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codeName="ThisWorkbook"/>
  <mc:AlternateContent xmlns:mc="http://schemas.openxmlformats.org/markup-compatibility/2006">
    <mc:Choice Requires="x15">
      <x15ac:absPath xmlns:x15ac="http://schemas.microsoft.com/office/spreadsheetml/2010/11/ac" url="C:\Users\can.sarihan\Documents\UiPath\Taslama_Surec_Otomasyonu\Config_and_Inputs\"/>
    </mc:Choice>
  </mc:AlternateContent>
  <xr:revisionPtr revIDLastSave="0" documentId="13_ncr:1_{D7A2B560-79C0-4203-890A-52B64568F52E}" xr6:coauthVersionLast="47" xr6:coauthVersionMax="47" xr10:uidLastSave="{00000000-0000-0000-0000-000000000000}"/>
  <bookViews>
    <workbookView xWindow="1740" yWindow="1740" windowWidth="7500" windowHeight="6000" tabRatio="737" activeTab="1" xr2:uid="{00000000-000D-0000-FFFF-FFFF00000000}"/>
  </bookViews>
  <sheets>
    <sheet name="HESAP" sheetId="12" r:id="rId1"/>
    <sheet name="HESAP TEMP" sheetId="18" r:id="rId2"/>
    <sheet name="ÇİZELGE" sheetId="5" r:id="rId3"/>
    <sheet name="BÖLÜM ORT." sheetId="16" r:id="rId4"/>
    <sheet name="ORTALAMA" sheetId="4" r:id="rId5"/>
    <sheet name="PUANTAJ" sheetId="15" r:id="rId6"/>
    <sheet name="PROTOKOL" sheetId="6" r:id="rId7"/>
  </sheets>
  <externalReferences>
    <externalReference r:id="rId8"/>
  </externalReferences>
  <definedNames>
    <definedName name="ISTURU">[1]Protokol!$A$2:$A$29</definedName>
    <definedName name="_xlnm.Print_Area" localSheetId="0">HESAP!#REF!</definedName>
    <definedName name="_xlnm.Print_Titles" localSheetId="0">HESAP!$1:$6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E100" i="18" l="1"/>
  <c r="RE99" i="18"/>
  <c r="RE97" i="18"/>
  <c r="RE96" i="18"/>
  <c r="RE95" i="18"/>
  <c r="RE94" i="18"/>
  <c r="RE93" i="18"/>
  <c r="RE92" i="18"/>
  <c r="RE91" i="18"/>
  <c r="RE90" i="18"/>
  <c r="RE89" i="18"/>
  <c r="RE88" i="18"/>
  <c r="RE87" i="18"/>
  <c r="RE85" i="18"/>
  <c r="RE84" i="18"/>
  <c r="RE82" i="18"/>
  <c r="RE81" i="18"/>
  <c r="RE79" i="18"/>
  <c r="RE78" i="18"/>
  <c r="RE77" i="18"/>
  <c r="RE76" i="18"/>
  <c r="RE75" i="18"/>
  <c r="RE74" i="18"/>
  <c r="RE73" i="18"/>
  <c r="RE72" i="18"/>
  <c r="RE71" i="18"/>
  <c r="RE70" i="18"/>
  <c r="RE69" i="18"/>
  <c r="RE68" i="18"/>
  <c r="RE67" i="18"/>
  <c r="RE66" i="18"/>
  <c r="RE65" i="18"/>
  <c r="RE64" i="18"/>
  <c r="RE63" i="18"/>
  <c r="RE61" i="18"/>
  <c r="RE60" i="18"/>
  <c r="RE59" i="18"/>
  <c r="RE58" i="18"/>
  <c r="RE57" i="18"/>
  <c r="RE56" i="18"/>
  <c r="RE55" i="18"/>
  <c r="RE54" i="18"/>
  <c r="RE53" i="18"/>
  <c r="RE52" i="18"/>
  <c r="RE51" i="18"/>
  <c r="RE50" i="18"/>
  <c r="RE49" i="18"/>
  <c r="RE48" i="18"/>
  <c r="RE47" i="18"/>
  <c r="RE46" i="18"/>
  <c r="RE45" i="18"/>
  <c r="RE44" i="18"/>
  <c r="RE43" i="18"/>
  <c r="RE42" i="18"/>
  <c r="RE41" i="18"/>
  <c r="RE40" i="18"/>
  <c r="RE39" i="18"/>
  <c r="RE38" i="18"/>
  <c r="RE37" i="18"/>
  <c r="RE36" i="18"/>
  <c r="RE35" i="18"/>
  <c r="RE34" i="18"/>
  <c r="RE33" i="18"/>
  <c r="RE32" i="18"/>
  <c r="RE31" i="18"/>
  <c r="RE30" i="18"/>
  <c r="RE29" i="18"/>
  <c r="RE28" i="18"/>
  <c r="RE27" i="18"/>
  <c r="RE26" i="18"/>
  <c r="RE25" i="18"/>
  <c r="RE24" i="18"/>
  <c r="RE23" i="18"/>
  <c r="RE22" i="18"/>
  <c r="RE21" i="18"/>
  <c r="RE20" i="18"/>
  <c r="RE19" i="18"/>
  <c r="RE18" i="18"/>
  <c r="RE17" i="18"/>
  <c r="RE16" i="18"/>
  <c r="RE15" i="18"/>
  <c r="RE14" i="18"/>
  <c r="RE13" i="18"/>
  <c r="RE12" i="18"/>
  <c r="RE11" i="18"/>
  <c r="RE10" i="18"/>
  <c r="RE9" i="18"/>
  <c r="RE8" i="18"/>
  <c r="QI100" i="18"/>
  <c r="QI99" i="18"/>
  <c r="QI98" i="18"/>
  <c r="QI97" i="18"/>
  <c r="QI96" i="18"/>
  <c r="QI95" i="18"/>
  <c r="QI94" i="18"/>
  <c r="QI93" i="18"/>
  <c r="QI92" i="18"/>
  <c r="QI91" i="18"/>
  <c r="QI90" i="18"/>
  <c r="QI89" i="18"/>
  <c r="QI88" i="18"/>
  <c r="QI87" i="18"/>
  <c r="QI86" i="18"/>
  <c r="QI85" i="18"/>
  <c r="QI84" i="18"/>
  <c r="QI83" i="18"/>
  <c r="QI82" i="18"/>
  <c r="QI81" i="18"/>
  <c r="QI80" i="18"/>
  <c r="QI79" i="18"/>
  <c r="QI78" i="18"/>
  <c r="QI77" i="18"/>
  <c r="QI76" i="18"/>
  <c r="QI75" i="18"/>
  <c r="QI74" i="18"/>
  <c r="QI73" i="18"/>
  <c r="QI72" i="18"/>
  <c r="QI71" i="18"/>
  <c r="QI70" i="18"/>
  <c r="QI69" i="18"/>
  <c r="QI68" i="18"/>
  <c r="QI67" i="18"/>
  <c r="QI66" i="18"/>
  <c r="QI65" i="18"/>
  <c r="QI64" i="18"/>
  <c r="QI63" i="18"/>
  <c r="QI62" i="18"/>
  <c r="QI61" i="18"/>
  <c r="QI60" i="18"/>
  <c r="QI59" i="18"/>
  <c r="QI58" i="18"/>
  <c r="QI57" i="18"/>
  <c r="QI56" i="18"/>
  <c r="QI55" i="18"/>
  <c r="QI54" i="18"/>
  <c r="QI53" i="18"/>
  <c r="QI52" i="18"/>
  <c r="QI51" i="18"/>
  <c r="QI50" i="18"/>
  <c r="QI49" i="18"/>
  <c r="QI48" i="18"/>
  <c r="QI47" i="18"/>
  <c r="QI46" i="18"/>
  <c r="QI45" i="18"/>
  <c r="QI44" i="18"/>
  <c r="QI43" i="18"/>
  <c r="QI42" i="18"/>
  <c r="QI41" i="18"/>
  <c r="QI40" i="18"/>
  <c r="QI39" i="18"/>
  <c r="QI38" i="18"/>
  <c r="QI37" i="18"/>
  <c r="QI36" i="18"/>
  <c r="QI35" i="18"/>
  <c r="QI34" i="18"/>
  <c r="QI33" i="18"/>
  <c r="QI32" i="18"/>
  <c r="QI31" i="18"/>
  <c r="QI30" i="18"/>
  <c r="QI29" i="18"/>
  <c r="QI28" i="18"/>
  <c r="QI27" i="18"/>
  <c r="QI26" i="18"/>
  <c r="QI25" i="18"/>
  <c r="QI24" i="18"/>
  <c r="QI23" i="18"/>
  <c r="QI22" i="18"/>
  <c r="QI21" i="18"/>
  <c r="QI20" i="18"/>
  <c r="QI19" i="18"/>
  <c r="QI18" i="18"/>
  <c r="QI17" i="18"/>
  <c r="QI16" i="18"/>
  <c r="QI15" i="18"/>
  <c r="QI14" i="18"/>
  <c r="QI13" i="18"/>
  <c r="QI12" i="18"/>
  <c r="QI11" i="18"/>
  <c r="QI10" i="18"/>
  <c r="QI9" i="18"/>
  <c r="QI8" i="18"/>
  <c r="PM100" i="18"/>
  <c r="PM99" i="18"/>
  <c r="PM97" i="18"/>
  <c r="PM96" i="18"/>
  <c r="PM95" i="18"/>
  <c r="PM94" i="18"/>
  <c r="PM93" i="18"/>
  <c r="PM92" i="18"/>
  <c r="PM91" i="18"/>
  <c r="PM90" i="18"/>
  <c r="PM89" i="18"/>
  <c r="PM88" i="18"/>
  <c r="PM87" i="18"/>
  <c r="PM85" i="18"/>
  <c r="PM84" i="18"/>
  <c r="PM82" i="18"/>
  <c r="PM81" i="18"/>
  <c r="PM79" i="18"/>
  <c r="PM78" i="18"/>
  <c r="PM77" i="18"/>
  <c r="PM76" i="18"/>
  <c r="PM75" i="18"/>
  <c r="PM74" i="18"/>
  <c r="PM73" i="18"/>
  <c r="PM72" i="18"/>
  <c r="PM71" i="18"/>
  <c r="PM70" i="18"/>
  <c r="PM69" i="18"/>
  <c r="PM68" i="18"/>
  <c r="PM67" i="18"/>
  <c r="PM66" i="18"/>
  <c r="PM65" i="18"/>
  <c r="PM64" i="18"/>
  <c r="PM63" i="18"/>
  <c r="PM61" i="18"/>
  <c r="PM60" i="18"/>
  <c r="PM59" i="18"/>
  <c r="PM58" i="18"/>
  <c r="PM57" i="18"/>
  <c r="PM56" i="18"/>
  <c r="PM55" i="18"/>
  <c r="PM54" i="18"/>
  <c r="PM53" i="18"/>
  <c r="PM52" i="18"/>
  <c r="PM51" i="18"/>
  <c r="PM50" i="18"/>
  <c r="PM49" i="18"/>
  <c r="PM48" i="18"/>
  <c r="PM47" i="18"/>
  <c r="PM46" i="18"/>
  <c r="PM45" i="18"/>
  <c r="PM44" i="18"/>
  <c r="PM43" i="18"/>
  <c r="PM42" i="18"/>
  <c r="PM41" i="18"/>
  <c r="PM40" i="18"/>
  <c r="PM39" i="18"/>
  <c r="PM38" i="18"/>
  <c r="PM37" i="18"/>
  <c r="PM36" i="18"/>
  <c r="PM35" i="18"/>
  <c r="PM34" i="18"/>
  <c r="PM33" i="18"/>
  <c r="PM32" i="18"/>
  <c r="PM31" i="18"/>
  <c r="PM30" i="18"/>
  <c r="PM29" i="18"/>
  <c r="PM28" i="18"/>
  <c r="PM27" i="18"/>
  <c r="PM26" i="18"/>
  <c r="PM25" i="18"/>
  <c r="PM24" i="18"/>
  <c r="PM23" i="18"/>
  <c r="PM22" i="18"/>
  <c r="PM21" i="18"/>
  <c r="PM20" i="18"/>
  <c r="PM19" i="18"/>
  <c r="PM18" i="18"/>
  <c r="PM17" i="18"/>
  <c r="PM16" i="18"/>
  <c r="PM15" i="18"/>
  <c r="PM14" i="18"/>
  <c r="PM13" i="18"/>
  <c r="PM12" i="18"/>
  <c r="PM11" i="18"/>
  <c r="PM10" i="18"/>
  <c r="PM9" i="18"/>
  <c r="PM8" i="18"/>
  <c r="OQ100" i="18"/>
  <c r="OQ99" i="18"/>
  <c r="OQ98" i="18"/>
  <c r="OQ97" i="18"/>
  <c r="OQ96" i="18"/>
  <c r="OQ95" i="18"/>
  <c r="OQ94" i="18"/>
  <c r="OQ93" i="18"/>
  <c r="OQ92" i="18"/>
  <c r="OQ91" i="18"/>
  <c r="OQ90" i="18"/>
  <c r="OQ89" i="18"/>
  <c r="OQ88" i="18"/>
  <c r="OQ87" i="18"/>
  <c r="OQ86" i="18"/>
  <c r="OQ85" i="18"/>
  <c r="OQ84" i="18"/>
  <c r="OQ83" i="18"/>
  <c r="OQ82" i="18"/>
  <c r="OQ81" i="18"/>
  <c r="OQ80" i="18"/>
  <c r="OQ79" i="18"/>
  <c r="OQ78" i="18"/>
  <c r="OQ77" i="18"/>
  <c r="OQ76" i="18"/>
  <c r="OQ75" i="18"/>
  <c r="OQ74" i="18"/>
  <c r="OQ73" i="18"/>
  <c r="OQ72" i="18"/>
  <c r="OQ71" i="18"/>
  <c r="OQ70" i="18"/>
  <c r="OQ69" i="18"/>
  <c r="OQ68" i="18"/>
  <c r="OQ67" i="18"/>
  <c r="OQ66" i="18"/>
  <c r="OQ65" i="18"/>
  <c r="OQ64" i="18"/>
  <c r="OQ63" i="18"/>
  <c r="OQ62" i="18"/>
  <c r="OQ61" i="18"/>
  <c r="OQ60" i="18"/>
  <c r="OQ59" i="18"/>
  <c r="OQ58" i="18"/>
  <c r="OQ57" i="18"/>
  <c r="OQ56" i="18"/>
  <c r="OQ55" i="18"/>
  <c r="OQ54" i="18"/>
  <c r="OQ53" i="18"/>
  <c r="OQ52" i="18"/>
  <c r="OQ51" i="18"/>
  <c r="OQ50" i="18"/>
  <c r="OQ49" i="18"/>
  <c r="OQ48" i="18"/>
  <c r="OQ47" i="18"/>
  <c r="OQ46" i="18"/>
  <c r="OQ45" i="18"/>
  <c r="OQ44" i="18"/>
  <c r="OQ43" i="18"/>
  <c r="OQ42" i="18"/>
  <c r="OQ41" i="18"/>
  <c r="OQ40" i="18"/>
  <c r="OQ39" i="18"/>
  <c r="OQ38" i="18"/>
  <c r="OQ37" i="18"/>
  <c r="OQ36" i="18"/>
  <c r="OQ35" i="18"/>
  <c r="OQ34" i="18"/>
  <c r="OQ33" i="18"/>
  <c r="OQ32" i="18"/>
  <c r="OQ31" i="18"/>
  <c r="OQ30" i="18"/>
  <c r="OQ29" i="18"/>
  <c r="OQ28" i="18"/>
  <c r="OQ27" i="18"/>
  <c r="OQ26" i="18"/>
  <c r="OQ25" i="18"/>
  <c r="OQ24" i="18"/>
  <c r="OQ23" i="18"/>
  <c r="OQ22" i="18"/>
  <c r="OQ21" i="18"/>
  <c r="OQ20" i="18"/>
  <c r="OQ19" i="18"/>
  <c r="OQ18" i="18"/>
  <c r="OQ17" i="18"/>
  <c r="OQ16" i="18"/>
  <c r="OQ15" i="18"/>
  <c r="OQ14" i="18"/>
  <c r="OQ13" i="18"/>
  <c r="OQ12" i="18"/>
  <c r="OQ11" i="18"/>
  <c r="OQ10" i="18"/>
  <c r="OQ9" i="18"/>
  <c r="OQ8" i="18"/>
  <c r="NU100" i="18"/>
  <c r="NU99" i="18"/>
  <c r="NU97" i="18"/>
  <c r="NU96" i="18"/>
  <c r="NU95" i="18"/>
  <c r="NU94" i="18"/>
  <c r="NU93" i="18"/>
  <c r="NU92" i="18"/>
  <c r="NU91" i="18"/>
  <c r="NU90" i="18"/>
  <c r="NU89" i="18"/>
  <c r="NU88" i="18"/>
  <c r="NU87" i="18"/>
  <c r="NU85" i="18"/>
  <c r="NU84" i="18"/>
  <c r="NU82" i="18"/>
  <c r="NU81" i="18"/>
  <c r="NU79" i="18"/>
  <c r="NU78" i="18"/>
  <c r="NU77" i="18"/>
  <c r="NU76" i="18"/>
  <c r="NU75" i="18"/>
  <c r="NU74" i="18"/>
  <c r="NU73" i="18"/>
  <c r="NU72" i="18"/>
  <c r="NU71" i="18"/>
  <c r="NU70" i="18"/>
  <c r="NU69" i="18"/>
  <c r="NU68" i="18"/>
  <c r="NU67" i="18"/>
  <c r="NU66" i="18"/>
  <c r="NU65" i="18"/>
  <c r="NU64" i="18"/>
  <c r="NU63" i="18"/>
  <c r="NU61" i="18"/>
  <c r="NU60" i="18"/>
  <c r="NU59" i="18"/>
  <c r="NU58" i="18"/>
  <c r="NU57" i="18"/>
  <c r="NU56" i="18"/>
  <c r="NU55" i="18"/>
  <c r="NU54" i="18"/>
  <c r="NU53" i="18"/>
  <c r="NU52" i="18"/>
  <c r="NU51" i="18"/>
  <c r="NU50" i="18"/>
  <c r="NU49" i="18"/>
  <c r="NU48" i="18"/>
  <c r="NU47" i="18"/>
  <c r="NU46" i="18"/>
  <c r="NU45" i="18"/>
  <c r="NU44" i="18"/>
  <c r="NU43" i="18"/>
  <c r="NU42" i="18"/>
  <c r="NU41" i="18"/>
  <c r="NU40" i="18"/>
  <c r="NU39" i="18"/>
  <c r="NU38" i="18"/>
  <c r="NU37" i="18"/>
  <c r="NU36" i="18"/>
  <c r="NU35" i="18"/>
  <c r="NU34" i="18"/>
  <c r="NU33" i="18"/>
  <c r="NU32" i="18"/>
  <c r="NU31" i="18"/>
  <c r="NU30" i="18"/>
  <c r="NU29" i="18"/>
  <c r="NU28" i="18"/>
  <c r="NU27" i="18"/>
  <c r="NU26" i="18"/>
  <c r="NU25" i="18"/>
  <c r="NU24" i="18"/>
  <c r="NU23" i="18"/>
  <c r="NU22" i="18"/>
  <c r="NU21" i="18"/>
  <c r="NU20" i="18"/>
  <c r="NU19" i="18"/>
  <c r="NU18" i="18"/>
  <c r="NU17" i="18"/>
  <c r="NU16" i="18"/>
  <c r="NU15" i="18"/>
  <c r="NU14" i="18"/>
  <c r="NU13" i="18"/>
  <c r="NU12" i="18"/>
  <c r="NU11" i="18"/>
  <c r="NU10" i="18"/>
  <c r="NU9" i="18"/>
  <c r="NU8" i="18"/>
  <c r="MY100" i="18"/>
  <c r="MY99" i="18"/>
  <c r="MY98" i="18"/>
  <c r="MY97" i="18"/>
  <c r="MY96" i="18"/>
  <c r="MY95" i="18"/>
  <c r="MY94" i="18"/>
  <c r="MY93" i="18"/>
  <c r="MY92" i="18"/>
  <c r="MY91" i="18"/>
  <c r="MY90" i="18"/>
  <c r="MY89" i="18"/>
  <c r="MY88" i="18"/>
  <c r="MY87" i="18"/>
  <c r="MY86" i="18"/>
  <c r="MY85" i="18"/>
  <c r="MY84" i="18"/>
  <c r="MY83" i="18"/>
  <c r="MY82" i="18"/>
  <c r="MY81" i="18"/>
  <c r="MY80" i="18"/>
  <c r="MY79" i="18"/>
  <c r="MY78" i="18"/>
  <c r="MY77" i="18"/>
  <c r="MY76" i="18"/>
  <c r="MY75" i="18"/>
  <c r="MY74" i="18"/>
  <c r="MY73" i="18"/>
  <c r="MY72" i="18"/>
  <c r="MY71" i="18"/>
  <c r="MY70" i="18"/>
  <c r="MY69" i="18"/>
  <c r="MY68" i="18"/>
  <c r="MY67" i="18"/>
  <c r="MY66" i="18"/>
  <c r="MY65" i="18"/>
  <c r="MY64" i="18"/>
  <c r="MY63" i="18"/>
  <c r="MY62" i="18"/>
  <c r="MY61" i="18"/>
  <c r="MY60" i="18"/>
  <c r="MY59" i="18"/>
  <c r="MY58" i="18"/>
  <c r="MY57" i="18"/>
  <c r="MY56" i="18"/>
  <c r="MY55" i="18"/>
  <c r="MY54" i="18"/>
  <c r="MY53" i="18"/>
  <c r="MY52" i="18"/>
  <c r="MY51" i="18"/>
  <c r="MY50" i="18"/>
  <c r="MY49" i="18"/>
  <c r="MY48" i="18"/>
  <c r="MY47" i="18"/>
  <c r="MY46" i="18"/>
  <c r="MY45" i="18"/>
  <c r="MY44" i="18"/>
  <c r="MY43" i="18"/>
  <c r="MY42" i="18"/>
  <c r="MY41" i="18"/>
  <c r="MY40" i="18"/>
  <c r="MY39" i="18"/>
  <c r="MY38" i="18"/>
  <c r="MY37" i="18"/>
  <c r="MY36" i="18"/>
  <c r="MY35" i="18"/>
  <c r="MY34" i="18"/>
  <c r="MY33" i="18"/>
  <c r="MY32" i="18"/>
  <c r="MY31" i="18"/>
  <c r="MY30" i="18"/>
  <c r="MY29" i="18"/>
  <c r="MY28" i="18"/>
  <c r="MY27" i="18"/>
  <c r="MY26" i="18"/>
  <c r="MY25" i="18"/>
  <c r="MY24" i="18"/>
  <c r="MY23" i="18"/>
  <c r="MY22" i="18"/>
  <c r="MY21" i="18"/>
  <c r="MY20" i="18"/>
  <c r="MY19" i="18"/>
  <c r="MY18" i="18"/>
  <c r="MY17" i="18"/>
  <c r="MY16" i="18"/>
  <c r="MY15" i="18"/>
  <c r="MY14" i="18"/>
  <c r="MY13" i="18"/>
  <c r="MY12" i="18"/>
  <c r="MY11" i="18"/>
  <c r="MY10" i="18"/>
  <c r="MY9" i="18"/>
  <c r="MY8" i="18"/>
  <c r="MC100" i="18"/>
  <c r="MC99" i="18"/>
  <c r="MC98" i="18"/>
  <c r="MC97" i="18"/>
  <c r="MC96" i="18"/>
  <c r="MC95" i="18"/>
  <c r="MC94" i="18"/>
  <c r="MC93" i="18"/>
  <c r="MC92" i="18"/>
  <c r="MC91" i="18"/>
  <c r="MC90" i="18"/>
  <c r="MC89" i="18"/>
  <c r="MC88" i="18"/>
  <c r="MC87" i="18"/>
  <c r="MC86" i="18"/>
  <c r="MC85" i="18"/>
  <c r="MC84" i="18"/>
  <c r="MC83" i="18"/>
  <c r="MC82" i="18"/>
  <c r="MC81" i="18"/>
  <c r="MC80" i="18"/>
  <c r="MC79" i="18"/>
  <c r="MC78" i="18"/>
  <c r="MC77" i="18"/>
  <c r="MC76" i="18"/>
  <c r="MC75" i="18"/>
  <c r="MC74" i="18"/>
  <c r="MC73" i="18"/>
  <c r="MC72" i="18"/>
  <c r="MC71" i="18"/>
  <c r="MC70" i="18"/>
  <c r="MC69" i="18"/>
  <c r="MC68" i="18"/>
  <c r="MC67" i="18"/>
  <c r="MC66" i="18"/>
  <c r="MC65" i="18"/>
  <c r="MC64" i="18"/>
  <c r="MC63" i="18"/>
  <c r="MC62" i="18"/>
  <c r="MC61" i="18"/>
  <c r="MC60" i="18"/>
  <c r="MC59" i="18"/>
  <c r="MC58" i="18"/>
  <c r="MC57" i="18"/>
  <c r="MC56" i="18"/>
  <c r="MC55" i="18"/>
  <c r="MC54" i="18"/>
  <c r="MC53" i="18"/>
  <c r="MC52" i="18"/>
  <c r="MC51" i="18"/>
  <c r="MC50" i="18"/>
  <c r="MC49" i="18"/>
  <c r="MC48" i="18"/>
  <c r="MC47" i="18"/>
  <c r="MC46" i="18"/>
  <c r="MC45" i="18"/>
  <c r="MC44" i="18"/>
  <c r="MC43" i="18"/>
  <c r="MC42" i="18"/>
  <c r="MC41" i="18"/>
  <c r="MC40" i="18"/>
  <c r="MC39" i="18"/>
  <c r="MC38" i="18"/>
  <c r="MC37" i="18"/>
  <c r="MC36" i="18"/>
  <c r="MC35" i="18"/>
  <c r="MC34" i="18"/>
  <c r="MC33" i="18"/>
  <c r="MC32" i="18"/>
  <c r="MC31" i="18"/>
  <c r="MC30" i="18"/>
  <c r="MC29" i="18"/>
  <c r="MC28" i="18"/>
  <c r="MC27" i="18"/>
  <c r="MC26" i="18"/>
  <c r="MC25" i="18"/>
  <c r="MC24" i="18"/>
  <c r="MC23" i="18"/>
  <c r="MC22" i="18"/>
  <c r="MC21" i="18"/>
  <c r="MC20" i="18"/>
  <c r="MC19" i="18"/>
  <c r="MC18" i="18"/>
  <c r="MC17" i="18"/>
  <c r="MC16" i="18"/>
  <c r="MC15" i="18"/>
  <c r="MC14" i="18"/>
  <c r="MC13" i="18"/>
  <c r="MC12" i="18"/>
  <c r="MC11" i="18"/>
  <c r="MC10" i="18"/>
  <c r="MC9" i="18"/>
  <c r="MC8" i="18"/>
  <c r="LG100" i="18"/>
  <c r="LG99" i="18"/>
  <c r="LG98" i="18"/>
  <c r="LG97" i="18"/>
  <c r="LG96" i="18"/>
  <c r="LG95" i="18"/>
  <c r="LG94" i="18"/>
  <c r="LG93" i="18"/>
  <c r="LG92" i="18"/>
  <c r="LG91" i="18"/>
  <c r="LG90" i="18"/>
  <c r="LG89" i="18"/>
  <c r="LG88" i="18"/>
  <c r="LG87" i="18"/>
  <c r="LG86" i="18"/>
  <c r="LG85" i="18"/>
  <c r="LG84" i="18"/>
  <c r="LG83" i="18"/>
  <c r="LG82" i="18"/>
  <c r="LG81" i="18"/>
  <c r="LG80" i="18"/>
  <c r="LG79" i="18"/>
  <c r="LG78" i="18"/>
  <c r="LG77" i="18"/>
  <c r="LG76" i="18"/>
  <c r="LG75" i="18"/>
  <c r="LG74" i="18"/>
  <c r="LG73" i="18"/>
  <c r="LG72" i="18"/>
  <c r="LG71" i="18"/>
  <c r="LG70" i="18"/>
  <c r="LG69" i="18"/>
  <c r="LG68" i="18"/>
  <c r="LG67" i="18"/>
  <c r="LG66" i="18"/>
  <c r="LG65" i="18"/>
  <c r="LG64" i="18"/>
  <c r="LG63" i="18"/>
  <c r="LG62" i="18"/>
  <c r="LG61" i="18"/>
  <c r="LG60" i="18"/>
  <c r="LG59" i="18"/>
  <c r="LG58" i="18"/>
  <c r="LG57" i="18"/>
  <c r="LG56" i="18"/>
  <c r="LG55" i="18"/>
  <c r="LG54" i="18"/>
  <c r="LG53" i="18"/>
  <c r="LG52" i="18"/>
  <c r="LG51" i="18"/>
  <c r="LG50" i="18"/>
  <c r="LG49" i="18"/>
  <c r="LG48" i="18"/>
  <c r="LG47" i="18"/>
  <c r="LG46" i="18"/>
  <c r="LG45" i="18"/>
  <c r="LG44" i="18"/>
  <c r="LG43" i="18"/>
  <c r="LG42" i="18"/>
  <c r="LG41" i="18"/>
  <c r="LG40" i="18"/>
  <c r="LG39" i="18"/>
  <c r="LG38" i="18"/>
  <c r="LG37" i="18"/>
  <c r="LG36" i="18"/>
  <c r="LG35" i="18"/>
  <c r="LG34" i="18"/>
  <c r="LG33" i="18"/>
  <c r="LG32" i="18"/>
  <c r="LG31" i="18"/>
  <c r="LG30" i="18"/>
  <c r="LG29" i="18"/>
  <c r="LG28" i="18"/>
  <c r="LG27" i="18"/>
  <c r="LG26" i="18"/>
  <c r="LG25" i="18"/>
  <c r="LG24" i="18"/>
  <c r="LG23" i="18"/>
  <c r="LG22" i="18"/>
  <c r="LG21" i="18"/>
  <c r="LG20" i="18"/>
  <c r="LG19" i="18"/>
  <c r="LG18" i="18"/>
  <c r="LG17" i="18"/>
  <c r="LG16" i="18"/>
  <c r="LG15" i="18"/>
  <c r="LG14" i="18"/>
  <c r="LG13" i="18"/>
  <c r="LG12" i="18"/>
  <c r="LG11" i="18"/>
  <c r="LG10" i="18"/>
  <c r="LG9" i="18"/>
  <c r="LG8" i="18"/>
  <c r="KK97" i="18"/>
  <c r="KK96" i="18"/>
  <c r="KK95" i="18"/>
  <c r="KK94" i="18"/>
  <c r="KK93" i="18"/>
  <c r="KK92" i="18"/>
  <c r="KK91" i="18"/>
  <c r="KK90" i="18"/>
  <c r="KK89" i="18"/>
  <c r="KK79" i="18"/>
  <c r="KK78" i="18"/>
  <c r="KK77" i="18"/>
  <c r="KK76" i="18"/>
  <c r="KK75" i="18"/>
  <c r="KK74" i="18"/>
  <c r="KK73" i="18"/>
  <c r="KK72" i="18"/>
  <c r="KK71" i="18"/>
  <c r="KK70" i="18"/>
  <c r="KK69" i="18"/>
  <c r="KK68" i="18"/>
  <c r="KK67" i="18"/>
  <c r="KK66" i="18"/>
  <c r="KK65" i="18"/>
  <c r="KK61" i="18"/>
  <c r="KK60" i="18"/>
  <c r="KK59" i="18"/>
  <c r="KK58" i="18"/>
  <c r="KK57" i="18"/>
  <c r="KK56" i="18"/>
  <c r="KK55" i="18"/>
  <c r="KK54" i="18"/>
  <c r="KK53" i="18"/>
  <c r="KK52" i="18"/>
  <c r="KK51" i="18"/>
  <c r="KK50" i="18"/>
  <c r="KK49" i="18"/>
  <c r="KK48" i="18"/>
  <c r="KK47" i="18"/>
  <c r="KK46" i="18"/>
  <c r="KK45" i="18"/>
  <c r="KK44" i="18"/>
  <c r="KK43" i="18"/>
  <c r="KK42" i="18"/>
  <c r="KK41" i="18"/>
  <c r="KK40" i="18"/>
  <c r="KK39" i="18"/>
  <c r="KK38" i="18"/>
  <c r="KK37" i="18"/>
  <c r="KK36" i="18"/>
  <c r="KK35" i="18"/>
  <c r="KK34" i="18"/>
  <c r="KK33" i="18"/>
  <c r="KK32" i="18"/>
  <c r="KK31" i="18"/>
  <c r="KK30" i="18"/>
  <c r="KK29" i="18"/>
  <c r="KK28" i="18"/>
  <c r="KK27" i="18"/>
  <c r="KK26" i="18"/>
  <c r="KK25" i="18"/>
  <c r="KK24" i="18"/>
  <c r="KK23" i="18"/>
  <c r="KK22" i="18"/>
  <c r="KK21" i="18"/>
  <c r="KK20" i="18"/>
  <c r="KK19" i="18"/>
  <c r="KK18" i="18"/>
  <c r="KK17" i="18"/>
  <c r="KK16" i="18"/>
  <c r="KK15" i="18"/>
  <c r="KK14" i="18"/>
  <c r="KK13" i="18"/>
  <c r="KK12" i="18"/>
  <c r="KK11" i="18"/>
  <c r="KK10" i="18"/>
  <c r="KK9" i="18"/>
  <c r="KK8" i="18"/>
  <c r="JO100" i="18"/>
  <c r="JO99" i="18"/>
  <c r="JO98" i="18"/>
  <c r="JO97" i="18"/>
  <c r="JO96" i="18"/>
  <c r="JO95" i="18"/>
  <c r="JO94" i="18"/>
  <c r="JO93" i="18"/>
  <c r="JO92" i="18"/>
  <c r="JO91" i="18"/>
  <c r="JO90" i="18"/>
  <c r="JO89" i="18"/>
  <c r="JO88" i="18"/>
  <c r="JO87" i="18"/>
  <c r="JO86" i="18"/>
  <c r="JO85" i="18"/>
  <c r="JO84" i="18"/>
  <c r="JO83" i="18"/>
  <c r="JO82" i="18"/>
  <c r="JO81" i="18"/>
  <c r="JO80" i="18"/>
  <c r="JO79" i="18"/>
  <c r="JO78" i="18"/>
  <c r="JO77" i="18"/>
  <c r="JO76" i="18"/>
  <c r="JO75" i="18"/>
  <c r="JO74" i="18"/>
  <c r="JO73" i="18"/>
  <c r="JO72" i="18"/>
  <c r="JO71" i="18"/>
  <c r="JO70" i="18"/>
  <c r="JO69" i="18"/>
  <c r="JO68" i="18"/>
  <c r="JO67" i="18"/>
  <c r="JO66" i="18"/>
  <c r="JO65" i="18"/>
  <c r="JO64" i="18"/>
  <c r="JO63" i="18"/>
  <c r="JO62" i="18"/>
  <c r="JO61" i="18"/>
  <c r="JO60" i="18"/>
  <c r="JO59" i="18"/>
  <c r="JO58" i="18"/>
  <c r="JO57" i="18"/>
  <c r="JO56" i="18"/>
  <c r="JO55" i="18"/>
  <c r="JO54" i="18"/>
  <c r="JO53" i="18"/>
  <c r="JO52" i="18"/>
  <c r="JO51" i="18"/>
  <c r="JO50" i="18"/>
  <c r="JO49" i="18"/>
  <c r="JO48" i="18"/>
  <c r="JO47" i="18"/>
  <c r="JO46" i="18"/>
  <c r="JO45" i="18"/>
  <c r="JO44" i="18"/>
  <c r="JO43" i="18"/>
  <c r="JO42" i="18"/>
  <c r="JO41" i="18"/>
  <c r="JO40" i="18"/>
  <c r="JO39" i="18"/>
  <c r="JO38" i="18"/>
  <c r="JO37" i="18"/>
  <c r="JO36" i="18"/>
  <c r="JO35" i="18"/>
  <c r="JO34" i="18"/>
  <c r="JO33" i="18"/>
  <c r="JO32" i="18"/>
  <c r="JO31" i="18"/>
  <c r="JO30" i="18"/>
  <c r="JO29" i="18"/>
  <c r="JO28" i="18"/>
  <c r="JO27" i="18"/>
  <c r="JO26" i="18"/>
  <c r="JO25" i="18"/>
  <c r="JO24" i="18"/>
  <c r="JO23" i="18"/>
  <c r="JO22" i="18"/>
  <c r="JO21" i="18"/>
  <c r="JO20" i="18"/>
  <c r="JO19" i="18"/>
  <c r="JO18" i="18"/>
  <c r="JO17" i="18"/>
  <c r="JO16" i="18"/>
  <c r="JO15" i="18"/>
  <c r="JO14" i="18"/>
  <c r="JO13" i="18"/>
  <c r="JO12" i="18"/>
  <c r="JO11" i="18"/>
  <c r="JO10" i="18"/>
  <c r="JO9" i="18"/>
  <c r="JO8" i="18"/>
  <c r="IS100" i="18"/>
  <c r="IS99" i="18"/>
  <c r="IS98" i="18"/>
  <c r="IS97" i="18"/>
  <c r="IS96" i="18"/>
  <c r="IS95" i="18"/>
  <c r="IS94" i="18"/>
  <c r="IS93" i="18"/>
  <c r="IS92" i="18"/>
  <c r="IS91" i="18"/>
  <c r="IS90" i="18"/>
  <c r="IS89" i="18"/>
  <c r="IS88" i="18"/>
  <c r="IS87" i="18"/>
  <c r="IS86" i="18"/>
  <c r="IS85" i="18"/>
  <c r="IS84" i="18"/>
  <c r="IS83" i="18"/>
  <c r="IS82" i="18"/>
  <c r="IS81" i="18"/>
  <c r="IS80" i="18"/>
  <c r="IS79" i="18"/>
  <c r="IS78" i="18"/>
  <c r="IS77" i="18"/>
  <c r="IS76" i="18"/>
  <c r="IS75" i="18"/>
  <c r="IS74" i="18"/>
  <c r="IS73" i="18"/>
  <c r="IS72" i="18"/>
  <c r="IS71" i="18"/>
  <c r="IS70" i="18"/>
  <c r="IS69" i="18"/>
  <c r="IS68" i="18"/>
  <c r="IS67" i="18"/>
  <c r="IS66" i="18"/>
  <c r="IS65" i="18"/>
  <c r="IS64" i="18"/>
  <c r="IS63" i="18"/>
  <c r="IS62" i="18"/>
  <c r="IS61" i="18"/>
  <c r="IS60" i="18"/>
  <c r="IS59" i="18"/>
  <c r="IS58" i="18"/>
  <c r="IS57" i="18"/>
  <c r="IS56" i="18"/>
  <c r="IS55" i="18"/>
  <c r="IS54" i="18"/>
  <c r="IS53" i="18"/>
  <c r="IS52" i="18"/>
  <c r="IS51" i="18"/>
  <c r="IS50" i="18"/>
  <c r="IS49" i="18"/>
  <c r="IS48" i="18"/>
  <c r="IS47" i="18"/>
  <c r="IS46" i="18"/>
  <c r="IS45" i="18"/>
  <c r="IS44" i="18"/>
  <c r="IS43" i="18"/>
  <c r="IS42" i="18"/>
  <c r="IS41" i="18"/>
  <c r="IS40" i="18"/>
  <c r="IS39" i="18"/>
  <c r="IS38" i="18"/>
  <c r="IS37" i="18"/>
  <c r="IS36" i="18"/>
  <c r="IS35" i="18"/>
  <c r="IS34" i="18"/>
  <c r="IS33" i="18"/>
  <c r="IS32" i="18"/>
  <c r="IS31" i="18"/>
  <c r="IS30" i="18"/>
  <c r="IS29" i="18"/>
  <c r="IS28" i="18"/>
  <c r="IS27" i="18"/>
  <c r="IS26" i="18"/>
  <c r="IS25" i="18"/>
  <c r="IS24" i="18"/>
  <c r="IS23" i="18"/>
  <c r="IS22" i="18"/>
  <c r="IS21" i="18"/>
  <c r="IS20" i="18"/>
  <c r="IS19" i="18"/>
  <c r="IS18" i="18"/>
  <c r="IS17" i="18"/>
  <c r="IS16" i="18"/>
  <c r="IS15" i="18"/>
  <c r="IS14" i="18"/>
  <c r="IS13" i="18"/>
  <c r="IS12" i="18"/>
  <c r="IS11" i="18"/>
  <c r="IS10" i="18"/>
  <c r="IS9" i="18"/>
  <c r="IS8" i="18"/>
  <c r="HW100" i="18"/>
  <c r="HW99" i="18"/>
  <c r="HW98" i="18"/>
  <c r="HW97" i="18"/>
  <c r="HW96" i="18"/>
  <c r="HW95" i="18"/>
  <c r="HW94" i="18"/>
  <c r="HW93" i="18"/>
  <c r="HW92" i="18"/>
  <c r="HW91" i="18"/>
  <c r="HW90" i="18"/>
  <c r="HW89" i="18"/>
  <c r="HW88" i="18"/>
  <c r="HW87" i="18"/>
  <c r="HW86" i="18"/>
  <c r="HW85" i="18"/>
  <c r="HW84" i="18"/>
  <c r="HW83" i="18"/>
  <c r="HW82" i="18"/>
  <c r="HW81" i="18"/>
  <c r="HW80" i="18"/>
  <c r="HW79" i="18"/>
  <c r="HW78" i="18"/>
  <c r="HW77" i="18"/>
  <c r="HW76" i="18"/>
  <c r="HW75" i="18"/>
  <c r="HW74" i="18"/>
  <c r="HW73" i="18"/>
  <c r="HW72" i="18"/>
  <c r="HW71" i="18"/>
  <c r="HW70" i="18"/>
  <c r="HW69" i="18"/>
  <c r="HW68" i="18"/>
  <c r="HW67" i="18"/>
  <c r="HW66" i="18"/>
  <c r="HW65" i="18"/>
  <c r="HW64" i="18"/>
  <c r="HW63" i="18"/>
  <c r="HW62" i="18"/>
  <c r="HW61" i="18"/>
  <c r="HW60" i="18"/>
  <c r="HW59" i="18"/>
  <c r="HW58" i="18"/>
  <c r="HW57" i="18"/>
  <c r="HW56" i="18"/>
  <c r="HW55" i="18"/>
  <c r="HW54" i="18"/>
  <c r="HW53" i="18"/>
  <c r="HW52" i="18"/>
  <c r="HW51" i="18"/>
  <c r="HW50" i="18"/>
  <c r="HW49" i="18"/>
  <c r="HW48" i="18"/>
  <c r="HW47" i="18"/>
  <c r="HW46" i="18"/>
  <c r="HW45" i="18"/>
  <c r="HW44" i="18"/>
  <c r="HW43" i="18"/>
  <c r="HW42" i="18"/>
  <c r="HW41" i="18"/>
  <c r="HW40" i="18"/>
  <c r="HW39" i="18"/>
  <c r="HW38" i="18"/>
  <c r="HW37" i="18"/>
  <c r="HW36" i="18"/>
  <c r="HW35" i="18"/>
  <c r="HW34" i="18"/>
  <c r="HW33" i="18"/>
  <c r="HW32" i="18"/>
  <c r="HW31" i="18"/>
  <c r="HW30" i="18"/>
  <c r="HW29" i="18"/>
  <c r="HW28" i="18"/>
  <c r="HW27" i="18"/>
  <c r="HW26" i="18"/>
  <c r="HW25" i="18"/>
  <c r="HW24" i="18"/>
  <c r="HW23" i="18"/>
  <c r="HW22" i="18"/>
  <c r="HW21" i="18"/>
  <c r="HW20" i="18"/>
  <c r="HW19" i="18"/>
  <c r="HW18" i="18"/>
  <c r="HW17" i="18"/>
  <c r="HW16" i="18"/>
  <c r="HW15" i="18"/>
  <c r="HW14" i="18"/>
  <c r="HW13" i="18"/>
  <c r="HW12" i="18"/>
  <c r="HW11" i="18"/>
  <c r="HW10" i="18"/>
  <c r="HW9" i="18"/>
  <c r="HW8" i="18"/>
  <c r="HA100" i="18"/>
  <c r="HA99" i="18"/>
  <c r="HA97" i="18"/>
  <c r="HA96" i="18"/>
  <c r="HA95" i="18"/>
  <c r="HA94" i="18"/>
  <c r="HA93" i="18"/>
  <c r="HA92" i="18"/>
  <c r="HA91" i="18"/>
  <c r="HA90" i="18"/>
  <c r="HA89" i="18"/>
  <c r="HA88" i="18"/>
  <c r="HA87" i="18"/>
  <c r="HA85" i="18"/>
  <c r="HA84" i="18"/>
  <c r="HA82" i="18"/>
  <c r="HA81" i="18"/>
  <c r="HA79" i="18"/>
  <c r="HA78" i="18"/>
  <c r="HA77" i="18"/>
  <c r="HA76" i="18"/>
  <c r="HA75" i="18"/>
  <c r="HA74" i="18"/>
  <c r="HA73" i="18"/>
  <c r="HA72" i="18"/>
  <c r="HA71" i="18"/>
  <c r="HA70" i="18"/>
  <c r="HA69" i="18"/>
  <c r="HA68" i="18"/>
  <c r="HA67" i="18"/>
  <c r="HA66" i="18"/>
  <c r="HA65" i="18"/>
  <c r="HA64" i="18"/>
  <c r="HA63" i="18"/>
  <c r="HA61" i="18"/>
  <c r="HA60" i="18"/>
  <c r="HA59" i="18"/>
  <c r="HA58" i="18"/>
  <c r="HA57" i="18"/>
  <c r="HA56" i="18"/>
  <c r="HA55" i="18"/>
  <c r="HA54" i="18"/>
  <c r="HA53" i="18"/>
  <c r="HA52" i="18"/>
  <c r="HA51" i="18"/>
  <c r="HA50" i="18"/>
  <c r="HA49" i="18"/>
  <c r="HA48" i="18"/>
  <c r="HA47" i="18"/>
  <c r="HA46" i="18"/>
  <c r="HA45" i="18"/>
  <c r="HA44" i="18"/>
  <c r="HA43" i="18"/>
  <c r="HA42" i="18"/>
  <c r="HA41" i="18"/>
  <c r="HA40" i="18"/>
  <c r="HA39" i="18"/>
  <c r="HA38" i="18"/>
  <c r="HA37" i="18"/>
  <c r="HA36" i="18"/>
  <c r="HA35" i="18"/>
  <c r="HA34" i="18"/>
  <c r="HA33" i="18"/>
  <c r="HA32" i="18"/>
  <c r="HA31" i="18"/>
  <c r="HA30" i="18"/>
  <c r="HA29" i="18"/>
  <c r="HA28" i="18"/>
  <c r="HA27" i="18"/>
  <c r="HA26" i="18"/>
  <c r="HA25" i="18"/>
  <c r="HA24" i="18"/>
  <c r="HA23" i="18"/>
  <c r="HA22" i="18"/>
  <c r="HA21" i="18"/>
  <c r="HA20" i="18"/>
  <c r="HA19" i="18"/>
  <c r="HA18" i="18"/>
  <c r="HA17" i="18"/>
  <c r="HA16" i="18"/>
  <c r="HA15" i="18"/>
  <c r="HA14" i="18"/>
  <c r="HA13" i="18"/>
  <c r="HA12" i="18"/>
  <c r="HA11" i="18"/>
  <c r="HA10" i="18"/>
  <c r="HA9" i="18"/>
  <c r="HA8" i="18"/>
  <c r="GE100" i="18"/>
  <c r="GE99" i="18"/>
  <c r="GE98" i="18"/>
  <c r="GE97" i="18"/>
  <c r="GE96" i="18"/>
  <c r="GE95" i="18"/>
  <c r="GE94" i="18"/>
  <c r="GE93" i="18"/>
  <c r="GE92" i="18"/>
  <c r="GE91" i="18"/>
  <c r="GE90" i="18"/>
  <c r="GE89" i="18"/>
  <c r="GE88" i="18"/>
  <c r="GE87" i="18"/>
  <c r="GE86" i="18"/>
  <c r="GE85" i="18"/>
  <c r="GE84" i="18"/>
  <c r="GE83" i="18"/>
  <c r="GE82" i="18"/>
  <c r="GE81" i="18"/>
  <c r="GE80" i="18"/>
  <c r="GE79" i="18"/>
  <c r="GE78" i="18"/>
  <c r="GE77" i="18"/>
  <c r="GE76" i="18"/>
  <c r="GE75" i="18"/>
  <c r="GE74" i="18"/>
  <c r="GE73" i="18"/>
  <c r="GE72" i="18"/>
  <c r="GE71" i="18"/>
  <c r="GE70" i="18"/>
  <c r="GE69" i="18"/>
  <c r="GE68" i="18"/>
  <c r="GE67" i="18"/>
  <c r="GE66" i="18"/>
  <c r="GE65" i="18"/>
  <c r="GE64" i="18"/>
  <c r="GE63" i="18"/>
  <c r="GE62" i="18"/>
  <c r="GE61" i="18"/>
  <c r="GE60" i="18"/>
  <c r="GE59" i="18"/>
  <c r="GE58" i="18"/>
  <c r="GE57" i="18"/>
  <c r="GE56" i="18"/>
  <c r="GE55" i="18"/>
  <c r="GE54" i="18"/>
  <c r="GE53" i="18"/>
  <c r="GE52" i="18"/>
  <c r="GE51" i="18"/>
  <c r="GE50" i="18"/>
  <c r="GE49" i="18"/>
  <c r="GE48" i="18"/>
  <c r="GE47" i="18"/>
  <c r="GE46" i="18"/>
  <c r="GE45" i="18"/>
  <c r="GE44" i="18"/>
  <c r="GE43" i="18"/>
  <c r="GE42" i="18"/>
  <c r="GE41" i="18"/>
  <c r="GE40" i="18"/>
  <c r="GE39" i="18"/>
  <c r="GE38" i="18"/>
  <c r="GE37" i="18"/>
  <c r="GE36" i="18"/>
  <c r="GE35" i="18"/>
  <c r="GE34" i="18"/>
  <c r="GE33" i="18"/>
  <c r="GE32" i="18"/>
  <c r="GE31" i="18"/>
  <c r="GE30" i="18"/>
  <c r="GE29" i="18"/>
  <c r="GE28" i="18"/>
  <c r="GE27" i="18"/>
  <c r="GE26" i="18"/>
  <c r="GE25" i="18"/>
  <c r="GE24" i="18"/>
  <c r="GE23" i="18"/>
  <c r="GE22" i="18"/>
  <c r="GE21" i="18"/>
  <c r="GE20" i="18"/>
  <c r="GE19" i="18"/>
  <c r="GE18" i="18"/>
  <c r="GE17" i="18"/>
  <c r="GE16" i="18"/>
  <c r="GE15" i="18"/>
  <c r="GE14" i="18"/>
  <c r="GE13" i="18"/>
  <c r="GE12" i="18"/>
  <c r="GE11" i="18"/>
  <c r="GE10" i="18"/>
  <c r="GE9" i="18"/>
  <c r="GE8" i="18"/>
  <c r="FI100" i="18"/>
  <c r="FI97" i="18"/>
  <c r="FI96" i="18"/>
  <c r="FI95" i="18"/>
  <c r="FI94" i="18"/>
  <c r="FI93" i="18"/>
  <c r="FI92" i="18"/>
  <c r="FI91" i="18"/>
  <c r="FI90" i="18"/>
  <c r="FI89" i="18"/>
  <c r="FI88" i="18"/>
  <c r="FI85" i="18"/>
  <c r="FI82" i="18"/>
  <c r="FI79" i="18"/>
  <c r="FI78" i="18"/>
  <c r="FI77" i="18"/>
  <c r="FI76" i="18"/>
  <c r="FI75" i="18"/>
  <c r="FI74" i="18"/>
  <c r="FI73" i="18"/>
  <c r="FI72" i="18"/>
  <c r="FI71" i="18"/>
  <c r="FI70" i="18"/>
  <c r="FI69" i="18"/>
  <c r="FI68" i="18"/>
  <c r="FI67" i="18"/>
  <c r="FI66" i="18"/>
  <c r="FI65" i="18"/>
  <c r="FI64" i="18"/>
  <c r="FI61" i="18"/>
  <c r="FI60" i="18"/>
  <c r="FI59" i="18"/>
  <c r="FI58" i="18"/>
  <c r="FI57" i="18"/>
  <c r="FI56" i="18"/>
  <c r="FI55" i="18"/>
  <c r="FI54" i="18"/>
  <c r="FI53" i="18"/>
  <c r="FI52" i="18"/>
  <c r="FI51" i="18"/>
  <c r="FI50" i="18"/>
  <c r="FI49" i="18"/>
  <c r="FI48" i="18"/>
  <c r="FI47" i="18"/>
  <c r="FI46" i="18"/>
  <c r="FI45" i="18"/>
  <c r="FI44" i="18"/>
  <c r="FI43" i="18"/>
  <c r="FI42" i="18"/>
  <c r="FI41" i="18"/>
  <c r="FI40" i="18"/>
  <c r="FI39" i="18"/>
  <c r="FI38" i="18"/>
  <c r="FI37" i="18"/>
  <c r="FI36" i="18"/>
  <c r="FI35" i="18"/>
  <c r="FI34" i="18"/>
  <c r="FI33" i="18"/>
  <c r="FI32" i="18"/>
  <c r="FI31" i="18"/>
  <c r="FI30" i="18"/>
  <c r="FI29" i="18"/>
  <c r="FI28" i="18"/>
  <c r="FI27" i="18"/>
  <c r="FI26" i="18"/>
  <c r="FI25" i="18"/>
  <c r="FI24" i="18"/>
  <c r="FI23" i="18"/>
  <c r="FI22" i="18"/>
  <c r="FI21" i="18"/>
  <c r="FI20" i="18"/>
  <c r="FI19" i="18"/>
  <c r="FI18" i="18"/>
  <c r="FI17" i="18"/>
  <c r="FI16" i="18"/>
  <c r="FI15" i="18"/>
  <c r="FI14" i="18"/>
  <c r="FI13" i="18"/>
  <c r="FI12" i="18"/>
  <c r="FI11" i="18"/>
  <c r="FI10" i="18"/>
  <c r="FI9" i="18"/>
  <c r="FI8" i="18"/>
  <c r="EM100" i="18"/>
  <c r="EM99" i="18"/>
  <c r="EM97" i="18"/>
  <c r="EM96" i="18"/>
  <c r="EM95" i="18"/>
  <c r="EM94" i="18"/>
  <c r="EM93" i="18"/>
  <c r="EM92" i="18"/>
  <c r="EM91" i="18"/>
  <c r="EM90" i="18"/>
  <c r="EM89" i="18"/>
  <c r="EM88" i="18"/>
  <c r="EM87" i="18"/>
  <c r="EM85" i="18"/>
  <c r="EM84" i="18"/>
  <c r="EM82" i="18"/>
  <c r="EM81" i="18"/>
  <c r="EM79" i="18"/>
  <c r="EM78" i="18"/>
  <c r="EM77" i="18"/>
  <c r="EM76" i="18"/>
  <c r="EM75" i="18"/>
  <c r="EM74" i="18"/>
  <c r="EM73" i="18"/>
  <c r="EM72" i="18"/>
  <c r="EM71" i="18"/>
  <c r="EM70" i="18"/>
  <c r="EM69" i="18"/>
  <c r="EM68" i="18"/>
  <c r="EM67" i="18"/>
  <c r="EM66" i="18"/>
  <c r="EM65" i="18"/>
  <c r="EM64" i="18"/>
  <c r="EM63" i="18"/>
  <c r="EM61" i="18"/>
  <c r="EM60" i="18"/>
  <c r="EM59" i="18"/>
  <c r="EM58" i="18"/>
  <c r="EM57" i="18"/>
  <c r="EM56" i="18"/>
  <c r="EM55" i="18"/>
  <c r="EM54" i="18"/>
  <c r="EM53" i="18"/>
  <c r="EM52" i="18"/>
  <c r="EM51" i="18"/>
  <c r="EM50" i="18"/>
  <c r="EM49" i="18"/>
  <c r="EM48" i="18"/>
  <c r="EM47" i="18"/>
  <c r="EM46" i="18"/>
  <c r="EM45" i="18"/>
  <c r="EM44" i="18"/>
  <c r="EM43" i="18"/>
  <c r="EM42" i="18"/>
  <c r="EM41" i="18"/>
  <c r="EM40" i="18"/>
  <c r="EM39" i="18"/>
  <c r="EM38" i="18"/>
  <c r="EM37" i="18"/>
  <c r="EM36" i="18"/>
  <c r="EM35" i="18"/>
  <c r="EM34" i="18"/>
  <c r="EM33" i="18"/>
  <c r="EM32" i="18"/>
  <c r="EM31" i="18"/>
  <c r="EM30" i="18"/>
  <c r="EM29" i="18"/>
  <c r="EM28" i="18"/>
  <c r="EM27" i="18"/>
  <c r="EM26" i="18"/>
  <c r="EM25" i="18"/>
  <c r="EM24" i="18"/>
  <c r="EM23" i="18"/>
  <c r="EM22" i="18"/>
  <c r="EM21" i="18"/>
  <c r="EM20" i="18"/>
  <c r="EM19" i="18"/>
  <c r="EM18" i="18"/>
  <c r="EM17" i="18"/>
  <c r="EM16" i="18"/>
  <c r="EM15" i="18"/>
  <c r="EM14" i="18"/>
  <c r="EM13" i="18"/>
  <c r="EM12" i="18"/>
  <c r="EM11" i="18"/>
  <c r="EM10" i="18"/>
  <c r="EM9" i="18"/>
  <c r="EM8" i="18"/>
  <c r="DQ100" i="18"/>
  <c r="DQ99" i="18"/>
  <c r="DQ98" i="18"/>
  <c r="DQ97" i="18"/>
  <c r="DQ96" i="18"/>
  <c r="DQ95" i="18"/>
  <c r="DQ94" i="18"/>
  <c r="DQ93" i="18"/>
  <c r="DQ92" i="18"/>
  <c r="DQ91" i="18"/>
  <c r="DQ90" i="18"/>
  <c r="DQ89" i="18"/>
  <c r="DQ88" i="18"/>
  <c r="DQ87" i="18"/>
  <c r="DQ86" i="18"/>
  <c r="DQ85" i="18"/>
  <c r="DQ84" i="18"/>
  <c r="DQ83" i="18"/>
  <c r="DQ82" i="18"/>
  <c r="DQ81" i="18"/>
  <c r="DQ80" i="18"/>
  <c r="DQ79" i="18"/>
  <c r="DQ78" i="18"/>
  <c r="DQ77" i="18"/>
  <c r="DQ76" i="18"/>
  <c r="DQ75" i="18"/>
  <c r="DQ74" i="18"/>
  <c r="DQ73" i="18"/>
  <c r="DQ72" i="18"/>
  <c r="DQ71" i="18"/>
  <c r="DQ70" i="18"/>
  <c r="DQ69" i="18"/>
  <c r="DQ68" i="18"/>
  <c r="DQ67" i="18"/>
  <c r="DQ66" i="18"/>
  <c r="DQ65" i="18"/>
  <c r="DQ64" i="18"/>
  <c r="DQ63" i="18"/>
  <c r="DQ62" i="18"/>
  <c r="DQ61" i="18"/>
  <c r="DQ60" i="18"/>
  <c r="DQ59" i="18"/>
  <c r="DQ58" i="18"/>
  <c r="DQ57" i="18"/>
  <c r="DQ56" i="18"/>
  <c r="DQ55" i="18"/>
  <c r="DQ54" i="18"/>
  <c r="DQ53" i="18"/>
  <c r="DQ52" i="18"/>
  <c r="DQ51" i="18"/>
  <c r="DQ50" i="18"/>
  <c r="DQ49" i="18"/>
  <c r="DQ48" i="18"/>
  <c r="DQ47" i="18"/>
  <c r="DQ46" i="18"/>
  <c r="DQ45" i="18"/>
  <c r="DQ44" i="18"/>
  <c r="DQ43" i="18"/>
  <c r="DQ42" i="18"/>
  <c r="DQ41" i="18"/>
  <c r="DQ40" i="18"/>
  <c r="DQ39" i="18"/>
  <c r="DQ38" i="18"/>
  <c r="DQ37" i="18"/>
  <c r="DQ36" i="18"/>
  <c r="DQ35" i="18"/>
  <c r="DQ34" i="18"/>
  <c r="DQ33" i="18"/>
  <c r="DQ32" i="18"/>
  <c r="DQ31" i="18"/>
  <c r="DQ30" i="18"/>
  <c r="DQ29" i="18"/>
  <c r="DQ28" i="18"/>
  <c r="DQ27" i="18"/>
  <c r="DQ26" i="18"/>
  <c r="DQ25" i="18"/>
  <c r="DQ24" i="18"/>
  <c r="DQ23" i="18"/>
  <c r="DQ22" i="18"/>
  <c r="DQ21" i="18"/>
  <c r="DQ20" i="18"/>
  <c r="DQ19" i="18"/>
  <c r="DQ18" i="18"/>
  <c r="DQ17" i="18"/>
  <c r="DQ16" i="18"/>
  <c r="DQ15" i="18"/>
  <c r="DQ14" i="18"/>
  <c r="DQ13" i="18"/>
  <c r="DQ12" i="18"/>
  <c r="DQ11" i="18"/>
  <c r="DQ10" i="18"/>
  <c r="DQ9" i="18"/>
  <c r="DQ8" i="18"/>
  <c r="CU97" i="18"/>
  <c r="CU96" i="18"/>
  <c r="CU95" i="18"/>
  <c r="CU94" i="18"/>
  <c r="CU93" i="18"/>
  <c r="CU92" i="18"/>
  <c r="CU91" i="18"/>
  <c r="CU90" i="18"/>
  <c r="CU89" i="18"/>
  <c r="CU79" i="18"/>
  <c r="CU78" i="18"/>
  <c r="CU77" i="18"/>
  <c r="CU76" i="18"/>
  <c r="CU75" i="18"/>
  <c r="CU74" i="18"/>
  <c r="CU73" i="18"/>
  <c r="CU72" i="18"/>
  <c r="CU71" i="18"/>
  <c r="CU70" i="18"/>
  <c r="CU69" i="18"/>
  <c r="CU68" i="18"/>
  <c r="CU67" i="18"/>
  <c r="CU66" i="18"/>
  <c r="CU65" i="18"/>
  <c r="CU61" i="18"/>
  <c r="CU60" i="18"/>
  <c r="CU59" i="18"/>
  <c r="CU58" i="18"/>
  <c r="CU57" i="18"/>
  <c r="CU56" i="18"/>
  <c r="CU55" i="18"/>
  <c r="CU54" i="18"/>
  <c r="CU53" i="18"/>
  <c r="CU52" i="18"/>
  <c r="CU51" i="18"/>
  <c r="CU50" i="18"/>
  <c r="CU49" i="18"/>
  <c r="CU48" i="18"/>
  <c r="CU47" i="18"/>
  <c r="CU46" i="18"/>
  <c r="CU45" i="18"/>
  <c r="CU44" i="18"/>
  <c r="CU43" i="18"/>
  <c r="CU42" i="18"/>
  <c r="CU41" i="18"/>
  <c r="CU40" i="18"/>
  <c r="CU39" i="18"/>
  <c r="CU38" i="18"/>
  <c r="CU37" i="18"/>
  <c r="CU36" i="18"/>
  <c r="CU35" i="18"/>
  <c r="CU34" i="18"/>
  <c r="CU33" i="18"/>
  <c r="CU32" i="18"/>
  <c r="CU31" i="18"/>
  <c r="CU30" i="18"/>
  <c r="CU29" i="18"/>
  <c r="CU28" i="18"/>
  <c r="CU27" i="18"/>
  <c r="CU26" i="18"/>
  <c r="CU25" i="18"/>
  <c r="CU24" i="18"/>
  <c r="CU23" i="18"/>
  <c r="CU22" i="18"/>
  <c r="CU21" i="18"/>
  <c r="CU20" i="18"/>
  <c r="CU19" i="18"/>
  <c r="CU18" i="18"/>
  <c r="CU17" i="18"/>
  <c r="CU16" i="18"/>
  <c r="CU15" i="18"/>
  <c r="CU14" i="18"/>
  <c r="CU13" i="18"/>
  <c r="CU12" i="18"/>
  <c r="CU11" i="18"/>
  <c r="CU10" i="18"/>
  <c r="CU9" i="18"/>
  <c r="CU8" i="18"/>
  <c r="BY100" i="18"/>
  <c r="BY99" i="18"/>
  <c r="BY97" i="18"/>
  <c r="BY96" i="18"/>
  <c r="BY95" i="18"/>
  <c r="BY94" i="18"/>
  <c r="BY93" i="18"/>
  <c r="BY92" i="18"/>
  <c r="BY91" i="18"/>
  <c r="BY90" i="18"/>
  <c r="BY89" i="18"/>
  <c r="BY88" i="18"/>
  <c r="BY87" i="18"/>
  <c r="BY85" i="18"/>
  <c r="BY84" i="18"/>
  <c r="BY82" i="18"/>
  <c r="BY81" i="18"/>
  <c r="BY79" i="18"/>
  <c r="BY78" i="18"/>
  <c r="BY77" i="18"/>
  <c r="BY76" i="18"/>
  <c r="BY75" i="18"/>
  <c r="BY74" i="18"/>
  <c r="BY73" i="18"/>
  <c r="BY72" i="18"/>
  <c r="BY71" i="18"/>
  <c r="BY70" i="18"/>
  <c r="BY69" i="18"/>
  <c r="BY68" i="18"/>
  <c r="BY67" i="18"/>
  <c r="BY66" i="18"/>
  <c r="BY65" i="18"/>
  <c r="BY64" i="18"/>
  <c r="BY63" i="18"/>
  <c r="BY61" i="18"/>
  <c r="BY60" i="18"/>
  <c r="BY59" i="18"/>
  <c r="BY58" i="18"/>
  <c r="BY57" i="18"/>
  <c r="BY56" i="18"/>
  <c r="BY55" i="18"/>
  <c r="BY54" i="18"/>
  <c r="BY53" i="18"/>
  <c r="BY52" i="18"/>
  <c r="BY51" i="18"/>
  <c r="BY50" i="18"/>
  <c r="BY49" i="18"/>
  <c r="BY48" i="18"/>
  <c r="BY47" i="18"/>
  <c r="BY46" i="18"/>
  <c r="BY45" i="18"/>
  <c r="BY44" i="18"/>
  <c r="BY43" i="18"/>
  <c r="BY42" i="18"/>
  <c r="BY41" i="18"/>
  <c r="BY40" i="18"/>
  <c r="BY39" i="18"/>
  <c r="BY38" i="18"/>
  <c r="BY37" i="18"/>
  <c r="BY36" i="18"/>
  <c r="BY35" i="18"/>
  <c r="BY34" i="18"/>
  <c r="BY33" i="18"/>
  <c r="BY32" i="18"/>
  <c r="BY31" i="18"/>
  <c r="BY30" i="18"/>
  <c r="BY29" i="18"/>
  <c r="BY28" i="18"/>
  <c r="BY27" i="18"/>
  <c r="BY26" i="18"/>
  <c r="BY25" i="18"/>
  <c r="BY24" i="18"/>
  <c r="BY23" i="18"/>
  <c r="BY22" i="18"/>
  <c r="BY21" i="18"/>
  <c r="BY20" i="18"/>
  <c r="BY19" i="18"/>
  <c r="BY18" i="18"/>
  <c r="BY17" i="18"/>
  <c r="BY16" i="18"/>
  <c r="BY15" i="18"/>
  <c r="BY14" i="18"/>
  <c r="BY13" i="18"/>
  <c r="BY12" i="18"/>
  <c r="BY11" i="18"/>
  <c r="BY10" i="18"/>
  <c r="BY9" i="18"/>
  <c r="BY8" i="18"/>
  <c r="BC100" i="18"/>
  <c r="BC99" i="18"/>
  <c r="BC97" i="18"/>
  <c r="BC96" i="18"/>
  <c r="BC95" i="18"/>
  <c r="BC94" i="18"/>
  <c r="BC93" i="18"/>
  <c r="BC92" i="18"/>
  <c r="BC91" i="18"/>
  <c r="BC90" i="18"/>
  <c r="BC89" i="18"/>
  <c r="BC88" i="18"/>
  <c r="BC87" i="18"/>
  <c r="BC85" i="18"/>
  <c r="BC84" i="18"/>
  <c r="BC82" i="18"/>
  <c r="BC81" i="18"/>
  <c r="BC79" i="18"/>
  <c r="BC78" i="18"/>
  <c r="BC77" i="18"/>
  <c r="BC76" i="18"/>
  <c r="BC75" i="18"/>
  <c r="BC74" i="18"/>
  <c r="BC73" i="18"/>
  <c r="BC72" i="18"/>
  <c r="BC71" i="18"/>
  <c r="BC70" i="18"/>
  <c r="BC69" i="18"/>
  <c r="BC68" i="18"/>
  <c r="BC67" i="18"/>
  <c r="BC66" i="18"/>
  <c r="BC65" i="18"/>
  <c r="BC64" i="18"/>
  <c r="BC63" i="18"/>
  <c r="BC61" i="18"/>
  <c r="BC60" i="18"/>
  <c r="BC59" i="18"/>
  <c r="BC58" i="18"/>
  <c r="BC57" i="18"/>
  <c r="BC56" i="18"/>
  <c r="BC55" i="18"/>
  <c r="BC54" i="18"/>
  <c r="BC53" i="18"/>
  <c r="BC52" i="18"/>
  <c r="BC51" i="18"/>
  <c r="BC50" i="18"/>
  <c r="BC49" i="18"/>
  <c r="BC48" i="18"/>
  <c r="BC47" i="18"/>
  <c r="BC46" i="18"/>
  <c r="BC45" i="18"/>
  <c r="BC44" i="18"/>
  <c r="BC43" i="18"/>
  <c r="BC42" i="18"/>
  <c r="BC41" i="18"/>
  <c r="BC40" i="18"/>
  <c r="BC39" i="18"/>
  <c r="BC38" i="18"/>
  <c r="BC37" i="18"/>
  <c r="BC36" i="18"/>
  <c r="BC35" i="18"/>
  <c r="BC34" i="18"/>
  <c r="BC33" i="18"/>
  <c r="BC32" i="18"/>
  <c r="BC31" i="18"/>
  <c r="BC30" i="18"/>
  <c r="BC29" i="18"/>
  <c r="BC28" i="18"/>
  <c r="BC27" i="18"/>
  <c r="BC26" i="18"/>
  <c r="BC25" i="18"/>
  <c r="BC24" i="18"/>
  <c r="BC23" i="18"/>
  <c r="BC22" i="18"/>
  <c r="BC21" i="18"/>
  <c r="BC20" i="18"/>
  <c r="BC19" i="18"/>
  <c r="BC18" i="18"/>
  <c r="BC17" i="18"/>
  <c r="BC16" i="18"/>
  <c r="BC15" i="18"/>
  <c r="BC14" i="18"/>
  <c r="BC13" i="18"/>
  <c r="BC12" i="18"/>
  <c r="BC11" i="18"/>
  <c r="BC10" i="18"/>
  <c r="BC9" i="18"/>
  <c r="BC8" i="18"/>
  <c r="AG100" i="18"/>
  <c r="AG99" i="18"/>
  <c r="AG98" i="18"/>
  <c r="AG97" i="18"/>
  <c r="AG96" i="18"/>
  <c r="AG95" i="18"/>
  <c r="AG94" i="18"/>
  <c r="AG93" i="18"/>
  <c r="AG92" i="18"/>
  <c r="AG91" i="18"/>
  <c r="AG90" i="18"/>
  <c r="AG89" i="18"/>
  <c r="AG88" i="18"/>
  <c r="AG87" i="18"/>
  <c r="AG86" i="18"/>
  <c r="AG85" i="18"/>
  <c r="AG84" i="18"/>
  <c r="AG83" i="18"/>
  <c r="AG82" i="18"/>
  <c r="AG81" i="18"/>
  <c r="AG80" i="18"/>
  <c r="AG79" i="18"/>
  <c r="AG78" i="18"/>
  <c r="AG77" i="18"/>
  <c r="AG76" i="18"/>
  <c r="AG75" i="18"/>
  <c r="AG74" i="18"/>
  <c r="AG73" i="18"/>
  <c r="AG72" i="18"/>
  <c r="AG71" i="18"/>
  <c r="AG70" i="18"/>
  <c r="AG69" i="18"/>
  <c r="AG68" i="18"/>
  <c r="AG67" i="18"/>
  <c r="AG66" i="18"/>
  <c r="AG65" i="18"/>
  <c r="AG64" i="18"/>
  <c r="AG63" i="18"/>
  <c r="AG62" i="18"/>
  <c r="AG61" i="18"/>
  <c r="AG60" i="18"/>
  <c r="AG59" i="18"/>
  <c r="AG58" i="18"/>
  <c r="AG57" i="18"/>
  <c r="AG56" i="18"/>
  <c r="AG55" i="18"/>
  <c r="AG54" i="18"/>
  <c r="AG53" i="18"/>
  <c r="AG52" i="18"/>
  <c r="AG51" i="18"/>
  <c r="AG50" i="18"/>
  <c r="AG49" i="18"/>
  <c r="AG48" i="18"/>
  <c r="AG47" i="18"/>
  <c r="AG46" i="18"/>
  <c r="AG45" i="18"/>
  <c r="AG44" i="18"/>
  <c r="AG43" i="18"/>
  <c r="AG42" i="18"/>
  <c r="AG41" i="18"/>
  <c r="AG40" i="18"/>
  <c r="AG39" i="18"/>
  <c r="AG38" i="18"/>
  <c r="AG37" i="18"/>
  <c r="AG36" i="18"/>
  <c r="AG35" i="18"/>
  <c r="AG34" i="18"/>
  <c r="AG33" i="18"/>
  <c r="AG32" i="18"/>
  <c r="AG31" i="18"/>
  <c r="AG30" i="18"/>
  <c r="AG29" i="18"/>
  <c r="AG28" i="18"/>
  <c r="AG27" i="18"/>
  <c r="AG26" i="18"/>
  <c r="AG25" i="18"/>
  <c r="AG24" i="18"/>
  <c r="AG23" i="18"/>
  <c r="AG22" i="18"/>
  <c r="AG21" i="18"/>
  <c r="AG20" i="18"/>
  <c r="AG19" i="18"/>
  <c r="AG18" i="18"/>
  <c r="AG17" i="18"/>
  <c r="AG16" i="18"/>
  <c r="AG15" i="18"/>
  <c r="AG14" i="18"/>
  <c r="AG13" i="18"/>
  <c r="AG12" i="18"/>
  <c r="AG11" i="18"/>
  <c r="AG10" i="18"/>
  <c r="AG9" i="18"/>
  <c r="AG8" i="18"/>
  <c r="RM100" i="18"/>
  <c r="RM99" i="18"/>
  <c r="RM98" i="18"/>
  <c r="RM97" i="18"/>
  <c r="RM96" i="18"/>
  <c r="RM95" i="18"/>
  <c r="RM94" i="18"/>
  <c r="RM93" i="18"/>
  <c r="RM92" i="18"/>
  <c r="RM91" i="18"/>
  <c r="RM90" i="18"/>
  <c r="RM89" i="18"/>
  <c r="RM88" i="18"/>
  <c r="RM87" i="18"/>
  <c r="RM86" i="18"/>
  <c r="RM85" i="18"/>
  <c r="RM84" i="18"/>
  <c r="RM83" i="18"/>
  <c r="RM82" i="18"/>
  <c r="RM81" i="18"/>
  <c r="RM80" i="18"/>
  <c r="RM79" i="18"/>
  <c r="RM78" i="18"/>
  <c r="RM77" i="18"/>
  <c r="RM76" i="18"/>
  <c r="RM75" i="18"/>
  <c r="RM74" i="18"/>
  <c r="RM73" i="18"/>
  <c r="RM72" i="18"/>
  <c r="RM71" i="18"/>
  <c r="RM70" i="18"/>
  <c r="RM69" i="18"/>
  <c r="RM68" i="18"/>
  <c r="RM67" i="18"/>
  <c r="RM66" i="18"/>
  <c r="RM65" i="18"/>
  <c r="RM64" i="18"/>
  <c r="RM63" i="18"/>
  <c r="RM62" i="18"/>
  <c r="RM61" i="18"/>
  <c r="RM60" i="18"/>
  <c r="RM59" i="18"/>
  <c r="RM58" i="18"/>
  <c r="RM57" i="18"/>
  <c r="RM56" i="18"/>
  <c r="RM55" i="18"/>
  <c r="RM54" i="18"/>
  <c r="RM53" i="18"/>
  <c r="RM52" i="18"/>
  <c r="RM51" i="18"/>
  <c r="RM50" i="18"/>
  <c r="RM49" i="18"/>
  <c r="RM48" i="18"/>
  <c r="RM47" i="18"/>
  <c r="RM46" i="18"/>
  <c r="RM45" i="18"/>
  <c r="RM44" i="18"/>
  <c r="RM43" i="18"/>
  <c r="RM42" i="18"/>
  <c r="RM41" i="18"/>
  <c r="RM40" i="18"/>
  <c r="RM39" i="18"/>
  <c r="RM38" i="18"/>
  <c r="RM37" i="18"/>
  <c r="RM36" i="18"/>
  <c r="RM35" i="18"/>
  <c r="RM34" i="18"/>
  <c r="RM33" i="18"/>
  <c r="RM32" i="18"/>
  <c r="RM31" i="18"/>
  <c r="RM30" i="18"/>
  <c r="RM29" i="18"/>
  <c r="RM28" i="18"/>
  <c r="RM27" i="18"/>
  <c r="RM26" i="18"/>
  <c r="RM25" i="18"/>
  <c r="RM24" i="18"/>
  <c r="RM23" i="18"/>
  <c r="RM22" i="18"/>
  <c r="RM21" i="18"/>
  <c r="RM20" i="18"/>
  <c r="RM19" i="18"/>
  <c r="RM18" i="18"/>
  <c r="RM17" i="18"/>
  <c r="RM16" i="18"/>
  <c r="RM15" i="18"/>
  <c r="RM14" i="18"/>
  <c r="RM13" i="18"/>
  <c r="RM12" i="18"/>
  <c r="RM11" i="18"/>
  <c r="RM10" i="18"/>
  <c r="RM9" i="18"/>
  <c r="RM8" i="18"/>
  <c r="QQ100" i="18"/>
  <c r="QQ99" i="18"/>
  <c r="QQ98" i="18"/>
  <c r="QQ97" i="18"/>
  <c r="QQ96" i="18"/>
  <c r="QQ95" i="18"/>
  <c r="QQ94" i="18"/>
  <c r="QQ93" i="18"/>
  <c r="QQ92" i="18"/>
  <c r="QQ91" i="18"/>
  <c r="QQ90" i="18"/>
  <c r="QQ89" i="18"/>
  <c r="QQ88" i="18"/>
  <c r="QQ87" i="18"/>
  <c r="QQ86" i="18"/>
  <c r="QQ85" i="18"/>
  <c r="QQ84" i="18"/>
  <c r="QQ83" i="18"/>
  <c r="QQ82" i="18"/>
  <c r="QQ81" i="18"/>
  <c r="QQ80" i="18"/>
  <c r="QQ79" i="18"/>
  <c r="QQ78" i="18"/>
  <c r="QQ77" i="18"/>
  <c r="QQ76" i="18"/>
  <c r="QQ75" i="18"/>
  <c r="QQ74" i="18"/>
  <c r="QQ73" i="18"/>
  <c r="QQ72" i="18"/>
  <c r="QQ71" i="18"/>
  <c r="QQ70" i="18"/>
  <c r="QQ69" i="18"/>
  <c r="QQ68" i="18"/>
  <c r="QQ67" i="18"/>
  <c r="QQ66" i="18"/>
  <c r="QQ65" i="18"/>
  <c r="QQ64" i="18"/>
  <c r="QQ63" i="18"/>
  <c r="QQ62" i="18"/>
  <c r="QQ61" i="18"/>
  <c r="QQ60" i="18"/>
  <c r="QQ59" i="18"/>
  <c r="QQ58" i="18"/>
  <c r="QQ57" i="18"/>
  <c r="QQ56" i="18"/>
  <c r="QQ55" i="18"/>
  <c r="QQ54" i="18"/>
  <c r="QQ53" i="18"/>
  <c r="QQ52" i="18"/>
  <c r="QQ51" i="18"/>
  <c r="QQ50" i="18"/>
  <c r="QQ49" i="18"/>
  <c r="QQ48" i="18"/>
  <c r="QQ47" i="18"/>
  <c r="QQ46" i="18"/>
  <c r="QQ45" i="18"/>
  <c r="QQ44" i="18"/>
  <c r="QQ43" i="18"/>
  <c r="QQ42" i="18"/>
  <c r="QQ41" i="18"/>
  <c r="QQ40" i="18"/>
  <c r="QQ39" i="18"/>
  <c r="QQ38" i="18"/>
  <c r="QQ37" i="18"/>
  <c r="QQ36" i="18"/>
  <c r="QQ35" i="18"/>
  <c r="QQ34" i="18"/>
  <c r="QQ33" i="18"/>
  <c r="QQ32" i="18"/>
  <c r="QQ31" i="18"/>
  <c r="QQ30" i="18"/>
  <c r="QQ29" i="18"/>
  <c r="QQ28" i="18"/>
  <c r="QQ27" i="18"/>
  <c r="QQ26" i="18"/>
  <c r="QQ25" i="18"/>
  <c r="QQ24" i="18"/>
  <c r="QQ23" i="18"/>
  <c r="QQ22" i="18"/>
  <c r="QQ21" i="18"/>
  <c r="QQ20" i="18"/>
  <c r="QQ19" i="18"/>
  <c r="QQ18" i="18"/>
  <c r="QQ17" i="18"/>
  <c r="QQ16" i="18"/>
  <c r="QQ15" i="18"/>
  <c r="QQ14" i="18"/>
  <c r="QQ13" i="18"/>
  <c r="QQ12" i="18"/>
  <c r="QQ11" i="18"/>
  <c r="QQ10" i="18"/>
  <c r="QQ9" i="18"/>
  <c r="QQ8" i="18"/>
  <c r="PU100" i="18"/>
  <c r="PU99" i="18"/>
  <c r="PU98" i="18"/>
  <c r="PU97" i="18"/>
  <c r="PU96" i="18"/>
  <c r="PU95" i="18"/>
  <c r="PU94" i="18"/>
  <c r="PU93" i="18"/>
  <c r="PU92" i="18"/>
  <c r="PU91" i="18"/>
  <c r="PU90" i="18"/>
  <c r="PU89" i="18"/>
  <c r="PU88" i="18"/>
  <c r="PU87" i="18"/>
  <c r="PU86" i="18"/>
  <c r="PU85" i="18"/>
  <c r="PU84" i="18"/>
  <c r="PU83" i="18"/>
  <c r="PU82" i="18"/>
  <c r="PU81" i="18"/>
  <c r="PU80" i="18"/>
  <c r="PU79" i="18"/>
  <c r="PU78" i="18"/>
  <c r="PU77" i="18"/>
  <c r="PU76" i="18"/>
  <c r="PU75" i="18"/>
  <c r="PU74" i="18"/>
  <c r="PU73" i="18"/>
  <c r="PU72" i="18"/>
  <c r="PU71" i="18"/>
  <c r="PU70" i="18"/>
  <c r="PU69" i="18"/>
  <c r="PU68" i="18"/>
  <c r="PU67" i="18"/>
  <c r="PU66" i="18"/>
  <c r="PU65" i="18"/>
  <c r="PU64" i="18"/>
  <c r="PU63" i="18"/>
  <c r="PU62" i="18"/>
  <c r="PU61" i="18"/>
  <c r="PU60" i="18"/>
  <c r="PU59" i="18"/>
  <c r="PU58" i="18"/>
  <c r="PU57" i="18"/>
  <c r="PU56" i="18"/>
  <c r="PU55" i="18"/>
  <c r="PU54" i="18"/>
  <c r="PU53" i="18"/>
  <c r="PU52" i="18"/>
  <c r="PU51" i="18"/>
  <c r="PU50" i="18"/>
  <c r="PU49" i="18"/>
  <c r="PU48" i="18"/>
  <c r="PU47" i="18"/>
  <c r="PU46" i="18"/>
  <c r="PU45" i="18"/>
  <c r="PU44" i="18"/>
  <c r="PU43" i="18"/>
  <c r="PU42" i="18"/>
  <c r="PU41" i="18"/>
  <c r="PU40" i="18"/>
  <c r="PU39" i="18"/>
  <c r="PU38" i="18"/>
  <c r="PU37" i="18"/>
  <c r="PU36" i="18"/>
  <c r="PU35" i="18"/>
  <c r="PU34" i="18"/>
  <c r="PU33" i="18"/>
  <c r="PU32" i="18"/>
  <c r="PU31" i="18"/>
  <c r="PU30" i="18"/>
  <c r="PU29" i="18"/>
  <c r="PU28" i="18"/>
  <c r="PU27" i="18"/>
  <c r="PU26" i="18"/>
  <c r="PU25" i="18"/>
  <c r="PU24" i="18"/>
  <c r="PU23" i="18"/>
  <c r="PU22" i="18"/>
  <c r="PU21" i="18"/>
  <c r="PU20" i="18"/>
  <c r="PU19" i="18"/>
  <c r="PU18" i="18"/>
  <c r="PU17" i="18"/>
  <c r="PU16" i="18"/>
  <c r="PU15" i="18"/>
  <c r="PU14" i="18"/>
  <c r="PU13" i="18"/>
  <c r="PU101" i="18" s="1"/>
  <c r="PU12" i="18"/>
  <c r="PU11" i="18"/>
  <c r="PU10" i="18"/>
  <c r="PU9" i="18"/>
  <c r="PU8" i="18"/>
  <c r="OY100" i="18"/>
  <c r="OY99" i="18"/>
  <c r="OY98" i="18"/>
  <c r="OY97" i="18"/>
  <c r="OY96" i="18"/>
  <c r="OY95" i="18"/>
  <c r="OY94" i="18"/>
  <c r="OY93" i="18"/>
  <c r="OY92" i="18"/>
  <c r="OY91" i="18"/>
  <c r="OY90" i="18"/>
  <c r="OY89" i="18"/>
  <c r="OY88" i="18"/>
  <c r="OY87" i="18"/>
  <c r="OY86" i="18"/>
  <c r="OY85" i="18"/>
  <c r="OY84" i="18"/>
  <c r="OY83" i="18"/>
  <c r="OY82" i="18"/>
  <c r="OY81" i="18"/>
  <c r="OY80" i="18"/>
  <c r="OY79" i="18"/>
  <c r="OY78" i="18"/>
  <c r="OY77" i="18"/>
  <c r="OY76" i="18"/>
  <c r="OY75" i="18"/>
  <c r="OY74" i="18"/>
  <c r="OY73" i="18"/>
  <c r="OY72" i="18"/>
  <c r="OY71" i="18"/>
  <c r="OY70" i="18"/>
  <c r="OY69" i="18"/>
  <c r="OY68" i="18"/>
  <c r="OY67" i="18"/>
  <c r="OY66" i="18"/>
  <c r="OY65" i="18"/>
  <c r="OY64" i="18"/>
  <c r="OY63" i="18"/>
  <c r="OY62" i="18"/>
  <c r="OY61" i="18"/>
  <c r="OY60" i="18"/>
  <c r="OY59" i="18"/>
  <c r="OY58" i="18"/>
  <c r="OY57" i="18"/>
  <c r="OY56" i="18"/>
  <c r="OY55" i="18"/>
  <c r="OY54" i="18"/>
  <c r="OY53" i="18"/>
  <c r="OY52" i="18"/>
  <c r="OY51" i="18"/>
  <c r="OY50" i="18"/>
  <c r="OY49" i="18"/>
  <c r="OY48" i="18"/>
  <c r="OY47" i="18"/>
  <c r="OY46" i="18"/>
  <c r="OY45" i="18"/>
  <c r="OY44" i="18"/>
  <c r="OY43" i="18"/>
  <c r="OY42" i="18"/>
  <c r="OY41" i="18"/>
  <c r="OY40" i="18"/>
  <c r="OY39" i="18"/>
  <c r="OY38" i="18"/>
  <c r="OY37" i="18"/>
  <c r="OY36" i="18"/>
  <c r="OY35" i="18"/>
  <c r="OY34" i="18"/>
  <c r="OY33" i="18"/>
  <c r="OY32" i="18"/>
  <c r="OY31" i="18"/>
  <c r="OY30" i="18"/>
  <c r="OY29" i="18"/>
  <c r="OY28" i="18"/>
  <c r="OY27" i="18"/>
  <c r="OY26" i="18"/>
  <c r="OY25" i="18"/>
  <c r="OY24" i="18"/>
  <c r="OY23" i="18"/>
  <c r="OY22" i="18"/>
  <c r="OY21" i="18"/>
  <c r="OY20" i="18"/>
  <c r="OY19" i="18"/>
  <c r="OY18" i="18"/>
  <c r="OY17" i="18"/>
  <c r="OY16" i="18"/>
  <c r="OY15" i="18"/>
  <c r="OY14" i="18"/>
  <c r="OY13" i="18"/>
  <c r="OY101" i="18" s="1"/>
  <c r="OY12" i="18"/>
  <c r="OY11" i="18"/>
  <c r="OY10" i="18"/>
  <c r="OY9" i="18"/>
  <c r="OY8" i="18"/>
  <c r="OC100" i="18"/>
  <c r="OC99" i="18"/>
  <c r="OC98" i="18"/>
  <c r="OC97" i="18"/>
  <c r="OC96" i="18"/>
  <c r="OC95" i="18"/>
  <c r="OC94" i="18"/>
  <c r="OC93" i="18"/>
  <c r="OC92" i="18"/>
  <c r="OC91" i="18"/>
  <c r="OC90" i="18"/>
  <c r="OC89" i="18"/>
  <c r="OC88" i="18"/>
  <c r="OC87" i="18"/>
  <c r="OC86" i="18"/>
  <c r="OC85" i="18"/>
  <c r="OC84" i="18"/>
  <c r="OC83" i="18"/>
  <c r="OC82" i="18"/>
  <c r="OC81" i="18"/>
  <c r="OC80" i="18"/>
  <c r="OC79" i="18"/>
  <c r="OC78" i="18"/>
  <c r="OC77" i="18"/>
  <c r="OC76" i="18"/>
  <c r="OC75" i="18"/>
  <c r="OC74" i="18"/>
  <c r="OC73" i="18"/>
  <c r="OC72" i="18"/>
  <c r="OC71" i="18"/>
  <c r="OC70" i="18"/>
  <c r="OC69" i="18"/>
  <c r="OC68" i="18"/>
  <c r="OC67" i="18"/>
  <c r="OC66" i="18"/>
  <c r="OC65" i="18"/>
  <c r="OC64" i="18"/>
  <c r="OC63" i="18"/>
  <c r="OC62" i="18"/>
  <c r="OC61" i="18"/>
  <c r="OC60" i="18"/>
  <c r="OC59" i="18"/>
  <c r="OC58" i="18"/>
  <c r="OC57" i="18"/>
  <c r="OC56" i="18"/>
  <c r="OC55" i="18"/>
  <c r="OC54" i="18"/>
  <c r="OC53" i="18"/>
  <c r="OC52" i="18"/>
  <c r="OC51" i="18"/>
  <c r="OC50" i="18"/>
  <c r="OC49" i="18"/>
  <c r="OC48" i="18"/>
  <c r="OC47" i="18"/>
  <c r="OC46" i="18"/>
  <c r="OC45" i="18"/>
  <c r="OC44" i="18"/>
  <c r="OC43" i="18"/>
  <c r="OC42" i="18"/>
  <c r="OC41" i="18"/>
  <c r="OC40" i="18"/>
  <c r="OC39" i="18"/>
  <c r="OC38" i="18"/>
  <c r="OC37" i="18"/>
  <c r="OC36" i="18"/>
  <c r="OC35" i="18"/>
  <c r="OC34" i="18"/>
  <c r="OC33" i="18"/>
  <c r="OC32" i="18"/>
  <c r="OC31" i="18"/>
  <c r="OC30" i="18"/>
  <c r="OC29" i="18"/>
  <c r="OC28" i="18"/>
  <c r="OC27" i="18"/>
  <c r="OC26" i="18"/>
  <c r="OC25" i="18"/>
  <c r="OC24" i="18"/>
  <c r="OC23" i="18"/>
  <c r="OC22" i="18"/>
  <c r="OC21" i="18"/>
  <c r="OC20" i="18"/>
  <c r="OC19" i="18"/>
  <c r="OC18" i="18"/>
  <c r="OC17" i="18"/>
  <c r="OC16" i="18"/>
  <c r="OC15" i="18"/>
  <c r="OC14" i="18"/>
  <c r="OC13" i="18"/>
  <c r="OC101" i="18" s="1"/>
  <c r="OC12" i="18"/>
  <c r="OC11" i="18"/>
  <c r="OC10" i="18"/>
  <c r="OC9" i="18"/>
  <c r="OC8" i="18"/>
  <c r="NG100" i="18"/>
  <c r="NG99" i="18"/>
  <c r="NG97" i="18"/>
  <c r="NG96" i="18"/>
  <c r="NG95" i="18"/>
  <c r="NG94" i="18"/>
  <c r="NG93" i="18"/>
  <c r="NG92" i="18"/>
  <c r="NG91" i="18"/>
  <c r="NG90" i="18"/>
  <c r="NG89" i="18"/>
  <c r="NG88" i="18"/>
  <c r="NG87" i="18"/>
  <c r="NG85" i="18"/>
  <c r="NG84" i="18"/>
  <c r="NG82" i="18"/>
  <c r="NG81" i="18"/>
  <c r="NG79" i="18"/>
  <c r="NG78" i="18"/>
  <c r="NG77" i="18"/>
  <c r="NG76" i="18"/>
  <c r="NG75" i="18"/>
  <c r="NG74" i="18"/>
  <c r="NG73" i="18"/>
  <c r="NG72" i="18"/>
  <c r="NG71" i="18"/>
  <c r="NG70" i="18"/>
  <c r="NG69" i="18"/>
  <c r="NG68" i="18"/>
  <c r="NG67" i="18"/>
  <c r="NG66" i="18"/>
  <c r="NG65" i="18"/>
  <c r="NG64" i="18"/>
  <c r="NG63" i="18"/>
  <c r="NG61" i="18"/>
  <c r="NG60" i="18"/>
  <c r="NG59" i="18"/>
  <c r="NG58" i="18"/>
  <c r="NG57" i="18"/>
  <c r="NG56" i="18"/>
  <c r="NG55" i="18"/>
  <c r="NG54" i="18"/>
  <c r="NG53" i="18"/>
  <c r="NG52" i="18"/>
  <c r="NG51" i="18"/>
  <c r="NG50" i="18"/>
  <c r="NG49" i="18"/>
  <c r="NG48" i="18"/>
  <c r="NG47" i="18"/>
  <c r="NG46" i="18"/>
  <c r="NG45" i="18"/>
  <c r="NG44" i="18"/>
  <c r="NG43" i="18"/>
  <c r="NG42" i="18"/>
  <c r="NG41" i="18"/>
  <c r="NG40" i="18"/>
  <c r="NG39" i="18"/>
  <c r="NG38" i="18"/>
  <c r="NG37" i="18"/>
  <c r="NG36" i="18"/>
  <c r="NG35" i="18"/>
  <c r="NG34" i="18"/>
  <c r="NG33" i="18"/>
  <c r="NG32" i="18"/>
  <c r="NG31" i="18"/>
  <c r="NG30" i="18"/>
  <c r="NG29" i="18"/>
  <c r="NG28" i="18"/>
  <c r="NG27" i="18"/>
  <c r="NG26" i="18"/>
  <c r="NG25" i="18"/>
  <c r="NG24" i="18"/>
  <c r="NG23" i="18"/>
  <c r="NG22" i="18"/>
  <c r="NG21" i="18"/>
  <c r="NG20" i="18"/>
  <c r="NG19" i="18"/>
  <c r="NG18" i="18"/>
  <c r="NG17" i="18"/>
  <c r="NG16" i="18"/>
  <c r="NG15" i="18"/>
  <c r="NG14" i="18"/>
  <c r="NG13" i="18"/>
  <c r="NG12" i="18"/>
  <c r="NG11" i="18"/>
  <c r="NG10" i="18"/>
  <c r="NG9" i="18"/>
  <c r="NG8" i="18"/>
  <c r="MK100" i="18"/>
  <c r="MK99" i="18"/>
  <c r="MK98" i="18"/>
  <c r="MK97" i="18"/>
  <c r="MK96" i="18"/>
  <c r="MK95" i="18"/>
  <c r="MK94" i="18"/>
  <c r="MK93" i="18"/>
  <c r="MK92" i="18"/>
  <c r="MK91" i="18"/>
  <c r="MK90" i="18"/>
  <c r="MK89" i="18"/>
  <c r="MK88" i="18"/>
  <c r="MK87" i="18"/>
  <c r="MK86" i="18"/>
  <c r="MK85" i="18"/>
  <c r="MK84" i="18"/>
  <c r="MK83" i="18"/>
  <c r="MK82" i="18"/>
  <c r="MK81" i="18"/>
  <c r="MK80" i="18"/>
  <c r="MK79" i="18"/>
  <c r="MK78" i="18"/>
  <c r="MK77" i="18"/>
  <c r="MK76" i="18"/>
  <c r="MK75" i="18"/>
  <c r="MK74" i="18"/>
  <c r="MK73" i="18"/>
  <c r="MK72" i="18"/>
  <c r="MK71" i="18"/>
  <c r="MK70" i="18"/>
  <c r="MK69" i="18"/>
  <c r="MK68" i="18"/>
  <c r="MK67" i="18"/>
  <c r="MK66" i="18"/>
  <c r="MK65" i="18"/>
  <c r="MK64" i="18"/>
  <c r="MK63" i="18"/>
  <c r="MK62" i="18"/>
  <c r="MK61" i="18"/>
  <c r="MK60" i="18"/>
  <c r="MK59" i="18"/>
  <c r="MK58" i="18"/>
  <c r="MK57" i="18"/>
  <c r="MK56" i="18"/>
  <c r="MK55" i="18"/>
  <c r="MK54" i="18"/>
  <c r="MK53" i="18"/>
  <c r="MK52" i="18"/>
  <c r="MK51" i="18"/>
  <c r="MK50" i="18"/>
  <c r="MK49" i="18"/>
  <c r="MK48" i="18"/>
  <c r="MK47" i="18"/>
  <c r="MK46" i="18"/>
  <c r="MK45" i="18"/>
  <c r="MK44" i="18"/>
  <c r="MK43" i="18"/>
  <c r="MK42" i="18"/>
  <c r="MK41" i="18"/>
  <c r="MK40" i="18"/>
  <c r="MK39" i="18"/>
  <c r="MK38" i="18"/>
  <c r="MK37" i="18"/>
  <c r="MK36" i="18"/>
  <c r="MK35" i="18"/>
  <c r="MK34" i="18"/>
  <c r="MK33" i="18"/>
  <c r="MK32" i="18"/>
  <c r="MK31" i="18"/>
  <c r="MK30" i="18"/>
  <c r="MK29" i="18"/>
  <c r="MK28" i="18"/>
  <c r="MK27" i="18"/>
  <c r="MK26" i="18"/>
  <c r="MK25" i="18"/>
  <c r="MK24" i="18"/>
  <c r="MK23" i="18"/>
  <c r="MK22" i="18"/>
  <c r="MK21" i="18"/>
  <c r="MK20" i="18"/>
  <c r="MK19" i="18"/>
  <c r="MK18" i="18"/>
  <c r="MK17" i="18"/>
  <c r="MK16" i="18"/>
  <c r="MK15" i="18"/>
  <c r="MK14" i="18"/>
  <c r="MK13" i="18"/>
  <c r="MK101" i="18" s="1"/>
  <c r="MK12" i="18"/>
  <c r="MK11" i="18"/>
  <c r="MK10" i="18"/>
  <c r="MK9" i="18"/>
  <c r="MK8" i="18"/>
  <c r="LO100" i="18"/>
  <c r="LO99" i="18"/>
  <c r="LO98" i="18"/>
  <c r="LO97" i="18"/>
  <c r="LO96" i="18"/>
  <c r="LO95" i="18"/>
  <c r="LO94" i="18"/>
  <c r="LO93" i="18"/>
  <c r="LO92" i="18"/>
  <c r="LO91" i="18"/>
  <c r="LO90" i="18"/>
  <c r="LO89" i="18"/>
  <c r="LO88" i="18"/>
  <c r="LO87" i="18"/>
  <c r="LO86" i="18"/>
  <c r="LO85" i="18"/>
  <c r="LO84" i="18"/>
  <c r="LO83" i="18"/>
  <c r="LO82" i="18"/>
  <c r="LO81" i="18"/>
  <c r="LO80" i="18"/>
  <c r="LO79" i="18"/>
  <c r="LO78" i="18"/>
  <c r="LO77" i="18"/>
  <c r="LO76" i="18"/>
  <c r="LO75" i="18"/>
  <c r="LO74" i="18"/>
  <c r="LO73" i="18"/>
  <c r="LO72" i="18"/>
  <c r="LO71" i="18"/>
  <c r="LO70" i="18"/>
  <c r="LO69" i="18"/>
  <c r="LO68" i="18"/>
  <c r="LO67" i="18"/>
  <c r="LO66" i="18"/>
  <c r="LO65" i="18"/>
  <c r="LO64" i="18"/>
  <c r="LO63" i="18"/>
  <c r="LO62" i="18"/>
  <c r="LO61" i="18"/>
  <c r="LO60" i="18"/>
  <c r="LO59" i="18"/>
  <c r="LO58" i="18"/>
  <c r="LO57" i="18"/>
  <c r="LO56" i="18"/>
  <c r="LO55" i="18"/>
  <c r="LO54" i="18"/>
  <c r="LO53" i="18"/>
  <c r="LO52" i="18"/>
  <c r="LO51" i="18"/>
  <c r="LO50" i="18"/>
  <c r="LO49" i="18"/>
  <c r="LO48" i="18"/>
  <c r="LO47" i="18"/>
  <c r="LO46" i="18"/>
  <c r="LO45" i="18"/>
  <c r="LO44" i="18"/>
  <c r="LO43" i="18"/>
  <c r="LO42" i="18"/>
  <c r="LO41" i="18"/>
  <c r="LO40" i="18"/>
  <c r="LO39" i="18"/>
  <c r="LO38" i="18"/>
  <c r="LO37" i="18"/>
  <c r="LO36" i="18"/>
  <c r="LO35" i="18"/>
  <c r="LO34" i="18"/>
  <c r="LO33" i="18"/>
  <c r="LO32" i="18"/>
  <c r="LO31" i="18"/>
  <c r="LO30" i="18"/>
  <c r="LO29" i="18"/>
  <c r="LO28" i="18"/>
  <c r="LO27" i="18"/>
  <c r="LO26" i="18"/>
  <c r="LO25" i="18"/>
  <c r="LO24" i="18"/>
  <c r="LO23" i="18"/>
  <c r="LO22" i="18"/>
  <c r="LO21" i="18"/>
  <c r="LO20" i="18"/>
  <c r="LO19" i="18"/>
  <c r="LO18" i="18"/>
  <c r="LO17" i="18"/>
  <c r="LO16" i="18"/>
  <c r="LO15" i="18"/>
  <c r="LO14" i="18"/>
  <c r="LO13" i="18"/>
  <c r="LO101" i="18" s="1"/>
  <c r="LO12" i="18"/>
  <c r="LO11" i="18"/>
  <c r="LO10" i="18"/>
  <c r="LO9" i="18"/>
  <c r="LO8" i="18"/>
  <c r="KS100" i="18"/>
  <c r="KS99" i="18"/>
  <c r="KS98" i="18"/>
  <c r="KS97" i="18"/>
  <c r="KS96" i="18"/>
  <c r="KS95" i="18"/>
  <c r="KS94" i="18"/>
  <c r="KS93" i="18"/>
  <c r="KS92" i="18"/>
  <c r="KS91" i="18"/>
  <c r="KS90" i="18"/>
  <c r="KS89" i="18"/>
  <c r="KS88" i="18"/>
  <c r="KS87" i="18"/>
  <c r="KS86" i="18"/>
  <c r="KS85" i="18"/>
  <c r="KS84" i="18"/>
  <c r="KS83" i="18"/>
  <c r="KS82" i="18"/>
  <c r="KS81" i="18"/>
  <c r="KS80" i="18"/>
  <c r="KS79" i="18"/>
  <c r="KS78" i="18"/>
  <c r="KS77" i="18"/>
  <c r="KS76" i="18"/>
  <c r="KS75" i="18"/>
  <c r="KS74" i="18"/>
  <c r="KS73" i="18"/>
  <c r="KS72" i="18"/>
  <c r="KS71" i="18"/>
  <c r="KS70" i="18"/>
  <c r="KS69" i="18"/>
  <c r="KS68" i="18"/>
  <c r="KS67" i="18"/>
  <c r="KS66" i="18"/>
  <c r="KS65" i="18"/>
  <c r="KS64" i="18"/>
  <c r="KS63" i="18"/>
  <c r="KS62" i="18"/>
  <c r="KS61" i="18"/>
  <c r="KS60" i="18"/>
  <c r="KS59" i="18"/>
  <c r="KS58" i="18"/>
  <c r="KS57" i="18"/>
  <c r="KS56" i="18"/>
  <c r="KS55" i="18"/>
  <c r="KS54" i="18"/>
  <c r="KS53" i="18"/>
  <c r="KS52" i="18"/>
  <c r="KS51" i="18"/>
  <c r="KS50" i="18"/>
  <c r="KS49" i="18"/>
  <c r="KS48" i="18"/>
  <c r="KS47" i="18"/>
  <c r="KS46" i="18"/>
  <c r="KS45" i="18"/>
  <c r="KS44" i="18"/>
  <c r="KS43" i="18"/>
  <c r="KS42" i="18"/>
  <c r="KS41" i="18"/>
  <c r="KS40" i="18"/>
  <c r="KS39" i="18"/>
  <c r="KS38" i="18"/>
  <c r="KS37" i="18"/>
  <c r="KS36" i="18"/>
  <c r="KS35" i="18"/>
  <c r="KS34" i="18"/>
  <c r="KS33" i="18"/>
  <c r="KS32" i="18"/>
  <c r="KS31" i="18"/>
  <c r="KS30" i="18"/>
  <c r="KS29" i="18"/>
  <c r="KS28" i="18"/>
  <c r="KS27" i="18"/>
  <c r="KS26" i="18"/>
  <c r="KS25" i="18"/>
  <c r="KS24" i="18"/>
  <c r="KS23" i="18"/>
  <c r="KS22" i="18"/>
  <c r="KS21" i="18"/>
  <c r="KS20" i="18"/>
  <c r="KS19" i="18"/>
  <c r="KS18" i="18"/>
  <c r="KS17" i="18"/>
  <c r="KS16" i="18"/>
  <c r="KS15" i="18"/>
  <c r="KS14" i="18"/>
  <c r="KS13" i="18"/>
  <c r="KS12" i="18"/>
  <c r="KS11" i="18"/>
  <c r="KS10" i="18"/>
  <c r="KS9" i="18"/>
  <c r="KS8" i="18"/>
  <c r="JW100" i="18"/>
  <c r="JW99" i="18"/>
  <c r="JW98" i="18"/>
  <c r="JW97" i="18"/>
  <c r="JW96" i="18"/>
  <c r="JW95" i="18"/>
  <c r="JW94" i="18"/>
  <c r="JW93" i="18"/>
  <c r="JW92" i="18"/>
  <c r="JW91" i="18"/>
  <c r="JW90" i="18"/>
  <c r="JW89" i="18"/>
  <c r="JW88" i="18"/>
  <c r="JW87" i="18"/>
  <c r="JW86" i="18"/>
  <c r="JW85" i="18"/>
  <c r="JW84" i="18"/>
  <c r="JW83" i="18"/>
  <c r="JW82" i="18"/>
  <c r="JW81" i="18"/>
  <c r="JW80" i="18"/>
  <c r="JW79" i="18"/>
  <c r="JW78" i="18"/>
  <c r="JW77" i="18"/>
  <c r="JW76" i="18"/>
  <c r="JW75" i="18"/>
  <c r="JW74" i="18"/>
  <c r="JW73" i="18"/>
  <c r="JW72" i="18"/>
  <c r="JW71" i="18"/>
  <c r="JW70" i="18"/>
  <c r="JW69" i="18"/>
  <c r="JW68" i="18"/>
  <c r="JW67" i="18"/>
  <c r="JW66" i="18"/>
  <c r="JW65" i="18"/>
  <c r="JW64" i="18"/>
  <c r="JW63" i="18"/>
  <c r="JW62" i="18"/>
  <c r="JW61" i="18"/>
  <c r="JW60" i="18"/>
  <c r="JW59" i="18"/>
  <c r="JW58" i="18"/>
  <c r="JW57" i="18"/>
  <c r="JW56" i="18"/>
  <c r="JW55" i="18"/>
  <c r="JW54" i="18"/>
  <c r="JW53" i="18"/>
  <c r="JW52" i="18"/>
  <c r="JW51" i="18"/>
  <c r="JW50" i="18"/>
  <c r="JW49" i="18"/>
  <c r="JW48" i="18"/>
  <c r="JW47" i="18"/>
  <c r="JW46" i="18"/>
  <c r="JW45" i="18"/>
  <c r="JW44" i="18"/>
  <c r="JW43" i="18"/>
  <c r="JW42" i="18"/>
  <c r="JW41" i="18"/>
  <c r="JW40" i="18"/>
  <c r="JW39" i="18"/>
  <c r="JW38" i="18"/>
  <c r="JW37" i="18"/>
  <c r="JW36" i="18"/>
  <c r="JW35" i="18"/>
  <c r="JW34" i="18"/>
  <c r="JW33" i="18"/>
  <c r="JW32" i="18"/>
  <c r="JW31" i="18"/>
  <c r="JW30" i="18"/>
  <c r="JW29" i="18"/>
  <c r="JW28" i="18"/>
  <c r="JW27" i="18"/>
  <c r="JW26" i="18"/>
  <c r="JW25" i="18"/>
  <c r="JW24" i="18"/>
  <c r="JW23" i="18"/>
  <c r="JW22" i="18"/>
  <c r="JW21" i="18"/>
  <c r="JW20" i="18"/>
  <c r="JW19" i="18"/>
  <c r="JW18" i="18"/>
  <c r="JW17" i="18"/>
  <c r="JW16" i="18"/>
  <c r="JW15" i="18"/>
  <c r="JW14" i="18"/>
  <c r="JW13" i="18"/>
  <c r="JW101" i="18" s="1"/>
  <c r="JW12" i="18"/>
  <c r="JW11" i="18"/>
  <c r="JW10" i="18"/>
  <c r="JW9" i="18"/>
  <c r="JW8" i="18"/>
  <c r="JA100" i="18"/>
  <c r="JA99" i="18"/>
  <c r="JA98" i="18"/>
  <c r="JA97" i="18"/>
  <c r="JA96" i="18"/>
  <c r="JA95" i="18"/>
  <c r="JA94" i="18"/>
  <c r="JA93" i="18"/>
  <c r="JA92" i="18"/>
  <c r="JA91" i="18"/>
  <c r="JA90" i="18"/>
  <c r="JA89" i="18"/>
  <c r="JA88" i="18"/>
  <c r="JA87" i="18"/>
  <c r="JA86" i="18"/>
  <c r="JA85" i="18"/>
  <c r="JA84" i="18"/>
  <c r="JA83" i="18"/>
  <c r="JA82" i="18"/>
  <c r="JA81" i="18"/>
  <c r="JA80" i="18"/>
  <c r="JA79" i="18"/>
  <c r="JA78" i="18"/>
  <c r="JA77" i="18"/>
  <c r="JA76" i="18"/>
  <c r="JA75" i="18"/>
  <c r="JA74" i="18"/>
  <c r="JA73" i="18"/>
  <c r="JA72" i="18"/>
  <c r="JA71" i="18"/>
  <c r="JA70" i="18"/>
  <c r="JA69" i="18"/>
  <c r="JA68" i="18"/>
  <c r="JA67" i="18"/>
  <c r="JA66" i="18"/>
  <c r="JA65" i="18"/>
  <c r="JA64" i="18"/>
  <c r="JA63" i="18"/>
  <c r="JA62" i="18"/>
  <c r="JA61" i="18"/>
  <c r="JA60" i="18"/>
  <c r="JA59" i="18"/>
  <c r="JA58" i="18"/>
  <c r="JA57" i="18"/>
  <c r="JA56" i="18"/>
  <c r="JA55" i="18"/>
  <c r="JA54" i="18"/>
  <c r="JA53" i="18"/>
  <c r="JA52" i="18"/>
  <c r="JA51" i="18"/>
  <c r="JA50" i="18"/>
  <c r="JA49" i="18"/>
  <c r="JA48" i="18"/>
  <c r="JA47" i="18"/>
  <c r="JA46" i="18"/>
  <c r="JA45" i="18"/>
  <c r="JA44" i="18"/>
  <c r="JA43" i="18"/>
  <c r="JA42" i="18"/>
  <c r="JA41" i="18"/>
  <c r="JA40" i="18"/>
  <c r="JA39" i="18"/>
  <c r="JA38" i="18"/>
  <c r="JA37" i="18"/>
  <c r="JA36" i="18"/>
  <c r="JA35" i="18"/>
  <c r="JA34" i="18"/>
  <c r="JA33" i="18"/>
  <c r="JA32" i="18"/>
  <c r="JA31" i="18"/>
  <c r="JA30" i="18"/>
  <c r="JA29" i="18"/>
  <c r="JA28" i="18"/>
  <c r="JA27" i="18"/>
  <c r="JA26" i="18"/>
  <c r="JA25" i="18"/>
  <c r="JA24" i="18"/>
  <c r="JA23" i="18"/>
  <c r="JA22" i="18"/>
  <c r="JA21" i="18"/>
  <c r="JA20" i="18"/>
  <c r="JA19" i="18"/>
  <c r="JA18" i="18"/>
  <c r="JA17" i="18"/>
  <c r="JA16" i="18"/>
  <c r="JA15" i="18"/>
  <c r="JA14" i="18"/>
  <c r="JA13" i="18"/>
  <c r="JA101" i="18" s="1"/>
  <c r="JA12" i="18"/>
  <c r="JA11" i="18"/>
  <c r="JA10" i="18"/>
  <c r="JA9" i="18"/>
  <c r="JA8" i="18"/>
  <c r="IE100" i="18"/>
  <c r="IE99" i="18"/>
  <c r="IE98" i="18"/>
  <c r="IE97" i="18"/>
  <c r="IE96" i="18"/>
  <c r="IE95" i="18"/>
  <c r="IE94" i="18"/>
  <c r="IE93" i="18"/>
  <c r="IE92" i="18"/>
  <c r="IE91" i="18"/>
  <c r="IE90" i="18"/>
  <c r="IE89" i="18"/>
  <c r="IE88" i="18"/>
  <c r="IE87" i="18"/>
  <c r="IE86" i="18"/>
  <c r="IE85" i="18"/>
  <c r="IE84" i="18"/>
  <c r="IE83" i="18"/>
  <c r="IE82" i="18"/>
  <c r="IE81" i="18"/>
  <c r="IE80" i="18"/>
  <c r="IE79" i="18"/>
  <c r="IE78" i="18"/>
  <c r="IE77" i="18"/>
  <c r="IE76" i="18"/>
  <c r="IE75" i="18"/>
  <c r="IE74" i="18"/>
  <c r="IE73" i="18"/>
  <c r="IE72" i="18"/>
  <c r="IE71" i="18"/>
  <c r="IE70" i="18"/>
  <c r="IE69" i="18"/>
  <c r="IE68" i="18"/>
  <c r="IE67" i="18"/>
  <c r="IE66" i="18"/>
  <c r="IE65" i="18"/>
  <c r="IE64" i="18"/>
  <c r="IE63" i="18"/>
  <c r="IE62" i="18"/>
  <c r="IE61" i="18"/>
  <c r="IE60" i="18"/>
  <c r="IE59" i="18"/>
  <c r="IE58" i="18"/>
  <c r="IE57" i="18"/>
  <c r="IE56" i="18"/>
  <c r="IE55" i="18"/>
  <c r="IE54" i="18"/>
  <c r="IE53" i="18"/>
  <c r="IE52" i="18"/>
  <c r="IE51" i="18"/>
  <c r="IE50" i="18"/>
  <c r="IE49" i="18"/>
  <c r="IE48" i="18"/>
  <c r="IE47" i="18"/>
  <c r="IE46" i="18"/>
  <c r="IE45" i="18"/>
  <c r="IE44" i="18"/>
  <c r="IE43" i="18"/>
  <c r="IE42" i="18"/>
  <c r="IE41" i="18"/>
  <c r="IE40" i="18"/>
  <c r="IE39" i="18"/>
  <c r="IE38" i="18"/>
  <c r="IE37" i="18"/>
  <c r="IE36" i="18"/>
  <c r="IE35" i="18"/>
  <c r="IE34" i="18"/>
  <c r="IE33" i="18"/>
  <c r="IE32" i="18"/>
  <c r="IE31" i="18"/>
  <c r="IE30" i="18"/>
  <c r="IE29" i="18"/>
  <c r="IE28" i="18"/>
  <c r="IE27" i="18"/>
  <c r="IE26" i="18"/>
  <c r="IE25" i="18"/>
  <c r="IE24" i="18"/>
  <c r="IE23" i="18"/>
  <c r="IE22" i="18"/>
  <c r="IE21" i="18"/>
  <c r="IE20" i="18"/>
  <c r="IE19" i="18"/>
  <c r="IE18" i="18"/>
  <c r="IE17" i="18"/>
  <c r="IE16" i="18"/>
  <c r="IE15" i="18"/>
  <c r="IE14" i="18"/>
  <c r="IE13" i="18"/>
  <c r="IE12" i="18"/>
  <c r="IE11" i="18"/>
  <c r="IE10" i="18"/>
  <c r="IE9" i="18"/>
  <c r="IE8" i="18"/>
  <c r="HI100" i="18"/>
  <c r="HI99" i="18"/>
  <c r="HI98" i="18"/>
  <c r="HI97" i="18"/>
  <c r="HI96" i="18"/>
  <c r="HI95" i="18"/>
  <c r="HI94" i="18"/>
  <c r="HI93" i="18"/>
  <c r="HI92" i="18"/>
  <c r="HI91" i="18"/>
  <c r="HI90" i="18"/>
  <c r="HI89" i="18"/>
  <c r="HI88" i="18"/>
  <c r="HI87" i="18"/>
  <c r="HI86" i="18"/>
  <c r="HI85" i="18"/>
  <c r="HI84" i="18"/>
  <c r="HI83" i="18"/>
  <c r="HI82" i="18"/>
  <c r="HI81" i="18"/>
  <c r="HI80" i="18"/>
  <c r="HI79" i="18"/>
  <c r="HI78" i="18"/>
  <c r="HI77" i="18"/>
  <c r="HI76" i="18"/>
  <c r="HI75" i="18"/>
  <c r="HI74" i="18"/>
  <c r="HI73" i="18"/>
  <c r="HI72" i="18"/>
  <c r="HI71" i="18"/>
  <c r="HI70" i="18"/>
  <c r="HI69" i="18"/>
  <c r="HI68" i="18"/>
  <c r="HI67" i="18"/>
  <c r="HI66" i="18"/>
  <c r="HI65" i="18"/>
  <c r="HI64" i="18"/>
  <c r="HI63" i="18"/>
  <c r="HI62" i="18"/>
  <c r="HI61" i="18"/>
  <c r="HI60" i="18"/>
  <c r="HI59" i="18"/>
  <c r="HI58" i="18"/>
  <c r="HI57" i="18"/>
  <c r="HI56" i="18"/>
  <c r="HI55" i="18"/>
  <c r="HI54" i="18"/>
  <c r="HI53" i="18"/>
  <c r="HI52" i="18"/>
  <c r="HI51" i="18"/>
  <c r="HI50" i="18"/>
  <c r="HI49" i="18"/>
  <c r="HI48" i="18"/>
  <c r="HI47" i="18"/>
  <c r="HI46" i="18"/>
  <c r="HI45" i="18"/>
  <c r="HI44" i="18"/>
  <c r="HI43" i="18"/>
  <c r="HI42" i="18"/>
  <c r="HI41" i="18"/>
  <c r="HI40" i="18"/>
  <c r="HI39" i="18"/>
  <c r="HI38" i="18"/>
  <c r="HI37" i="18"/>
  <c r="HI36" i="18"/>
  <c r="HI35" i="18"/>
  <c r="HI34" i="18"/>
  <c r="HI33" i="18"/>
  <c r="HI32" i="18"/>
  <c r="HI31" i="18"/>
  <c r="HI30" i="18"/>
  <c r="HI29" i="18"/>
  <c r="HI28" i="18"/>
  <c r="HI27" i="18"/>
  <c r="HI26" i="18"/>
  <c r="HI25" i="18"/>
  <c r="HI24" i="18"/>
  <c r="HI23" i="18"/>
  <c r="HI22" i="18"/>
  <c r="HI21" i="18"/>
  <c r="HI20" i="18"/>
  <c r="HI19" i="18"/>
  <c r="HI18" i="18"/>
  <c r="HI17" i="18"/>
  <c r="HI16" i="18"/>
  <c r="HI15" i="18"/>
  <c r="HI14" i="18"/>
  <c r="HI13" i="18"/>
  <c r="HI101" i="18" s="1"/>
  <c r="HI12" i="18"/>
  <c r="HI11" i="18"/>
  <c r="HI10" i="18"/>
  <c r="HI9" i="18"/>
  <c r="HI8" i="18"/>
  <c r="GM100" i="18"/>
  <c r="GM99" i="18"/>
  <c r="GM98" i="18"/>
  <c r="GM97" i="18"/>
  <c r="GM96" i="18"/>
  <c r="GM95" i="18"/>
  <c r="GM94" i="18"/>
  <c r="GM93" i="18"/>
  <c r="GM92" i="18"/>
  <c r="GM91" i="18"/>
  <c r="GM90" i="18"/>
  <c r="GM89" i="18"/>
  <c r="GM88" i="18"/>
  <c r="GM87" i="18"/>
  <c r="GM86" i="18"/>
  <c r="GM85" i="18"/>
  <c r="GM84" i="18"/>
  <c r="GM83" i="18"/>
  <c r="GM82" i="18"/>
  <c r="GM81" i="18"/>
  <c r="GM80" i="18"/>
  <c r="GM79" i="18"/>
  <c r="GM78" i="18"/>
  <c r="GM77" i="18"/>
  <c r="GM76" i="18"/>
  <c r="GM75" i="18"/>
  <c r="GM74" i="18"/>
  <c r="GM73" i="18"/>
  <c r="GM72" i="18"/>
  <c r="GM71" i="18"/>
  <c r="GM70" i="18"/>
  <c r="GM69" i="18"/>
  <c r="GM68" i="18"/>
  <c r="GM67" i="18"/>
  <c r="GM66" i="18"/>
  <c r="GM65" i="18"/>
  <c r="GM64" i="18"/>
  <c r="GM63" i="18"/>
  <c r="GM62" i="18"/>
  <c r="GM61" i="18"/>
  <c r="GM60" i="18"/>
  <c r="GM59" i="18"/>
  <c r="GM58" i="18"/>
  <c r="GM57" i="18"/>
  <c r="GM56" i="18"/>
  <c r="GM55" i="18"/>
  <c r="GM54" i="18"/>
  <c r="GM53" i="18"/>
  <c r="GM52" i="18"/>
  <c r="GM51" i="18"/>
  <c r="GM50" i="18"/>
  <c r="GM49" i="18"/>
  <c r="GM48" i="18"/>
  <c r="GM47" i="18"/>
  <c r="GM46" i="18"/>
  <c r="GM45" i="18"/>
  <c r="GM44" i="18"/>
  <c r="GM43" i="18"/>
  <c r="GM42" i="18"/>
  <c r="GM41" i="18"/>
  <c r="GM40" i="18"/>
  <c r="GM39" i="18"/>
  <c r="GM38" i="18"/>
  <c r="GM37" i="18"/>
  <c r="GM36" i="18"/>
  <c r="GM35" i="18"/>
  <c r="GM34" i="18"/>
  <c r="GM33" i="18"/>
  <c r="GM32" i="18"/>
  <c r="GM31" i="18"/>
  <c r="GM30" i="18"/>
  <c r="GM29" i="18"/>
  <c r="GM28" i="18"/>
  <c r="GM27" i="18"/>
  <c r="GM26" i="18"/>
  <c r="GM25" i="18"/>
  <c r="GM24" i="18"/>
  <c r="GM23" i="18"/>
  <c r="GM22" i="18"/>
  <c r="GM21" i="18"/>
  <c r="GM20" i="18"/>
  <c r="GM19" i="18"/>
  <c r="GM18" i="18"/>
  <c r="GM17" i="18"/>
  <c r="GM16" i="18"/>
  <c r="GM15" i="18"/>
  <c r="GM14" i="18"/>
  <c r="GM13" i="18"/>
  <c r="GM12" i="18"/>
  <c r="GM11" i="18"/>
  <c r="GM10" i="18"/>
  <c r="GM9" i="18"/>
  <c r="GM8" i="18"/>
  <c r="FQ100" i="18"/>
  <c r="FQ99" i="18"/>
  <c r="FQ97" i="18"/>
  <c r="FQ96" i="18"/>
  <c r="FQ95" i="18"/>
  <c r="FQ94" i="18"/>
  <c r="FQ93" i="18"/>
  <c r="FQ92" i="18"/>
  <c r="FQ91" i="18"/>
  <c r="FQ90" i="18"/>
  <c r="FQ89" i="18"/>
  <c r="FQ88" i="18"/>
  <c r="FQ87" i="18"/>
  <c r="FQ85" i="18"/>
  <c r="FQ84" i="18"/>
  <c r="FQ82" i="18"/>
  <c r="FQ81" i="18"/>
  <c r="FQ79" i="18"/>
  <c r="FQ78" i="18"/>
  <c r="FQ77" i="18"/>
  <c r="FQ76" i="18"/>
  <c r="FQ75" i="18"/>
  <c r="FQ74" i="18"/>
  <c r="FQ73" i="18"/>
  <c r="FQ72" i="18"/>
  <c r="FQ71" i="18"/>
  <c r="FQ70" i="18"/>
  <c r="FQ69" i="18"/>
  <c r="FQ68" i="18"/>
  <c r="FQ67" i="18"/>
  <c r="FQ66" i="18"/>
  <c r="FQ65" i="18"/>
  <c r="FQ64" i="18"/>
  <c r="FQ63" i="18"/>
  <c r="FQ61" i="18"/>
  <c r="FQ60" i="18"/>
  <c r="FQ59" i="18"/>
  <c r="FQ58" i="18"/>
  <c r="FQ57" i="18"/>
  <c r="FQ56" i="18"/>
  <c r="FQ55" i="18"/>
  <c r="FQ54" i="18"/>
  <c r="FQ53" i="18"/>
  <c r="FQ52" i="18"/>
  <c r="FQ51" i="18"/>
  <c r="FQ50" i="18"/>
  <c r="FQ49" i="18"/>
  <c r="FQ48" i="18"/>
  <c r="FQ47" i="18"/>
  <c r="FQ46" i="18"/>
  <c r="FQ45" i="18"/>
  <c r="FQ44" i="18"/>
  <c r="FQ43" i="18"/>
  <c r="FQ42" i="18"/>
  <c r="FQ41" i="18"/>
  <c r="FQ40" i="18"/>
  <c r="FQ39" i="18"/>
  <c r="FQ38" i="18"/>
  <c r="FQ37" i="18"/>
  <c r="FQ36" i="18"/>
  <c r="FQ35" i="18"/>
  <c r="FQ34" i="18"/>
  <c r="FQ33" i="18"/>
  <c r="FQ32" i="18"/>
  <c r="FQ31" i="18"/>
  <c r="FQ30" i="18"/>
  <c r="FQ29" i="18"/>
  <c r="FQ28" i="18"/>
  <c r="FQ27" i="18"/>
  <c r="FQ26" i="18"/>
  <c r="FQ25" i="18"/>
  <c r="FQ24" i="18"/>
  <c r="FQ23" i="18"/>
  <c r="FQ22" i="18"/>
  <c r="FQ21" i="18"/>
  <c r="FQ20" i="18"/>
  <c r="FQ19" i="18"/>
  <c r="FQ18" i="18"/>
  <c r="FQ17" i="18"/>
  <c r="FQ16" i="18"/>
  <c r="FQ15" i="18"/>
  <c r="FQ14" i="18"/>
  <c r="FQ13" i="18"/>
  <c r="FQ12" i="18"/>
  <c r="FQ11" i="18"/>
  <c r="FQ10" i="18"/>
  <c r="FQ9" i="18"/>
  <c r="FQ8" i="18"/>
  <c r="EU100" i="18"/>
  <c r="EU99" i="18"/>
  <c r="EU98" i="18"/>
  <c r="EU97" i="18"/>
  <c r="EU96" i="18"/>
  <c r="EU95" i="18"/>
  <c r="EU94" i="18"/>
  <c r="EU93" i="18"/>
  <c r="EU92" i="18"/>
  <c r="EU91" i="18"/>
  <c r="EU90" i="18"/>
  <c r="EU89" i="18"/>
  <c r="EU88" i="18"/>
  <c r="EU87" i="18"/>
  <c r="EU86" i="18"/>
  <c r="EU85" i="18"/>
  <c r="EU84" i="18"/>
  <c r="EU83" i="18"/>
  <c r="EU82" i="18"/>
  <c r="EU81" i="18"/>
  <c r="EU80" i="18"/>
  <c r="EU79" i="18"/>
  <c r="EU78" i="18"/>
  <c r="EU77" i="18"/>
  <c r="EU76" i="18"/>
  <c r="EU75" i="18"/>
  <c r="EU74" i="18"/>
  <c r="EU73" i="18"/>
  <c r="EU72" i="18"/>
  <c r="EU71" i="18"/>
  <c r="EU70" i="18"/>
  <c r="EU69" i="18"/>
  <c r="EU68" i="18"/>
  <c r="EU67" i="18"/>
  <c r="EU66" i="18"/>
  <c r="EU65" i="18"/>
  <c r="EU64" i="18"/>
  <c r="EU63" i="18"/>
  <c r="EU62" i="18"/>
  <c r="EU61" i="18"/>
  <c r="EU60" i="18"/>
  <c r="EU59" i="18"/>
  <c r="EU58" i="18"/>
  <c r="EU57" i="18"/>
  <c r="EU56" i="18"/>
  <c r="EU55" i="18"/>
  <c r="EU54" i="18"/>
  <c r="EU53" i="18"/>
  <c r="EU52" i="18"/>
  <c r="EU51" i="18"/>
  <c r="EU50" i="18"/>
  <c r="EU49" i="18"/>
  <c r="EU48" i="18"/>
  <c r="EU47" i="18"/>
  <c r="EU46" i="18"/>
  <c r="EU45" i="18"/>
  <c r="EU44" i="18"/>
  <c r="EU43" i="18"/>
  <c r="EU42" i="18"/>
  <c r="EU41" i="18"/>
  <c r="EU40" i="18"/>
  <c r="EU39" i="18"/>
  <c r="EU38" i="18"/>
  <c r="EU37" i="18"/>
  <c r="EU36" i="18"/>
  <c r="EU35" i="18"/>
  <c r="EU34" i="18"/>
  <c r="EU33" i="18"/>
  <c r="EU32" i="18"/>
  <c r="EU31" i="18"/>
  <c r="EU30" i="18"/>
  <c r="EU29" i="18"/>
  <c r="EU28" i="18"/>
  <c r="EU27" i="18"/>
  <c r="EU26" i="18"/>
  <c r="EU25" i="18"/>
  <c r="EU24" i="18"/>
  <c r="EU23" i="18"/>
  <c r="EU22" i="18"/>
  <c r="EU21" i="18"/>
  <c r="EU20" i="18"/>
  <c r="EU19" i="18"/>
  <c r="EU18" i="18"/>
  <c r="EU17" i="18"/>
  <c r="EU16" i="18"/>
  <c r="EU15" i="18"/>
  <c r="EU14" i="18"/>
  <c r="EU13" i="18"/>
  <c r="EU101" i="18" s="1"/>
  <c r="EU12" i="18"/>
  <c r="EU11" i="18"/>
  <c r="EU10" i="18"/>
  <c r="EU9" i="18"/>
  <c r="EU8" i="18"/>
  <c r="DY100" i="18"/>
  <c r="DY99" i="18"/>
  <c r="DY98" i="18"/>
  <c r="DY97" i="18"/>
  <c r="DY96" i="18"/>
  <c r="DY95" i="18"/>
  <c r="DY94" i="18"/>
  <c r="DY93" i="18"/>
  <c r="DY92" i="18"/>
  <c r="DY91" i="18"/>
  <c r="DY90" i="18"/>
  <c r="DY89" i="18"/>
  <c r="DY88" i="18"/>
  <c r="DY87" i="18"/>
  <c r="DY86" i="18"/>
  <c r="DY85" i="18"/>
  <c r="DY84" i="18"/>
  <c r="DY83" i="18"/>
  <c r="DY82" i="18"/>
  <c r="DY81" i="18"/>
  <c r="DY80" i="18"/>
  <c r="DY79" i="18"/>
  <c r="DY78" i="18"/>
  <c r="DY77" i="18"/>
  <c r="DY76" i="18"/>
  <c r="DY75" i="18"/>
  <c r="DY74" i="18"/>
  <c r="DY73" i="18"/>
  <c r="DY72" i="18"/>
  <c r="DY71" i="18"/>
  <c r="DY70" i="18"/>
  <c r="DY69" i="18"/>
  <c r="DY68" i="18"/>
  <c r="DY67" i="18"/>
  <c r="DY66" i="18"/>
  <c r="DY65" i="18"/>
  <c r="DY64" i="18"/>
  <c r="DY63" i="18"/>
  <c r="DY62" i="18"/>
  <c r="DY61" i="18"/>
  <c r="DY60" i="18"/>
  <c r="DY59" i="18"/>
  <c r="DY58" i="18"/>
  <c r="DY57" i="18"/>
  <c r="DY56" i="18"/>
  <c r="DY55" i="18"/>
  <c r="DY54" i="18"/>
  <c r="DY53" i="18"/>
  <c r="DY52" i="18"/>
  <c r="DY51" i="18"/>
  <c r="DY50" i="18"/>
  <c r="DY49" i="18"/>
  <c r="DY48" i="18"/>
  <c r="DY47" i="18"/>
  <c r="DY46" i="18"/>
  <c r="DY45" i="18"/>
  <c r="DY44" i="18"/>
  <c r="DY43" i="18"/>
  <c r="DY42" i="18"/>
  <c r="DY41" i="18"/>
  <c r="DY40" i="18"/>
  <c r="DY39" i="18"/>
  <c r="DY38" i="18"/>
  <c r="DY37" i="18"/>
  <c r="DY36" i="18"/>
  <c r="DY35" i="18"/>
  <c r="DY34" i="18"/>
  <c r="DY33" i="18"/>
  <c r="DY32" i="18"/>
  <c r="DY31" i="18"/>
  <c r="DY30" i="18"/>
  <c r="DY29" i="18"/>
  <c r="DY28" i="18"/>
  <c r="DY27" i="18"/>
  <c r="DY26" i="18"/>
  <c r="DY25" i="18"/>
  <c r="DY24" i="18"/>
  <c r="DY23" i="18"/>
  <c r="DY22" i="18"/>
  <c r="DY21" i="18"/>
  <c r="DY20" i="18"/>
  <c r="DY19" i="18"/>
  <c r="DY18" i="18"/>
  <c r="DY17" i="18"/>
  <c r="DY16" i="18"/>
  <c r="DY15" i="18"/>
  <c r="DY14" i="18"/>
  <c r="DY13" i="18"/>
  <c r="DY101" i="18" s="1"/>
  <c r="DY12" i="18"/>
  <c r="DY11" i="18"/>
  <c r="DY10" i="18"/>
  <c r="DY9" i="18"/>
  <c r="DY8" i="18"/>
  <c r="DC100" i="18"/>
  <c r="DC99" i="18"/>
  <c r="DC97" i="18"/>
  <c r="DC96" i="18"/>
  <c r="DC95" i="18"/>
  <c r="DC94" i="18"/>
  <c r="DC93" i="18"/>
  <c r="DC92" i="18"/>
  <c r="DC91" i="18"/>
  <c r="DC90" i="18"/>
  <c r="DC89" i="18"/>
  <c r="DC88" i="18"/>
  <c r="DC87" i="18"/>
  <c r="DC85" i="18"/>
  <c r="DC84" i="18"/>
  <c r="DC82" i="18"/>
  <c r="DC81" i="18"/>
  <c r="DC79" i="18"/>
  <c r="DC78" i="18"/>
  <c r="DC77" i="18"/>
  <c r="DC76" i="18"/>
  <c r="DC75" i="18"/>
  <c r="DC74" i="18"/>
  <c r="DC73" i="18"/>
  <c r="DC72" i="18"/>
  <c r="DC71" i="18"/>
  <c r="DC70" i="18"/>
  <c r="DC69" i="18"/>
  <c r="DC68" i="18"/>
  <c r="DC67" i="18"/>
  <c r="DC66" i="18"/>
  <c r="DC65" i="18"/>
  <c r="DC64" i="18"/>
  <c r="DC63" i="18"/>
  <c r="DC61" i="18"/>
  <c r="DC60" i="18"/>
  <c r="DC59" i="18"/>
  <c r="DC58" i="18"/>
  <c r="DC57" i="18"/>
  <c r="DC56" i="18"/>
  <c r="DC55" i="18"/>
  <c r="DC54" i="18"/>
  <c r="DC53" i="18"/>
  <c r="DC52" i="18"/>
  <c r="DC51" i="18"/>
  <c r="DC50" i="18"/>
  <c r="DC49" i="18"/>
  <c r="DC48" i="18"/>
  <c r="DC47" i="18"/>
  <c r="DC46" i="18"/>
  <c r="DC45" i="18"/>
  <c r="DC44" i="18"/>
  <c r="DC43" i="18"/>
  <c r="DC42" i="18"/>
  <c r="DC41" i="18"/>
  <c r="DC40" i="18"/>
  <c r="DC39" i="18"/>
  <c r="DC38" i="18"/>
  <c r="DC37" i="18"/>
  <c r="DC36" i="18"/>
  <c r="DC35" i="18"/>
  <c r="DC34" i="18"/>
  <c r="DC33" i="18"/>
  <c r="DC32" i="18"/>
  <c r="DC31" i="18"/>
  <c r="DC30" i="18"/>
  <c r="DC29" i="18"/>
  <c r="DC28" i="18"/>
  <c r="DC27" i="18"/>
  <c r="DC26" i="18"/>
  <c r="DC25" i="18"/>
  <c r="DC24" i="18"/>
  <c r="DC23" i="18"/>
  <c r="DC22" i="18"/>
  <c r="DC21" i="18"/>
  <c r="DC20" i="18"/>
  <c r="DC19" i="18"/>
  <c r="DC18" i="18"/>
  <c r="DC17" i="18"/>
  <c r="DC16" i="18"/>
  <c r="DC15" i="18"/>
  <c r="DC14" i="18"/>
  <c r="DC13" i="18"/>
  <c r="DC12" i="18"/>
  <c r="DC11" i="18"/>
  <c r="DC10" i="18"/>
  <c r="DC9" i="18"/>
  <c r="DC8" i="18"/>
  <c r="CG100" i="18"/>
  <c r="CG99" i="18"/>
  <c r="CG98" i="18"/>
  <c r="CG97" i="18"/>
  <c r="CG96" i="18"/>
  <c r="CG95" i="18"/>
  <c r="CG94" i="18"/>
  <c r="CG93" i="18"/>
  <c r="CG92" i="18"/>
  <c r="CG91" i="18"/>
  <c r="CG90" i="18"/>
  <c r="CG89" i="18"/>
  <c r="CG88" i="18"/>
  <c r="CG87" i="18"/>
  <c r="CG86" i="18"/>
  <c r="CG85" i="18"/>
  <c r="CG84" i="18"/>
  <c r="CG83" i="18"/>
  <c r="CG82" i="18"/>
  <c r="CG81" i="18"/>
  <c r="CG80" i="18"/>
  <c r="CG79" i="18"/>
  <c r="CG78" i="18"/>
  <c r="CG77" i="18"/>
  <c r="CG76" i="18"/>
  <c r="CG75" i="18"/>
  <c r="CG74" i="18"/>
  <c r="CG73" i="18"/>
  <c r="CG72" i="18"/>
  <c r="CG71" i="18"/>
  <c r="CG70" i="18"/>
  <c r="CG69" i="18"/>
  <c r="CG68" i="18"/>
  <c r="CG67" i="18"/>
  <c r="CG66" i="18"/>
  <c r="CG65" i="18"/>
  <c r="CG64" i="18"/>
  <c r="CG63" i="18"/>
  <c r="CG62" i="18"/>
  <c r="CG61" i="18"/>
  <c r="CG60" i="18"/>
  <c r="CG59" i="18"/>
  <c r="CG58" i="18"/>
  <c r="CG57" i="18"/>
  <c r="CG56" i="18"/>
  <c r="CG55" i="18"/>
  <c r="CG54" i="18"/>
  <c r="CG53" i="18"/>
  <c r="CG52" i="18"/>
  <c r="CG51" i="18"/>
  <c r="CG50" i="18"/>
  <c r="CG49" i="18"/>
  <c r="CG48" i="18"/>
  <c r="CG47" i="18"/>
  <c r="CG46" i="18"/>
  <c r="CG45" i="18"/>
  <c r="CG44" i="18"/>
  <c r="CG43" i="18"/>
  <c r="CG42" i="18"/>
  <c r="CG41" i="18"/>
  <c r="CG40" i="18"/>
  <c r="CG39" i="18"/>
  <c r="CG38" i="18"/>
  <c r="CG37" i="18"/>
  <c r="CG36" i="18"/>
  <c r="CG35" i="18"/>
  <c r="CG34" i="18"/>
  <c r="CG33" i="18"/>
  <c r="CG32" i="18"/>
  <c r="CG31" i="18"/>
  <c r="CG30" i="18"/>
  <c r="CG29" i="18"/>
  <c r="CG28" i="18"/>
  <c r="CG27" i="18"/>
  <c r="CG26" i="18"/>
  <c r="CG25" i="18"/>
  <c r="CG24" i="18"/>
  <c r="CG23" i="18"/>
  <c r="CG22" i="18"/>
  <c r="CG21" i="18"/>
  <c r="CG20" i="18"/>
  <c r="CG19" i="18"/>
  <c r="CG18" i="18"/>
  <c r="CG17" i="18"/>
  <c r="CG16" i="18"/>
  <c r="CG15" i="18"/>
  <c r="CG14" i="18"/>
  <c r="CG13" i="18"/>
  <c r="CG101" i="18" s="1"/>
  <c r="CG12" i="18"/>
  <c r="CG11" i="18"/>
  <c r="CG10" i="18"/>
  <c r="CG9" i="18"/>
  <c r="CG8" i="18"/>
  <c r="BK100" i="18"/>
  <c r="BK99" i="18"/>
  <c r="BK98" i="18"/>
  <c r="BK97" i="18"/>
  <c r="BK96" i="18"/>
  <c r="BK95" i="18"/>
  <c r="BK94" i="18"/>
  <c r="BK93" i="18"/>
  <c r="BK92" i="18"/>
  <c r="BK91" i="18"/>
  <c r="BK90" i="18"/>
  <c r="BK89" i="18"/>
  <c r="BK88" i="18"/>
  <c r="BK87" i="18"/>
  <c r="BK86" i="18"/>
  <c r="BK85" i="18"/>
  <c r="BK84" i="18"/>
  <c r="BK83" i="18"/>
  <c r="BK82" i="18"/>
  <c r="BK81" i="18"/>
  <c r="BK80" i="18"/>
  <c r="BK79" i="18"/>
  <c r="BK78" i="18"/>
  <c r="BK77" i="18"/>
  <c r="BK76" i="18"/>
  <c r="BK75" i="18"/>
  <c r="BK74" i="18"/>
  <c r="BK73" i="18"/>
  <c r="BK72" i="18"/>
  <c r="BK71" i="18"/>
  <c r="BK70" i="18"/>
  <c r="BK69" i="18"/>
  <c r="BK68" i="18"/>
  <c r="BK67" i="18"/>
  <c r="BK66" i="18"/>
  <c r="BK65" i="18"/>
  <c r="BK64" i="18"/>
  <c r="BK63" i="18"/>
  <c r="BK62" i="18"/>
  <c r="BK61" i="18"/>
  <c r="BK60" i="18"/>
  <c r="BK59" i="18"/>
  <c r="BK58" i="18"/>
  <c r="BK57" i="18"/>
  <c r="BK56" i="18"/>
  <c r="BK55" i="18"/>
  <c r="BK54" i="18"/>
  <c r="BK53" i="18"/>
  <c r="BK52" i="18"/>
  <c r="BK51" i="18"/>
  <c r="BK50" i="18"/>
  <c r="BK49" i="18"/>
  <c r="BK48" i="18"/>
  <c r="BK47" i="18"/>
  <c r="BK46" i="18"/>
  <c r="BK45" i="18"/>
  <c r="BK44" i="18"/>
  <c r="BK43" i="18"/>
  <c r="BK42" i="18"/>
  <c r="BK41" i="18"/>
  <c r="BK40" i="18"/>
  <c r="BK39" i="18"/>
  <c r="BK38" i="18"/>
  <c r="BK37" i="18"/>
  <c r="BK36" i="18"/>
  <c r="BK35" i="18"/>
  <c r="BK34" i="18"/>
  <c r="BK33" i="18"/>
  <c r="BK32" i="18"/>
  <c r="BK31" i="18"/>
  <c r="BK30" i="18"/>
  <c r="BK29" i="18"/>
  <c r="BK28" i="18"/>
  <c r="BK27" i="18"/>
  <c r="BK26" i="18"/>
  <c r="BK25" i="18"/>
  <c r="BK24" i="18"/>
  <c r="BK23" i="18"/>
  <c r="BK22" i="18"/>
  <c r="BK21" i="18"/>
  <c r="BK20" i="18"/>
  <c r="BK19" i="18"/>
  <c r="BK18" i="18"/>
  <c r="BK17" i="18"/>
  <c r="BK16" i="18"/>
  <c r="BK15" i="18"/>
  <c r="BK14" i="18"/>
  <c r="BK13" i="18"/>
  <c r="BK101" i="18" s="1"/>
  <c r="BK12" i="18"/>
  <c r="BK11" i="18"/>
  <c r="BK10" i="18"/>
  <c r="BK9" i="18"/>
  <c r="BK8" i="18"/>
  <c r="AO9" i="18"/>
  <c r="AO101" i="18" s="1"/>
  <c r="AO10" i="18"/>
  <c r="AO11" i="18"/>
  <c r="AO12" i="18"/>
  <c r="AO13" i="18"/>
  <c r="AO14" i="18"/>
  <c r="AO15" i="18"/>
  <c r="AO16" i="18"/>
  <c r="AO17" i="18"/>
  <c r="AO18" i="18"/>
  <c r="AO19" i="18"/>
  <c r="AO20" i="18"/>
  <c r="AO21" i="18"/>
  <c r="AO22" i="18"/>
  <c r="AO23" i="18"/>
  <c r="AO24" i="18"/>
  <c r="AO25" i="18"/>
  <c r="AO26" i="18"/>
  <c r="AO27" i="18"/>
  <c r="AO28" i="18"/>
  <c r="AO29" i="18"/>
  <c r="AO30" i="18"/>
  <c r="AO31" i="18"/>
  <c r="AO32" i="18"/>
  <c r="AO33" i="18"/>
  <c r="AO34" i="18"/>
  <c r="AO35" i="18"/>
  <c r="AO36" i="18"/>
  <c r="AO37" i="18"/>
  <c r="AO38" i="18"/>
  <c r="AO39" i="18"/>
  <c r="AO40" i="18"/>
  <c r="AO41" i="18"/>
  <c r="AO42" i="18"/>
  <c r="AO43" i="18"/>
  <c r="AO44" i="18"/>
  <c r="AO45" i="18"/>
  <c r="AO46" i="18"/>
  <c r="AO47" i="18"/>
  <c r="AO48" i="18"/>
  <c r="AO49" i="18"/>
  <c r="AO50" i="18"/>
  <c r="AO51" i="18"/>
  <c r="AO52" i="18"/>
  <c r="AO53" i="18"/>
  <c r="AO54" i="18"/>
  <c r="AO55" i="18"/>
  <c r="AO56" i="18"/>
  <c r="AO57" i="18"/>
  <c r="AO58" i="18"/>
  <c r="AO59" i="18"/>
  <c r="AO60" i="18"/>
  <c r="AO61" i="18"/>
  <c r="AO62" i="18"/>
  <c r="AO63" i="18"/>
  <c r="AO64" i="18"/>
  <c r="AO65" i="18"/>
  <c r="AO66" i="18"/>
  <c r="AO67" i="18"/>
  <c r="AO68" i="18"/>
  <c r="AO69" i="18"/>
  <c r="AO70" i="18"/>
  <c r="AO71" i="18"/>
  <c r="AO72" i="18"/>
  <c r="AO73" i="18"/>
  <c r="AO74" i="18"/>
  <c r="AO75" i="18"/>
  <c r="AO76" i="18"/>
  <c r="AO77" i="18"/>
  <c r="AO78" i="18"/>
  <c r="AO79" i="18"/>
  <c r="AO80" i="18"/>
  <c r="AO81" i="18"/>
  <c r="AO82" i="18"/>
  <c r="AO83" i="18"/>
  <c r="AO84" i="18"/>
  <c r="AO85" i="18"/>
  <c r="AO86" i="18"/>
  <c r="AO87" i="18"/>
  <c r="AO88" i="18"/>
  <c r="AO89" i="18"/>
  <c r="AO90" i="18"/>
  <c r="AO91" i="18"/>
  <c r="AO92" i="18"/>
  <c r="AO93" i="18"/>
  <c r="AO94" i="18"/>
  <c r="AO95" i="18"/>
  <c r="AO96" i="18"/>
  <c r="AO97" i="18"/>
  <c r="AO98" i="18"/>
  <c r="AO99" i="18"/>
  <c r="AO100" i="18"/>
  <c r="AO102" i="18"/>
  <c r="AO8" i="18"/>
  <c r="QA16" i="18"/>
  <c r="QA17" i="18"/>
  <c r="QA18" i="18"/>
  <c r="QA19" i="18"/>
  <c r="QA20" i="18"/>
  <c r="QA21" i="18"/>
  <c r="OI17" i="18"/>
  <c r="OI18" i="18"/>
  <c r="OI19" i="18"/>
  <c r="OI20" i="18"/>
  <c r="MQ16" i="18"/>
  <c r="MQ17" i="18"/>
  <c r="MQ18" i="18"/>
  <c r="MQ19" i="18"/>
  <c r="MQ20" i="18"/>
  <c r="MQ21" i="18"/>
  <c r="MQ22" i="18"/>
  <c r="LU16" i="18"/>
  <c r="LU17" i="18"/>
  <c r="LU18" i="18"/>
  <c r="LU19" i="18"/>
  <c r="LU20" i="18"/>
  <c r="LU21" i="18"/>
  <c r="KY17" i="18"/>
  <c r="KY18" i="18"/>
  <c r="JG17" i="18"/>
  <c r="JG18" i="18"/>
  <c r="IK17" i="18"/>
  <c r="HO17" i="18"/>
  <c r="HO18" i="18"/>
  <c r="HO19" i="18"/>
  <c r="HO20" i="18"/>
  <c r="HO21" i="18"/>
  <c r="HO22" i="18"/>
  <c r="FW17" i="18"/>
  <c r="FW18" i="18"/>
  <c r="FW19" i="18"/>
  <c r="FW20" i="18"/>
  <c r="DI17" i="18"/>
  <c r="DI18" i="18"/>
  <c r="DI19" i="18"/>
  <c r="CV17" i="18"/>
  <c r="CV18" i="18"/>
  <c r="Y17" i="18"/>
  <c r="Y18" i="18"/>
  <c r="RO101" i="18"/>
  <c r="RO100" i="18"/>
  <c r="RO99" i="18"/>
  <c r="RO98" i="18"/>
  <c r="RO97" i="18"/>
  <c r="RO96" i="18"/>
  <c r="RO95" i="18"/>
  <c r="RO94" i="18"/>
  <c r="RO93" i="18"/>
  <c r="RO92" i="18"/>
  <c r="RO91" i="18"/>
  <c r="RO90" i="18"/>
  <c r="RO89" i="18"/>
  <c r="RO88" i="18"/>
  <c r="RO87" i="18"/>
  <c r="RO86" i="18"/>
  <c r="RO85" i="18"/>
  <c r="RO84" i="18"/>
  <c r="RO83" i="18"/>
  <c r="RO82" i="18"/>
  <c r="RO81" i="18"/>
  <c r="RO80" i="18"/>
  <c r="RO79" i="18"/>
  <c r="RO78" i="18"/>
  <c r="RO77" i="18"/>
  <c r="RO76" i="18"/>
  <c r="RO75" i="18"/>
  <c r="RO74" i="18"/>
  <c r="RO73" i="18"/>
  <c r="RO72" i="18"/>
  <c r="RO71" i="18"/>
  <c r="RO70" i="18"/>
  <c r="RO69" i="18"/>
  <c r="RO68" i="18"/>
  <c r="RO67" i="18"/>
  <c r="RO66" i="18"/>
  <c r="RO65" i="18"/>
  <c r="RO64" i="18"/>
  <c r="RO63" i="18"/>
  <c r="RO62" i="18"/>
  <c r="RO61" i="18"/>
  <c r="RO60" i="18"/>
  <c r="RO59" i="18"/>
  <c r="RO58" i="18"/>
  <c r="RO57" i="18"/>
  <c r="RO56" i="18"/>
  <c r="RO55" i="18"/>
  <c r="RO54" i="18"/>
  <c r="RO53" i="18"/>
  <c r="RO52" i="18"/>
  <c r="RO51" i="18"/>
  <c r="RO50" i="18"/>
  <c r="RO49" i="18"/>
  <c r="RO48" i="18"/>
  <c r="RO47" i="18"/>
  <c r="RO46" i="18"/>
  <c r="RO45" i="18"/>
  <c r="RO44" i="18"/>
  <c r="RO43" i="18"/>
  <c r="RO42" i="18"/>
  <c r="RO41" i="18"/>
  <c r="RO40" i="18"/>
  <c r="RO39" i="18"/>
  <c r="RO38" i="18"/>
  <c r="RO37" i="18"/>
  <c r="RO36" i="18"/>
  <c r="RO35" i="18"/>
  <c r="RO34" i="18"/>
  <c r="RO33" i="18"/>
  <c r="RO32" i="18"/>
  <c r="RO31" i="18"/>
  <c r="RO30" i="18"/>
  <c r="RO29" i="18"/>
  <c r="RO28" i="18"/>
  <c r="RO27" i="18"/>
  <c r="RO26" i="18"/>
  <c r="RO25" i="18"/>
  <c r="RO24" i="18"/>
  <c r="RO23" i="18"/>
  <c r="RO22" i="18"/>
  <c r="RO21" i="18"/>
  <c r="RO20" i="18"/>
  <c r="RO19" i="18"/>
  <c r="RO18" i="18"/>
  <c r="RO17" i="18"/>
  <c r="RO16" i="18"/>
  <c r="RO15" i="18"/>
  <c r="RO14" i="18"/>
  <c r="RO13" i="18"/>
  <c r="RO12" i="18"/>
  <c r="RO11" i="18"/>
  <c r="RO10" i="18"/>
  <c r="RO9" i="18"/>
  <c r="RO8" i="18"/>
  <c r="QS101" i="18"/>
  <c r="QS100" i="18"/>
  <c r="QS99" i="18"/>
  <c r="QS98" i="18"/>
  <c r="QS97" i="18"/>
  <c r="QS96" i="18"/>
  <c r="QS95" i="18"/>
  <c r="QS94" i="18"/>
  <c r="QS93" i="18"/>
  <c r="QS92" i="18"/>
  <c r="QS91" i="18"/>
  <c r="QS90" i="18"/>
  <c r="QS89" i="18"/>
  <c r="QS88" i="18"/>
  <c r="QS87" i="18"/>
  <c r="QS86" i="18"/>
  <c r="QS85" i="18"/>
  <c r="QS84" i="18"/>
  <c r="QS83" i="18"/>
  <c r="QS82" i="18"/>
  <c r="QS81" i="18"/>
  <c r="QS80" i="18"/>
  <c r="QS79" i="18"/>
  <c r="QS78" i="18"/>
  <c r="QS77" i="18"/>
  <c r="QS76" i="18"/>
  <c r="QS75" i="18"/>
  <c r="QS74" i="18"/>
  <c r="QS73" i="18"/>
  <c r="QS72" i="18"/>
  <c r="QS71" i="18"/>
  <c r="QS70" i="18"/>
  <c r="QS69" i="18"/>
  <c r="QS68" i="18"/>
  <c r="QS67" i="18"/>
  <c r="QS66" i="18"/>
  <c r="QS65" i="18"/>
  <c r="QS64" i="18"/>
  <c r="QS63" i="18"/>
  <c r="QS62" i="18"/>
  <c r="QS61" i="18"/>
  <c r="QS60" i="18"/>
  <c r="QS59" i="18"/>
  <c r="QS58" i="18"/>
  <c r="QS57" i="18"/>
  <c r="QS56" i="18"/>
  <c r="QS55" i="18"/>
  <c r="QS54" i="18"/>
  <c r="QS53" i="18"/>
  <c r="QS52" i="18"/>
  <c r="QS51" i="18"/>
  <c r="QS50" i="18"/>
  <c r="QS49" i="18"/>
  <c r="QS48" i="18"/>
  <c r="QS47" i="18"/>
  <c r="QS46" i="18"/>
  <c r="QS45" i="18"/>
  <c r="QS44" i="18"/>
  <c r="QS43" i="18"/>
  <c r="QS42" i="18"/>
  <c r="QS41" i="18"/>
  <c r="QS40" i="18"/>
  <c r="QS39" i="18"/>
  <c r="QS38" i="18"/>
  <c r="QS37" i="18"/>
  <c r="QS36" i="18"/>
  <c r="QS35" i="18"/>
  <c r="QS34" i="18"/>
  <c r="QS33" i="18"/>
  <c r="QS32" i="18"/>
  <c r="QS31" i="18"/>
  <c r="QS30" i="18"/>
  <c r="QS29" i="18"/>
  <c r="QS28" i="18"/>
  <c r="QS27" i="18"/>
  <c r="QS26" i="18"/>
  <c r="QS25" i="18"/>
  <c r="QS24" i="18"/>
  <c r="QS23" i="18"/>
  <c r="QS22" i="18"/>
  <c r="QS21" i="18"/>
  <c r="QS20" i="18"/>
  <c r="QS19" i="18"/>
  <c r="QS18" i="18"/>
  <c r="QS17" i="18"/>
  <c r="QS16" i="18"/>
  <c r="QS15" i="18"/>
  <c r="QS14" i="18"/>
  <c r="QS13" i="18"/>
  <c r="QS12" i="18"/>
  <c r="QS11" i="18"/>
  <c r="QS10" i="18"/>
  <c r="QS9" i="18"/>
  <c r="QS8" i="18"/>
  <c r="PW101" i="18"/>
  <c r="PW100" i="18"/>
  <c r="PW99" i="18"/>
  <c r="PW98" i="18"/>
  <c r="PW97" i="18"/>
  <c r="PW96" i="18"/>
  <c r="PW95" i="18"/>
  <c r="PW94" i="18"/>
  <c r="PW93" i="18"/>
  <c r="PW92" i="18"/>
  <c r="PW91" i="18"/>
  <c r="PW90" i="18"/>
  <c r="PW89" i="18"/>
  <c r="PW88" i="18"/>
  <c r="PW87" i="18"/>
  <c r="PW86" i="18"/>
  <c r="PW85" i="18"/>
  <c r="PW84" i="18"/>
  <c r="PW83" i="18"/>
  <c r="PW82" i="18"/>
  <c r="PW81" i="18"/>
  <c r="PW80" i="18"/>
  <c r="PW79" i="18"/>
  <c r="PW78" i="18"/>
  <c r="PW77" i="18"/>
  <c r="PW76" i="18"/>
  <c r="PW75" i="18"/>
  <c r="PW74" i="18"/>
  <c r="PW73" i="18"/>
  <c r="PW72" i="18"/>
  <c r="PW71" i="18"/>
  <c r="PW70" i="18"/>
  <c r="PW69" i="18"/>
  <c r="PW68" i="18"/>
  <c r="PW67" i="18"/>
  <c r="PW66" i="18"/>
  <c r="PW65" i="18"/>
  <c r="PW64" i="18"/>
  <c r="PW63" i="18"/>
  <c r="PW62" i="18"/>
  <c r="PW61" i="18"/>
  <c r="PW60" i="18"/>
  <c r="PW59" i="18"/>
  <c r="PW58" i="18"/>
  <c r="PW57" i="18"/>
  <c r="PW56" i="18"/>
  <c r="PW55" i="18"/>
  <c r="PW54" i="18"/>
  <c r="PW53" i="18"/>
  <c r="PW52" i="18"/>
  <c r="PW51" i="18"/>
  <c r="PW50" i="18"/>
  <c r="PW49" i="18"/>
  <c r="PW48" i="18"/>
  <c r="PW47" i="18"/>
  <c r="PW46" i="18"/>
  <c r="PW45" i="18"/>
  <c r="PW44" i="18"/>
  <c r="PW43" i="18"/>
  <c r="PW42" i="18"/>
  <c r="PW41" i="18"/>
  <c r="PW40" i="18"/>
  <c r="PW39" i="18"/>
  <c r="PW38" i="18"/>
  <c r="PW37" i="18"/>
  <c r="PW36" i="18"/>
  <c r="PW35" i="18"/>
  <c r="PW34" i="18"/>
  <c r="PW33" i="18"/>
  <c r="PW32" i="18"/>
  <c r="PW31" i="18"/>
  <c r="PW30" i="18"/>
  <c r="PW29" i="18"/>
  <c r="PW28" i="18"/>
  <c r="PW27" i="18"/>
  <c r="PW26" i="18"/>
  <c r="PW25" i="18"/>
  <c r="PW24" i="18"/>
  <c r="PW23" i="18"/>
  <c r="PW22" i="18"/>
  <c r="PW21" i="18"/>
  <c r="PW20" i="18"/>
  <c r="PW19" i="18"/>
  <c r="PW18" i="18"/>
  <c r="PW17" i="18"/>
  <c r="PW16" i="18"/>
  <c r="PW15" i="18"/>
  <c r="PW14" i="18"/>
  <c r="PW13" i="18"/>
  <c r="PW12" i="18"/>
  <c r="PW11" i="18"/>
  <c r="PW10" i="18"/>
  <c r="PW9" i="18"/>
  <c r="PW8" i="18"/>
  <c r="PA101" i="18"/>
  <c r="PA100" i="18"/>
  <c r="PA99" i="18"/>
  <c r="PA98" i="18"/>
  <c r="PA97" i="18"/>
  <c r="PA96" i="18"/>
  <c r="PA95" i="18"/>
  <c r="PA94" i="18"/>
  <c r="PA93" i="18"/>
  <c r="PA92" i="18"/>
  <c r="PA91" i="18"/>
  <c r="PA90" i="18"/>
  <c r="PA89" i="18"/>
  <c r="PA88" i="18"/>
  <c r="PA87" i="18"/>
  <c r="PA86" i="18"/>
  <c r="PA85" i="18"/>
  <c r="PA84" i="18"/>
  <c r="PA83" i="18"/>
  <c r="PA82" i="18"/>
  <c r="PA81" i="18"/>
  <c r="PA80" i="18"/>
  <c r="PA79" i="18"/>
  <c r="PA78" i="18"/>
  <c r="PA77" i="18"/>
  <c r="PA76" i="18"/>
  <c r="PA75" i="18"/>
  <c r="PA74" i="18"/>
  <c r="PA73" i="18"/>
  <c r="PA72" i="18"/>
  <c r="PA71" i="18"/>
  <c r="PA70" i="18"/>
  <c r="PA69" i="18"/>
  <c r="PA68" i="18"/>
  <c r="PA67" i="18"/>
  <c r="PA66" i="18"/>
  <c r="PA65" i="18"/>
  <c r="PA64" i="18"/>
  <c r="PA63" i="18"/>
  <c r="PA62" i="18"/>
  <c r="PA61" i="18"/>
  <c r="PA60" i="18"/>
  <c r="PA59" i="18"/>
  <c r="PA58" i="18"/>
  <c r="PA57" i="18"/>
  <c r="PA56" i="18"/>
  <c r="PA55" i="18"/>
  <c r="PA54" i="18"/>
  <c r="PA53" i="18"/>
  <c r="PA52" i="18"/>
  <c r="PA51" i="18"/>
  <c r="PA50" i="18"/>
  <c r="PA49" i="18"/>
  <c r="PA48" i="18"/>
  <c r="PA47" i="18"/>
  <c r="PA46" i="18"/>
  <c r="PA45" i="18"/>
  <c r="PA44" i="18"/>
  <c r="PA43" i="18"/>
  <c r="PA42" i="18"/>
  <c r="PA41" i="18"/>
  <c r="PA40" i="18"/>
  <c r="PA39" i="18"/>
  <c r="PA38" i="18"/>
  <c r="PA37" i="18"/>
  <c r="PA36" i="18"/>
  <c r="PA35" i="18"/>
  <c r="PA34" i="18"/>
  <c r="PA33" i="18"/>
  <c r="PA32" i="18"/>
  <c r="PA31" i="18"/>
  <c r="PA30" i="18"/>
  <c r="PA29" i="18"/>
  <c r="PA28" i="18"/>
  <c r="PA27" i="18"/>
  <c r="PA26" i="18"/>
  <c r="PA25" i="18"/>
  <c r="PA24" i="18"/>
  <c r="PA23" i="18"/>
  <c r="PA22" i="18"/>
  <c r="PA21" i="18"/>
  <c r="PA20" i="18"/>
  <c r="PA19" i="18"/>
  <c r="PA18" i="18"/>
  <c r="PA17" i="18"/>
  <c r="PA16" i="18"/>
  <c r="PA15" i="18"/>
  <c r="PA14" i="18"/>
  <c r="PA13" i="18"/>
  <c r="PA12" i="18"/>
  <c r="PA11" i="18"/>
  <c r="PA10" i="18"/>
  <c r="PA9" i="18"/>
  <c r="PA8" i="18"/>
  <c r="OE101" i="18"/>
  <c r="OE100" i="18"/>
  <c r="OE99" i="18"/>
  <c r="OE98" i="18"/>
  <c r="OE97" i="18"/>
  <c r="OE96" i="18"/>
  <c r="OE95" i="18"/>
  <c r="OE94" i="18"/>
  <c r="OE93" i="18"/>
  <c r="OE92" i="18"/>
  <c r="OE91" i="18"/>
  <c r="OE90" i="18"/>
  <c r="OE89" i="18"/>
  <c r="OE88" i="18"/>
  <c r="OE87" i="18"/>
  <c r="OE86" i="18"/>
  <c r="OE85" i="18"/>
  <c r="OE84" i="18"/>
  <c r="OE83" i="18"/>
  <c r="OE82" i="18"/>
  <c r="OE81" i="18"/>
  <c r="OE80" i="18"/>
  <c r="OE79" i="18"/>
  <c r="OE78" i="18"/>
  <c r="OE77" i="18"/>
  <c r="OE76" i="18"/>
  <c r="OE75" i="18"/>
  <c r="OE74" i="18"/>
  <c r="OE73" i="18"/>
  <c r="OE72" i="18"/>
  <c r="OE71" i="18"/>
  <c r="OE70" i="18"/>
  <c r="OE69" i="18"/>
  <c r="OE68" i="18"/>
  <c r="OE67" i="18"/>
  <c r="OE66" i="18"/>
  <c r="OE65" i="18"/>
  <c r="OE64" i="18"/>
  <c r="OE63" i="18"/>
  <c r="OE62" i="18"/>
  <c r="OE61" i="18"/>
  <c r="OE60" i="18"/>
  <c r="OE59" i="18"/>
  <c r="OE58" i="18"/>
  <c r="OE57" i="18"/>
  <c r="OE56" i="18"/>
  <c r="OE55" i="18"/>
  <c r="OE54" i="18"/>
  <c r="OE53" i="18"/>
  <c r="OE52" i="18"/>
  <c r="OE51" i="18"/>
  <c r="OE50" i="18"/>
  <c r="OE49" i="18"/>
  <c r="OE48" i="18"/>
  <c r="OE47" i="18"/>
  <c r="OE46" i="18"/>
  <c r="OE45" i="18"/>
  <c r="OE44" i="18"/>
  <c r="OE43" i="18"/>
  <c r="OE42" i="18"/>
  <c r="OE41" i="18"/>
  <c r="OE40" i="18"/>
  <c r="OE39" i="18"/>
  <c r="OE38" i="18"/>
  <c r="OE37" i="18"/>
  <c r="OE36" i="18"/>
  <c r="OE35" i="18"/>
  <c r="OE34" i="18"/>
  <c r="OE33" i="18"/>
  <c r="OE32" i="18"/>
  <c r="OE31" i="18"/>
  <c r="OE30" i="18"/>
  <c r="OE29" i="18"/>
  <c r="OE28" i="18"/>
  <c r="OE27" i="18"/>
  <c r="OE26" i="18"/>
  <c r="OE25" i="18"/>
  <c r="OE24" i="18"/>
  <c r="OE23" i="18"/>
  <c r="OE22" i="18"/>
  <c r="OE21" i="18"/>
  <c r="OE20" i="18"/>
  <c r="OE19" i="18"/>
  <c r="OE18" i="18"/>
  <c r="OE17" i="18"/>
  <c r="OE16" i="18"/>
  <c r="OE15" i="18"/>
  <c r="OE14" i="18"/>
  <c r="OE13" i="18"/>
  <c r="OE12" i="18"/>
  <c r="OE11" i="18"/>
  <c r="OE10" i="18"/>
  <c r="OE9" i="18"/>
  <c r="OE8" i="18"/>
  <c r="NI101" i="18"/>
  <c r="NI100" i="18"/>
  <c r="NI99" i="18"/>
  <c r="NI97" i="18"/>
  <c r="NI96" i="18"/>
  <c r="NI95" i="18"/>
  <c r="NI94" i="18"/>
  <c r="NI93" i="18"/>
  <c r="NI92" i="18"/>
  <c r="NI91" i="18"/>
  <c r="NI90" i="18"/>
  <c r="NI89" i="18"/>
  <c r="NI88" i="18"/>
  <c r="NI87" i="18"/>
  <c r="NI85" i="18"/>
  <c r="NI84" i="18"/>
  <c r="NI82" i="18"/>
  <c r="NI81" i="18"/>
  <c r="NI79" i="18"/>
  <c r="NI78" i="18"/>
  <c r="NI77" i="18"/>
  <c r="NI76" i="18"/>
  <c r="NI75" i="18"/>
  <c r="NI74" i="18"/>
  <c r="NI73" i="18"/>
  <c r="NI72" i="18"/>
  <c r="NI71" i="18"/>
  <c r="NI70" i="18"/>
  <c r="NI69" i="18"/>
  <c r="NI68" i="18"/>
  <c r="NI67" i="18"/>
  <c r="NI66" i="18"/>
  <c r="NI65" i="18"/>
  <c r="NI64" i="18"/>
  <c r="NI63" i="18"/>
  <c r="NI61" i="18"/>
  <c r="NI60" i="18"/>
  <c r="NI59" i="18"/>
  <c r="NI58" i="18"/>
  <c r="NI57" i="18"/>
  <c r="NI56" i="18"/>
  <c r="NI55" i="18"/>
  <c r="NI54" i="18"/>
  <c r="NI53" i="18"/>
  <c r="NI52" i="18"/>
  <c r="NI51" i="18"/>
  <c r="NI50" i="18"/>
  <c r="NI49" i="18"/>
  <c r="NI48" i="18"/>
  <c r="NI47" i="18"/>
  <c r="NI46" i="18"/>
  <c r="NI45" i="18"/>
  <c r="NI44" i="18"/>
  <c r="NI43" i="18"/>
  <c r="NI42" i="18"/>
  <c r="NI41" i="18"/>
  <c r="NI40" i="18"/>
  <c r="NI39" i="18"/>
  <c r="NI38" i="18"/>
  <c r="NI37" i="18"/>
  <c r="NI36" i="18"/>
  <c r="NI35" i="18"/>
  <c r="NI34" i="18"/>
  <c r="NI33" i="18"/>
  <c r="NI32" i="18"/>
  <c r="NI31" i="18"/>
  <c r="NI30" i="18"/>
  <c r="NI29" i="18"/>
  <c r="NI28" i="18"/>
  <c r="NI27" i="18"/>
  <c r="NI26" i="18"/>
  <c r="NI25" i="18"/>
  <c r="NI24" i="18"/>
  <c r="NI23" i="18"/>
  <c r="NI22" i="18"/>
  <c r="NI21" i="18"/>
  <c r="NI20" i="18"/>
  <c r="NI19" i="18"/>
  <c r="NI18" i="18"/>
  <c r="NI16" i="18"/>
  <c r="NI15" i="18"/>
  <c r="NI14" i="18"/>
  <c r="NI13" i="18"/>
  <c r="NI12" i="18"/>
  <c r="NI11" i="18"/>
  <c r="NI10" i="18"/>
  <c r="NI9" i="18"/>
  <c r="NI8" i="18"/>
  <c r="MM101" i="18"/>
  <c r="MM100" i="18"/>
  <c r="MM99" i="18"/>
  <c r="MM98" i="18"/>
  <c r="MM97" i="18"/>
  <c r="MM96" i="18"/>
  <c r="MM95" i="18"/>
  <c r="MM94" i="18"/>
  <c r="MM93" i="18"/>
  <c r="MM92" i="18"/>
  <c r="MM91" i="18"/>
  <c r="MM90" i="18"/>
  <c r="MM89" i="18"/>
  <c r="MM88" i="18"/>
  <c r="MM87" i="18"/>
  <c r="MM86" i="18"/>
  <c r="MM85" i="18"/>
  <c r="MM84" i="18"/>
  <c r="MM83" i="18"/>
  <c r="MM82" i="18"/>
  <c r="MM81" i="18"/>
  <c r="MM80" i="18"/>
  <c r="MM79" i="18"/>
  <c r="MM78" i="18"/>
  <c r="MM77" i="18"/>
  <c r="MM76" i="18"/>
  <c r="MM75" i="18"/>
  <c r="MM74" i="18"/>
  <c r="MM73" i="18"/>
  <c r="MM72" i="18"/>
  <c r="MM71" i="18"/>
  <c r="MM70" i="18"/>
  <c r="MM69" i="18"/>
  <c r="MM68" i="18"/>
  <c r="MM67" i="18"/>
  <c r="MM66" i="18"/>
  <c r="MM65" i="18"/>
  <c r="MM64" i="18"/>
  <c r="MM63" i="18"/>
  <c r="MM62" i="18"/>
  <c r="MM61" i="18"/>
  <c r="MM60" i="18"/>
  <c r="MM59" i="18"/>
  <c r="MM58" i="18"/>
  <c r="MM57" i="18"/>
  <c r="MM56" i="18"/>
  <c r="MM55" i="18"/>
  <c r="MM54" i="18"/>
  <c r="MM53" i="18"/>
  <c r="MM52" i="18"/>
  <c r="MM51" i="18"/>
  <c r="MM50" i="18"/>
  <c r="MM49" i="18"/>
  <c r="MM48" i="18"/>
  <c r="MM47" i="18"/>
  <c r="MM46" i="18"/>
  <c r="MM45" i="18"/>
  <c r="MM44" i="18"/>
  <c r="MM43" i="18"/>
  <c r="MM42" i="18"/>
  <c r="MM41" i="18"/>
  <c r="MM40" i="18"/>
  <c r="MM39" i="18"/>
  <c r="MM38" i="18"/>
  <c r="MM37" i="18"/>
  <c r="MM36" i="18"/>
  <c r="MM35" i="18"/>
  <c r="MM34" i="18"/>
  <c r="MM33" i="18"/>
  <c r="MM32" i="18"/>
  <c r="MM31" i="18"/>
  <c r="MM30" i="18"/>
  <c r="MM29" i="18"/>
  <c r="MM28" i="18"/>
  <c r="MM27" i="18"/>
  <c r="MM26" i="18"/>
  <c r="MM25" i="18"/>
  <c r="MM24" i="18"/>
  <c r="MM23" i="18"/>
  <c r="MM22" i="18"/>
  <c r="MM21" i="18"/>
  <c r="MM20" i="18"/>
  <c r="MM19" i="18"/>
  <c r="MM18" i="18"/>
  <c r="MM17" i="18"/>
  <c r="MM16" i="18"/>
  <c r="MM15" i="18"/>
  <c r="MM14" i="18"/>
  <c r="MM13" i="18"/>
  <c r="MM12" i="18"/>
  <c r="MM11" i="18"/>
  <c r="MM10" i="18"/>
  <c r="MM9" i="18"/>
  <c r="MM8" i="18"/>
  <c r="LQ101" i="18"/>
  <c r="LQ100" i="18"/>
  <c r="LQ99" i="18"/>
  <c r="LQ98" i="18"/>
  <c r="LQ97" i="18"/>
  <c r="LQ96" i="18"/>
  <c r="LQ95" i="18"/>
  <c r="LQ94" i="18"/>
  <c r="LQ93" i="18"/>
  <c r="LQ92" i="18"/>
  <c r="LQ91" i="18"/>
  <c r="LQ90" i="18"/>
  <c r="LQ89" i="18"/>
  <c r="LQ88" i="18"/>
  <c r="LQ87" i="18"/>
  <c r="LQ86" i="18"/>
  <c r="LQ85" i="18"/>
  <c r="LQ84" i="18"/>
  <c r="LQ83" i="18"/>
  <c r="LQ82" i="18"/>
  <c r="LQ81" i="18"/>
  <c r="LQ80" i="18"/>
  <c r="LQ79" i="18"/>
  <c r="LQ78" i="18"/>
  <c r="LQ77" i="18"/>
  <c r="LQ76" i="18"/>
  <c r="LQ75" i="18"/>
  <c r="LQ74" i="18"/>
  <c r="LQ73" i="18"/>
  <c r="LQ72" i="18"/>
  <c r="LQ71" i="18"/>
  <c r="LQ70" i="18"/>
  <c r="LQ69" i="18"/>
  <c r="LQ68" i="18"/>
  <c r="LQ67" i="18"/>
  <c r="LQ66" i="18"/>
  <c r="LQ65" i="18"/>
  <c r="LQ64" i="18"/>
  <c r="LQ63" i="18"/>
  <c r="LQ62" i="18"/>
  <c r="LQ61" i="18"/>
  <c r="LQ60" i="18"/>
  <c r="LQ59" i="18"/>
  <c r="LQ58" i="18"/>
  <c r="LQ57" i="18"/>
  <c r="LQ56" i="18"/>
  <c r="LQ55" i="18"/>
  <c r="LQ54" i="18"/>
  <c r="LQ53" i="18"/>
  <c r="LQ52" i="18"/>
  <c r="LQ51" i="18"/>
  <c r="LQ50" i="18"/>
  <c r="LQ49" i="18"/>
  <c r="LQ48" i="18"/>
  <c r="LQ47" i="18"/>
  <c r="LQ46" i="18"/>
  <c r="LQ45" i="18"/>
  <c r="LQ44" i="18"/>
  <c r="LQ43" i="18"/>
  <c r="LQ42" i="18"/>
  <c r="LQ41" i="18"/>
  <c r="LQ40" i="18"/>
  <c r="LQ39" i="18"/>
  <c r="LQ38" i="18"/>
  <c r="LQ37" i="18"/>
  <c r="LQ36" i="18"/>
  <c r="LQ35" i="18"/>
  <c r="LQ34" i="18"/>
  <c r="LQ33" i="18"/>
  <c r="LQ32" i="18"/>
  <c r="LQ31" i="18"/>
  <c r="LQ30" i="18"/>
  <c r="LQ29" i="18"/>
  <c r="LQ28" i="18"/>
  <c r="LQ27" i="18"/>
  <c r="LQ26" i="18"/>
  <c r="LQ25" i="18"/>
  <c r="LQ24" i="18"/>
  <c r="LQ23" i="18"/>
  <c r="LQ22" i="18"/>
  <c r="LQ21" i="18"/>
  <c r="LQ20" i="18"/>
  <c r="LQ19" i="18"/>
  <c r="LQ18" i="18"/>
  <c r="LQ17" i="18"/>
  <c r="LQ16" i="18"/>
  <c r="LQ15" i="18"/>
  <c r="LQ14" i="18"/>
  <c r="LQ13" i="18"/>
  <c r="LQ12" i="18"/>
  <c r="LQ11" i="18"/>
  <c r="LQ10" i="18"/>
  <c r="LQ9" i="18"/>
  <c r="LQ8" i="18"/>
  <c r="KU101" i="18"/>
  <c r="KU100" i="18"/>
  <c r="KU99" i="18"/>
  <c r="KU98" i="18"/>
  <c r="KU97" i="18"/>
  <c r="KU96" i="18"/>
  <c r="KU95" i="18"/>
  <c r="KU94" i="18"/>
  <c r="KU93" i="18"/>
  <c r="KU92" i="18"/>
  <c r="KU91" i="18"/>
  <c r="KU90" i="18"/>
  <c r="KU89" i="18"/>
  <c r="KU88" i="18"/>
  <c r="KU87" i="18"/>
  <c r="KU86" i="18"/>
  <c r="KU85" i="18"/>
  <c r="KU84" i="18"/>
  <c r="KU83" i="18"/>
  <c r="KU82" i="18"/>
  <c r="KU81" i="18"/>
  <c r="KU80" i="18"/>
  <c r="KU79" i="18"/>
  <c r="KU78" i="18"/>
  <c r="KU77" i="18"/>
  <c r="KU76" i="18"/>
  <c r="KU75" i="18"/>
  <c r="KU74" i="18"/>
  <c r="KU73" i="18"/>
  <c r="KU72" i="18"/>
  <c r="KU71" i="18"/>
  <c r="KU70" i="18"/>
  <c r="KU69" i="18"/>
  <c r="KU68" i="18"/>
  <c r="KU67" i="18"/>
  <c r="KU66" i="18"/>
  <c r="KU65" i="18"/>
  <c r="KU64" i="18"/>
  <c r="KU63" i="18"/>
  <c r="KU62" i="18"/>
  <c r="KU61" i="18"/>
  <c r="KU60" i="18"/>
  <c r="KU59" i="18"/>
  <c r="KU58" i="18"/>
  <c r="KU57" i="18"/>
  <c r="KU56" i="18"/>
  <c r="KU55" i="18"/>
  <c r="KU54" i="18"/>
  <c r="KU53" i="18"/>
  <c r="KU52" i="18"/>
  <c r="KU51" i="18"/>
  <c r="KU50" i="18"/>
  <c r="KU49" i="18"/>
  <c r="KU48" i="18"/>
  <c r="KU47" i="18"/>
  <c r="KU46" i="18"/>
  <c r="KU45" i="18"/>
  <c r="KU44" i="18"/>
  <c r="KU43" i="18"/>
  <c r="KU42" i="18"/>
  <c r="KU41" i="18"/>
  <c r="KU40" i="18"/>
  <c r="KU39" i="18"/>
  <c r="KU38" i="18"/>
  <c r="KU37" i="18"/>
  <c r="KU36" i="18"/>
  <c r="KU35" i="18"/>
  <c r="KU34" i="18"/>
  <c r="KU33" i="18"/>
  <c r="KU32" i="18"/>
  <c r="KU31" i="18"/>
  <c r="KU30" i="18"/>
  <c r="KU29" i="18"/>
  <c r="KU28" i="18"/>
  <c r="KU27" i="18"/>
  <c r="KU26" i="18"/>
  <c r="KU25" i="18"/>
  <c r="KU24" i="18"/>
  <c r="KU23" i="18"/>
  <c r="KU22" i="18"/>
  <c r="KU21" i="18"/>
  <c r="KU20" i="18"/>
  <c r="KU19" i="18"/>
  <c r="KU18" i="18"/>
  <c r="KU17" i="18"/>
  <c r="KU16" i="18"/>
  <c r="KU15" i="18"/>
  <c r="KU14" i="18"/>
  <c r="KU13" i="18"/>
  <c r="KU12" i="18"/>
  <c r="KU11" i="18"/>
  <c r="KU10" i="18"/>
  <c r="KU9" i="18"/>
  <c r="KU8" i="18"/>
  <c r="Y16" i="18"/>
  <c r="Y19" i="18"/>
  <c r="G13" i="18"/>
  <c r="H13" i="18"/>
  <c r="I13" i="18"/>
  <c r="G14" i="18"/>
  <c r="H14" i="18"/>
  <c r="I14" i="18"/>
  <c r="G15" i="18"/>
  <c r="H15" i="18"/>
  <c r="I15" i="18"/>
  <c r="G16" i="18"/>
  <c r="H16" i="18"/>
  <c r="I16" i="18"/>
  <c r="G17" i="18"/>
  <c r="H17" i="18" s="1"/>
  <c r="I17" i="18"/>
  <c r="G18" i="18"/>
  <c r="H18" i="18" s="1"/>
  <c r="I18" i="18"/>
  <c r="K18" i="18" s="1"/>
  <c r="G19" i="18"/>
  <c r="H19" i="18"/>
  <c r="I19" i="18"/>
  <c r="G20" i="18"/>
  <c r="H20" i="18"/>
  <c r="I20" i="18"/>
  <c r="G21" i="18"/>
  <c r="H21" i="18"/>
  <c r="I21" i="18"/>
  <c r="G22" i="18"/>
  <c r="H22" i="18"/>
  <c r="I22" i="18"/>
  <c r="G23" i="18"/>
  <c r="H23" i="18"/>
  <c r="I23" i="18"/>
  <c r="G24" i="18"/>
  <c r="H24" i="18"/>
  <c r="I24" i="18"/>
  <c r="JY101" i="18"/>
  <c r="JY100" i="18"/>
  <c r="JY99" i="18"/>
  <c r="JY98" i="18"/>
  <c r="JY97" i="18"/>
  <c r="JY96" i="18"/>
  <c r="JY95" i="18"/>
  <c r="JY94" i="18"/>
  <c r="JY93" i="18"/>
  <c r="JY92" i="18"/>
  <c r="JY91" i="18"/>
  <c r="JY90" i="18"/>
  <c r="JY89" i="18"/>
  <c r="JY88" i="18"/>
  <c r="JY87" i="18"/>
  <c r="JY86" i="18"/>
  <c r="JY85" i="18"/>
  <c r="JY84" i="18"/>
  <c r="JY83" i="18"/>
  <c r="JY82" i="18"/>
  <c r="JY81" i="18"/>
  <c r="JY80" i="18"/>
  <c r="JY79" i="18"/>
  <c r="JY78" i="18"/>
  <c r="JY77" i="18"/>
  <c r="JY76" i="18"/>
  <c r="JY75" i="18"/>
  <c r="JY74" i="18"/>
  <c r="JY73" i="18"/>
  <c r="JY72" i="18"/>
  <c r="JY71" i="18"/>
  <c r="JY70" i="18"/>
  <c r="JY69" i="18"/>
  <c r="JY68" i="18"/>
  <c r="JY67" i="18"/>
  <c r="JY66" i="18"/>
  <c r="JY65" i="18"/>
  <c r="JY64" i="18"/>
  <c r="JY63" i="18"/>
  <c r="JY62" i="18"/>
  <c r="JY61" i="18"/>
  <c r="JY60" i="18"/>
  <c r="JY59" i="18"/>
  <c r="JY58" i="18"/>
  <c r="JY57" i="18"/>
  <c r="JY56" i="18"/>
  <c r="JY55" i="18"/>
  <c r="JY54" i="18"/>
  <c r="JY53" i="18"/>
  <c r="JY52" i="18"/>
  <c r="JY51" i="18"/>
  <c r="JY50" i="18"/>
  <c r="JY49" i="18"/>
  <c r="JY48" i="18"/>
  <c r="JY47" i="18"/>
  <c r="JY46" i="18"/>
  <c r="JY45" i="18"/>
  <c r="JY44" i="18"/>
  <c r="JY43" i="18"/>
  <c r="JY42" i="18"/>
  <c r="JY41" i="18"/>
  <c r="JY40" i="18"/>
  <c r="JY39" i="18"/>
  <c r="JY38" i="18"/>
  <c r="JY37" i="18"/>
  <c r="JY36" i="18"/>
  <c r="JY35" i="18"/>
  <c r="JY34" i="18"/>
  <c r="JY33" i="18"/>
  <c r="JY32" i="18"/>
  <c r="JY31" i="18"/>
  <c r="JY30" i="18"/>
  <c r="JY29" i="18"/>
  <c r="JY28" i="18"/>
  <c r="JY27" i="18"/>
  <c r="JY26" i="18"/>
  <c r="JY25" i="18"/>
  <c r="JY24" i="18"/>
  <c r="JY23" i="18"/>
  <c r="JY22" i="18"/>
  <c r="JY21" i="18"/>
  <c r="JY20" i="18"/>
  <c r="JY19" i="18"/>
  <c r="JY18" i="18"/>
  <c r="JY17" i="18"/>
  <c r="JY16" i="18"/>
  <c r="JY15" i="18"/>
  <c r="JY14" i="18"/>
  <c r="JY13" i="18"/>
  <c r="JY12" i="18"/>
  <c r="JY11" i="18"/>
  <c r="JY10" i="18"/>
  <c r="JY9" i="18"/>
  <c r="JY8" i="18"/>
  <c r="JC101" i="18"/>
  <c r="JC100" i="18"/>
  <c r="JC99" i="18"/>
  <c r="JC98" i="18"/>
  <c r="JC97" i="18"/>
  <c r="JC96" i="18"/>
  <c r="JC95" i="18"/>
  <c r="JC94" i="18"/>
  <c r="JC93" i="18"/>
  <c r="JC92" i="18"/>
  <c r="JC91" i="18"/>
  <c r="JC90" i="18"/>
  <c r="JC89" i="18"/>
  <c r="JC88" i="18"/>
  <c r="JC87" i="18"/>
  <c r="JC86" i="18"/>
  <c r="JC85" i="18"/>
  <c r="JC84" i="18"/>
  <c r="JC83" i="18"/>
  <c r="JC82" i="18"/>
  <c r="JC81" i="18"/>
  <c r="JC80" i="18"/>
  <c r="JC79" i="18"/>
  <c r="JC78" i="18"/>
  <c r="JC77" i="18"/>
  <c r="JC76" i="18"/>
  <c r="JC75" i="18"/>
  <c r="JC74" i="18"/>
  <c r="JC73" i="18"/>
  <c r="JC72" i="18"/>
  <c r="JC71" i="18"/>
  <c r="JC70" i="18"/>
  <c r="JC69" i="18"/>
  <c r="JC68" i="18"/>
  <c r="JC67" i="18"/>
  <c r="JC66" i="18"/>
  <c r="JC65" i="18"/>
  <c r="JC64" i="18"/>
  <c r="JC63" i="18"/>
  <c r="JC62" i="18"/>
  <c r="JC61" i="18"/>
  <c r="JC60" i="18"/>
  <c r="JC59" i="18"/>
  <c r="JC58" i="18"/>
  <c r="JC57" i="18"/>
  <c r="JC56" i="18"/>
  <c r="JC55" i="18"/>
  <c r="JC54" i="18"/>
  <c r="JC53" i="18"/>
  <c r="JC52" i="18"/>
  <c r="JC51" i="18"/>
  <c r="JC50" i="18"/>
  <c r="JC49" i="18"/>
  <c r="JC48" i="18"/>
  <c r="JC47" i="18"/>
  <c r="JC46" i="18"/>
  <c r="JC45" i="18"/>
  <c r="JC44" i="18"/>
  <c r="JC43" i="18"/>
  <c r="JC42" i="18"/>
  <c r="JC41" i="18"/>
  <c r="JC40" i="18"/>
  <c r="JC39" i="18"/>
  <c r="JC38" i="18"/>
  <c r="JC37" i="18"/>
  <c r="JC36" i="18"/>
  <c r="JC35" i="18"/>
  <c r="JC34" i="18"/>
  <c r="JC33" i="18"/>
  <c r="JC32" i="18"/>
  <c r="JC31" i="18"/>
  <c r="JC30" i="18"/>
  <c r="JC29" i="18"/>
  <c r="JC28" i="18"/>
  <c r="JC27" i="18"/>
  <c r="JC26" i="18"/>
  <c r="JC25" i="18"/>
  <c r="JC24" i="18"/>
  <c r="JC23" i="18"/>
  <c r="JC22" i="18"/>
  <c r="JC21" i="18"/>
  <c r="JC20" i="18"/>
  <c r="JC19" i="18"/>
  <c r="JC18" i="18"/>
  <c r="JC17" i="18"/>
  <c r="JC16" i="18"/>
  <c r="JC15" i="18"/>
  <c r="JC14" i="18"/>
  <c r="JC13" i="18"/>
  <c r="JC12" i="18"/>
  <c r="JC11" i="18"/>
  <c r="JC10" i="18"/>
  <c r="JC9" i="18"/>
  <c r="JC8" i="18"/>
  <c r="IG101" i="18"/>
  <c r="IG100" i="18"/>
  <c r="IG99" i="18"/>
  <c r="IG98" i="18"/>
  <c r="IG97" i="18"/>
  <c r="IG96" i="18"/>
  <c r="IG95" i="18"/>
  <c r="IG94" i="18"/>
  <c r="IG93" i="18"/>
  <c r="IG92" i="18"/>
  <c r="IG91" i="18"/>
  <c r="IG90" i="18"/>
  <c r="IG89" i="18"/>
  <c r="IG88" i="18"/>
  <c r="IG87" i="18"/>
  <c r="IG86" i="18"/>
  <c r="IG85" i="18"/>
  <c r="IG84" i="18"/>
  <c r="IG83" i="18"/>
  <c r="IG82" i="18"/>
  <c r="IG81" i="18"/>
  <c r="IG80" i="18"/>
  <c r="IG79" i="18"/>
  <c r="IG78" i="18"/>
  <c r="IG77" i="18"/>
  <c r="IG76" i="18"/>
  <c r="IG75" i="18"/>
  <c r="IG74" i="18"/>
  <c r="IG73" i="18"/>
  <c r="IG72" i="18"/>
  <c r="IG71" i="18"/>
  <c r="IG70" i="18"/>
  <c r="IG69" i="18"/>
  <c r="IG68" i="18"/>
  <c r="IG67" i="18"/>
  <c r="IG66" i="18"/>
  <c r="IG65" i="18"/>
  <c r="IG64" i="18"/>
  <c r="IG63" i="18"/>
  <c r="IG62" i="18"/>
  <c r="IG61" i="18"/>
  <c r="IG60" i="18"/>
  <c r="IG59" i="18"/>
  <c r="IG58" i="18"/>
  <c r="IG57" i="18"/>
  <c r="IG56" i="18"/>
  <c r="IG55" i="18"/>
  <c r="IG54" i="18"/>
  <c r="IG53" i="18"/>
  <c r="IG52" i="18"/>
  <c r="IG51" i="18"/>
  <c r="IG50" i="18"/>
  <c r="IG49" i="18"/>
  <c r="IG48" i="18"/>
  <c r="IG47" i="18"/>
  <c r="IG46" i="18"/>
  <c r="IG45" i="18"/>
  <c r="IG44" i="18"/>
  <c r="IG43" i="18"/>
  <c r="IG42" i="18"/>
  <c r="IG41" i="18"/>
  <c r="IG40" i="18"/>
  <c r="IG39" i="18"/>
  <c r="IG38" i="18"/>
  <c r="IG37" i="18"/>
  <c r="IG36" i="18"/>
  <c r="IG35" i="18"/>
  <c r="IG34" i="18"/>
  <c r="IG33" i="18"/>
  <c r="IG32" i="18"/>
  <c r="IG31" i="18"/>
  <c r="IG30" i="18"/>
  <c r="IG29" i="18"/>
  <c r="IG28" i="18"/>
  <c r="IG27" i="18"/>
  <c r="IG26" i="18"/>
  <c r="IG25" i="18"/>
  <c r="IG24" i="18"/>
  <c r="IG23" i="18"/>
  <c r="IG22" i="18"/>
  <c r="IG21" i="18"/>
  <c r="IG20" i="18"/>
  <c r="IG19" i="18"/>
  <c r="IG18" i="18"/>
  <c r="IG17" i="18"/>
  <c r="IG16" i="18"/>
  <c r="IG15" i="18"/>
  <c r="IG14" i="18"/>
  <c r="IG13" i="18"/>
  <c r="IG12" i="18"/>
  <c r="IG11" i="18"/>
  <c r="IG10" i="18"/>
  <c r="IG9" i="18"/>
  <c r="IG8" i="18"/>
  <c r="HK101" i="18"/>
  <c r="HK100" i="18"/>
  <c r="HK99" i="18"/>
  <c r="HK98" i="18"/>
  <c r="HK97" i="18"/>
  <c r="HK96" i="18"/>
  <c r="HK95" i="18"/>
  <c r="HK94" i="18"/>
  <c r="HK93" i="18"/>
  <c r="HK92" i="18"/>
  <c r="HK91" i="18"/>
  <c r="HK90" i="18"/>
  <c r="HK89" i="18"/>
  <c r="HK88" i="18"/>
  <c r="HK87" i="18"/>
  <c r="HK86" i="18"/>
  <c r="HK85" i="18"/>
  <c r="HK84" i="18"/>
  <c r="HK83" i="18"/>
  <c r="HK82" i="18"/>
  <c r="HK81" i="18"/>
  <c r="HK80" i="18"/>
  <c r="HK79" i="18"/>
  <c r="HK78" i="18"/>
  <c r="HK77" i="18"/>
  <c r="HK76" i="18"/>
  <c r="HK75" i="18"/>
  <c r="HK74" i="18"/>
  <c r="HK73" i="18"/>
  <c r="HK72" i="18"/>
  <c r="HK71" i="18"/>
  <c r="HK70" i="18"/>
  <c r="HK69" i="18"/>
  <c r="HK68" i="18"/>
  <c r="HK67" i="18"/>
  <c r="HK66" i="18"/>
  <c r="HK65" i="18"/>
  <c r="HK64" i="18"/>
  <c r="HK63" i="18"/>
  <c r="HK62" i="18"/>
  <c r="HK61" i="18"/>
  <c r="HK60" i="18"/>
  <c r="HK59" i="18"/>
  <c r="HK58" i="18"/>
  <c r="HK57" i="18"/>
  <c r="HK56" i="18"/>
  <c r="HK55" i="18"/>
  <c r="HK54" i="18"/>
  <c r="HK53" i="18"/>
  <c r="HK52" i="18"/>
  <c r="HK51" i="18"/>
  <c r="HK50" i="18"/>
  <c r="HK49" i="18"/>
  <c r="HK48" i="18"/>
  <c r="HK47" i="18"/>
  <c r="HK46" i="18"/>
  <c r="HK45" i="18"/>
  <c r="HK44" i="18"/>
  <c r="HK43" i="18"/>
  <c r="HK42" i="18"/>
  <c r="HK41" i="18"/>
  <c r="HK40" i="18"/>
  <c r="HK39" i="18"/>
  <c r="HK38" i="18"/>
  <c r="HK37" i="18"/>
  <c r="HK36" i="18"/>
  <c r="HK35" i="18"/>
  <c r="HK34" i="18"/>
  <c r="HK33" i="18"/>
  <c r="HK32" i="18"/>
  <c r="HK31" i="18"/>
  <c r="HK30" i="18"/>
  <c r="HK29" i="18"/>
  <c r="HK28" i="18"/>
  <c r="HK27" i="18"/>
  <c r="HK26" i="18"/>
  <c r="HK25" i="18"/>
  <c r="HK24" i="18"/>
  <c r="HK23" i="18"/>
  <c r="HK22" i="18"/>
  <c r="HK21" i="18"/>
  <c r="HK20" i="18"/>
  <c r="HK19" i="18"/>
  <c r="HK18" i="18"/>
  <c r="HK17" i="18"/>
  <c r="HK16" i="18"/>
  <c r="HK15" i="18"/>
  <c r="HK14" i="18"/>
  <c r="HK13" i="18"/>
  <c r="HK12" i="18"/>
  <c r="HK11" i="18"/>
  <c r="HK10" i="18"/>
  <c r="HK9" i="18"/>
  <c r="HK8" i="18"/>
  <c r="GO101" i="18"/>
  <c r="GO100" i="18"/>
  <c r="GO99" i="18"/>
  <c r="GO98" i="18"/>
  <c r="GO97" i="18"/>
  <c r="GO96" i="18"/>
  <c r="GO95" i="18"/>
  <c r="GO94" i="18"/>
  <c r="GO93" i="18"/>
  <c r="GO92" i="18"/>
  <c r="GO91" i="18"/>
  <c r="GO90" i="18"/>
  <c r="GO89" i="18"/>
  <c r="GO88" i="18"/>
  <c r="GO87" i="18"/>
  <c r="GO86" i="18"/>
  <c r="GO85" i="18"/>
  <c r="GO84" i="18"/>
  <c r="GO83" i="18"/>
  <c r="GO82" i="18"/>
  <c r="GO81" i="18"/>
  <c r="GO80" i="18"/>
  <c r="GO79" i="18"/>
  <c r="GO78" i="18"/>
  <c r="GO77" i="18"/>
  <c r="GO76" i="18"/>
  <c r="GO75" i="18"/>
  <c r="GO74" i="18"/>
  <c r="GO73" i="18"/>
  <c r="GO72" i="18"/>
  <c r="GO71" i="18"/>
  <c r="GO70" i="18"/>
  <c r="GO69" i="18"/>
  <c r="GO68" i="18"/>
  <c r="GO67" i="18"/>
  <c r="GO66" i="18"/>
  <c r="GO65" i="18"/>
  <c r="GO64" i="18"/>
  <c r="GO63" i="18"/>
  <c r="GO62" i="18"/>
  <c r="GO61" i="18"/>
  <c r="GO60" i="18"/>
  <c r="GO59" i="18"/>
  <c r="GO58" i="18"/>
  <c r="GO57" i="18"/>
  <c r="GO56" i="18"/>
  <c r="GO55" i="18"/>
  <c r="GO54" i="18"/>
  <c r="GO53" i="18"/>
  <c r="GO52" i="18"/>
  <c r="GO51" i="18"/>
  <c r="GO50" i="18"/>
  <c r="GO49" i="18"/>
  <c r="GO48" i="18"/>
  <c r="GO47" i="18"/>
  <c r="GO46" i="18"/>
  <c r="GO45" i="18"/>
  <c r="GO44" i="18"/>
  <c r="GO43" i="18"/>
  <c r="GO42" i="18"/>
  <c r="GO41" i="18"/>
  <c r="GO40" i="18"/>
  <c r="GO39" i="18"/>
  <c r="GO38" i="18"/>
  <c r="GO37" i="18"/>
  <c r="GO36" i="18"/>
  <c r="GO35" i="18"/>
  <c r="GO34" i="18"/>
  <c r="GO33" i="18"/>
  <c r="GO32" i="18"/>
  <c r="GO31" i="18"/>
  <c r="GO30" i="18"/>
  <c r="GO29" i="18"/>
  <c r="GO28" i="18"/>
  <c r="GO27" i="18"/>
  <c r="GO26" i="18"/>
  <c r="GO25" i="18"/>
  <c r="GO24" i="18"/>
  <c r="GO23" i="18"/>
  <c r="GO22" i="18"/>
  <c r="GO21" i="18"/>
  <c r="GO20" i="18"/>
  <c r="GO19" i="18"/>
  <c r="GO18" i="18"/>
  <c r="GO17" i="18"/>
  <c r="GO16" i="18"/>
  <c r="GO15" i="18"/>
  <c r="GO14" i="18"/>
  <c r="GO13" i="18"/>
  <c r="GO12" i="18"/>
  <c r="GO11" i="18"/>
  <c r="GO10" i="18"/>
  <c r="GO9" i="18"/>
  <c r="GO8" i="18"/>
  <c r="FS101" i="18"/>
  <c r="FS100" i="18"/>
  <c r="FS99" i="18"/>
  <c r="FS97" i="18"/>
  <c r="FS96" i="18"/>
  <c r="FS95" i="18"/>
  <c r="FS94" i="18"/>
  <c r="FS93" i="18"/>
  <c r="FS92" i="18"/>
  <c r="FS91" i="18"/>
  <c r="FS90" i="18"/>
  <c r="FS89" i="18"/>
  <c r="FS88" i="18"/>
  <c r="FS87" i="18"/>
  <c r="FS85" i="18"/>
  <c r="FS84" i="18"/>
  <c r="FS82" i="18"/>
  <c r="FS81" i="18"/>
  <c r="FS79" i="18"/>
  <c r="FS78" i="18"/>
  <c r="FS77" i="18"/>
  <c r="FS76" i="18"/>
  <c r="FS75" i="18"/>
  <c r="FS74" i="18"/>
  <c r="FS73" i="18"/>
  <c r="FS72" i="18"/>
  <c r="FS71" i="18"/>
  <c r="FS70" i="18"/>
  <c r="FS69" i="18"/>
  <c r="FS68" i="18"/>
  <c r="FS67" i="18"/>
  <c r="FS66" i="18"/>
  <c r="FS65" i="18"/>
  <c r="FS64" i="18"/>
  <c r="FS63" i="18"/>
  <c r="FS61" i="18"/>
  <c r="FS60" i="18"/>
  <c r="FS59" i="18"/>
  <c r="FS58" i="18"/>
  <c r="FS57" i="18"/>
  <c r="FS56" i="18"/>
  <c r="FS55" i="18"/>
  <c r="FS54" i="18"/>
  <c r="FS53" i="18"/>
  <c r="FS52" i="18"/>
  <c r="FS51" i="18"/>
  <c r="FS50" i="18"/>
  <c r="FS49" i="18"/>
  <c r="FS48" i="18"/>
  <c r="FS47" i="18"/>
  <c r="FS46" i="18"/>
  <c r="FS45" i="18"/>
  <c r="FS44" i="18"/>
  <c r="FS43" i="18"/>
  <c r="FS42" i="18"/>
  <c r="FS41" i="18"/>
  <c r="FS40" i="18"/>
  <c r="FS39" i="18"/>
  <c r="FS38" i="18"/>
  <c r="FS37" i="18"/>
  <c r="FS36" i="18"/>
  <c r="FS35" i="18"/>
  <c r="FS34" i="18"/>
  <c r="FS33" i="18"/>
  <c r="FS32" i="18"/>
  <c r="FS31" i="18"/>
  <c r="FS30" i="18"/>
  <c r="FS29" i="18"/>
  <c r="FS28" i="18"/>
  <c r="FS27" i="18"/>
  <c r="FS26" i="18"/>
  <c r="FS25" i="18"/>
  <c r="FS24" i="18"/>
  <c r="FS23" i="18"/>
  <c r="FS22" i="18"/>
  <c r="FS21" i="18"/>
  <c r="FS20" i="18"/>
  <c r="FS19" i="18"/>
  <c r="FS15" i="18"/>
  <c r="FS14" i="18"/>
  <c r="FS13" i="18"/>
  <c r="FS12" i="18"/>
  <c r="FS11" i="18"/>
  <c r="FS10" i="18"/>
  <c r="FS9" i="18"/>
  <c r="FS8" i="18"/>
  <c r="EW101" i="18"/>
  <c r="EW100" i="18"/>
  <c r="EW99" i="18"/>
  <c r="EW98" i="18"/>
  <c r="EW97" i="18"/>
  <c r="EW96" i="18"/>
  <c r="EW95" i="18"/>
  <c r="EW94" i="18"/>
  <c r="EW93" i="18"/>
  <c r="EW92" i="18"/>
  <c r="EW91" i="18"/>
  <c r="EW90" i="18"/>
  <c r="EW89" i="18"/>
  <c r="EW88" i="18"/>
  <c r="EW87" i="18"/>
  <c r="EW86" i="18"/>
  <c r="EW85" i="18"/>
  <c r="EW84" i="18"/>
  <c r="EW83" i="18"/>
  <c r="EW82" i="18"/>
  <c r="EW81" i="18"/>
  <c r="EW80" i="18"/>
  <c r="EW79" i="18"/>
  <c r="EW78" i="18"/>
  <c r="EW77" i="18"/>
  <c r="EW76" i="18"/>
  <c r="EW75" i="18"/>
  <c r="EW74" i="18"/>
  <c r="EW73" i="18"/>
  <c r="EW72" i="18"/>
  <c r="EW71" i="18"/>
  <c r="EW70" i="18"/>
  <c r="EW69" i="18"/>
  <c r="EW68" i="18"/>
  <c r="EW67" i="18"/>
  <c r="EW66" i="18"/>
  <c r="EW65" i="18"/>
  <c r="EW64" i="18"/>
  <c r="EW63" i="18"/>
  <c r="EW62" i="18"/>
  <c r="EW61" i="18"/>
  <c r="EW60" i="18"/>
  <c r="EW59" i="18"/>
  <c r="EW58" i="18"/>
  <c r="EW57" i="18"/>
  <c r="EW56" i="18"/>
  <c r="EW55" i="18"/>
  <c r="EW54" i="18"/>
  <c r="EW53" i="18"/>
  <c r="EW52" i="18"/>
  <c r="EW51" i="18"/>
  <c r="EW50" i="18"/>
  <c r="EW49" i="18"/>
  <c r="EW48" i="18"/>
  <c r="EW47" i="18"/>
  <c r="EW46" i="18"/>
  <c r="EW45" i="18"/>
  <c r="EW44" i="18"/>
  <c r="EW43" i="18"/>
  <c r="EW42" i="18"/>
  <c r="EW41" i="18"/>
  <c r="EW40" i="18"/>
  <c r="EW39" i="18"/>
  <c r="EW38" i="18"/>
  <c r="EW37" i="18"/>
  <c r="EW36" i="18"/>
  <c r="EW35" i="18"/>
  <c r="EW34" i="18"/>
  <c r="EW33" i="18"/>
  <c r="EW32" i="18"/>
  <c r="EW31" i="18"/>
  <c r="EW30" i="18"/>
  <c r="EW29" i="18"/>
  <c r="EW28" i="18"/>
  <c r="EW27" i="18"/>
  <c r="EW26" i="18"/>
  <c r="EW25" i="18"/>
  <c r="EW24" i="18"/>
  <c r="EW23" i="18"/>
  <c r="EW22" i="18"/>
  <c r="EW21" i="18"/>
  <c r="EW20" i="18"/>
  <c r="EW19" i="18"/>
  <c r="EW18" i="18"/>
  <c r="EW17" i="18"/>
  <c r="EW16" i="18"/>
  <c r="EW15" i="18"/>
  <c r="EW14" i="18"/>
  <c r="EW13" i="18"/>
  <c r="EW12" i="18"/>
  <c r="EW11" i="18"/>
  <c r="EW10" i="18"/>
  <c r="EW9" i="18"/>
  <c r="EW8" i="18"/>
  <c r="EA101" i="18"/>
  <c r="EA100" i="18"/>
  <c r="EA99" i="18"/>
  <c r="EA98" i="18"/>
  <c r="EA97" i="18"/>
  <c r="EA96" i="18"/>
  <c r="EA95" i="18"/>
  <c r="EA94" i="18"/>
  <c r="EA93" i="18"/>
  <c r="EA92" i="18"/>
  <c r="EA91" i="18"/>
  <c r="EA90" i="18"/>
  <c r="EA89" i="18"/>
  <c r="EA88" i="18"/>
  <c r="EA87" i="18"/>
  <c r="EA86" i="18"/>
  <c r="EA85" i="18"/>
  <c r="EA84" i="18"/>
  <c r="EA83" i="18"/>
  <c r="EA82" i="18"/>
  <c r="EA81" i="18"/>
  <c r="EA80" i="18"/>
  <c r="EA79" i="18"/>
  <c r="EA78" i="18"/>
  <c r="EA77" i="18"/>
  <c r="EA76" i="18"/>
  <c r="EA75" i="18"/>
  <c r="EA74" i="18"/>
  <c r="EA73" i="18"/>
  <c r="EA72" i="18"/>
  <c r="EA71" i="18"/>
  <c r="EA70" i="18"/>
  <c r="EA69" i="18"/>
  <c r="EA68" i="18"/>
  <c r="EA67" i="18"/>
  <c r="EA66" i="18"/>
  <c r="EA65" i="18"/>
  <c r="EA64" i="18"/>
  <c r="EA63" i="18"/>
  <c r="EA62" i="18"/>
  <c r="EA61" i="18"/>
  <c r="EA60" i="18"/>
  <c r="EA59" i="18"/>
  <c r="EA58" i="18"/>
  <c r="EA57" i="18"/>
  <c r="EA56" i="18"/>
  <c r="EA55" i="18"/>
  <c r="EA54" i="18"/>
  <c r="EA53" i="18"/>
  <c r="EA52" i="18"/>
  <c r="EA51" i="18"/>
  <c r="EA50" i="18"/>
  <c r="EA49" i="18"/>
  <c r="EA48" i="18"/>
  <c r="EA47" i="18"/>
  <c r="EA46" i="18"/>
  <c r="EA45" i="18"/>
  <c r="EA44" i="18"/>
  <c r="EA43" i="18"/>
  <c r="EA42" i="18"/>
  <c r="EA41" i="18"/>
  <c r="EA40" i="18"/>
  <c r="EA39" i="18"/>
  <c r="EA38" i="18"/>
  <c r="EA37" i="18"/>
  <c r="EA36" i="18"/>
  <c r="EA35" i="18"/>
  <c r="EA34" i="18"/>
  <c r="EA33" i="18"/>
  <c r="EA32" i="18"/>
  <c r="EA31" i="18"/>
  <c r="EA30" i="18"/>
  <c r="EA29" i="18"/>
  <c r="EA28" i="18"/>
  <c r="EA27" i="18"/>
  <c r="EA26" i="18"/>
  <c r="EA25" i="18"/>
  <c r="EA24" i="18"/>
  <c r="EA23" i="18"/>
  <c r="EA22" i="18"/>
  <c r="EA21" i="18"/>
  <c r="EA20" i="18"/>
  <c r="EA19" i="18"/>
  <c r="EA18" i="18"/>
  <c r="EA17" i="18"/>
  <c r="EA16" i="18"/>
  <c r="EA15" i="18"/>
  <c r="EA14" i="18"/>
  <c r="EA13" i="18"/>
  <c r="EA12" i="18"/>
  <c r="EA11" i="18"/>
  <c r="EA10" i="18"/>
  <c r="EA9" i="18"/>
  <c r="EA8" i="18"/>
  <c r="DE101" i="18"/>
  <c r="DE100" i="18"/>
  <c r="DE99" i="18"/>
  <c r="DE97" i="18"/>
  <c r="DE96" i="18"/>
  <c r="DE95" i="18"/>
  <c r="DE94" i="18"/>
  <c r="DE93" i="18"/>
  <c r="DE92" i="18"/>
  <c r="DE91" i="18"/>
  <c r="DE90" i="18"/>
  <c r="DE89" i="18"/>
  <c r="DE88" i="18"/>
  <c r="DE87" i="18"/>
  <c r="DE85" i="18"/>
  <c r="DE84" i="18"/>
  <c r="DE82" i="18"/>
  <c r="DE81" i="18"/>
  <c r="DE79" i="18"/>
  <c r="DE78" i="18"/>
  <c r="DE77" i="18"/>
  <c r="DE76" i="18"/>
  <c r="DE75" i="18"/>
  <c r="DE74" i="18"/>
  <c r="DE73" i="18"/>
  <c r="DE72" i="18"/>
  <c r="DE71" i="18"/>
  <c r="DE70" i="18"/>
  <c r="DE69" i="18"/>
  <c r="DE68" i="18"/>
  <c r="DE67" i="18"/>
  <c r="DE66" i="18"/>
  <c r="DE65" i="18"/>
  <c r="DE64" i="18"/>
  <c r="DE63" i="18"/>
  <c r="DE61" i="18"/>
  <c r="DE60" i="18"/>
  <c r="DE59" i="18"/>
  <c r="DE58" i="18"/>
  <c r="DE57" i="18"/>
  <c r="DE56" i="18"/>
  <c r="DE55" i="18"/>
  <c r="DE54" i="18"/>
  <c r="DE53" i="18"/>
  <c r="DE52" i="18"/>
  <c r="DE51" i="18"/>
  <c r="DE50" i="18"/>
  <c r="DE49" i="18"/>
  <c r="DE48" i="18"/>
  <c r="DE47" i="18"/>
  <c r="DE46" i="18"/>
  <c r="DE45" i="18"/>
  <c r="DE44" i="18"/>
  <c r="DE43" i="18"/>
  <c r="DE42" i="18"/>
  <c r="DE41" i="18"/>
  <c r="DE40" i="18"/>
  <c r="DE39" i="18"/>
  <c r="DE38" i="18"/>
  <c r="DE37" i="18"/>
  <c r="DE36" i="18"/>
  <c r="DE35" i="18"/>
  <c r="DE34" i="18"/>
  <c r="DE33" i="18"/>
  <c r="DE32" i="18"/>
  <c r="DE31" i="18"/>
  <c r="DE30" i="18"/>
  <c r="DE29" i="18"/>
  <c r="DE28" i="18"/>
  <c r="DE27" i="18"/>
  <c r="DE26" i="18"/>
  <c r="DE25" i="18"/>
  <c r="DE24" i="18"/>
  <c r="DE23" i="18"/>
  <c r="DE22" i="18"/>
  <c r="DE21" i="18"/>
  <c r="DE14" i="18"/>
  <c r="DE13" i="18"/>
  <c r="DE12" i="18"/>
  <c r="DE11" i="18"/>
  <c r="DE10" i="18"/>
  <c r="DE9" i="18"/>
  <c r="DE8" i="18"/>
  <c r="CI101" i="18"/>
  <c r="CI100" i="18"/>
  <c r="CI99" i="18"/>
  <c r="CI98" i="18"/>
  <c r="CI97" i="18"/>
  <c r="CI96" i="18"/>
  <c r="CI95" i="18"/>
  <c r="CI94" i="18"/>
  <c r="CI93" i="18"/>
  <c r="CI92" i="18"/>
  <c r="CI91" i="18"/>
  <c r="CI90" i="18"/>
  <c r="CI89" i="18"/>
  <c r="CI88" i="18"/>
  <c r="CI87" i="18"/>
  <c r="CI86" i="18"/>
  <c r="CI85" i="18"/>
  <c r="CI84" i="18"/>
  <c r="CI83" i="18"/>
  <c r="CI82" i="18"/>
  <c r="CI81" i="18"/>
  <c r="CI80" i="18"/>
  <c r="CI79" i="18"/>
  <c r="CI78" i="18"/>
  <c r="CI77" i="18"/>
  <c r="CI76" i="18"/>
  <c r="CI75" i="18"/>
  <c r="CI74" i="18"/>
  <c r="CI73" i="18"/>
  <c r="CI72" i="18"/>
  <c r="CI71" i="18"/>
  <c r="CI70" i="18"/>
  <c r="CI69" i="18"/>
  <c r="CI68" i="18"/>
  <c r="CI67" i="18"/>
  <c r="CI66" i="18"/>
  <c r="CI65" i="18"/>
  <c r="CI64" i="18"/>
  <c r="CI63" i="18"/>
  <c r="CI62" i="18"/>
  <c r="CI61" i="18"/>
  <c r="CI60" i="18"/>
  <c r="CI59" i="18"/>
  <c r="CI58" i="18"/>
  <c r="CI57" i="18"/>
  <c r="CI56" i="18"/>
  <c r="CI55" i="18"/>
  <c r="CI54" i="18"/>
  <c r="CI53" i="18"/>
  <c r="CI52" i="18"/>
  <c r="CI51" i="18"/>
  <c r="CI50" i="18"/>
  <c r="CI49" i="18"/>
  <c r="CI48" i="18"/>
  <c r="CI47" i="18"/>
  <c r="CI46" i="18"/>
  <c r="CI45" i="18"/>
  <c r="CI44" i="18"/>
  <c r="CI43" i="18"/>
  <c r="CI42" i="18"/>
  <c r="CI41" i="18"/>
  <c r="CI40" i="18"/>
  <c r="CI39" i="18"/>
  <c r="CI38" i="18"/>
  <c r="CI37" i="18"/>
  <c r="CI36" i="18"/>
  <c r="CI35" i="18"/>
  <c r="CI34" i="18"/>
  <c r="CI33" i="18"/>
  <c r="CI32" i="18"/>
  <c r="CI31" i="18"/>
  <c r="CI30" i="18"/>
  <c r="CI29" i="18"/>
  <c r="CI28" i="18"/>
  <c r="CI27" i="18"/>
  <c r="CI26" i="18"/>
  <c r="CI25" i="18"/>
  <c r="CI24" i="18"/>
  <c r="CI23" i="18"/>
  <c r="CI22" i="18"/>
  <c r="CI21" i="18"/>
  <c r="CI20" i="18"/>
  <c r="CI19" i="18"/>
  <c r="CI18" i="18"/>
  <c r="CI17" i="18"/>
  <c r="CI16" i="18"/>
  <c r="CI15" i="18"/>
  <c r="CI14" i="18"/>
  <c r="CI13" i="18"/>
  <c r="CI12" i="18"/>
  <c r="CI11" i="18"/>
  <c r="CI10" i="18"/>
  <c r="CI9" i="18"/>
  <c r="CI8" i="18"/>
  <c r="BM101" i="18"/>
  <c r="BM100" i="18"/>
  <c r="BM99" i="18"/>
  <c r="BM98" i="18"/>
  <c r="BM97" i="18"/>
  <c r="BM96" i="18"/>
  <c r="BM95" i="18"/>
  <c r="BM94" i="18"/>
  <c r="BM93" i="18"/>
  <c r="BM92" i="18"/>
  <c r="BM91" i="18"/>
  <c r="BM90" i="18"/>
  <c r="BM89" i="18"/>
  <c r="BM88" i="18"/>
  <c r="BM87" i="18"/>
  <c r="BM86" i="18"/>
  <c r="BM85" i="18"/>
  <c r="BM84" i="18"/>
  <c r="BM83" i="18"/>
  <c r="BM82" i="18"/>
  <c r="BM81" i="18"/>
  <c r="BM80" i="18"/>
  <c r="BM79" i="18"/>
  <c r="BM78" i="18"/>
  <c r="BM77" i="18"/>
  <c r="BM76" i="18"/>
  <c r="BM75" i="18"/>
  <c r="BM74" i="18"/>
  <c r="BM73" i="18"/>
  <c r="BM72" i="18"/>
  <c r="BM71" i="18"/>
  <c r="BM70" i="18"/>
  <c r="BM69" i="18"/>
  <c r="BM68" i="18"/>
  <c r="BM67" i="18"/>
  <c r="BM66" i="18"/>
  <c r="BM65" i="18"/>
  <c r="BM64" i="18"/>
  <c r="BM63" i="18"/>
  <c r="BM62" i="18"/>
  <c r="BM61" i="18"/>
  <c r="BM60" i="18"/>
  <c r="BM59" i="18"/>
  <c r="BM58" i="18"/>
  <c r="BM57" i="18"/>
  <c r="BM56" i="18"/>
  <c r="BM55" i="18"/>
  <c r="BM54" i="18"/>
  <c r="BM53" i="18"/>
  <c r="BM52" i="18"/>
  <c r="BM51" i="18"/>
  <c r="BM50" i="18"/>
  <c r="BM49" i="18"/>
  <c r="BM48" i="18"/>
  <c r="BM47" i="18"/>
  <c r="BM46" i="18"/>
  <c r="BM45" i="18"/>
  <c r="BM44" i="18"/>
  <c r="BM43" i="18"/>
  <c r="BM42" i="18"/>
  <c r="BM41" i="18"/>
  <c r="BM40" i="18"/>
  <c r="BM39" i="18"/>
  <c r="BM38" i="18"/>
  <c r="BM37" i="18"/>
  <c r="BM36" i="18"/>
  <c r="BM35" i="18"/>
  <c r="BM34" i="18"/>
  <c r="BM33" i="18"/>
  <c r="BM32" i="18"/>
  <c r="BM31" i="18"/>
  <c r="BM30" i="18"/>
  <c r="BM29" i="18"/>
  <c r="BM28" i="18"/>
  <c r="BM27" i="18"/>
  <c r="BM26" i="18"/>
  <c r="BM25" i="18"/>
  <c r="BM24" i="18"/>
  <c r="BM23" i="18"/>
  <c r="BM22" i="18"/>
  <c r="BM21" i="18"/>
  <c r="BM20" i="18"/>
  <c r="BM19" i="18"/>
  <c r="BM18" i="18"/>
  <c r="BM17" i="18"/>
  <c r="BM16" i="18"/>
  <c r="BM15" i="18"/>
  <c r="BM14" i="18"/>
  <c r="BM13" i="18"/>
  <c r="BM12" i="18"/>
  <c r="BM11" i="18"/>
  <c r="BM10" i="18"/>
  <c r="BM9" i="18"/>
  <c r="BM8" i="18"/>
  <c r="AQ101" i="18"/>
  <c r="AQ100" i="18"/>
  <c r="AQ99" i="18"/>
  <c r="AQ98" i="18"/>
  <c r="AQ97" i="18"/>
  <c r="AQ96" i="18"/>
  <c r="AQ95" i="18"/>
  <c r="AQ94" i="18"/>
  <c r="AQ93" i="18"/>
  <c r="AQ92" i="18"/>
  <c r="AQ91" i="18"/>
  <c r="AQ90" i="18"/>
  <c r="AQ89" i="18"/>
  <c r="AQ88" i="18"/>
  <c r="AQ87" i="18"/>
  <c r="AQ86" i="18"/>
  <c r="AQ85" i="18"/>
  <c r="AQ84" i="18"/>
  <c r="AQ83" i="18"/>
  <c r="AQ82" i="18"/>
  <c r="AQ81" i="18"/>
  <c r="AQ80" i="18"/>
  <c r="AQ79" i="18"/>
  <c r="AQ78" i="18"/>
  <c r="AQ77" i="18"/>
  <c r="AQ76" i="18"/>
  <c r="AQ75" i="18"/>
  <c r="AQ74" i="18"/>
  <c r="AQ73" i="18"/>
  <c r="AQ72" i="18"/>
  <c r="AQ71" i="18"/>
  <c r="AQ70" i="18"/>
  <c r="AQ69" i="18"/>
  <c r="AQ68" i="18"/>
  <c r="AQ67" i="18"/>
  <c r="AQ66" i="18"/>
  <c r="AQ65" i="18"/>
  <c r="AQ64" i="18"/>
  <c r="AQ63" i="18"/>
  <c r="AQ62" i="18"/>
  <c r="AQ61" i="18"/>
  <c r="AQ60" i="18"/>
  <c r="AQ59" i="18"/>
  <c r="AQ58" i="18"/>
  <c r="AQ57" i="18"/>
  <c r="AQ56" i="18"/>
  <c r="AQ55" i="18"/>
  <c r="AQ54" i="18"/>
  <c r="AQ53" i="18"/>
  <c r="AQ52" i="18"/>
  <c r="AQ51" i="18"/>
  <c r="AQ50" i="18"/>
  <c r="AQ49" i="18"/>
  <c r="AQ48" i="18"/>
  <c r="AQ47" i="18"/>
  <c r="AQ46" i="18"/>
  <c r="AQ45" i="18"/>
  <c r="AQ44" i="18"/>
  <c r="AQ43" i="18"/>
  <c r="AQ42" i="18"/>
  <c r="AQ41" i="18"/>
  <c r="AQ40" i="18"/>
  <c r="AQ39" i="18"/>
  <c r="AQ38" i="18"/>
  <c r="AQ37" i="18"/>
  <c r="AQ36" i="18"/>
  <c r="AQ35" i="18"/>
  <c r="AQ34" i="18"/>
  <c r="AQ33" i="18"/>
  <c r="AQ32" i="18"/>
  <c r="AQ31" i="18"/>
  <c r="AQ30" i="18"/>
  <c r="AQ29" i="18"/>
  <c r="AQ28" i="18"/>
  <c r="AQ27" i="18"/>
  <c r="AQ26" i="18"/>
  <c r="AQ25" i="18"/>
  <c r="AQ24" i="18"/>
  <c r="AQ23" i="18"/>
  <c r="AQ22" i="18"/>
  <c r="AQ21" i="18"/>
  <c r="AQ20" i="18"/>
  <c r="AQ19" i="18"/>
  <c r="AQ18" i="18"/>
  <c r="AQ17" i="18"/>
  <c r="AQ16" i="18"/>
  <c r="AQ15" i="18"/>
  <c r="AQ14" i="18"/>
  <c r="AQ13" i="18"/>
  <c r="AQ12" i="18"/>
  <c r="AQ11" i="18"/>
  <c r="AQ10" i="18"/>
  <c r="AQ9" i="18"/>
  <c r="AQ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8" i="18"/>
  <c r="K9" i="18"/>
  <c r="K10" i="18"/>
  <c r="K11" i="18"/>
  <c r="K12" i="18"/>
  <c r="K13" i="18"/>
  <c r="K14" i="18"/>
  <c r="K15" i="18"/>
  <c r="K16"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4" i="18"/>
  <c r="K65" i="18"/>
  <c r="K66" i="18"/>
  <c r="K67" i="18"/>
  <c r="K68" i="18"/>
  <c r="K69" i="18"/>
  <c r="K70" i="18"/>
  <c r="K71" i="18"/>
  <c r="K72" i="18"/>
  <c r="K73" i="18"/>
  <c r="K74" i="18"/>
  <c r="K75" i="18"/>
  <c r="K76" i="18"/>
  <c r="K77" i="18"/>
  <c r="K78" i="18"/>
  <c r="K79" i="18"/>
  <c r="K82" i="18"/>
  <c r="K85" i="18"/>
  <c r="K88" i="18"/>
  <c r="K89" i="18"/>
  <c r="K90" i="18"/>
  <c r="K91" i="18"/>
  <c r="K92" i="18"/>
  <c r="K93" i="18"/>
  <c r="K94" i="18"/>
  <c r="K95" i="18"/>
  <c r="K96" i="18"/>
  <c r="K97" i="18"/>
  <c r="K100" i="18"/>
  <c r="K8" i="18"/>
  <c r="RN100" i="18"/>
  <c r="RL100" i="18"/>
  <c r="RK100" i="18"/>
  <c r="RJ100" i="18"/>
  <c r="RF100" i="18"/>
  <c r="RC100" i="18"/>
  <c r="RB100" i="18"/>
  <c r="RA100" i="18"/>
  <c r="QW100" i="18"/>
  <c r="RN99" i="18"/>
  <c r="RL99" i="18"/>
  <c r="RK99" i="18"/>
  <c r="RJ99" i="18"/>
  <c r="RF99" i="18"/>
  <c r="RC99" i="18"/>
  <c r="RB99" i="18"/>
  <c r="RA99" i="18"/>
  <c r="QW99" i="18"/>
  <c r="RN98" i="18"/>
  <c r="RL98" i="18"/>
  <c r="RK98" i="18"/>
  <c r="RJ98" i="18"/>
  <c r="RF98" i="18"/>
  <c r="RC98" i="18"/>
  <c r="RA98" i="18"/>
  <c r="RB98" i="18" s="1"/>
  <c r="QW98" i="18"/>
  <c r="RN97" i="18"/>
  <c r="RL97" i="18"/>
  <c r="RK97" i="18"/>
  <c r="RJ97" i="18"/>
  <c r="RF97" i="18"/>
  <c r="RC97" i="18"/>
  <c r="RB97" i="18"/>
  <c r="RA97" i="18"/>
  <c r="QW97" i="18"/>
  <c r="RN96" i="18"/>
  <c r="RL96" i="18"/>
  <c r="RK96" i="18"/>
  <c r="RJ96" i="18"/>
  <c r="RF96" i="18"/>
  <c r="RC96" i="18"/>
  <c r="RB96" i="18"/>
  <c r="RA96" i="18"/>
  <c r="QW96" i="18"/>
  <c r="RN95" i="18"/>
  <c r="RL95" i="18"/>
  <c r="RK95" i="18"/>
  <c r="RJ95" i="18"/>
  <c r="RF95" i="18"/>
  <c r="RC95" i="18"/>
  <c r="RB95" i="18"/>
  <c r="RA95" i="18"/>
  <c r="QW95" i="18"/>
  <c r="RN94" i="18"/>
  <c r="RL94" i="18"/>
  <c r="RK94" i="18"/>
  <c r="RJ94" i="18"/>
  <c r="RF94" i="18"/>
  <c r="RC94" i="18"/>
  <c r="RB94" i="18"/>
  <c r="RA94" i="18"/>
  <c r="QW94" i="18"/>
  <c r="RN93" i="18"/>
  <c r="RL93" i="18"/>
  <c r="RK93" i="18"/>
  <c r="RJ93" i="18"/>
  <c r="RF93" i="18"/>
  <c r="RC93" i="18"/>
  <c r="RB93" i="18"/>
  <c r="RA93" i="18"/>
  <c r="QW93" i="18"/>
  <c r="RN92" i="18"/>
  <c r="RL92" i="18"/>
  <c r="RK92" i="18"/>
  <c r="RJ92" i="18"/>
  <c r="RF92" i="18"/>
  <c r="RC92" i="18"/>
  <c r="RB92" i="18"/>
  <c r="RA92" i="18"/>
  <c r="QW92" i="18"/>
  <c r="RN91" i="18"/>
  <c r="RL91" i="18"/>
  <c r="RK91" i="18"/>
  <c r="RJ91" i="18"/>
  <c r="RF91" i="18"/>
  <c r="RC91" i="18"/>
  <c r="RB91" i="18"/>
  <c r="RA91" i="18"/>
  <c r="QW91" i="18"/>
  <c r="RN90" i="18"/>
  <c r="RL90" i="18"/>
  <c r="RK90" i="18"/>
  <c r="RJ90" i="18"/>
  <c r="RF90" i="18"/>
  <c r="RC90" i="18"/>
  <c r="RB90" i="18"/>
  <c r="RA90" i="18"/>
  <c r="QW90" i="18"/>
  <c r="RN89" i="18"/>
  <c r="RL89" i="18"/>
  <c r="RK89" i="18"/>
  <c r="RJ89" i="18"/>
  <c r="RF89" i="18"/>
  <c r="RC89" i="18"/>
  <c r="RB89" i="18"/>
  <c r="RA89" i="18"/>
  <c r="QW89" i="18"/>
  <c r="RN88" i="18"/>
  <c r="RL88" i="18"/>
  <c r="RK88" i="18"/>
  <c r="RJ88" i="18"/>
  <c r="RF88" i="18"/>
  <c r="RC88" i="18"/>
  <c r="RB88" i="18"/>
  <c r="RA88" i="18"/>
  <c r="QW88" i="18"/>
  <c r="RN87" i="18"/>
  <c r="RL87" i="18"/>
  <c r="RK87" i="18"/>
  <c r="RJ87" i="18"/>
  <c r="RF87" i="18"/>
  <c r="RC87" i="18"/>
  <c r="RB87" i="18"/>
  <c r="RA87" i="18"/>
  <c r="QW87" i="18"/>
  <c r="RN86" i="18"/>
  <c r="RL86" i="18"/>
  <c r="RK86" i="18"/>
  <c r="RJ86" i="18"/>
  <c r="RF86" i="18"/>
  <c r="RC86" i="18"/>
  <c r="RA86" i="18"/>
  <c r="RB86" i="18" s="1"/>
  <c r="QW86" i="18"/>
  <c r="RN85" i="18"/>
  <c r="RL85" i="18"/>
  <c r="RK85" i="18"/>
  <c r="RJ85" i="18"/>
  <c r="RF85" i="18"/>
  <c r="RC85" i="18"/>
  <c r="RB85" i="18"/>
  <c r="RA85" i="18"/>
  <c r="QW85" i="18"/>
  <c r="RN84" i="18"/>
  <c r="RL84" i="18"/>
  <c r="RK84" i="18"/>
  <c r="RJ84" i="18"/>
  <c r="RF84" i="18"/>
  <c r="RC84" i="18"/>
  <c r="RB84" i="18"/>
  <c r="RA84" i="18"/>
  <c r="QW84" i="18"/>
  <c r="RN83" i="18"/>
  <c r="RL83" i="18"/>
  <c r="RK83" i="18"/>
  <c r="RJ83" i="18"/>
  <c r="RF83" i="18"/>
  <c r="RC83" i="18"/>
  <c r="RA83" i="18"/>
  <c r="RB83" i="18" s="1"/>
  <c r="QW83" i="18"/>
  <c r="RN82" i="18"/>
  <c r="RL82" i="18"/>
  <c r="RK82" i="18"/>
  <c r="RJ82" i="18"/>
  <c r="RF82" i="18"/>
  <c r="RC82" i="18"/>
  <c r="RB82" i="18"/>
  <c r="RA82" i="18"/>
  <c r="QW82" i="18"/>
  <c r="RN81" i="18"/>
  <c r="RL81" i="18"/>
  <c r="RK81" i="18"/>
  <c r="RJ81" i="18"/>
  <c r="RF81" i="18"/>
  <c r="RC81" i="18"/>
  <c r="RB81" i="18"/>
  <c r="RA81" i="18"/>
  <c r="QW81" i="18"/>
  <c r="RN80" i="18"/>
  <c r="RL80" i="18"/>
  <c r="RK80" i="18"/>
  <c r="RJ80" i="18"/>
  <c r="RF80" i="18"/>
  <c r="RC80" i="18"/>
  <c r="RA80" i="18"/>
  <c r="RB80" i="18" s="1"/>
  <c r="QW80" i="18"/>
  <c r="RN79" i="18"/>
  <c r="RL79" i="18"/>
  <c r="RK79" i="18"/>
  <c r="RJ79" i="18"/>
  <c r="RF79" i="18"/>
  <c r="RC79" i="18"/>
  <c r="RB79" i="18"/>
  <c r="RA79" i="18"/>
  <c r="QW79" i="18"/>
  <c r="RN78" i="18"/>
  <c r="RL78" i="18"/>
  <c r="RK78" i="18"/>
  <c r="RJ78" i="18"/>
  <c r="RF78" i="18"/>
  <c r="RC78" i="18"/>
  <c r="RB78" i="18"/>
  <c r="RA78" i="18"/>
  <c r="QW78" i="18"/>
  <c r="RN77" i="18"/>
  <c r="RL77" i="18"/>
  <c r="RK77" i="18"/>
  <c r="RJ77" i="18"/>
  <c r="RF77" i="18"/>
  <c r="RC77" i="18"/>
  <c r="RB77" i="18"/>
  <c r="RA77" i="18"/>
  <c r="QW77" i="18"/>
  <c r="RN76" i="18"/>
  <c r="RL76" i="18"/>
  <c r="RK76" i="18"/>
  <c r="RJ76" i="18"/>
  <c r="RF76" i="18"/>
  <c r="RC76" i="18"/>
  <c r="RB76" i="18"/>
  <c r="RA76" i="18"/>
  <c r="QW76" i="18"/>
  <c r="RN75" i="18"/>
  <c r="RL75" i="18"/>
  <c r="RK75" i="18"/>
  <c r="RJ75" i="18"/>
  <c r="RF75" i="18"/>
  <c r="RC75" i="18"/>
  <c r="RB75" i="18"/>
  <c r="RA75" i="18"/>
  <c r="QW75" i="18"/>
  <c r="RN74" i="18"/>
  <c r="RL74" i="18"/>
  <c r="RK74" i="18"/>
  <c r="RJ74" i="18"/>
  <c r="RF74" i="18"/>
  <c r="RC74" i="18"/>
  <c r="RB74" i="18"/>
  <c r="RA74" i="18"/>
  <c r="QW74" i="18"/>
  <c r="RN73" i="18"/>
  <c r="RL73" i="18"/>
  <c r="RK73" i="18"/>
  <c r="RJ73" i="18"/>
  <c r="RF73" i="18"/>
  <c r="RC73" i="18"/>
  <c r="RB73" i="18"/>
  <c r="RA73" i="18"/>
  <c r="QW73" i="18"/>
  <c r="RN72" i="18"/>
  <c r="RL72" i="18"/>
  <c r="RK72" i="18"/>
  <c r="RJ72" i="18"/>
  <c r="RF72" i="18"/>
  <c r="RC72" i="18"/>
  <c r="RB72" i="18"/>
  <c r="RA72" i="18"/>
  <c r="QW72" i="18"/>
  <c r="RN71" i="18"/>
  <c r="RL71" i="18"/>
  <c r="RK71" i="18"/>
  <c r="RJ71" i="18"/>
  <c r="RF71" i="18"/>
  <c r="RC71" i="18"/>
  <c r="RB71" i="18"/>
  <c r="RA71" i="18"/>
  <c r="QW71" i="18"/>
  <c r="RN70" i="18"/>
  <c r="RL70" i="18"/>
  <c r="RK70" i="18"/>
  <c r="RJ70" i="18"/>
  <c r="RF70" i="18"/>
  <c r="RC70" i="18"/>
  <c r="RB70" i="18"/>
  <c r="RA70" i="18"/>
  <c r="QW70" i="18"/>
  <c r="RN69" i="18"/>
  <c r="RL69" i="18"/>
  <c r="RK69" i="18"/>
  <c r="RJ69" i="18"/>
  <c r="RF69" i="18"/>
  <c r="RC69" i="18"/>
  <c r="RB69" i="18"/>
  <c r="RA69" i="18"/>
  <c r="QW69" i="18"/>
  <c r="RN68" i="18"/>
  <c r="RL68" i="18"/>
  <c r="RK68" i="18"/>
  <c r="RJ68" i="18"/>
  <c r="RF68" i="18"/>
  <c r="RC68" i="18"/>
  <c r="RB68" i="18"/>
  <c r="RA68" i="18"/>
  <c r="QW68" i="18"/>
  <c r="RN67" i="18"/>
  <c r="RL67" i="18"/>
  <c r="RK67" i="18"/>
  <c r="RJ67" i="18"/>
  <c r="RF67" i="18"/>
  <c r="RC67" i="18"/>
  <c r="RB67" i="18"/>
  <c r="RA67" i="18"/>
  <c r="QW67" i="18"/>
  <c r="RN66" i="18"/>
  <c r="RL66" i="18"/>
  <c r="RK66" i="18"/>
  <c r="RJ66" i="18"/>
  <c r="RF66" i="18"/>
  <c r="RC66" i="18"/>
  <c r="RB66" i="18"/>
  <c r="RA66" i="18"/>
  <c r="QW66" i="18"/>
  <c r="RN65" i="18"/>
  <c r="RL65" i="18"/>
  <c r="RK65" i="18"/>
  <c r="RJ65" i="18"/>
  <c r="RF65" i="18"/>
  <c r="RC65" i="18"/>
  <c r="RB65" i="18"/>
  <c r="RA65" i="18"/>
  <c r="QW65" i="18"/>
  <c r="RN64" i="18"/>
  <c r="RL64" i="18"/>
  <c r="RK64" i="18"/>
  <c r="RJ64" i="18"/>
  <c r="RF64" i="18"/>
  <c r="RC64" i="18"/>
  <c r="RB64" i="18"/>
  <c r="RA64" i="18"/>
  <c r="QW64" i="18"/>
  <c r="RN63" i="18"/>
  <c r="RL63" i="18"/>
  <c r="RK63" i="18"/>
  <c r="RJ63" i="18"/>
  <c r="RF63" i="18"/>
  <c r="RC63" i="18"/>
  <c r="RB63" i="18"/>
  <c r="RA63" i="18"/>
  <c r="QW63" i="18"/>
  <c r="RN62" i="18"/>
  <c r="RL62" i="18"/>
  <c r="RK62" i="18"/>
  <c r="RJ62" i="18"/>
  <c r="RF62" i="18"/>
  <c r="RC62" i="18"/>
  <c r="RA62" i="18"/>
  <c r="RB62" i="18" s="1"/>
  <c r="QW62" i="18"/>
  <c r="RN61" i="18"/>
  <c r="RL61" i="18"/>
  <c r="RK61" i="18"/>
  <c r="RJ61" i="18"/>
  <c r="RF61" i="18"/>
  <c r="RC61" i="18"/>
  <c r="RB61" i="18"/>
  <c r="RA61" i="18"/>
  <c r="QW61" i="18"/>
  <c r="RN60" i="18"/>
  <c r="RL60" i="18"/>
  <c r="RK60" i="18"/>
  <c r="RJ60" i="18"/>
  <c r="RF60" i="18"/>
  <c r="RC60" i="18"/>
  <c r="RB60" i="18"/>
  <c r="RA60" i="18"/>
  <c r="QW60" i="18"/>
  <c r="RN59" i="18"/>
  <c r="RL59" i="18"/>
  <c r="RK59" i="18"/>
  <c r="RJ59" i="18"/>
  <c r="RF59" i="18"/>
  <c r="RC59" i="18"/>
  <c r="RB59" i="18"/>
  <c r="RA59" i="18"/>
  <c r="QW59" i="18"/>
  <c r="RN58" i="18"/>
  <c r="RL58" i="18"/>
  <c r="RK58" i="18"/>
  <c r="RJ58" i="18"/>
  <c r="RF58" i="18"/>
  <c r="RC58" i="18"/>
  <c r="RB58" i="18"/>
  <c r="RA58" i="18"/>
  <c r="QW58" i="18"/>
  <c r="RN57" i="18"/>
  <c r="RL57" i="18"/>
  <c r="RK57" i="18"/>
  <c r="RJ57" i="18"/>
  <c r="RF57" i="18"/>
  <c r="RC57" i="18"/>
  <c r="RB57" i="18"/>
  <c r="RA57" i="18"/>
  <c r="QW57" i="18"/>
  <c r="RN56" i="18"/>
  <c r="RL56" i="18"/>
  <c r="RK56" i="18"/>
  <c r="RJ56" i="18"/>
  <c r="RF56" i="18"/>
  <c r="RC56" i="18"/>
  <c r="RB56" i="18"/>
  <c r="RA56" i="18"/>
  <c r="QW56" i="18"/>
  <c r="RN55" i="18"/>
  <c r="RL55" i="18"/>
  <c r="RK55" i="18"/>
  <c r="RJ55" i="18"/>
  <c r="RF55" i="18"/>
  <c r="RC55" i="18"/>
  <c r="RB55" i="18"/>
  <c r="RA55" i="18"/>
  <c r="QW55" i="18"/>
  <c r="RN54" i="18"/>
  <c r="RL54" i="18"/>
  <c r="RK54" i="18"/>
  <c r="RJ54" i="18"/>
  <c r="RF54" i="18"/>
  <c r="RC54" i="18"/>
  <c r="RB54" i="18"/>
  <c r="RA54" i="18"/>
  <c r="QW54" i="18"/>
  <c r="RN53" i="18"/>
  <c r="RL53" i="18"/>
  <c r="RK53" i="18"/>
  <c r="RJ53" i="18"/>
  <c r="RF53" i="18"/>
  <c r="RC53" i="18"/>
  <c r="RB53" i="18"/>
  <c r="RA53" i="18"/>
  <c r="QW53" i="18"/>
  <c r="RN52" i="18"/>
  <c r="RL52" i="18"/>
  <c r="RK52" i="18"/>
  <c r="RJ52" i="18"/>
  <c r="RF52" i="18"/>
  <c r="RC52" i="18"/>
  <c r="RB52" i="18"/>
  <c r="RA52" i="18"/>
  <c r="QW52" i="18"/>
  <c r="RN51" i="18"/>
  <c r="RL51" i="18"/>
  <c r="RK51" i="18"/>
  <c r="RJ51" i="18"/>
  <c r="RF51" i="18"/>
  <c r="RC51" i="18"/>
  <c r="RB51" i="18"/>
  <c r="RA51" i="18"/>
  <c r="QW51" i="18"/>
  <c r="RN50" i="18"/>
  <c r="RL50" i="18"/>
  <c r="RK50" i="18"/>
  <c r="RJ50" i="18"/>
  <c r="RF50" i="18"/>
  <c r="RC50" i="18"/>
  <c r="RB50" i="18"/>
  <c r="RA50" i="18"/>
  <c r="QW50" i="18"/>
  <c r="RN49" i="18"/>
  <c r="RL49" i="18"/>
  <c r="RK49" i="18"/>
  <c r="RJ49" i="18"/>
  <c r="RF49" i="18"/>
  <c r="RC49" i="18"/>
  <c r="RB49" i="18"/>
  <c r="RA49" i="18"/>
  <c r="QW49" i="18"/>
  <c r="RN48" i="18"/>
  <c r="RL48" i="18"/>
  <c r="RK48" i="18"/>
  <c r="RJ48" i="18"/>
  <c r="RF48" i="18"/>
  <c r="RC48" i="18"/>
  <c r="RB48" i="18"/>
  <c r="RA48" i="18"/>
  <c r="QW48" i="18"/>
  <c r="RN47" i="18"/>
  <c r="RL47" i="18"/>
  <c r="RK47" i="18"/>
  <c r="RJ47" i="18"/>
  <c r="RF47" i="18"/>
  <c r="RC47" i="18"/>
  <c r="RB47" i="18"/>
  <c r="RA47" i="18"/>
  <c r="QW47" i="18"/>
  <c r="RN46" i="18"/>
  <c r="RL46" i="18"/>
  <c r="RK46" i="18"/>
  <c r="RJ46" i="18"/>
  <c r="RF46" i="18"/>
  <c r="RC46" i="18"/>
  <c r="RB46" i="18"/>
  <c r="RA46" i="18"/>
  <c r="QW46" i="18"/>
  <c r="RN45" i="18"/>
  <c r="RL45" i="18"/>
  <c r="RK45" i="18"/>
  <c r="RJ45" i="18"/>
  <c r="RF45" i="18"/>
  <c r="RC45" i="18"/>
  <c r="RB45" i="18"/>
  <c r="RA45" i="18"/>
  <c r="QW45" i="18"/>
  <c r="RN44" i="18"/>
  <c r="RL44" i="18"/>
  <c r="RK44" i="18"/>
  <c r="RJ44" i="18"/>
  <c r="RF44" i="18"/>
  <c r="RC44" i="18"/>
  <c r="RB44" i="18"/>
  <c r="RA44" i="18"/>
  <c r="QW44" i="18"/>
  <c r="RN43" i="18"/>
  <c r="RL43" i="18"/>
  <c r="RK43" i="18"/>
  <c r="RJ43" i="18"/>
  <c r="RF43" i="18"/>
  <c r="RC43" i="18"/>
  <c r="RB43" i="18"/>
  <c r="RA43" i="18"/>
  <c r="QW43" i="18"/>
  <c r="RN42" i="18"/>
  <c r="RL42" i="18"/>
  <c r="RK42" i="18"/>
  <c r="RJ42" i="18"/>
  <c r="RF42" i="18"/>
  <c r="RC42" i="18"/>
  <c r="RB42" i="18"/>
  <c r="RA42" i="18"/>
  <c r="QW42" i="18"/>
  <c r="RN41" i="18"/>
  <c r="RL41" i="18"/>
  <c r="RK41" i="18"/>
  <c r="RJ41" i="18"/>
  <c r="RF41" i="18"/>
  <c r="RC41" i="18"/>
  <c r="RB41" i="18"/>
  <c r="RA41" i="18"/>
  <c r="QW41" i="18"/>
  <c r="RN40" i="18"/>
  <c r="RL40" i="18"/>
  <c r="RK40" i="18"/>
  <c r="RJ40" i="18"/>
  <c r="RF40" i="18"/>
  <c r="RC40" i="18"/>
  <c r="RB40" i="18"/>
  <c r="RA40" i="18"/>
  <c r="QW40" i="18"/>
  <c r="RN39" i="18"/>
  <c r="RL39" i="18"/>
  <c r="RK39" i="18"/>
  <c r="RJ39" i="18"/>
  <c r="RF39" i="18"/>
  <c r="RC39" i="18"/>
  <c r="RB39" i="18"/>
  <c r="RA39" i="18"/>
  <c r="QW39" i="18"/>
  <c r="RN38" i="18"/>
  <c r="RL38" i="18"/>
  <c r="RK38" i="18"/>
  <c r="RJ38" i="18"/>
  <c r="RF38" i="18"/>
  <c r="RC38" i="18"/>
  <c r="RB38" i="18"/>
  <c r="RA38" i="18"/>
  <c r="QW38" i="18"/>
  <c r="RN37" i="18"/>
  <c r="RL37" i="18"/>
  <c r="RK37" i="18"/>
  <c r="RJ37" i="18"/>
  <c r="RF37" i="18"/>
  <c r="RC37" i="18"/>
  <c r="RB37" i="18"/>
  <c r="RA37" i="18"/>
  <c r="QW37" i="18"/>
  <c r="RN36" i="18"/>
  <c r="RL36" i="18"/>
  <c r="RK36" i="18"/>
  <c r="RJ36" i="18"/>
  <c r="RF36" i="18"/>
  <c r="RC36" i="18"/>
  <c r="RB36" i="18"/>
  <c r="RA36" i="18"/>
  <c r="QW36" i="18"/>
  <c r="RN35" i="18"/>
  <c r="RL35" i="18"/>
  <c r="RK35" i="18"/>
  <c r="RJ35" i="18"/>
  <c r="RF35" i="18"/>
  <c r="RC35" i="18"/>
  <c r="RB35" i="18"/>
  <c r="RA35" i="18"/>
  <c r="QW35" i="18"/>
  <c r="RN34" i="18"/>
  <c r="RL34" i="18"/>
  <c r="RK34" i="18"/>
  <c r="RJ34" i="18"/>
  <c r="RF34" i="18"/>
  <c r="RC34" i="18"/>
  <c r="RB34" i="18"/>
  <c r="RA34" i="18"/>
  <c r="QW34" i="18"/>
  <c r="RN33" i="18"/>
  <c r="RL33" i="18"/>
  <c r="RK33" i="18"/>
  <c r="RJ33" i="18"/>
  <c r="RF33" i="18"/>
  <c r="RC33" i="18"/>
  <c r="RB33" i="18"/>
  <c r="RA33" i="18"/>
  <c r="QW33" i="18"/>
  <c r="RN32" i="18"/>
  <c r="RL32" i="18"/>
  <c r="RK32" i="18"/>
  <c r="RJ32" i="18"/>
  <c r="RF32" i="18"/>
  <c r="RC32" i="18"/>
  <c r="RB32" i="18"/>
  <c r="RA32" i="18"/>
  <c r="QW32" i="18"/>
  <c r="RN31" i="18"/>
  <c r="RL31" i="18"/>
  <c r="RK31" i="18"/>
  <c r="RJ31" i="18"/>
  <c r="RF31" i="18"/>
  <c r="RC31" i="18"/>
  <c r="RB31" i="18"/>
  <c r="RA31" i="18"/>
  <c r="QW31" i="18"/>
  <c r="RN30" i="18"/>
  <c r="RL30" i="18"/>
  <c r="RK30" i="18"/>
  <c r="RJ30" i="18"/>
  <c r="RF30" i="18"/>
  <c r="RC30" i="18"/>
  <c r="RB30" i="18"/>
  <c r="RA30" i="18"/>
  <c r="QW30" i="18"/>
  <c r="RN29" i="18"/>
  <c r="RL29" i="18"/>
  <c r="RK29" i="18"/>
  <c r="RJ29" i="18"/>
  <c r="RF29" i="18"/>
  <c r="RC29" i="18"/>
  <c r="RB29" i="18"/>
  <c r="RA29" i="18"/>
  <c r="QW29" i="18"/>
  <c r="RN28" i="18"/>
  <c r="RL28" i="18"/>
  <c r="RK28" i="18"/>
  <c r="RJ28" i="18"/>
  <c r="RF28" i="18"/>
  <c r="RC28" i="18"/>
  <c r="RB28" i="18"/>
  <c r="RA28" i="18"/>
  <c r="QW28" i="18"/>
  <c r="RN27" i="18"/>
  <c r="RL27" i="18"/>
  <c r="RK27" i="18"/>
  <c r="RJ27" i="18"/>
  <c r="RF27" i="18"/>
  <c r="RC27" i="18"/>
  <c r="RB27" i="18"/>
  <c r="RA27" i="18"/>
  <c r="QW27" i="18"/>
  <c r="RN26" i="18"/>
  <c r="RL26" i="18"/>
  <c r="RK26" i="18"/>
  <c r="RJ26" i="18"/>
  <c r="RF26" i="18"/>
  <c r="RC26" i="18"/>
  <c r="RB26" i="18"/>
  <c r="RA26" i="18"/>
  <c r="QW26" i="18"/>
  <c r="RN25" i="18"/>
  <c r="RL25" i="18"/>
  <c r="RK25" i="18"/>
  <c r="RJ25" i="18"/>
  <c r="RF25" i="18"/>
  <c r="RC25" i="18"/>
  <c r="RB25" i="18"/>
  <c r="RA25" i="18"/>
  <c r="QW25" i="18"/>
  <c r="RN24" i="18"/>
  <c r="RL24" i="18"/>
  <c r="RK24" i="18"/>
  <c r="RJ24" i="18"/>
  <c r="RF24" i="18"/>
  <c r="RC24" i="18"/>
  <c r="RB24" i="18"/>
  <c r="RA24" i="18"/>
  <c r="QW24" i="18"/>
  <c r="RN23" i="18"/>
  <c r="RL23" i="18"/>
  <c r="RK23" i="18"/>
  <c r="RJ23" i="18"/>
  <c r="RF23" i="18"/>
  <c r="RC23" i="18"/>
  <c r="RB23" i="18"/>
  <c r="RA23" i="18"/>
  <c r="QW23" i="18"/>
  <c r="RN22" i="18"/>
  <c r="RL22" i="18"/>
  <c r="RK22" i="18"/>
  <c r="RJ22" i="18"/>
  <c r="RF22" i="18"/>
  <c r="RC22" i="18"/>
  <c r="RB22" i="18"/>
  <c r="RA22" i="18"/>
  <c r="QW22" i="18"/>
  <c r="RN21" i="18"/>
  <c r="RL21" i="18"/>
  <c r="RK21" i="18"/>
  <c r="RJ21" i="18"/>
  <c r="RF21" i="18"/>
  <c r="RC21" i="18"/>
  <c r="RB21" i="18"/>
  <c r="RA21" i="18"/>
  <c r="QW21" i="18"/>
  <c r="RN20" i="18"/>
  <c r="RL20" i="18"/>
  <c r="RK20" i="18"/>
  <c r="RJ20" i="18"/>
  <c r="RF20" i="18"/>
  <c r="RC20" i="18"/>
  <c r="RB20" i="18"/>
  <c r="RA20" i="18"/>
  <c r="QW20" i="18"/>
  <c r="RN19" i="18"/>
  <c r="RL19" i="18"/>
  <c r="RK19" i="18"/>
  <c r="RJ19" i="18"/>
  <c r="RF19" i="18"/>
  <c r="RC19" i="18"/>
  <c r="RB19" i="18"/>
  <c r="RA19" i="18"/>
  <c r="QW19" i="18"/>
  <c r="RN18" i="18"/>
  <c r="RL18" i="18"/>
  <c r="RK18" i="18"/>
  <c r="RJ18" i="18"/>
  <c r="RF18" i="18"/>
  <c r="RC18" i="18"/>
  <c r="RB18" i="18"/>
  <c r="RA18" i="18"/>
  <c r="QW18" i="18"/>
  <c r="RN17" i="18"/>
  <c r="RL17" i="18"/>
  <c r="RK17" i="18"/>
  <c r="RJ17" i="18"/>
  <c r="RF17" i="18"/>
  <c r="RC17" i="18"/>
  <c r="RA17" i="18"/>
  <c r="QW17" i="18"/>
  <c r="RN16" i="18"/>
  <c r="RL16" i="18"/>
  <c r="RK16" i="18"/>
  <c r="RJ16" i="18"/>
  <c r="RF16" i="18"/>
  <c r="RC16" i="18"/>
  <c r="RB16" i="18"/>
  <c r="RA16" i="18"/>
  <c r="QW16" i="18"/>
  <c r="RN15" i="18"/>
  <c r="RL15" i="18"/>
  <c r="RK15" i="18"/>
  <c r="RJ15" i="18"/>
  <c r="RF15" i="18"/>
  <c r="RC15" i="18"/>
  <c r="RB15" i="18"/>
  <c r="RA15" i="18"/>
  <c r="QW15" i="18"/>
  <c r="RN14" i="18"/>
  <c r="RL14" i="18"/>
  <c r="RK14" i="18"/>
  <c r="RJ14" i="18"/>
  <c r="RF14" i="18"/>
  <c r="RC14" i="18"/>
  <c r="RB14" i="18"/>
  <c r="RA14" i="18"/>
  <c r="QW14" i="18"/>
  <c r="RN13" i="18"/>
  <c r="RL13" i="18"/>
  <c r="RK13" i="18"/>
  <c r="RJ13" i="18"/>
  <c r="RF13" i="18"/>
  <c r="RC13" i="18"/>
  <c r="RB13" i="18"/>
  <c r="RA13" i="18"/>
  <c r="QW13" i="18"/>
  <c r="RN12" i="18"/>
  <c r="RL12" i="18"/>
  <c r="RK12" i="18"/>
  <c r="RJ12" i="18"/>
  <c r="RF12" i="18"/>
  <c r="RC12" i="18"/>
  <c r="RB12" i="18"/>
  <c r="RA12" i="18"/>
  <c r="QW12" i="18"/>
  <c r="RN11" i="18"/>
  <c r="RL11" i="18"/>
  <c r="RK11" i="18"/>
  <c r="RJ11" i="18"/>
  <c r="RF11" i="18"/>
  <c r="RC11" i="18"/>
  <c r="RB11" i="18"/>
  <c r="RA11" i="18"/>
  <c r="QW11" i="18"/>
  <c r="RN10" i="18"/>
  <c r="RL10" i="18"/>
  <c r="RK10" i="18"/>
  <c r="RJ10" i="18"/>
  <c r="RF10" i="18"/>
  <c r="RC10" i="18"/>
  <c r="RB10" i="18"/>
  <c r="RA10" i="18"/>
  <c r="QW10" i="18"/>
  <c r="RN9" i="18"/>
  <c r="RL9" i="18"/>
  <c r="RK9" i="18"/>
  <c r="RJ9" i="18"/>
  <c r="RF9" i="18"/>
  <c r="RC9" i="18"/>
  <c r="RB9" i="18"/>
  <c r="RA9" i="18"/>
  <c r="QW9" i="18"/>
  <c r="RN8" i="18"/>
  <c r="RL8" i="18"/>
  <c r="RK8" i="18"/>
  <c r="RJ8" i="18"/>
  <c r="RF8" i="18"/>
  <c r="RC8" i="18"/>
  <c r="RB8" i="18"/>
  <c r="RA8" i="18"/>
  <c r="QW8" i="18"/>
  <c r="QR100" i="18"/>
  <c r="QP100" i="18"/>
  <c r="QO100" i="18"/>
  <c r="QN100" i="18"/>
  <c r="QJ100" i="18"/>
  <c r="QG100" i="18"/>
  <c r="QF100" i="18"/>
  <c r="QE100" i="18"/>
  <c r="QA100" i="18"/>
  <c r="QR99" i="18"/>
  <c r="QP99" i="18"/>
  <c r="QO99" i="18"/>
  <c r="QN99" i="18"/>
  <c r="QJ99" i="18"/>
  <c r="QG99" i="18"/>
  <c r="QF99" i="18"/>
  <c r="QE99" i="18"/>
  <c r="QA99" i="18"/>
  <c r="QR98" i="18"/>
  <c r="QP98" i="18"/>
  <c r="QO98" i="18"/>
  <c r="QN98" i="18"/>
  <c r="QJ98" i="18"/>
  <c r="QG98" i="18"/>
  <c r="QF98" i="18"/>
  <c r="QE98" i="18"/>
  <c r="QR97" i="18"/>
  <c r="QP97" i="18"/>
  <c r="QO97" i="18"/>
  <c r="QN97" i="18"/>
  <c r="QJ97" i="18"/>
  <c r="QG97" i="18"/>
  <c r="QF97" i="18"/>
  <c r="QE97" i="18"/>
  <c r="QA97" i="18"/>
  <c r="QR96" i="18"/>
  <c r="QP96" i="18"/>
  <c r="QO96" i="18"/>
  <c r="QN96" i="18"/>
  <c r="QJ96" i="18"/>
  <c r="QG96" i="18"/>
  <c r="QF96" i="18"/>
  <c r="QE96" i="18"/>
  <c r="QA96" i="18"/>
  <c r="QR95" i="18"/>
  <c r="QP95" i="18"/>
  <c r="QO95" i="18"/>
  <c r="QN95" i="18"/>
  <c r="QJ95" i="18"/>
  <c r="QG95" i="18"/>
  <c r="QF95" i="18"/>
  <c r="QE95" i="18"/>
  <c r="QA95" i="18"/>
  <c r="QR94" i="18"/>
  <c r="QP94" i="18"/>
  <c r="QO94" i="18"/>
  <c r="QN94" i="18"/>
  <c r="QJ94" i="18"/>
  <c r="QG94" i="18"/>
  <c r="QF94" i="18"/>
  <c r="QE94" i="18"/>
  <c r="QA94" i="18"/>
  <c r="QR93" i="18"/>
  <c r="QP93" i="18"/>
  <c r="QO93" i="18"/>
  <c r="QN93" i="18"/>
  <c r="QJ93" i="18"/>
  <c r="QG93" i="18"/>
  <c r="QF93" i="18"/>
  <c r="QE93" i="18"/>
  <c r="QA93" i="18"/>
  <c r="QR92" i="18"/>
  <c r="QP92" i="18"/>
  <c r="QO92" i="18"/>
  <c r="QN92" i="18"/>
  <c r="QJ92" i="18"/>
  <c r="QG92" i="18"/>
  <c r="QF92" i="18"/>
  <c r="QE92" i="18"/>
  <c r="QA92" i="18"/>
  <c r="QR91" i="18"/>
  <c r="QP91" i="18"/>
  <c r="QO91" i="18"/>
  <c r="QN91" i="18"/>
  <c r="QJ91" i="18"/>
  <c r="QG91" i="18"/>
  <c r="QF91" i="18"/>
  <c r="QE91" i="18"/>
  <c r="QA91" i="18"/>
  <c r="QR90" i="18"/>
  <c r="QP90" i="18"/>
  <c r="QO90" i="18"/>
  <c r="QN90" i="18"/>
  <c r="QJ90" i="18"/>
  <c r="QG90" i="18"/>
  <c r="QF90" i="18"/>
  <c r="QE90" i="18"/>
  <c r="QA90" i="18"/>
  <c r="QR89" i="18"/>
  <c r="QP89" i="18"/>
  <c r="QO89" i="18"/>
  <c r="QN89" i="18"/>
  <c r="QJ89" i="18"/>
  <c r="QG89" i="18"/>
  <c r="QF89" i="18"/>
  <c r="QE89" i="18"/>
  <c r="QA89" i="18"/>
  <c r="QR88" i="18"/>
  <c r="QP88" i="18"/>
  <c r="QO88" i="18"/>
  <c r="QN88" i="18"/>
  <c r="QJ88" i="18"/>
  <c r="QG88" i="18"/>
  <c r="QF88" i="18"/>
  <c r="QE88" i="18"/>
  <c r="QA88" i="18"/>
  <c r="QR87" i="18"/>
  <c r="QP87" i="18"/>
  <c r="QO87" i="18"/>
  <c r="QN87" i="18"/>
  <c r="QJ87" i="18"/>
  <c r="QG87" i="18"/>
  <c r="QF87" i="18"/>
  <c r="QE87" i="18"/>
  <c r="QA87" i="18"/>
  <c r="QR86" i="18"/>
  <c r="QP86" i="18"/>
  <c r="QO86" i="18"/>
  <c r="QN86" i="18"/>
  <c r="QJ86" i="18"/>
  <c r="QG86" i="18"/>
  <c r="QF86" i="18"/>
  <c r="QE86" i="18"/>
  <c r="QR85" i="18"/>
  <c r="QP85" i="18"/>
  <c r="QO85" i="18"/>
  <c r="QN85" i="18"/>
  <c r="QJ85" i="18"/>
  <c r="QG85" i="18"/>
  <c r="QF85" i="18"/>
  <c r="QE85" i="18"/>
  <c r="QA85" i="18"/>
  <c r="QR84" i="18"/>
  <c r="QP84" i="18"/>
  <c r="QO84" i="18"/>
  <c r="QN84" i="18"/>
  <c r="QJ84" i="18"/>
  <c r="QG84" i="18"/>
  <c r="QF84" i="18"/>
  <c r="QE84" i="18"/>
  <c r="QA84" i="18"/>
  <c r="QR83" i="18"/>
  <c r="QP83" i="18"/>
  <c r="QO83" i="18"/>
  <c r="QN83" i="18"/>
  <c r="QJ83" i="18"/>
  <c r="QG83" i="18"/>
  <c r="QF83" i="18"/>
  <c r="QE83" i="18"/>
  <c r="QR82" i="18"/>
  <c r="QP82" i="18"/>
  <c r="QO82" i="18"/>
  <c r="QN82" i="18"/>
  <c r="QJ82" i="18"/>
  <c r="QG82" i="18"/>
  <c r="QF82" i="18"/>
  <c r="QE82" i="18"/>
  <c r="QA82" i="18"/>
  <c r="QR81" i="18"/>
  <c r="QP81" i="18"/>
  <c r="QO81" i="18"/>
  <c r="QN81" i="18"/>
  <c r="QJ81" i="18"/>
  <c r="QG81" i="18"/>
  <c r="QF81" i="18"/>
  <c r="QE81" i="18"/>
  <c r="QA81" i="18"/>
  <c r="QR80" i="18"/>
  <c r="QP80" i="18"/>
  <c r="QO80" i="18"/>
  <c r="QN80" i="18"/>
  <c r="QJ80" i="18"/>
  <c r="QG80" i="18"/>
  <c r="QF80" i="18"/>
  <c r="QE80" i="18"/>
  <c r="QR79" i="18"/>
  <c r="QP79" i="18"/>
  <c r="QO79" i="18"/>
  <c r="QN79" i="18"/>
  <c r="QJ79" i="18"/>
  <c r="QG79" i="18"/>
  <c r="QF79" i="18"/>
  <c r="QE79" i="18"/>
  <c r="QA79" i="18"/>
  <c r="QR78" i="18"/>
  <c r="QP78" i="18"/>
  <c r="QO78" i="18"/>
  <c r="QN78" i="18"/>
  <c r="QJ78" i="18"/>
  <c r="QG78" i="18"/>
  <c r="QF78" i="18"/>
  <c r="QE78" i="18"/>
  <c r="QA78" i="18"/>
  <c r="QR77" i="18"/>
  <c r="QP77" i="18"/>
  <c r="QO77" i="18"/>
  <c r="QN77" i="18"/>
  <c r="QJ77" i="18"/>
  <c r="QG77" i="18"/>
  <c r="QF77" i="18"/>
  <c r="QE77" i="18"/>
  <c r="QA77" i="18"/>
  <c r="QR76" i="18"/>
  <c r="QP76" i="18"/>
  <c r="QO76" i="18"/>
  <c r="QN76" i="18"/>
  <c r="QJ76" i="18"/>
  <c r="QG76" i="18"/>
  <c r="QF76" i="18"/>
  <c r="QE76" i="18"/>
  <c r="QA76" i="18"/>
  <c r="QR75" i="18"/>
  <c r="QP75" i="18"/>
  <c r="QO75" i="18"/>
  <c r="QN75" i="18"/>
  <c r="QJ75" i="18"/>
  <c r="QG75" i="18"/>
  <c r="QF75" i="18"/>
  <c r="QE75" i="18"/>
  <c r="QA75" i="18"/>
  <c r="QR74" i="18"/>
  <c r="QP74" i="18"/>
  <c r="QO74" i="18"/>
  <c r="QN74" i="18"/>
  <c r="QJ74" i="18"/>
  <c r="QG74" i="18"/>
  <c r="QF74" i="18"/>
  <c r="QE74" i="18"/>
  <c r="QA74" i="18"/>
  <c r="QR73" i="18"/>
  <c r="QP73" i="18"/>
  <c r="QO73" i="18"/>
  <c r="QN73" i="18"/>
  <c r="QJ73" i="18"/>
  <c r="QG73" i="18"/>
  <c r="QF73" i="18"/>
  <c r="QE73" i="18"/>
  <c r="QA73" i="18"/>
  <c r="QR72" i="18"/>
  <c r="QP72" i="18"/>
  <c r="QO72" i="18"/>
  <c r="QN72" i="18"/>
  <c r="QJ72" i="18"/>
  <c r="QG72" i="18"/>
  <c r="QF72" i="18"/>
  <c r="QE72" i="18"/>
  <c r="QA72" i="18"/>
  <c r="QR71" i="18"/>
  <c r="QP71" i="18"/>
  <c r="QO71" i="18"/>
  <c r="QN71" i="18"/>
  <c r="QJ71" i="18"/>
  <c r="QG71" i="18"/>
  <c r="QF71" i="18"/>
  <c r="QE71" i="18"/>
  <c r="QA71" i="18"/>
  <c r="QR70" i="18"/>
  <c r="QP70" i="18"/>
  <c r="QO70" i="18"/>
  <c r="QN70" i="18"/>
  <c r="QJ70" i="18"/>
  <c r="QG70" i="18"/>
  <c r="QF70" i="18"/>
  <c r="QE70" i="18"/>
  <c r="QA70" i="18"/>
  <c r="QR69" i="18"/>
  <c r="QP69" i="18"/>
  <c r="QO69" i="18"/>
  <c r="QN69" i="18"/>
  <c r="QJ69" i="18"/>
  <c r="QG69" i="18"/>
  <c r="QF69" i="18"/>
  <c r="QE69" i="18"/>
  <c r="QA69" i="18"/>
  <c r="QR68" i="18"/>
  <c r="QP68" i="18"/>
  <c r="QO68" i="18"/>
  <c r="QN68" i="18"/>
  <c r="QJ68" i="18"/>
  <c r="QG68" i="18"/>
  <c r="QF68" i="18"/>
  <c r="QE68" i="18"/>
  <c r="QA68" i="18"/>
  <c r="QR67" i="18"/>
  <c r="QP67" i="18"/>
  <c r="QO67" i="18"/>
  <c r="QN67" i="18"/>
  <c r="QJ67" i="18"/>
  <c r="QG67" i="18"/>
  <c r="QF67" i="18"/>
  <c r="QE67" i="18"/>
  <c r="QA67" i="18"/>
  <c r="QR66" i="18"/>
  <c r="QP66" i="18"/>
  <c r="QO66" i="18"/>
  <c r="QN66" i="18"/>
  <c r="QJ66" i="18"/>
  <c r="QG66" i="18"/>
  <c r="QF66" i="18"/>
  <c r="QE66" i="18"/>
  <c r="QA66" i="18"/>
  <c r="QR65" i="18"/>
  <c r="QP65" i="18"/>
  <c r="QO65" i="18"/>
  <c r="QN65" i="18"/>
  <c r="QJ65" i="18"/>
  <c r="QG65" i="18"/>
  <c r="QF65" i="18"/>
  <c r="QE65" i="18"/>
  <c r="QA65" i="18"/>
  <c r="QR64" i="18"/>
  <c r="QP64" i="18"/>
  <c r="QO64" i="18"/>
  <c r="QN64" i="18"/>
  <c r="QJ64" i="18"/>
  <c r="QG64" i="18"/>
  <c r="QF64" i="18"/>
  <c r="QE64" i="18"/>
  <c r="QA64" i="18"/>
  <c r="QR63" i="18"/>
  <c r="QP63" i="18"/>
  <c r="QO63" i="18"/>
  <c r="QN63" i="18"/>
  <c r="QJ63" i="18"/>
  <c r="QG63" i="18"/>
  <c r="QF63" i="18"/>
  <c r="QE63" i="18"/>
  <c r="QA63" i="18"/>
  <c r="QR62" i="18"/>
  <c r="QP62" i="18"/>
  <c r="QO62" i="18"/>
  <c r="QN62" i="18"/>
  <c r="QJ62" i="18"/>
  <c r="QG62" i="18"/>
  <c r="QF62" i="18"/>
  <c r="QE62" i="18"/>
  <c r="QR61" i="18"/>
  <c r="QP61" i="18"/>
  <c r="QO61" i="18"/>
  <c r="QN61" i="18"/>
  <c r="QJ61" i="18"/>
  <c r="QG61" i="18"/>
  <c r="QF61" i="18"/>
  <c r="QE61" i="18"/>
  <c r="QA61" i="18"/>
  <c r="QR60" i="18"/>
  <c r="QP60" i="18"/>
  <c r="QO60" i="18"/>
  <c r="QN60" i="18"/>
  <c r="QJ60" i="18"/>
  <c r="QG60" i="18"/>
  <c r="QF60" i="18"/>
  <c r="QE60" i="18"/>
  <c r="QA60" i="18"/>
  <c r="QR59" i="18"/>
  <c r="QP59" i="18"/>
  <c r="QO59" i="18"/>
  <c r="QN59" i="18"/>
  <c r="QJ59" i="18"/>
  <c r="QG59" i="18"/>
  <c r="QF59" i="18"/>
  <c r="QE59" i="18"/>
  <c r="QA59" i="18"/>
  <c r="QR58" i="18"/>
  <c r="QP58" i="18"/>
  <c r="QO58" i="18"/>
  <c r="QN58" i="18"/>
  <c r="QJ58" i="18"/>
  <c r="QG58" i="18"/>
  <c r="QF58" i="18"/>
  <c r="QE58" i="18"/>
  <c r="QA58" i="18"/>
  <c r="QR57" i="18"/>
  <c r="QP57" i="18"/>
  <c r="QO57" i="18"/>
  <c r="QN57" i="18"/>
  <c r="QJ57" i="18"/>
  <c r="QG57" i="18"/>
  <c r="QF57" i="18"/>
  <c r="QE57" i="18"/>
  <c r="QA57" i="18"/>
  <c r="QR56" i="18"/>
  <c r="QP56" i="18"/>
  <c r="QO56" i="18"/>
  <c r="QN56" i="18"/>
  <c r="QJ56" i="18"/>
  <c r="QG56" i="18"/>
  <c r="QF56" i="18"/>
  <c r="QE56" i="18"/>
  <c r="QA56" i="18"/>
  <c r="QR55" i="18"/>
  <c r="QP55" i="18"/>
  <c r="QO55" i="18"/>
  <c r="QN55" i="18"/>
  <c r="QJ55" i="18"/>
  <c r="QG55" i="18"/>
  <c r="QF55" i="18"/>
  <c r="QE55" i="18"/>
  <c r="QA55" i="18"/>
  <c r="QR54" i="18"/>
  <c r="QP54" i="18"/>
  <c r="QO54" i="18"/>
  <c r="QN54" i="18"/>
  <c r="QJ54" i="18"/>
  <c r="QG54" i="18"/>
  <c r="QF54" i="18"/>
  <c r="QE54" i="18"/>
  <c r="QA54" i="18"/>
  <c r="QR53" i="18"/>
  <c r="QP53" i="18"/>
  <c r="QO53" i="18"/>
  <c r="QN53" i="18"/>
  <c r="QJ53" i="18"/>
  <c r="QG53" i="18"/>
  <c r="QF53" i="18"/>
  <c r="QE53" i="18"/>
  <c r="QA53" i="18"/>
  <c r="QR52" i="18"/>
  <c r="QP52" i="18"/>
  <c r="QO52" i="18"/>
  <c r="QN52" i="18"/>
  <c r="QJ52" i="18"/>
  <c r="QG52" i="18"/>
  <c r="QF52" i="18"/>
  <c r="QE52" i="18"/>
  <c r="QA52" i="18"/>
  <c r="QR51" i="18"/>
  <c r="QP51" i="18"/>
  <c r="QO51" i="18"/>
  <c r="QN51" i="18"/>
  <c r="QJ51" i="18"/>
  <c r="QG51" i="18"/>
  <c r="QF51" i="18"/>
  <c r="QE51" i="18"/>
  <c r="QA51" i="18"/>
  <c r="QR50" i="18"/>
  <c r="QP50" i="18"/>
  <c r="QO50" i="18"/>
  <c r="QN50" i="18"/>
  <c r="QJ50" i="18"/>
  <c r="QG50" i="18"/>
  <c r="QF50" i="18"/>
  <c r="QE50" i="18"/>
  <c r="QA50" i="18"/>
  <c r="QR49" i="18"/>
  <c r="QP49" i="18"/>
  <c r="QO49" i="18"/>
  <c r="QN49" i="18"/>
  <c r="QJ49" i="18"/>
  <c r="QG49" i="18"/>
  <c r="QF49" i="18"/>
  <c r="QE49" i="18"/>
  <c r="QA49" i="18"/>
  <c r="QR48" i="18"/>
  <c r="QP48" i="18"/>
  <c r="QO48" i="18"/>
  <c r="QN48" i="18"/>
  <c r="QJ48" i="18"/>
  <c r="QG48" i="18"/>
  <c r="QF48" i="18"/>
  <c r="QE48" i="18"/>
  <c r="QA48" i="18"/>
  <c r="QR47" i="18"/>
  <c r="QP47" i="18"/>
  <c r="QO47" i="18"/>
  <c r="QN47" i="18"/>
  <c r="QJ47" i="18"/>
  <c r="QG47" i="18"/>
  <c r="QF47" i="18"/>
  <c r="QE47" i="18"/>
  <c r="QA47" i="18"/>
  <c r="QR46" i="18"/>
  <c r="QP46" i="18"/>
  <c r="QO46" i="18"/>
  <c r="QN46" i="18"/>
  <c r="QJ46" i="18"/>
  <c r="QG46" i="18"/>
  <c r="QF46" i="18"/>
  <c r="QE46" i="18"/>
  <c r="QA46" i="18"/>
  <c r="QR45" i="18"/>
  <c r="QP45" i="18"/>
  <c r="QO45" i="18"/>
  <c r="QN45" i="18"/>
  <c r="QJ45" i="18"/>
  <c r="QG45" i="18"/>
  <c r="QF45" i="18"/>
  <c r="QE45" i="18"/>
  <c r="QA45" i="18"/>
  <c r="QR44" i="18"/>
  <c r="QP44" i="18"/>
  <c r="QO44" i="18"/>
  <c r="QN44" i="18"/>
  <c r="QJ44" i="18"/>
  <c r="QG44" i="18"/>
  <c r="QF44" i="18"/>
  <c r="QE44" i="18"/>
  <c r="QA44" i="18"/>
  <c r="QR43" i="18"/>
  <c r="QP43" i="18"/>
  <c r="QO43" i="18"/>
  <c r="QN43" i="18"/>
  <c r="QJ43" i="18"/>
  <c r="QG43" i="18"/>
  <c r="QF43" i="18"/>
  <c r="QE43" i="18"/>
  <c r="QA43" i="18"/>
  <c r="QR42" i="18"/>
  <c r="QP42" i="18"/>
  <c r="QO42" i="18"/>
  <c r="QN42" i="18"/>
  <c r="QJ42" i="18"/>
  <c r="QG42" i="18"/>
  <c r="QF42" i="18"/>
  <c r="QE42" i="18"/>
  <c r="QA42" i="18"/>
  <c r="QR41" i="18"/>
  <c r="QP41" i="18"/>
  <c r="QO41" i="18"/>
  <c r="QN41" i="18"/>
  <c r="QJ41" i="18"/>
  <c r="QG41" i="18"/>
  <c r="QF41" i="18"/>
  <c r="QE41" i="18"/>
  <c r="QA41" i="18"/>
  <c r="QR40" i="18"/>
  <c r="QP40" i="18"/>
  <c r="QO40" i="18"/>
  <c r="QN40" i="18"/>
  <c r="QJ40" i="18"/>
  <c r="QG40" i="18"/>
  <c r="QF40" i="18"/>
  <c r="QE40" i="18"/>
  <c r="QA40" i="18"/>
  <c r="QR39" i="18"/>
  <c r="QP39" i="18"/>
  <c r="QO39" i="18"/>
  <c r="QN39" i="18"/>
  <c r="QJ39" i="18"/>
  <c r="QG39" i="18"/>
  <c r="QF39" i="18"/>
  <c r="QE39" i="18"/>
  <c r="QA39" i="18"/>
  <c r="QR38" i="18"/>
  <c r="QP38" i="18"/>
  <c r="QO38" i="18"/>
  <c r="QN38" i="18"/>
  <c r="QJ38" i="18"/>
  <c r="QG38" i="18"/>
  <c r="QF38" i="18"/>
  <c r="QE38" i="18"/>
  <c r="QA38" i="18"/>
  <c r="QR37" i="18"/>
  <c r="QP37" i="18"/>
  <c r="QO37" i="18"/>
  <c r="QN37" i="18"/>
  <c r="QJ37" i="18"/>
  <c r="QG37" i="18"/>
  <c r="QF37" i="18"/>
  <c r="QE37" i="18"/>
  <c r="QA37" i="18"/>
  <c r="QR36" i="18"/>
  <c r="QP36" i="18"/>
  <c r="QO36" i="18"/>
  <c r="QN36" i="18"/>
  <c r="QJ36" i="18"/>
  <c r="QG36" i="18"/>
  <c r="QF36" i="18"/>
  <c r="QE36" i="18"/>
  <c r="QA36" i="18"/>
  <c r="QR35" i="18"/>
  <c r="QP35" i="18"/>
  <c r="QO35" i="18"/>
  <c r="QN35" i="18"/>
  <c r="QJ35" i="18"/>
  <c r="QG35" i="18"/>
  <c r="QF35" i="18"/>
  <c r="QE35" i="18"/>
  <c r="QA35" i="18"/>
  <c r="QR34" i="18"/>
  <c r="QP34" i="18"/>
  <c r="QO34" i="18"/>
  <c r="QN34" i="18"/>
  <c r="QJ34" i="18"/>
  <c r="QG34" i="18"/>
  <c r="QF34" i="18"/>
  <c r="QE34" i="18"/>
  <c r="QA34" i="18"/>
  <c r="QR33" i="18"/>
  <c r="QP33" i="18"/>
  <c r="QO33" i="18"/>
  <c r="QN33" i="18"/>
  <c r="QJ33" i="18"/>
  <c r="QG33" i="18"/>
  <c r="QF33" i="18"/>
  <c r="QE33" i="18"/>
  <c r="QA33" i="18"/>
  <c r="QR32" i="18"/>
  <c r="QP32" i="18"/>
  <c r="QO32" i="18"/>
  <c r="QN32" i="18"/>
  <c r="QJ32" i="18"/>
  <c r="QG32" i="18"/>
  <c r="QF32" i="18"/>
  <c r="QE32" i="18"/>
  <c r="QA32" i="18"/>
  <c r="QR31" i="18"/>
  <c r="QP31" i="18"/>
  <c r="QO31" i="18"/>
  <c r="QN31" i="18"/>
  <c r="QJ31" i="18"/>
  <c r="QG31" i="18"/>
  <c r="QF31" i="18"/>
  <c r="QE31" i="18"/>
  <c r="QA31" i="18"/>
  <c r="QR30" i="18"/>
  <c r="QP30" i="18"/>
  <c r="QO30" i="18"/>
  <c r="QN30" i="18"/>
  <c r="QJ30" i="18"/>
  <c r="QG30" i="18"/>
  <c r="QF30" i="18"/>
  <c r="QE30" i="18"/>
  <c r="QA30" i="18"/>
  <c r="QR29" i="18"/>
  <c r="QP29" i="18"/>
  <c r="QO29" i="18"/>
  <c r="QN29" i="18"/>
  <c r="QJ29" i="18"/>
  <c r="QG29" i="18"/>
  <c r="QF29" i="18"/>
  <c r="QE29" i="18"/>
  <c r="QA29" i="18"/>
  <c r="QR28" i="18"/>
  <c r="QP28" i="18"/>
  <c r="QO28" i="18"/>
  <c r="QN28" i="18"/>
  <c r="QJ28" i="18"/>
  <c r="QG28" i="18"/>
  <c r="QF28" i="18"/>
  <c r="QE28" i="18"/>
  <c r="QA28" i="18"/>
  <c r="QR27" i="18"/>
  <c r="QP27" i="18"/>
  <c r="QO27" i="18"/>
  <c r="QN27" i="18"/>
  <c r="QJ27" i="18"/>
  <c r="QG27" i="18"/>
  <c r="QF27" i="18"/>
  <c r="QE27" i="18"/>
  <c r="QA27" i="18"/>
  <c r="QR26" i="18"/>
  <c r="QP26" i="18"/>
  <c r="QO26" i="18"/>
  <c r="QN26" i="18"/>
  <c r="QJ26" i="18"/>
  <c r="QG26" i="18"/>
  <c r="QF26" i="18"/>
  <c r="QE26" i="18"/>
  <c r="QA26" i="18"/>
  <c r="QR25" i="18"/>
  <c r="QP25" i="18"/>
  <c r="QO25" i="18"/>
  <c r="QN25" i="18"/>
  <c r="QJ25" i="18"/>
  <c r="QG25" i="18"/>
  <c r="QF25" i="18"/>
  <c r="QE25" i="18"/>
  <c r="QA25" i="18"/>
  <c r="QR24" i="18"/>
  <c r="QP24" i="18"/>
  <c r="QO24" i="18"/>
  <c r="QN24" i="18"/>
  <c r="QJ24" i="18"/>
  <c r="QG24" i="18"/>
  <c r="QF24" i="18"/>
  <c r="QE24" i="18"/>
  <c r="QA24" i="18"/>
  <c r="QR23" i="18"/>
  <c r="QP23" i="18"/>
  <c r="QO23" i="18"/>
  <c r="QN23" i="18"/>
  <c r="QJ23" i="18"/>
  <c r="QG23" i="18"/>
  <c r="QF23" i="18"/>
  <c r="QE23" i="18"/>
  <c r="QA23" i="18"/>
  <c r="QR22" i="18"/>
  <c r="QP22" i="18"/>
  <c r="QO22" i="18"/>
  <c r="QN22" i="18"/>
  <c r="QJ22" i="18"/>
  <c r="QG22" i="18"/>
  <c r="QF22" i="18"/>
  <c r="QE22" i="18"/>
  <c r="QA22" i="18"/>
  <c r="QR21" i="18"/>
  <c r="QP21" i="18"/>
  <c r="QO21" i="18"/>
  <c r="QN21" i="18"/>
  <c r="QJ21" i="18"/>
  <c r="QG21" i="18"/>
  <c r="QF21" i="18"/>
  <c r="QE21" i="18"/>
  <c r="QR20" i="18"/>
  <c r="QP20" i="18"/>
  <c r="QO20" i="18"/>
  <c r="QN20" i="18"/>
  <c r="QJ20" i="18"/>
  <c r="QG20" i="18"/>
  <c r="QF20" i="18"/>
  <c r="QE20" i="18"/>
  <c r="QR19" i="18"/>
  <c r="QP19" i="18"/>
  <c r="QO19" i="18"/>
  <c r="QN19" i="18"/>
  <c r="QJ19" i="18"/>
  <c r="QG19" i="18"/>
  <c r="QF19" i="18"/>
  <c r="QE19" i="18"/>
  <c r="QR18" i="18"/>
  <c r="QP18" i="18"/>
  <c r="QO18" i="18"/>
  <c r="QN18" i="18"/>
  <c r="QJ18" i="18"/>
  <c r="QG18" i="18"/>
  <c r="QF18" i="18"/>
  <c r="QE18" i="18"/>
  <c r="QR17" i="18"/>
  <c r="QP17" i="18"/>
  <c r="QO17" i="18"/>
  <c r="QN17" i="18"/>
  <c r="QJ17" i="18"/>
  <c r="QG17" i="18"/>
  <c r="QF17" i="18"/>
  <c r="QE17" i="18"/>
  <c r="QR16" i="18"/>
  <c r="QP16" i="18"/>
  <c r="QO16" i="18"/>
  <c r="QN16" i="18"/>
  <c r="QJ16" i="18"/>
  <c r="QG16" i="18"/>
  <c r="QF16" i="18"/>
  <c r="QE16" i="18"/>
  <c r="QR15" i="18"/>
  <c r="QP15" i="18"/>
  <c r="QO15" i="18"/>
  <c r="QN15" i="18"/>
  <c r="QJ15" i="18"/>
  <c r="QG15" i="18"/>
  <c r="QF15" i="18"/>
  <c r="QE15" i="18"/>
  <c r="QA15" i="18"/>
  <c r="QR14" i="18"/>
  <c r="QP14" i="18"/>
  <c r="QO14" i="18"/>
  <c r="QN14" i="18"/>
  <c r="QJ14" i="18"/>
  <c r="QG14" i="18"/>
  <c r="QF14" i="18"/>
  <c r="QE14" i="18"/>
  <c r="QA14" i="18"/>
  <c r="QR13" i="18"/>
  <c r="QP13" i="18"/>
  <c r="QO13" i="18"/>
  <c r="QN13" i="18"/>
  <c r="QJ13" i="18"/>
  <c r="QG13" i="18"/>
  <c r="QF13" i="18"/>
  <c r="QE13" i="18"/>
  <c r="QA13" i="18"/>
  <c r="QR12" i="18"/>
  <c r="QP12" i="18"/>
  <c r="QO12" i="18"/>
  <c r="QN12" i="18"/>
  <c r="QJ12" i="18"/>
  <c r="QG12" i="18"/>
  <c r="QF12" i="18"/>
  <c r="QE12" i="18"/>
  <c r="QA12" i="18"/>
  <c r="QR11" i="18"/>
  <c r="QP11" i="18"/>
  <c r="QO11" i="18"/>
  <c r="QN11" i="18"/>
  <c r="QJ11" i="18"/>
  <c r="QG11" i="18"/>
  <c r="QF11" i="18"/>
  <c r="QE11" i="18"/>
  <c r="QA11" i="18"/>
  <c r="QR10" i="18"/>
  <c r="QP10" i="18"/>
  <c r="QO10" i="18"/>
  <c r="QN10" i="18"/>
  <c r="QJ10" i="18"/>
  <c r="QG10" i="18"/>
  <c r="QF10" i="18"/>
  <c r="QE10" i="18"/>
  <c r="QA10" i="18"/>
  <c r="QR9" i="18"/>
  <c r="QP9" i="18"/>
  <c r="QO9" i="18"/>
  <c r="QN9" i="18"/>
  <c r="QJ9" i="18"/>
  <c r="QG9" i="18"/>
  <c r="QF9" i="18"/>
  <c r="QE9" i="18"/>
  <c r="QA9" i="18"/>
  <c r="QR8" i="18"/>
  <c r="QP8" i="18"/>
  <c r="QO8" i="18"/>
  <c r="QN8" i="18"/>
  <c r="QJ8" i="18"/>
  <c r="QG8" i="18"/>
  <c r="QF8" i="18"/>
  <c r="QE8" i="18"/>
  <c r="QA8" i="18"/>
  <c r="PV100" i="18"/>
  <c r="PT100" i="18"/>
  <c r="PS100" i="18"/>
  <c r="PR100" i="18"/>
  <c r="PN100" i="18"/>
  <c r="PK100" i="18"/>
  <c r="PJ100" i="18"/>
  <c r="PI100" i="18"/>
  <c r="PE100" i="18"/>
  <c r="PV99" i="18"/>
  <c r="PT99" i="18"/>
  <c r="PS99" i="18"/>
  <c r="PR99" i="18"/>
  <c r="PN99" i="18"/>
  <c r="PK99" i="18"/>
  <c r="PJ99" i="18"/>
  <c r="PI99" i="18"/>
  <c r="PE99" i="18"/>
  <c r="PV98" i="18"/>
  <c r="PT98" i="18"/>
  <c r="PS98" i="18"/>
  <c r="PR98" i="18"/>
  <c r="PN98" i="18"/>
  <c r="PK98" i="18"/>
  <c r="PI98" i="18"/>
  <c r="PJ98" i="18" s="1"/>
  <c r="PE98" i="18"/>
  <c r="PV97" i="18"/>
  <c r="PT97" i="18"/>
  <c r="PS97" i="18"/>
  <c r="PR97" i="18"/>
  <c r="PN97" i="18"/>
  <c r="PK97" i="18"/>
  <c r="PJ97" i="18"/>
  <c r="PI97" i="18"/>
  <c r="PE97" i="18"/>
  <c r="PV96" i="18"/>
  <c r="PT96" i="18"/>
  <c r="PS96" i="18"/>
  <c r="PR96" i="18"/>
  <c r="PN96" i="18"/>
  <c r="PK96" i="18"/>
  <c r="PJ96" i="18"/>
  <c r="PI96" i="18"/>
  <c r="PE96" i="18"/>
  <c r="PV95" i="18"/>
  <c r="PT95" i="18"/>
  <c r="PS95" i="18"/>
  <c r="PR95" i="18"/>
  <c r="PN95" i="18"/>
  <c r="PK95" i="18"/>
  <c r="PJ95" i="18"/>
  <c r="PI95" i="18"/>
  <c r="PE95" i="18"/>
  <c r="PV94" i="18"/>
  <c r="PT94" i="18"/>
  <c r="PS94" i="18"/>
  <c r="PR94" i="18"/>
  <c r="PN94" i="18"/>
  <c r="PK94" i="18"/>
  <c r="PJ94" i="18"/>
  <c r="PI94" i="18"/>
  <c r="PE94" i="18"/>
  <c r="PV93" i="18"/>
  <c r="PT93" i="18"/>
  <c r="PS93" i="18"/>
  <c r="PR93" i="18"/>
  <c r="PN93" i="18"/>
  <c r="PK93" i="18"/>
  <c r="PJ93" i="18"/>
  <c r="PI93" i="18"/>
  <c r="PE93" i="18"/>
  <c r="PV92" i="18"/>
  <c r="PT92" i="18"/>
  <c r="PS92" i="18"/>
  <c r="PR92" i="18"/>
  <c r="PN92" i="18"/>
  <c r="PK92" i="18"/>
  <c r="PJ92" i="18"/>
  <c r="PI92" i="18"/>
  <c r="PE92" i="18"/>
  <c r="PV91" i="18"/>
  <c r="PT91" i="18"/>
  <c r="PS91" i="18"/>
  <c r="PR91" i="18"/>
  <c r="PN91" i="18"/>
  <c r="PK91" i="18"/>
  <c r="PJ91" i="18"/>
  <c r="PI91" i="18"/>
  <c r="PE91" i="18"/>
  <c r="PV90" i="18"/>
  <c r="PT90" i="18"/>
  <c r="PS90" i="18"/>
  <c r="PR90" i="18"/>
  <c r="PN90" i="18"/>
  <c r="PK90" i="18"/>
  <c r="PJ90" i="18"/>
  <c r="PI90" i="18"/>
  <c r="PE90" i="18"/>
  <c r="PV89" i="18"/>
  <c r="PT89" i="18"/>
  <c r="PS89" i="18"/>
  <c r="PR89" i="18"/>
  <c r="PN89" i="18"/>
  <c r="PK89" i="18"/>
  <c r="PJ89" i="18"/>
  <c r="PI89" i="18"/>
  <c r="PE89" i="18"/>
  <c r="PV88" i="18"/>
  <c r="PT88" i="18"/>
  <c r="PS88" i="18"/>
  <c r="PR88" i="18"/>
  <c r="PN88" i="18"/>
  <c r="PK88" i="18"/>
  <c r="PJ88" i="18"/>
  <c r="PI88" i="18"/>
  <c r="PE88" i="18"/>
  <c r="PV87" i="18"/>
  <c r="PT87" i="18"/>
  <c r="PS87" i="18"/>
  <c r="PR87" i="18"/>
  <c r="PN87" i="18"/>
  <c r="PK87" i="18"/>
  <c r="PJ87" i="18"/>
  <c r="PI87" i="18"/>
  <c r="PE87" i="18"/>
  <c r="PV86" i="18"/>
  <c r="PT86" i="18"/>
  <c r="PS86" i="18"/>
  <c r="PR86" i="18"/>
  <c r="PN86" i="18"/>
  <c r="PK86" i="18"/>
  <c r="PI86" i="18"/>
  <c r="PJ86" i="18" s="1"/>
  <c r="PE86" i="18"/>
  <c r="PV85" i="18"/>
  <c r="PT85" i="18"/>
  <c r="PS85" i="18"/>
  <c r="PR85" i="18"/>
  <c r="PN85" i="18"/>
  <c r="PK85" i="18"/>
  <c r="PJ85" i="18"/>
  <c r="PI85" i="18"/>
  <c r="PE85" i="18"/>
  <c r="PV84" i="18"/>
  <c r="PT84" i="18"/>
  <c r="PS84" i="18"/>
  <c r="PR84" i="18"/>
  <c r="PN84" i="18"/>
  <c r="PK84" i="18"/>
  <c r="PJ84" i="18"/>
  <c r="PI84" i="18"/>
  <c r="PE84" i="18"/>
  <c r="PV83" i="18"/>
  <c r="PT83" i="18"/>
  <c r="PS83" i="18"/>
  <c r="PR83" i="18"/>
  <c r="PN83" i="18"/>
  <c r="PK83" i="18"/>
  <c r="PI83" i="18"/>
  <c r="PJ83" i="18" s="1"/>
  <c r="PE83" i="18"/>
  <c r="PV82" i="18"/>
  <c r="PT82" i="18"/>
  <c r="PS82" i="18"/>
  <c r="PR82" i="18"/>
  <c r="PN82" i="18"/>
  <c r="PK82" i="18"/>
  <c r="PJ82" i="18"/>
  <c r="PI82" i="18"/>
  <c r="PE82" i="18"/>
  <c r="PV81" i="18"/>
  <c r="PT81" i="18"/>
  <c r="PS81" i="18"/>
  <c r="PR81" i="18"/>
  <c r="PN81" i="18"/>
  <c r="PK81" i="18"/>
  <c r="PJ81" i="18"/>
  <c r="PI81" i="18"/>
  <c r="PE81" i="18"/>
  <c r="PV80" i="18"/>
  <c r="PT80" i="18"/>
  <c r="PS80" i="18"/>
  <c r="PR80" i="18"/>
  <c r="PN80" i="18"/>
  <c r="PK80" i="18"/>
  <c r="PI80" i="18"/>
  <c r="PJ80" i="18" s="1"/>
  <c r="PM80" i="18" s="1"/>
  <c r="PE80" i="18"/>
  <c r="PV79" i="18"/>
  <c r="PT79" i="18"/>
  <c r="PS79" i="18"/>
  <c r="PR79" i="18"/>
  <c r="PN79" i="18"/>
  <c r="PK79" i="18"/>
  <c r="PJ79" i="18"/>
  <c r="PI79" i="18"/>
  <c r="PE79" i="18"/>
  <c r="PV78" i="18"/>
  <c r="PT78" i="18"/>
  <c r="PS78" i="18"/>
  <c r="PR78" i="18"/>
  <c r="PN78" i="18"/>
  <c r="PK78" i="18"/>
  <c r="PJ78" i="18"/>
  <c r="PI78" i="18"/>
  <c r="PE78" i="18"/>
  <c r="PV77" i="18"/>
  <c r="PT77" i="18"/>
  <c r="PS77" i="18"/>
  <c r="PR77" i="18"/>
  <c r="PN77" i="18"/>
  <c r="PK77" i="18"/>
  <c r="PJ77" i="18"/>
  <c r="PI77" i="18"/>
  <c r="PE77" i="18"/>
  <c r="PV76" i="18"/>
  <c r="PT76" i="18"/>
  <c r="PS76" i="18"/>
  <c r="PR76" i="18"/>
  <c r="PN76" i="18"/>
  <c r="PK76" i="18"/>
  <c r="PJ76" i="18"/>
  <c r="PI76" i="18"/>
  <c r="PE76" i="18"/>
  <c r="PV75" i="18"/>
  <c r="PT75" i="18"/>
  <c r="PS75" i="18"/>
  <c r="PR75" i="18"/>
  <c r="PN75" i="18"/>
  <c r="PK75" i="18"/>
  <c r="PJ75" i="18"/>
  <c r="PI75" i="18"/>
  <c r="PE75" i="18"/>
  <c r="PV74" i="18"/>
  <c r="PT74" i="18"/>
  <c r="PS74" i="18"/>
  <c r="PR74" i="18"/>
  <c r="PN74" i="18"/>
  <c r="PK74" i="18"/>
  <c r="PJ74" i="18"/>
  <c r="PI74" i="18"/>
  <c r="PE74" i="18"/>
  <c r="PV73" i="18"/>
  <c r="PT73" i="18"/>
  <c r="PS73" i="18"/>
  <c r="PR73" i="18"/>
  <c r="PN73" i="18"/>
  <c r="PK73" i="18"/>
  <c r="PJ73" i="18"/>
  <c r="PI73" i="18"/>
  <c r="PE73" i="18"/>
  <c r="PV72" i="18"/>
  <c r="PT72" i="18"/>
  <c r="PS72" i="18"/>
  <c r="PR72" i="18"/>
  <c r="PN72" i="18"/>
  <c r="PK72" i="18"/>
  <c r="PJ72" i="18"/>
  <c r="PI72" i="18"/>
  <c r="PE72" i="18"/>
  <c r="PV71" i="18"/>
  <c r="PT71" i="18"/>
  <c r="PS71" i="18"/>
  <c r="PR71" i="18"/>
  <c r="PN71" i="18"/>
  <c r="PK71" i="18"/>
  <c r="PJ71" i="18"/>
  <c r="PI71" i="18"/>
  <c r="PE71" i="18"/>
  <c r="PV70" i="18"/>
  <c r="PT70" i="18"/>
  <c r="PS70" i="18"/>
  <c r="PR70" i="18"/>
  <c r="PN70" i="18"/>
  <c r="PK70" i="18"/>
  <c r="PJ70" i="18"/>
  <c r="PI70" i="18"/>
  <c r="PE70" i="18"/>
  <c r="PV69" i="18"/>
  <c r="PT69" i="18"/>
  <c r="PS69" i="18"/>
  <c r="PR69" i="18"/>
  <c r="PN69" i="18"/>
  <c r="PK69" i="18"/>
  <c r="PJ69" i="18"/>
  <c r="PI69" i="18"/>
  <c r="PE69" i="18"/>
  <c r="PV68" i="18"/>
  <c r="PT68" i="18"/>
  <c r="PS68" i="18"/>
  <c r="PR68" i="18"/>
  <c r="PN68" i="18"/>
  <c r="PK68" i="18"/>
  <c r="PJ68" i="18"/>
  <c r="PI68" i="18"/>
  <c r="PE68" i="18"/>
  <c r="PV67" i="18"/>
  <c r="PT67" i="18"/>
  <c r="PS67" i="18"/>
  <c r="PR67" i="18"/>
  <c r="PN67" i="18"/>
  <c r="PK67" i="18"/>
  <c r="PJ67" i="18"/>
  <c r="PI67" i="18"/>
  <c r="PE67" i="18"/>
  <c r="PV66" i="18"/>
  <c r="PT66" i="18"/>
  <c r="PS66" i="18"/>
  <c r="PR66" i="18"/>
  <c r="PN66" i="18"/>
  <c r="PK66" i="18"/>
  <c r="PJ66" i="18"/>
  <c r="PI66" i="18"/>
  <c r="PE66" i="18"/>
  <c r="PV65" i="18"/>
  <c r="PT65" i="18"/>
  <c r="PS65" i="18"/>
  <c r="PR65" i="18"/>
  <c r="PN65" i="18"/>
  <c r="PK65" i="18"/>
  <c r="PJ65" i="18"/>
  <c r="PI65" i="18"/>
  <c r="PE65" i="18"/>
  <c r="PV64" i="18"/>
  <c r="PT64" i="18"/>
  <c r="PS64" i="18"/>
  <c r="PR64" i="18"/>
  <c r="PN64" i="18"/>
  <c r="PK64" i="18"/>
  <c r="PJ64" i="18"/>
  <c r="PI64" i="18"/>
  <c r="PE64" i="18"/>
  <c r="PV63" i="18"/>
  <c r="PT63" i="18"/>
  <c r="PS63" i="18"/>
  <c r="PR63" i="18"/>
  <c r="PN63" i="18"/>
  <c r="PK63" i="18"/>
  <c r="PJ63" i="18"/>
  <c r="PI63" i="18"/>
  <c r="PE63" i="18"/>
  <c r="PV62" i="18"/>
  <c r="PT62" i="18"/>
  <c r="PS62" i="18"/>
  <c r="PR62" i="18"/>
  <c r="PN62" i="18"/>
  <c r="PK62" i="18"/>
  <c r="PJ62" i="18"/>
  <c r="PM62" i="18" s="1"/>
  <c r="PI62" i="18"/>
  <c r="PE62" i="18"/>
  <c r="PV61" i="18"/>
  <c r="PT61" i="18"/>
  <c r="PS61" i="18"/>
  <c r="PR61" i="18"/>
  <c r="PN61" i="18"/>
  <c r="PK61" i="18"/>
  <c r="PJ61" i="18"/>
  <c r="PI61" i="18"/>
  <c r="PE61" i="18"/>
  <c r="PV60" i="18"/>
  <c r="PT60" i="18"/>
  <c r="PS60" i="18"/>
  <c r="PR60" i="18"/>
  <c r="PN60" i="18"/>
  <c r="PK60" i="18"/>
  <c r="PJ60" i="18"/>
  <c r="PI60" i="18"/>
  <c r="PE60" i="18"/>
  <c r="PV59" i="18"/>
  <c r="PT59" i="18"/>
  <c r="PS59" i="18"/>
  <c r="PR59" i="18"/>
  <c r="PN59" i="18"/>
  <c r="PK59" i="18"/>
  <c r="PJ59" i="18"/>
  <c r="PI59" i="18"/>
  <c r="PE59" i="18"/>
  <c r="PV58" i="18"/>
  <c r="PT58" i="18"/>
  <c r="PS58" i="18"/>
  <c r="PR58" i="18"/>
  <c r="PN58" i="18"/>
  <c r="PK58" i="18"/>
  <c r="PJ58" i="18"/>
  <c r="PI58" i="18"/>
  <c r="PE58" i="18"/>
  <c r="PV57" i="18"/>
  <c r="PT57" i="18"/>
  <c r="PS57" i="18"/>
  <c r="PR57" i="18"/>
  <c r="PN57" i="18"/>
  <c r="PK57" i="18"/>
  <c r="PJ57" i="18"/>
  <c r="PI57" i="18"/>
  <c r="PE57" i="18"/>
  <c r="PV56" i="18"/>
  <c r="PT56" i="18"/>
  <c r="PS56" i="18"/>
  <c r="PR56" i="18"/>
  <c r="PN56" i="18"/>
  <c r="PK56" i="18"/>
  <c r="PJ56" i="18"/>
  <c r="PI56" i="18"/>
  <c r="PE56" i="18"/>
  <c r="PV55" i="18"/>
  <c r="PT55" i="18"/>
  <c r="PS55" i="18"/>
  <c r="PR55" i="18"/>
  <c r="PN55" i="18"/>
  <c r="PK55" i="18"/>
  <c r="PJ55" i="18"/>
  <c r="PI55" i="18"/>
  <c r="PE55" i="18"/>
  <c r="PV54" i="18"/>
  <c r="PT54" i="18"/>
  <c r="PS54" i="18"/>
  <c r="PR54" i="18"/>
  <c r="PN54" i="18"/>
  <c r="PK54" i="18"/>
  <c r="PJ54" i="18"/>
  <c r="PI54" i="18"/>
  <c r="PE54" i="18"/>
  <c r="PV53" i="18"/>
  <c r="PT53" i="18"/>
  <c r="PS53" i="18"/>
  <c r="PR53" i="18"/>
  <c r="PN53" i="18"/>
  <c r="PK53" i="18"/>
  <c r="PJ53" i="18"/>
  <c r="PI53" i="18"/>
  <c r="PE53" i="18"/>
  <c r="PV52" i="18"/>
  <c r="PT52" i="18"/>
  <c r="PS52" i="18"/>
  <c r="PR52" i="18"/>
  <c r="PN52" i="18"/>
  <c r="PK52" i="18"/>
  <c r="PJ52" i="18"/>
  <c r="PI52" i="18"/>
  <c r="PE52" i="18"/>
  <c r="PV51" i="18"/>
  <c r="PT51" i="18"/>
  <c r="PS51" i="18"/>
  <c r="PR51" i="18"/>
  <c r="PN51" i="18"/>
  <c r="PK51" i="18"/>
  <c r="PJ51" i="18"/>
  <c r="PI51" i="18"/>
  <c r="PE51" i="18"/>
  <c r="PV50" i="18"/>
  <c r="PT50" i="18"/>
  <c r="PS50" i="18"/>
  <c r="PR50" i="18"/>
  <c r="PN50" i="18"/>
  <c r="PK50" i="18"/>
  <c r="PJ50" i="18"/>
  <c r="PI50" i="18"/>
  <c r="PE50" i="18"/>
  <c r="PV49" i="18"/>
  <c r="PT49" i="18"/>
  <c r="PS49" i="18"/>
  <c r="PR49" i="18"/>
  <c r="PN49" i="18"/>
  <c r="PK49" i="18"/>
  <c r="PJ49" i="18"/>
  <c r="PI49" i="18"/>
  <c r="PE49" i="18"/>
  <c r="PV48" i="18"/>
  <c r="PT48" i="18"/>
  <c r="PS48" i="18"/>
  <c r="PR48" i="18"/>
  <c r="PN48" i="18"/>
  <c r="PK48" i="18"/>
  <c r="PJ48" i="18"/>
  <c r="PI48" i="18"/>
  <c r="PE48" i="18"/>
  <c r="PV47" i="18"/>
  <c r="PT47" i="18"/>
  <c r="PS47" i="18"/>
  <c r="PR47" i="18"/>
  <c r="PN47" i="18"/>
  <c r="PK47" i="18"/>
  <c r="PJ47" i="18"/>
  <c r="PI47" i="18"/>
  <c r="PE47" i="18"/>
  <c r="PV46" i="18"/>
  <c r="PT46" i="18"/>
  <c r="PS46" i="18"/>
  <c r="PR46" i="18"/>
  <c r="PN46" i="18"/>
  <c r="PK46" i="18"/>
  <c r="PJ46" i="18"/>
  <c r="PI46" i="18"/>
  <c r="PE46" i="18"/>
  <c r="PV45" i="18"/>
  <c r="PT45" i="18"/>
  <c r="PS45" i="18"/>
  <c r="PR45" i="18"/>
  <c r="PN45" i="18"/>
  <c r="PK45" i="18"/>
  <c r="PJ45" i="18"/>
  <c r="PI45" i="18"/>
  <c r="PE45" i="18"/>
  <c r="PV44" i="18"/>
  <c r="PT44" i="18"/>
  <c r="PS44" i="18"/>
  <c r="PR44" i="18"/>
  <c r="PN44" i="18"/>
  <c r="PK44" i="18"/>
  <c r="PJ44" i="18"/>
  <c r="PI44" i="18"/>
  <c r="PE44" i="18"/>
  <c r="PV43" i="18"/>
  <c r="PT43" i="18"/>
  <c r="PS43" i="18"/>
  <c r="PR43" i="18"/>
  <c r="PN43" i="18"/>
  <c r="PK43" i="18"/>
  <c r="PJ43" i="18"/>
  <c r="PI43" i="18"/>
  <c r="PE43" i="18"/>
  <c r="PV42" i="18"/>
  <c r="PT42" i="18"/>
  <c r="PS42" i="18"/>
  <c r="PR42" i="18"/>
  <c r="PN42" i="18"/>
  <c r="PK42" i="18"/>
  <c r="PJ42" i="18"/>
  <c r="PI42" i="18"/>
  <c r="PE42" i="18"/>
  <c r="PV41" i="18"/>
  <c r="PT41" i="18"/>
  <c r="PS41" i="18"/>
  <c r="PR41" i="18"/>
  <c r="PN41" i="18"/>
  <c r="PK41" i="18"/>
  <c r="PJ41" i="18"/>
  <c r="PI41" i="18"/>
  <c r="PE41" i="18"/>
  <c r="PV40" i="18"/>
  <c r="PT40" i="18"/>
  <c r="PS40" i="18"/>
  <c r="PR40" i="18"/>
  <c r="PN40" i="18"/>
  <c r="PK40" i="18"/>
  <c r="PJ40" i="18"/>
  <c r="PI40" i="18"/>
  <c r="PE40" i="18"/>
  <c r="PV39" i="18"/>
  <c r="PT39" i="18"/>
  <c r="PS39" i="18"/>
  <c r="PR39" i="18"/>
  <c r="PN39" i="18"/>
  <c r="PK39" i="18"/>
  <c r="PJ39" i="18"/>
  <c r="PI39" i="18"/>
  <c r="PE39" i="18"/>
  <c r="PV38" i="18"/>
  <c r="PT38" i="18"/>
  <c r="PS38" i="18"/>
  <c r="PR38" i="18"/>
  <c r="PN38" i="18"/>
  <c r="PK38" i="18"/>
  <c r="PJ38" i="18"/>
  <c r="PI38" i="18"/>
  <c r="PE38" i="18"/>
  <c r="PV37" i="18"/>
  <c r="PT37" i="18"/>
  <c r="PS37" i="18"/>
  <c r="PR37" i="18"/>
  <c r="PN37" i="18"/>
  <c r="PK37" i="18"/>
  <c r="PJ37" i="18"/>
  <c r="PI37" i="18"/>
  <c r="PE37" i="18"/>
  <c r="PV36" i="18"/>
  <c r="PT36" i="18"/>
  <c r="PS36" i="18"/>
  <c r="PR36" i="18"/>
  <c r="PN36" i="18"/>
  <c r="PK36" i="18"/>
  <c r="PJ36" i="18"/>
  <c r="PI36" i="18"/>
  <c r="PE36" i="18"/>
  <c r="PV35" i="18"/>
  <c r="PT35" i="18"/>
  <c r="PS35" i="18"/>
  <c r="PR35" i="18"/>
  <c r="PN35" i="18"/>
  <c r="PK35" i="18"/>
  <c r="PJ35" i="18"/>
  <c r="PI35" i="18"/>
  <c r="PE35" i="18"/>
  <c r="PV34" i="18"/>
  <c r="PT34" i="18"/>
  <c r="PS34" i="18"/>
  <c r="PR34" i="18"/>
  <c r="PN34" i="18"/>
  <c r="PK34" i="18"/>
  <c r="PJ34" i="18"/>
  <c r="PI34" i="18"/>
  <c r="PE34" i="18"/>
  <c r="PV33" i="18"/>
  <c r="PT33" i="18"/>
  <c r="PS33" i="18"/>
  <c r="PR33" i="18"/>
  <c r="PN33" i="18"/>
  <c r="PK33" i="18"/>
  <c r="PJ33" i="18"/>
  <c r="PI33" i="18"/>
  <c r="PE33" i="18"/>
  <c r="PV32" i="18"/>
  <c r="PT32" i="18"/>
  <c r="PS32" i="18"/>
  <c r="PR32" i="18"/>
  <c r="PN32" i="18"/>
  <c r="PK32" i="18"/>
  <c r="PJ32" i="18"/>
  <c r="PI32" i="18"/>
  <c r="PE32" i="18"/>
  <c r="PV31" i="18"/>
  <c r="PT31" i="18"/>
  <c r="PS31" i="18"/>
  <c r="PR31" i="18"/>
  <c r="PN31" i="18"/>
  <c r="PK31" i="18"/>
  <c r="PJ31" i="18"/>
  <c r="PI31" i="18"/>
  <c r="PE31" i="18"/>
  <c r="PV30" i="18"/>
  <c r="PT30" i="18"/>
  <c r="PS30" i="18"/>
  <c r="PR30" i="18"/>
  <c r="PN30" i="18"/>
  <c r="PK30" i="18"/>
  <c r="PJ30" i="18"/>
  <c r="PI30" i="18"/>
  <c r="PE30" i="18"/>
  <c r="PV29" i="18"/>
  <c r="PT29" i="18"/>
  <c r="PS29" i="18"/>
  <c r="PR29" i="18"/>
  <c r="PN29" i="18"/>
  <c r="PK29" i="18"/>
  <c r="PJ29" i="18"/>
  <c r="PI29" i="18"/>
  <c r="PE29" i="18"/>
  <c r="PV28" i="18"/>
  <c r="PT28" i="18"/>
  <c r="PS28" i="18"/>
  <c r="PR28" i="18"/>
  <c r="PN28" i="18"/>
  <c r="PK28" i="18"/>
  <c r="PJ28" i="18"/>
  <c r="PI28" i="18"/>
  <c r="PE28" i="18"/>
  <c r="PV27" i="18"/>
  <c r="PT27" i="18"/>
  <c r="PS27" i="18"/>
  <c r="PR27" i="18"/>
  <c r="PN27" i="18"/>
  <c r="PK27" i="18"/>
  <c r="PJ27" i="18"/>
  <c r="PI27" i="18"/>
  <c r="PE27" i="18"/>
  <c r="PV26" i="18"/>
  <c r="PT26" i="18"/>
  <c r="PS26" i="18"/>
  <c r="PR26" i="18"/>
  <c r="PN26" i="18"/>
  <c r="PK26" i="18"/>
  <c r="PJ26" i="18"/>
  <c r="PI26" i="18"/>
  <c r="PE26" i="18"/>
  <c r="PV25" i="18"/>
  <c r="PT25" i="18"/>
  <c r="PS25" i="18"/>
  <c r="PR25" i="18"/>
  <c r="PN25" i="18"/>
  <c r="PK25" i="18"/>
  <c r="PJ25" i="18"/>
  <c r="PI25" i="18"/>
  <c r="PE25" i="18"/>
  <c r="PV24" i="18"/>
  <c r="PT24" i="18"/>
  <c r="PS24" i="18"/>
  <c r="PR24" i="18"/>
  <c r="PN24" i="18"/>
  <c r="PK24" i="18"/>
  <c r="PJ24" i="18"/>
  <c r="PI24" i="18"/>
  <c r="PE24" i="18"/>
  <c r="PV23" i="18"/>
  <c r="PT23" i="18"/>
  <c r="PS23" i="18"/>
  <c r="PR23" i="18"/>
  <c r="PN23" i="18"/>
  <c r="PK23" i="18"/>
  <c r="PJ23" i="18"/>
  <c r="PI23" i="18"/>
  <c r="PE23" i="18"/>
  <c r="PV22" i="18"/>
  <c r="PT22" i="18"/>
  <c r="PS22" i="18"/>
  <c r="PR22" i="18"/>
  <c r="PN22" i="18"/>
  <c r="PK22" i="18"/>
  <c r="PJ22" i="18"/>
  <c r="PI22" i="18"/>
  <c r="PE22" i="18"/>
  <c r="PV21" i="18"/>
  <c r="PT21" i="18"/>
  <c r="PS21" i="18"/>
  <c r="PR21" i="18"/>
  <c r="PN21" i="18"/>
  <c r="PK21" i="18"/>
  <c r="PJ21" i="18"/>
  <c r="PI21" i="18"/>
  <c r="PE21" i="18"/>
  <c r="PV20" i="18"/>
  <c r="PT20" i="18"/>
  <c r="PS20" i="18"/>
  <c r="PR20" i="18"/>
  <c r="PN20" i="18"/>
  <c r="PK20" i="18"/>
  <c r="PJ20" i="18"/>
  <c r="PI20" i="18"/>
  <c r="PE20" i="18"/>
  <c r="PV19" i="18"/>
  <c r="PT19" i="18"/>
  <c r="PS19" i="18"/>
  <c r="PR19" i="18"/>
  <c r="PN19" i="18"/>
  <c r="PK19" i="18"/>
  <c r="PJ19" i="18"/>
  <c r="PI19" i="18"/>
  <c r="PE19" i="18"/>
  <c r="PV18" i="18"/>
  <c r="PT18" i="18"/>
  <c r="PS18" i="18"/>
  <c r="PR18" i="18"/>
  <c r="PN18" i="18"/>
  <c r="PK18" i="18"/>
  <c r="PJ18" i="18"/>
  <c r="PI18" i="18"/>
  <c r="PE18" i="18"/>
  <c r="PV17" i="18"/>
  <c r="PT17" i="18"/>
  <c r="PS17" i="18"/>
  <c r="PR17" i="18"/>
  <c r="PN17" i="18"/>
  <c r="PK17" i="18"/>
  <c r="PI17" i="18"/>
  <c r="PJ17" i="18" s="1"/>
  <c r="PE17" i="18"/>
  <c r="PV16" i="18"/>
  <c r="PT16" i="18"/>
  <c r="PS16" i="18"/>
  <c r="PR16" i="18"/>
  <c r="PN16" i="18"/>
  <c r="PK16" i="18"/>
  <c r="PJ16" i="18"/>
  <c r="PI16" i="18"/>
  <c r="PE16" i="18"/>
  <c r="PV15" i="18"/>
  <c r="PT15" i="18"/>
  <c r="PS15" i="18"/>
  <c r="PR15" i="18"/>
  <c r="PN15" i="18"/>
  <c r="PK15" i="18"/>
  <c r="PJ15" i="18"/>
  <c r="PI15" i="18"/>
  <c r="PE15" i="18"/>
  <c r="PV14" i="18"/>
  <c r="PT14" i="18"/>
  <c r="PS14" i="18"/>
  <c r="PR14" i="18"/>
  <c r="PN14" i="18"/>
  <c r="PK14" i="18"/>
  <c r="PJ14" i="18"/>
  <c r="PI14" i="18"/>
  <c r="PE14" i="18"/>
  <c r="PV13" i="18"/>
  <c r="PT13" i="18"/>
  <c r="PS13" i="18"/>
  <c r="PR13" i="18"/>
  <c r="PN13" i="18"/>
  <c r="PK13" i="18"/>
  <c r="PJ13" i="18"/>
  <c r="PI13" i="18"/>
  <c r="PE13" i="18"/>
  <c r="PV12" i="18"/>
  <c r="PT12" i="18"/>
  <c r="PS12" i="18"/>
  <c r="PR12" i="18"/>
  <c r="PN12" i="18"/>
  <c r="PK12" i="18"/>
  <c r="PJ12" i="18"/>
  <c r="PI12" i="18"/>
  <c r="PE12" i="18"/>
  <c r="PV11" i="18"/>
  <c r="PT11" i="18"/>
  <c r="PS11" i="18"/>
  <c r="PR11" i="18"/>
  <c r="PN11" i="18"/>
  <c r="PK11" i="18"/>
  <c r="PJ11" i="18"/>
  <c r="PI11" i="18"/>
  <c r="PE11" i="18"/>
  <c r="PV10" i="18"/>
  <c r="PT10" i="18"/>
  <c r="PS10" i="18"/>
  <c r="PR10" i="18"/>
  <c r="PN10" i="18"/>
  <c r="PK10" i="18"/>
  <c r="PJ10" i="18"/>
  <c r="PI10" i="18"/>
  <c r="PE10" i="18"/>
  <c r="PV9" i="18"/>
  <c r="PT9" i="18"/>
  <c r="PS9" i="18"/>
  <c r="PR9" i="18"/>
  <c r="PN9" i="18"/>
  <c r="PK9" i="18"/>
  <c r="PJ9" i="18"/>
  <c r="PI9" i="18"/>
  <c r="PE9" i="18"/>
  <c r="PV8" i="18"/>
  <c r="PT8" i="18"/>
  <c r="PS8" i="18"/>
  <c r="PR8" i="18"/>
  <c r="PN8" i="18"/>
  <c r="PK8" i="18"/>
  <c r="PJ8" i="18"/>
  <c r="PI8" i="18"/>
  <c r="PE8" i="18"/>
  <c r="OZ100" i="18"/>
  <c r="OX100" i="18"/>
  <c r="OW100" i="18"/>
  <c r="OV100" i="18"/>
  <c r="OR100" i="18"/>
  <c r="OO100" i="18"/>
  <c r="ON100" i="18"/>
  <c r="OM100" i="18"/>
  <c r="OI100" i="18"/>
  <c r="OZ99" i="18"/>
  <c r="OX99" i="18"/>
  <c r="OW99" i="18"/>
  <c r="OV99" i="18"/>
  <c r="OR99" i="18"/>
  <c r="OO99" i="18"/>
  <c r="ON99" i="18"/>
  <c r="OM99" i="18"/>
  <c r="OI99" i="18"/>
  <c r="OZ98" i="18"/>
  <c r="OX98" i="18"/>
  <c r="OW98" i="18"/>
  <c r="OV98" i="18"/>
  <c r="OR98" i="18"/>
  <c r="OO98" i="18"/>
  <c r="ON98" i="18"/>
  <c r="OM98" i="18"/>
  <c r="OZ97" i="18"/>
  <c r="OX97" i="18"/>
  <c r="OW97" i="18"/>
  <c r="OV97" i="18"/>
  <c r="OR97" i="18"/>
  <c r="OO97" i="18"/>
  <c r="ON97" i="18"/>
  <c r="OM97" i="18"/>
  <c r="OI97" i="18"/>
  <c r="OZ96" i="18"/>
  <c r="OX96" i="18"/>
  <c r="OW96" i="18"/>
  <c r="OV96" i="18"/>
  <c r="OR96" i="18"/>
  <c r="OO96" i="18"/>
  <c r="ON96" i="18"/>
  <c r="OM96" i="18"/>
  <c r="OI96" i="18"/>
  <c r="OZ95" i="18"/>
  <c r="OX95" i="18"/>
  <c r="OW95" i="18"/>
  <c r="OV95" i="18"/>
  <c r="OR95" i="18"/>
  <c r="OO95" i="18"/>
  <c r="ON95" i="18"/>
  <c r="OM95" i="18"/>
  <c r="OI95" i="18"/>
  <c r="OZ94" i="18"/>
  <c r="OX94" i="18"/>
  <c r="OW94" i="18"/>
  <c r="OV94" i="18"/>
  <c r="OR94" i="18"/>
  <c r="OO94" i="18"/>
  <c r="ON94" i="18"/>
  <c r="OM94" i="18"/>
  <c r="OI94" i="18"/>
  <c r="OZ93" i="18"/>
  <c r="OX93" i="18"/>
  <c r="OW93" i="18"/>
  <c r="OV93" i="18"/>
  <c r="OR93" i="18"/>
  <c r="OO93" i="18"/>
  <c r="ON93" i="18"/>
  <c r="OM93" i="18"/>
  <c r="OI93" i="18"/>
  <c r="OZ92" i="18"/>
  <c r="OX92" i="18"/>
  <c r="OW92" i="18"/>
  <c r="OV92" i="18"/>
  <c r="OR92" i="18"/>
  <c r="OO92" i="18"/>
  <c r="ON92" i="18"/>
  <c r="OM92" i="18"/>
  <c r="OI92" i="18"/>
  <c r="OZ91" i="18"/>
  <c r="OX91" i="18"/>
  <c r="OW91" i="18"/>
  <c r="OV91" i="18"/>
  <c r="OR91" i="18"/>
  <c r="OO91" i="18"/>
  <c r="ON91" i="18"/>
  <c r="OM91" i="18"/>
  <c r="OI91" i="18"/>
  <c r="OZ90" i="18"/>
  <c r="OX90" i="18"/>
  <c r="OW90" i="18"/>
  <c r="OV90" i="18"/>
  <c r="OR90" i="18"/>
  <c r="OO90" i="18"/>
  <c r="ON90" i="18"/>
  <c r="OM90" i="18"/>
  <c r="OI90" i="18"/>
  <c r="OZ89" i="18"/>
  <c r="OX89" i="18"/>
  <c r="OW89" i="18"/>
  <c r="OV89" i="18"/>
  <c r="OR89" i="18"/>
  <c r="OO89" i="18"/>
  <c r="ON89" i="18"/>
  <c r="OM89" i="18"/>
  <c r="OI89" i="18"/>
  <c r="OZ88" i="18"/>
  <c r="OX88" i="18"/>
  <c r="OW88" i="18"/>
  <c r="OV88" i="18"/>
  <c r="OR88" i="18"/>
  <c r="OO88" i="18"/>
  <c r="ON88" i="18"/>
  <c r="OM88" i="18"/>
  <c r="OI88" i="18"/>
  <c r="OZ87" i="18"/>
  <c r="OX87" i="18"/>
  <c r="OW87" i="18"/>
  <c r="OV87" i="18"/>
  <c r="OR87" i="18"/>
  <c r="OO87" i="18"/>
  <c r="ON87" i="18"/>
  <c r="OM87" i="18"/>
  <c r="OI87" i="18"/>
  <c r="OZ86" i="18"/>
  <c r="OX86" i="18"/>
  <c r="OW86" i="18"/>
  <c r="OV86" i="18"/>
  <c r="OR86" i="18"/>
  <c r="OO86" i="18"/>
  <c r="ON86" i="18"/>
  <c r="OM86" i="18"/>
  <c r="OZ85" i="18"/>
  <c r="OX85" i="18"/>
  <c r="OW85" i="18"/>
  <c r="OV85" i="18"/>
  <c r="OR85" i="18"/>
  <c r="OO85" i="18"/>
  <c r="ON85" i="18"/>
  <c r="OM85" i="18"/>
  <c r="OI85" i="18"/>
  <c r="OZ84" i="18"/>
  <c r="OX84" i="18"/>
  <c r="OW84" i="18"/>
  <c r="OV84" i="18"/>
  <c r="OR84" i="18"/>
  <c r="OO84" i="18"/>
  <c r="ON84" i="18"/>
  <c r="OM84" i="18"/>
  <c r="OI84" i="18"/>
  <c r="OZ83" i="18"/>
  <c r="OX83" i="18"/>
  <c r="OW83" i="18"/>
  <c r="OV83" i="18"/>
  <c r="OR83" i="18"/>
  <c r="OO83" i="18"/>
  <c r="ON83" i="18"/>
  <c r="OM83" i="18"/>
  <c r="OZ82" i="18"/>
  <c r="OX82" i="18"/>
  <c r="OW82" i="18"/>
  <c r="OV82" i="18"/>
  <c r="OR82" i="18"/>
  <c r="OO82" i="18"/>
  <c r="ON82" i="18"/>
  <c r="OM82" i="18"/>
  <c r="OI82" i="18"/>
  <c r="OZ81" i="18"/>
  <c r="OX81" i="18"/>
  <c r="OW81" i="18"/>
  <c r="OV81" i="18"/>
  <c r="OR81" i="18"/>
  <c r="OO81" i="18"/>
  <c r="ON81" i="18"/>
  <c r="OM81" i="18"/>
  <c r="OI81" i="18"/>
  <c r="OZ80" i="18"/>
  <c r="OX80" i="18"/>
  <c r="OW80" i="18"/>
  <c r="OV80" i="18"/>
  <c r="OR80" i="18"/>
  <c r="OO80" i="18"/>
  <c r="ON80" i="18"/>
  <c r="OM80" i="18"/>
  <c r="OZ79" i="18"/>
  <c r="OX79" i="18"/>
  <c r="OW79" i="18"/>
  <c r="OV79" i="18"/>
  <c r="OR79" i="18"/>
  <c r="OO79" i="18"/>
  <c r="ON79" i="18"/>
  <c r="OM79" i="18"/>
  <c r="OI79" i="18"/>
  <c r="OZ78" i="18"/>
  <c r="OX78" i="18"/>
  <c r="OW78" i="18"/>
  <c r="OV78" i="18"/>
  <c r="OR78" i="18"/>
  <c r="OO78" i="18"/>
  <c r="ON78" i="18"/>
  <c r="OM78" i="18"/>
  <c r="OI78" i="18"/>
  <c r="OZ77" i="18"/>
  <c r="OX77" i="18"/>
  <c r="OW77" i="18"/>
  <c r="OV77" i="18"/>
  <c r="OR77" i="18"/>
  <c r="OO77" i="18"/>
  <c r="ON77" i="18"/>
  <c r="OM77" i="18"/>
  <c r="OI77" i="18"/>
  <c r="OZ76" i="18"/>
  <c r="OX76" i="18"/>
  <c r="OW76" i="18"/>
  <c r="OV76" i="18"/>
  <c r="OR76" i="18"/>
  <c r="OO76" i="18"/>
  <c r="ON76" i="18"/>
  <c r="OM76" i="18"/>
  <c r="OI76" i="18"/>
  <c r="OZ75" i="18"/>
  <c r="OX75" i="18"/>
  <c r="OW75" i="18"/>
  <c r="OV75" i="18"/>
  <c r="OR75" i="18"/>
  <c r="OO75" i="18"/>
  <c r="ON75" i="18"/>
  <c r="OM75" i="18"/>
  <c r="OI75" i="18"/>
  <c r="OZ74" i="18"/>
  <c r="OX74" i="18"/>
  <c r="OW74" i="18"/>
  <c r="OV74" i="18"/>
  <c r="OR74" i="18"/>
  <c r="OO74" i="18"/>
  <c r="ON74" i="18"/>
  <c r="OM74" i="18"/>
  <c r="OI74" i="18"/>
  <c r="OZ73" i="18"/>
  <c r="OX73" i="18"/>
  <c r="OW73" i="18"/>
  <c r="OV73" i="18"/>
  <c r="OR73" i="18"/>
  <c r="OO73" i="18"/>
  <c r="ON73" i="18"/>
  <c r="OM73" i="18"/>
  <c r="OI73" i="18"/>
  <c r="OZ72" i="18"/>
  <c r="OX72" i="18"/>
  <c r="OW72" i="18"/>
  <c r="OV72" i="18"/>
  <c r="OR72" i="18"/>
  <c r="OO72" i="18"/>
  <c r="ON72" i="18"/>
  <c r="OM72" i="18"/>
  <c r="OI72" i="18"/>
  <c r="OZ71" i="18"/>
  <c r="OX71" i="18"/>
  <c r="OW71" i="18"/>
  <c r="OV71" i="18"/>
  <c r="OR71" i="18"/>
  <c r="OO71" i="18"/>
  <c r="ON71" i="18"/>
  <c r="OM71" i="18"/>
  <c r="OI71" i="18"/>
  <c r="OZ70" i="18"/>
  <c r="OX70" i="18"/>
  <c r="OW70" i="18"/>
  <c r="OV70" i="18"/>
  <c r="OR70" i="18"/>
  <c r="OO70" i="18"/>
  <c r="ON70" i="18"/>
  <c r="OM70" i="18"/>
  <c r="OI70" i="18"/>
  <c r="OZ69" i="18"/>
  <c r="OX69" i="18"/>
  <c r="OW69" i="18"/>
  <c r="OV69" i="18"/>
  <c r="OR69" i="18"/>
  <c r="OO69" i="18"/>
  <c r="ON69" i="18"/>
  <c r="OM69" i="18"/>
  <c r="OI69" i="18"/>
  <c r="OZ68" i="18"/>
  <c r="OX68" i="18"/>
  <c r="OW68" i="18"/>
  <c r="OV68" i="18"/>
  <c r="OR68" i="18"/>
  <c r="OO68" i="18"/>
  <c r="ON68" i="18"/>
  <c r="OM68" i="18"/>
  <c r="OI68" i="18"/>
  <c r="OZ67" i="18"/>
  <c r="OX67" i="18"/>
  <c r="OW67" i="18"/>
  <c r="OV67" i="18"/>
  <c r="OR67" i="18"/>
  <c r="OO67" i="18"/>
  <c r="ON67" i="18"/>
  <c r="OM67" i="18"/>
  <c r="OI67" i="18"/>
  <c r="OZ66" i="18"/>
  <c r="OX66" i="18"/>
  <c r="OW66" i="18"/>
  <c r="OV66" i="18"/>
  <c r="OR66" i="18"/>
  <c r="OO66" i="18"/>
  <c r="ON66" i="18"/>
  <c r="OM66" i="18"/>
  <c r="OI66" i="18"/>
  <c r="OZ65" i="18"/>
  <c r="OX65" i="18"/>
  <c r="OW65" i="18"/>
  <c r="OV65" i="18"/>
  <c r="OR65" i="18"/>
  <c r="OO65" i="18"/>
  <c r="ON65" i="18"/>
  <c r="OM65" i="18"/>
  <c r="OI65" i="18"/>
  <c r="OZ64" i="18"/>
  <c r="OX64" i="18"/>
  <c r="OW64" i="18"/>
  <c r="OV64" i="18"/>
  <c r="OR64" i="18"/>
  <c r="OO64" i="18"/>
  <c r="ON64" i="18"/>
  <c r="OM64" i="18"/>
  <c r="OI64" i="18"/>
  <c r="OZ63" i="18"/>
  <c r="OX63" i="18"/>
  <c r="OW63" i="18"/>
  <c r="OV63" i="18"/>
  <c r="OR63" i="18"/>
  <c r="OO63" i="18"/>
  <c r="ON63" i="18"/>
  <c r="OM63" i="18"/>
  <c r="OI63" i="18"/>
  <c r="OZ62" i="18"/>
  <c r="OX62" i="18"/>
  <c r="OW62" i="18"/>
  <c r="OV62" i="18"/>
  <c r="OR62" i="18"/>
  <c r="OO62" i="18"/>
  <c r="ON62" i="18"/>
  <c r="ON101" i="18" s="1"/>
  <c r="OM62" i="18"/>
  <c r="OZ61" i="18"/>
  <c r="OX61" i="18"/>
  <c r="OW61" i="18"/>
  <c r="OV61" i="18"/>
  <c r="OR61" i="18"/>
  <c r="OO61" i="18"/>
  <c r="ON61" i="18"/>
  <c r="OM61" i="18"/>
  <c r="OI61" i="18"/>
  <c r="OZ60" i="18"/>
  <c r="OX60" i="18"/>
  <c r="OW60" i="18"/>
  <c r="OV60" i="18"/>
  <c r="OR60" i="18"/>
  <c r="OO60" i="18"/>
  <c r="ON60" i="18"/>
  <c r="OM60" i="18"/>
  <c r="OI60" i="18"/>
  <c r="OZ59" i="18"/>
  <c r="OX59" i="18"/>
  <c r="OW59" i="18"/>
  <c r="OV59" i="18"/>
  <c r="OR59" i="18"/>
  <c r="OO59" i="18"/>
  <c r="ON59" i="18"/>
  <c r="OM59" i="18"/>
  <c r="OI59" i="18"/>
  <c r="OZ58" i="18"/>
  <c r="OX58" i="18"/>
  <c r="OW58" i="18"/>
  <c r="OV58" i="18"/>
  <c r="OR58" i="18"/>
  <c r="OO58" i="18"/>
  <c r="ON58" i="18"/>
  <c r="OM58" i="18"/>
  <c r="OI58" i="18"/>
  <c r="OZ57" i="18"/>
  <c r="OX57" i="18"/>
  <c r="OW57" i="18"/>
  <c r="OV57" i="18"/>
  <c r="OR57" i="18"/>
  <c r="OO57" i="18"/>
  <c r="ON57" i="18"/>
  <c r="OM57" i="18"/>
  <c r="OI57" i="18"/>
  <c r="OZ56" i="18"/>
  <c r="OX56" i="18"/>
  <c r="OW56" i="18"/>
  <c r="OV56" i="18"/>
  <c r="OR56" i="18"/>
  <c r="OO56" i="18"/>
  <c r="ON56" i="18"/>
  <c r="OM56" i="18"/>
  <c r="OI56" i="18"/>
  <c r="OZ55" i="18"/>
  <c r="OX55" i="18"/>
  <c r="OW55" i="18"/>
  <c r="OV55" i="18"/>
  <c r="OR55" i="18"/>
  <c r="OO55" i="18"/>
  <c r="ON55" i="18"/>
  <c r="OM55" i="18"/>
  <c r="OI55" i="18"/>
  <c r="OZ54" i="18"/>
  <c r="OX54" i="18"/>
  <c r="OW54" i="18"/>
  <c r="OV54" i="18"/>
  <c r="OR54" i="18"/>
  <c r="OO54" i="18"/>
  <c r="ON54" i="18"/>
  <c r="OM54" i="18"/>
  <c r="OI54" i="18"/>
  <c r="OZ53" i="18"/>
  <c r="OX53" i="18"/>
  <c r="OW53" i="18"/>
  <c r="OV53" i="18"/>
  <c r="OR53" i="18"/>
  <c r="OO53" i="18"/>
  <c r="ON53" i="18"/>
  <c r="OM53" i="18"/>
  <c r="OI53" i="18"/>
  <c r="OZ52" i="18"/>
  <c r="OX52" i="18"/>
  <c r="OW52" i="18"/>
  <c r="OV52" i="18"/>
  <c r="OR52" i="18"/>
  <c r="OO52" i="18"/>
  <c r="ON52" i="18"/>
  <c r="OM52" i="18"/>
  <c r="OI52" i="18"/>
  <c r="OZ51" i="18"/>
  <c r="OX51" i="18"/>
  <c r="OW51" i="18"/>
  <c r="OV51" i="18"/>
  <c r="OR51" i="18"/>
  <c r="OO51" i="18"/>
  <c r="ON51" i="18"/>
  <c r="OM51" i="18"/>
  <c r="OI51" i="18"/>
  <c r="OZ50" i="18"/>
  <c r="OX50" i="18"/>
  <c r="OW50" i="18"/>
  <c r="OV50" i="18"/>
  <c r="OR50" i="18"/>
  <c r="OO50" i="18"/>
  <c r="ON50" i="18"/>
  <c r="OM50" i="18"/>
  <c r="OI50" i="18"/>
  <c r="OZ49" i="18"/>
  <c r="OX49" i="18"/>
  <c r="OW49" i="18"/>
  <c r="OV49" i="18"/>
  <c r="OR49" i="18"/>
  <c r="OO49" i="18"/>
  <c r="ON49" i="18"/>
  <c r="OM49" i="18"/>
  <c r="OI49" i="18"/>
  <c r="OZ48" i="18"/>
  <c r="OX48" i="18"/>
  <c r="OW48" i="18"/>
  <c r="OV48" i="18"/>
  <c r="OR48" i="18"/>
  <c r="OO48" i="18"/>
  <c r="ON48" i="18"/>
  <c r="OM48" i="18"/>
  <c r="OI48" i="18"/>
  <c r="OZ47" i="18"/>
  <c r="OX47" i="18"/>
  <c r="OW47" i="18"/>
  <c r="OV47" i="18"/>
  <c r="OR47" i="18"/>
  <c r="OO47" i="18"/>
  <c r="ON47" i="18"/>
  <c r="OM47" i="18"/>
  <c r="OI47" i="18"/>
  <c r="OZ46" i="18"/>
  <c r="OX46" i="18"/>
  <c r="OW46" i="18"/>
  <c r="OV46" i="18"/>
  <c r="OR46" i="18"/>
  <c r="OO46" i="18"/>
  <c r="ON46" i="18"/>
  <c r="OM46" i="18"/>
  <c r="OI46" i="18"/>
  <c r="OZ45" i="18"/>
  <c r="OX45" i="18"/>
  <c r="OW45" i="18"/>
  <c r="OV45" i="18"/>
  <c r="OR45" i="18"/>
  <c r="OO45" i="18"/>
  <c r="ON45" i="18"/>
  <c r="OM45" i="18"/>
  <c r="OI45" i="18"/>
  <c r="OZ44" i="18"/>
  <c r="OX44" i="18"/>
  <c r="OW44" i="18"/>
  <c r="OV44" i="18"/>
  <c r="OR44" i="18"/>
  <c r="OO44" i="18"/>
  <c r="ON44" i="18"/>
  <c r="OM44" i="18"/>
  <c r="OI44" i="18"/>
  <c r="OZ43" i="18"/>
  <c r="OX43" i="18"/>
  <c r="OW43" i="18"/>
  <c r="OV43" i="18"/>
  <c r="OR43" i="18"/>
  <c r="OO43" i="18"/>
  <c r="ON43" i="18"/>
  <c r="OM43" i="18"/>
  <c r="OI43" i="18"/>
  <c r="OZ42" i="18"/>
  <c r="OX42" i="18"/>
  <c r="OW42" i="18"/>
  <c r="OV42" i="18"/>
  <c r="OR42" i="18"/>
  <c r="OO42" i="18"/>
  <c r="ON42" i="18"/>
  <c r="OM42" i="18"/>
  <c r="OI42" i="18"/>
  <c r="OZ41" i="18"/>
  <c r="OX41" i="18"/>
  <c r="OW41" i="18"/>
  <c r="OV41" i="18"/>
  <c r="OR41" i="18"/>
  <c r="OO41" i="18"/>
  <c r="ON41" i="18"/>
  <c r="OM41" i="18"/>
  <c r="OI41" i="18"/>
  <c r="OZ40" i="18"/>
  <c r="OX40" i="18"/>
  <c r="OW40" i="18"/>
  <c r="OV40" i="18"/>
  <c r="OR40" i="18"/>
  <c r="OO40" i="18"/>
  <c r="ON40" i="18"/>
  <c r="OM40" i="18"/>
  <c r="OI40" i="18"/>
  <c r="OZ39" i="18"/>
  <c r="OX39" i="18"/>
  <c r="OW39" i="18"/>
  <c r="OV39" i="18"/>
  <c r="OR39" i="18"/>
  <c r="OO39" i="18"/>
  <c r="ON39" i="18"/>
  <c r="OM39" i="18"/>
  <c r="OI39" i="18"/>
  <c r="OZ38" i="18"/>
  <c r="OX38" i="18"/>
  <c r="OW38" i="18"/>
  <c r="OV38" i="18"/>
  <c r="OR38" i="18"/>
  <c r="OO38" i="18"/>
  <c r="ON38" i="18"/>
  <c r="OM38" i="18"/>
  <c r="OI38" i="18"/>
  <c r="OZ37" i="18"/>
  <c r="OX37" i="18"/>
  <c r="OW37" i="18"/>
  <c r="OV37" i="18"/>
  <c r="OR37" i="18"/>
  <c r="OO37" i="18"/>
  <c r="ON37" i="18"/>
  <c r="OM37" i="18"/>
  <c r="OI37" i="18"/>
  <c r="OZ36" i="18"/>
  <c r="OX36" i="18"/>
  <c r="OW36" i="18"/>
  <c r="OV36" i="18"/>
  <c r="OR36" i="18"/>
  <c r="OO36" i="18"/>
  <c r="ON36" i="18"/>
  <c r="OM36" i="18"/>
  <c r="OI36" i="18"/>
  <c r="OZ35" i="18"/>
  <c r="OX35" i="18"/>
  <c r="OW35" i="18"/>
  <c r="OV35" i="18"/>
  <c r="OR35" i="18"/>
  <c r="OO35" i="18"/>
  <c r="ON35" i="18"/>
  <c r="OM35" i="18"/>
  <c r="OI35" i="18"/>
  <c r="OZ34" i="18"/>
  <c r="OX34" i="18"/>
  <c r="OW34" i="18"/>
  <c r="OV34" i="18"/>
  <c r="OR34" i="18"/>
  <c r="OO34" i="18"/>
  <c r="ON34" i="18"/>
  <c r="OM34" i="18"/>
  <c r="OI34" i="18"/>
  <c r="OZ33" i="18"/>
  <c r="OX33" i="18"/>
  <c r="OW33" i="18"/>
  <c r="OV33" i="18"/>
  <c r="OR33" i="18"/>
  <c r="OO33" i="18"/>
  <c r="ON33" i="18"/>
  <c r="OM33" i="18"/>
  <c r="OI33" i="18"/>
  <c r="OZ32" i="18"/>
  <c r="OX32" i="18"/>
  <c r="OW32" i="18"/>
  <c r="OV32" i="18"/>
  <c r="OR32" i="18"/>
  <c r="OO32" i="18"/>
  <c r="ON32" i="18"/>
  <c r="OM32" i="18"/>
  <c r="OI32" i="18"/>
  <c r="OZ31" i="18"/>
  <c r="OX31" i="18"/>
  <c r="OW31" i="18"/>
  <c r="OV31" i="18"/>
  <c r="OR31" i="18"/>
  <c r="OO31" i="18"/>
  <c r="ON31" i="18"/>
  <c r="OM31" i="18"/>
  <c r="OI31" i="18"/>
  <c r="OZ30" i="18"/>
  <c r="OX30" i="18"/>
  <c r="OW30" i="18"/>
  <c r="OV30" i="18"/>
  <c r="OR30" i="18"/>
  <c r="OO30" i="18"/>
  <c r="ON30" i="18"/>
  <c r="OM30" i="18"/>
  <c r="OI30" i="18"/>
  <c r="OZ29" i="18"/>
  <c r="OX29" i="18"/>
  <c r="OW29" i="18"/>
  <c r="OV29" i="18"/>
  <c r="OR29" i="18"/>
  <c r="OO29" i="18"/>
  <c r="ON29" i="18"/>
  <c r="OM29" i="18"/>
  <c r="OI29" i="18"/>
  <c r="OZ28" i="18"/>
  <c r="OX28" i="18"/>
  <c r="OW28" i="18"/>
  <c r="OV28" i="18"/>
  <c r="OR28" i="18"/>
  <c r="OO28" i="18"/>
  <c r="ON28" i="18"/>
  <c r="OM28" i="18"/>
  <c r="OI28" i="18"/>
  <c r="OZ27" i="18"/>
  <c r="OX27" i="18"/>
  <c r="OW27" i="18"/>
  <c r="OV27" i="18"/>
  <c r="OR27" i="18"/>
  <c r="OO27" i="18"/>
  <c r="ON27" i="18"/>
  <c r="OM27" i="18"/>
  <c r="OI27" i="18"/>
  <c r="OZ26" i="18"/>
  <c r="OX26" i="18"/>
  <c r="OW26" i="18"/>
  <c r="OV26" i="18"/>
  <c r="OR26" i="18"/>
  <c r="OO26" i="18"/>
  <c r="ON26" i="18"/>
  <c r="OM26" i="18"/>
  <c r="OI26" i="18"/>
  <c r="OZ25" i="18"/>
  <c r="OX25" i="18"/>
  <c r="OW25" i="18"/>
  <c r="OV25" i="18"/>
  <c r="OR25" i="18"/>
  <c r="OO25" i="18"/>
  <c r="ON25" i="18"/>
  <c r="OM25" i="18"/>
  <c r="OI25" i="18"/>
  <c r="OZ24" i="18"/>
  <c r="OX24" i="18"/>
  <c r="OW24" i="18"/>
  <c r="OV24" i="18"/>
  <c r="OR24" i="18"/>
  <c r="OO24" i="18"/>
  <c r="ON24" i="18"/>
  <c r="OM24" i="18"/>
  <c r="OI24" i="18"/>
  <c r="OZ23" i="18"/>
  <c r="OX23" i="18"/>
  <c r="OW23" i="18"/>
  <c r="OV23" i="18"/>
  <c r="OR23" i="18"/>
  <c r="OO23" i="18"/>
  <c r="ON23" i="18"/>
  <c r="OM23" i="18"/>
  <c r="OI23" i="18"/>
  <c r="OZ22" i="18"/>
  <c r="OX22" i="18"/>
  <c r="OW22" i="18"/>
  <c r="OV22" i="18"/>
  <c r="OR22" i="18"/>
  <c r="OO22" i="18"/>
  <c r="ON22" i="18"/>
  <c r="OM22" i="18"/>
  <c r="OI22" i="18"/>
  <c r="OZ21" i="18"/>
  <c r="OX21" i="18"/>
  <c r="OW21" i="18"/>
  <c r="OV21" i="18"/>
  <c r="OR21" i="18"/>
  <c r="OO21" i="18"/>
  <c r="ON21" i="18"/>
  <c r="OM21" i="18"/>
  <c r="OI21" i="18"/>
  <c r="OZ20" i="18"/>
  <c r="OX20" i="18"/>
  <c r="OW20" i="18"/>
  <c r="OV20" i="18"/>
  <c r="OR20" i="18"/>
  <c r="OO20" i="18"/>
  <c r="ON20" i="18"/>
  <c r="OM20" i="18"/>
  <c r="OZ19" i="18"/>
  <c r="OX19" i="18"/>
  <c r="OW19" i="18"/>
  <c r="OV19" i="18"/>
  <c r="OR19" i="18"/>
  <c r="OO19" i="18"/>
  <c r="ON19" i="18"/>
  <c r="OM19" i="18"/>
  <c r="OZ18" i="18"/>
  <c r="OX18" i="18"/>
  <c r="OW18" i="18"/>
  <c r="OV18" i="18"/>
  <c r="OR18" i="18"/>
  <c r="OO18" i="18"/>
  <c r="ON18" i="18"/>
  <c r="OM18" i="18"/>
  <c r="OZ17" i="18"/>
  <c r="OX17" i="18"/>
  <c r="OW17" i="18"/>
  <c r="OV17" i="18"/>
  <c r="OR17" i="18"/>
  <c r="OO17" i="18"/>
  <c r="ON17" i="18"/>
  <c r="OM17" i="18"/>
  <c r="OZ16" i="18"/>
  <c r="OX16" i="18"/>
  <c r="OW16" i="18"/>
  <c r="OV16" i="18"/>
  <c r="OR16" i="18"/>
  <c r="OO16" i="18"/>
  <c r="ON16" i="18"/>
  <c r="OM16" i="18"/>
  <c r="OI16" i="18"/>
  <c r="OZ15" i="18"/>
  <c r="OX15" i="18"/>
  <c r="OW15" i="18"/>
  <c r="OV15" i="18"/>
  <c r="OR15" i="18"/>
  <c r="OO15" i="18"/>
  <c r="ON15" i="18"/>
  <c r="OM15" i="18"/>
  <c r="OI15" i="18"/>
  <c r="OZ14" i="18"/>
  <c r="OX14" i="18"/>
  <c r="OW14" i="18"/>
  <c r="OV14" i="18"/>
  <c r="OR14" i="18"/>
  <c r="OO14" i="18"/>
  <c r="ON14" i="18"/>
  <c r="OM14" i="18"/>
  <c r="OI14" i="18"/>
  <c r="OZ13" i="18"/>
  <c r="OX13" i="18"/>
  <c r="OW13" i="18"/>
  <c r="OV13" i="18"/>
  <c r="OR13" i="18"/>
  <c r="OO13" i="18"/>
  <c r="ON13" i="18"/>
  <c r="OM13" i="18"/>
  <c r="OI13" i="18"/>
  <c r="OZ12" i="18"/>
  <c r="OX12" i="18"/>
  <c r="OW12" i="18"/>
  <c r="OV12" i="18"/>
  <c r="OR12" i="18"/>
  <c r="OO12" i="18"/>
  <c r="ON12" i="18"/>
  <c r="OM12" i="18"/>
  <c r="OI12" i="18"/>
  <c r="OZ11" i="18"/>
  <c r="OX11" i="18"/>
  <c r="OW11" i="18"/>
  <c r="OV11" i="18"/>
  <c r="OR11" i="18"/>
  <c r="OO11" i="18"/>
  <c r="ON11" i="18"/>
  <c r="OM11" i="18"/>
  <c r="OI11" i="18"/>
  <c r="OZ10" i="18"/>
  <c r="OX10" i="18"/>
  <c r="OW10" i="18"/>
  <c r="OV10" i="18"/>
  <c r="OR10" i="18"/>
  <c r="OO10" i="18"/>
  <c r="ON10" i="18"/>
  <c r="OM10" i="18"/>
  <c r="OI10" i="18"/>
  <c r="OZ9" i="18"/>
  <c r="OX9" i="18"/>
  <c r="OW9" i="18"/>
  <c r="OV9" i="18"/>
  <c r="OR9" i="18"/>
  <c r="OO9" i="18"/>
  <c r="ON9" i="18"/>
  <c r="OM9" i="18"/>
  <c r="OI9" i="18"/>
  <c r="OL110" i="18" s="1"/>
  <c r="OJ110" i="18" s="1"/>
  <c r="OZ8" i="18"/>
  <c r="OX8" i="18"/>
  <c r="OW8" i="18"/>
  <c r="OV8" i="18"/>
  <c r="OR8" i="18"/>
  <c r="OO8" i="18"/>
  <c r="ON8" i="18"/>
  <c r="OM8" i="18"/>
  <c r="OI8" i="18"/>
  <c r="OD100" i="18"/>
  <c r="OB100" i="18"/>
  <c r="OA100" i="18"/>
  <c r="NZ100" i="18"/>
  <c r="NV100" i="18"/>
  <c r="NS100" i="18"/>
  <c r="NR100" i="18"/>
  <c r="NQ100" i="18"/>
  <c r="NM100" i="18"/>
  <c r="OD99" i="18"/>
  <c r="OB99" i="18"/>
  <c r="OA99" i="18"/>
  <c r="NZ99" i="18"/>
  <c r="NV99" i="18"/>
  <c r="NS99" i="18"/>
  <c r="NR99" i="18"/>
  <c r="NQ99" i="18"/>
  <c r="NM99" i="18"/>
  <c r="OD98" i="18"/>
  <c r="OB98" i="18"/>
  <c r="OA98" i="18"/>
  <c r="NZ98" i="18"/>
  <c r="NV98" i="18"/>
  <c r="NS98" i="18"/>
  <c r="NQ98" i="18"/>
  <c r="NR98" i="18" s="1"/>
  <c r="NM98" i="18"/>
  <c r="OD97" i="18"/>
  <c r="OB97" i="18"/>
  <c r="OA97" i="18"/>
  <c r="NZ97" i="18"/>
  <c r="NV97" i="18"/>
  <c r="NS97" i="18"/>
  <c r="NR97" i="18"/>
  <c r="NQ97" i="18"/>
  <c r="NM97" i="18"/>
  <c r="OD96" i="18"/>
  <c r="OB96" i="18"/>
  <c r="OA96" i="18"/>
  <c r="NZ96" i="18"/>
  <c r="NV96" i="18"/>
  <c r="NS96" i="18"/>
  <c r="NR96" i="18"/>
  <c r="NQ96" i="18"/>
  <c r="NM96" i="18"/>
  <c r="OD95" i="18"/>
  <c r="OB95" i="18"/>
  <c r="OA95" i="18"/>
  <c r="NZ95" i="18"/>
  <c r="NV95" i="18"/>
  <c r="NS95" i="18"/>
  <c r="NR95" i="18"/>
  <c r="NQ95" i="18"/>
  <c r="NM95" i="18"/>
  <c r="OD94" i="18"/>
  <c r="OB94" i="18"/>
  <c r="OA94" i="18"/>
  <c r="NZ94" i="18"/>
  <c r="NV94" i="18"/>
  <c r="NS94" i="18"/>
  <c r="NR94" i="18"/>
  <c r="NQ94" i="18"/>
  <c r="NM94" i="18"/>
  <c r="OD93" i="18"/>
  <c r="OB93" i="18"/>
  <c r="OA93" i="18"/>
  <c r="NZ93" i="18"/>
  <c r="NV93" i="18"/>
  <c r="NS93" i="18"/>
  <c r="NR93" i="18"/>
  <c r="NQ93" i="18"/>
  <c r="NM93" i="18"/>
  <c r="OD92" i="18"/>
  <c r="OB92" i="18"/>
  <c r="OA92" i="18"/>
  <c r="NZ92" i="18"/>
  <c r="NV92" i="18"/>
  <c r="NS92" i="18"/>
  <c r="NR92" i="18"/>
  <c r="NQ92" i="18"/>
  <c r="NM92" i="18"/>
  <c r="OD91" i="18"/>
  <c r="OB91" i="18"/>
  <c r="OA91" i="18"/>
  <c r="NZ91" i="18"/>
  <c r="NV91" i="18"/>
  <c r="NS91" i="18"/>
  <c r="NR91" i="18"/>
  <c r="NQ91" i="18"/>
  <c r="NM91" i="18"/>
  <c r="OD90" i="18"/>
  <c r="OB90" i="18"/>
  <c r="OA90" i="18"/>
  <c r="NZ90" i="18"/>
  <c r="NV90" i="18"/>
  <c r="NS90" i="18"/>
  <c r="NR90" i="18"/>
  <c r="NQ90" i="18"/>
  <c r="NM90" i="18"/>
  <c r="OD89" i="18"/>
  <c r="OB89" i="18"/>
  <c r="OA89" i="18"/>
  <c r="NZ89" i="18"/>
  <c r="NV89" i="18"/>
  <c r="NS89" i="18"/>
  <c r="NR89" i="18"/>
  <c r="NQ89" i="18"/>
  <c r="NM89" i="18"/>
  <c r="OD88" i="18"/>
  <c r="OB88" i="18"/>
  <c r="OA88" i="18"/>
  <c r="NZ88" i="18"/>
  <c r="NV88" i="18"/>
  <c r="NS88" i="18"/>
  <c r="NR88" i="18"/>
  <c r="NQ88" i="18"/>
  <c r="NM88" i="18"/>
  <c r="OD87" i="18"/>
  <c r="OB87" i="18"/>
  <c r="OA87" i="18"/>
  <c r="NZ87" i="18"/>
  <c r="NV87" i="18"/>
  <c r="NS87" i="18"/>
  <c r="NR87" i="18"/>
  <c r="NQ87" i="18"/>
  <c r="NM87" i="18"/>
  <c r="OD86" i="18"/>
  <c r="OB86" i="18"/>
  <c r="OA86" i="18"/>
  <c r="NZ86" i="18"/>
  <c r="NV86" i="18"/>
  <c r="NS86" i="18"/>
  <c r="NQ86" i="18"/>
  <c r="NR86" i="18" s="1"/>
  <c r="NM86" i="18"/>
  <c r="OD85" i="18"/>
  <c r="OB85" i="18"/>
  <c r="OA85" i="18"/>
  <c r="NZ85" i="18"/>
  <c r="NV85" i="18"/>
  <c r="NS85" i="18"/>
  <c r="NR85" i="18"/>
  <c r="NQ85" i="18"/>
  <c r="NM85" i="18"/>
  <c r="OD84" i="18"/>
  <c r="OB84" i="18"/>
  <c r="OA84" i="18"/>
  <c r="NZ84" i="18"/>
  <c r="NV84" i="18"/>
  <c r="NS84" i="18"/>
  <c r="NR84" i="18"/>
  <c r="NQ84" i="18"/>
  <c r="NM84" i="18"/>
  <c r="OD83" i="18"/>
  <c r="OB83" i="18"/>
  <c r="OA83" i="18"/>
  <c r="NZ83" i="18"/>
  <c r="NV83" i="18"/>
  <c r="NS83" i="18"/>
  <c r="NQ83" i="18"/>
  <c r="NR83" i="18" s="1"/>
  <c r="NM83" i="18"/>
  <c r="OD82" i="18"/>
  <c r="OB82" i="18"/>
  <c r="OA82" i="18"/>
  <c r="NZ82" i="18"/>
  <c r="NV82" i="18"/>
  <c r="NS82" i="18"/>
  <c r="NR82" i="18"/>
  <c r="NQ82" i="18"/>
  <c r="NM82" i="18"/>
  <c r="OD81" i="18"/>
  <c r="OB81" i="18"/>
  <c r="OA81" i="18"/>
  <c r="NZ81" i="18"/>
  <c r="NV81" i="18"/>
  <c r="NS81" i="18"/>
  <c r="NR81" i="18"/>
  <c r="NQ81" i="18"/>
  <c r="NM81" i="18"/>
  <c r="OD80" i="18"/>
  <c r="OB80" i="18"/>
  <c r="OA80" i="18"/>
  <c r="NZ80" i="18"/>
  <c r="NV80" i="18"/>
  <c r="NS80" i="18"/>
  <c r="NQ80" i="18"/>
  <c r="NR80" i="18" s="1"/>
  <c r="NM80" i="18"/>
  <c r="OD79" i="18"/>
  <c r="OB79" i="18"/>
  <c r="OA79" i="18"/>
  <c r="NZ79" i="18"/>
  <c r="NV79" i="18"/>
  <c r="NS79" i="18"/>
  <c r="NR79" i="18"/>
  <c r="NQ79" i="18"/>
  <c r="NM79" i="18"/>
  <c r="OD78" i="18"/>
  <c r="OB78" i="18"/>
  <c r="OA78" i="18"/>
  <c r="NZ78" i="18"/>
  <c r="NV78" i="18"/>
  <c r="NS78" i="18"/>
  <c r="NR78" i="18"/>
  <c r="NQ78" i="18"/>
  <c r="NM78" i="18"/>
  <c r="OD77" i="18"/>
  <c r="OB77" i="18"/>
  <c r="OA77" i="18"/>
  <c r="NZ77" i="18"/>
  <c r="NV77" i="18"/>
  <c r="NS77" i="18"/>
  <c r="NR77" i="18"/>
  <c r="NQ77" i="18"/>
  <c r="NM77" i="18"/>
  <c r="OD76" i="18"/>
  <c r="OB76" i="18"/>
  <c r="OA76" i="18"/>
  <c r="NZ76" i="18"/>
  <c r="NV76" i="18"/>
  <c r="NS76" i="18"/>
  <c r="NR76" i="18"/>
  <c r="NQ76" i="18"/>
  <c r="NM76" i="18"/>
  <c r="OD75" i="18"/>
  <c r="OB75" i="18"/>
  <c r="OA75" i="18"/>
  <c r="NZ75" i="18"/>
  <c r="NV75" i="18"/>
  <c r="NS75" i="18"/>
  <c r="NR75" i="18"/>
  <c r="NQ75" i="18"/>
  <c r="NM75" i="18"/>
  <c r="OD74" i="18"/>
  <c r="OB74" i="18"/>
  <c r="OA74" i="18"/>
  <c r="NZ74" i="18"/>
  <c r="NV74" i="18"/>
  <c r="NS74" i="18"/>
  <c r="NR74" i="18"/>
  <c r="NQ74" i="18"/>
  <c r="NM74" i="18"/>
  <c r="OD73" i="18"/>
  <c r="OB73" i="18"/>
  <c r="OA73" i="18"/>
  <c r="NZ73" i="18"/>
  <c r="NV73" i="18"/>
  <c r="NS73" i="18"/>
  <c r="NR73" i="18"/>
  <c r="NQ73" i="18"/>
  <c r="NM73" i="18"/>
  <c r="OD72" i="18"/>
  <c r="OB72" i="18"/>
  <c r="OA72" i="18"/>
  <c r="NZ72" i="18"/>
  <c r="NV72" i="18"/>
  <c r="NS72" i="18"/>
  <c r="NR72" i="18"/>
  <c r="NQ72" i="18"/>
  <c r="NM72" i="18"/>
  <c r="OD71" i="18"/>
  <c r="OB71" i="18"/>
  <c r="OA71" i="18"/>
  <c r="NZ71" i="18"/>
  <c r="NV71" i="18"/>
  <c r="NS71" i="18"/>
  <c r="NR71" i="18"/>
  <c r="NQ71" i="18"/>
  <c r="NM71" i="18"/>
  <c r="OD70" i="18"/>
  <c r="OB70" i="18"/>
  <c r="OA70" i="18"/>
  <c r="NZ70" i="18"/>
  <c r="NV70" i="18"/>
  <c r="NS70" i="18"/>
  <c r="NR70" i="18"/>
  <c r="NQ70" i="18"/>
  <c r="NM70" i="18"/>
  <c r="OD69" i="18"/>
  <c r="OB69" i="18"/>
  <c r="OA69" i="18"/>
  <c r="NZ69" i="18"/>
  <c r="NV69" i="18"/>
  <c r="NS69" i="18"/>
  <c r="NR69" i="18"/>
  <c r="NQ69" i="18"/>
  <c r="NM69" i="18"/>
  <c r="OD68" i="18"/>
  <c r="OB68" i="18"/>
  <c r="OA68" i="18"/>
  <c r="NZ68" i="18"/>
  <c r="NV68" i="18"/>
  <c r="NS68" i="18"/>
  <c r="NR68" i="18"/>
  <c r="NQ68" i="18"/>
  <c r="NM68" i="18"/>
  <c r="OD67" i="18"/>
  <c r="OB67" i="18"/>
  <c r="OA67" i="18"/>
  <c r="NZ67" i="18"/>
  <c r="NV67" i="18"/>
  <c r="NS67" i="18"/>
  <c r="NR67" i="18"/>
  <c r="NQ67" i="18"/>
  <c r="NM67" i="18"/>
  <c r="OD66" i="18"/>
  <c r="OB66" i="18"/>
  <c r="OA66" i="18"/>
  <c r="NZ66" i="18"/>
  <c r="NV66" i="18"/>
  <c r="NS66" i="18"/>
  <c r="NR66" i="18"/>
  <c r="NQ66" i="18"/>
  <c r="NM66" i="18"/>
  <c r="OD65" i="18"/>
  <c r="OB65" i="18"/>
  <c r="OA65" i="18"/>
  <c r="NZ65" i="18"/>
  <c r="NV65" i="18"/>
  <c r="NS65" i="18"/>
  <c r="NR65" i="18"/>
  <c r="NQ65" i="18"/>
  <c r="NM65" i="18"/>
  <c r="OD64" i="18"/>
  <c r="OB64" i="18"/>
  <c r="OA64" i="18"/>
  <c r="NZ64" i="18"/>
  <c r="NV64" i="18"/>
  <c r="NS64" i="18"/>
  <c r="NR64" i="18"/>
  <c r="NQ64" i="18"/>
  <c r="NM64" i="18"/>
  <c r="OD63" i="18"/>
  <c r="OB63" i="18"/>
  <c r="OA63" i="18"/>
  <c r="NZ63" i="18"/>
  <c r="NV63" i="18"/>
  <c r="NS63" i="18"/>
  <c r="NR63" i="18"/>
  <c r="NQ63" i="18"/>
  <c r="NM63" i="18"/>
  <c r="OD62" i="18"/>
  <c r="OB62" i="18"/>
  <c r="OA62" i="18"/>
  <c r="NZ62" i="18"/>
  <c r="NV62" i="18"/>
  <c r="NS62" i="18"/>
  <c r="NQ62" i="18"/>
  <c r="NR62" i="18" s="1"/>
  <c r="NM62" i="18"/>
  <c r="OD61" i="18"/>
  <c r="OB61" i="18"/>
  <c r="OA61" i="18"/>
  <c r="NZ61" i="18"/>
  <c r="NV61" i="18"/>
  <c r="NS61" i="18"/>
  <c r="NR61" i="18"/>
  <c r="NQ61" i="18"/>
  <c r="NM61" i="18"/>
  <c r="OD60" i="18"/>
  <c r="OB60" i="18"/>
  <c r="OA60" i="18"/>
  <c r="NZ60" i="18"/>
  <c r="NV60" i="18"/>
  <c r="NS60" i="18"/>
  <c r="NR60" i="18"/>
  <c r="NQ60" i="18"/>
  <c r="NM60" i="18"/>
  <c r="OD59" i="18"/>
  <c r="OB59" i="18"/>
  <c r="OA59" i="18"/>
  <c r="NZ59" i="18"/>
  <c r="NV59" i="18"/>
  <c r="NS59" i="18"/>
  <c r="NR59" i="18"/>
  <c r="NQ59" i="18"/>
  <c r="NM59" i="18"/>
  <c r="OD58" i="18"/>
  <c r="OB58" i="18"/>
  <c r="OA58" i="18"/>
  <c r="NZ58" i="18"/>
  <c r="NV58" i="18"/>
  <c r="NS58" i="18"/>
  <c r="NR58" i="18"/>
  <c r="NQ58" i="18"/>
  <c r="NM58" i="18"/>
  <c r="OD57" i="18"/>
  <c r="OB57" i="18"/>
  <c r="OA57" i="18"/>
  <c r="NZ57" i="18"/>
  <c r="NV57" i="18"/>
  <c r="NS57" i="18"/>
  <c r="NR57" i="18"/>
  <c r="NQ57" i="18"/>
  <c r="NM57" i="18"/>
  <c r="OD56" i="18"/>
  <c r="OB56" i="18"/>
  <c r="OA56" i="18"/>
  <c r="NZ56" i="18"/>
  <c r="NV56" i="18"/>
  <c r="NS56" i="18"/>
  <c r="NR56" i="18"/>
  <c r="NQ56" i="18"/>
  <c r="NM56" i="18"/>
  <c r="OD55" i="18"/>
  <c r="OB55" i="18"/>
  <c r="OA55" i="18"/>
  <c r="NZ55" i="18"/>
  <c r="NV55" i="18"/>
  <c r="NS55" i="18"/>
  <c r="NR55" i="18"/>
  <c r="NQ55" i="18"/>
  <c r="NM55" i="18"/>
  <c r="OD54" i="18"/>
  <c r="OB54" i="18"/>
  <c r="OA54" i="18"/>
  <c r="NZ54" i="18"/>
  <c r="NV54" i="18"/>
  <c r="NS54" i="18"/>
  <c r="NR54" i="18"/>
  <c r="NQ54" i="18"/>
  <c r="NM54" i="18"/>
  <c r="OD53" i="18"/>
  <c r="OB53" i="18"/>
  <c r="OA53" i="18"/>
  <c r="NZ53" i="18"/>
  <c r="NV53" i="18"/>
  <c r="NS53" i="18"/>
  <c r="NR53" i="18"/>
  <c r="NQ53" i="18"/>
  <c r="NM53" i="18"/>
  <c r="OD52" i="18"/>
  <c r="OB52" i="18"/>
  <c r="OA52" i="18"/>
  <c r="NZ52" i="18"/>
  <c r="NV52" i="18"/>
  <c r="NS52" i="18"/>
  <c r="NR52" i="18"/>
  <c r="NQ52" i="18"/>
  <c r="NM52" i="18"/>
  <c r="OD51" i="18"/>
  <c r="OB51" i="18"/>
  <c r="OA51" i="18"/>
  <c r="NZ51" i="18"/>
  <c r="NV51" i="18"/>
  <c r="NS51" i="18"/>
  <c r="NR51" i="18"/>
  <c r="NQ51" i="18"/>
  <c r="NM51" i="18"/>
  <c r="OD50" i="18"/>
  <c r="OB50" i="18"/>
  <c r="OA50" i="18"/>
  <c r="NZ50" i="18"/>
  <c r="NV50" i="18"/>
  <c r="NS50" i="18"/>
  <c r="NR50" i="18"/>
  <c r="NQ50" i="18"/>
  <c r="NM50" i="18"/>
  <c r="OD49" i="18"/>
  <c r="OB49" i="18"/>
  <c r="OA49" i="18"/>
  <c r="NZ49" i="18"/>
  <c r="NV49" i="18"/>
  <c r="NS49" i="18"/>
  <c r="NR49" i="18"/>
  <c r="NQ49" i="18"/>
  <c r="NM49" i="18"/>
  <c r="OD48" i="18"/>
  <c r="OB48" i="18"/>
  <c r="OA48" i="18"/>
  <c r="NZ48" i="18"/>
  <c r="NV48" i="18"/>
  <c r="NS48" i="18"/>
  <c r="NR48" i="18"/>
  <c r="NQ48" i="18"/>
  <c r="NM48" i="18"/>
  <c r="OD47" i="18"/>
  <c r="OB47" i="18"/>
  <c r="OA47" i="18"/>
  <c r="NZ47" i="18"/>
  <c r="NV47" i="18"/>
  <c r="NS47" i="18"/>
  <c r="NR47" i="18"/>
  <c r="NQ47" i="18"/>
  <c r="NM47" i="18"/>
  <c r="OD46" i="18"/>
  <c r="OB46" i="18"/>
  <c r="OA46" i="18"/>
  <c r="NZ46" i="18"/>
  <c r="NV46" i="18"/>
  <c r="NS46" i="18"/>
  <c r="NR46" i="18"/>
  <c r="NQ46" i="18"/>
  <c r="NM46" i="18"/>
  <c r="OD45" i="18"/>
  <c r="OB45" i="18"/>
  <c r="OA45" i="18"/>
  <c r="NZ45" i="18"/>
  <c r="NV45" i="18"/>
  <c r="NS45" i="18"/>
  <c r="NR45" i="18"/>
  <c r="NQ45" i="18"/>
  <c r="NM45" i="18"/>
  <c r="OD44" i="18"/>
  <c r="OB44" i="18"/>
  <c r="OA44" i="18"/>
  <c r="NZ44" i="18"/>
  <c r="NV44" i="18"/>
  <c r="NS44" i="18"/>
  <c r="NR44" i="18"/>
  <c r="NQ44" i="18"/>
  <c r="NM44" i="18"/>
  <c r="OD43" i="18"/>
  <c r="OB43" i="18"/>
  <c r="OA43" i="18"/>
  <c r="NZ43" i="18"/>
  <c r="NV43" i="18"/>
  <c r="NS43" i="18"/>
  <c r="NR43" i="18"/>
  <c r="NQ43" i="18"/>
  <c r="NM43" i="18"/>
  <c r="OD42" i="18"/>
  <c r="OB42" i="18"/>
  <c r="OA42" i="18"/>
  <c r="NZ42" i="18"/>
  <c r="NV42" i="18"/>
  <c r="NS42" i="18"/>
  <c r="NR42" i="18"/>
  <c r="NQ42" i="18"/>
  <c r="NM42" i="18"/>
  <c r="OD41" i="18"/>
  <c r="OB41" i="18"/>
  <c r="OA41" i="18"/>
  <c r="NZ41" i="18"/>
  <c r="NV41" i="18"/>
  <c r="NS41" i="18"/>
  <c r="NR41" i="18"/>
  <c r="NQ41" i="18"/>
  <c r="NM41" i="18"/>
  <c r="OD40" i="18"/>
  <c r="OB40" i="18"/>
  <c r="OA40" i="18"/>
  <c r="NZ40" i="18"/>
  <c r="NV40" i="18"/>
  <c r="NS40" i="18"/>
  <c r="NR40" i="18"/>
  <c r="NQ40" i="18"/>
  <c r="NM40" i="18"/>
  <c r="OD39" i="18"/>
  <c r="OB39" i="18"/>
  <c r="OA39" i="18"/>
  <c r="NZ39" i="18"/>
  <c r="NV39" i="18"/>
  <c r="NS39" i="18"/>
  <c r="NR39" i="18"/>
  <c r="NQ39" i="18"/>
  <c r="NM39" i="18"/>
  <c r="OD38" i="18"/>
  <c r="OB38" i="18"/>
  <c r="OA38" i="18"/>
  <c r="NZ38" i="18"/>
  <c r="NV38" i="18"/>
  <c r="NS38" i="18"/>
  <c r="NR38" i="18"/>
  <c r="NQ38" i="18"/>
  <c r="NM38" i="18"/>
  <c r="OD37" i="18"/>
  <c r="OB37" i="18"/>
  <c r="OA37" i="18"/>
  <c r="NZ37" i="18"/>
  <c r="NV37" i="18"/>
  <c r="NS37" i="18"/>
  <c r="NR37" i="18"/>
  <c r="NQ37" i="18"/>
  <c r="NM37" i="18"/>
  <c r="OD36" i="18"/>
  <c r="OB36" i="18"/>
  <c r="OA36" i="18"/>
  <c r="NZ36" i="18"/>
  <c r="NV36" i="18"/>
  <c r="NS36" i="18"/>
  <c r="NR36" i="18"/>
  <c r="NQ36" i="18"/>
  <c r="NM36" i="18"/>
  <c r="OD35" i="18"/>
  <c r="OB35" i="18"/>
  <c r="OA35" i="18"/>
  <c r="NZ35" i="18"/>
  <c r="NV35" i="18"/>
  <c r="NS35" i="18"/>
  <c r="NR35" i="18"/>
  <c r="NQ35" i="18"/>
  <c r="NM35" i="18"/>
  <c r="OD34" i="18"/>
  <c r="OB34" i="18"/>
  <c r="OA34" i="18"/>
  <c r="NZ34" i="18"/>
  <c r="NV34" i="18"/>
  <c r="NS34" i="18"/>
  <c r="NR34" i="18"/>
  <c r="NQ34" i="18"/>
  <c r="NM34" i="18"/>
  <c r="OD33" i="18"/>
  <c r="OB33" i="18"/>
  <c r="OA33" i="18"/>
  <c r="NZ33" i="18"/>
  <c r="NV33" i="18"/>
  <c r="NS33" i="18"/>
  <c r="NR33" i="18"/>
  <c r="NQ33" i="18"/>
  <c r="NM33" i="18"/>
  <c r="OD32" i="18"/>
  <c r="OB32" i="18"/>
  <c r="OA32" i="18"/>
  <c r="NZ32" i="18"/>
  <c r="NV32" i="18"/>
  <c r="NS32" i="18"/>
  <c r="NR32" i="18"/>
  <c r="NQ32" i="18"/>
  <c r="NM32" i="18"/>
  <c r="OD31" i="18"/>
  <c r="OB31" i="18"/>
  <c r="OA31" i="18"/>
  <c r="NZ31" i="18"/>
  <c r="NV31" i="18"/>
  <c r="NS31" i="18"/>
  <c r="NR31" i="18"/>
  <c r="NQ31" i="18"/>
  <c r="NM31" i="18"/>
  <c r="OD30" i="18"/>
  <c r="OB30" i="18"/>
  <c r="OA30" i="18"/>
  <c r="NZ30" i="18"/>
  <c r="NV30" i="18"/>
  <c r="NS30" i="18"/>
  <c r="NR30" i="18"/>
  <c r="NQ30" i="18"/>
  <c r="NM30" i="18"/>
  <c r="OD29" i="18"/>
  <c r="OB29" i="18"/>
  <c r="OA29" i="18"/>
  <c r="NZ29" i="18"/>
  <c r="NV29" i="18"/>
  <c r="NS29" i="18"/>
  <c r="NR29" i="18"/>
  <c r="NQ29" i="18"/>
  <c r="NM29" i="18"/>
  <c r="OD28" i="18"/>
  <c r="OB28" i="18"/>
  <c r="OA28" i="18"/>
  <c r="NZ28" i="18"/>
  <c r="NV28" i="18"/>
  <c r="NS28" i="18"/>
  <c r="NR28" i="18"/>
  <c r="NQ28" i="18"/>
  <c r="NM28" i="18"/>
  <c r="OD27" i="18"/>
  <c r="OB27" i="18"/>
  <c r="OA27" i="18"/>
  <c r="NZ27" i="18"/>
  <c r="NV27" i="18"/>
  <c r="NS27" i="18"/>
  <c r="NR27" i="18"/>
  <c r="NQ27" i="18"/>
  <c r="NM27" i="18"/>
  <c r="OD26" i="18"/>
  <c r="OB26" i="18"/>
  <c r="OA26" i="18"/>
  <c r="NZ26" i="18"/>
  <c r="NV26" i="18"/>
  <c r="NS26" i="18"/>
  <c r="NR26" i="18"/>
  <c r="NQ26" i="18"/>
  <c r="NM26" i="18"/>
  <c r="OD25" i="18"/>
  <c r="OB25" i="18"/>
  <c r="OA25" i="18"/>
  <c r="NZ25" i="18"/>
  <c r="NV25" i="18"/>
  <c r="NS25" i="18"/>
  <c r="NR25" i="18"/>
  <c r="NQ25" i="18"/>
  <c r="NM25" i="18"/>
  <c r="OD24" i="18"/>
  <c r="OB24" i="18"/>
  <c r="OA24" i="18"/>
  <c r="NZ24" i="18"/>
  <c r="NV24" i="18"/>
  <c r="NS24" i="18"/>
  <c r="NR24" i="18"/>
  <c r="NQ24" i="18"/>
  <c r="NM24" i="18"/>
  <c r="OD23" i="18"/>
  <c r="OB23" i="18"/>
  <c r="OA23" i="18"/>
  <c r="NZ23" i="18"/>
  <c r="NV23" i="18"/>
  <c r="NS23" i="18"/>
  <c r="NR23" i="18"/>
  <c r="NQ23" i="18"/>
  <c r="NM23" i="18"/>
  <c r="OD22" i="18"/>
  <c r="OB22" i="18"/>
  <c r="OA22" i="18"/>
  <c r="NZ22" i="18"/>
  <c r="NV22" i="18"/>
  <c r="NS22" i="18"/>
  <c r="NR22" i="18"/>
  <c r="NQ22" i="18"/>
  <c r="NM22" i="18"/>
  <c r="OD21" i="18"/>
  <c r="OB21" i="18"/>
  <c r="OA21" i="18"/>
  <c r="NZ21" i="18"/>
  <c r="NV21" i="18"/>
  <c r="NS21" i="18"/>
  <c r="NR21" i="18"/>
  <c r="NQ21" i="18"/>
  <c r="NM21" i="18"/>
  <c r="OD20" i="18"/>
  <c r="OB20" i="18"/>
  <c r="OA20" i="18"/>
  <c r="NZ20" i="18"/>
  <c r="NV20" i="18"/>
  <c r="NS20" i="18"/>
  <c r="NR20" i="18"/>
  <c r="NQ20" i="18"/>
  <c r="NM20" i="18"/>
  <c r="OD19" i="18"/>
  <c r="OB19" i="18"/>
  <c r="OA19" i="18"/>
  <c r="NZ19" i="18"/>
  <c r="NV19" i="18"/>
  <c r="NS19" i="18"/>
  <c r="NR19" i="18"/>
  <c r="NQ19" i="18"/>
  <c r="NM19" i="18"/>
  <c r="OD18" i="18"/>
  <c r="OB18" i="18"/>
  <c r="OA18" i="18"/>
  <c r="NZ18" i="18"/>
  <c r="NV18" i="18"/>
  <c r="NS18" i="18"/>
  <c r="NR18" i="18"/>
  <c r="NQ18" i="18"/>
  <c r="NM18" i="18"/>
  <c r="OD17" i="18"/>
  <c r="OB17" i="18"/>
  <c r="OA17" i="18"/>
  <c r="NZ17" i="18"/>
  <c r="NV17" i="18"/>
  <c r="NS17" i="18"/>
  <c r="NQ17" i="18"/>
  <c r="NM17" i="18"/>
  <c r="OD16" i="18"/>
  <c r="OB16" i="18"/>
  <c r="OA16" i="18"/>
  <c r="NZ16" i="18"/>
  <c r="NV16" i="18"/>
  <c r="NS16" i="18"/>
  <c r="NR16" i="18"/>
  <c r="NQ16" i="18"/>
  <c r="NM16" i="18"/>
  <c r="OD15" i="18"/>
  <c r="OB15" i="18"/>
  <c r="OA15" i="18"/>
  <c r="NZ15" i="18"/>
  <c r="NV15" i="18"/>
  <c r="NS15" i="18"/>
  <c r="NR15" i="18"/>
  <c r="NQ15" i="18"/>
  <c r="NM15" i="18"/>
  <c r="OD14" i="18"/>
  <c r="OB14" i="18"/>
  <c r="OA14" i="18"/>
  <c r="NZ14" i="18"/>
  <c r="NV14" i="18"/>
  <c r="NS14" i="18"/>
  <c r="NR14" i="18"/>
  <c r="NQ14" i="18"/>
  <c r="NM14" i="18"/>
  <c r="OD13" i="18"/>
  <c r="OB13" i="18"/>
  <c r="OA13" i="18"/>
  <c r="NZ13" i="18"/>
  <c r="NV13" i="18"/>
  <c r="NS13" i="18"/>
  <c r="NR13" i="18"/>
  <c r="NQ13" i="18"/>
  <c r="NM13" i="18"/>
  <c r="OD12" i="18"/>
  <c r="OB12" i="18"/>
  <c r="OA12" i="18"/>
  <c r="NZ12" i="18"/>
  <c r="NV12" i="18"/>
  <c r="NS12" i="18"/>
  <c r="NR12" i="18"/>
  <c r="NQ12" i="18"/>
  <c r="NM12" i="18"/>
  <c r="OD11" i="18"/>
  <c r="OB11" i="18"/>
  <c r="OA11" i="18"/>
  <c r="NZ11" i="18"/>
  <c r="NV11" i="18"/>
  <c r="NS11" i="18"/>
  <c r="NR11" i="18"/>
  <c r="NQ11" i="18"/>
  <c r="NM11" i="18"/>
  <c r="OD10" i="18"/>
  <c r="OB10" i="18"/>
  <c r="OA10" i="18"/>
  <c r="NZ10" i="18"/>
  <c r="NV10" i="18"/>
  <c r="NS10" i="18"/>
  <c r="NR10" i="18"/>
  <c r="NQ10" i="18"/>
  <c r="NM10" i="18"/>
  <c r="OD9" i="18"/>
  <c r="OB9" i="18"/>
  <c r="OA9" i="18"/>
  <c r="NZ9" i="18"/>
  <c r="NV9" i="18"/>
  <c r="NS9" i="18"/>
  <c r="NR9" i="18"/>
  <c r="NQ9" i="18"/>
  <c r="NM9" i="18"/>
  <c r="OD8" i="18"/>
  <c r="OB8" i="18"/>
  <c r="OA8" i="18"/>
  <c r="NZ8" i="18"/>
  <c r="NV8" i="18"/>
  <c r="NS8" i="18"/>
  <c r="NR8" i="18"/>
  <c r="NQ8" i="18"/>
  <c r="NM8" i="18"/>
  <c r="NH100" i="18"/>
  <c r="NF100" i="18"/>
  <c r="NE100" i="18"/>
  <c r="ND100" i="18"/>
  <c r="MZ100" i="18"/>
  <c r="MW100" i="18"/>
  <c r="MV100" i="18"/>
  <c r="MU100" i="18"/>
  <c r="MQ100" i="18"/>
  <c r="NH99" i="18"/>
  <c r="NF99" i="18"/>
  <c r="NE99" i="18"/>
  <c r="ND99" i="18"/>
  <c r="MZ99" i="18"/>
  <c r="MW99" i="18"/>
  <c r="MV99" i="18"/>
  <c r="MU99" i="18"/>
  <c r="MQ99" i="18"/>
  <c r="NH98" i="18"/>
  <c r="NF98" i="18"/>
  <c r="NE98" i="18"/>
  <c r="NG98" i="18" s="1"/>
  <c r="ND98" i="18"/>
  <c r="MZ98" i="18"/>
  <c r="MW98" i="18"/>
  <c r="MV98" i="18"/>
  <c r="MU98" i="18"/>
  <c r="NH97" i="18"/>
  <c r="NF97" i="18"/>
  <c r="NE97" i="18"/>
  <c r="ND97" i="18"/>
  <c r="MZ97" i="18"/>
  <c r="MW97" i="18"/>
  <c r="MV97" i="18"/>
  <c r="MU97" i="18"/>
  <c r="MQ97" i="18"/>
  <c r="NH96" i="18"/>
  <c r="NF96" i="18"/>
  <c r="NE96" i="18"/>
  <c r="ND96" i="18"/>
  <c r="MZ96" i="18"/>
  <c r="MW96" i="18"/>
  <c r="MV96" i="18"/>
  <c r="MU96" i="18"/>
  <c r="MQ96" i="18"/>
  <c r="NH95" i="18"/>
  <c r="NF95" i="18"/>
  <c r="NE95" i="18"/>
  <c r="ND95" i="18"/>
  <c r="MZ95" i="18"/>
  <c r="MW95" i="18"/>
  <c r="MV95" i="18"/>
  <c r="MU95" i="18"/>
  <c r="MQ95" i="18"/>
  <c r="NH94" i="18"/>
  <c r="NF94" i="18"/>
  <c r="NE94" i="18"/>
  <c r="ND94" i="18"/>
  <c r="MZ94" i="18"/>
  <c r="MW94" i="18"/>
  <c r="MV94" i="18"/>
  <c r="MU94" i="18"/>
  <c r="MQ94" i="18"/>
  <c r="NH93" i="18"/>
  <c r="NF93" i="18"/>
  <c r="NE93" i="18"/>
  <c r="ND93" i="18"/>
  <c r="MZ93" i="18"/>
  <c r="MW93" i="18"/>
  <c r="MV93" i="18"/>
  <c r="MU93" i="18"/>
  <c r="MQ93" i="18"/>
  <c r="NH92" i="18"/>
  <c r="NF92" i="18"/>
  <c r="NE92" i="18"/>
  <c r="ND92" i="18"/>
  <c r="MZ92" i="18"/>
  <c r="MW92" i="18"/>
  <c r="MV92" i="18"/>
  <c r="MU92" i="18"/>
  <c r="MQ92" i="18"/>
  <c r="NH91" i="18"/>
  <c r="NF91" i="18"/>
  <c r="NE91" i="18"/>
  <c r="ND91" i="18"/>
  <c r="MZ91" i="18"/>
  <c r="MW91" i="18"/>
  <c r="MV91" i="18"/>
  <c r="MU91" i="18"/>
  <c r="MQ91" i="18"/>
  <c r="NH90" i="18"/>
  <c r="NF90" i="18"/>
  <c r="NE90" i="18"/>
  <c r="ND90" i="18"/>
  <c r="MZ90" i="18"/>
  <c r="MW90" i="18"/>
  <c r="MV90" i="18"/>
  <c r="MU90" i="18"/>
  <c r="MQ90" i="18"/>
  <c r="NH89" i="18"/>
  <c r="NF89" i="18"/>
  <c r="NE89" i="18"/>
  <c r="ND89" i="18"/>
  <c r="MZ89" i="18"/>
  <c r="MW89" i="18"/>
  <c r="MV89" i="18"/>
  <c r="MU89" i="18"/>
  <c r="MQ89" i="18"/>
  <c r="NH88" i="18"/>
  <c r="NF88" i="18"/>
  <c r="NE88" i="18"/>
  <c r="ND88" i="18"/>
  <c r="MZ88" i="18"/>
  <c r="MW88" i="18"/>
  <c r="MV88" i="18"/>
  <c r="MU88" i="18"/>
  <c r="MQ88" i="18"/>
  <c r="NH87" i="18"/>
  <c r="NF87" i="18"/>
  <c r="NE87" i="18"/>
  <c r="ND87" i="18"/>
  <c r="MZ87" i="18"/>
  <c r="MW87" i="18"/>
  <c r="MV87" i="18"/>
  <c r="MU87" i="18"/>
  <c r="MQ87" i="18"/>
  <c r="NH86" i="18"/>
  <c r="NF86" i="18"/>
  <c r="NE86" i="18"/>
  <c r="NG86" i="18" s="1"/>
  <c r="ND86" i="18"/>
  <c r="MZ86" i="18"/>
  <c r="MW86" i="18"/>
  <c r="MV86" i="18"/>
  <c r="MU86" i="18"/>
  <c r="NH85" i="18"/>
  <c r="NF85" i="18"/>
  <c r="NE85" i="18"/>
  <c r="ND85" i="18"/>
  <c r="MZ85" i="18"/>
  <c r="MW85" i="18"/>
  <c r="MV85" i="18"/>
  <c r="MU85" i="18"/>
  <c r="MQ85" i="18"/>
  <c r="NH84" i="18"/>
  <c r="NF84" i="18"/>
  <c r="NE84" i="18"/>
  <c r="ND84" i="18"/>
  <c r="MZ84" i="18"/>
  <c r="MW84" i="18"/>
  <c r="MV84" i="18"/>
  <c r="MU84" i="18"/>
  <c r="MQ84" i="18"/>
  <c r="NH83" i="18"/>
  <c r="NF83" i="18"/>
  <c r="NE83" i="18"/>
  <c r="NG83" i="18" s="1"/>
  <c r="ND83" i="18"/>
  <c r="MZ83" i="18"/>
  <c r="MW83" i="18"/>
  <c r="MV83" i="18"/>
  <c r="MU83" i="18"/>
  <c r="NH82" i="18"/>
  <c r="NF82" i="18"/>
  <c r="NE82" i="18"/>
  <c r="ND82" i="18"/>
  <c r="MZ82" i="18"/>
  <c r="MW82" i="18"/>
  <c r="MV82" i="18"/>
  <c r="MU82" i="18"/>
  <c r="MQ82" i="18"/>
  <c r="NH81" i="18"/>
  <c r="NF81" i="18"/>
  <c r="NE81" i="18"/>
  <c r="ND81" i="18"/>
  <c r="MZ81" i="18"/>
  <c r="MW81" i="18"/>
  <c r="MV81" i="18"/>
  <c r="MU81" i="18"/>
  <c r="MQ81" i="18"/>
  <c r="NH80" i="18"/>
  <c r="NF80" i="18"/>
  <c r="NE80" i="18"/>
  <c r="NG80" i="18" s="1"/>
  <c r="NI80" i="18" s="1"/>
  <c r="ND80" i="18"/>
  <c r="MZ80" i="18"/>
  <c r="MW80" i="18"/>
  <c r="MV80" i="18"/>
  <c r="MU80" i="18"/>
  <c r="NH79" i="18"/>
  <c r="NF79" i="18"/>
  <c r="NE79" i="18"/>
  <c r="ND79" i="18"/>
  <c r="MZ79" i="18"/>
  <c r="MW79" i="18"/>
  <c r="MV79" i="18"/>
  <c r="MU79" i="18"/>
  <c r="MQ79" i="18"/>
  <c r="NH78" i="18"/>
  <c r="NF78" i="18"/>
  <c r="NE78" i="18"/>
  <c r="ND78" i="18"/>
  <c r="MZ78" i="18"/>
  <c r="MW78" i="18"/>
  <c r="MV78" i="18"/>
  <c r="MU78" i="18"/>
  <c r="MQ78" i="18"/>
  <c r="NH77" i="18"/>
  <c r="NF77" i="18"/>
  <c r="NE77" i="18"/>
  <c r="ND77" i="18"/>
  <c r="MZ77" i="18"/>
  <c r="MW77" i="18"/>
  <c r="MV77" i="18"/>
  <c r="MU77" i="18"/>
  <c r="MQ77" i="18"/>
  <c r="NH76" i="18"/>
  <c r="NF76" i="18"/>
  <c r="NE76" i="18"/>
  <c r="ND76" i="18"/>
  <c r="MZ76" i="18"/>
  <c r="MW76" i="18"/>
  <c r="MV76" i="18"/>
  <c r="MU76" i="18"/>
  <c r="MQ76" i="18"/>
  <c r="NH75" i="18"/>
  <c r="NF75" i="18"/>
  <c r="NE75" i="18"/>
  <c r="ND75" i="18"/>
  <c r="MZ75" i="18"/>
  <c r="MW75" i="18"/>
  <c r="MV75" i="18"/>
  <c r="MU75" i="18"/>
  <c r="MQ75" i="18"/>
  <c r="NH74" i="18"/>
  <c r="NF74" i="18"/>
  <c r="NE74" i="18"/>
  <c r="ND74" i="18"/>
  <c r="MZ74" i="18"/>
  <c r="MW74" i="18"/>
  <c r="MV74" i="18"/>
  <c r="MU74" i="18"/>
  <c r="MQ74" i="18"/>
  <c r="NH73" i="18"/>
  <c r="NF73" i="18"/>
  <c r="NE73" i="18"/>
  <c r="ND73" i="18"/>
  <c r="MZ73" i="18"/>
  <c r="MW73" i="18"/>
  <c r="MV73" i="18"/>
  <c r="MU73" i="18"/>
  <c r="MQ73" i="18"/>
  <c r="NH72" i="18"/>
  <c r="NF72" i="18"/>
  <c r="NE72" i="18"/>
  <c r="ND72" i="18"/>
  <c r="MZ72" i="18"/>
  <c r="MW72" i="18"/>
  <c r="MV72" i="18"/>
  <c r="MU72" i="18"/>
  <c r="MQ72" i="18"/>
  <c r="NH71" i="18"/>
  <c r="NF71" i="18"/>
  <c r="NE71" i="18"/>
  <c r="ND71" i="18"/>
  <c r="MZ71" i="18"/>
  <c r="MW71" i="18"/>
  <c r="MV71" i="18"/>
  <c r="MU71" i="18"/>
  <c r="MQ71" i="18"/>
  <c r="NH70" i="18"/>
  <c r="NF70" i="18"/>
  <c r="NE70" i="18"/>
  <c r="ND70" i="18"/>
  <c r="MZ70" i="18"/>
  <c r="MW70" i="18"/>
  <c r="MV70" i="18"/>
  <c r="MU70" i="18"/>
  <c r="MQ70" i="18"/>
  <c r="NH69" i="18"/>
  <c r="NF69" i="18"/>
  <c r="NE69" i="18"/>
  <c r="ND69" i="18"/>
  <c r="MZ69" i="18"/>
  <c r="MW69" i="18"/>
  <c r="MV69" i="18"/>
  <c r="MU69" i="18"/>
  <c r="MQ69" i="18"/>
  <c r="NH68" i="18"/>
  <c r="NF68" i="18"/>
  <c r="NE68" i="18"/>
  <c r="ND68" i="18"/>
  <c r="MZ68" i="18"/>
  <c r="MW68" i="18"/>
  <c r="MV68" i="18"/>
  <c r="MU68" i="18"/>
  <c r="MQ68" i="18"/>
  <c r="NH67" i="18"/>
  <c r="NF67" i="18"/>
  <c r="NE67" i="18"/>
  <c r="ND67" i="18"/>
  <c r="MZ67" i="18"/>
  <c r="MW67" i="18"/>
  <c r="MV67" i="18"/>
  <c r="MU67" i="18"/>
  <c r="MQ67" i="18"/>
  <c r="NH66" i="18"/>
  <c r="NF66" i="18"/>
  <c r="NE66" i="18"/>
  <c r="ND66" i="18"/>
  <c r="MZ66" i="18"/>
  <c r="MW66" i="18"/>
  <c r="MV66" i="18"/>
  <c r="MU66" i="18"/>
  <c r="MQ66" i="18"/>
  <c r="NH65" i="18"/>
  <c r="NF65" i="18"/>
  <c r="NE65" i="18"/>
  <c r="ND65" i="18"/>
  <c r="MZ65" i="18"/>
  <c r="MW65" i="18"/>
  <c r="MV65" i="18"/>
  <c r="MU65" i="18"/>
  <c r="MQ65" i="18"/>
  <c r="NH64" i="18"/>
  <c r="NF64" i="18"/>
  <c r="NE64" i="18"/>
  <c r="ND64" i="18"/>
  <c r="MZ64" i="18"/>
  <c r="MW64" i="18"/>
  <c r="MV64" i="18"/>
  <c r="MU64" i="18"/>
  <c r="MQ64" i="18"/>
  <c r="NH63" i="18"/>
  <c r="NF63" i="18"/>
  <c r="NE63" i="18"/>
  <c r="ND63" i="18"/>
  <c r="MZ63" i="18"/>
  <c r="MW63" i="18"/>
  <c r="MV63" i="18"/>
  <c r="MU63" i="18"/>
  <c r="MQ63" i="18"/>
  <c r="NH62" i="18"/>
  <c r="NF62" i="18"/>
  <c r="NE62" i="18"/>
  <c r="NG62" i="18" s="1"/>
  <c r="ND62" i="18"/>
  <c r="MZ62" i="18"/>
  <c r="MW62" i="18"/>
  <c r="MV62" i="18"/>
  <c r="MU62" i="18"/>
  <c r="NH61" i="18"/>
  <c r="NF61" i="18"/>
  <c r="NE61" i="18"/>
  <c r="ND61" i="18"/>
  <c r="MZ61" i="18"/>
  <c r="MW61" i="18"/>
  <c r="MV61" i="18"/>
  <c r="MU61" i="18"/>
  <c r="MQ61" i="18"/>
  <c r="NH60" i="18"/>
  <c r="NF60" i="18"/>
  <c r="NE60" i="18"/>
  <c r="ND60" i="18"/>
  <c r="MZ60" i="18"/>
  <c r="MW60" i="18"/>
  <c r="MV60" i="18"/>
  <c r="MU60" i="18"/>
  <c r="MQ60" i="18"/>
  <c r="NH59" i="18"/>
  <c r="NF59" i="18"/>
  <c r="NE59" i="18"/>
  <c r="ND59" i="18"/>
  <c r="MZ59" i="18"/>
  <c r="MW59" i="18"/>
  <c r="MV59" i="18"/>
  <c r="MU59" i="18"/>
  <c r="MQ59" i="18"/>
  <c r="NH58" i="18"/>
  <c r="NF58" i="18"/>
  <c r="NE58" i="18"/>
  <c r="ND58" i="18"/>
  <c r="MZ58" i="18"/>
  <c r="MW58" i="18"/>
  <c r="MV58" i="18"/>
  <c r="MU58" i="18"/>
  <c r="MQ58" i="18"/>
  <c r="NH57" i="18"/>
  <c r="NF57" i="18"/>
  <c r="NE57" i="18"/>
  <c r="ND57" i="18"/>
  <c r="MZ57" i="18"/>
  <c r="MW57" i="18"/>
  <c r="MV57" i="18"/>
  <c r="MU57" i="18"/>
  <c r="MQ57" i="18"/>
  <c r="NH56" i="18"/>
  <c r="NF56" i="18"/>
  <c r="NE56" i="18"/>
  <c r="ND56" i="18"/>
  <c r="MZ56" i="18"/>
  <c r="MW56" i="18"/>
  <c r="MV56" i="18"/>
  <c r="MU56" i="18"/>
  <c r="MQ56" i="18"/>
  <c r="NH55" i="18"/>
  <c r="NF55" i="18"/>
  <c r="NE55" i="18"/>
  <c r="ND55" i="18"/>
  <c r="MZ55" i="18"/>
  <c r="MW55" i="18"/>
  <c r="MV55" i="18"/>
  <c r="MU55" i="18"/>
  <c r="MQ55" i="18"/>
  <c r="NH54" i="18"/>
  <c r="NF54" i="18"/>
  <c r="NE54" i="18"/>
  <c r="ND54" i="18"/>
  <c r="MZ54" i="18"/>
  <c r="MW54" i="18"/>
  <c r="MV54" i="18"/>
  <c r="MU54" i="18"/>
  <c r="MQ54" i="18"/>
  <c r="NH53" i="18"/>
  <c r="NF53" i="18"/>
  <c r="NE53" i="18"/>
  <c r="ND53" i="18"/>
  <c r="MZ53" i="18"/>
  <c r="MW53" i="18"/>
  <c r="MV53" i="18"/>
  <c r="MU53" i="18"/>
  <c r="MQ53" i="18"/>
  <c r="NH52" i="18"/>
  <c r="NF52" i="18"/>
  <c r="NE52" i="18"/>
  <c r="ND52" i="18"/>
  <c r="MZ52" i="18"/>
  <c r="MW52" i="18"/>
  <c r="MV52" i="18"/>
  <c r="MU52" i="18"/>
  <c r="MQ52" i="18"/>
  <c r="NH51" i="18"/>
  <c r="NF51" i="18"/>
  <c r="NE51" i="18"/>
  <c r="ND51" i="18"/>
  <c r="MZ51" i="18"/>
  <c r="MW51" i="18"/>
  <c r="MV51" i="18"/>
  <c r="MU51" i="18"/>
  <c r="MQ51" i="18"/>
  <c r="NH50" i="18"/>
  <c r="NF50" i="18"/>
  <c r="NE50" i="18"/>
  <c r="ND50" i="18"/>
  <c r="MZ50" i="18"/>
  <c r="MW50" i="18"/>
  <c r="MV50" i="18"/>
  <c r="MU50" i="18"/>
  <c r="MQ50" i="18"/>
  <c r="NH49" i="18"/>
  <c r="NF49" i="18"/>
  <c r="NE49" i="18"/>
  <c r="ND49" i="18"/>
  <c r="MZ49" i="18"/>
  <c r="MW49" i="18"/>
  <c r="MV49" i="18"/>
  <c r="MU49" i="18"/>
  <c r="MQ49" i="18"/>
  <c r="NH48" i="18"/>
  <c r="NF48" i="18"/>
  <c r="NE48" i="18"/>
  <c r="ND48" i="18"/>
  <c r="MZ48" i="18"/>
  <c r="MW48" i="18"/>
  <c r="MV48" i="18"/>
  <c r="MU48" i="18"/>
  <c r="MQ48" i="18"/>
  <c r="NH47" i="18"/>
  <c r="NF47" i="18"/>
  <c r="NE47" i="18"/>
  <c r="ND47" i="18"/>
  <c r="MZ47" i="18"/>
  <c r="MW47" i="18"/>
  <c r="MV47" i="18"/>
  <c r="MU47" i="18"/>
  <c r="MQ47" i="18"/>
  <c r="NH46" i="18"/>
  <c r="NF46" i="18"/>
  <c r="NE46" i="18"/>
  <c r="ND46" i="18"/>
  <c r="MZ46" i="18"/>
  <c r="MW46" i="18"/>
  <c r="MV46" i="18"/>
  <c r="MU46" i="18"/>
  <c r="MQ46" i="18"/>
  <c r="NH45" i="18"/>
  <c r="NF45" i="18"/>
  <c r="NE45" i="18"/>
  <c r="ND45" i="18"/>
  <c r="MZ45" i="18"/>
  <c r="MW45" i="18"/>
  <c r="MV45" i="18"/>
  <c r="MU45" i="18"/>
  <c r="MQ45" i="18"/>
  <c r="NH44" i="18"/>
  <c r="NF44" i="18"/>
  <c r="NE44" i="18"/>
  <c r="ND44" i="18"/>
  <c r="MZ44" i="18"/>
  <c r="MW44" i="18"/>
  <c r="MV44" i="18"/>
  <c r="MU44" i="18"/>
  <c r="MQ44" i="18"/>
  <c r="NH43" i="18"/>
  <c r="NF43" i="18"/>
  <c r="NE43" i="18"/>
  <c r="ND43" i="18"/>
  <c r="MZ43" i="18"/>
  <c r="MW43" i="18"/>
  <c r="MV43" i="18"/>
  <c r="MU43" i="18"/>
  <c r="MQ43" i="18"/>
  <c r="NH42" i="18"/>
  <c r="NF42" i="18"/>
  <c r="NE42" i="18"/>
  <c r="ND42" i="18"/>
  <c r="MZ42" i="18"/>
  <c r="MW42" i="18"/>
  <c r="MV42" i="18"/>
  <c r="MU42" i="18"/>
  <c r="MQ42" i="18"/>
  <c r="NH41" i="18"/>
  <c r="NF41" i="18"/>
  <c r="NE41" i="18"/>
  <c r="ND41" i="18"/>
  <c r="MZ41" i="18"/>
  <c r="MW41" i="18"/>
  <c r="MV41" i="18"/>
  <c r="MU41" i="18"/>
  <c r="MQ41" i="18"/>
  <c r="NH40" i="18"/>
  <c r="NF40" i="18"/>
  <c r="NE40" i="18"/>
  <c r="ND40" i="18"/>
  <c r="MZ40" i="18"/>
  <c r="MW40" i="18"/>
  <c r="MV40" i="18"/>
  <c r="MU40" i="18"/>
  <c r="MQ40" i="18"/>
  <c r="NH39" i="18"/>
  <c r="NF39" i="18"/>
  <c r="NE39" i="18"/>
  <c r="ND39" i="18"/>
  <c r="MZ39" i="18"/>
  <c r="MW39" i="18"/>
  <c r="MV39" i="18"/>
  <c r="MU39" i="18"/>
  <c r="MQ39" i="18"/>
  <c r="NH38" i="18"/>
  <c r="NF38" i="18"/>
  <c r="NE38" i="18"/>
  <c r="ND38" i="18"/>
  <c r="MZ38" i="18"/>
  <c r="MW38" i="18"/>
  <c r="MV38" i="18"/>
  <c r="MU38" i="18"/>
  <c r="MQ38" i="18"/>
  <c r="NH37" i="18"/>
  <c r="NF37" i="18"/>
  <c r="NE37" i="18"/>
  <c r="ND37" i="18"/>
  <c r="MZ37" i="18"/>
  <c r="MW37" i="18"/>
  <c r="MV37" i="18"/>
  <c r="MU37" i="18"/>
  <c r="MQ37" i="18"/>
  <c r="NH36" i="18"/>
  <c r="NF36" i="18"/>
  <c r="NE36" i="18"/>
  <c r="ND36" i="18"/>
  <c r="MZ36" i="18"/>
  <c r="MW36" i="18"/>
  <c r="MV36" i="18"/>
  <c r="MU36" i="18"/>
  <c r="MQ36" i="18"/>
  <c r="NH35" i="18"/>
  <c r="NF35" i="18"/>
  <c r="NE35" i="18"/>
  <c r="ND35" i="18"/>
  <c r="MZ35" i="18"/>
  <c r="MW35" i="18"/>
  <c r="MV35" i="18"/>
  <c r="MU35" i="18"/>
  <c r="MQ35" i="18"/>
  <c r="NH34" i="18"/>
  <c r="NF34" i="18"/>
  <c r="NE34" i="18"/>
  <c r="ND34" i="18"/>
  <c r="MZ34" i="18"/>
  <c r="MW34" i="18"/>
  <c r="MV34" i="18"/>
  <c r="MU34" i="18"/>
  <c r="MQ34" i="18"/>
  <c r="NH33" i="18"/>
  <c r="NF33" i="18"/>
  <c r="NE33" i="18"/>
  <c r="ND33" i="18"/>
  <c r="MZ33" i="18"/>
  <c r="MW33" i="18"/>
  <c r="MV33" i="18"/>
  <c r="MU33" i="18"/>
  <c r="MQ33" i="18"/>
  <c r="NH32" i="18"/>
  <c r="NF32" i="18"/>
  <c r="NE32" i="18"/>
  <c r="ND32" i="18"/>
  <c r="MZ32" i="18"/>
  <c r="MW32" i="18"/>
  <c r="MV32" i="18"/>
  <c r="MU32" i="18"/>
  <c r="MQ32" i="18"/>
  <c r="NH31" i="18"/>
  <c r="NF31" i="18"/>
  <c r="NE31" i="18"/>
  <c r="ND31" i="18"/>
  <c r="MZ31" i="18"/>
  <c r="MW31" i="18"/>
  <c r="MV31" i="18"/>
  <c r="MU31" i="18"/>
  <c r="MQ31" i="18"/>
  <c r="NH30" i="18"/>
  <c r="NF30" i="18"/>
  <c r="NE30" i="18"/>
  <c r="ND30" i="18"/>
  <c r="MZ30" i="18"/>
  <c r="MW30" i="18"/>
  <c r="MV30" i="18"/>
  <c r="MU30" i="18"/>
  <c r="MQ30" i="18"/>
  <c r="NH29" i="18"/>
  <c r="NF29" i="18"/>
  <c r="NE29" i="18"/>
  <c r="ND29" i="18"/>
  <c r="MZ29" i="18"/>
  <c r="MW29" i="18"/>
  <c r="MV29" i="18"/>
  <c r="MU29" i="18"/>
  <c r="MQ29" i="18"/>
  <c r="NH28" i="18"/>
  <c r="NF28" i="18"/>
  <c r="NE28" i="18"/>
  <c r="ND28" i="18"/>
  <c r="MZ28" i="18"/>
  <c r="MW28" i="18"/>
  <c r="MV28" i="18"/>
  <c r="MU28" i="18"/>
  <c r="MQ28" i="18"/>
  <c r="NH27" i="18"/>
  <c r="NF27" i="18"/>
  <c r="NE27" i="18"/>
  <c r="ND27" i="18"/>
  <c r="MZ27" i="18"/>
  <c r="MW27" i="18"/>
  <c r="MV27" i="18"/>
  <c r="MU27" i="18"/>
  <c r="MQ27" i="18"/>
  <c r="NH26" i="18"/>
  <c r="NF26" i="18"/>
  <c r="NE26" i="18"/>
  <c r="ND26" i="18"/>
  <c r="MZ26" i="18"/>
  <c r="MW26" i="18"/>
  <c r="MV26" i="18"/>
  <c r="MU26" i="18"/>
  <c r="MQ26" i="18"/>
  <c r="NH25" i="18"/>
  <c r="NF25" i="18"/>
  <c r="NE25" i="18"/>
  <c r="ND25" i="18"/>
  <c r="MZ25" i="18"/>
  <c r="MW25" i="18"/>
  <c r="MV25" i="18"/>
  <c r="MU25" i="18"/>
  <c r="MQ25" i="18"/>
  <c r="NH24" i="18"/>
  <c r="NF24" i="18"/>
  <c r="NE24" i="18"/>
  <c r="ND24" i="18"/>
  <c r="MZ24" i="18"/>
  <c r="MW24" i="18"/>
  <c r="MV24" i="18"/>
  <c r="MU24" i="18"/>
  <c r="MQ24" i="18"/>
  <c r="NH23" i="18"/>
  <c r="NF23" i="18"/>
  <c r="NE23" i="18"/>
  <c r="ND23" i="18"/>
  <c r="MZ23" i="18"/>
  <c r="MW23" i="18"/>
  <c r="MV23" i="18"/>
  <c r="MU23" i="18"/>
  <c r="MQ23" i="18"/>
  <c r="NH22" i="18"/>
  <c r="NF22" i="18"/>
  <c r="NE22" i="18"/>
  <c r="ND22" i="18"/>
  <c r="MZ22" i="18"/>
  <c r="MW22" i="18"/>
  <c r="MV22" i="18"/>
  <c r="MU22" i="18"/>
  <c r="NH21" i="18"/>
  <c r="NF21" i="18"/>
  <c r="NE21" i="18"/>
  <c r="ND21" i="18"/>
  <c r="MZ21" i="18"/>
  <c r="MW21" i="18"/>
  <c r="MV21" i="18"/>
  <c r="MU21" i="18"/>
  <c r="NH20" i="18"/>
  <c r="NF20" i="18"/>
  <c r="NE20" i="18"/>
  <c r="ND20" i="18"/>
  <c r="MZ20" i="18"/>
  <c r="MW20" i="18"/>
  <c r="MV20" i="18"/>
  <c r="MU20" i="18"/>
  <c r="NH19" i="18"/>
  <c r="NF19" i="18"/>
  <c r="NE19" i="18"/>
  <c r="ND19" i="18"/>
  <c r="MZ19" i="18"/>
  <c r="MW19" i="18"/>
  <c r="MV19" i="18"/>
  <c r="MU19" i="18"/>
  <c r="NH18" i="18"/>
  <c r="NF18" i="18"/>
  <c r="NE18" i="18"/>
  <c r="ND18" i="18"/>
  <c r="MZ18" i="18"/>
  <c r="MW18" i="18"/>
  <c r="MV18" i="18"/>
  <c r="MU18" i="18"/>
  <c r="NH17" i="18"/>
  <c r="NF17" i="18"/>
  <c r="NE17" i="18"/>
  <c r="ND17" i="18"/>
  <c r="MZ17" i="18"/>
  <c r="MW17" i="18"/>
  <c r="MV17" i="18"/>
  <c r="MU17" i="18"/>
  <c r="NH16" i="18"/>
  <c r="NF16" i="18"/>
  <c r="NE16" i="18"/>
  <c r="ND16" i="18"/>
  <c r="MZ16" i="18"/>
  <c r="MW16" i="18"/>
  <c r="MV16" i="18"/>
  <c r="MU16" i="18"/>
  <c r="NH15" i="18"/>
  <c r="NF15" i="18"/>
  <c r="NE15" i="18"/>
  <c r="ND15" i="18"/>
  <c r="MZ15" i="18"/>
  <c r="MW15" i="18"/>
  <c r="MV15" i="18"/>
  <c r="MU15" i="18"/>
  <c r="MQ15" i="18"/>
  <c r="NH14" i="18"/>
  <c r="NF14" i="18"/>
  <c r="NE14" i="18"/>
  <c r="ND14" i="18"/>
  <c r="MZ14" i="18"/>
  <c r="MW14" i="18"/>
  <c r="MV14" i="18"/>
  <c r="MU14" i="18"/>
  <c r="MQ14" i="18"/>
  <c r="NH13" i="18"/>
  <c r="NF13" i="18"/>
  <c r="NE13" i="18"/>
  <c r="ND13" i="18"/>
  <c r="MZ13" i="18"/>
  <c r="MW13" i="18"/>
  <c r="MV13" i="18"/>
  <c r="MU13" i="18"/>
  <c r="MQ13" i="18"/>
  <c r="NH12" i="18"/>
  <c r="NF12" i="18"/>
  <c r="NE12" i="18"/>
  <c r="ND12" i="18"/>
  <c r="MZ12" i="18"/>
  <c r="MW12" i="18"/>
  <c r="MV12" i="18"/>
  <c r="MU12" i="18"/>
  <c r="MQ12" i="18"/>
  <c r="NH11" i="18"/>
  <c r="NF11" i="18"/>
  <c r="NE11" i="18"/>
  <c r="ND11" i="18"/>
  <c r="MZ11" i="18"/>
  <c r="MW11" i="18"/>
  <c r="MV11" i="18"/>
  <c r="MU11" i="18"/>
  <c r="MQ11" i="18"/>
  <c r="NH10" i="18"/>
  <c r="NF10" i="18"/>
  <c r="NE10" i="18"/>
  <c r="ND10" i="18"/>
  <c r="MZ10" i="18"/>
  <c r="MW10" i="18"/>
  <c r="MV10" i="18"/>
  <c r="MU10" i="18"/>
  <c r="MQ10" i="18"/>
  <c r="NH9" i="18"/>
  <c r="NF9" i="18"/>
  <c r="NE9" i="18"/>
  <c r="ND9" i="18"/>
  <c r="MZ9" i="18"/>
  <c r="MW9" i="18"/>
  <c r="MV9" i="18"/>
  <c r="MU9" i="18"/>
  <c r="MQ9" i="18"/>
  <c r="MT111" i="18" s="1"/>
  <c r="MR111" i="18" s="1"/>
  <c r="NH8" i="18"/>
  <c r="NF8" i="18"/>
  <c r="NE8" i="18"/>
  <c r="ND8" i="18"/>
  <c r="MZ8" i="18"/>
  <c r="MW8" i="18"/>
  <c r="MV8" i="18"/>
  <c r="MU8" i="18"/>
  <c r="MQ8" i="18"/>
  <c r="ML100" i="18"/>
  <c r="MJ100" i="18"/>
  <c r="MI100" i="18"/>
  <c r="MH100" i="18"/>
  <c r="MD100" i="18"/>
  <c r="MA100" i="18"/>
  <c r="LZ100" i="18"/>
  <c r="LY100" i="18"/>
  <c r="LU100" i="18"/>
  <c r="ML99" i="18"/>
  <c r="MJ99" i="18"/>
  <c r="MI99" i="18"/>
  <c r="MH99" i="18"/>
  <c r="MD99" i="18"/>
  <c r="MA99" i="18"/>
  <c r="LZ99" i="18"/>
  <c r="LY99" i="18"/>
  <c r="LU99" i="18"/>
  <c r="ML98" i="18"/>
  <c r="MJ98" i="18"/>
  <c r="MI98" i="18"/>
  <c r="MH98" i="18"/>
  <c r="MD98" i="18"/>
  <c r="MA98" i="18"/>
  <c r="LZ98" i="18"/>
  <c r="LY98" i="18"/>
  <c r="ML97" i="18"/>
  <c r="MJ97" i="18"/>
  <c r="MI97" i="18"/>
  <c r="MH97" i="18"/>
  <c r="MD97" i="18"/>
  <c r="MA97" i="18"/>
  <c r="LZ97" i="18"/>
  <c r="LY97" i="18"/>
  <c r="LU97" i="18"/>
  <c r="ML96" i="18"/>
  <c r="MJ96" i="18"/>
  <c r="MI96" i="18"/>
  <c r="MH96" i="18"/>
  <c r="MD96" i="18"/>
  <c r="MA96" i="18"/>
  <c r="LZ96" i="18"/>
  <c r="LY96" i="18"/>
  <c r="LU96" i="18"/>
  <c r="ML95" i="18"/>
  <c r="MJ95" i="18"/>
  <c r="MI95" i="18"/>
  <c r="MH95" i="18"/>
  <c r="MD95" i="18"/>
  <c r="MA95" i="18"/>
  <c r="LZ95" i="18"/>
  <c r="LY95" i="18"/>
  <c r="LU95" i="18"/>
  <c r="ML94" i="18"/>
  <c r="MJ94" i="18"/>
  <c r="MI94" i="18"/>
  <c r="MH94" i="18"/>
  <c r="MD94" i="18"/>
  <c r="MA94" i="18"/>
  <c r="LZ94" i="18"/>
  <c r="LY94" i="18"/>
  <c r="LU94" i="18"/>
  <c r="ML93" i="18"/>
  <c r="MJ93" i="18"/>
  <c r="MI93" i="18"/>
  <c r="MH93" i="18"/>
  <c r="MD93" i="18"/>
  <c r="MA93" i="18"/>
  <c r="LZ93" i="18"/>
  <c r="LY93" i="18"/>
  <c r="LU93" i="18"/>
  <c r="ML92" i="18"/>
  <c r="MJ92" i="18"/>
  <c r="MI92" i="18"/>
  <c r="MH92" i="18"/>
  <c r="MD92" i="18"/>
  <c r="MA92" i="18"/>
  <c r="LZ92" i="18"/>
  <c r="LY92" i="18"/>
  <c r="LU92" i="18"/>
  <c r="ML91" i="18"/>
  <c r="MJ91" i="18"/>
  <c r="MI91" i="18"/>
  <c r="MH91" i="18"/>
  <c r="MD91" i="18"/>
  <c r="MA91" i="18"/>
  <c r="LZ91" i="18"/>
  <c r="LY91" i="18"/>
  <c r="LU91" i="18"/>
  <c r="ML90" i="18"/>
  <c r="MJ90" i="18"/>
  <c r="MI90" i="18"/>
  <c r="MH90" i="18"/>
  <c r="MD90" i="18"/>
  <c r="MA90" i="18"/>
  <c r="LZ90" i="18"/>
  <c r="LY90" i="18"/>
  <c r="LU90" i="18"/>
  <c r="ML89" i="18"/>
  <c r="MJ89" i="18"/>
  <c r="MI89" i="18"/>
  <c r="MH89" i="18"/>
  <c r="MD89" i="18"/>
  <c r="MA89" i="18"/>
  <c r="LZ89" i="18"/>
  <c r="LY89" i="18"/>
  <c r="LU89" i="18"/>
  <c r="ML88" i="18"/>
  <c r="MJ88" i="18"/>
  <c r="MI88" i="18"/>
  <c r="MH88" i="18"/>
  <c r="MD88" i="18"/>
  <c r="MA88" i="18"/>
  <c r="LZ88" i="18"/>
  <c r="LY88" i="18"/>
  <c r="LU88" i="18"/>
  <c r="ML87" i="18"/>
  <c r="MJ87" i="18"/>
  <c r="MI87" i="18"/>
  <c r="MH87" i="18"/>
  <c r="MD87" i="18"/>
  <c r="MA87" i="18"/>
  <c r="LZ87" i="18"/>
  <c r="LY87" i="18"/>
  <c r="LU87" i="18"/>
  <c r="ML86" i="18"/>
  <c r="MJ86" i="18"/>
  <c r="MI86" i="18"/>
  <c r="MH86" i="18"/>
  <c r="MD86" i="18"/>
  <c r="MA86" i="18"/>
  <c r="LZ86" i="18"/>
  <c r="LY86" i="18"/>
  <c r="ML85" i="18"/>
  <c r="MJ85" i="18"/>
  <c r="MI85" i="18"/>
  <c r="MH85" i="18"/>
  <c r="MD85" i="18"/>
  <c r="MA85" i="18"/>
  <c r="LZ85" i="18"/>
  <c r="LY85" i="18"/>
  <c r="LU85" i="18"/>
  <c r="ML84" i="18"/>
  <c r="MJ84" i="18"/>
  <c r="MI84" i="18"/>
  <c r="MH84" i="18"/>
  <c r="MD84" i="18"/>
  <c r="MA84" i="18"/>
  <c r="LZ84" i="18"/>
  <c r="LY84" i="18"/>
  <c r="LU84" i="18"/>
  <c r="ML83" i="18"/>
  <c r="MJ83" i="18"/>
  <c r="MI83" i="18"/>
  <c r="MH83" i="18"/>
  <c r="MD83" i="18"/>
  <c r="MA83" i="18"/>
  <c r="LZ83" i="18"/>
  <c r="LY83" i="18"/>
  <c r="ML82" i="18"/>
  <c r="MJ82" i="18"/>
  <c r="MI82" i="18"/>
  <c r="MH82" i="18"/>
  <c r="MD82" i="18"/>
  <c r="MA82" i="18"/>
  <c r="LZ82" i="18"/>
  <c r="LY82" i="18"/>
  <c r="LU82" i="18"/>
  <c r="ML81" i="18"/>
  <c r="MJ81" i="18"/>
  <c r="MI81" i="18"/>
  <c r="MH81" i="18"/>
  <c r="MD81" i="18"/>
  <c r="MA81" i="18"/>
  <c r="LZ81" i="18"/>
  <c r="LY81" i="18"/>
  <c r="LU81" i="18"/>
  <c r="ML80" i="18"/>
  <c r="MJ80" i="18"/>
  <c r="MI80" i="18"/>
  <c r="MH80" i="18"/>
  <c r="MD80" i="18"/>
  <c r="MA80" i="18"/>
  <c r="LZ80" i="18"/>
  <c r="LY80" i="18"/>
  <c r="ML79" i="18"/>
  <c r="MJ79" i="18"/>
  <c r="MI79" i="18"/>
  <c r="MH79" i="18"/>
  <c r="MD79" i="18"/>
  <c r="MA79" i="18"/>
  <c r="LZ79" i="18"/>
  <c r="LY79" i="18"/>
  <c r="LU79" i="18"/>
  <c r="ML78" i="18"/>
  <c r="MJ78" i="18"/>
  <c r="MI78" i="18"/>
  <c r="MH78" i="18"/>
  <c r="MD78" i="18"/>
  <c r="MA78" i="18"/>
  <c r="LZ78" i="18"/>
  <c r="LY78" i="18"/>
  <c r="LU78" i="18"/>
  <c r="ML77" i="18"/>
  <c r="MJ77" i="18"/>
  <c r="MI77" i="18"/>
  <c r="MH77" i="18"/>
  <c r="MD77" i="18"/>
  <c r="MA77" i="18"/>
  <c r="LZ77" i="18"/>
  <c r="LY77" i="18"/>
  <c r="LU77" i="18"/>
  <c r="ML76" i="18"/>
  <c r="MJ76" i="18"/>
  <c r="MI76" i="18"/>
  <c r="MH76" i="18"/>
  <c r="MD76" i="18"/>
  <c r="MA76" i="18"/>
  <c r="LZ76" i="18"/>
  <c r="LY76" i="18"/>
  <c r="LU76" i="18"/>
  <c r="ML75" i="18"/>
  <c r="MJ75" i="18"/>
  <c r="MI75" i="18"/>
  <c r="MH75" i="18"/>
  <c r="MD75" i="18"/>
  <c r="MA75" i="18"/>
  <c r="LZ75" i="18"/>
  <c r="LY75" i="18"/>
  <c r="LU75" i="18"/>
  <c r="ML74" i="18"/>
  <c r="MJ74" i="18"/>
  <c r="MI74" i="18"/>
  <c r="MH74" i="18"/>
  <c r="MD74" i="18"/>
  <c r="MA74" i="18"/>
  <c r="LZ74" i="18"/>
  <c r="LY74" i="18"/>
  <c r="LU74" i="18"/>
  <c r="ML73" i="18"/>
  <c r="MJ73" i="18"/>
  <c r="MI73" i="18"/>
  <c r="MH73" i="18"/>
  <c r="MD73" i="18"/>
  <c r="MA73" i="18"/>
  <c r="LZ73" i="18"/>
  <c r="LY73" i="18"/>
  <c r="LU73" i="18"/>
  <c r="ML72" i="18"/>
  <c r="MJ72" i="18"/>
  <c r="MI72" i="18"/>
  <c r="MH72" i="18"/>
  <c r="MD72" i="18"/>
  <c r="MA72" i="18"/>
  <c r="LZ72" i="18"/>
  <c r="LY72" i="18"/>
  <c r="LU72" i="18"/>
  <c r="ML71" i="18"/>
  <c r="MJ71" i="18"/>
  <c r="MI71" i="18"/>
  <c r="MH71" i="18"/>
  <c r="MD71" i="18"/>
  <c r="MA71" i="18"/>
  <c r="LZ71" i="18"/>
  <c r="LY71" i="18"/>
  <c r="LU71" i="18"/>
  <c r="ML70" i="18"/>
  <c r="MJ70" i="18"/>
  <c r="MI70" i="18"/>
  <c r="MH70" i="18"/>
  <c r="MD70" i="18"/>
  <c r="MA70" i="18"/>
  <c r="LZ70" i="18"/>
  <c r="LY70" i="18"/>
  <c r="LU70" i="18"/>
  <c r="ML69" i="18"/>
  <c r="MJ69" i="18"/>
  <c r="MI69" i="18"/>
  <c r="MH69" i="18"/>
  <c r="MD69" i="18"/>
  <c r="MA69" i="18"/>
  <c r="LZ69" i="18"/>
  <c r="LY69" i="18"/>
  <c r="LU69" i="18"/>
  <c r="ML68" i="18"/>
  <c r="MJ68" i="18"/>
  <c r="MI68" i="18"/>
  <c r="MH68" i="18"/>
  <c r="MD68" i="18"/>
  <c r="MA68" i="18"/>
  <c r="LZ68" i="18"/>
  <c r="LY68" i="18"/>
  <c r="LU68" i="18"/>
  <c r="ML67" i="18"/>
  <c r="MJ67" i="18"/>
  <c r="MI67" i="18"/>
  <c r="MH67" i="18"/>
  <c r="MD67" i="18"/>
  <c r="MA67" i="18"/>
  <c r="LZ67" i="18"/>
  <c r="LY67" i="18"/>
  <c r="LU67" i="18"/>
  <c r="ML66" i="18"/>
  <c r="MJ66" i="18"/>
  <c r="MI66" i="18"/>
  <c r="MH66" i="18"/>
  <c r="MD66" i="18"/>
  <c r="MA66" i="18"/>
  <c r="LZ66" i="18"/>
  <c r="LY66" i="18"/>
  <c r="LU66" i="18"/>
  <c r="ML65" i="18"/>
  <c r="MJ65" i="18"/>
  <c r="MI65" i="18"/>
  <c r="MH65" i="18"/>
  <c r="MD65" i="18"/>
  <c r="MA65" i="18"/>
  <c r="LZ65" i="18"/>
  <c r="LY65" i="18"/>
  <c r="LU65" i="18"/>
  <c r="ML64" i="18"/>
  <c r="MJ64" i="18"/>
  <c r="MI64" i="18"/>
  <c r="MH64" i="18"/>
  <c r="MD64" i="18"/>
  <c r="MA64" i="18"/>
  <c r="LZ64" i="18"/>
  <c r="LY64" i="18"/>
  <c r="LU64" i="18"/>
  <c r="ML63" i="18"/>
  <c r="MJ63" i="18"/>
  <c r="MI63" i="18"/>
  <c r="MH63" i="18"/>
  <c r="MD63" i="18"/>
  <c r="MA63" i="18"/>
  <c r="LZ63" i="18"/>
  <c r="LY63" i="18"/>
  <c r="LU63" i="18"/>
  <c r="ML62" i="18"/>
  <c r="MJ62" i="18"/>
  <c r="MI62" i="18"/>
  <c r="MH62" i="18"/>
  <c r="MD62" i="18"/>
  <c r="MA62" i="18"/>
  <c r="LZ62" i="18"/>
  <c r="LY62" i="18"/>
  <c r="ML61" i="18"/>
  <c r="MJ61" i="18"/>
  <c r="MI61" i="18"/>
  <c r="MH61" i="18"/>
  <c r="MD61" i="18"/>
  <c r="MA61" i="18"/>
  <c r="LZ61" i="18"/>
  <c r="LY61" i="18"/>
  <c r="LU61" i="18"/>
  <c r="ML60" i="18"/>
  <c r="MJ60" i="18"/>
  <c r="MI60" i="18"/>
  <c r="MH60" i="18"/>
  <c r="MD60" i="18"/>
  <c r="MA60" i="18"/>
  <c r="LZ60" i="18"/>
  <c r="LY60" i="18"/>
  <c r="LU60" i="18"/>
  <c r="ML59" i="18"/>
  <c r="MJ59" i="18"/>
  <c r="MI59" i="18"/>
  <c r="MH59" i="18"/>
  <c r="MD59" i="18"/>
  <c r="MA59" i="18"/>
  <c r="LZ59" i="18"/>
  <c r="LY59" i="18"/>
  <c r="LU59" i="18"/>
  <c r="ML58" i="18"/>
  <c r="MJ58" i="18"/>
  <c r="MI58" i="18"/>
  <c r="MH58" i="18"/>
  <c r="MD58" i="18"/>
  <c r="MA58" i="18"/>
  <c r="LZ58" i="18"/>
  <c r="LY58" i="18"/>
  <c r="LU58" i="18"/>
  <c r="ML57" i="18"/>
  <c r="MJ57" i="18"/>
  <c r="MI57" i="18"/>
  <c r="MH57" i="18"/>
  <c r="MD57" i="18"/>
  <c r="MA57" i="18"/>
  <c r="LZ57" i="18"/>
  <c r="LY57" i="18"/>
  <c r="LU57" i="18"/>
  <c r="ML56" i="18"/>
  <c r="MJ56" i="18"/>
  <c r="MI56" i="18"/>
  <c r="MH56" i="18"/>
  <c r="MD56" i="18"/>
  <c r="MA56" i="18"/>
  <c r="LZ56" i="18"/>
  <c r="LY56" i="18"/>
  <c r="LU56" i="18"/>
  <c r="ML55" i="18"/>
  <c r="MJ55" i="18"/>
  <c r="MI55" i="18"/>
  <c r="MH55" i="18"/>
  <c r="MD55" i="18"/>
  <c r="MA55" i="18"/>
  <c r="LZ55" i="18"/>
  <c r="LY55" i="18"/>
  <c r="LU55" i="18"/>
  <c r="ML54" i="18"/>
  <c r="MJ54" i="18"/>
  <c r="MI54" i="18"/>
  <c r="MH54" i="18"/>
  <c r="MD54" i="18"/>
  <c r="MA54" i="18"/>
  <c r="LZ54" i="18"/>
  <c r="LY54" i="18"/>
  <c r="LU54" i="18"/>
  <c r="ML53" i="18"/>
  <c r="MJ53" i="18"/>
  <c r="MI53" i="18"/>
  <c r="MH53" i="18"/>
  <c r="MD53" i="18"/>
  <c r="MA53" i="18"/>
  <c r="LZ53" i="18"/>
  <c r="LY53" i="18"/>
  <c r="LU53" i="18"/>
  <c r="ML52" i="18"/>
  <c r="MJ52" i="18"/>
  <c r="MI52" i="18"/>
  <c r="MH52" i="18"/>
  <c r="MD52" i="18"/>
  <c r="MA52" i="18"/>
  <c r="LZ52" i="18"/>
  <c r="LY52" i="18"/>
  <c r="LU52" i="18"/>
  <c r="ML51" i="18"/>
  <c r="MJ51" i="18"/>
  <c r="MI51" i="18"/>
  <c r="MH51" i="18"/>
  <c r="MD51" i="18"/>
  <c r="MA51" i="18"/>
  <c r="LZ51" i="18"/>
  <c r="LY51" i="18"/>
  <c r="LU51" i="18"/>
  <c r="ML50" i="18"/>
  <c r="MJ50" i="18"/>
  <c r="MI50" i="18"/>
  <c r="MH50" i="18"/>
  <c r="MD50" i="18"/>
  <c r="MA50" i="18"/>
  <c r="LZ50" i="18"/>
  <c r="LY50" i="18"/>
  <c r="LU50" i="18"/>
  <c r="ML49" i="18"/>
  <c r="MJ49" i="18"/>
  <c r="MI49" i="18"/>
  <c r="MH49" i="18"/>
  <c r="MD49" i="18"/>
  <c r="MA49" i="18"/>
  <c r="LZ49" i="18"/>
  <c r="LY49" i="18"/>
  <c r="LU49" i="18"/>
  <c r="ML48" i="18"/>
  <c r="MJ48" i="18"/>
  <c r="MI48" i="18"/>
  <c r="MH48" i="18"/>
  <c r="MD48" i="18"/>
  <c r="MA48" i="18"/>
  <c r="LZ48" i="18"/>
  <c r="LY48" i="18"/>
  <c r="LU48" i="18"/>
  <c r="ML47" i="18"/>
  <c r="MJ47" i="18"/>
  <c r="MI47" i="18"/>
  <c r="MH47" i="18"/>
  <c r="MD47" i="18"/>
  <c r="MA47" i="18"/>
  <c r="LZ47" i="18"/>
  <c r="LY47" i="18"/>
  <c r="LU47" i="18"/>
  <c r="ML46" i="18"/>
  <c r="MJ46" i="18"/>
  <c r="MI46" i="18"/>
  <c r="MH46" i="18"/>
  <c r="MD46" i="18"/>
  <c r="MA46" i="18"/>
  <c r="LZ46" i="18"/>
  <c r="LY46" i="18"/>
  <c r="LU46" i="18"/>
  <c r="ML45" i="18"/>
  <c r="MJ45" i="18"/>
  <c r="MI45" i="18"/>
  <c r="MH45" i="18"/>
  <c r="MD45" i="18"/>
  <c r="MA45" i="18"/>
  <c r="LZ45" i="18"/>
  <c r="LY45" i="18"/>
  <c r="LU45" i="18"/>
  <c r="ML44" i="18"/>
  <c r="MJ44" i="18"/>
  <c r="MI44" i="18"/>
  <c r="MH44" i="18"/>
  <c r="MD44" i="18"/>
  <c r="MA44" i="18"/>
  <c r="LZ44" i="18"/>
  <c r="LY44" i="18"/>
  <c r="LU44" i="18"/>
  <c r="ML43" i="18"/>
  <c r="MJ43" i="18"/>
  <c r="MI43" i="18"/>
  <c r="MH43" i="18"/>
  <c r="MD43" i="18"/>
  <c r="MA43" i="18"/>
  <c r="LZ43" i="18"/>
  <c r="LY43" i="18"/>
  <c r="LU43" i="18"/>
  <c r="ML42" i="18"/>
  <c r="MJ42" i="18"/>
  <c r="MI42" i="18"/>
  <c r="MH42" i="18"/>
  <c r="MD42" i="18"/>
  <c r="MA42" i="18"/>
  <c r="LZ42" i="18"/>
  <c r="LY42" i="18"/>
  <c r="LU42" i="18"/>
  <c r="ML41" i="18"/>
  <c r="MJ41" i="18"/>
  <c r="MI41" i="18"/>
  <c r="MH41" i="18"/>
  <c r="MD41" i="18"/>
  <c r="MA41" i="18"/>
  <c r="LZ41" i="18"/>
  <c r="LY41" i="18"/>
  <c r="LU41" i="18"/>
  <c r="ML40" i="18"/>
  <c r="MJ40" i="18"/>
  <c r="MI40" i="18"/>
  <c r="MH40" i="18"/>
  <c r="MD40" i="18"/>
  <c r="MA40" i="18"/>
  <c r="LZ40" i="18"/>
  <c r="LY40" i="18"/>
  <c r="LU40" i="18"/>
  <c r="ML39" i="18"/>
  <c r="MJ39" i="18"/>
  <c r="MI39" i="18"/>
  <c r="MH39" i="18"/>
  <c r="MD39" i="18"/>
  <c r="MA39" i="18"/>
  <c r="LZ39" i="18"/>
  <c r="LY39" i="18"/>
  <c r="LU39" i="18"/>
  <c r="ML38" i="18"/>
  <c r="MJ38" i="18"/>
  <c r="MI38" i="18"/>
  <c r="MH38" i="18"/>
  <c r="MD38" i="18"/>
  <c r="MA38" i="18"/>
  <c r="LZ38" i="18"/>
  <c r="LY38" i="18"/>
  <c r="LU38" i="18"/>
  <c r="ML37" i="18"/>
  <c r="MJ37" i="18"/>
  <c r="MI37" i="18"/>
  <c r="MH37" i="18"/>
  <c r="MD37" i="18"/>
  <c r="MA37" i="18"/>
  <c r="LZ37" i="18"/>
  <c r="LY37" i="18"/>
  <c r="LU37" i="18"/>
  <c r="ML36" i="18"/>
  <c r="MJ36" i="18"/>
  <c r="MI36" i="18"/>
  <c r="MH36" i="18"/>
  <c r="MD36" i="18"/>
  <c r="MA36" i="18"/>
  <c r="LZ36" i="18"/>
  <c r="LY36" i="18"/>
  <c r="LU36" i="18"/>
  <c r="ML35" i="18"/>
  <c r="MJ35" i="18"/>
  <c r="MI35" i="18"/>
  <c r="MH35" i="18"/>
  <c r="MD35" i="18"/>
  <c r="MA35" i="18"/>
  <c r="LZ35" i="18"/>
  <c r="LY35" i="18"/>
  <c r="LU35" i="18"/>
  <c r="ML34" i="18"/>
  <c r="MJ34" i="18"/>
  <c r="MI34" i="18"/>
  <c r="MH34" i="18"/>
  <c r="MD34" i="18"/>
  <c r="MA34" i="18"/>
  <c r="LZ34" i="18"/>
  <c r="LY34" i="18"/>
  <c r="LU34" i="18"/>
  <c r="ML33" i="18"/>
  <c r="MJ33" i="18"/>
  <c r="MI33" i="18"/>
  <c r="MH33" i="18"/>
  <c r="MD33" i="18"/>
  <c r="MA33" i="18"/>
  <c r="LZ33" i="18"/>
  <c r="LY33" i="18"/>
  <c r="LU33" i="18"/>
  <c r="ML32" i="18"/>
  <c r="MJ32" i="18"/>
  <c r="MI32" i="18"/>
  <c r="MH32" i="18"/>
  <c r="MD32" i="18"/>
  <c r="MA32" i="18"/>
  <c r="LZ32" i="18"/>
  <c r="LY32" i="18"/>
  <c r="LU32" i="18"/>
  <c r="ML31" i="18"/>
  <c r="MJ31" i="18"/>
  <c r="MI31" i="18"/>
  <c r="MH31" i="18"/>
  <c r="MD31" i="18"/>
  <c r="MA31" i="18"/>
  <c r="LZ31" i="18"/>
  <c r="LY31" i="18"/>
  <c r="LU31" i="18"/>
  <c r="ML30" i="18"/>
  <c r="MJ30" i="18"/>
  <c r="MI30" i="18"/>
  <c r="MH30" i="18"/>
  <c r="MD30" i="18"/>
  <c r="MA30" i="18"/>
  <c r="LZ30" i="18"/>
  <c r="LY30" i="18"/>
  <c r="LU30" i="18"/>
  <c r="ML29" i="18"/>
  <c r="MJ29" i="18"/>
  <c r="MI29" i="18"/>
  <c r="MH29" i="18"/>
  <c r="MD29" i="18"/>
  <c r="MA29" i="18"/>
  <c r="LZ29" i="18"/>
  <c r="LY29" i="18"/>
  <c r="LU29" i="18"/>
  <c r="ML28" i="18"/>
  <c r="MJ28" i="18"/>
  <c r="MI28" i="18"/>
  <c r="MH28" i="18"/>
  <c r="MD28" i="18"/>
  <c r="MA28" i="18"/>
  <c r="LZ28" i="18"/>
  <c r="LY28" i="18"/>
  <c r="LU28" i="18"/>
  <c r="ML27" i="18"/>
  <c r="MJ27" i="18"/>
  <c r="MI27" i="18"/>
  <c r="MH27" i="18"/>
  <c r="MD27" i="18"/>
  <c r="MA27" i="18"/>
  <c r="LZ27" i="18"/>
  <c r="LY27" i="18"/>
  <c r="LU27" i="18"/>
  <c r="ML26" i="18"/>
  <c r="MJ26" i="18"/>
  <c r="MI26" i="18"/>
  <c r="MH26" i="18"/>
  <c r="MD26" i="18"/>
  <c r="MA26" i="18"/>
  <c r="LZ26" i="18"/>
  <c r="LY26" i="18"/>
  <c r="LU26" i="18"/>
  <c r="ML25" i="18"/>
  <c r="MJ25" i="18"/>
  <c r="MI25" i="18"/>
  <c r="MH25" i="18"/>
  <c r="MD25" i="18"/>
  <c r="MA25" i="18"/>
  <c r="LZ25" i="18"/>
  <c r="LY25" i="18"/>
  <c r="LU25" i="18"/>
  <c r="ML24" i="18"/>
  <c r="MJ24" i="18"/>
  <c r="MI24" i="18"/>
  <c r="MH24" i="18"/>
  <c r="MD24" i="18"/>
  <c r="MA24" i="18"/>
  <c r="LZ24" i="18"/>
  <c r="LY24" i="18"/>
  <c r="LU24" i="18"/>
  <c r="ML23" i="18"/>
  <c r="MJ23" i="18"/>
  <c r="MI23" i="18"/>
  <c r="MH23" i="18"/>
  <c r="MD23" i="18"/>
  <c r="MA23" i="18"/>
  <c r="LZ23" i="18"/>
  <c r="LY23" i="18"/>
  <c r="LU23" i="18"/>
  <c r="ML22" i="18"/>
  <c r="MJ22" i="18"/>
  <c r="MI22" i="18"/>
  <c r="MH22" i="18"/>
  <c r="MD22" i="18"/>
  <c r="MA22" i="18"/>
  <c r="LZ22" i="18"/>
  <c r="LY22" i="18"/>
  <c r="LU22" i="18"/>
  <c r="ML21" i="18"/>
  <c r="MJ21" i="18"/>
  <c r="MI21" i="18"/>
  <c r="MH21" i="18"/>
  <c r="MD21" i="18"/>
  <c r="MA21" i="18"/>
  <c r="LZ21" i="18"/>
  <c r="LY21" i="18"/>
  <c r="ML20" i="18"/>
  <c r="MJ20" i="18"/>
  <c r="MI20" i="18"/>
  <c r="MH20" i="18"/>
  <c r="MD20" i="18"/>
  <c r="MA20" i="18"/>
  <c r="LZ20" i="18"/>
  <c r="LY20" i="18"/>
  <c r="ML19" i="18"/>
  <c r="MJ19" i="18"/>
  <c r="MI19" i="18"/>
  <c r="MH19" i="18"/>
  <c r="MD19" i="18"/>
  <c r="MA19" i="18"/>
  <c r="LZ19" i="18"/>
  <c r="LY19" i="18"/>
  <c r="ML18" i="18"/>
  <c r="MJ18" i="18"/>
  <c r="MI18" i="18"/>
  <c r="MH18" i="18"/>
  <c r="MD18" i="18"/>
  <c r="MA18" i="18"/>
  <c r="LZ18" i="18"/>
  <c r="LY18" i="18"/>
  <c r="ML17" i="18"/>
  <c r="MJ17" i="18"/>
  <c r="MI17" i="18"/>
  <c r="MH17" i="18"/>
  <c r="MD17" i="18"/>
  <c r="MA17" i="18"/>
  <c r="LZ17" i="18"/>
  <c r="LY17" i="18"/>
  <c r="ML16" i="18"/>
  <c r="MJ16" i="18"/>
  <c r="MI16" i="18"/>
  <c r="MH16" i="18"/>
  <c r="MD16" i="18"/>
  <c r="MA16" i="18"/>
  <c r="LZ16" i="18"/>
  <c r="LY16" i="18"/>
  <c r="ML15" i="18"/>
  <c r="MJ15" i="18"/>
  <c r="MI15" i="18"/>
  <c r="MH15" i="18"/>
  <c r="MD15" i="18"/>
  <c r="MA15" i="18"/>
  <c r="LZ15" i="18"/>
  <c r="LY15" i="18"/>
  <c r="LU15" i="18"/>
  <c r="ML14" i="18"/>
  <c r="MJ14" i="18"/>
  <c r="MI14" i="18"/>
  <c r="MH14" i="18"/>
  <c r="MD14" i="18"/>
  <c r="MA14" i="18"/>
  <c r="LZ14" i="18"/>
  <c r="LY14" i="18"/>
  <c r="LU14" i="18"/>
  <c r="ML13" i="18"/>
  <c r="MJ13" i="18"/>
  <c r="MI13" i="18"/>
  <c r="MH13" i="18"/>
  <c r="MD13" i="18"/>
  <c r="MA13" i="18"/>
  <c r="LZ13" i="18"/>
  <c r="LY13" i="18"/>
  <c r="LU13" i="18"/>
  <c r="ML12" i="18"/>
  <c r="MJ12" i="18"/>
  <c r="MI12" i="18"/>
  <c r="MH12" i="18"/>
  <c r="MD12" i="18"/>
  <c r="MA12" i="18"/>
  <c r="LZ12" i="18"/>
  <c r="LY12" i="18"/>
  <c r="LU12" i="18"/>
  <c r="ML11" i="18"/>
  <c r="MJ11" i="18"/>
  <c r="MI11" i="18"/>
  <c r="MH11" i="18"/>
  <c r="MD11" i="18"/>
  <c r="MA11" i="18"/>
  <c r="LZ11" i="18"/>
  <c r="LY11" i="18"/>
  <c r="LU11" i="18"/>
  <c r="ML10" i="18"/>
  <c r="MJ10" i="18"/>
  <c r="MI10" i="18"/>
  <c r="MH10" i="18"/>
  <c r="MD10" i="18"/>
  <c r="MA10" i="18"/>
  <c r="LZ10" i="18"/>
  <c r="LY10" i="18"/>
  <c r="LU10" i="18"/>
  <c r="ML9" i="18"/>
  <c r="MJ9" i="18"/>
  <c r="MI9" i="18"/>
  <c r="MH9" i="18"/>
  <c r="MD9" i="18"/>
  <c r="MA9" i="18"/>
  <c r="LZ9" i="18"/>
  <c r="LY9" i="18"/>
  <c r="LU9" i="18"/>
  <c r="LX110" i="18" s="1"/>
  <c r="LV110" i="18" s="1"/>
  <c r="LY110" i="18" s="1"/>
  <c r="ML8" i="18"/>
  <c r="MJ8" i="18"/>
  <c r="MI8" i="18"/>
  <c r="MH8" i="18"/>
  <c r="MD8" i="18"/>
  <c r="MA8" i="18"/>
  <c r="LZ8" i="18"/>
  <c r="LY8" i="18"/>
  <c r="LU8" i="18"/>
  <c r="LP100" i="18"/>
  <c r="LN100" i="18"/>
  <c r="LM100" i="18"/>
  <c r="LL100" i="18"/>
  <c r="LH100" i="18"/>
  <c r="LE100" i="18"/>
  <c r="LD100" i="18"/>
  <c r="LC100" i="18"/>
  <c r="KY100" i="18"/>
  <c r="LP99" i="18"/>
  <c r="LN99" i="18"/>
  <c r="LM99" i="18"/>
  <c r="LL99" i="18"/>
  <c r="LH99" i="18"/>
  <c r="LE99" i="18"/>
  <c r="LD99" i="18"/>
  <c r="LC99" i="18"/>
  <c r="KY99" i="18"/>
  <c r="LP98" i="18"/>
  <c r="LN98" i="18"/>
  <c r="LM98" i="18"/>
  <c r="LL98" i="18"/>
  <c r="LH98" i="18"/>
  <c r="LE98" i="18"/>
  <c r="LD98" i="18"/>
  <c r="LC98" i="18"/>
  <c r="LP97" i="18"/>
  <c r="LN97" i="18"/>
  <c r="LM97" i="18"/>
  <c r="LL97" i="18"/>
  <c r="LH97" i="18"/>
  <c r="LE97" i="18"/>
  <c r="LD97" i="18"/>
  <c r="LC97" i="18"/>
  <c r="KY97" i="18"/>
  <c r="LP96" i="18"/>
  <c r="LN96" i="18"/>
  <c r="LM96" i="18"/>
  <c r="LL96" i="18"/>
  <c r="LH96" i="18"/>
  <c r="LE96" i="18"/>
  <c r="LD96" i="18"/>
  <c r="LC96" i="18"/>
  <c r="KY96" i="18"/>
  <c r="LP95" i="18"/>
  <c r="LN95" i="18"/>
  <c r="LM95" i="18"/>
  <c r="LL95" i="18"/>
  <c r="LH95" i="18"/>
  <c r="LE95" i="18"/>
  <c r="LD95" i="18"/>
  <c r="LC95" i="18"/>
  <c r="KY95" i="18"/>
  <c r="LP94" i="18"/>
  <c r="LN94" i="18"/>
  <c r="LM94" i="18"/>
  <c r="LL94" i="18"/>
  <c r="LH94" i="18"/>
  <c r="LE94" i="18"/>
  <c r="LD94" i="18"/>
  <c r="LC94" i="18"/>
  <c r="KY94" i="18"/>
  <c r="LP93" i="18"/>
  <c r="LN93" i="18"/>
  <c r="LM93" i="18"/>
  <c r="LL93" i="18"/>
  <c r="LH93" i="18"/>
  <c r="LE93" i="18"/>
  <c r="LD93" i="18"/>
  <c r="LC93" i="18"/>
  <c r="KY93" i="18"/>
  <c r="LP92" i="18"/>
  <c r="LN92" i="18"/>
  <c r="LM92" i="18"/>
  <c r="LL92" i="18"/>
  <c r="LH92" i="18"/>
  <c r="LE92" i="18"/>
  <c r="LD92" i="18"/>
  <c r="LC92" i="18"/>
  <c r="KY92" i="18"/>
  <c r="LP91" i="18"/>
  <c r="LN91" i="18"/>
  <c r="LM91" i="18"/>
  <c r="LL91" i="18"/>
  <c r="LH91" i="18"/>
  <c r="LE91" i="18"/>
  <c r="LD91" i="18"/>
  <c r="LC91" i="18"/>
  <c r="KY91" i="18"/>
  <c r="LP90" i="18"/>
  <c r="LN90" i="18"/>
  <c r="LM90" i="18"/>
  <c r="LL90" i="18"/>
  <c r="LH90" i="18"/>
  <c r="LE90" i="18"/>
  <c r="LD90" i="18"/>
  <c r="LC90" i="18"/>
  <c r="KY90" i="18"/>
  <c r="LP89" i="18"/>
  <c r="LN89" i="18"/>
  <c r="LM89" i="18"/>
  <c r="LL89" i="18"/>
  <c r="LH89" i="18"/>
  <c r="LE89" i="18"/>
  <c r="LD89" i="18"/>
  <c r="LC89" i="18"/>
  <c r="KY89" i="18"/>
  <c r="LP88" i="18"/>
  <c r="LN88" i="18"/>
  <c r="LM88" i="18"/>
  <c r="LL88" i="18"/>
  <c r="LH88" i="18"/>
  <c r="LE88" i="18"/>
  <c r="LD88" i="18"/>
  <c r="LC88" i="18"/>
  <c r="KY88" i="18"/>
  <c r="LP87" i="18"/>
  <c r="LN87" i="18"/>
  <c r="LM87" i="18"/>
  <c r="LL87" i="18"/>
  <c r="LH87" i="18"/>
  <c r="LE87" i="18"/>
  <c r="LD87" i="18"/>
  <c r="LC87" i="18"/>
  <c r="KY87" i="18"/>
  <c r="LP86" i="18"/>
  <c r="LN86" i="18"/>
  <c r="LM86" i="18"/>
  <c r="LL86" i="18"/>
  <c r="LH86" i="18"/>
  <c r="LE86" i="18"/>
  <c r="LD86" i="18"/>
  <c r="LC86" i="18"/>
  <c r="LP85" i="18"/>
  <c r="LN85" i="18"/>
  <c r="LM85" i="18"/>
  <c r="LL85" i="18"/>
  <c r="LH85" i="18"/>
  <c r="LE85" i="18"/>
  <c r="LD85" i="18"/>
  <c r="LC85" i="18"/>
  <c r="KY85" i="18"/>
  <c r="LP84" i="18"/>
  <c r="LN84" i="18"/>
  <c r="LM84" i="18"/>
  <c r="LL84" i="18"/>
  <c r="LH84" i="18"/>
  <c r="LE84" i="18"/>
  <c r="LD84" i="18"/>
  <c r="LC84" i="18"/>
  <c r="KY84" i="18"/>
  <c r="LP83" i="18"/>
  <c r="LN83" i="18"/>
  <c r="LM83" i="18"/>
  <c r="LL83" i="18"/>
  <c r="LH83" i="18"/>
  <c r="LE83" i="18"/>
  <c r="LD83" i="18"/>
  <c r="LC83" i="18"/>
  <c r="LP82" i="18"/>
  <c r="LN82" i="18"/>
  <c r="LM82" i="18"/>
  <c r="LL82" i="18"/>
  <c r="LH82" i="18"/>
  <c r="LE82" i="18"/>
  <c r="LD82" i="18"/>
  <c r="LC82" i="18"/>
  <c r="KY82" i="18"/>
  <c r="LP81" i="18"/>
  <c r="LN81" i="18"/>
  <c r="LM81" i="18"/>
  <c r="LL81" i="18"/>
  <c r="LH81" i="18"/>
  <c r="LE81" i="18"/>
  <c r="LD81" i="18"/>
  <c r="LC81" i="18"/>
  <c r="KY81" i="18"/>
  <c r="LP80" i="18"/>
  <c r="LN80" i="18"/>
  <c r="LM80" i="18"/>
  <c r="LL80" i="18"/>
  <c r="LH80" i="18"/>
  <c r="LE80" i="18"/>
  <c r="LD80" i="18"/>
  <c r="LC80" i="18"/>
  <c r="LP79" i="18"/>
  <c r="LN79" i="18"/>
  <c r="LM79" i="18"/>
  <c r="LL79" i="18"/>
  <c r="LH79" i="18"/>
  <c r="LE79" i="18"/>
  <c r="LD79" i="18"/>
  <c r="LC79" i="18"/>
  <c r="KY79" i="18"/>
  <c r="LP78" i="18"/>
  <c r="LN78" i="18"/>
  <c r="LM78" i="18"/>
  <c r="LL78" i="18"/>
  <c r="LH78" i="18"/>
  <c r="LE78" i="18"/>
  <c r="LD78" i="18"/>
  <c r="LC78" i="18"/>
  <c r="KY78" i="18"/>
  <c r="LP77" i="18"/>
  <c r="LN77" i="18"/>
  <c r="LM77" i="18"/>
  <c r="LL77" i="18"/>
  <c r="LH77" i="18"/>
  <c r="LE77" i="18"/>
  <c r="LD77" i="18"/>
  <c r="LC77" i="18"/>
  <c r="KY77" i="18"/>
  <c r="LP76" i="18"/>
  <c r="LN76" i="18"/>
  <c r="LM76" i="18"/>
  <c r="LL76" i="18"/>
  <c r="LH76" i="18"/>
  <c r="LE76" i="18"/>
  <c r="LD76" i="18"/>
  <c r="LC76" i="18"/>
  <c r="KY76" i="18"/>
  <c r="LP75" i="18"/>
  <c r="LN75" i="18"/>
  <c r="LM75" i="18"/>
  <c r="LL75" i="18"/>
  <c r="LH75" i="18"/>
  <c r="LE75" i="18"/>
  <c r="LD75" i="18"/>
  <c r="LC75" i="18"/>
  <c r="KY75" i="18"/>
  <c r="LP74" i="18"/>
  <c r="LN74" i="18"/>
  <c r="LM74" i="18"/>
  <c r="LL74" i="18"/>
  <c r="LH74" i="18"/>
  <c r="LE74" i="18"/>
  <c r="LD74" i="18"/>
  <c r="LC74" i="18"/>
  <c r="KY74" i="18"/>
  <c r="LP73" i="18"/>
  <c r="LN73" i="18"/>
  <c r="LM73" i="18"/>
  <c r="LL73" i="18"/>
  <c r="LH73" i="18"/>
  <c r="LE73" i="18"/>
  <c r="LD73" i="18"/>
  <c r="LC73" i="18"/>
  <c r="KY73" i="18"/>
  <c r="LP72" i="18"/>
  <c r="LN72" i="18"/>
  <c r="LM72" i="18"/>
  <c r="LL72" i="18"/>
  <c r="LH72" i="18"/>
  <c r="LE72" i="18"/>
  <c r="LD72" i="18"/>
  <c r="LC72" i="18"/>
  <c r="KY72" i="18"/>
  <c r="LP71" i="18"/>
  <c r="LN71" i="18"/>
  <c r="LM71" i="18"/>
  <c r="LL71" i="18"/>
  <c r="LH71" i="18"/>
  <c r="LE71" i="18"/>
  <c r="LD71" i="18"/>
  <c r="LC71" i="18"/>
  <c r="KY71" i="18"/>
  <c r="LP70" i="18"/>
  <c r="LN70" i="18"/>
  <c r="LM70" i="18"/>
  <c r="LL70" i="18"/>
  <c r="LH70" i="18"/>
  <c r="LE70" i="18"/>
  <c r="LD70" i="18"/>
  <c r="LC70" i="18"/>
  <c r="KY70" i="18"/>
  <c r="LP69" i="18"/>
  <c r="LN69" i="18"/>
  <c r="LM69" i="18"/>
  <c r="LL69" i="18"/>
  <c r="LH69" i="18"/>
  <c r="LE69" i="18"/>
  <c r="LD69" i="18"/>
  <c r="LC69" i="18"/>
  <c r="KY69" i="18"/>
  <c r="LP68" i="18"/>
  <c r="LN68" i="18"/>
  <c r="LM68" i="18"/>
  <c r="LL68" i="18"/>
  <c r="LH68" i="18"/>
  <c r="LE68" i="18"/>
  <c r="LD68" i="18"/>
  <c r="LC68" i="18"/>
  <c r="KY68" i="18"/>
  <c r="LP67" i="18"/>
  <c r="LN67" i="18"/>
  <c r="LM67" i="18"/>
  <c r="LL67" i="18"/>
  <c r="LH67" i="18"/>
  <c r="LE67" i="18"/>
  <c r="LD67" i="18"/>
  <c r="LC67" i="18"/>
  <c r="KY67" i="18"/>
  <c r="LP66" i="18"/>
  <c r="LN66" i="18"/>
  <c r="LM66" i="18"/>
  <c r="LL66" i="18"/>
  <c r="LH66" i="18"/>
  <c r="LE66" i="18"/>
  <c r="LD66" i="18"/>
  <c r="LC66" i="18"/>
  <c r="KY66" i="18"/>
  <c r="LP65" i="18"/>
  <c r="LN65" i="18"/>
  <c r="LM65" i="18"/>
  <c r="LL65" i="18"/>
  <c r="LH65" i="18"/>
  <c r="LE65" i="18"/>
  <c r="LD65" i="18"/>
  <c r="LC65" i="18"/>
  <c r="KY65" i="18"/>
  <c r="LP64" i="18"/>
  <c r="LN64" i="18"/>
  <c r="LM64" i="18"/>
  <c r="LL64" i="18"/>
  <c r="LH64" i="18"/>
  <c r="LE64" i="18"/>
  <c r="LD64" i="18"/>
  <c r="LC64" i="18"/>
  <c r="KY64" i="18"/>
  <c r="LP63" i="18"/>
  <c r="LN63" i="18"/>
  <c r="LM63" i="18"/>
  <c r="LL63" i="18"/>
  <c r="LH63" i="18"/>
  <c r="LE63" i="18"/>
  <c r="LD63" i="18"/>
  <c r="LC63" i="18"/>
  <c r="KY63" i="18"/>
  <c r="LP62" i="18"/>
  <c r="LN62" i="18"/>
  <c r="LM62" i="18"/>
  <c r="LL62" i="18"/>
  <c r="LH62" i="18"/>
  <c r="LE62" i="18"/>
  <c r="LD62" i="18"/>
  <c r="LC62" i="18"/>
  <c r="LP61" i="18"/>
  <c r="LN61" i="18"/>
  <c r="LM61" i="18"/>
  <c r="LL61" i="18"/>
  <c r="LH61" i="18"/>
  <c r="LE61" i="18"/>
  <c r="LD61" i="18"/>
  <c r="LC61" i="18"/>
  <c r="KY61" i="18"/>
  <c r="LP60" i="18"/>
  <c r="LN60" i="18"/>
  <c r="LM60" i="18"/>
  <c r="LL60" i="18"/>
  <c r="LH60" i="18"/>
  <c r="LE60" i="18"/>
  <c r="LD60" i="18"/>
  <c r="LC60" i="18"/>
  <c r="KY60" i="18"/>
  <c r="LP59" i="18"/>
  <c r="LN59" i="18"/>
  <c r="LM59" i="18"/>
  <c r="LL59" i="18"/>
  <c r="LH59" i="18"/>
  <c r="LE59" i="18"/>
  <c r="LD59" i="18"/>
  <c r="LC59" i="18"/>
  <c r="KY59" i="18"/>
  <c r="LP58" i="18"/>
  <c r="LN58" i="18"/>
  <c r="LM58" i="18"/>
  <c r="LL58" i="18"/>
  <c r="LH58" i="18"/>
  <c r="LE58" i="18"/>
  <c r="LD58" i="18"/>
  <c r="LC58" i="18"/>
  <c r="KY58" i="18"/>
  <c r="LP57" i="18"/>
  <c r="LN57" i="18"/>
  <c r="LM57" i="18"/>
  <c r="LL57" i="18"/>
  <c r="LH57" i="18"/>
  <c r="LE57" i="18"/>
  <c r="LD57" i="18"/>
  <c r="LC57" i="18"/>
  <c r="KY57" i="18"/>
  <c r="LP56" i="18"/>
  <c r="LN56" i="18"/>
  <c r="LM56" i="18"/>
  <c r="LL56" i="18"/>
  <c r="LH56" i="18"/>
  <c r="LE56" i="18"/>
  <c r="LD56" i="18"/>
  <c r="LC56" i="18"/>
  <c r="KY56" i="18"/>
  <c r="LP55" i="18"/>
  <c r="LN55" i="18"/>
  <c r="LM55" i="18"/>
  <c r="LL55" i="18"/>
  <c r="LH55" i="18"/>
  <c r="LE55" i="18"/>
  <c r="LD55" i="18"/>
  <c r="LC55" i="18"/>
  <c r="KY55" i="18"/>
  <c r="LP54" i="18"/>
  <c r="LN54" i="18"/>
  <c r="LM54" i="18"/>
  <c r="LL54" i="18"/>
  <c r="LH54" i="18"/>
  <c r="LE54" i="18"/>
  <c r="LD54" i="18"/>
  <c r="LC54" i="18"/>
  <c r="KY54" i="18"/>
  <c r="LP53" i="18"/>
  <c r="LN53" i="18"/>
  <c r="LM53" i="18"/>
  <c r="LL53" i="18"/>
  <c r="LH53" i="18"/>
  <c r="LE53" i="18"/>
  <c r="LD53" i="18"/>
  <c r="LC53" i="18"/>
  <c r="KY53" i="18"/>
  <c r="LP52" i="18"/>
  <c r="LN52" i="18"/>
  <c r="LM52" i="18"/>
  <c r="LL52" i="18"/>
  <c r="LH52" i="18"/>
  <c r="LE52" i="18"/>
  <c r="LD52" i="18"/>
  <c r="LC52" i="18"/>
  <c r="KY52" i="18"/>
  <c r="LP51" i="18"/>
  <c r="LN51" i="18"/>
  <c r="LM51" i="18"/>
  <c r="LL51" i="18"/>
  <c r="LH51" i="18"/>
  <c r="LE51" i="18"/>
  <c r="LD51" i="18"/>
  <c r="LC51" i="18"/>
  <c r="KY51" i="18"/>
  <c r="LP50" i="18"/>
  <c r="LN50" i="18"/>
  <c r="LM50" i="18"/>
  <c r="LL50" i="18"/>
  <c r="LH50" i="18"/>
  <c r="LE50" i="18"/>
  <c r="LD50" i="18"/>
  <c r="LC50" i="18"/>
  <c r="KY50" i="18"/>
  <c r="LP49" i="18"/>
  <c r="LN49" i="18"/>
  <c r="LM49" i="18"/>
  <c r="LL49" i="18"/>
  <c r="LH49" i="18"/>
  <c r="LE49" i="18"/>
  <c r="LD49" i="18"/>
  <c r="LC49" i="18"/>
  <c r="KY49" i="18"/>
  <c r="LP48" i="18"/>
  <c r="LN48" i="18"/>
  <c r="LM48" i="18"/>
  <c r="LL48" i="18"/>
  <c r="LH48" i="18"/>
  <c r="LE48" i="18"/>
  <c r="LD48" i="18"/>
  <c r="LC48" i="18"/>
  <c r="KY48" i="18"/>
  <c r="LP47" i="18"/>
  <c r="LN47" i="18"/>
  <c r="LM47" i="18"/>
  <c r="LL47" i="18"/>
  <c r="LH47" i="18"/>
  <c r="LE47" i="18"/>
  <c r="LD47" i="18"/>
  <c r="LC47" i="18"/>
  <c r="KY47" i="18"/>
  <c r="LP46" i="18"/>
  <c r="LN46" i="18"/>
  <c r="LM46" i="18"/>
  <c r="LL46" i="18"/>
  <c r="LH46" i="18"/>
  <c r="LE46" i="18"/>
  <c r="LD46" i="18"/>
  <c r="LC46" i="18"/>
  <c r="KY46" i="18"/>
  <c r="LP45" i="18"/>
  <c r="LN45" i="18"/>
  <c r="LM45" i="18"/>
  <c r="LL45" i="18"/>
  <c r="LH45" i="18"/>
  <c r="LE45" i="18"/>
  <c r="LD45" i="18"/>
  <c r="LC45" i="18"/>
  <c r="KY45" i="18"/>
  <c r="LP44" i="18"/>
  <c r="LN44" i="18"/>
  <c r="LM44" i="18"/>
  <c r="LL44" i="18"/>
  <c r="LH44" i="18"/>
  <c r="LE44" i="18"/>
  <c r="LD44" i="18"/>
  <c r="LC44" i="18"/>
  <c r="KY44" i="18"/>
  <c r="LP43" i="18"/>
  <c r="LN43" i="18"/>
  <c r="LM43" i="18"/>
  <c r="LL43" i="18"/>
  <c r="LH43" i="18"/>
  <c r="LE43" i="18"/>
  <c r="LD43" i="18"/>
  <c r="LC43" i="18"/>
  <c r="KY43" i="18"/>
  <c r="LP42" i="18"/>
  <c r="LN42" i="18"/>
  <c r="LM42" i="18"/>
  <c r="LL42" i="18"/>
  <c r="LH42" i="18"/>
  <c r="LE42" i="18"/>
  <c r="LD42" i="18"/>
  <c r="LC42" i="18"/>
  <c r="KY42" i="18"/>
  <c r="LP41" i="18"/>
  <c r="LN41" i="18"/>
  <c r="LM41" i="18"/>
  <c r="LL41" i="18"/>
  <c r="LH41" i="18"/>
  <c r="LE41" i="18"/>
  <c r="LD41" i="18"/>
  <c r="LC41" i="18"/>
  <c r="KY41" i="18"/>
  <c r="LP40" i="18"/>
  <c r="LN40" i="18"/>
  <c r="LM40" i="18"/>
  <c r="LL40" i="18"/>
  <c r="LH40" i="18"/>
  <c r="LE40" i="18"/>
  <c r="LD40" i="18"/>
  <c r="LC40" i="18"/>
  <c r="KY40" i="18"/>
  <c r="LP39" i="18"/>
  <c r="LN39" i="18"/>
  <c r="LM39" i="18"/>
  <c r="LL39" i="18"/>
  <c r="LH39" i="18"/>
  <c r="LE39" i="18"/>
  <c r="LD39" i="18"/>
  <c r="LC39" i="18"/>
  <c r="KY39" i="18"/>
  <c r="LP38" i="18"/>
  <c r="LN38" i="18"/>
  <c r="LM38" i="18"/>
  <c r="LL38" i="18"/>
  <c r="LH38" i="18"/>
  <c r="LE38" i="18"/>
  <c r="LD38" i="18"/>
  <c r="LC38" i="18"/>
  <c r="KY38" i="18"/>
  <c r="LP37" i="18"/>
  <c r="LN37" i="18"/>
  <c r="LM37" i="18"/>
  <c r="LL37" i="18"/>
  <c r="LH37" i="18"/>
  <c r="LE37" i="18"/>
  <c r="LD37" i="18"/>
  <c r="LC37" i="18"/>
  <c r="KY37" i="18"/>
  <c r="LP36" i="18"/>
  <c r="LN36" i="18"/>
  <c r="LM36" i="18"/>
  <c r="LL36" i="18"/>
  <c r="LH36" i="18"/>
  <c r="LE36" i="18"/>
  <c r="LD36" i="18"/>
  <c r="LC36" i="18"/>
  <c r="KY36" i="18"/>
  <c r="LP35" i="18"/>
  <c r="LN35" i="18"/>
  <c r="LM35" i="18"/>
  <c r="LL35" i="18"/>
  <c r="LH35" i="18"/>
  <c r="LE35" i="18"/>
  <c r="LD35" i="18"/>
  <c r="LC35" i="18"/>
  <c r="KY35" i="18"/>
  <c r="LP34" i="18"/>
  <c r="LN34" i="18"/>
  <c r="LM34" i="18"/>
  <c r="LL34" i="18"/>
  <c r="LH34" i="18"/>
  <c r="LE34" i="18"/>
  <c r="LD34" i="18"/>
  <c r="LC34" i="18"/>
  <c r="KY34" i="18"/>
  <c r="LP33" i="18"/>
  <c r="LN33" i="18"/>
  <c r="LM33" i="18"/>
  <c r="LL33" i="18"/>
  <c r="LH33" i="18"/>
  <c r="LE33" i="18"/>
  <c r="LD33" i="18"/>
  <c r="LC33" i="18"/>
  <c r="KY33" i="18"/>
  <c r="LP32" i="18"/>
  <c r="LN32" i="18"/>
  <c r="LM32" i="18"/>
  <c r="LL32" i="18"/>
  <c r="LH32" i="18"/>
  <c r="LE32" i="18"/>
  <c r="LD32" i="18"/>
  <c r="LC32" i="18"/>
  <c r="KY32" i="18"/>
  <c r="LP31" i="18"/>
  <c r="LN31" i="18"/>
  <c r="LM31" i="18"/>
  <c r="LL31" i="18"/>
  <c r="LH31" i="18"/>
  <c r="LE31" i="18"/>
  <c r="LD31" i="18"/>
  <c r="LC31" i="18"/>
  <c r="KY31" i="18"/>
  <c r="LP30" i="18"/>
  <c r="LN30" i="18"/>
  <c r="LM30" i="18"/>
  <c r="LL30" i="18"/>
  <c r="LH30" i="18"/>
  <c r="LE30" i="18"/>
  <c r="LD30" i="18"/>
  <c r="LC30" i="18"/>
  <c r="KY30" i="18"/>
  <c r="LP29" i="18"/>
  <c r="LN29" i="18"/>
  <c r="LM29" i="18"/>
  <c r="LL29" i="18"/>
  <c r="LH29" i="18"/>
  <c r="LE29" i="18"/>
  <c r="LD29" i="18"/>
  <c r="LC29" i="18"/>
  <c r="KY29" i="18"/>
  <c r="LP28" i="18"/>
  <c r="LN28" i="18"/>
  <c r="LM28" i="18"/>
  <c r="LL28" i="18"/>
  <c r="LH28" i="18"/>
  <c r="LE28" i="18"/>
  <c r="LD28" i="18"/>
  <c r="LC28" i="18"/>
  <c r="KY28" i="18"/>
  <c r="LP27" i="18"/>
  <c r="LN27" i="18"/>
  <c r="LM27" i="18"/>
  <c r="LL27" i="18"/>
  <c r="LH27" i="18"/>
  <c r="LE27" i="18"/>
  <c r="LD27" i="18"/>
  <c r="LC27" i="18"/>
  <c r="KY27" i="18"/>
  <c r="LP26" i="18"/>
  <c r="LN26" i="18"/>
  <c r="LM26" i="18"/>
  <c r="LL26" i="18"/>
  <c r="LH26" i="18"/>
  <c r="LE26" i="18"/>
  <c r="LD26" i="18"/>
  <c r="LC26" i="18"/>
  <c r="KY26" i="18"/>
  <c r="LP25" i="18"/>
  <c r="LN25" i="18"/>
  <c r="LM25" i="18"/>
  <c r="LL25" i="18"/>
  <c r="LH25" i="18"/>
  <c r="LE25" i="18"/>
  <c r="LD25" i="18"/>
  <c r="LC25" i="18"/>
  <c r="KY25" i="18"/>
  <c r="LP24" i="18"/>
  <c r="LN24" i="18"/>
  <c r="LM24" i="18"/>
  <c r="LL24" i="18"/>
  <c r="LH24" i="18"/>
  <c r="LE24" i="18"/>
  <c r="LD24" i="18"/>
  <c r="LC24" i="18"/>
  <c r="KY24" i="18"/>
  <c r="LP23" i="18"/>
  <c r="LN23" i="18"/>
  <c r="LM23" i="18"/>
  <c r="LL23" i="18"/>
  <c r="LH23" i="18"/>
  <c r="LE23" i="18"/>
  <c r="LD23" i="18"/>
  <c r="LC23" i="18"/>
  <c r="KY23" i="18"/>
  <c r="LP22" i="18"/>
  <c r="LN22" i="18"/>
  <c r="LM22" i="18"/>
  <c r="LL22" i="18"/>
  <c r="LH22" i="18"/>
  <c r="LE22" i="18"/>
  <c r="LD22" i="18"/>
  <c r="LC22" i="18"/>
  <c r="KY22" i="18"/>
  <c r="LP21" i="18"/>
  <c r="LN21" i="18"/>
  <c r="LM21" i="18"/>
  <c r="LL21" i="18"/>
  <c r="LH21" i="18"/>
  <c r="LE21" i="18"/>
  <c r="LD21" i="18"/>
  <c r="LC21" i="18"/>
  <c r="KY21" i="18"/>
  <c r="LP20" i="18"/>
  <c r="LN20" i="18"/>
  <c r="LM20" i="18"/>
  <c r="LL20" i="18"/>
  <c r="LH20" i="18"/>
  <c r="LE20" i="18"/>
  <c r="LD20" i="18"/>
  <c r="LC20" i="18"/>
  <c r="KY20" i="18"/>
  <c r="LP19" i="18"/>
  <c r="LN19" i="18"/>
  <c r="LM19" i="18"/>
  <c r="LL19" i="18"/>
  <c r="LH19" i="18"/>
  <c r="LE19" i="18"/>
  <c r="LD19" i="18"/>
  <c r="LC19" i="18"/>
  <c r="KY19" i="18"/>
  <c r="LP18" i="18"/>
  <c r="LN18" i="18"/>
  <c r="LM18" i="18"/>
  <c r="LL18" i="18"/>
  <c r="LH18" i="18"/>
  <c r="LE18" i="18"/>
  <c r="LD18" i="18"/>
  <c r="LC18" i="18"/>
  <c r="LP17" i="18"/>
  <c r="LN17" i="18"/>
  <c r="LM17" i="18"/>
  <c r="LL17" i="18"/>
  <c r="LH17" i="18"/>
  <c r="LE17" i="18"/>
  <c r="LD17" i="18"/>
  <c r="LC17" i="18"/>
  <c r="LP16" i="18"/>
  <c r="LN16" i="18"/>
  <c r="LM16" i="18"/>
  <c r="LL16" i="18"/>
  <c r="LH16" i="18"/>
  <c r="LE16" i="18"/>
  <c r="LD16" i="18"/>
  <c r="LC16" i="18"/>
  <c r="KY16" i="18"/>
  <c r="LP15" i="18"/>
  <c r="LN15" i="18"/>
  <c r="LM15" i="18"/>
  <c r="LL15" i="18"/>
  <c r="LH15" i="18"/>
  <c r="LE15" i="18"/>
  <c r="LD15" i="18"/>
  <c r="LC15" i="18"/>
  <c r="KY15" i="18"/>
  <c r="LP14" i="18"/>
  <c r="LN14" i="18"/>
  <c r="LM14" i="18"/>
  <c r="LL14" i="18"/>
  <c r="LH14" i="18"/>
  <c r="LE14" i="18"/>
  <c r="LD14" i="18"/>
  <c r="LC14" i="18"/>
  <c r="KY14" i="18"/>
  <c r="LP13" i="18"/>
  <c r="LN13" i="18"/>
  <c r="LM13" i="18"/>
  <c r="LL13" i="18"/>
  <c r="LH13" i="18"/>
  <c r="LE13" i="18"/>
  <c r="LD13" i="18"/>
  <c r="LC13" i="18"/>
  <c r="KY13" i="18"/>
  <c r="LP12" i="18"/>
  <c r="LN12" i="18"/>
  <c r="LM12" i="18"/>
  <c r="LL12" i="18"/>
  <c r="LH12" i="18"/>
  <c r="LE12" i="18"/>
  <c r="LD12" i="18"/>
  <c r="LC12" i="18"/>
  <c r="KY12" i="18"/>
  <c r="LP11" i="18"/>
  <c r="LN11" i="18"/>
  <c r="LM11" i="18"/>
  <c r="LL11" i="18"/>
  <c r="LH11" i="18"/>
  <c r="LE11" i="18"/>
  <c r="LD11" i="18"/>
  <c r="LC11" i="18"/>
  <c r="KY11" i="18"/>
  <c r="LP10" i="18"/>
  <c r="LN10" i="18"/>
  <c r="LM10" i="18"/>
  <c r="LL10" i="18"/>
  <c r="LH10" i="18"/>
  <c r="LE10" i="18"/>
  <c r="LD10" i="18"/>
  <c r="LC10" i="18"/>
  <c r="KY10" i="18"/>
  <c r="LP9" i="18"/>
  <c r="LN9" i="18"/>
  <c r="LM9" i="18"/>
  <c r="LL9" i="18"/>
  <c r="LH9" i="18"/>
  <c r="LE9" i="18"/>
  <c r="LD9" i="18"/>
  <c r="LC9" i="18"/>
  <c r="KY9" i="18"/>
  <c r="LB111" i="18" s="1"/>
  <c r="KZ111" i="18" s="1"/>
  <c r="LD111" i="18" s="1"/>
  <c r="LP8" i="18"/>
  <c r="LN8" i="18"/>
  <c r="LM8" i="18"/>
  <c r="LL8" i="18"/>
  <c r="LH8" i="18"/>
  <c r="LE8" i="18"/>
  <c r="LD8" i="18"/>
  <c r="LC8" i="18"/>
  <c r="KY8" i="18"/>
  <c r="KT100" i="18"/>
  <c r="KR100" i="18"/>
  <c r="KQ100" i="18"/>
  <c r="KP100" i="18"/>
  <c r="KL100" i="18"/>
  <c r="KI100" i="18"/>
  <c r="KG100" i="18"/>
  <c r="KH100" i="18" s="1"/>
  <c r="KC100" i="18"/>
  <c r="KT99" i="18"/>
  <c r="KR99" i="18"/>
  <c r="KQ99" i="18"/>
  <c r="KP99" i="18"/>
  <c r="KL99" i="18"/>
  <c r="KI99" i="18"/>
  <c r="KG99" i="18"/>
  <c r="KH99" i="18" s="1"/>
  <c r="KC99" i="18"/>
  <c r="KT98" i="18"/>
  <c r="KR98" i="18"/>
  <c r="KQ98" i="18"/>
  <c r="KP98" i="18"/>
  <c r="KL98" i="18"/>
  <c r="KI98" i="18"/>
  <c r="KG98" i="18"/>
  <c r="KH98" i="18" s="1"/>
  <c r="KC98" i="18"/>
  <c r="KT97" i="18"/>
  <c r="KR97" i="18"/>
  <c r="KQ97" i="18"/>
  <c r="KP97" i="18"/>
  <c r="KL97" i="18"/>
  <c r="KI97" i="18"/>
  <c r="KH97" i="18"/>
  <c r="KG97" i="18"/>
  <c r="KC97" i="18"/>
  <c r="KT96" i="18"/>
  <c r="KR96" i="18"/>
  <c r="KQ96" i="18"/>
  <c r="KP96" i="18"/>
  <c r="KL96" i="18"/>
  <c r="KI96" i="18"/>
  <c r="KH96" i="18"/>
  <c r="KG96" i="18"/>
  <c r="KC96" i="18"/>
  <c r="KT95" i="18"/>
  <c r="KR95" i="18"/>
  <c r="KQ95" i="18"/>
  <c r="KP95" i="18"/>
  <c r="KL95" i="18"/>
  <c r="KI95" i="18"/>
  <c r="KH95" i="18"/>
  <c r="KG95" i="18"/>
  <c r="KC95" i="18"/>
  <c r="KT94" i="18"/>
  <c r="KR94" i="18"/>
  <c r="KQ94" i="18"/>
  <c r="KP94" i="18"/>
  <c r="KL94" i="18"/>
  <c r="KI94" i="18"/>
  <c r="KH94" i="18"/>
  <c r="KG94" i="18"/>
  <c r="KC94" i="18"/>
  <c r="KT93" i="18"/>
  <c r="KR93" i="18"/>
  <c r="KQ93" i="18"/>
  <c r="KP93" i="18"/>
  <c r="KL93" i="18"/>
  <c r="KI93" i="18"/>
  <c r="KH93" i="18"/>
  <c r="KG93" i="18"/>
  <c r="KC93" i="18"/>
  <c r="KT92" i="18"/>
  <c r="KR92" i="18"/>
  <c r="KQ92" i="18"/>
  <c r="KP92" i="18"/>
  <c r="KL92" i="18"/>
  <c r="KI92" i="18"/>
  <c r="KH92" i="18"/>
  <c r="KG92" i="18"/>
  <c r="KC92" i="18"/>
  <c r="KT91" i="18"/>
  <c r="KR91" i="18"/>
  <c r="KQ91" i="18"/>
  <c r="KP91" i="18"/>
  <c r="KL91" i="18"/>
  <c r="KI91" i="18"/>
  <c r="KH91" i="18"/>
  <c r="KG91" i="18"/>
  <c r="KC91" i="18"/>
  <c r="KT90" i="18"/>
  <c r="KR90" i="18"/>
  <c r="KQ90" i="18"/>
  <c r="KP90" i="18"/>
  <c r="KL90" i="18"/>
  <c r="KI90" i="18"/>
  <c r="KH90" i="18"/>
  <c r="KG90" i="18"/>
  <c r="KC90" i="18"/>
  <c r="KT89" i="18"/>
  <c r="KR89" i="18"/>
  <c r="KQ89" i="18"/>
  <c r="KP89" i="18"/>
  <c r="KL89" i="18"/>
  <c r="KI89" i="18"/>
  <c r="KH89" i="18"/>
  <c r="KG89" i="18"/>
  <c r="KC89" i="18"/>
  <c r="KT88" i="18"/>
  <c r="KR88" i="18"/>
  <c r="KQ88" i="18"/>
  <c r="KP88" i="18"/>
  <c r="KL88" i="18"/>
  <c r="KI88" i="18"/>
  <c r="KG88" i="18"/>
  <c r="KH88" i="18" s="1"/>
  <c r="KK88" i="18" s="1"/>
  <c r="KC88" i="18"/>
  <c r="KT87" i="18"/>
  <c r="KR87" i="18"/>
  <c r="KQ87" i="18"/>
  <c r="KP87" i="18"/>
  <c r="KL87" i="18"/>
  <c r="KI87" i="18"/>
  <c r="KG87" i="18"/>
  <c r="KH87" i="18" s="1"/>
  <c r="KC87" i="18"/>
  <c r="KT86" i="18"/>
  <c r="KR86" i="18"/>
  <c r="KQ86" i="18"/>
  <c r="KP86" i="18"/>
  <c r="KL86" i="18"/>
  <c r="KI86" i="18"/>
  <c r="KG86" i="18"/>
  <c r="KH86" i="18" s="1"/>
  <c r="KC86" i="18"/>
  <c r="KT85" i="18"/>
  <c r="KR85" i="18"/>
  <c r="KQ85" i="18"/>
  <c r="KP85" i="18"/>
  <c r="KL85" i="18"/>
  <c r="KI85" i="18"/>
  <c r="KG85" i="18"/>
  <c r="KH85" i="18" s="1"/>
  <c r="KC85" i="18"/>
  <c r="KT84" i="18"/>
  <c r="KR84" i="18"/>
  <c r="KQ84" i="18"/>
  <c r="KP84" i="18"/>
  <c r="KL84" i="18"/>
  <c r="KI84" i="18"/>
  <c r="KG84" i="18"/>
  <c r="KH84" i="18" s="1"/>
  <c r="KC84" i="18"/>
  <c r="KT83" i="18"/>
  <c r="KR83" i="18"/>
  <c r="KQ83" i="18"/>
  <c r="KP83" i="18"/>
  <c r="KL83" i="18"/>
  <c r="KI83" i="18"/>
  <c r="KG83" i="18"/>
  <c r="KH83" i="18" s="1"/>
  <c r="KC83" i="18"/>
  <c r="KT82" i="18"/>
  <c r="KR82" i="18"/>
  <c r="KQ82" i="18"/>
  <c r="KP82" i="18"/>
  <c r="KL82" i="18"/>
  <c r="KI82" i="18"/>
  <c r="KG82" i="18"/>
  <c r="KH82" i="18" s="1"/>
  <c r="KC82" i="18"/>
  <c r="KT81" i="18"/>
  <c r="KR81" i="18"/>
  <c r="KQ81" i="18"/>
  <c r="KP81" i="18"/>
  <c r="KL81" i="18"/>
  <c r="KI81" i="18"/>
  <c r="KG81" i="18"/>
  <c r="KH81" i="18" s="1"/>
  <c r="KC81" i="18"/>
  <c r="KT80" i="18"/>
  <c r="KR80" i="18"/>
  <c r="KQ80" i="18"/>
  <c r="KP80" i="18"/>
  <c r="KL80" i="18"/>
  <c r="KI80" i="18"/>
  <c r="KG80" i="18"/>
  <c r="KH80" i="18" s="1"/>
  <c r="KC80" i="18"/>
  <c r="KT79" i="18"/>
  <c r="KR79" i="18"/>
  <c r="KQ79" i="18"/>
  <c r="KP79" i="18"/>
  <c r="KL79" i="18"/>
  <c r="KI79" i="18"/>
  <c r="KH79" i="18"/>
  <c r="KG79" i="18"/>
  <c r="KC79" i="18"/>
  <c r="KT78" i="18"/>
  <c r="KR78" i="18"/>
  <c r="KQ78" i="18"/>
  <c r="KP78" i="18"/>
  <c r="KL78" i="18"/>
  <c r="KI78" i="18"/>
  <c r="KH78" i="18"/>
  <c r="KG78" i="18"/>
  <c r="KC78" i="18"/>
  <c r="KT77" i="18"/>
  <c r="KR77" i="18"/>
  <c r="KQ77" i="18"/>
  <c r="KP77" i="18"/>
  <c r="KL77" i="18"/>
  <c r="KI77" i="18"/>
  <c r="KH77" i="18"/>
  <c r="KG77" i="18"/>
  <c r="KC77" i="18"/>
  <c r="KT76" i="18"/>
  <c r="KR76" i="18"/>
  <c r="KQ76" i="18"/>
  <c r="KP76" i="18"/>
  <c r="KL76" i="18"/>
  <c r="KI76" i="18"/>
  <c r="KH76" i="18"/>
  <c r="KG76" i="18"/>
  <c r="KC76" i="18"/>
  <c r="KT75" i="18"/>
  <c r="KR75" i="18"/>
  <c r="KQ75" i="18"/>
  <c r="KP75" i="18"/>
  <c r="KL75" i="18"/>
  <c r="KI75" i="18"/>
  <c r="KH75" i="18"/>
  <c r="KG75" i="18"/>
  <c r="KC75" i="18"/>
  <c r="KT74" i="18"/>
  <c r="KR74" i="18"/>
  <c r="KQ74" i="18"/>
  <c r="KP74" i="18"/>
  <c r="KL74" i="18"/>
  <c r="KI74" i="18"/>
  <c r="KH74" i="18"/>
  <c r="KG74" i="18"/>
  <c r="KC74" i="18"/>
  <c r="KT73" i="18"/>
  <c r="KR73" i="18"/>
  <c r="KQ73" i="18"/>
  <c r="KP73" i="18"/>
  <c r="KL73" i="18"/>
  <c r="KI73" i="18"/>
  <c r="KH73" i="18"/>
  <c r="KG73" i="18"/>
  <c r="KC73" i="18"/>
  <c r="KT72" i="18"/>
  <c r="KR72" i="18"/>
  <c r="KQ72" i="18"/>
  <c r="KP72" i="18"/>
  <c r="KL72" i="18"/>
  <c r="KI72" i="18"/>
  <c r="KH72" i="18"/>
  <c r="KG72" i="18"/>
  <c r="KC72" i="18"/>
  <c r="KT71" i="18"/>
  <c r="KR71" i="18"/>
  <c r="KQ71" i="18"/>
  <c r="KP71" i="18"/>
  <c r="KL71" i="18"/>
  <c r="KI71" i="18"/>
  <c r="KH71" i="18"/>
  <c r="KG71" i="18"/>
  <c r="KC71" i="18"/>
  <c r="KT70" i="18"/>
  <c r="KR70" i="18"/>
  <c r="KQ70" i="18"/>
  <c r="KP70" i="18"/>
  <c r="KL70" i="18"/>
  <c r="KI70" i="18"/>
  <c r="KH70" i="18"/>
  <c r="KG70" i="18"/>
  <c r="KC70" i="18"/>
  <c r="KT69" i="18"/>
  <c r="KR69" i="18"/>
  <c r="KQ69" i="18"/>
  <c r="KP69" i="18"/>
  <c r="KL69" i="18"/>
  <c r="KI69" i="18"/>
  <c r="KH69" i="18"/>
  <c r="KG69" i="18"/>
  <c r="KC69" i="18"/>
  <c r="KT68" i="18"/>
  <c r="KR68" i="18"/>
  <c r="KQ68" i="18"/>
  <c r="KP68" i="18"/>
  <c r="KL68" i="18"/>
  <c r="KI68" i="18"/>
  <c r="KH68" i="18"/>
  <c r="KG68" i="18"/>
  <c r="KC68" i="18"/>
  <c r="KT67" i="18"/>
  <c r="KR67" i="18"/>
  <c r="KQ67" i="18"/>
  <c r="KP67" i="18"/>
  <c r="KL67" i="18"/>
  <c r="KI67" i="18"/>
  <c r="KH67" i="18"/>
  <c r="KG67" i="18"/>
  <c r="KC67" i="18"/>
  <c r="KT66" i="18"/>
  <c r="KR66" i="18"/>
  <c r="KQ66" i="18"/>
  <c r="KP66" i="18"/>
  <c r="KL66" i="18"/>
  <c r="KI66" i="18"/>
  <c r="KH66" i="18"/>
  <c r="KG66" i="18"/>
  <c r="KC66" i="18"/>
  <c r="KT65" i="18"/>
  <c r="KR65" i="18"/>
  <c r="KQ65" i="18"/>
  <c r="KP65" i="18"/>
  <c r="KL65" i="18"/>
  <c r="KI65" i="18"/>
  <c r="KH65" i="18"/>
  <c r="KG65" i="18"/>
  <c r="KC65" i="18"/>
  <c r="KT64" i="18"/>
  <c r="KR64" i="18"/>
  <c r="KQ64" i="18"/>
  <c r="KP64" i="18"/>
  <c r="KL64" i="18"/>
  <c r="KI64" i="18"/>
  <c r="KG64" i="18"/>
  <c r="KH64" i="18" s="1"/>
  <c r="KC64" i="18"/>
  <c r="KT63" i="18"/>
  <c r="KR63" i="18"/>
  <c r="KQ63" i="18"/>
  <c r="KP63" i="18"/>
  <c r="KL63" i="18"/>
  <c r="KI63" i="18"/>
  <c r="KG63" i="18"/>
  <c r="KH63" i="18" s="1"/>
  <c r="KC63" i="18"/>
  <c r="KT62" i="18"/>
  <c r="KR62" i="18"/>
  <c r="KQ62" i="18"/>
  <c r="KP62" i="18"/>
  <c r="KL62" i="18"/>
  <c r="KI62" i="18"/>
  <c r="KG62" i="18"/>
  <c r="KH62" i="18" s="1"/>
  <c r="KC62" i="18"/>
  <c r="KT61" i="18"/>
  <c r="KR61" i="18"/>
  <c r="KQ61" i="18"/>
  <c r="KP61" i="18"/>
  <c r="KL61" i="18"/>
  <c r="KI61" i="18"/>
  <c r="KH61" i="18"/>
  <c r="KG61" i="18"/>
  <c r="KC61" i="18"/>
  <c r="KT60" i="18"/>
  <c r="KR60" i="18"/>
  <c r="KQ60" i="18"/>
  <c r="KP60" i="18"/>
  <c r="KL60" i="18"/>
  <c r="KI60" i="18"/>
  <c r="KH60" i="18"/>
  <c r="KG60" i="18"/>
  <c r="KC60" i="18"/>
  <c r="KT59" i="18"/>
  <c r="KR59" i="18"/>
  <c r="KQ59" i="18"/>
  <c r="KP59" i="18"/>
  <c r="KL59" i="18"/>
  <c r="KI59" i="18"/>
  <c r="KH59" i="18"/>
  <c r="KG59" i="18"/>
  <c r="KC59" i="18"/>
  <c r="KT58" i="18"/>
  <c r="KR58" i="18"/>
  <c r="KQ58" i="18"/>
  <c r="KP58" i="18"/>
  <c r="KL58" i="18"/>
  <c r="KI58" i="18"/>
  <c r="KH58" i="18"/>
  <c r="KG58" i="18"/>
  <c r="KC58" i="18"/>
  <c r="KT57" i="18"/>
  <c r="KR57" i="18"/>
  <c r="KQ57" i="18"/>
  <c r="KP57" i="18"/>
  <c r="KL57" i="18"/>
  <c r="KI57" i="18"/>
  <c r="KH57" i="18"/>
  <c r="KG57" i="18"/>
  <c r="KC57" i="18"/>
  <c r="KT56" i="18"/>
  <c r="KR56" i="18"/>
  <c r="KQ56" i="18"/>
  <c r="KP56" i="18"/>
  <c r="KL56" i="18"/>
  <c r="KI56" i="18"/>
  <c r="KH56" i="18"/>
  <c r="KG56" i="18"/>
  <c r="KC56" i="18"/>
  <c r="KT55" i="18"/>
  <c r="KR55" i="18"/>
  <c r="KQ55" i="18"/>
  <c r="KP55" i="18"/>
  <c r="KL55" i="18"/>
  <c r="KI55" i="18"/>
  <c r="KH55" i="18"/>
  <c r="KG55" i="18"/>
  <c r="KC55" i="18"/>
  <c r="KT54" i="18"/>
  <c r="KR54" i="18"/>
  <c r="KQ54" i="18"/>
  <c r="KP54" i="18"/>
  <c r="KL54" i="18"/>
  <c r="KI54" i="18"/>
  <c r="KH54" i="18"/>
  <c r="KG54" i="18"/>
  <c r="KC54" i="18"/>
  <c r="KT53" i="18"/>
  <c r="KR53" i="18"/>
  <c r="KQ53" i="18"/>
  <c r="KP53" i="18"/>
  <c r="KL53" i="18"/>
  <c r="KI53" i="18"/>
  <c r="KH53" i="18"/>
  <c r="KG53" i="18"/>
  <c r="KC53" i="18"/>
  <c r="KT52" i="18"/>
  <c r="KR52" i="18"/>
  <c r="KQ52" i="18"/>
  <c r="KP52" i="18"/>
  <c r="KL52" i="18"/>
  <c r="KI52" i="18"/>
  <c r="KH52" i="18"/>
  <c r="KG52" i="18"/>
  <c r="KC52" i="18"/>
  <c r="KT51" i="18"/>
  <c r="KR51" i="18"/>
  <c r="KQ51" i="18"/>
  <c r="KP51" i="18"/>
  <c r="KL51" i="18"/>
  <c r="KI51" i="18"/>
  <c r="KH51" i="18"/>
  <c r="KG51" i="18"/>
  <c r="KC51" i="18"/>
  <c r="KT50" i="18"/>
  <c r="KR50" i="18"/>
  <c r="KQ50" i="18"/>
  <c r="KP50" i="18"/>
  <c r="KL50" i="18"/>
  <c r="KI50" i="18"/>
  <c r="KH50" i="18"/>
  <c r="KG50" i="18"/>
  <c r="KC50" i="18"/>
  <c r="KT49" i="18"/>
  <c r="KR49" i="18"/>
  <c r="KQ49" i="18"/>
  <c r="KP49" i="18"/>
  <c r="KL49" i="18"/>
  <c r="KI49" i="18"/>
  <c r="KH49" i="18"/>
  <c r="KG49" i="18"/>
  <c r="KC49" i="18"/>
  <c r="KT48" i="18"/>
  <c r="KR48" i="18"/>
  <c r="KQ48" i="18"/>
  <c r="KP48" i="18"/>
  <c r="KL48" i="18"/>
  <c r="KI48" i="18"/>
  <c r="KH48" i="18"/>
  <c r="KG48" i="18"/>
  <c r="KC48" i="18"/>
  <c r="KT47" i="18"/>
  <c r="KR47" i="18"/>
  <c r="KQ47" i="18"/>
  <c r="KP47" i="18"/>
  <c r="KL47" i="18"/>
  <c r="KI47" i="18"/>
  <c r="KH47" i="18"/>
  <c r="KG47" i="18"/>
  <c r="KC47" i="18"/>
  <c r="KT46" i="18"/>
  <c r="KR46" i="18"/>
  <c r="KQ46" i="18"/>
  <c r="KP46" i="18"/>
  <c r="KL46" i="18"/>
  <c r="KI46" i="18"/>
  <c r="KH46" i="18"/>
  <c r="KG46" i="18"/>
  <c r="KC46" i="18"/>
  <c r="KT45" i="18"/>
  <c r="KR45" i="18"/>
  <c r="KQ45" i="18"/>
  <c r="KP45" i="18"/>
  <c r="KL45" i="18"/>
  <c r="KI45" i="18"/>
  <c r="KH45" i="18"/>
  <c r="KG45" i="18"/>
  <c r="KC45" i="18"/>
  <c r="KT44" i="18"/>
  <c r="KR44" i="18"/>
  <c r="KQ44" i="18"/>
  <c r="KP44" i="18"/>
  <c r="KL44" i="18"/>
  <c r="KI44" i="18"/>
  <c r="KH44" i="18"/>
  <c r="KG44" i="18"/>
  <c r="KC44" i="18"/>
  <c r="KT43" i="18"/>
  <c r="KR43" i="18"/>
  <c r="KQ43" i="18"/>
  <c r="KP43" i="18"/>
  <c r="KL43" i="18"/>
  <c r="KI43" i="18"/>
  <c r="KH43" i="18"/>
  <c r="KG43" i="18"/>
  <c r="KC43" i="18"/>
  <c r="KT42" i="18"/>
  <c r="KR42" i="18"/>
  <c r="KQ42" i="18"/>
  <c r="KP42" i="18"/>
  <c r="KL42" i="18"/>
  <c r="KI42" i="18"/>
  <c r="KH42" i="18"/>
  <c r="KG42" i="18"/>
  <c r="KC42" i="18"/>
  <c r="KT41" i="18"/>
  <c r="KR41" i="18"/>
  <c r="KQ41" i="18"/>
  <c r="KP41" i="18"/>
  <c r="KL41" i="18"/>
  <c r="KI41" i="18"/>
  <c r="KH41" i="18"/>
  <c r="KG41" i="18"/>
  <c r="KC41" i="18"/>
  <c r="KT40" i="18"/>
  <c r="KR40" i="18"/>
  <c r="KQ40" i="18"/>
  <c r="KP40" i="18"/>
  <c r="KL40" i="18"/>
  <c r="KI40" i="18"/>
  <c r="KH40" i="18"/>
  <c r="KG40" i="18"/>
  <c r="KC40" i="18"/>
  <c r="KT39" i="18"/>
  <c r="KR39" i="18"/>
  <c r="KQ39" i="18"/>
  <c r="KP39" i="18"/>
  <c r="KL39" i="18"/>
  <c r="KI39" i="18"/>
  <c r="KH39" i="18"/>
  <c r="KG39" i="18"/>
  <c r="KC39" i="18"/>
  <c r="KT38" i="18"/>
  <c r="KR38" i="18"/>
  <c r="KQ38" i="18"/>
  <c r="KP38" i="18"/>
  <c r="KL38" i="18"/>
  <c r="KI38" i="18"/>
  <c r="KH38" i="18"/>
  <c r="KG38" i="18"/>
  <c r="KC38" i="18"/>
  <c r="KT37" i="18"/>
  <c r="KR37" i="18"/>
  <c r="KQ37" i="18"/>
  <c r="KP37" i="18"/>
  <c r="KL37" i="18"/>
  <c r="KI37" i="18"/>
  <c r="KH37" i="18"/>
  <c r="KG37" i="18"/>
  <c r="KC37" i="18"/>
  <c r="KT36" i="18"/>
  <c r="KR36" i="18"/>
  <c r="KQ36" i="18"/>
  <c r="KP36" i="18"/>
  <c r="KL36" i="18"/>
  <c r="KI36" i="18"/>
  <c r="KH36" i="18"/>
  <c r="KG36" i="18"/>
  <c r="KC36" i="18"/>
  <c r="KT35" i="18"/>
  <c r="KR35" i="18"/>
  <c r="KQ35" i="18"/>
  <c r="KP35" i="18"/>
  <c r="KL35" i="18"/>
  <c r="KI35" i="18"/>
  <c r="KH35" i="18"/>
  <c r="KG35" i="18"/>
  <c r="KC35" i="18"/>
  <c r="KT34" i="18"/>
  <c r="KR34" i="18"/>
  <c r="KQ34" i="18"/>
  <c r="KP34" i="18"/>
  <c r="KL34" i="18"/>
  <c r="KI34" i="18"/>
  <c r="KH34" i="18"/>
  <c r="KG34" i="18"/>
  <c r="KC34" i="18"/>
  <c r="KT33" i="18"/>
  <c r="KR33" i="18"/>
  <c r="KQ33" i="18"/>
  <c r="KP33" i="18"/>
  <c r="KL33" i="18"/>
  <c r="KI33" i="18"/>
  <c r="KH33" i="18"/>
  <c r="KG33" i="18"/>
  <c r="KC33" i="18"/>
  <c r="KT32" i="18"/>
  <c r="KR32" i="18"/>
  <c r="KQ32" i="18"/>
  <c r="KP32" i="18"/>
  <c r="KL32" i="18"/>
  <c r="KI32" i="18"/>
  <c r="KH32" i="18"/>
  <c r="KG32" i="18"/>
  <c r="KC32" i="18"/>
  <c r="KT31" i="18"/>
  <c r="KR31" i="18"/>
  <c r="KQ31" i="18"/>
  <c r="KP31" i="18"/>
  <c r="KL31" i="18"/>
  <c r="KI31" i="18"/>
  <c r="KH31" i="18"/>
  <c r="KG31" i="18"/>
  <c r="KC31" i="18"/>
  <c r="KT30" i="18"/>
  <c r="KR30" i="18"/>
  <c r="KQ30" i="18"/>
  <c r="KP30" i="18"/>
  <c r="KL30" i="18"/>
  <c r="KI30" i="18"/>
  <c r="KH30" i="18"/>
  <c r="KG30" i="18"/>
  <c r="KC30" i="18"/>
  <c r="KT29" i="18"/>
  <c r="KR29" i="18"/>
  <c r="KQ29" i="18"/>
  <c r="KP29" i="18"/>
  <c r="KL29" i="18"/>
  <c r="KI29" i="18"/>
  <c r="KH29" i="18"/>
  <c r="KG29" i="18"/>
  <c r="KC29" i="18"/>
  <c r="KT28" i="18"/>
  <c r="KR28" i="18"/>
  <c r="KQ28" i="18"/>
  <c r="KP28" i="18"/>
  <c r="KL28" i="18"/>
  <c r="KI28" i="18"/>
  <c r="KH28" i="18"/>
  <c r="KG28" i="18"/>
  <c r="KC28" i="18"/>
  <c r="KT27" i="18"/>
  <c r="KR27" i="18"/>
  <c r="KQ27" i="18"/>
  <c r="KP27" i="18"/>
  <c r="KL27" i="18"/>
  <c r="KI27" i="18"/>
  <c r="KH27" i="18"/>
  <c r="KG27" i="18"/>
  <c r="KC27" i="18"/>
  <c r="KT26" i="18"/>
  <c r="KR26" i="18"/>
  <c r="KQ26" i="18"/>
  <c r="KP26" i="18"/>
  <c r="KL26" i="18"/>
  <c r="KI26" i="18"/>
  <c r="KH26" i="18"/>
  <c r="KG26" i="18"/>
  <c r="KC26" i="18"/>
  <c r="KT25" i="18"/>
  <c r="KR25" i="18"/>
  <c r="KQ25" i="18"/>
  <c r="KP25" i="18"/>
  <c r="KL25" i="18"/>
  <c r="KI25" i="18"/>
  <c r="KH25" i="18"/>
  <c r="KG25" i="18"/>
  <c r="KC25" i="18"/>
  <c r="KT24" i="18"/>
  <c r="KR24" i="18"/>
  <c r="KQ24" i="18"/>
  <c r="KP24" i="18"/>
  <c r="KL24" i="18"/>
  <c r="KI24" i="18"/>
  <c r="KH24" i="18"/>
  <c r="KG24" i="18"/>
  <c r="KC24" i="18"/>
  <c r="KT23" i="18"/>
  <c r="KR23" i="18"/>
  <c r="KQ23" i="18"/>
  <c r="KP23" i="18"/>
  <c r="KL23" i="18"/>
  <c r="KI23" i="18"/>
  <c r="KH23" i="18"/>
  <c r="KG23" i="18"/>
  <c r="KC23" i="18"/>
  <c r="KT22" i="18"/>
  <c r="KR22" i="18"/>
  <c r="KQ22" i="18"/>
  <c r="KP22" i="18"/>
  <c r="KL22" i="18"/>
  <c r="KI22" i="18"/>
  <c r="KH22" i="18"/>
  <c r="KG22" i="18"/>
  <c r="KC22" i="18"/>
  <c r="KT21" i="18"/>
  <c r="KR21" i="18"/>
  <c r="KQ21" i="18"/>
  <c r="KP21" i="18"/>
  <c r="KL21" i="18"/>
  <c r="KI21" i="18"/>
  <c r="KH21" i="18"/>
  <c r="KG21" i="18"/>
  <c r="KC21" i="18"/>
  <c r="KT20" i="18"/>
  <c r="KR20" i="18"/>
  <c r="KQ20" i="18"/>
  <c r="KP20" i="18"/>
  <c r="KL20" i="18"/>
  <c r="KI20" i="18"/>
  <c r="KH20" i="18"/>
  <c r="KG20" i="18"/>
  <c r="KC20" i="18"/>
  <c r="KT19" i="18"/>
  <c r="KR19" i="18"/>
  <c r="KQ19" i="18"/>
  <c r="KP19" i="18"/>
  <c r="KL19" i="18"/>
  <c r="KI19" i="18"/>
  <c r="KG19" i="18"/>
  <c r="KC19" i="18"/>
  <c r="KT18" i="18"/>
  <c r="KR18" i="18"/>
  <c r="KQ18" i="18"/>
  <c r="KP18" i="18"/>
  <c r="KL18" i="18"/>
  <c r="KI18" i="18"/>
  <c r="KG18" i="18"/>
  <c r="KH18" i="18" s="1"/>
  <c r="KC18" i="18"/>
  <c r="KT17" i="18"/>
  <c r="KR17" i="18"/>
  <c r="KQ17" i="18"/>
  <c r="KP17" i="18"/>
  <c r="KL17" i="18"/>
  <c r="KI17" i="18"/>
  <c r="KG17" i="18"/>
  <c r="KH17" i="18" s="1"/>
  <c r="KC17" i="18"/>
  <c r="KT16" i="18"/>
  <c r="KR16" i="18"/>
  <c r="KQ16" i="18"/>
  <c r="KP16" i="18"/>
  <c r="KL16" i="18"/>
  <c r="KI16" i="18"/>
  <c r="KH16" i="18"/>
  <c r="KG16" i="18"/>
  <c r="KC16" i="18"/>
  <c r="KT15" i="18"/>
  <c r="KR15" i="18"/>
  <c r="KQ15" i="18"/>
  <c r="KP15" i="18"/>
  <c r="KL15" i="18"/>
  <c r="KI15" i="18"/>
  <c r="KH15" i="18"/>
  <c r="KG15" i="18"/>
  <c r="KC15" i="18"/>
  <c r="KT14" i="18"/>
  <c r="KR14" i="18"/>
  <c r="KQ14" i="18"/>
  <c r="KP14" i="18"/>
  <c r="KL14" i="18"/>
  <c r="KI14" i="18"/>
  <c r="KH14" i="18"/>
  <c r="KG14" i="18"/>
  <c r="KC14" i="18"/>
  <c r="KT13" i="18"/>
  <c r="KR13" i="18"/>
  <c r="KQ13" i="18"/>
  <c r="KP13" i="18"/>
  <c r="KL13" i="18"/>
  <c r="KI13" i="18"/>
  <c r="KH13" i="18"/>
  <c r="KG13" i="18"/>
  <c r="KC13" i="18"/>
  <c r="KT12" i="18"/>
  <c r="KR12" i="18"/>
  <c r="KQ12" i="18"/>
  <c r="KP12" i="18"/>
  <c r="KL12" i="18"/>
  <c r="KI12" i="18"/>
  <c r="KH12" i="18"/>
  <c r="KG12" i="18"/>
  <c r="KC12" i="18"/>
  <c r="KT11" i="18"/>
  <c r="KR11" i="18"/>
  <c r="KQ11" i="18"/>
  <c r="KP11" i="18"/>
  <c r="KL11" i="18"/>
  <c r="KI11" i="18"/>
  <c r="KH11" i="18"/>
  <c r="KG11" i="18"/>
  <c r="KC11" i="18"/>
  <c r="KT10" i="18"/>
  <c r="KR10" i="18"/>
  <c r="KQ10" i="18"/>
  <c r="KP10" i="18"/>
  <c r="KL10" i="18"/>
  <c r="KI10" i="18"/>
  <c r="KH10" i="18"/>
  <c r="KG10" i="18"/>
  <c r="KC10" i="18"/>
  <c r="KT9" i="18"/>
  <c r="KR9" i="18"/>
  <c r="KQ9" i="18"/>
  <c r="KP9" i="18"/>
  <c r="KL9" i="18"/>
  <c r="KI9" i="18"/>
  <c r="KH9" i="18"/>
  <c r="KG9" i="18"/>
  <c r="KC9" i="18"/>
  <c r="KT8" i="18"/>
  <c r="KR8" i="18"/>
  <c r="KQ8" i="18"/>
  <c r="KP8" i="18"/>
  <c r="KL8" i="18"/>
  <c r="KI8" i="18"/>
  <c r="KH8" i="18"/>
  <c r="KG8" i="18"/>
  <c r="KC8" i="18"/>
  <c r="JX100" i="18"/>
  <c r="JV100" i="18"/>
  <c r="JU100" i="18"/>
  <c r="JT100" i="18"/>
  <c r="JP100" i="18"/>
  <c r="JM100" i="18"/>
  <c r="JL100" i="18"/>
  <c r="JK100" i="18"/>
  <c r="JG100" i="18"/>
  <c r="JX99" i="18"/>
  <c r="JV99" i="18"/>
  <c r="JU99" i="18"/>
  <c r="JT99" i="18"/>
  <c r="JP99" i="18"/>
  <c r="JM99" i="18"/>
  <c r="JL99" i="18"/>
  <c r="JK99" i="18"/>
  <c r="JG99" i="18"/>
  <c r="JX98" i="18"/>
  <c r="JV98" i="18"/>
  <c r="JU98" i="18"/>
  <c r="JT98" i="18"/>
  <c r="JP98" i="18"/>
  <c r="JM98" i="18"/>
  <c r="JL98" i="18"/>
  <c r="JK98" i="18"/>
  <c r="JX97" i="18"/>
  <c r="JV97" i="18"/>
  <c r="JU97" i="18"/>
  <c r="JT97" i="18"/>
  <c r="JP97" i="18"/>
  <c r="JM97" i="18"/>
  <c r="JL97" i="18"/>
  <c r="JK97" i="18"/>
  <c r="JG97" i="18"/>
  <c r="JX96" i="18"/>
  <c r="JV96" i="18"/>
  <c r="JU96" i="18"/>
  <c r="JT96" i="18"/>
  <c r="JP96" i="18"/>
  <c r="JM96" i="18"/>
  <c r="JL96" i="18"/>
  <c r="JK96" i="18"/>
  <c r="JG96" i="18"/>
  <c r="JX95" i="18"/>
  <c r="JV95" i="18"/>
  <c r="JU95" i="18"/>
  <c r="JT95" i="18"/>
  <c r="JP95" i="18"/>
  <c r="JM95" i="18"/>
  <c r="JL95" i="18"/>
  <c r="JK95" i="18"/>
  <c r="JG95" i="18"/>
  <c r="JX94" i="18"/>
  <c r="JV94" i="18"/>
  <c r="JU94" i="18"/>
  <c r="JT94" i="18"/>
  <c r="JP94" i="18"/>
  <c r="JM94" i="18"/>
  <c r="JL94" i="18"/>
  <c r="JK94" i="18"/>
  <c r="JG94" i="18"/>
  <c r="JX93" i="18"/>
  <c r="JV93" i="18"/>
  <c r="JU93" i="18"/>
  <c r="JT93" i="18"/>
  <c r="JP93" i="18"/>
  <c r="JM93" i="18"/>
  <c r="JL93" i="18"/>
  <c r="JK93" i="18"/>
  <c r="JG93" i="18"/>
  <c r="JX92" i="18"/>
  <c r="JV92" i="18"/>
  <c r="JU92" i="18"/>
  <c r="JT92" i="18"/>
  <c r="JP92" i="18"/>
  <c r="JM92" i="18"/>
  <c r="JL92" i="18"/>
  <c r="JK92" i="18"/>
  <c r="JG92" i="18"/>
  <c r="JX91" i="18"/>
  <c r="JV91" i="18"/>
  <c r="JU91" i="18"/>
  <c r="JT91" i="18"/>
  <c r="JP91" i="18"/>
  <c r="JM91" i="18"/>
  <c r="JL91" i="18"/>
  <c r="JK91" i="18"/>
  <c r="JG91" i="18"/>
  <c r="JX90" i="18"/>
  <c r="JV90" i="18"/>
  <c r="JU90" i="18"/>
  <c r="JT90" i="18"/>
  <c r="JP90" i="18"/>
  <c r="JM90" i="18"/>
  <c r="JL90" i="18"/>
  <c r="JK90" i="18"/>
  <c r="JG90" i="18"/>
  <c r="JX89" i="18"/>
  <c r="JV89" i="18"/>
  <c r="JU89" i="18"/>
  <c r="JT89" i="18"/>
  <c r="JP89" i="18"/>
  <c r="JM89" i="18"/>
  <c r="JL89" i="18"/>
  <c r="JK89" i="18"/>
  <c r="JG89" i="18"/>
  <c r="JX88" i="18"/>
  <c r="JV88" i="18"/>
  <c r="JU88" i="18"/>
  <c r="JT88" i="18"/>
  <c r="JP88" i="18"/>
  <c r="JM88" i="18"/>
  <c r="JL88" i="18"/>
  <c r="JK88" i="18"/>
  <c r="JG88" i="18"/>
  <c r="JX87" i="18"/>
  <c r="JV87" i="18"/>
  <c r="JU87" i="18"/>
  <c r="JT87" i="18"/>
  <c r="JP87" i="18"/>
  <c r="JM87" i="18"/>
  <c r="JL87" i="18"/>
  <c r="JK87" i="18"/>
  <c r="JG87" i="18"/>
  <c r="JX86" i="18"/>
  <c r="JV86" i="18"/>
  <c r="JU86" i="18"/>
  <c r="JT86" i="18"/>
  <c r="JP86" i="18"/>
  <c r="JM86" i="18"/>
  <c r="JL86" i="18"/>
  <c r="JK86" i="18"/>
  <c r="JX85" i="18"/>
  <c r="JV85" i="18"/>
  <c r="JU85" i="18"/>
  <c r="JT85" i="18"/>
  <c r="JP85" i="18"/>
  <c r="JM85" i="18"/>
  <c r="JL85" i="18"/>
  <c r="JK85" i="18"/>
  <c r="JG85" i="18"/>
  <c r="JX84" i="18"/>
  <c r="JV84" i="18"/>
  <c r="JU84" i="18"/>
  <c r="JT84" i="18"/>
  <c r="JP84" i="18"/>
  <c r="JM84" i="18"/>
  <c r="JL84" i="18"/>
  <c r="JK84" i="18"/>
  <c r="JG84" i="18"/>
  <c r="JX83" i="18"/>
  <c r="JV83" i="18"/>
  <c r="JU83" i="18"/>
  <c r="JT83" i="18"/>
  <c r="JP83" i="18"/>
  <c r="JM83" i="18"/>
  <c r="JL83" i="18"/>
  <c r="JK83" i="18"/>
  <c r="JX82" i="18"/>
  <c r="JV82" i="18"/>
  <c r="JU82" i="18"/>
  <c r="JT82" i="18"/>
  <c r="JP82" i="18"/>
  <c r="JM82" i="18"/>
  <c r="JL82" i="18"/>
  <c r="JK82" i="18"/>
  <c r="JG82" i="18"/>
  <c r="JX81" i="18"/>
  <c r="JV81" i="18"/>
  <c r="JU81" i="18"/>
  <c r="JT81" i="18"/>
  <c r="JP81" i="18"/>
  <c r="JM81" i="18"/>
  <c r="JL81" i="18"/>
  <c r="JK81" i="18"/>
  <c r="JG81" i="18"/>
  <c r="JX80" i="18"/>
  <c r="JV80" i="18"/>
  <c r="JU80" i="18"/>
  <c r="JT80" i="18"/>
  <c r="JP80" i="18"/>
  <c r="JM80" i="18"/>
  <c r="JL80" i="18"/>
  <c r="JK80" i="18"/>
  <c r="JX79" i="18"/>
  <c r="JV79" i="18"/>
  <c r="JU79" i="18"/>
  <c r="JT79" i="18"/>
  <c r="JP79" i="18"/>
  <c r="JM79" i="18"/>
  <c r="JL79" i="18"/>
  <c r="JK79" i="18"/>
  <c r="JG79" i="18"/>
  <c r="JX78" i="18"/>
  <c r="JV78" i="18"/>
  <c r="JU78" i="18"/>
  <c r="JT78" i="18"/>
  <c r="JP78" i="18"/>
  <c r="JM78" i="18"/>
  <c r="JL78" i="18"/>
  <c r="JK78" i="18"/>
  <c r="JG78" i="18"/>
  <c r="JX77" i="18"/>
  <c r="JV77" i="18"/>
  <c r="JU77" i="18"/>
  <c r="JT77" i="18"/>
  <c r="JP77" i="18"/>
  <c r="JM77" i="18"/>
  <c r="JL77" i="18"/>
  <c r="JK77" i="18"/>
  <c r="JG77" i="18"/>
  <c r="JX76" i="18"/>
  <c r="JV76" i="18"/>
  <c r="JU76" i="18"/>
  <c r="JT76" i="18"/>
  <c r="JP76" i="18"/>
  <c r="JM76" i="18"/>
  <c r="JL76" i="18"/>
  <c r="JK76" i="18"/>
  <c r="JG76" i="18"/>
  <c r="JX75" i="18"/>
  <c r="JV75" i="18"/>
  <c r="JU75" i="18"/>
  <c r="JT75" i="18"/>
  <c r="JP75" i="18"/>
  <c r="JM75" i="18"/>
  <c r="JL75" i="18"/>
  <c r="JK75" i="18"/>
  <c r="JG75" i="18"/>
  <c r="JX74" i="18"/>
  <c r="JV74" i="18"/>
  <c r="JU74" i="18"/>
  <c r="JT74" i="18"/>
  <c r="JP74" i="18"/>
  <c r="JM74" i="18"/>
  <c r="JL74" i="18"/>
  <c r="JK74" i="18"/>
  <c r="JG74" i="18"/>
  <c r="JX73" i="18"/>
  <c r="JV73" i="18"/>
  <c r="JU73" i="18"/>
  <c r="JT73" i="18"/>
  <c r="JP73" i="18"/>
  <c r="JM73" i="18"/>
  <c r="JL73" i="18"/>
  <c r="JK73" i="18"/>
  <c r="JG73" i="18"/>
  <c r="JX72" i="18"/>
  <c r="JV72" i="18"/>
  <c r="JU72" i="18"/>
  <c r="JT72" i="18"/>
  <c r="JP72" i="18"/>
  <c r="JM72" i="18"/>
  <c r="JL72" i="18"/>
  <c r="JK72" i="18"/>
  <c r="JG72" i="18"/>
  <c r="JX71" i="18"/>
  <c r="JV71" i="18"/>
  <c r="JU71" i="18"/>
  <c r="JT71" i="18"/>
  <c r="JP71" i="18"/>
  <c r="JM71" i="18"/>
  <c r="JL71" i="18"/>
  <c r="JK71" i="18"/>
  <c r="JG71" i="18"/>
  <c r="JX70" i="18"/>
  <c r="JV70" i="18"/>
  <c r="JU70" i="18"/>
  <c r="JT70" i="18"/>
  <c r="JP70" i="18"/>
  <c r="JM70" i="18"/>
  <c r="JL70" i="18"/>
  <c r="JK70" i="18"/>
  <c r="JG70" i="18"/>
  <c r="JX69" i="18"/>
  <c r="JV69" i="18"/>
  <c r="JU69" i="18"/>
  <c r="JT69" i="18"/>
  <c r="JP69" i="18"/>
  <c r="JM69" i="18"/>
  <c r="JL69" i="18"/>
  <c r="JK69" i="18"/>
  <c r="JG69" i="18"/>
  <c r="JX68" i="18"/>
  <c r="JV68" i="18"/>
  <c r="JU68" i="18"/>
  <c r="JT68" i="18"/>
  <c r="JP68" i="18"/>
  <c r="JM68" i="18"/>
  <c r="JL68" i="18"/>
  <c r="JK68" i="18"/>
  <c r="JG68" i="18"/>
  <c r="JX67" i="18"/>
  <c r="JV67" i="18"/>
  <c r="JU67" i="18"/>
  <c r="JT67" i="18"/>
  <c r="JP67" i="18"/>
  <c r="JM67" i="18"/>
  <c r="JL67" i="18"/>
  <c r="JK67" i="18"/>
  <c r="JG67" i="18"/>
  <c r="JX66" i="18"/>
  <c r="JV66" i="18"/>
  <c r="JU66" i="18"/>
  <c r="JT66" i="18"/>
  <c r="JP66" i="18"/>
  <c r="JM66" i="18"/>
  <c r="JL66" i="18"/>
  <c r="JK66" i="18"/>
  <c r="JG66" i="18"/>
  <c r="JX65" i="18"/>
  <c r="JV65" i="18"/>
  <c r="JU65" i="18"/>
  <c r="JT65" i="18"/>
  <c r="JP65" i="18"/>
  <c r="JM65" i="18"/>
  <c r="JL65" i="18"/>
  <c r="JK65" i="18"/>
  <c r="JG65" i="18"/>
  <c r="JX64" i="18"/>
  <c r="JV64" i="18"/>
  <c r="JU64" i="18"/>
  <c r="JT64" i="18"/>
  <c r="JP64" i="18"/>
  <c r="JM64" i="18"/>
  <c r="JL64" i="18"/>
  <c r="JK64" i="18"/>
  <c r="JG64" i="18"/>
  <c r="JX63" i="18"/>
  <c r="JV63" i="18"/>
  <c r="JU63" i="18"/>
  <c r="JT63" i="18"/>
  <c r="JP63" i="18"/>
  <c r="JM63" i="18"/>
  <c r="JL63" i="18"/>
  <c r="JK63" i="18"/>
  <c r="JG63" i="18"/>
  <c r="JX62" i="18"/>
  <c r="JV62" i="18"/>
  <c r="JU62" i="18"/>
  <c r="JT62" i="18"/>
  <c r="JP62" i="18"/>
  <c r="JM62" i="18"/>
  <c r="JL62" i="18"/>
  <c r="JK62" i="18"/>
  <c r="JX61" i="18"/>
  <c r="JV61" i="18"/>
  <c r="JU61" i="18"/>
  <c r="JT61" i="18"/>
  <c r="JP61" i="18"/>
  <c r="JM61" i="18"/>
  <c r="JL61" i="18"/>
  <c r="JK61" i="18"/>
  <c r="JG61" i="18"/>
  <c r="JX60" i="18"/>
  <c r="JV60" i="18"/>
  <c r="JU60" i="18"/>
  <c r="JT60" i="18"/>
  <c r="JP60" i="18"/>
  <c r="JM60" i="18"/>
  <c r="JL60" i="18"/>
  <c r="JK60" i="18"/>
  <c r="JG60" i="18"/>
  <c r="JX59" i="18"/>
  <c r="JV59" i="18"/>
  <c r="JU59" i="18"/>
  <c r="JT59" i="18"/>
  <c r="JP59" i="18"/>
  <c r="JM59" i="18"/>
  <c r="JL59" i="18"/>
  <c r="JK59" i="18"/>
  <c r="JG59" i="18"/>
  <c r="JX58" i="18"/>
  <c r="JV58" i="18"/>
  <c r="JU58" i="18"/>
  <c r="JT58" i="18"/>
  <c r="JP58" i="18"/>
  <c r="JM58" i="18"/>
  <c r="JL58" i="18"/>
  <c r="JK58" i="18"/>
  <c r="JG58" i="18"/>
  <c r="JX57" i="18"/>
  <c r="JV57" i="18"/>
  <c r="JU57" i="18"/>
  <c r="JT57" i="18"/>
  <c r="JP57" i="18"/>
  <c r="JM57" i="18"/>
  <c r="JL57" i="18"/>
  <c r="JK57" i="18"/>
  <c r="JG57" i="18"/>
  <c r="JX56" i="18"/>
  <c r="JV56" i="18"/>
  <c r="JU56" i="18"/>
  <c r="JT56" i="18"/>
  <c r="JP56" i="18"/>
  <c r="JM56" i="18"/>
  <c r="JL56" i="18"/>
  <c r="JK56" i="18"/>
  <c r="JG56" i="18"/>
  <c r="JX55" i="18"/>
  <c r="JV55" i="18"/>
  <c r="JU55" i="18"/>
  <c r="JT55" i="18"/>
  <c r="JP55" i="18"/>
  <c r="JM55" i="18"/>
  <c r="JL55" i="18"/>
  <c r="JK55" i="18"/>
  <c r="JG55" i="18"/>
  <c r="JX54" i="18"/>
  <c r="JV54" i="18"/>
  <c r="JU54" i="18"/>
  <c r="JT54" i="18"/>
  <c r="JP54" i="18"/>
  <c r="JM54" i="18"/>
  <c r="JL54" i="18"/>
  <c r="JK54" i="18"/>
  <c r="JG54" i="18"/>
  <c r="JX53" i="18"/>
  <c r="JV53" i="18"/>
  <c r="JU53" i="18"/>
  <c r="JT53" i="18"/>
  <c r="JP53" i="18"/>
  <c r="JM53" i="18"/>
  <c r="JL53" i="18"/>
  <c r="JK53" i="18"/>
  <c r="JG53" i="18"/>
  <c r="JX52" i="18"/>
  <c r="JV52" i="18"/>
  <c r="JU52" i="18"/>
  <c r="JT52" i="18"/>
  <c r="JP52" i="18"/>
  <c r="JM52" i="18"/>
  <c r="JL52" i="18"/>
  <c r="JK52" i="18"/>
  <c r="JG52" i="18"/>
  <c r="JX51" i="18"/>
  <c r="JV51" i="18"/>
  <c r="JU51" i="18"/>
  <c r="JT51" i="18"/>
  <c r="JP51" i="18"/>
  <c r="JM51" i="18"/>
  <c r="JL51" i="18"/>
  <c r="JK51" i="18"/>
  <c r="JG51" i="18"/>
  <c r="JX50" i="18"/>
  <c r="JV50" i="18"/>
  <c r="JU50" i="18"/>
  <c r="JT50" i="18"/>
  <c r="JP50" i="18"/>
  <c r="JM50" i="18"/>
  <c r="JL50" i="18"/>
  <c r="JK50" i="18"/>
  <c r="JG50" i="18"/>
  <c r="JX49" i="18"/>
  <c r="JV49" i="18"/>
  <c r="JU49" i="18"/>
  <c r="JT49" i="18"/>
  <c r="JP49" i="18"/>
  <c r="JM49" i="18"/>
  <c r="JL49" i="18"/>
  <c r="JK49" i="18"/>
  <c r="JG49" i="18"/>
  <c r="JX48" i="18"/>
  <c r="JV48" i="18"/>
  <c r="JU48" i="18"/>
  <c r="JT48" i="18"/>
  <c r="JP48" i="18"/>
  <c r="JM48" i="18"/>
  <c r="JL48" i="18"/>
  <c r="JK48" i="18"/>
  <c r="JG48" i="18"/>
  <c r="JX47" i="18"/>
  <c r="JV47" i="18"/>
  <c r="JU47" i="18"/>
  <c r="JT47" i="18"/>
  <c r="JP47" i="18"/>
  <c r="JM47" i="18"/>
  <c r="JL47" i="18"/>
  <c r="JK47" i="18"/>
  <c r="JG47" i="18"/>
  <c r="JX46" i="18"/>
  <c r="JV46" i="18"/>
  <c r="JU46" i="18"/>
  <c r="JT46" i="18"/>
  <c r="JP46" i="18"/>
  <c r="JM46" i="18"/>
  <c r="JL46" i="18"/>
  <c r="JK46" i="18"/>
  <c r="JG46" i="18"/>
  <c r="JX45" i="18"/>
  <c r="JV45" i="18"/>
  <c r="JU45" i="18"/>
  <c r="JT45" i="18"/>
  <c r="JP45" i="18"/>
  <c r="JM45" i="18"/>
  <c r="JL45" i="18"/>
  <c r="JK45" i="18"/>
  <c r="JG45" i="18"/>
  <c r="JX44" i="18"/>
  <c r="JV44" i="18"/>
  <c r="JU44" i="18"/>
  <c r="JT44" i="18"/>
  <c r="JP44" i="18"/>
  <c r="JM44" i="18"/>
  <c r="JL44" i="18"/>
  <c r="JK44" i="18"/>
  <c r="JG44" i="18"/>
  <c r="JX43" i="18"/>
  <c r="JV43" i="18"/>
  <c r="JU43" i="18"/>
  <c r="JT43" i="18"/>
  <c r="JP43" i="18"/>
  <c r="JM43" i="18"/>
  <c r="JL43" i="18"/>
  <c r="JK43" i="18"/>
  <c r="JG43" i="18"/>
  <c r="JX42" i="18"/>
  <c r="JV42" i="18"/>
  <c r="JU42" i="18"/>
  <c r="JT42" i="18"/>
  <c r="JP42" i="18"/>
  <c r="JM42" i="18"/>
  <c r="JL42" i="18"/>
  <c r="JK42" i="18"/>
  <c r="JG42" i="18"/>
  <c r="JX41" i="18"/>
  <c r="JV41" i="18"/>
  <c r="JU41" i="18"/>
  <c r="JT41" i="18"/>
  <c r="JP41" i="18"/>
  <c r="JM41" i="18"/>
  <c r="JL41" i="18"/>
  <c r="JK41" i="18"/>
  <c r="JG41" i="18"/>
  <c r="JX40" i="18"/>
  <c r="JV40" i="18"/>
  <c r="JU40" i="18"/>
  <c r="JT40" i="18"/>
  <c r="JP40" i="18"/>
  <c r="JM40" i="18"/>
  <c r="JL40" i="18"/>
  <c r="JK40" i="18"/>
  <c r="JG40" i="18"/>
  <c r="JX39" i="18"/>
  <c r="JV39" i="18"/>
  <c r="JU39" i="18"/>
  <c r="JT39" i="18"/>
  <c r="JP39" i="18"/>
  <c r="JM39" i="18"/>
  <c r="JL39" i="18"/>
  <c r="JK39" i="18"/>
  <c r="JG39" i="18"/>
  <c r="JX38" i="18"/>
  <c r="JV38" i="18"/>
  <c r="JU38" i="18"/>
  <c r="JT38" i="18"/>
  <c r="JP38" i="18"/>
  <c r="JM38" i="18"/>
  <c r="JL38" i="18"/>
  <c r="JK38" i="18"/>
  <c r="JG38" i="18"/>
  <c r="JX37" i="18"/>
  <c r="JV37" i="18"/>
  <c r="JU37" i="18"/>
  <c r="JT37" i="18"/>
  <c r="JP37" i="18"/>
  <c r="JM37" i="18"/>
  <c r="JL37" i="18"/>
  <c r="JK37" i="18"/>
  <c r="JG37" i="18"/>
  <c r="JX36" i="18"/>
  <c r="JV36" i="18"/>
  <c r="JU36" i="18"/>
  <c r="JT36" i="18"/>
  <c r="JP36" i="18"/>
  <c r="JM36" i="18"/>
  <c r="JL36" i="18"/>
  <c r="JK36" i="18"/>
  <c r="JG36" i="18"/>
  <c r="JX35" i="18"/>
  <c r="JV35" i="18"/>
  <c r="JU35" i="18"/>
  <c r="JT35" i="18"/>
  <c r="JP35" i="18"/>
  <c r="JM35" i="18"/>
  <c r="JL35" i="18"/>
  <c r="JK35" i="18"/>
  <c r="JG35" i="18"/>
  <c r="JX34" i="18"/>
  <c r="JV34" i="18"/>
  <c r="JU34" i="18"/>
  <c r="JT34" i="18"/>
  <c r="JP34" i="18"/>
  <c r="JM34" i="18"/>
  <c r="JL34" i="18"/>
  <c r="JK34" i="18"/>
  <c r="JG34" i="18"/>
  <c r="JX33" i="18"/>
  <c r="JV33" i="18"/>
  <c r="JU33" i="18"/>
  <c r="JT33" i="18"/>
  <c r="JP33" i="18"/>
  <c r="JM33" i="18"/>
  <c r="JL33" i="18"/>
  <c r="JK33" i="18"/>
  <c r="JG33" i="18"/>
  <c r="JX32" i="18"/>
  <c r="JV32" i="18"/>
  <c r="JU32" i="18"/>
  <c r="JT32" i="18"/>
  <c r="JP32" i="18"/>
  <c r="JM32" i="18"/>
  <c r="JL32" i="18"/>
  <c r="JK32" i="18"/>
  <c r="JG32" i="18"/>
  <c r="JX31" i="18"/>
  <c r="JV31" i="18"/>
  <c r="JU31" i="18"/>
  <c r="JT31" i="18"/>
  <c r="JP31" i="18"/>
  <c r="JM31" i="18"/>
  <c r="JL31" i="18"/>
  <c r="JK31" i="18"/>
  <c r="JG31" i="18"/>
  <c r="JX30" i="18"/>
  <c r="JV30" i="18"/>
  <c r="JU30" i="18"/>
  <c r="JT30" i="18"/>
  <c r="JP30" i="18"/>
  <c r="JM30" i="18"/>
  <c r="JL30" i="18"/>
  <c r="JK30" i="18"/>
  <c r="JG30" i="18"/>
  <c r="JX29" i="18"/>
  <c r="JV29" i="18"/>
  <c r="JU29" i="18"/>
  <c r="JT29" i="18"/>
  <c r="JP29" i="18"/>
  <c r="JM29" i="18"/>
  <c r="JL29" i="18"/>
  <c r="JK29" i="18"/>
  <c r="JG29" i="18"/>
  <c r="JX28" i="18"/>
  <c r="JV28" i="18"/>
  <c r="JU28" i="18"/>
  <c r="JT28" i="18"/>
  <c r="JP28" i="18"/>
  <c r="JM28" i="18"/>
  <c r="JL28" i="18"/>
  <c r="JK28" i="18"/>
  <c r="JG28" i="18"/>
  <c r="JX27" i="18"/>
  <c r="JV27" i="18"/>
  <c r="JU27" i="18"/>
  <c r="JT27" i="18"/>
  <c r="JP27" i="18"/>
  <c r="JM27" i="18"/>
  <c r="JL27" i="18"/>
  <c r="JK27" i="18"/>
  <c r="JG27" i="18"/>
  <c r="JX26" i="18"/>
  <c r="JV26" i="18"/>
  <c r="JU26" i="18"/>
  <c r="JT26" i="18"/>
  <c r="JP26" i="18"/>
  <c r="JM26" i="18"/>
  <c r="JL26" i="18"/>
  <c r="JK26" i="18"/>
  <c r="JG26" i="18"/>
  <c r="JX25" i="18"/>
  <c r="JV25" i="18"/>
  <c r="JU25" i="18"/>
  <c r="JT25" i="18"/>
  <c r="JP25" i="18"/>
  <c r="JM25" i="18"/>
  <c r="JL25" i="18"/>
  <c r="JK25" i="18"/>
  <c r="JG25" i="18"/>
  <c r="JX24" i="18"/>
  <c r="JV24" i="18"/>
  <c r="JU24" i="18"/>
  <c r="JT24" i="18"/>
  <c r="JP24" i="18"/>
  <c r="JM24" i="18"/>
  <c r="JL24" i="18"/>
  <c r="JK24" i="18"/>
  <c r="JG24" i="18"/>
  <c r="JX23" i="18"/>
  <c r="JV23" i="18"/>
  <c r="JU23" i="18"/>
  <c r="JT23" i="18"/>
  <c r="JP23" i="18"/>
  <c r="JM23" i="18"/>
  <c r="JL23" i="18"/>
  <c r="JK23" i="18"/>
  <c r="JG23" i="18"/>
  <c r="JX22" i="18"/>
  <c r="JV22" i="18"/>
  <c r="JU22" i="18"/>
  <c r="JT22" i="18"/>
  <c r="JP22" i="18"/>
  <c r="JM22" i="18"/>
  <c r="JL22" i="18"/>
  <c r="JK22" i="18"/>
  <c r="JG22" i="18"/>
  <c r="JX21" i="18"/>
  <c r="JV21" i="18"/>
  <c r="JU21" i="18"/>
  <c r="JT21" i="18"/>
  <c r="JP21" i="18"/>
  <c r="JM21" i="18"/>
  <c r="JL21" i="18"/>
  <c r="JK21" i="18"/>
  <c r="JG21" i="18"/>
  <c r="JX20" i="18"/>
  <c r="JV20" i="18"/>
  <c r="JU20" i="18"/>
  <c r="JT20" i="18"/>
  <c r="JP20" i="18"/>
  <c r="JM20" i="18"/>
  <c r="JL20" i="18"/>
  <c r="JK20" i="18"/>
  <c r="JG20" i="18"/>
  <c r="JX19" i="18"/>
  <c r="JV19" i="18"/>
  <c r="JU19" i="18"/>
  <c r="JT19" i="18"/>
  <c r="JP19" i="18"/>
  <c r="JM19" i="18"/>
  <c r="JL19" i="18"/>
  <c r="JK19" i="18"/>
  <c r="JG19" i="18"/>
  <c r="JX18" i="18"/>
  <c r="JV18" i="18"/>
  <c r="JU18" i="18"/>
  <c r="JT18" i="18"/>
  <c r="JP18" i="18"/>
  <c r="JM18" i="18"/>
  <c r="JL18" i="18"/>
  <c r="JK18" i="18"/>
  <c r="JX17" i="18"/>
  <c r="JV17" i="18"/>
  <c r="JU17" i="18"/>
  <c r="JT17" i="18"/>
  <c r="JP17" i="18"/>
  <c r="JM17" i="18"/>
  <c r="JL17" i="18"/>
  <c r="JK17" i="18"/>
  <c r="JX16" i="18"/>
  <c r="JV16" i="18"/>
  <c r="JU16" i="18"/>
  <c r="JT16" i="18"/>
  <c r="JP16" i="18"/>
  <c r="JM16" i="18"/>
  <c r="JL16" i="18"/>
  <c r="JK16" i="18"/>
  <c r="JG16" i="18"/>
  <c r="JX15" i="18"/>
  <c r="JV15" i="18"/>
  <c r="JU15" i="18"/>
  <c r="JT15" i="18"/>
  <c r="JP15" i="18"/>
  <c r="JM15" i="18"/>
  <c r="JL15" i="18"/>
  <c r="JK15" i="18"/>
  <c r="JG15" i="18"/>
  <c r="JX14" i="18"/>
  <c r="JV14" i="18"/>
  <c r="JU14" i="18"/>
  <c r="JT14" i="18"/>
  <c r="JP14" i="18"/>
  <c r="JM14" i="18"/>
  <c r="JL14" i="18"/>
  <c r="JK14" i="18"/>
  <c r="JG14" i="18"/>
  <c r="JX13" i="18"/>
  <c r="JV13" i="18"/>
  <c r="JU13" i="18"/>
  <c r="JT13" i="18"/>
  <c r="JP13" i="18"/>
  <c r="JM13" i="18"/>
  <c r="JL13" i="18"/>
  <c r="JK13" i="18"/>
  <c r="JG13" i="18"/>
  <c r="JX12" i="18"/>
  <c r="JV12" i="18"/>
  <c r="JU12" i="18"/>
  <c r="JT12" i="18"/>
  <c r="JP12" i="18"/>
  <c r="JM12" i="18"/>
  <c r="JL12" i="18"/>
  <c r="JK12" i="18"/>
  <c r="JG12" i="18"/>
  <c r="JX11" i="18"/>
  <c r="JV11" i="18"/>
  <c r="JU11" i="18"/>
  <c r="JT11" i="18"/>
  <c r="JP11" i="18"/>
  <c r="JM11" i="18"/>
  <c r="JL11" i="18"/>
  <c r="JK11" i="18"/>
  <c r="JG11" i="18"/>
  <c r="JX10" i="18"/>
  <c r="JV10" i="18"/>
  <c r="JU10" i="18"/>
  <c r="JT10" i="18"/>
  <c r="JP10" i="18"/>
  <c r="JM10" i="18"/>
  <c r="JL10" i="18"/>
  <c r="JK10" i="18"/>
  <c r="JG10" i="18"/>
  <c r="JX9" i="18"/>
  <c r="JV9" i="18"/>
  <c r="JU9" i="18"/>
  <c r="JT9" i="18"/>
  <c r="JP9" i="18"/>
  <c r="JM9" i="18"/>
  <c r="JL9" i="18"/>
  <c r="JK9" i="18"/>
  <c r="JG9" i="18"/>
  <c r="JJ110" i="18" s="1"/>
  <c r="JH110" i="18" s="1"/>
  <c r="JX8" i="18"/>
  <c r="JV8" i="18"/>
  <c r="JU8" i="18"/>
  <c r="JT8" i="18"/>
  <c r="JP8" i="18"/>
  <c r="JM8" i="18"/>
  <c r="JL8" i="18"/>
  <c r="JK8" i="18"/>
  <c r="JG8" i="18"/>
  <c r="JB100" i="18"/>
  <c r="IZ100" i="18"/>
  <c r="IY100" i="18"/>
  <c r="IX100" i="18"/>
  <c r="IT100" i="18"/>
  <c r="IQ100" i="18"/>
  <c r="IP100" i="18"/>
  <c r="IO100" i="18"/>
  <c r="IK100" i="18"/>
  <c r="JB99" i="18"/>
  <c r="IZ99" i="18"/>
  <c r="IY99" i="18"/>
  <c r="IX99" i="18"/>
  <c r="IT99" i="18"/>
  <c r="IQ99" i="18"/>
  <c r="IP99" i="18"/>
  <c r="IO99" i="18"/>
  <c r="IK99" i="18"/>
  <c r="JB98" i="18"/>
  <c r="IZ98" i="18"/>
  <c r="IY98" i="18"/>
  <c r="IX98" i="18"/>
  <c r="IT98" i="18"/>
  <c r="IQ98" i="18"/>
  <c r="IP98" i="18"/>
  <c r="IO98" i="18"/>
  <c r="JB97" i="18"/>
  <c r="IZ97" i="18"/>
  <c r="IY97" i="18"/>
  <c r="IX97" i="18"/>
  <c r="IT97" i="18"/>
  <c r="IQ97" i="18"/>
  <c r="IP97" i="18"/>
  <c r="IO97" i="18"/>
  <c r="IK97" i="18"/>
  <c r="JB96" i="18"/>
  <c r="IZ96" i="18"/>
  <c r="IY96" i="18"/>
  <c r="IX96" i="18"/>
  <c r="IT96" i="18"/>
  <c r="IQ96" i="18"/>
  <c r="IP96" i="18"/>
  <c r="IO96" i="18"/>
  <c r="IK96" i="18"/>
  <c r="JB95" i="18"/>
  <c r="IZ95" i="18"/>
  <c r="IY95" i="18"/>
  <c r="IX95" i="18"/>
  <c r="IT95" i="18"/>
  <c r="IQ95" i="18"/>
  <c r="IP95" i="18"/>
  <c r="IO95" i="18"/>
  <c r="IK95" i="18"/>
  <c r="JB94" i="18"/>
  <c r="IZ94" i="18"/>
  <c r="IY94" i="18"/>
  <c r="IX94" i="18"/>
  <c r="IT94" i="18"/>
  <c r="IQ94" i="18"/>
  <c r="IP94" i="18"/>
  <c r="IO94" i="18"/>
  <c r="IK94" i="18"/>
  <c r="JB93" i="18"/>
  <c r="IZ93" i="18"/>
  <c r="IY93" i="18"/>
  <c r="IX93" i="18"/>
  <c r="IT93" i="18"/>
  <c r="IQ93" i="18"/>
  <c r="IP93" i="18"/>
  <c r="IO93" i="18"/>
  <c r="IK93" i="18"/>
  <c r="JB92" i="18"/>
  <c r="IZ92" i="18"/>
  <c r="IY92" i="18"/>
  <c r="IX92" i="18"/>
  <c r="IT92" i="18"/>
  <c r="IQ92" i="18"/>
  <c r="IP92" i="18"/>
  <c r="IO92" i="18"/>
  <c r="IK92" i="18"/>
  <c r="JB91" i="18"/>
  <c r="IZ91" i="18"/>
  <c r="IY91" i="18"/>
  <c r="IX91" i="18"/>
  <c r="IT91" i="18"/>
  <c r="IQ91" i="18"/>
  <c r="IP91" i="18"/>
  <c r="IO91" i="18"/>
  <c r="IK91" i="18"/>
  <c r="JB90" i="18"/>
  <c r="IZ90" i="18"/>
  <c r="IY90" i="18"/>
  <c r="IX90" i="18"/>
  <c r="IT90" i="18"/>
  <c r="IQ90" i="18"/>
  <c r="IP90" i="18"/>
  <c r="IO90" i="18"/>
  <c r="IK90" i="18"/>
  <c r="JB89" i="18"/>
  <c r="IZ89" i="18"/>
  <c r="IY89" i="18"/>
  <c r="IX89" i="18"/>
  <c r="IT89" i="18"/>
  <c r="IQ89" i="18"/>
  <c r="IP89" i="18"/>
  <c r="IO89" i="18"/>
  <c r="IK89" i="18"/>
  <c r="JB88" i="18"/>
  <c r="IZ88" i="18"/>
  <c r="IY88" i="18"/>
  <c r="IX88" i="18"/>
  <c r="IT88" i="18"/>
  <c r="IQ88" i="18"/>
  <c r="IP88" i="18"/>
  <c r="IO88" i="18"/>
  <c r="IK88" i="18"/>
  <c r="JB87" i="18"/>
  <c r="IZ87" i="18"/>
  <c r="IY87" i="18"/>
  <c r="IX87" i="18"/>
  <c r="IT87" i="18"/>
  <c r="IQ87" i="18"/>
  <c r="IP87" i="18"/>
  <c r="IO87" i="18"/>
  <c r="IK87" i="18"/>
  <c r="JB86" i="18"/>
  <c r="IZ86" i="18"/>
  <c r="IY86" i="18"/>
  <c r="IX86" i="18"/>
  <c r="IT86" i="18"/>
  <c r="IQ86" i="18"/>
  <c r="IP86" i="18"/>
  <c r="IO86" i="18"/>
  <c r="JB85" i="18"/>
  <c r="IZ85" i="18"/>
  <c r="IY85" i="18"/>
  <c r="IX85" i="18"/>
  <c r="IT85" i="18"/>
  <c r="IQ85" i="18"/>
  <c r="IP85" i="18"/>
  <c r="IO85" i="18"/>
  <c r="IK85" i="18"/>
  <c r="JB84" i="18"/>
  <c r="IZ84" i="18"/>
  <c r="IY84" i="18"/>
  <c r="IX84" i="18"/>
  <c r="IT84" i="18"/>
  <c r="IQ84" i="18"/>
  <c r="IP84" i="18"/>
  <c r="IO84" i="18"/>
  <c r="IK84" i="18"/>
  <c r="JB83" i="18"/>
  <c r="IZ83" i="18"/>
  <c r="IY83" i="18"/>
  <c r="IX83" i="18"/>
  <c r="IT83" i="18"/>
  <c r="IQ83" i="18"/>
  <c r="IP83" i="18"/>
  <c r="IO83" i="18"/>
  <c r="JB82" i="18"/>
  <c r="IZ82" i="18"/>
  <c r="IY82" i="18"/>
  <c r="IX82" i="18"/>
  <c r="IT82" i="18"/>
  <c r="IQ82" i="18"/>
  <c r="IP82" i="18"/>
  <c r="IO82" i="18"/>
  <c r="IK82" i="18"/>
  <c r="JB81" i="18"/>
  <c r="IZ81" i="18"/>
  <c r="IY81" i="18"/>
  <c r="IX81" i="18"/>
  <c r="IT81" i="18"/>
  <c r="IQ81" i="18"/>
  <c r="IP81" i="18"/>
  <c r="IO81" i="18"/>
  <c r="IK81" i="18"/>
  <c r="JB80" i="18"/>
  <c r="IZ80" i="18"/>
  <c r="IY80" i="18"/>
  <c r="IX80" i="18"/>
  <c r="IT80" i="18"/>
  <c r="IQ80" i="18"/>
  <c r="IP80" i="18"/>
  <c r="IO80" i="18"/>
  <c r="JB79" i="18"/>
  <c r="IZ79" i="18"/>
  <c r="IY79" i="18"/>
  <c r="IX79" i="18"/>
  <c r="IT79" i="18"/>
  <c r="IQ79" i="18"/>
  <c r="IP79" i="18"/>
  <c r="IO79" i="18"/>
  <c r="IK79" i="18"/>
  <c r="JB78" i="18"/>
  <c r="IZ78" i="18"/>
  <c r="IY78" i="18"/>
  <c r="IX78" i="18"/>
  <c r="IT78" i="18"/>
  <c r="IQ78" i="18"/>
  <c r="IP78" i="18"/>
  <c r="IO78" i="18"/>
  <c r="IK78" i="18"/>
  <c r="JB77" i="18"/>
  <c r="IZ77" i="18"/>
  <c r="IY77" i="18"/>
  <c r="IX77" i="18"/>
  <c r="IT77" i="18"/>
  <c r="IQ77" i="18"/>
  <c r="IP77" i="18"/>
  <c r="IO77" i="18"/>
  <c r="IK77" i="18"/>
  <c r="JB76" i="18"/>
  <c r="IZ76" i="18"/>
  <c r="IY76" i="18"/>
  <c r="IX76" i="18"/>
  <c r="IT76" i="18"/>
  <c r="IQ76" i="18"/>
  <c r="IP76" i="18"/>
  <c r="IO76" i="18"/>
  <c r="IK76" i="18"/>
  <c r="JB75" i="18"/>
  <c r="IZ75" i="18"/>
  <c r="IY75" i="18"/>
  <c r="IX75" i="18"/>
  <c r="IT75" i="18"/>
  <c r="IQ75" i="18"/>
  <c r="IP75" i="18"/>
  <c r="IO75" i="18"/>
  <c r="IK75" i="18"/>
  <c r="JB74" i="18"/>
  <c r="IZ74" i="18"/>
  <c r="IY74" i="18"/>
  <c r="IX74" i="18"/>
  <c r="IT74" i="18"/>
  <c r="IQ74" i="18"/>
  <c r="IP74" i="18"/>
  <c r="IO74" i="18"/>
  <c r="IK74" i="18"/>
  <c r="JB73" i="18"/>
  <c r="IZ73" i="18"/>
  <c r="IY73" i="18"/>
  <c r="IX73" i="18"/>
  <c r="IT73" i="18"/>
  <c r="IQ73" i="18"/>
  <c r="IP73" i="18"/>
  <c r="IO73" i="18"/>
  <c r="IK73" i="18"/>
  <c r="JB72" i="18"/>
  <c r="IZ72" i="18"/>
  <c r="IY72" i="18"/>
  <c r="IX72" i="18"/>
  <c r="IT72" i="18"/>
  <c r="IQ72" i="18"/>
  <c r="IP72" i="18"/>
  <c r="IO72" i="18"/>
  <c r="IK72" i="18"/>
  <c r="JB71" i="18"/>
  <c r="IZ71" i="18"/>
  <c r="IY71" i="18"/>
  <c r="IX71" i="18"/>
  <c r="IT71" i="18"/>
  <c r="IQ71" i="18"/>
  <c r="IP71" i="18"/>
  <c r="IO71" i="18"/>
  <c r="IK71" i="18"/>
  <c r="JB70" i="18"/>
  <c r="IZ70" i="18"/>
  <c r="IY70" i="18"/>
  <c r="IX70" i="18"/>
  <c r="IT70" i="18"/>
  <c r="IQ70" i="18"/>
  <c r="IP70" i="18"/>
  <c r="IO70" i="18"/>
  <c r="IK70" i="18"/>
  <c r="JB69" i="18"/>
  <c r="IZ69" i="18"/>
  <c r="IY69" i="18"/>
  <c r="IX69" i="18"/>
  <c r="IT69" i="18"/>
  <c r="IQ69" i="18"/>
  <c r="IP69" i="18"/>
  <c r="IO69" i="18"/>
  <c r="IK69" i="18"/>
  <c r="JB68" i="18"/>
  <c r="IZ68" i="18"/>
  <c r="IY68" i="18"/>
  <c r="IX68" i="18"/>
  <c r="IT68" i="18"/>
  <c r="IQ68" i="18"/>
  <c r="IP68" i="18"/>
  <c r="IO68" i="18"/>
  <c r="IK68" i="18"/>
  <c r="JB67" i="18"/>
  <c r="IZ67" i="18"/>
  <c r="IY67" i="18"/>
  <c r="IX67" i="18"/>
  <c r="IT67" i="18"/>
  <c r="IQ67" i="18"/>
  <c r="IP67" i="18"/>
  <c r="IO67" i="18"/>
  <c r="IK67" i="18"/>
  <c r="JB66" i="18"/>
  <c r="IZ66" i="18"/>
  <c r="IY66" i="18"/>
  <c r="IX66" i="18"/>
  <c r="IT66" i="18"/>
  <c r="IQ66" i="18"/>
  <c r="IP66" i="18"/>
  <c r="IO66" i="18"/>
  <c r="IK66" i="18"/>
  <c r="JB65" i="18"/>
  <c r="IZ65" i="18"/>
  <c r="IY65" i="18"/>
  <c r="IX65" i="18"/>
  <c r="IT65" i="18"/>
  <c r="IQ65" i="18"/>
  <c r="IP65" i="18"/>
  <c r="IO65" i="18"/>
  <c r="IK65" i="18"/>
  <c r="JB64" i="18"/>
  <c r="IZ64" i="18"/>
  <c r="IY64" i="18"/>
  <c r="IX64" i="18"/>
  <c r="IT64" i="18"/>
  <c r="IQ64" i="18"/>
  <c r="IP64" i="18"/>
  <c r="IO64" i="18"/>
  <c r="IK64" i="18"/>
  <c r="JB63" i="18"/>
  <c r="IZ63" i="18"/>
  <c r="IY63" i="18"/>
  <c r="IX63" i="18"/>
  <c r="IT63" i="18"/>
  <c r="IQ63" i="18"/>
  <c r="IP63" i="18"/>
  <c r="IO63" i="18"/>
  <c r="IK63" i="18"/>
  <c r="JB62" i="18"/>
  <c r="IZ62" i="18"/>
  <c r="IY62" i="18"/>
  <c r="IX62" i="18"/>
  <c r="IT62" i="18"/>
  <c r="IQ62" i="18"/>
  <c r="IP62" i="18"/>
  <c r="IO62" i="18"/>
  <c r="JB61" i="18"/>
  <c r="IZ61" i="18"/>
  <c r="IY61" i="18"/>
  <c r="IX61" i="18"/>
  <c r="IT61" i="18"/>
  <c r="IQ61" i="18"/>
  <c r="IP61" i="18"/>
  <c r="IO61" i="18"/>
  <c r="IK61" i="18"/>
  <c r="JB60" i="18"/>
  <c r="IZ60" i="18"/>
  <c r="IY60" i="18"/>
  <c r="IX60" i="18"/>
  <c r="IT60" i="18"/>
  <c r="IQ60" i="18"/>
  <c r="IP60" i="18"/>
  <c r="IO60" i="18"/>
  <c r="IK60" i="18"/>
  <c r="JB59" i="18"/>
  <c r="IZ59" i="18"/>
  <c r="IY59" i="18"/>
  <c r="IX59" i="18"/>
  <c r="IT59" i="18"/>
  <c r="IQ59" i="18"/>
  <c r="IP59" i="18"/>
  <c r="IO59" i="18"/>
  <c r="IK59" i="18"/>
  <c r="JB58" i="18"/>
  <c r="IZ58" i="18"/>
  <c r="IY58" i="18"/>
  <c r="IX58" i="18"/>
  <c r="IT58" i="18"/>
  <c r="IQ58" i="18"/>
  <c r="IP58" i="18"/>
  <c r="IO58" i="18"/>
  <c r="IK58" i="18"/>
  <c r="JB57" i="18"/>
  <c r="IZ57" i="18"/>
  <c r="IY57" i="18"/>
  <c r="IX57" i="18"/>
  <c r="IT57" i="18"/>
  <c r="IQ57" i="18"/>
  <c r="IP57" i="18"/>
  <c r="IO57" i="18"/>
  <c r="IK57" i="18"/>
  <c r="JB56" i="18"/>
  <c r="IZ56" i="18"/>
  <c r="IY56" i="18"/>
  <c r="IX56" i="18"/>
  <c r="IT56" i="18"/>
  <c r="IQ56" i="18"/>
  <c r="IP56" i="18"/>
  <c r="IO56" i="18"/>
  <c r="IK56" i="18"/>
  <c r="JB55" i="18"/>
  <c r="IZ55" i="18"/>
  <c r="IY55" i="18"/>
  <c r="IX55" i="18"/>
  <c r="IT55" i="18"/>
  <c r="IQ55" i="18"/>
  <c r="IP55" i="18"/>
  <c r="IO55" i="18"/>
  <c r="IK55" i="18"/>
  <c r="JB54" i="18"/>
  <c r="IZ54" i="18"/>
  <c r="IY54" i="18"/>
  <c r="IX54" i="18"/>
  <c r="IT54" i="18"/>
  <c r="IQ54" i="18"/>
  <c r="IP54" i="18"/>
  <c r="IO54" i="18"/>
  <c r="IK54" i="18"/>
  <c r="JB53" i="18"/>
  <c r="IZ53" i="18"/>
  <c r="IY53" i="18"/>
  <c r="IX53" i="18"/>
  <c r="IT53" i="18"/>
  <c r="IQ53" i="18"/>
  <c r="IP53" i="18"/>
  <c r="IO53" i="18"/>
  <c r="IK53" i="18"/>
  <c r="JB52" i="18"/>
  <c r="IZ52" i="18"/>
  <c r="IY52" i="18"/>
  <c r="IX52" i="18"/>
  <c r="IT52" i="18"/>
  <c r="IQ52" i="18"/>
  <c r="IP52" i="18"/>
  <c r="IO52" i="18"/>
  <c r="IK52" i="18"/>
  <c r="JB51" i="18"/>
  <c r="IZ51" i="18"/>
  <c r="IY51" i="18"/>
  <c r="IX51" i="18"/>
  <c r="IT51" i="18"/>
  <c r="IQ51" i="18"/>
  <c r="IP51" i="18"/>
  <c r="IO51" i="18"/>
  <c r="IK51" i="18"/>
  <c r="JB50" i="18"/>
  <c r="IZ50" i="18"/>
  <c r="IY50" i="18"/>
  <c r="IX50" i="18"/>
  <c r="IT50" i="18"/>
  <c r="IQ50" i="18"/>
  <c r="IP50" i="18"/>
  <c r="IO50" i="18"/>
  <c r="IK50" i="18"/>
  <c r="JB49" i="18"/>
  <c r="IZ49" i="18"/>
  <c r="IY49" i="18"/>
  <c r="IX49" i="18"/>
  <c r="IT49" i="18"/>
  <c r="IQ49" i="18"/>
  <c r="IP49" i="18"/>
  <c r="IO49" i="18"/>
  <c r="IK49" i="18"/>
  <c r="JB48" i="18"/>
  <c r="IZ48" i="18"/>
  <c r="IY48" i="18"/>
  <c r="IX48" i="18"/>
  <c r="IT48" i="18"/>
  <c r="IQ48" i="18"/>
  <c r="IP48" i="18"/>
  <c r="IO48" i="18"/>
  <c r="IK48" i="18"/>
  <c r="JB47" i="18"/>
  <c r="IZ47" i="18"/>
  <c r="IY47" i="18"/>
  <c r="IX47" i="18"/>
  <c r="IT47" i="18"/>
  <c r="IQ47" i="18"/>
  <c r="IP47" i="18"/>
  <c r="IO47" i="18"/>
  <c r="IK47" i="18"/>
  <c r="JB46" i="18"/>
  <c r="IZ46" i="18"/>
  <c r="IY46" i="18"/>
  <c r="IX46" i="18"/>
  <c r="IT46" i="18"/>
  <c r="IQ46" i="18"/>
  <c r="IP46" i="18"/>
  <c r="IO46" i="18"/>
  <c r="IK46" i="18"/>
  <c r="JB45" i="18"/>
  <c r="IZ45" i="18"/>
  <c r="IY45" i="18"/>
  <c r="IX45" i="18"/>
  <c r="IT45" i="18"/>
  <c r="IQ45" i="18"/>
  <c r="IP45" i="18"/>
  <c r="IO45" i="18"/>
  <c r="IK45" i="18"/>
  <c r="JB44" i="18"/>
  <c r="IZ44" i="18"/>
  <c r="IY44" i="18"/>
  <c r="IX44" i="18"/>
  <c r="IT44" i="18"/>
  <c r="IQ44" i="18"/>
  <c r="IP44" i="18"/>
  <c r="IO44" i="18"/>
  <c r="IK44" i="18"/>
  <c r="JB43" i="18"/>
  <c r="IZ43" i="18"/>
  <c r="IY43" i="18"/>
  <c r="IX43" i="18"/>
  <c r="IT43" i="18"/>
  <c r="IQ43" i="18"/>
  <c r="IP43" i="18"/>
  <c r="IO43" i="18"/>
  <c r="IK43" i="18"/>
  <c r="JB42" i="18"/>
  <c r="IZ42" i="18"/>
  <c r="IY42" i="18"/>
  <c r="IX42" i="18"/>
  <c r="IT42" i="18"/>
  <c r="IQ42" i="18"/>
  <c r="IP42" i="18"/>
  <c r="IO42" i="18"/>
  <c r="IK42" i="18"/>
  <c r="JB41" i="18"/>
  <c r="IZ41" i="18"/>
  <c r="IY41" i="18"/>
  <c r="IX41" i="18"/>
  <c r="IT41" i="18"/>
  <c r="IQ41" i="18"/>
  <c r="IP41" i="18"/>
  <c r="IO41" i="18"/>
  <c r="IK41" i="18"/>
  <c r="JB40" i="18"/>
  <c r="IZ40" i="18"/>
  <c r="IY40" i="18"/>
  <c r="IX40" i="18"/>
  <c r="IT40" i="18"/>
  <c r="IQ40" i="18"/>
  <c r="IP40" i="18"/>
  <c r="IO40" i="18"/>
  <c r="IK40" i="18"/>
  <c r="JB39" i="18"/>
  <c r="IZ39" i="18"/>
  <c r="IY39" i="18"/>
  <c r="IX39" i="18"/>
  <c r="IT39" i="18"/>
  <c r="IQ39" i="18"/>
  <c r="IP39" i="18"/>
  <c r="IO39" i="18"/>
  <c r="IK39" i="18"/>
  <c r="JB38" i="18"/>
  <c r="IZ38" i="18"/>
  <c r="IY38" i="18"/>
  <c r="IX38" i="18"/>
  <c r="IT38" i="18"/>
  <c r="IQ38" i="18"/>
  <c r="IP38" i="18"/>
  <c r="IO38" i="18"/>
  <c r="IK38" i="18"/>
  <c r="JB37" i="18"/>
  <c r="IZ37" i="18"/>
  <c r="IY37" i="18"/>
  <c r="IX37" i="18"/>
  <c r="IT37" i="18"/>
  <c r="IQ37" i="18"/>
  <c r="IP37" i="18"/>
  <c r="IO37" i="18"/>
  <c r="IK37" i="18"/>
  <c r="JB36" i="18"/>
  <c r="IZ36" i="18"/>
  <c r="IY36" i="18"/>
  <c r="IX36" i="18"/>
  <c r="IT36" i="18"/>
  <c r="IQ36" i="18"/>
  <c r="IP36" i="18"/>
  <c r="IO36" i="18"/>
  <c r="IK36" i="18"/>
  <c r="JB35" i="18"/>
  <c r="IZ35" i="18"/>
  <c r="IY35" i="18"/>
  <c r="IX35" i="18"/>
  <c r="IT35" i="18"/>
  <c r="IQ35" i="18"/>
  <c r="IP35" i="18"/>
  <c r="IO35" i="18"/>
  <c r="IK35" i="18"/>
  <c r="JB34" i="18"/>
  <c r="IZ34" i="18"/>
  <c r="IY34" i="18"/>
  <c r="IX34" i="18"/>
  <c r="IT34" i="18"/>
  <c r="IQ34" i="18"/>
  <c r="IP34" i="18"/>
  <c r="IO34" i="18"/>
  <c r="IK34" i="18"/>
  <c r="JB33" i="18"/>
  <c r="IZ33" i="18"/>
  <c r="IY33" i="18"/>
  <c r="IX33" i="18"/>
  <c r="IT33" i="18"/>
  <c r="IQ33" i="18"/>
  <c r="IP33" i="18"/>
  <c r="IO33" i="18"/>
  <c r="IK33" i="18"/>
  <c r="JB32" i="18"/>
  <c r="IZ32" i="18"/>
  <c r="IY32" i="18"/>
  <c r="IX32" i="18"/>
  <c r="IT32" i="18"/>
  <c r="IQ32" i="18"/>
  <c r="IP32" i="18"/>
  <c r="IO32" i="18"/>
  <c r="IK32" i="18"/>
  <c r="JB31" i="18"/>
  <c r="IZ31" i="18"/>
  <c r="IY31" i="18"/>
  <c r="IX31" i="18"/>
  <c r="IT31" i="18"/>
  <c r="IQ31" i="18"/>
  <c r="IP31" i="18"/>
  <c r="IO31" i="18"/>
  <c r="IK31" i="18"/>
  <c r="JB30" i="18"/>
  <c r="IZ30" i="18"/>
  <c r="IY30" i="18"/>
  <c r="IX30" i="18"/>
  <c r="IT30" i="18"/>
  <c r="IQ30" i="18"/>
  <c r="IP30" i="18"/>
  <c r="IO30" i="18"/>
  <c r="IK30" i="18"/>
  <c r="JB29" i="18"/>
  <c r="IZ29" i="18"/>
  <c r="IY29" i="18"/>
  <c r="IX29" i="18"/>
  <c r="IT29" i="18"/>
  <c r="IQ29" i="18"/>
  <c r="IP29" i="18"/>
  <c r="IO29" i="18"/>
  <c r="IK29" i="18"/>
  <c r="JB28" i="18"/>
  <c r="IZ28" i="18"/>
  <c r="IY28" i="18"/>
  <c r="IX28" i="18"/>
  <c r="IT28" i="18"/>
  <c r="IQ28" i="18"/>
  <c r="IP28" i="18"/>
  <c r="IO28" i="18"/>
  <c r="IK28" i="18"/>
  <c r="JB27" i="18"/>
  <c r="IZ27" i="18"/>
  <c r="IY27" i="18"/>
  <c r="IX27" i="18"/>
  <c r="IT27" i="18"/>
  <c r="IQ27" i="18"/>
  <c r="IP27" i="18"/>
  <c r="IO27" i="18"/>
  <c r="IK27" i="18"/>
  <c r="JB26" i="18"/>
  <c r="IZ26" i="18"/>
  <c r="IY26" i="18"/>
  <c r="IX26" i="18"/>
  <c r="IT26" i="18"/>
  <c r="IQ26" i="18"/>
  <c r="IP26" i="18"/>
  <c r="IO26" i="18"/>
  <c r="IK26" i="18"/>
  <c r="JB25" i="18"/>
  <c r="IZ25" i="18"/>
  <c r="IY25" i="18"/>
  <c r="IX25" i="18"/>
  <c r="IT25" i="18"/>
  <c r="IQ25" i="18"/>
  <c r="IP25" i="18"/>
  <c r="IO25" i="18"/>
  <c r="IK25" i="18"/>
  <c r="JB24" i="18"/>
  <c r="IZ24" i="18"/>
  <c r="IY24" i="18"/>
  <c r="IX24" i="18"/>
  <c r="IT24" i="18"/>
  <c r="IQ24" i="18"/>
  <c r="IP24" i="18"/>
  <c r="IO24" i="18"/>
  <c r="IK24" i="18"/>
  <c r="JB23" i="18"/>
  <c r="IZ23" i="18"/>
  <c r="IY23" i="18"/>
  <c r="IX23" i="18"/>
  <c r="IT23" i="18"/>
  <c r="IQ23" i="18"/>
  <c r="IP23" i="18"/>
  <c r="IO23" i="18"/>
  <c r="IK23" i="18"/>
  <c r="JB22" i="18"/>
  <c r="IZ22" i="18"/>
  <c r="IY22" i="18"/>
  <c r="IX22" i="18"/>
  <c r="IT22" i="18"/>
  <c r="IQ22" i="18"/>
  <c r="IP22" i="18"/>
  <c r="IO22" i="18"/>
  <c r="IK22" i="18"/>
  <c r="JB21" i="18"/>
  <c r="IZ21" i="18"/>
  <c r="IY21" i="18"/>
  <c r="IX21" i="18"/>
  <c r="IT21" i="18"/>
  <c r="IQ21" i="18"/>
  <c r="IP21" i="18"/>
  <c r="IO21" i="18"/>
  <c r="IK21" i="18"/>
  <c r="JB20" i="18"/>
  <c r="IZ20" i="18"/>
  <c r="IY20" i="18"/>
  <c r="IX20" i="18"/>
  <c r="IT20" i="18"/>
  <c r="IQ20" i="18"/>
  <c r="IP20" i="18"/>
  <c r="IO20" i="18"/>
  <c r="IK20" i="18"/>
  <c r="JB19" i="18"/>
  <c r="IZ19" i="18"/>
  <c r="IY19" i="18"/>
  <c r="IX19" i="18"/>
  <c r="IT19" i="18"/>
  <c r="IQ19" i="18"/>
  <c r="IP19" i="18"/>
  <c r="IO19" i="18"/>
  <c r="IK19" i="18"/>
  <c r="JB18" i="18"/>
  <c r="IZ18" i="18"/>
  <c r="IY18" i="18"/>
  <c r="IX18" i="18"/>
  <c r="IT18" i="18"/>
  <c r="IQ18" i="18"/>
  <c r="IP18" i="18"/>
  <c r="IO18" i="18"/>
  <c r="IK18" i="18"/>
  <c r="JB17" i="18"/>
  <c r="IZ17" i="18"/>
  <c r="IY17" i="18"/>
  <c r="IX17" i="18"/>
  <c r="IT17" i="18"/>
  <c r="IQ17" i="18"/>
  <c r="IP17" i="18"/>
  <c r="IO17" i="18"/>
  <c r="JB16" i="18"/>
  <c r="IZ16" i="18"/>
  <c r="IY16" i="18"/>
  <c r="IX16" i="18"/>
  <c r="IT16" i="18"/>
  <c r="IQ16" i="18"/>
  <c r="IP16" i="18"/>
  <c r="IO16" i="18"/>
  <c r="IK16" i="18"/>
  <c r="JB15" i="18"/>
  <c r="IZ15" i="18"/>
  <c r="IY15" i="18"/>
  <c r="IX15" i="18"/>
  <c r="IT15" i="18"/>
  <c r="IQ15" i="18"/>
  <c r="IP15" i="18"/>
  <c r="IO15" i="18"/>
  <c r="IK15" i="18"/>
  <c r="JB14" i="18"/>
  <c r="IZ14" i="18"/>
  <c r="IY14" i="18"/>
  <c r="IX14" i="18"/>
  <c r="IT14" i="18"/>
  <c r="IQ14" i="18"/>
  <c r="IP14" i="18"/>
  <c r="IO14" i="18"/>
  <c r="IK14" i="18"/>
  <c r="JB13" i="18"/>
  <c r="IZ13" i="18"/>
  <c r="IY13" i="18"/>
  <c r="IX13" i="18"/>
  <c r="IT13" i="18"/>
  <c r="IQ13" i="18"/>
  <c r="IP13" i="18"/>
  <c r="IO13" i="18"/>
  <c r="IK13" i="18"/>
  <c r="JB12" i="18"/>
  <c r="IZ12" i="18"/>
  <c r="IY12" i="18"/>
  <c r="IX12" i="18"/>
  <c r="IT12" i="18"/>
  <c r="IQ12" i="18"/>
  <c r="IP12" i="18"/>
  <c r="IO12" i="18"/>
  <c r="IK12" i="18"/>
  <c r="JB11" i="18"/>
  <c r="IZ11" i="18"/>
  <c r="IY11" i="18"/>
  <c r="IX11" i="18"/>
  <c r="IT11" i="18"/>
  <c r="IQ11" i="18"/>
  <c r="IP11" i="18"/>
  <c r="IO11" i="18"/>
  <c r="IK11" i="18"/>
  <c r="JB10" i="18"/>
  <c r="IZ10" i="18"/>
  <c r="IY10" i="18"/>
  <c r="IX10" i="18"/>
  <c r="IT10" i="18"/>
  <c r="IQ10" i="18"/>
  <c r="IP10" i="18"/>
  <c r="IO10" i="18"/>
  <c r="IK10" i="18"/>
  <c r="JB9" i="18"/>
  <c r="IZ9" i="18"/>
  <c r="IY9" i="18"/>
  <c r="IX9" i="18"/>
  <c r="IT9" i="18"/>
  <c r="IQ9" i="18"/>
  <c r="IP9" i="18"/>
  <c r="IO9" i="18"/>
  <c r="IK9" i="18"/>
  <c r="IN111" i="18" s="1"/>
  <c r="IL111" i="18" s="1"/>
  <c r="IP111" i="18" s="1"/>
  <c r="JB8" i="18"/>
  <c r="IZ8" i="18"/>
  <c r="IY8" i="18"/>
  <c r="IX8" i="18"/>
  <c r="IT8" i="18"/>
  <c r="IQ8" i="18"/>
  <c r="IP8" i="18"/>
  <c r="IO8" i="18"/>
  <c r="IK8" i="18"/>
  <c r="IF100" i="18"/>
  <c r="ID100" i="18"/>
  <c r="IC100" i="18"/>
  <c r="IB100" i="18"/>
  <c r="HX100" i="18"/>
  <c r="HU100" i="18"/>
  <c r="HT100" i="18"/>
  <c r="HS100" i="18"/>
  <c r="HO100" i="18"/>
  <c r="IF99" i="18"/>
  <c r="ID99" i="18"/>
  <c r="IC99" i="18"/>
  <c r="IB99" i="18"/>
  <c r="HX99" i="18"/>
  <c r="HU99" i="18"/>
  <c r="HT99" i="18"/>
  <c r="HS99" i="18"/>
  <c r="HO99" i="18"/>
  <c r="IF98" i="18"/>
  <c r="ID98" i="18"/>
  <c r="IC98" i="18"/>
  <c r="IB98" i="18"/>
  <c r="HX98" i="18"/>
  <c r="HU98" i="18"/>
  <c r="HT98" i="18"/>
  <c r="HS98" i="18"/>
  <c r="IF97" i="18"/>
  <c r="ID97" i="18"/>
  <c r="IC97" i="18"/>
  <c r="IB97" i="18"/>
  <c r="HX97" i="18"/>
  <c r="HU97" i="18"/>
  <c r="HT97" i="18"/>
  <c r="HS97" i="18"/>
  <c r="HO97" i="18"/>
  <c r="IF96" i="18"/>
  <c r="ID96" i="18"/>
  <c r="IC96" i="18"/>
  <c r="IB96" i="18"/>
  <c r="HX96" i="18"/>
  <c r="HU96" i="18"/>
  <c r="HT96" i="18"/>
  <c r="HS96" i="18"/>
  <c r="HO96" i="18"/>
  <c r="IF95" i="18"/>
  <c r="ID95" i="18"/>
  <c r="IC95" i="18"/>
  <c r="IB95" i="18"/>
  <c r="HX95" i="18"/>
  <c r="HU95" i="18"/>
  <c r="HT95" i="18"/>
  <c r="HS95" i="18"/>
  <c r="HO95" i="18"/>
  <c r="IF94" i="18"/>
  <c r="ID94" i="18"/>
  <c r="IC94" i="18"/>
  <c r="IB94" i="18"/>
  <c r="HX94" i="18"/>
  <c r="HU94" i="18"/>
  <c r="HT94" i="18"/>
  <c r="HS94" i="18"/>
  <c r="HO94" i="18"/>
  <c r="IF93" i="18"/>
  <c r="ID93" i="18"/>
  <c r="IC93" i="18"/>
  <c r="IB93" i="18"/>
  <c r="HX93" i="18"/>
  <c r="HU93" i="18"/>
  <c r="HT93" i="18"/>
  <c r="HS93" i="18"/>
  <c r="HO93" i="18"/>
  <c r="IF92" i="18"/>
  <c r="ID92" i="18"/>
  <c r="IC92" i="18"/>
  <c r="IB92" i="18"/>
  <c r="HX92" i="18"/>
  <c r="HU92" i="18"/>
  <c r="HT92" i="18"/>
  <c r="HS92" i="18"/>
  <c r="HO92" i="18"/>
  <c r="IF91" i="18"/>
  <c r="ID91" i="18"/>
  <c r="IC91" i="18"/>
  <c r="IB91" i="18"/>
  <c r="HX91" i="18"/>
  <c r="HU91" i="18"/>
  <c r="HT91" i="18"/>
  <c r="HS91" i="18"/>
  <c r="HO91" i="18"/>
  <c r="IF90" i="18"/>
  <c r="ID90" i="18"/>
  <c r="IC90" i="18"/>
  <c r="IB90" i="18"/>
  <c r="HX90" i="18"/>
  <c r="HU90" i="18"/>
  <c r="HT90" i="18"/>
  <c r="HS90" i="18"/>
  <c r="HO90" i="18"/>
  <c r="IF89" i="18"/>
  <c r="ID89" i="18"/>
  <c r="IC89" i="18"/>
  <c r="IB89" i="18"/>
  <c r="HX89" i="18"/>
  <c r="HU89" i="18"/>
  <c r="HT89" i="18"/>
  <c r="HS89" i="18"/>
  <c r="HO89" i="18"/>
  <c r="IF88" i="18"/>
  <c r="ID88" i="18"/>
  <c r="IC88" i="18"/>
  <c r="IB88" i="18"/>
  <c r="HX88" i="18"/>
  <c r="HU88" i="18"/>
  <c r="HT88" i="18"/>
  <c r="HS88" i="18"/>
  <c r="HO88" i="18"/>
  <c r="IF87" i="18"/>
  <c r="ID87" i="18"/>
  <c r="IC87" i="18"/>
  <c r="IB87" i="18"/>
  <c r="HX87" i="18"/>
  <c r="HU87" i="18"/>
  <c r="HT87" i="18"/>
  <c r="HS87" i="18"/>
  <c r="HO87" i="18"/>
  <c r="IF86" i="18"/>
  <c r="ID86" i="18"/>
  <c r="IC86" i="18"/>
  <c r="IB86" i="18"/>
  <c r="HX86" i="18"/>
  <c r="HU86" i="18"/>
  <c r="HT86" i="18"/>
  <c r="HS86" i="18"/>
  <c r="IF85" i="18"/>
  <c r="ID85" i="18"/>
  <c r="IC85" i="18"/>
  <c r="IB85" i="18"/>
  <c r="HX85" i="18"/>
  <c r="HU85" i="18"/>
  <c r="HT85" i="18"/>
  <c r="HS85" i="18"/>
  <c r="HO85" i="18"/>
  <c r="IF84" i="18"/>
  <c r="ID84" i="18"/>
  <c r="IC84" i="18"/>
  <c r="IB84" i="18"/>
  <c r="HX84" i="18"/>
  <c r="HU84" i="18"/>
  <c r="HT84" i="18"/>
  <c r="HS84" i="18"/>
  <c r="HO84" i="18"/>
  <c r="IF83" i="18"/>
  <c r="ID83" i="18"/>
  <c r="IC83" i="18"/>
  <c r="IB83" i="18"/>
  <c r="HX83" i="18"/>
  <c r="HU83" i="18"/>
  <c r="HT83" i="18"/>
  <c r="HS83" i="18"/>
  <c r="IF82" i="18"/>
  <c r="ID82" i="18"/>
  <c r="IC82" i="18"/>
  <c r="IB82" i="18"/>
  <c r="HX82" i="18"/>
  <c r="HU82" i="18"/>
  <c r="HT82" i="18"/>
  <c r="HS82" i="18"/>
  <c r="HO82" i="18"/>
  <c r="IF81" i="18"/>
  <c r="ID81" i="18"/>
  <c r="IC81" i="18"/>
  <c r="IB81" i="18"/>
  <c r="HX81" i="18"/>
  <c r="HU81" i="18"/>
  <c r="HT81" i="18"/>
  <c r="HS81" i="18"/>
  <c r="HO81" i="18"/>
  <c r="IF80" i="18"/>
  <c r="ID80" i="18"/>
  <c r="IC80" i="18"/>
  <c r="IB80" i="18"/>
  <c r="HX80" i="18"/>
  <c r="HU80" i="18"/>
  <c r="HT80" i="18"/>
  <c r="HS80" i="18"/>
  <c r="IF79" i="18"/>
  <c r="ID79" i="18"/>
  <c r="IC79" i="18"/>
  <c r="IB79" i="18"/>
  <c r="HX79" i="18"/>
  <c r="HU79" i="18"/>
  <c r="HT79" i="18"/>
  <c r="HS79" i="18"/>
  <c r="HO79" i="18"/>
  <c r="IF78" i="18"/>
  <c r="ID78" i="18"/>
  <c r="IC78" i="18"/>
  <c r="IB78" i="18"/>
  <c r="HX78" i="18"/>
  <c r="HU78" i="18"/>
  <c r="HT78" i="18"/>
  <c r="HS78" i="18"/>
  <c r="HO78" i="18"/>
  <c r="IF77" i="18"/>
  <c r="ID77" i="18"/>
  <c r="IC77" i="18"/>
  <c r="IB77" i="18"/>
  <c r="HX77" i="18"/>
  <c r="HU77" i="18"/>
  <c r="HT77" i="18"/>
  <c r="HS77" i="18"/>
  <c r="HO77" i="18"/>
  <c r="IF76" i="18"/>
  <c r="ID76" i="18"/>
  <c r="IC76" i="18"/>
  <c r="IB76" i="18"/>
  <c r="HX76" i="18"/>
  <c r="HU76" i="18"/>
  <c r="HT76" i="18"/>
  <c r="HS76" i="18"/>
  <c r="HO76" i="18"/>
  <c r="IF75" i="18"/>
  <c r="ID75" i="18"/>
  <c r="IC75" i="18"/>
  <c r="IB75" i="18"/>
  <c r="HX75" i="18"/>
  <c r="HU75" i="18"/>
  <c r="HT75" i="18"/>
  <c r="HS75" i="18"/>
  <c r="HO75" i="18"/>
  <c r="IF74" i="18"/>
  <c r="ID74" i="18"/>
  <c r="IC74" i="18"/>
  <c r="IB74" i="18"/>
  <c r="HX74" i="18"/>
  <c r="HU74" i="18"/>
  <c r="HT74" i="18"/>
  <c r="HS74" i="18"/>
  <c r="HO74" i="18"/>
  <c r="IF73" i="18"/>
  <c r="ID73" i="18"/>
  <c r="IC73" i="18"/>
  <c r="IB73" i="18"/>
  <c r="HX73" i="18"/>
  <c r="HU73" i="18"/>
  <c r="HT73" i="18"/>
  <c r="HS73" i="18"/>
  <c r="HO73" i="18"/>
  <c r="IF72" i="18"/>
  <c r="ID72" i="18"/>
  <c r="IC72" i="18"/>
  <c r="IB72" i="18"/>
  <c r="HX72" i="18"/>
  <c r="HU72" i="18"/>
  <c r="HT72" i="18"/>
  <c r="HS72" i="18"/>
  <c r="HO72" i="18"/>
  <c r="IF71" i="18"/>
  <c r="ID71" i="18"/>
  <c r="IC71" i="18"/>
  <c r="IB71" i="18"/>
  <c r="HX71" i="18"/>
  <c r="HU71" i="18"/>
  <c r="HT71" i="18"/>
  <c r="HS71" i="18"/>
  <c r="HO71" i="18"/>
  <c r="IF70" i="18"/>
  <c r="ID70" i="18"/>
  <c r="IC70" i="18"/>
  <c r="IB70" i="18"/>
  <c r="HX70" i="18"/>
  <c r="HU70" i="18"/>
  <c r="HT70" i="18"/>
  <c r="HS70" i="18"/>
  <c r="HO70" i="18"/>
  <c r="IF69" i="18"/>
  <c r="ID69" i="18"/>
  <c r="IC69" i="18"/>
  <c r="IB69" i="18"/>
  <c r="HX69" i="18"/>
  <c r="HU69" i="18"/>
  <c r="HT69" i="18"/>
  <c r="HS69" i="18"/>
  <c r="HO69" i="18"/>
  <c r="IF68" i="18"/>
  <c r="ID68" i="18"/>
  <c r="IC68" i="18"/>
  <c r="IB68" i="18"/>
  <c r="HX68" i="18"/>
  <c r="HU68" i="18"/>
  <c r="HT68" i="18"/>
  <c r="HS68" i="18"/>
  <c r="HO68" i="18"/>
  <c r="IF67" i="18"/>
  <c r="ID67" i="18"/>
  <c r="IC67" i="18"/>
  <c r="IB67" i="18"/>
  <c r="HX67" i="18"/>
  <c r="HU67" i="18"/>
  <c r="HT67" i="18"/>
  <c r="HS67" i="18"/>
  <c r="HO67" i="18"/>
  <c r="IF66" i="18"/>
  <c r="ID66" i="18"/>
  <c r="IC66" i="18"/>
  <c r="IB66" i="18"/>
  <c r="HX66" i="18"/>
  <c r="HU66" i="18"/>
  <c r="HT66" i="18"/>
  <c r="HS66" i="18"/>
  <c r="HO66" i="18"/>
  <c r="IF65" i="18"/>
  <c r="ID65" i="18"/>
  <c r="IC65" i="18"/>
  <c r="IB65" i="18"/>
  <c r="HX65" i="18"/>
  <c r="HU65" i="18"/>
  <c r="HT65" i="18"/>
  <c r="HS65" i="18"/>
  <c r="HO65" i="18"/>
  <c r="IF64" i="18"/>
  <c r="ID64" i="18"/>
  <c r="IC64" i="18"/>
  <c r="IB64" i="18"/>
  <c r="HX64" i="18"/>
  <c r="HU64" i="18"/>
  <c r="HT64" i="18"/>
  <c r="HS64" i="18"/>
  <c r="HO64" i="18"/>
  <c r="IF63" i="18"/>
  <c r="ID63" i="18"/>
  <c r="IC63" i="18"/>
  <c r="IB63" i="18"/>
  <c r="HX63" i="18"/>
  <c r="HU63" i="18"/>
  <c r="HT63" i="18"/>
  <c r="HS63" i="18"/>
  <c r="HO63" i="18"/>
  <c r="IF62" i="18"/>
  <c r="ID62" i="18"/>
  <c r="IC62" i="18"/>
  <c r="IB62" i="18"/>
  <c r="HX62" i="18"/>
  <c r="HU62" i="18"/>
  <c r="HT62" i="18"/>
  <c r="HS62" i="18"/>
  <c r="IF61" i="18"/>
  <c r="ID61" i="18"/>
  <c r="IC61" i="18"/>
  <c r="IB61" i="18"/>
  <c r="HX61" i="18"/>
  <c r="HU61" i="18"/>
  <c r="HT61" i="18"/>
  <c r="HS61" i="18"/>
  <c r="HO61" i="18"/>
  <c r="IF60" i="18"/>
  <c r="ID60" i="18"/>
  <c r="IC60" i="18"/>
  <c r="IB60" i="18"/>
  <c r="HX60" i="18"/>
  <c r="HU60" i="18"/>
  <c r="HT60" i="18"/>
  <c r="HS60" i="18"/>
  <c r="HO60" i="18"/>
  <c r="IF59" i="18"/>
  <c r="ID59" i="18"/>
  <c r="IC59" i="18"/>
  <c r="IB59" i="18"/>
  <c r="HX59" i="18"/>
  <c r="HU59" i="18"/>
  <c r="HT59" i="18"/>
  <c r="HS59" i="18"/>
  <c r="HO59" i="18"/>
  <c r="IF58" i="18"/>
  <c r="ID58" i="18"/>
  <c r="IC58" i="18"/>
  <c r="IB58" i="18"/>
  <c r="HX58" i="18"/>
  <c r="HU58" i="18"/>
  <c r="HT58" i="18"/>
  <c r="HS58" i="18"/>
  <c r="HO58" i="18"/>
  <c r="IF57" i="18"/>
  <c r="ID57" i="18"/>
  <c r="IC57" i="18"/>
  <c r="IB57" i="18"/>
  <c r="HX57" i="18"/>
  <c r="HU57" i="18"/>
  <c r="HT57" i="18"/>
  <c r="HS57" i="18"/>
  <c r="HO57" i="18"/>
  <c r="IF56" i="18"/>
  <c r="ID56" i="18"/>
  <c r="IC56" i="18"/>
  <c r="IB56" i="18"/>
  <c r="HX56" i="18"/>
  <c r="HU56" i="18"/>
  <c r="HT56" i="18"/>
  <c r="HS56" i="18"/>
  <c r="HO56" i="18"/>
  <c r="IF55" i="18"/>
  <c r="ID55" i="18"/>
  <c r="IC55" i="18"/>
  <c r="IB55" i="18"/>
  <c r="HX55" i="18"/>
  <c r="HU55" i="18"/>
  <c r="HT55" i="18"/>
  <c r="HS55" i="18"/>
  <c r="HO55" i="18"/>
  <c r="IF54" i="18"/>
  <c r="ID54" i="18"/>
  <c r="IC54" i="18"/>
  <c r="IB54" i="18"/>
  <c r="HX54" i="18"/>
  <c r="HU54" i="18"/>
  <c r="HT54" i="18"/>
  <c r="HS54" i="18"/>
  <c r="HO54" i="18"/>
  <c r="IF53" i="18"/>
  <c r="ID53" i="18"/>
  <c r="IC53" i="18"/>
  <c r="IB53" i="18"/>
  <c r="HX53" i="18"/>
  <c r="HU53" i="18"/>
  <c r="HT53" i="18"/>
  <c r="HS53" i="18"/>
  <c r="HO53" i="18"/>
  <c r="IF52" i="18"/>
  <c r="ID52" i="18"/>
  <c r="IC52" i="18"/>
  <c r="IB52" i="18"/>
  <c r="HX52" i="18"/>
  <c r="HU52" i="18"/>
  <c r="HT52" i="18"/>
  <c r="HS52" i="18"/>
  <c r="HO52" i="18"/>
  <c r="IF51" i="18"/>
  <c r="ID51" i="18"/>
  <c r="IC51" i="18"/>
  <c r="IB51" i="18"/>
  <c r="HX51" i="18"/>
  <c r="HU51" i="18"/>
  <c r="HT51" i="18"/>
  <c r="HS51" i="18"/>
  <c r="HO51" i="18"/>
  <c r="IF50" i="18"/>
  <c r="ID50" i="18"/>
  <c r="IC50" i="18"/>
  <c r="IB50" i="18"/>
  <c r="HX50" i="18"/>
  <c r="HU50" i="18"/>
  <c r="HT50" i="18"/>
  <c r="HS50" i="18"/>
  <c r="HO50" i="18"/>
  <c r="IF49" i="18"/>
  <c r="ID49" i="18"/>
  <c r="IC49" i="18"/>
  <c r="IB49" i="18"/>
  <c r="HX49" i="18"/>
  <c r="HU49" i="18"/>
  <c r="HT49" i="18"/>
  <c r="HS49" i="18"/>
  <c r="HO49" i="18"/>
  <c r="IF48" i="18"/>
  <c r="ID48" i="18"/>
  <c r="IC48" i="18"/>
  <c r="IB48" i="18"/>
  <c r="HX48" i="18"/>
  <c r="HU48" i="18"/>
  <c r="HT48" i="18"/>
  <c r="HS48" i="18"/>
  <c r="HO48" i="18"/>
  <c r="IF47" i="18"/>
  <c r="ID47" i="18"/>
  <c r="IC47" i="18"/>
  <c r="IB47" i="18"/>
  <c r="HX47" i="18"/>
  <c r="HU47" i="18"/>
  <c r="HT47" i="18"/>
  <c r="HS47" i="18"/>
  <c r="HO47" i="18"/>
  <c r="IF46" i="18"/>
  <c r="ID46" i="18"/>
  <c r="IC46" i="18"/>
  <c r="IB46" i="18"/>
  <c r="HX46" i="18"/>
  <c r="HU46" i="18"/>
  <c r="HT46" i="18"/>
  <c r="HS46" i="18"/>
  <c r="HO46" i="18"/>
  <c r="IF45" i="18"/>
  <c r="ID45" i="18"/>
  <c r="IC45" i="18"/>
  <c r="IB45" i="18"/>
  <c r="HX45" i="18"/>
  <c r="HU45" i="18"/>
  <c r="HT45" i="18"/>
  <c r="HS45" i="18"/>
  <c r="HO45" i="18"/>
  <c r="IF44" i="18"/>
  <c r="ID44" i="18"/>
  <c r="IC44" i="18"/>
  <c r="IB44" i="18"/>
  <c r="HX44" i="18"/>
  <c r="HU44" i="18"/>
  <c r="HT44" i="18"/>
  <c r="HS44" i="18"/>
  <c r="HO44" i="18"/>
  <c r="IF43" i="18"/>
  <c r="ID43" i="18"/>
  <c r="IC43" i="18"/>
  <c r="IB43" i="18"/>
  <c r="HX43" i="18"/>
  <c r="HU43" i="18"/>
  <c r="HT43" i="18"/>
  <c r="HS43" i="18"/>
  <c r="HO43" i="18"/>
  <c r="IF42" i="18"/>
  <c r="ID42" i="18"/>
  <c r="IC42" i="18"/>
  <c r="IB42" i="18"/>
  <c r="HX42" i="18"/>
  <c r="HU42" i="18"/>
  <c r="HT42" i="18"/>
  <c r="HS42" i="18"/>
  <c r="HO42" i="18"/>
  <c r="IF41" i="18"/>
  <c r="ID41" i="18"/>
  <c r="IC41" i="18"/>
  <c r="IB41" i="18"/>
  <c r="HX41" i="18"/>
  <c r="HU41" i="18"/>
  <c r="HT41" i="18"/>
  <c r="HS41" i="18"/>
  <c r="HO41" i="18"/>
  <c r="IF40" i="18"/>
  <c r="ID40" i="18"/>
  <c r="IC40" i="18"/>
  <c r="IB40" i="18"/>
  <c r="HX40" i="18"/>
  <c r="HU40" i="18"/>
  <c r="HT40" i="18"/>
  <c r="HS40" i="18"/>
  <c r="HO40" i="18"/>
  <c r="IF39" i="18"/>
  <c r="ID39" i="18"/>
  <c r="IC39" i="18"/>
  <c r="IB39" i="18"/>
  <c r="HX39" i="18"/>
  <c r="HU39" i="18"/>
  <c r="HT39" i="18"/>
  <c r="HS39" i="18"/>
  <c r="HO39" i="18"/>
  <c r="IF38" i="18"/>
  <c r="ID38" i="18"/>
  <c r="IC38" i="18"/>
  <c r="IB38" i="18"/>
  <c r="HX38" i="18"/>
  <c r="HU38" i="18"/>
  <c r="HT38" i="18"/>
  <c r="HS38" i="18"/>
  <c r="HO38" i="18"/>
  <c r="IF37" i="18"/>
  <c r="ID37" i="18"/>
  <c r="IC37" i="18"/>
  <c r="IB37" i="18"/>
  <c r="HX37" i="18"/>
  <c r="HU37" i="18"/>
  <c r="HT37" i="18"/>
  <c r="HS37" i="18"/>
  <c r="HO37" i="18"/>
  <c r="IF36" i="18"/>
  <c r="ID36" i="18"/>
  <c r="IC36" i="18"/>
  <c r="IB36" i="18"/>
  <c r="HX36" i="18"/>
  <c r="HU36" i="18"/>
  <c r="HT36" i="18"/>
  <c r="HS36" i="18"/>
  <c r="HO36" i="18"/>
  <c r="IF35" i="18"/>
  <c r="ID35" i="18"/>
  <c r="IC35" i="18"/>
  <c r="IB35" i="18"/>
  <c r="HX35" i="18"/>
  <c r="HU35" i="18"/>
  <c r="HT35" i="18"/>
  <c r="HS35" i="18"/>
  <c r="HO35" i="18"/>
  <c r="IF34" i="18"/>
  <c r="ID34" i="18"/>
  <c r="IC34" i="18"/>
  <c r="IB34" i="18"/>
  <c r="HX34" i="18"/>
  <c r="HU34" i="18"/>
  <c r="HT34" i="18"/>
  <c r="HS34" i="18"/>
  <c r="HO34" i="18"/>
  <c r="IF33" i="18"/>
  <c r="ID33" i="18"/>
  <c r="IC33" i="18"/>
  <c r="IB33" i="18"/>
  <c r="HX33" i="18"/>
  <c r="HU33" i="18"/>
  <c r="HT33" i="18"/>
  <c r="HS33" i="18"/>
  <c r="HO33" i="18"/>
  <c r="IF32" i="18"/>
  <c r="ID32" i="18"/>
  <c r="IC32" i="18"/>
  <c r="IB32" i="18"/>
  <c r="HX32" i="18"/>
  <c r="HU32" i="18"/>
  <c r="HT32" i="18"/>
  <c r="HS32" i="18"/>
  <c r="HO32" i="18"/>
  <c r="IF31" i="18"/>
  <c r="ID31" i="18"/>
  <c r="IC31" i="18"/>
  <c r="IB31" i="18"/>
  <c r="HX31" i="18"/>
  <c r="HU31" i="18"/>
  <c r="HT31" i="18"/>
  <c r="HS31" i="18"/>
  <c r="HO31" i="18"/>
  <c r="IF30" i="18"/>
  <c r="ID30" i="18"/>
  <c r="IC30" i="18"/>
  <c r="IB30" i="18"/>
  <c r="HX30" i="18"/>
  <c r="HU30" i="18"/>
  <c r="HT30" i="18"/>
  <c r="HS30" i="18"/>
  <c r="HO30" i="18"/>
  <c r="IF29" i="18"/>
  <c r="ID29" i="18"/>
  <c r="IC29" i="18"/>
  <c r="IB29" i="18"/>
  <c r="HX29" i="18"/>
  <c r="HU29" i="18"/>
  <c r="HT29" i="18"/>
  <c r="HS29" i="18"/>
  <c r="HO29" i="18"/>
  <c r="IF28" i="18"/>
  <c r="ID28" i="18"/>
  <c r="IC28" i="18"/>
  <c r="IB28" i="18"/>
  <c r="HX28" i="18"/>
  <c r="HU28" i="18"/>
  <c r="HT28" i="18"/>
  <c r="HS28" i="18"/>
  <c r="HO28" i="18"/>
  <c r="IF27" i="18"/>
  <c r="ID27" i="18"/>
  <c r="IC27" i="18"/>
  <c r="IB27" i="18"/>
  <c r="HX27" i="18"/>
  <c r="HU27" i="18"/>
  <c r="HT27" i="18"/>
  <c r="HS27" i="18"/>
  <c r="HO27" i="18"/>
  <c r="IF26" i="18"/>
  <c r="ID26" i="18"/>
  <c r="IC26" i="18"/>
  <c r="IB26" i="18"/>
  <c r="HX26" i="18"/>
  <c r="HU26" i="18"/>
  <c r="HT26" i="18"/>
  <c r="HS26" i="18"/>
  <c r="HO26" i="18"/>
  <c r="IF25" i="18"/>
  <c r="ID25" i="18"/>
  <c r="IC25" i="18"/>
  <c r="IB25" i="18"/>
  <c r="HX25" i="18"/>
  <c r="HU25" i="18"/>
  <c r="HT25" i="18"/>
  <c r="HS25" i="18"/>
  <c r="HO25" i="18"/>
  <c r="IF24" i="18"/>
  <c r="ID24" i="18"/>
  <c r="IC24" i="18"/>
  <c r="IB24" i="18"/>
  <c r="HX24" i="18"/>
  <c r="HU24" i="18"/>
  <c r="HT24" i="18"/>
  <c r="HS24" i="18"/>
  <c r="HO24" i="18"/>
  <c r="IF23" i="18"/>
  <c r="ID23" i="18"/>
  <c r="IC23" i="18"/>
  <c r="IB23" i="18"/>
  <c r="HX23" i="18"/>
  <c r="HU23" i="18"/>
  <c r="HT23" i="18"/>
  <c r="HS23" i="18"/>
  <c r="HO23" i="18"/>
  <c r="IF22" i="18"/>
  <c r="ID22" i="18"/>
  <c r="IC22" i="18"/>
  <c r="IB22" i="18"/>
  <c r="HX22" i="18"/>
  <c r="HU22" i="18"/>
  <c r="HT22" i="18"/>
  <c r="HS22" i="18"/>
  <c r="IF21" i="18"/>
  <c r="ID21" i="18"/>
  <c r="IC21" i="18"/>
  <c r="IB21" i="18"/>
  <c r="HX21" i="18"/>
  <c r="HU21" i="18"/>
  <c r="HT21" i="18"/>
  <c r="HS21" i="18"/>
  <c r="IF20" i="18"/>
  <c r="ID20" i="18"/>
  <c r="IC20" i="18"/>
  <c r="IB20" i="18"/>
  <c r="HX20" i="18"/>
  <c r="HU20" i="18"/>
  <c r="HT20" i="18"/>
  <c r="HS20" i="18"/>
  <c r="IF19" i="18"/>
  <c r="ID19" i="18"/>
  <c r="IC19" i="18"/>
  <c r="IB19" i="18"/>
  <c r="HX19" i="18"/>
  <c r="HU19" i="18"/>
  <c r="HT19" i="18"/>
  <c r="HS19" i="18"/>
  <c r="IF18" i="18"/>
  <c r="ID18" i="18"/>
  <c r="IC18" i="18"/>
  <c r="IB18" i="18"/>
  <c r="HX18" i="18"/>
  <c r="HU18" i="18"/>
  <c r="HT18" i="18"/>
  <c r="HS18" i="18"/>
  <c r="IF17" i="18"/>
  <c r="ID17" i="18"/>
  <c r="IC17" i="18"/>
  <c r="IB17" i="18"/>
  <c r="HX17" i="18"/>
  <c r="HU17" i="18"/>
  <c r="HT17" i="18"/>
  <c r="HS17" i="18"/>
  <c r="IF16" i="18"/>
  <c r="ID16" i="18"/>
  <c r="IC16" i="18"/>
  <c r="IB16" i="18"/>
  <c r="HX16" i="18"/>
  <c r="HU16" i="18"/>
  <c r="HT16" i="18"/>
  <c r="HS16" i="18"/>
  <c r="HO16" i="18"/>
  <c r="IF15" i="18"/>
  <c r="ID15" i="18"/>
  <c r="IC15" i="18"/>
  <c r="IB15" i="18"/>
  <c r="HX15" i="18"/>
  <c r="HU15" i="18"/>
  <c r="HT15" i="18"/>
  <c r="HS15" i="18"/>
  <c r="HO15" i="18"/>
  <c r="IF14" i="18"/>
  <c r="ID14" i="18"/>
  <c r="IC14" i="18"/>
  <c r="IB14" i="18"/>
  <c r="HX14" i="18"/>
  <c r="HU14" i="18"/>
  <c r="HT14" i="18"/>
  <c r="HS14" i="18"/>
  <c r="HO14" i="18"/>
  <c r="IF13" i="18"/>
  <c r="ID13" i="18"/>
  <c r="IC13" i="18"/>
  <c r="IB13" i="18"/>
  <c r="HX13" i="18"/>
  <c r="HU13" i="18"/>
  <c r="HT13" i="18"/>
  <c r="HS13" i="18"/>
  <c r="HO13" i="18"/>
  <c r="IF12" i="18"/>
  <c r="ID12" i="18"/>
  <c r="IC12" i="18"/>
  <c r="IB12" i="18"/>
  <c r="HX12" i="18"/>
  <c r="HU12" i="18"/>
  <c r="HT12" i="18"/>
  <c r="HS12" i="18"/>
  <c r="HO12" i="18"/>
  <c r="IF11" i="18"/>
  <c r="ID11" i="18"/>
  <c r="IC11" i="18"/>
  <c r="IB11" i="18"/>
  <c r="HX11" i="18"/>
  <c r="HU11" i="18"/>
  <c r="HT11" i="18"/>
  <c r="HS11" i="18"/>
  <c r="HO11" i="18"/>
  <c r="IF10" i="18"/>
  <c r="ID10" i="18"/>
  <c r="IC10" i="18"/>
  <c r="IB10" i="18"/>
  <c r="HX10" i="18"/>
  <c r="HU10" i="18"/>
  <c r="HT10" i="18"/>
  <c r="HS10" i="18"/>
  <c r="HO10" i="18"/>
  <c r="IF9" i="18"/>
  <c r="ID9" i="18"/>
  <c r="IC9" i="18"/>
  <c r="IB9" i="18"/>
  <c r="HX9" i="18"/>
  <c r="HU9" i="18"/>
  <c r="HT9" i="18"/>
  <c r="HS9" i="18"/>
  <c r="HO9" i="18"/>
  <c r="HR108" i="18" s="1"/>
  <c r="HP108" i="18" s="1"/>
  <c r="IF8" i="18"/>
  <c r="ID8" i="18"/>
  <c r="IC8" i="18"/>
  <c r="IB8" i="18"/>
  <c r="HX8" i="18"/>
  <c r="HU8" i="18"/>
  <c r="HT8" i="18"/>
  <c r="HS8" i="18"/>
  <c r="HO8" i="18"/>
  <c r="HJ100" i="18"/>
  <c r="HH100" i="18"/>
  <c r="HG100" i="18"/>
  <c r="HF100" i="18"/>
  <c r="HB100" i="18"/>
  <c r="GY100" i="18"/>
  <c r="GX100" i="18"/>
  <c r="GW100" i="18"/>
  <c r="GS100" i="18"/>
  <c r="HJ99" i="18"/>
  <c r="HH99" i="18"/>
  <c r="HG99" i="18"/>
  <c r="HF99" i="18"/>
  <c r="HB99" i="18"/>
  <c r="GY99" i="18"/>
  <c r="GX99" i="18"/>
  <c r="GW99" i="18"/>
  <c r="GS99" i="18"/>
  <c r="HJ98" i="18"/>
  <c r="HH98" i="18"/>
  <c r="HG98" i="18"/>
  <c r="HF98" i="18"/>
  <c r="HB98" i="18"/>
  <c r="GY98" i="18"/>
  <c r="GW98" i="18"/>
  <c r="GX98" i="18" s="1"/>
  <c r="GS98" i="18"/>
  <c r="HJ97" i="18"/>
  <c r="HH97" i="18"/>
  <c r="HG97" i="18"/>
  <c r="HF97" i="18"/>
  <c r="HB97" i="18"/>
  <c r="GY97" i="18"/>
  <c r="GX97" i="18"/>
  <c r="GW97" i="18"/>
  <c r="GS97" i="18"/>
  <c r="HJ96" i="18"/>
  <c r="HH96" i="18"/>
  <c r="HG96" i="18"/>
  <c r="HF96" i="18"/>
  <c r="HB96" i="18"/>
  <c r="GY96" i="18"/>
  <c r="GX96" i="18"/>
  <c r="GW96" i="18"/>
  <c r="GS96" i="18"/>
  <c r="HJ95" i="18"/>
  <c r="HH95" i="18"/>
  <c r="HG95" i="18"/>
  <c r="HF95" i="18"/>
  <c r="HB95" i="18"/>
  <c r="GY95" i="18"/>
  <c r="GX95" i="18"/>
  <c r="GW95" i="18"/>
  <c r="GS95" i="18"/>
  <c r="HJ94" i="18"/>
  <c r="HH94" i="18"/>
  <c r="HG94" i="18"/>
  <c r="HF94" i="18"/>
  <c r="HB94" i="18"/>
  <c r="GY94" i="18"/>
  <c r="GX94" i="18"/>
  <c r="GW94" i="18"/>
  <c r="GS94" i="18"/>
  <c r="HJ93" i="18"/>
  <c r="HH93" i="18"/>
  <c r="HG93" i="18"/>
  <c r="HF93" i="18"/>
  <c r="HB93" i="18"/>
  <c r="GY93" i="18"/>
  <c r="GX93" i="18"/>
  <c r="GW93" i="18"/>
  <c r="GS93" i="18"/>
  <c r="HJ92" i="18"/>
  <c r="HH92" i="18"/>
  <c r="HG92" i="18"/>
  <c r="HF92" i="18"/>
  <c r="HB92" i="18"/>
  <c r="GY92" i="18"/>
  <c r="GX92" i="18"/>
  <c r="GW92" i="18"/>
  <c r="GS92" i="18"/>
  <c r="HJ91" i="18"/>
  <c r="HH91" i="18"/>
  <c r="HG91" i="18"/>
  <c r="HF91" i="18"/>
  <c r="HB91" i="18"/>
  <c r="GY91" i="18"/>
  <c r="GX91" i="18"/>
  <c r="GW91" i="18"/>
  <c r="GS91" i="18"/>
  <c r="HJ90" i="18"/>
  <c r="HH90" i="18"/>
  <c r="HG90" i="18"/>
  <c r="HF90" i="18"/>
  <c r="HB90" i="18"/>
  <c r="GY90" i="18"/>
  <c r="GX90" i="18"/>
  <c r="GW90" i="18"/>
  <c r="GS90" i="18"/>
  <c r="HJ89" i="18"/>
  <c r="HH89" i="18"/>
  <c r="HG89" i="18"/>
  <c r="HF89" i="18"/>
  <c r="HB89" i="18"/>
  <c r="GY89" i="18"/>
  <c r="GX89" i="18"/>
  <c r="GW89" i="18"/>
  <c r="GS89" i="18"/>
  <c r="HJ88" i="18"/>
  <c r="HH88" i="18"/>
  <c r="HG88" i="18"/>
  <c r="HF88" i="18"/>
  <c r="HB88" i="18"/>
  <c r="GY88" i="18"/>
  <c r="GX88" i="18"/>
  <c r="GW88" i="18"/>
  <c r="GS88" i="18"/>
  <c r="HJ87" i="18"/>
  <c r="HH87" i="18"/>
  <c r="HG87" i="18"/>
  <c r="HF87" i="18"/>
  <c r="HB87" i="18"/>
  <c r="GY87" i="18"/>
  <c r="GX87" i="18"/>
  <c r="GW87" i="18"/>
  <c r="GS87" i="18"/>
  <c r="HJ86" i="18"/>
  <c r="HH86" i="18"/>
  <c r="HG86" i="18"/>
  <c r="HF86" i="18"/>
  <c r="HB86" i="18"/>
  <c r="GY86" i="18"/>
  <c r="GW86" i="18"/>
  <c r="GX86" i="18" s="1"/>
  <c r="GS86" i="18"/>
  <c r="HJ85" i="18"/>
  <c r="HH85" i="18"/>
  <c r="HG85" i="18"/>
  <c r="HF85" i="18"/>
  <c r="HB85" i="18"/>
  <c r="GY85" i="18"/>
  <c r="GX85" i="18"/>
  <c r="GW85" i="18"/>
  <c r="GS85" i="18"/>
  <c r="HJ84" i="18"/>
  <c r="HH84" i="18"/>
  <c r="HG84" i="18"/>
  <c r="HF84" i="18"/>
  <c r="HB84" i="18"/>
  <c r="GY84" i="18"/>
  <c r="GX84" i="18"/>
  <c r="GW84" i="18"/>
  <c r="GS84" i="18"/>
  <c r="HJ83" i="18"/>
  <c r="HH83" i="18"/>
  <c r="HG83" i="18"/>
  <c r="HF83" i="18"/>
  <c r="HB83" i="18"/>
  <c r="GY83" i="18"/>
  <c r="GW83" i="18"/>
  <c r="GX83" i="18" s="1"/>
  <c r="GS83" i="18"/>
  <c r="HJ82" i="18"/>
  <c r="HH82" i="18"/>
  <c r="HG82" i="18"/>
  <c r="HF82" i="18"/>
  <c r="HB82" i="18"/>
  <c r="GY82" i="18"/>
  <c r="GX82" i="18"/>
  <c r="GW82" i="18"/>
  <c r="GS82" i="18"/>
  <c r="HJ81" i="18"/>
  <c r="HH81" i="18"/>
  <c r="HG81" i="18"/>
  <c r="HF81" i="18"/>
  <c r="HB81" i="18"/>
  <c r="GY81" i="18"/>
  <c r="GX81" i="18"/>
  <c r="GW81" i="18"/>
  <c r="GS81" i="18"/>
  <c r="HJ80" i="18"/>
  <c r="HH80" i="18"/>
  <c r="HG80" i="18"/>
  <c r="HF80" i="18"/>
  <c r="HB80" i="18"/>
  <c r="GY80" i="18"/>
  <c r="GW80" i="18"/>
  <c r="GX80" i="18" s="1"/>
  <c r="GS80" i="18"/>
  <c r="HJ79" i="18"/>
  <c r="HH79" i="18"/>
  <c r="HG79" i="18"/>
  <c r="HF79" i="18"/>
  <c r="HB79" i="18"/>
  <c r="GY79" i="18"/>
  <c r="GX79" i="18"/>
  <c r="GW79" i="18"/>
  <c r="GS79" i="18"/>
  <c r="HJ78" i="18"/>
  <c r="HH78" i="18"/>
  <c r="HG78" i="18"/>
  <c r="HF78" i="18"/>
  <c r="HB78" i="18"/>
  <c r="GY78" i="18"/>
  <c r="GX78" i="18"/>
  <c r="GW78" i="18"/>
  <c r="GS78" i="18"/>
  <c r="HJ77" i="18"/>
  <c r="HH77" i="18"/>
  <c r="HG77" i="18"/>
  <c r="HF77" i="18"/>
  <c r="HB77" i="18"/>
  <c r="GY77" i="18"/>
  <c r="GX77" i="18"/>
  <c r="GW77" i="18"/>
  <c r="GS77" i="18"/>
  <c r="HJ76" i="18"/>
  <c r="HH76" i="18"/>
  <c r="HG76" i="18"/>
  <c r="HF76" i="18"/>
  <c r="HB76" i="18"/>
  <c r="GY76" i="18"/>
  <c r="GX76" i="18"/>
  <c r="GW76" i="18"/>
  <c r="GS76" i="18"/>
  <c r="HJ75" i="18"/>
  <c r="HH75" i="18"/>
  <c r="HG75" i="18"/>
  <c r="HF75" i="18"/>
  <c r="HB75" i="18"/>
  <c r="GY75" i="18"/>
  <c r="GX75" i="18"/>
  <c r="GW75" i="18"/>
  <c r="GS75" i="18"/>
  <c r="HJ74" i="18"/>
  <c r="HH74" i="18"/>
  <c r="HG74" i="18"/>
  <c r="HF74" i="18"/>
  <c r="HB74" i="18"/>
  <c r="GY74" i="18"/>
  <c r="GX74" i="18"/>
  <c r="GW74" i="18"/>
  <c r="GS74" i="18"/>
  <c r="HJ73" i="18"/>
  <c r="HH73" i="18"/>
  <c r="HG73" i="18"/>
  <c r="HF73" i="18"/>
  <c r="HB73" i="18"/>
  <c r="GY73" i="18"/>
  <c r="GX73" i="18"/>
  <c r="GW73" i="18"/>
  <c r="GS73" i="18"/>
  <c r="HJ72" i="18"/>
  <c r="HH72" i="18"/>
  <c r="HG72" i="18"/>
  <c r="HF72" i="18"/>
  <c r="HB72" i="18"/>
  <c r="GY72" i="18"/>
  <c r="GX72" i="18"/>
  <c r="GW72" i="18"/>
  <c r="GS72" i="18"/>
  <c r="HJ71" i="18"/>
  <c r="HH71" i="18"/>
  <c r="HG71" i="18"/>
  <c r="HF71" i="18"/>
  <c r="HB71" i="18"/>
  <c r="GY71" i="18"/>
  <c r="GX71" i="18"/>
  <c r="GW71" i="18"/>
  <c r="GS71" i="18"/>
  <c r="HJ70" i="18"/>
  <c r="HH70" i="18"/>
  <c r="HG70" i="18"/>
  <c r="HF70" i="18"/>
  <c r="HB70" i="18"/>
  <c r="GY70" i="18"/>
  <c r="GX70" i="18"/>
  <c r="GW70" i="18"/>
  <c r="GS70" i="18"/>
  <c r="HJ69" i="18"/>
  <c r="HH69" i="18"/>
  <c r="HG69" i="18"/>
  <c r="HF69" i="18"/>
  <c r="HB69" i="18"/>
  <c r="GY69" i="18"/>
  <c r="GX69" i="18"/>
  <c r="GW69" i="18"/>
  <c r="GS69" i="18"/>
  <c r="HJ68" i="18"/>
  <c r="HH68" i="18"/>
  <c r="HG68" i="18"/>
  <c r="HF68" i="18"/>
  <c r="HB68" i="18"/>
  <c r="GY68" i="18"/>
  <c r="GX68" i="18"/>
  <c r="GW68" i="18"/>
  <c r="GS68" i="18"/>
  <c r="HJ67" i="18"/>
  <c r="HH67" i="18"/>
  <c r="HG67" i="18"/>
  <c r="HF67" i="18"/>
  <c r="HB67" i="18"/>
  <c r="GY67" i="18"/>
  <c r="GX67" i="18"/>
  <c r="GW67" i="18"/>
  <c r="GS67" i="18"/>
  <c r="HJ66" i="18"/>
  <c r="HH66" i="18"/>
  <c r="HG66" i="18"/>
  <c r="HF66" i="18"/>
  <c r="HB66" i="18"/>
  <c r="GY66" i="18"/>
  <c r="GX66" i="18"/>
  <c r="GW66" i="18"/>
  <c r="GS66" i="18"/>
  <c r="HJ65" i="18"/>
  <c r="HH65" i="18"/>
  <c r="HG65" i="18"/>
  <c r="HF65" i="18"/>
  <c r="HB65" i="18"/>
  <c r="GY65" i="18"/>
  <c r="GX65" i="18"/>
  <c r="GW65" i="18"/>
  <c r="GS65" i="18"/>
  <c r="HJ64" i="18"/>
  <c r="HH64" i="18"/>
  <c r="HG64" i="18"/>
  <c r="HF64" i="18"/>
  <c r="HB64" i="18"/>
  <c r="GY64" i="18"/>
  <c r="GX64" i="18"/>
  <c r="GW64" i="18"/>
  <c r="GS64" i="18"/>
  <c r="HJ63" i="18"/>
  <c r="HH63" i="18"/>
  <c r="HG63" i="18"/>
  <c r="HF63" i="18"/>
  <c r="HB63" i="18"/>
  <c r="GY63" i="18"/>
  <c r="GX63" i="18"/>
  <c r="GW63" i="18"/>
  <c r="GS63" i="18"/>
  <c r="HJ62" i="18"/>
  <c r="HH62" i="18"/>
  <c r="HG62" i="18"/>
  <c r="HF62" i="18"/>
  <c r="HB62" i="18"/>
  <c r="GY62" i="18"/>
  <c r="GW62" i="18"/>
  <c r="GX62" i="18" s="1"/>
  <c r="GS62" i="18"/>
  <c r="HJ61" i="18"/>
  <c r="HH61" i="18"/>
  <c r="HG61" i="18"/>
  <c r="HF61" i="18"/>
  <c r="HB61" i="18"/>
  <c r="GY61" i="18"/>
  <c r="GX61" i="18"/>
  <c r="GW61" i="18"/>
  <c r="GS61" i="18"/>
  <c r="HJ60" i="18"/>
  <c r="HH60" i="18"/>
  <c r="HG60" i="18"/>
  <c r="HF60" i="18"/>
  <c r="HB60" i="18"/>
  <c r="GY60" i="18"/>
  <c r="GX60" i="18"/>
  <c r="GW60" i="18"/>
  <c r="GS60" i="18"/>
  <c r="HJ59" i="18"/>
  <c r="HH59" i="18"/>
  <c r="HG59" i="18"/>
  <c r="HF59" i="18"/>
  <c r="HB59" i="18"/>
  <c r="GY59" i="18"/>
  <c r="GX59" i="18"/>
  <c r="GW59" i="18"/>
  <c r="GS59" i="18"/>
  <c r="HJ58" i="18"/>
  <c r="HH58" i="18"/>
  <c r="HG58" i="18"/>
  <c r="HF58" i="18"/>
  <c r="HB58" i="18"/>
  <c r="GY58" i="18"/>
  <c r="GX58" i="18"/>
  <c r="GW58" i="18"/>
  <c r="GS58" i="18"/>
  <c r="HJ57" i="18"/>
  <c r="HH57" i="18"/>
  <c r="HG57" i="18"/>
  <c r="HF57" i="18"/>
  <c r="HB57" i="18"/>
  <c r="GY57" i="18"/>
  <c r="GX57" i="18"/>
  <c r="GW57" i="18"/>
  <c r="GS57" i="18"/>
  <c r="HJ56" i="18"/>
  <c r="HH56" i="18"/>
  <c r="HG56" i="18"/>
  <c r="HF56" i="18"/>
  <c r="HB56" i="18"/>
  <c r="GY56" i="18"/>
  <c r="GX56" i="18"/>
  <c r="GW56" i="18"/>
  <c r="GS56" i="18"/>
  <c r="HJ55" i="18"/>
  <c r="HH55" i="18"/>
  <c r="HG55" i="18"/>
  <c r="HF55" i="18"/>
  <c r="HB55" i="18"/>
  <c r="GY55" i="18"/>
  <c r="GX55" i="18"/>
  <c r="GW55" i="18"/>
  <c r="GS55" i="18"/>
  <c r="HJ54" i="18"/>
  <c r="HH54" i="18"/>
  <c r="HG54" i="18"/>
  <c r="HF54" i="18"/>
  <c r="HB54" i="18"/>
  <c r="GY54" i="18"/>
  <c r="GX54" i="18"/>
  <c r="GW54" i="18"/>
  <c r="GS54" i="18"/>
  <c r="HJ53" i="18"/>
  <c r="HH53" i="18"/>
  <c r="HG53" i="18"/>
  <c r="HF53" i="18"/>
  <c r="HB53" i="18"/>
  <c r="GY53" i="18"/>
  <c r="GX53" i="18"/>
  <c r="GW53" i="18"/>
  <c r="GS53" i="18"/>
  <c r="HJ52" i="18"/>
  <c r="HH52" i="18"/>
  <c r="HG52" i="18"/>
  <c r="HF52" i="18"/>
  <c r="HB52" i="18"/>
  <c r="GY52" i="18"/>
  <c r="GX52" i="18"/>
  <c r="GW52" i="18"/>
  <c r="GS52" i="18"/>
  <c r="HJ51" i="18"/>
  <c r="HH51" i="18"/>
  <c r="HG51" i="18"/>
  <c r="HF51" i="18"/>
  <c r="HB51" i="18"/>
  <c r="GY51" i="18"/>
  <c r="GX51" i="18"/>
  <c r="GW51" i="18"/>
  <c r="GS51" i="18"/>
  <c r="HJ50" i="18"/>
  <c r="HH50" i="18"/>
  <c r="HG50" i="18"/>
  <c r="HF50" i="18"/>
  <c r="HB50" i="18"/>
  <c r="GY50" i="18"/>
  <c r="GX50" i="18"/>
  <c r="GW50" i="18"/>
  <c r="GS50" i="18"/>
  <c r="HJ49" i="18"/>
  <c r="HH49" i="18"/>
  <c r="HG49" i="18"/>
  <c r="HF49" i="18"/>
  <c r="HB49" i="18"/>
  <c r="GY49" i="18"/>
  <c r="GX49" i="18"/>
  <c r="GW49" i="18"/>
  <c r="GS49" i="18"/>
  <c r="HJ48" i="18"/>
  <c r="HH48" i="18"/>
  <c r="HG48" i="18"/>
  <c r="HF48" i="18"/>
  <c r="HB48" i="18"/>
  <c r="GY48" i="18"/>
  <c r="GX48" i="18"/>
  <c r="GW48" i="18"/>
  <c r="GS48" i="18"/>
  <c r="HJ47" i="18"/>
  <c r="HH47" i="18"/>
  <c r="HG47" i="18"/>
  <c r="HF47" i="18"/>
  <c r="HB47" i="18"/>
  <c r="GY47" i="18"/>
  <c r="GX47" i="18"/>
  <c r="GW47" i="18"/>
  <c r="GS47" i="18"/>
  <c r="HJ46" i="18"/>
  <c r="HH46" i="18"/>
  <c r="HG46" i="18"/>
  <c r="HF46" i="18"/>
  <c r="HB46" i="18"/>
  <c r="GY46" i="18"/>
  <c r="GX46" i="18"/>
  <c r="GW46" i="18"/>
  <c r="GS46" i="18"/>
  <c r="HJ45" i="18"/>
  <c r="HH45" i="18"/>
  <c r="HG45" i="18"/>
  <c r="HF45" i="18"/>
  <c r="HB45" i="18"/>
  <c r="GY45" i="18"/>
  <c r="GX45" i="18"/>
  <c r="GW45" i="18"/>
  <c r="GS45" i="18"/>
  <c r="HJ44" i="18"/>
  <c r="HH44" i="18"/>
  <c r="HG44" i="18"/>
  <c r="HF44" i="18"/>
  <c r="HB44" i="18"/>
  <c r="GY44" i="18"/>
  <c r="GX44" i="18"/>
  <c r="GW44" i="18"/>
  <c r="GS44" i="18"/>
  <c r="HJ43" i="18"/>
  <c r="HH43" i="18"/>
  <c r="HG43" i="18"/>
  <c r="HF43" i="18"/>
  <c r="HB43" i="18"/>
  <c r="GY43" i="18"/>
  <c r="GX43" i="18"/>
  <c r="GW43" i="18"/>
  <c r="GS43" i="18"/>
  <c r="HJ42" i="18"/>
  <c r="HH42" i="18"/>
  <c r="HG42" i="18"/>
  <c r="HF42" i="18"/>
  <c r="HB42" i="18"/>
  <c r="GY42" i="18"/>
  <c r="GX42" i="18"/>
  <c r="GW42" i="18"/>
  <c r="GS42" i="18"/>
  <c r="HJ41" i="18"/>
  <c r="HH41" i="18"/>
  <c r="HG41" i="18"/>
  <c r="HF41" i="18"/>
  <c r="HB41" i="18"/>
  <c r="GY41" i="18"/>
  <c r="GX41" i="18"/>
  <c r="GW41" i="18"/>
  <c r="GS41" i="18"/>
  <c r="HJ40" i="18"/>
  <c r="HH40" i="18"/>
  <c r="HG40" i="18"/>
  <c r="HF40" i="18"/>
  <c r="HB40" i="18"/>
  <c r="GY40" i="18"/>
  <c r="GX40" i="18"/>
  <c r="GW40" i="18"/>
  <c r="GS40" i="18"/>
  <c r="HJ39" i="18"/>
  <c r="HH39" i="18"/>
  <c r="HG39" i="18"/>
  <c r="HF39" i="18"/>
  <c r="HB39" i="18"/>
  <c r="GY39" i="18"/>
  <c r="GX39" i="18"/>
  <c r="GW39" i="18"/>
  <c r="GS39" i="18"/>
  <c r="HJ38" i="18"/>
  <c r="HH38" i="18"/>
  <c r="HG38" i="18"/>
  <c r="HF38" i="18"/>
  <c r="HB38" i="18"/>
  <c r="GY38" i="18"/>
  <c r="GX38" i="18"/>
  <c r="GW38" i="18"/>
  <c r="GS38" i="18"/>
  <c r="HJ37" i="18"/>
  <c r="HH37" i="18"/>
  <c r="HG37" i="18"/>
  <c r="HF37" i="18"/>
  <c r="HB37" i="18"/>
  <c r="GY37" i="18"/>
  <c r="GX37" i="18"/>
  <c r="GW37" i="18"/>
  <c r="GS37" i="18"/>
  <c r="HJ36" i="18"/>
  <c r="HH36" i="18"/>
  <c r="HG36" i="18"/>
  <c r="HF36" i="18"/>
  <c r="HB36" i="18"/>
  <c r="GY36" i="18"/>
  <c r="GX36" i="18"/>
  <c r="GW36" i="18"/>
  <c r="GS36" i="18"/>
  <c r="HJ35" i="18"/>
  <c r="HH35" i="18"/>
  <c r="HG35" i="18"/>
  <c r="HF35" i="18"/>
  <c r="HB35" i="18"/>
  <c r="GY35" i="18"/>
  <c r="GX35" i="18"/>
  <c r="GW35" i="18"/>
  <c r="GS35" i="18"/>
  <c r="HJ34" i="18"/>
  <c r="HH34" i="18"/>
  <c r="HG34" i="18"/>
  <c r="HF34" i="18"/>
  <c r="HB34" i="18"/>
  <c r="GY34" i="18"/>
  <c r="GX34" i="18"/>
  <c r="GW34" i="18"/>
  <c r="GS34" i="18"/>
  <c r="HJ33" i="18"/>
  <c r="HH33" i="18"/>
  <c r="HG33" i="18"/>
  <c r="HF33" i="18"/>
  <c r="HB33" i="18"/>
  <c r="GY33" i="18"/>
  <c r="GX33" i="18"/>
  <c r="GW33" i="18"/>
  <c r="GS33" i="18"/>
  <c r="HJ32" i="18"/>
  <c r="HH32" i="18"/>
  <c r="HG32" i="18"/>
  <c r="HF32" i="18"/>
  <c r="HB32" i="18"/>
  <c r="GY32" i="18"/>
  <c r="GX32" i="18"/>
  <c r="GW32" i="18"/>
  <c r="GS32" i="18"/>
  <c r="HJ31" i="18"/>
  <c r="HH31" i="18"/>
  <c r="HG31" i="18"/>
  <c r="HF31" i="18"/>
  <c r="HB31" i="18"/>
  <c r="GY31" i="18"/>
  <c r="GX31" i="18"/>
  <c r="GW31" i="18"/>
  <c r="GS31" i="18"/>
  <c r="HJ30" i="18"/>
  <c r="HH30" i="18"/>
  <c r="HG30" i="18"/>
  <c r="HF30" i="18"/>
  <c r="HB30" i="18"/>
  <c r="GY30" i="18"/>
  <c r="GX30" i="18"/>
  <c r="GW30" i="18"/>
  <c r="GS30" i="18"/>
  <c r="HJ29" i="18"/>
  <c r="HH29" i="18"/>
  <c r="HG29" i="18"/>
  <c r="HF29" i="18"/>
  <c r="HB29" i="18"/>
  <c r="GY29" i="18"/>
  <c r="GX29" i="18"/>
  <c r="GW29" i="18"/>
  <c r="GS29" i="18"/>
  <c r="HJ28" i="18"/>
  <c r="HH28" i="18"/>
  <c r="HG28" i="18"/>
  <c r="HF28" i="18"/>
  <c r="HB28" i="18"/>
  <c r="GY28" i="18"/>
  <c r="GX28" i="18"/>
  <c r="GW28" i="18"/>
  <c r="GS28" i="18"/>
  <c r="HJ27" i="18"/>
  <c r="HH27" i="18"/>
  <c r="HG27" i="18"/>
  <c r="HF27" i="18"/>
  <c r="HB27" i="18"/>
  <c r="GY27" i="18"/>
  <c r="GX27" i="18"/>
  <c r="GW27" i="18"/>
  <c r="GS27" i="18"/>
  <c r="HJ26" i="18"/>
  <c r="HH26" i="18"/>
  <c r="HG26" i="18"/>
  <c r="HF26" i="18"/>
  <c r="HB26" i="18"/>
  <c r="GY26" i="18"/>
  <c r="GX26" i="18"/>
  <c r="GW26" i="18"/>
  <c r="GS26" i="18"/>
  <c r="HJ25" i="18"/>
  <c r="HH25" i="18"/>
  <c r="HG25" i="18"/>
  <c r="HF25" i="18"/>
  <c r="HB25" i="18"/>
  <c r="GY25" i="18"/>
  <c r="GX25" i="18"/>
  <c r="GW25" i="18"/>
  <c r="GS25" i="18"/>
  <c r="HJ24" i="18"/>
  <c r="HH24" i="18"/>
  <c r="HG24" i="18"/>
  <c r="HF24" i="18"/>
  <c r="HB24" i="18"/>
  <c r="GY24" i="18"/>
  <c r="GX24" i="18"/>
  <c r="GW24" i="18"/>
  <c r="GS24" i="18"/>
  <c r="HJ23" i="18"/>
  <c r="HH23" i="18"/>
  <c r="HG23" i="18"/>
  <c r="HF23" i="18"/>
  <c r="HB23" i="18"/>
  <c r="GY23" i="18"/>
  <c r="GX23" i="18"/>
  <c r="GW23" i="18"/>
  <c r="GS23" i="18"/>
  <c r="HJ22" i="18"/>
  <c r="HH22" i="18"/>
  <c r="HG22" i="18"/>
  <c r="HF22" i="18"/>
  <c r="HB22" i="18"/>
  <c r="GY22" i="18"/>
  <c r="GX22" i="18"/>
  <c r="GW22" i="18"/>
  <c r="GS22" i="18"/>
  <c r="HJ21" i="18"/>
  <c r="HH21" i="18"/>
  <c r="HG21" i="18"/>
  <c r="HF21" i="18"/>
  <c r="HB21" i="18"/>
  <c r="GY21" i="18"/>
  <c r="GX21" i="18"/>
  <c r="GW21" i="18"/>
  <c r="GS21" i="18"/>
  <c r="HJ20" i="18"/>
  <c r="HH20" i="18"/>
  <c r="HG20" i="18"/>
  <c r="HF20" i="18"/>
  <c r="HB20" i="18"/>
  <c r="GY20" i="18"/>
  <c r="GX20" i="18"/>
  <c r="GW20" i="18"/>
  <c r="GS20" i="18"/>
  <c r="HJ19" i="18"/>
  <c r="HH19" i="18"/>
  <c r="HG19" i="18"/>
  <c r="HF19" i="18"/>
  <c r="HB19" i="18"/>
  <c r="GY19" i="18"/>
  <c r="GX19" i="18"/>
  <c r="GW19" i="18"/>
  <c r="GS19" i="18"/>
  <c r="HJ18" i="18"/>
  <c r="HH18" i="18"/>
  <c r="HG18" i="18"/>
  <c r="HF18" i="18"/>
  <c r="HB18" i="18"/>
  <c r="GY18" i="18"/>
  <c r="GX18" i="18"/>
  <c r="GW18" i="18"/>
  <c r="GS18" i="18"/>
  <c r="HJ17" i="18"/>
  <c r="HH17" i="18"/>
  <c r="HG17" i="18"/>
  <c r="HF17" i="18"/>
  <c r="HB17" i="18"/>
  <c r="GY17" i="18"/>
  <c r="GW17" i="18"/>
  <c r="GS17" i="18"/>
  <c r="HJ16" i="18"/>
  <c r="HH16" i="18"/>
  <c r="HG16" i="18"/>
  <c r="HF16" i="18"/>
  <c r="HB16" i="18"/>
  <c r="GY16" i="18"/>
  <c r="GY101" i="18" s="1"/>
  <c r="GX16" i="18"/>
  <c r="GW16" i="18"/>
  <c r="GS16" i="18"/>
  <c r="HJ15" i="18"/>
  <c r="HH15" i="18"/>
  <c r="HG15" i="18"/>
  <c r="HF15" i="18"/>
  <c r="HB15" i="18"/>
  <c r="GY15" i="18"/>
  <c r="GX15" i="18"/>
  <c r="GW15" i="18"/>
  <c r="GS15" i="18"/>
  <c r="HJ14" i="18"/>
  <c r="HH14" i="18"/>
  <c r="HG14" i="18"/>
  <c r="HF14" i="18"/>
  <c r="HB14" i="18"/>
  <c r="GY14" i="18"/>
  <c r="GX14" i="18"/>
  <c r="GW14" i="18"/>
  <c r="GS14" i="18"/>
  <c r="HJ13" i="18"/>
  <c r="HH13" i="18"/>
  <c r="HG13" i="18"/>
  <c r="HF13" i="18"/>
  <c r="HB13" i="18"/>
  <c r="GY13" i="18"/>
  <c r="GX13" i="18"/>
  <c r="GW13" i="18"/>
  <c r="GS13" i="18"/>
  <c r="HJ12" i="18"/>
  <c r="HH12" i="18"/>
  <c r="HG12" i="18"/>
  <c r="HF12" i="18"/>
  <c r="HB12" i="18"/>
  <c r="GY12" i="18"/>
  <c r="GX12" i="18"/>
  <c r="GW12" i="18"/>
  <c r="GS12" i="18"/>
  <c r="HJ11" i="18"/>
  <c r="HH11" i="18"/>
  <c r="HG11" i="18"/>
  <c r="HF11" i="18"/>
  <c r="HB11" i="18"/>
  <c r="GY11" i="18"/>
  <c r="GX11" i="18"/>
  <c r="GW11" i="18"/>
  <c r="GS11" i="18"/>
  <c r="HJ10" i="18"/>
  <c r="HH10" i="18"/>
  <c r="HG10" i="18"/>
  <c r="HF10" i="18"/>
  <c r="HB10" i="18"/>
  <c r="GY10" i="18"/>
  <c r="GX10" i="18"/>
  <c r="GW10" i="18"/>
  <c r="GS10" i="18"/>
  <c r="HJ9" i="18"/>
  <c r="HH9" i="18"/>
  <c r="HG9" i="18"/>
  <c r="HF9" i="18"/>
  <c r="HB9" i="18"/>
  <c r="GY9" i="18"/>
  <c r="GX9" i="18"/>
  <c r="GW9" i="18"/>
  <c r="GS9" i="18"/>
  <c r="HJ8" i="18"/>
  <c r="HH8" i="18"/>
  <c r="HG8" i="18"/>
  <c r="HF8" i="18"/>
  <c r="HB8" i="18"/>
  <c r="GY8" i="18"/>
  <c r="GX8" i="18"/>
  <c r="GW8" i="18"/>
  <c r="GS8" i="18"/>
  <c r="GN100" i="18"/>
  <c r="GL100" i="18"/>
  <c r="GK100" i="18"/>
  <c r="GJ100" i="18"/>
  <c r="GF100" i="18"/>
  <c r="GC100" i="18"/>
  <c r="GB100" i="18"/>
  <c r="GA100" i="18"/>
  <c r="FW100" i="18"/>
  <c r="GN99" i="18"/>
  <c r="GL99" i="18"/>
  <c r="GK99" i="18"/>
  <c r="GJ99" i="18"/>
  <c r="GF99" i="18"/>
  <c r="GC99" i="18"/>
  <c r="GB99" i="18"/>
  <c r="GA99" i="18"/>
  <c r="FW99" i="18"/>
  <c r="GN98" i="18"/>
  <c r="GL98" i="18"/>
  <c r="GK98" i="18"/>
  <c r="GJ98" i="18"/>
  <c r="GF98" i="18"/>
  <c r="GC98" i="18"/>
  <c r="GB98" i="18"/>
  <c r="GA98" i="18"/>
  <c r="GN97" i="18"/>
  <c r="GL97" i="18"/>
  <c r="GK97" i="18"/>
  <c r="GJ97" i="18"/>
  <c r="GF97" i="18"/>
  <c r="GC97" i="18"/>
  <c r="GB97" i="18"/>
  <c r="GA97" i="18"/>
  <c r="FW97" i="18"/>
  <c r="GN96" i="18"/>
  <c r="GL96" i="18"/>
  <c r="GK96" i="18"/>
  <c r="GJ96" i="18"/>
  <c r="GF96" i="18"/>
  <c r="GC96" i="18"/>
  <c r="GB96" i="18"/>
  <c r="GA96" i="18"/>
  <c r="FW96" i="18"/>
  <c r="GN95" i="18"/>
  <c r="GL95" i="18"/>
  <c r="GK95" i="18"/>
  <c r="GJ95" i="18"/>
  <c r="GF95" i="18"/>
  <c r="GC95" i="18"/>
  <c r="GB95" i="18"/>
  <c r="GA95" i="18"/>
  <c r="FW95" i="18"/>
  <c r="GN94" i="18"/>
  <c r="GL94" i="18"/>
  <c r="GK94" i="18"/>
  <c r="GJ94" i="18"/>
  <c r="GF94" i="18"/>
  <c r="GC94" i="18"/>
  <c r="GB94" i="18"/>
  <c r="GA94" i="18"/>
  <c r="FW94" i="18"/>
  <c r="GN93" i="18"/>
  <c r="GL93" i="18"/>
  <c r="GK93" i="18"/>
  <c r="GJ93" i="18"/>
  <c r="GF93" i="18"/>
  <c r="GC93" i="18"/>
  <c r="GB93" i="18"/>
  <c r="GA93" i="18"/>
  <c r="FW93" i="18"/>
  <c r="GN92" i="18"/>
  <c r="GL92" i="18"/>
  <c r="GK92" i="18"/>
  <c r="GJ92" i="18"/>
  <c r="GF92" i="18"/>
  <c r="GC92" i="18"/>
  <c r="GB92" i="18"/>
  <c r="GA92" i="18"/>
  <c r="FW92" i="18"/>
  <c r="GN91" i="18"/>
  <c r="GL91" i="18"/>
  <c r="GK91" i="18"/>
  <c r="GJ91" i="18"/>
  <c r="GF91" i="18"/>
  <c r="GC91" i="18"/>
  <c r="GB91" i="18"/>
  <c r="GA91" i="18"/>
  <c r="FW91" i="18"/>
  <c r="GN90" i="18"/>
  <c r="GL90" i="18"/>
  <c r="GK90" i="18"/>
  <c r="GJ90" i="18"/>
  <c r="GF90" i="18"/>
  <c r="GC90" i="18"/>
  <c r="GB90" i="18"/>
  <c r="GA90" i="18"/>
  <c r="FW90" i="18"/>
  <c r="GN89" i="18"/>
  <c r="GL89" i="18"/>
  <c r="GK89" i="18"/>
  <c r="GJ89" i="18"/>
  <c r="GF89" i="18"/>
  <c r="GC89" i="18"/>
  <c r="GB89" i="18"/>
  <c r="GA89" i="18"/>
  <c r="FW89" i="18"/>
  <c r="GN88" i="18"/>
  <c r="GL88" i="18"/>
  <c r="GK88" i="18"/>
  <c r="GJ88" i="18"/>
  <c r="GF88" i="18"/>
  <c r="GC88" i="18"/>
  <c r="GB88" i="18"/>
  <c r="GA88" i="18"/>
  <c r="FW88" i="18"/>
  <c r="GN87" i="18"/>
  <c r="GL87" i="18"/>
  <c r="GK87" i="18"/>
  <c r="GJ87" i="18"/>
  <c r="GF87" i="18"/>
  <c r="GC87" i="18"/>
  <c r="GB87" i="18"/>
  <c r="GA87" i="18"/>
  <c r="FW87" i="18"/>
  <c r="GN86" i="18"/>
  <c r="GL86" i="18"/>
  <c r="GK86" i="18"/>
  <c r="GJ86" i="18"/>
  <c r="GF86" i="18"/>
  <c r="GC86" i="18"/>
  <c r="GB86" i="18"/>
  <c r="GA86" i="18"/>
  <c r="GN85" i="18"/>
  <c r="GL85" i="18"/>
  <c r="GK85" i="18"/>
  <c r="GJ85" i="18"/>
  <c r="GF85" i="18"/>
  <c r="GC85" i="18"/>
  <c r="GB85" i="18"/>
  <c r="GA85" i="18"/>
  <c r="FW85" i="18"/>
  <c r="GN84" i="18"/>
  <c r="GL84" i="18"/>
  <c r="GK84" i="18"/>
  <c r="GJ84" i="18"/>
  <c r="GF84" i="18"/>
  <c r="GC84" i="18"/>
  <c r="GB84" i="18"/>
  <c r="GA84" i="18"/>
  <c r="FW84" i="18"/>
  <c r="GN83" i="18"/>
  <c r="GL83" i="18"/>
  <c r="GK83" i="18"/>
  <c r="GJ83" i="18"/>
  <c r="GF83" i="18"/>
  <c r="GC83" i="18"/>
  <c r="GB83" i="18"/>
  <c r="GA83" i="18"/>
  <c r="GN82" i="18"/>
  <c r="GL82" i="18"/>
  <c r="GK82" i="18"/>
  <c r="GJ82" i="18"/>
  <c r="GF82" i="18"/>
  <c r="GC82" i="18"/>
  <c r="GB82" i="18"/>
  <c r="GA82" i="18"/>
  <c r="FW82" i="18"/>
  <c r="GN81" i="18"/>
  <c r="GL81" i="18"/>
  <c r="GK81" i="18"/>
  <c r="GJ81" i="18"/>
  <c r="GF81" i="18"/>
  <c r="GC81" i="18"/>
  <c r="GB81" i="18"/>
  <c r="GA81" i="18"/>
  <c r="FW81" i="18"/>
  <c r="GN80" i="18"/>
  <c r="GL80" i="18"/>
  <c r="GK80" i="18"/>
  <c r="GJ80" i="18"/>
  <c r="GF80" i="18"/>
  <c r="GC80" i="18"/>
  <c r="GB80" i="18"/>
  <c r="GA80" i="18"/>
  <c r="GN79" i="18"/>
  <c r="GL79" i="18"/>
  <c r="GK79" i="18"/>
  <c r="GJ79" i="18"/>
  <c r="GF79" i="18"/>
  <c r="GC79" i="18"/>
  <c r="GB79" i="18"/>
  <c r="GA79" i="18"/>
  <c r="FW79" i="18"/>
  <c r="GN78" i="18"/>
  <c r="GL78" i="18"/>
  <c r="GK78" i="18"/>
  <c r="GJ78" i="18"/>
  <c r="GF78" i="18"/>
  <c r="GC78" i="18"/>
  <c r="GB78" i="18"/>
  <c r="GA78" i="18"/>
  <c r="FW78" i="18"/>
  <c r="GN77" i="18"/>
  <c r="GL77" i="18"/>
  <c r="GK77" i="18"/>
  <c r="GJ77" i="18"/>
  <c r="GF77" i="18"/>
  <c r="GC77" i="18"/>
  <c r="GB77" i="18"/>
  <c r="GA77" i="18"/>
  <c r="FW77" i="18"/>
  <c r="GN76" i="18"/>
  <c r="GL76" i="18"/>
  <c r="GK76" i="18"/>
  <c r="GJ76" i="18"/>
  <c r="GF76" i="18"/>
  <c r="GC76" i="18"/>
  <c r="GB76" i="18"/>
  <c r="GA76" i="18"/>
  <c r="FW76" i="18"/>
  <c r="GN75" i="18"/>
  <c r="GL75" i="18"/>
  <c r="GK75" i="18"/>
  <c r="GJ75" i="18"/>
  <c r="GF75" i="18"/>
  <c r="GC75" i="18"/>
  <c r="GB75" i="18"/>
  <c r="GA75" i="18"/>
  <c r="FW75" i="18"/>
  <c r="GN74" i="18"/>
  <c r="GL74" i="18"/>
  <c r="GK74" i="18"/>
  <c r="GJ74" i="18"/>
  <c r="GF74" i="18"/>
  <c r="GC74" i="18"/>
  <c r="GB74" i="18"/>
  <c r="GA74" i="18"/>
  <c r="FW74" i="18"/>
  <c r="GN73" i="18"/>
  <c r="GL73" i="18"/>
  <c r="GK73" i="18"/>
  <c r="GJ73" i="18"/>
  <c r="GF73" i="18"/>
  <c r="GC73" i="18"/>
  <c r="GB73" i="18"/>
  <c r="GA73" i="18"/>
  <c r="FW73" i="18"/>
  <c r="GN72" i="18"/>
  <c r="GL72" i="18"/>
  <c r="GK72" i="18"/>
  <c r="GJ72" i="18"/>
  <c r="GF72" i="18"/>
  <c r="GC72" i="18"/>
  <c r="GB72" i="18"/>
  <c r="GA72" i="18"/>
  <c r="FW72" i="18"/>
  <c r="GN71" i="18"/>
  <c r="GL71" i="18"/>
  <c r="GK71" i="18"/>
  <c r="GJ71" i="18"/>
  <c r="GF71" i="18"/>
  <c r="GC71" i="18"/>
  <c r="GB71" i="18"/>
  <c r="GA71" i="18"/>
  <c r="FW71" i="18"/>
  <c r="GN70" i="18"/>
  <c r="GL70" i="18"/>
  <c r="GK70" i="18"/>
  <c r="GJ70" i="18"/>
  <c r="GF70" i="18"/>
  <c r="GC70" i="18"/>
  <c r="GB70" i="18"/>
  <c r="GA70" i="18"/>
  <c r="FW70" i="18"/>
  <c r="GN69" i="18"/>
  <c r="GL69" i="18"/>
  <c r="GK69" i="18"/>
  <c r="GJ69" i="18"/>
  <c r="GF69" i="18"/>
  <c r="GC69" i="18"/>
  <c r="GB69" i="18"/>
  <c r="GA69" i="18"/>
  <c r="FW69" i="18"/>
  <c r="GN68" i="18"/>
  <c r="GL68" i="18"/>
  <c r="GK68" i="18"/>
  <c r="GJ68" i="18"/>
  <c r="GF68" i="18"/>
  <c r="GC68" i="18"/>
  <c r="GB68" i="18"/>
  <c r="GA68" i="18"/>
  <c r="FW68" i="18"/>
  <c r="GN67" i="18"/>
  <c r="GL67" i="18"/>
  <c r="GK67" i="18"/>
  <c r="GJ67" i="18"/>
  <c r="GF67" i="18"/>
  <c r="GC67" i="18"/>
  <c r="GB67" i="18"/>
  <c r="GA67" i="18"/>
  <c r="FW67" i="18"/>
  <c r="GN66" i="18"/>
  <c r="GL66" i="18"/>
  <c r="GK66" i="18"/>
  <c r="GJ66" i="18"/>
  <c r="GF66" i="18"/>
  <c r="GC66" i="18"/>
  <c r="GB66" i="18"/>
  <c r="GA66" i="18"/>
  <c r="FW66" i="18"/>
  <c r="GN65" i="18"/>
  <c r="GL65" i="18"/>
  <c r="GK65" i="18"/>
  <c r="GJ65" i="18"/>
  <c r="GF65" i="18"/>
  <c r="GC65" i="18"/>
  <c r="GB65" i="18"/>
  <c r="GA65" i="18"/>
  <c r="FW65" i="18"/>
  <c r="GN64" i="18"/>
  <c r="GL64" i="18"/>
  <c r="GK64" i="18"/>
  <c r="GJ64" i="18"/>
  <c r="GF64" i="18"/>
  <c r="GC64" i="18"/>
  <c r="GB64" i="18"/>
  <c r="GA64" i="18"/>
  <c r="FW64" i="18"/>
  <c r="GN63" i="18"/>
  <c r="GL63" i="18"/>
  <c r="GK63" i="18"/>
  <c r="GJ63" i="18"/>
  <c r="GF63" i="18"/>
  <c r="GC63" i="18"/>
  <c r="GB63" i="18"/>
  <c r="GA63" i="18"/>
  <c r="FW63" i="18"/>
  <c r="GN62" i="18"/>
  <c r="GL62" i="18"/>
  <c r="GK62" i="18"/>
  <c r="GJ62" i="18"/>
  <c r="GF62" i="18"/>
  <c r="GC62" i="18"/>
  <c r="GB62" i="18"/>
  <c r="GA62" i="18"/>
  <c r="GN61" i="18"/>
  <c r="GL61" i="18"/>
  <c r="GK61" i="18"/>
  <c r="GJ61" i="18"/>
  <c r="GF61" i="18"/>
  <c r="GC61" i="18"/>
  <c r="GB61" i="18"/>
  <c r="GA61" i="18"/>
  <c r="FW61" i="18"/>
  <c r="GN60" i="18"/>
  <c r="GL60" i="18"/>
  <c r="GK60" i="18"/>
  <c r="GJ60" i="18"/>
  <c r="GF60" i="18"/>
  <c r="GC60" i="18"/>
  <c r="GB60" i="18"/>
  <c r="GA60" i="18"/>
  <c r="FW60" i="18"/>
  <c r="GN59" i="18"/>
  <c r="GL59" i="18"/>
  <c r="GK59" i="18"/>
  <c r="GJ59" i="18"/>
  <c r="GF59" i="18"/>
  <c r="GC59" i="18"/>
  <c r="GB59" i="18"/>
  <c r="GA59" i="18"/>
  <c r="FW59" i="18"/>
  <c r="GN58" i="18"/>
  <c r="GL58" i="18"/>
  <c r="GK58" i="18"/>
  <c r="GJ58" i="18"/>
  <c r="GF58" i="18"/>
  <c r="GC58" i="18"/>
  <c r="GB58" i="18"/>
  <c r="GA58" i="18"/>
  <c r="FW58" i="18"/>
  <c r="GN57" i="18"/>
  <c r="GL57" i="18"/>
  <c r="GK57" i="18"/>
  <c r="GJ57" i="18"/>
  <c r="GF57" i="18"/>
  <c r="GC57" i="18"/>
  <c r="GB57" i="18"/>
  <c r="GA57" i="18"/>
  <c r="FW57" i="18"/>
  <c r="GN56" i="18"/>
  <c r="GL56" i="18"/>
  <c r="GK56" i="18"/>
  <c r="GJ56" i="18"/>
  <c r="GF56" i="18"/>
  <c r="GC56" i="18"/>
  <c r="GB56" i="18"/>
  <c r="GA56" i="18"/>
  <c r="FW56" i="18"/>
  <c r="GN55" i="18"/>
  <c r="GL55" i="18"/>
  <c r="GK55" i="18"/>
  <c r="GJ55" i="18"/>
  <c r="GF55" i="18"/>
  <c r="GC55" i="18"/>
  <c r="GB55" i="18"/>
  <c r="GA55" i="18"/>
  <c r="FW55" i="18"/>
  <c r="GN54" i="18"/>
  <c r="GL54" i="18"/>
  <c r="GK54" i="18"/>
  <c r="GJ54" i="18"/>
  <c r="GF54" i="18"/>
  <c r="GC54" i="18"/>
  <c r="GB54" i="18"/>
  <c r="GA54" i="18"/>
  <c r="FW54" i="18"/>
  <c r="GN53" i="18"/>
  <c r="GL53" i="18"/>
  <c r="GK53" i="18"/>
  <c r="GJ53" i="18"/>
  <c r="GF53" i="18"/>
  <c r="GC53" i="18"/>
  <c r="GB53" i="18"/>
  <c r="GA53" i="18"/>
  <c r="FW53" i="18"/>
  <c r="GN52" i="18"/>
  <c r="GL52" i="18"/>
  <c r="GK52" i="18"/>
  <c r="GJ52" i="18"/>
  <c r="GF52" i="18"/>
  <c r="GC52" i="18"/>
  <c r="GB52" i="18"/>
  <c r="GA52" i="18"/>
  <c r="FW52" i="18"/>
  <c r="GN51" i="18"/>
  <c r="GL51" i="18"/>
  <c r="GK51" i="18"/>
  <c r="GJ51" i="18"/>
  <c r="GF51" i="18"/>
  <c r="GC51" i="18"/>
  <c r="GB51" i="18"/>
  <c r="GA51" i="18"/>
  <c r="FW51" i="18"/>
  <c r="GN50" i="18"/>
  <c r="GL50" i="18"/>
  <c r="GK50" i="18"/>
  <c r="GJ50" i="18"/>
  <c r="GF50" i="18"/>
  <c r="GC50" i="18"/>
  <c r="GB50" i="18"/>
  <c r="GA50" i="18"/>
  <c r="FW50" i="18"/>
  <c r="GN49" i="18"/>
  <c r="GL49" i="18"/>
  <c r="GK49" i="18"/>
  <c r="GJ49" i="18"/>
  <c r="GF49" i="18"/>
  <c r="GC49" i="18"/>
  <c r="GB49" i="18"/>
  <c r="GA49" i="18"/>
  <c r="FW49" i="18"/>
  <c r="GN48" i="18"/>
  <c r="GL48" i="18"/>
  <c r="GK48" i="18"/>
  <c r="GJ48" i="18"/>
  <c r="GF48" i="18"/>
  <c r="GC48" i="18"/>
  <c r="GB48" i="18"/>
  <c r="GA48" i="18"/>
  <c r="FW48" i="18"/>
  <c r="GN47" i="18"/>
  <c r="GL47" i="18"/>
  <c r="GK47" i="18"/>
  <c r="GJ47" i="18"/>
  <c r="GF47" i="18"/>
  <c r="GC47" i="18"/>
  <c r="GB47" i="18"/>
  <c r="GA47" i="18"/>
  <c r="FW47" i="18"/>
  <c r="GN46" i="18"/>
  <c r="GL46" i="18"/>
  <c r="GK46" i="18"/>
  <c r="GJ46" i="18"/>
  <c r="GF46" i="18"/>
  <c r="GC46" i="18"/>
  <c r="GB46" i="18"/>
  <c r="GA46" i="18"/>
  <c r="FW46" i="18"/>
  <c r="GN45" i="18"/>
  <c r="GL45" i="18"/>
  <c r="GK45" i="18"/>
  <c r="GJ45" i="18"/>
  <c r="GF45" i="18"/>
  <c r="GC45" i="18"/>
  <c r="GB45" i="18"/>
  <c r="GA45" i="18"/>
  <c r="FW45" i="18"/>
  <c r="GN44" i="18"/>
  <c r="GL44" i="18"/>
  <c r="GK44" i="18"/>
  <c r="GJ44" i="18"/>
  <c r="GF44" i="18"/>
  <c r="GC44" i="18"/>
  <c r="GB44" i="18"/>
  <c r="GA44" i="18"/>
  <c r="FW44" i="18"/>
  <c r="GN43" i="18"/>
  <c r="GL43" i="18"/>
  <c r="GK43" i="18"/>
  <c r="GJ43" i="18"/>
  <c r="GF43" i="18"/>
  <c r="GC43" i="18"/>
  <c r="GB43" i="18"/>
  <c r="GA43" i="18"/>
  <c r="FW43" i="18"/>
  <c r="GN42" i="18"/>
  <c r="GL42" i="18"/>
  <c r="GK42" i="18"/>
  <c r="GJ42" i="18"/>
  <c r="GF42" i="18"/>
  <c r="GC42" i="18"/>
  <c r="GB42" i="18"/>
  <c r="GA42" i="18"/>
  <c r="FW42" i="18"/>
  <c r="GN41" i="18"/>
  <c r="GL41" i="18"/>
  <c r="GK41" i="18"/>
  <c r="GJ41" i="18"/>
  <c r="GF41" i="18"/>
  <c r="GC41" i="18"/>
  <c r="GB41" i="18"/>
  <c r="GA41" i="18"/>
  <c r="FW41" i="18"/>
  <c r="GN40" i="18"/>
  <c r="GL40" i="18"/>
  <c r="GK40" i="18"/>
  <c r="GJ40" i="18"/>
  <c r="GF40" i="18"/>
  <c r="GC40" i="18"/>
  <c r="GB40" i="18"/>
  <c r="GA40" i="18"/>
  <c r="FW40" i="18"/>
  <c r="GN39" i="18"/>
  <c r="GL39" i="18"/>
  <c r="GK39" i="18"/>
  <c r="GJ39" i="18"/>
  <c r="GF39" i="18"/>
  <c r="GC39" i="18"/>
  <c r="GB39" i="18"/>
  <c r="GA39" i="18"/>
  <c r="FW39" i="18"/>
  <c r="GN38" i="18"/>
  <c r="GL38" i="18"/>
  <c r="GK38" i="18"/>
  <c r="GJ38" i="18"/>
  <c r="GF38" i="18"/>
  <c r="GC38" i="18"/>
  <c r="GB38" i="18"/>
  <c r="GA38" i="18"/>
  <c r="FW38" i="18"/>
  <c r="GN37" i="18"/>
  <c r="GL37" i="18"/>
  <c r="GK37" i="18"/>
  <c r="GJ37" i="18"/>
  <c r="GF37" i="18"/>
  <c r="GC37" i="18"/>
  <c r="GB37" i="18"/>
  <c r="GA37" i="18"/>
  <c r="FW37" i="18"/>
  <c r="GN36" i="18"/>
  <c r="GL36" i="18"/>
  <c r="GK36" i="18"/>
  <c r="GJ36" i="18"/>
  <c r="GF36" i="18"/>
  <c r="GC36" i="18"/>
  <c r="GB36" i="18"/>
  <c r="GA36" i="18"/>
  <c r="FW36" i="18"/>
  <c r="GN35" i="18"/>
  <c r="GL35" i="18"/>
  <c r="GK35" i="18"/>
  <c r="GJ35" i="18"/>
  <c r="GF35" i="18"/>
  <c r="GC35" i="18"/>
  <c r="GB35" i="18"/>
  <c r="GA35" i="18"/>
  <c r="FW35" i="18"/>
  <c r="GN34" i="18"/>
  <c r="GL34" i="18"/>
  <c r="GK34" i="18"/>
  <c r="GJ34" i="18"/>
  <c r="GF34" i="18"/>
  <c r="GC34" i="18"/>
  <c r="GB34" i="18"/>
  <c r="GA34" i="18"/>
  <c r="FW34" i="18"/>
  <c r="GN33" i="18"/>
  <c r="GL33" i="18"/>
  <c r="GK33" i="18"/>
  <c r="GJ33" i="18"/>
  <c r="GF33" i="18"/>
  <c r="GC33" i="18"/>
  <c r="GB33" i="18"/>
  <c r="GA33" i="18"/>
  <c r="FW33" i="18"/>
  <c r="GN32" i="18"/>
  <c r="GL32" i="18"/>
  <c r="GK32" i="18"/>
  <c r="GJ32" i="18"/>
  <c r="GF32" i="18"/>
  <c r="GC32" i="18"/>
  <c r="GB32" i="18"/>
  <c r="GA32" i="18"/>
  <c r="FW32" i="18"/>
  <c r="GN31" i="18"/>
  <c r="GL31" i="18"/>
  <c r="GK31" i="18"/>
  <c r="GJ31" i="18"/>
  <c r="GF31" i="18"/>
  <c r="GC31" i="18"/>
  <c r="GB31" i="18"/>
  <c r="GA31" i="18"/>
  <c r="FW31" i="18"/>
  <c r="GN30" i="18"/>
  <c r="GL30" i="18"/>
  <c r="GK30" i="18"/>
  <c r="GJ30" i="18"/>
  <c r="GF30" i="18"/>
  <c r="GC30" i="18"/>
  <c r="GB30" i="18"/>
  <c r="GA30" i="18"/>
  <c r="FW30" i="18"/>
  <c r="GN29" i="18"/>
  <c r="GL29" i="18"/>
  <c r="GK29" i="18"/>
  <c r="GJ29" i="18"/>
  <c r="GF29" i="18"/>
  <c r="GC29" i="18"/>
  <c r="GB29" i="18"/>
  <c r="GA29" i="18"/>
  <c r="FW29" i="18"/>
  <c r="GN28" i="18"/>
  <c r="GL28" i="18"/>
  <c r="GK28" i="18"/>
  <c r="GJ28" i="18"/>
  <c r="GF28" i="18"/>
  <c r="GC28" i="18"/>
  <c r="GB28" i="18"/>
  <c r="GA28" i="18"/>
  <c r="FW28" i="18"/>
  <c r="GN27" i="18"/>
  <c r="GL27" i="18"/>
  <c r="GK27" i="18"/>
  <c r="GJ27" i="18"/>
  <c r="GF27" i="18"/>
  <c r="GC27" i="18"/>
  <c r="GB27" i="18"/>
  <c r="GA27" i="18"/>
  <c r="FW27" i="18"/>
  <c r="GN26" i="18"/>
  <c r="GL26" i="18"/>
  <c r="GK26" i="18"/>
  <c r="GJ26" i="18"/>
  <c r="GF26" i="18"/>
  <c r="GC26" i="18"/>
  <c r="GB26" i="18"/>
  <c r="GA26" i="18"/>
  <c r="FW26" i="18"/>
  <c r="GN25" i="18"/>
  <c r="GL25" i="18"/>
  <c r="GK25" i="18"/>
  <c r="GJ25" i="18"/>
  <c r="GF25" i="18"/>
  <c r="GC25" i="18"/>
  <c r="GB25" i="18"/>
  <c r="GA25" i="18"/>
  <c r="FW25" i="18"/>
  <c r="GN24" i="18"/>
  <c r="GL24" i="18"/>
  <c r="GK24" i="18"/>
  <c r="GJ24" i="18"/>
  <c r="GF24" i="18"/>
  <c r="GC24" i="18"/>
  <c r="GB24" i="18"/>
  <c r="GA24" i="18"/>
  <c r="FW24" i="18"/>
  <c r="GN23" i="18"/>
  <c r="GL23" i="18"/>
  <c r="GK23" i="18"/>
  <c r="GJ23" i="18"/>
  <c r="GF23" i="18"/>
  <c r="GC23" i="18"/>
  <c r="GB23" i="18"/>
  <c r="GA23" i="18"/>
  <c r="FW23" i="18"/>
  <c r="GN22" i="18"/>
  <c r="GL22" i="18"/>
  <c r="GK22" i="18"/>
  <c r="GJ22" i="18"/>
  <c r="GF22" i="18"/>
  <c r="GC22" i="18"/>
  <c r="GB22" i="18"/>
  <c r="GA22" i="18"/>
  <c r="FW22" i="18"/>
  <c r="GN21" i="18"/>
  <c r="GL21" i="18"/>
  <c r="GK21" i="18"/>
  <c r="GJ21" i="18"/>
  <c r="GF21" i="18"/>
  <c r="GC21" i="18"/>
  <c r="GB21" i="18"/>
  <c r="GA21" i="18"/>
  <c r="FW21" i="18"/>
  <c r="GN20" i="18"/>
  <c r="GL20" i="18"/>
  <c r="GK20" i="18"/>
  <c r="GJ20" i="18"/>
  <c r="GF20" i="18"/>
  <c r="GC20" i="18"/>
  <c r="GB20" i="18"/>
  <c r="GA20" i="18"/>
  <c r="GN19" i="18"/>
  <c r="GL19" i="18"/>
  <c r="GK19" i="18"/>
  <c r="GJ19" i="18"/>
  <c r="GF19" i="18"/>
  <c r="GC19" i="18"/>
  <c r="GB19" i="18"/>
  <c r="GA19" i="18"/>
  <c r="GN18" i="18"/>
  <c r="GL18" i="18"/>
  <c r="GK18" i="18"/>
  <c r="GJ18" i="18"/>
  <c r="GF18" i="18"/>
  <c r="GC18" i="18"/>
  <c r="GB18" i="18"/>
  <c r="GA18" i="18"/>
  <c r="GN17" i="18"/>
  <c r="GL17" i="18"/>
  <c r="GK17" i="18"/>
  <c r="GJ17" i="18"/>
  <c r="GF17" i="18"/>
  <c r="GC17" i="18"/>
  <c r="GB17" i="18"/>
  <c r="GA17" i="18"/>
  <c r="GN16" i="18"/>
  <c r="GL16" i="18"/>
  <c r="GK16" i="18"/>
  <c r="GJ16" i="18"/>
  <c r="GF16" i="18"/>
  <c r="GC16" i="18"/>
  <c r="GB16" i="18"/>
  <c r="GA16" i="18"/>
  <c r="FW16" i="18"/>
  <c r="GN15" i="18"/>
  <c r="GL15" i="18"/>
  <c r="GK15" i="18"/>
  <c r="GJ15" i="18"/>
  <c r="GF15" i="18"/>
  <c r="GC15" i="18"/>
  <c r="GB15" i="18"/>
  <c r="GA15" i="18"/>
  <c r="FW15" i="18"/>
  <c r="GN14" i="18"/>
  <c r="GL14" i="18"/>
  <c r="GK14" i="18"/>
  <c r="GJ14" i="18"/>
  <c r="GF14" i="18"/>
  <c r="GC14" i="18"/>
  <c r="GB14" i="18"/>
  <c r="GA14" i="18"/>
  <c r="FW14" i="18"/>
  <c r="GN13" i="18"/>
  <c r="GL13" i="18"/>
  <c r="GK13" i="18"/>
  <c r="GJ13" i="18"/>
  <c r="GF13" i="18"/>
  <c r="GC13" i="18"/>
  <c r="GB13" i="18"/>
  <c r="GA13" i="18"/>
  <c r="FW13" i="18"/>
  <c r="GN12" i="18"/>
  <c r="GL12" i="18"/>
  <c r="GK12" i="18"/>
  <c r="GJ12" i="18"/>
  <c r="GF12" i="18"/>
  <c r="GC12" i="18"/>
  <c r="GB12" i="18"/>
  <c r="GA12" i="18"/>
  <c r="FW12" i="18"/>
  <c r="GN11" i="18"/>
  <c r="GL11" i="18"/>
  <c r="GK11" i="18"/>
  <c r="GJ11" i="18"/>
  <c r="GF11" i="18"/>
  <c r="GC11" i="18"/>
  <c r="GB11" i="18"/>
  <c r="GA11" i="18"/>
  <c r="FW11" i="18"/>
  <c r="GN10" i="18"/>
  <c r="GL10" i="18"/>
  <c r="GK10" i="18"/>
  <c r="GJ10" i="18"/>
  <c r="GF10" i="18"/>
  <c r="GC10" i="18"/>
  <c r="GB10" i="18"/>
  <c r="GA10" i="18"/>
  <c r="FW10" i="18"/>
  <c r="GN9" i="18"/>
  <c r="GL9" i="18"/>
  <c r="GK9" i="18"/>
  <c r="GJ9" i="18"/>
  <c r="GF9" i="18"/>
  <c r="GC9" i="18"/>
  <c r="GB9" i="18"/>
  <c r="GA9" i="18"/>
  <c r="FW9" i="18"/>
  <c r="GN8" i="18"/>
  <c r="GL8" i="18"/>
  <c r="GK8" i="18"/>
  <c r="GJ8" i="18"/>
  <c r="GF8" i="18"/>
  <c r="GC8" i="18"/>
  <c r="GB8" i="18"/>
  <c r="GA8" i="18"/>
  <c r="FW8" i="18"/>
  <c r="FR100" i="18"/>
  <c r="FP100" i="18"/>
  <c r="FO100" i="18"/>
  <c r="FN100" i="18"/>
  <c r="FJ100" i="18"/>
  <c r="FG100" i="18"/>
  <c r="FF100" i="18"/>
  <c r="FE100" i="18"/>
  <c r="FA100" i="18"/>
  <c r="FR99" i="18"/>
  <c r="FP99" i="18"/>
  <c r="FO99" i="18"/>
  <c r="FN99" i="18"/>
  <c r="FJ99" i="18"/>
  <c r="FG99" i="18"/>
  <c r="FE99" i="18"/>
  <c r="FF99" i="18" s="1"/>
  <c r="FA99" i="18"/>
  <c r="FR98" i="18"/>
  <c r="FP98" i="18"/>
  <c r="FO98" i="18"/>
  <c r="FQ98" i="18" s="1"/>
  <c r="FN98" i="18"/>
  <c r="FJ98" i="18"/>
  <c r="FG98" i="18"/>
  <c r="FE98" i="18"/>
  <c r="FF98" i="18" s="1"/>
  <c r="FA98" i="18"/>
  <c r="FR97" i="18"/>
  <c r="FP97" i="18"/>
  <c r="FO97" i="18"/>
  <c r="FN97" i="18"/>
  <c r="FJ97" i="18"/>
  <c r="FG97" i="18"/>
  <c r="FF97" i="18"/>
  <c r="FE97" i="18"/>
  <c r="FA97" i="18"/>
  <c r="FR96" i="18"/>
  <c r="FP96" i="18"/>
  <c r="FO96" i="18"/>
  <c r="FN96" i="18"/>
  <c r="FJ96" i="18"/>
  <c r="FG96" i="18"/>
  <c r="FF96" i="18"/>
  <c r="FE96" i="18"/>
  <c r="FA96" i="18"/>
  <c r="FR95" i="18"/>
  <c r="FP95" i="18"/>
  <c r="FO95" i="18"/>
  <c r="FN95" i="18"/>
  <c r="FJ95" i="18"/>
  <c r="FG95" i="18"/>
  <c r="FF95" i="18"/>
  <c r="FE95" i="18"/>
  <c r="FA95" i="18"/>
  <c r="FR94" i="18"/>
  <c r="FP94" i="18"/>
  <c r="FO94" i="18"/>
  <c r="FN94" i="18"/>
  <c r="FJ94" i="18"/>
  <c r="FG94" i="18"/>
  <c r="FF94" i="18"/>
  <c r="FE94" i="18"/>
  <c r="FA94" i="18"/>
  <c r="FR93" i="18"/>
  <c r="FP93" i="18"/>
  <c r="FO93" i="18"/>
  <c r="FN93" i="18"/>
  <c r="FJ93" i="18"/>
  <c r="FG93" i="18"/>
  <c r="FF93" i="18"/>
  <c r="FE93" i="18"/>
  <c r="FA93" i="18"/>
  <c r="FR92" i="18"/>
  <c r="FP92" i="18"/>
  <c r="FO92" i="18"/>
  <c r="FN92" i="18"/>
  <c r="FJ92" i="18"/>
  <c r="FG92" i="18"/>
  <c r="FF92" i="18"/>
  <c r="FE92" i="18"/>
  <c r="FA92" i="18"/>
  <c r="FR91" i="18"/>
  <c r="FP91" i="18"/>
  <c r="FO91" i="18"/>
  <c r="FN91" i="18"/>
  <c r="FJ91" i="18"/>
  <c r="FG91" i="18"/>
  <c r="FF91" i="18"/>
  <c r="FE91" i="18"/>
  <c r="FA91" i="18"/>
  <c r="FR90" i="18"/>
  <c r="FP90" i="18"/>
  <c r="FO90" i="18"/>
  <c r="FN90" i="18"/>
  <c r="FJ90" i="18"/>
  <c r="FG90" i="18"/>
  <c r="FF90" i="18"/>
  <c r="FE90" i="18"/>
  <c r="FA90" i="18"/>
  <c r="FR89" i="18"/>
  <c r="FP89" i="18"/>
  <c r="FO89" i="18"/>
  <c r="FN89" i="18"/>
  <c r="FJ89" i="18"/>
  <c r="FG89" i="18"/>
  <c r="FF89" i="18"/>
  <c r="FE89" i="18"/>
  <c r="FA89" i="18"/>
  <c r="FR88" i="18"/>
  <c r="FP88" i="18"/>
  <c r="FO88" i="18"/>
  <c r="FN88" i="18"/>
  <c r="FJ88" i="18"/>
  <c r="FG88" i="18"/>
  <c r="FF88" i="18"/>
  <c r="FE88" i="18"/>
  <c r="FA88" i="18"/>
  <c r="FR87" i="18"/>
  <c r="FP87" i="18"/>
  <c r="FO87" i="18"/>
  <c r="FN87" i="18"/>
  <c r="FJ87" i="18"/>
  <c r="FG87" i="18"/>
  <c r="FF87" i="18"/>
  <c r="FE87" i="18"/>
  <c r="FA87" i="18"/>
  <c r="FR86" i="18"/>
  <c r="FP86" i="18"/>
  <c r="FO86" i="18"/>
  <c r="FQ86" i="18" s="1"/>
  <c r="FN86" i="18"/>
  <c r="FJ86" i="18"/>
  <c r="FG86" i="18"/>
  <c r="FE86" i="18"/>
  <c r="FF86" i="18" s="1"/>
  <c r="FA86" i="18"/>
  <c r="FR85" i="18"/>
  <c r="FP85" i="18"/>
  <c r="FO85" i="18"/>
  <c r="FN85" i="18"/>
  <c r="FJ85" i="18"/>
  <c r="FG85" i="18"/>
  <c r="FF85" i="18"/>
  <c r="FE85" i="18"/>
  <c r="FA85" i="18"/>
  <c r="FR84" i="18"/>
  <c r="FP84" i="18"/>
  <c r="FO84" i="18"/>
  <c r="FN84" i="18"/>
  <c r="FJ84" i="18"/>
  <c r="FG84" i="18"/>
  <c r="FE84" i="18"/>
  <c r="FF84" i="18" s="1"/>
  <c r="FA84" i="18"/>
  <c r="FR83" i="18"/>
  <c r="FP83" i="18"/>
  <c r="FO83" i="18"/>
  <c r="FQ83" i="18" s="1"/>
  <c r="FN83" i="18"/>
  <c r="FJ83" i="18"/>
  <c r="FG83" i="18"/>
  <c r="FE83" i="18"/>
  <c r="FF83" i="18" s="1"/>
  <c r="FA83" i="18"/>
  <c r="FR82" i="18"/>
  <c r="FP82" i="18"/>
  <c r="FO82" i="18"/>
  <c r="FN82" i="18"/>
  <c r="FJ82" i="18"/>
  <c r="FG82" i="18"/>
  <c r="FF82" i="18"/>
  <c r="FE82" i="18"/>
  <c r="FA82" i="18"/>
  <c r="FR81" i="18"/>
  <c r="FP81" i="18"/>
  <c r="FO81" i="18"/>
  <c r="FN81" i="18"/>
  <c r="FJ81" i="18"/>
  <c r="FG81" i="18"/>
  <c r="FE81" i="18"/>
  <c r="FF81" i="18" s="1"/>
  <c r="FA81" i="18"/>
  <c r="FR80" i="18"/>
  <c r="FP80" i="18"/>
  <c r="FO80" i="18"/>
  <c r="FQ80" i="18" s="1"/>
  <c r="FN80" i="18"/>
  <c r="FJ80" i="18"/>
  <c r="FG80" i="18"/>
  <c r="FE80" i="18"/>
  <c r="FF80" i="18" s="1"/>
  <c r="FI80" i="18" s="1"/>
  <c r="FA80" i="18"/>
  <c r="FR79" i="18"/>
  <c r="FP79" i="18"/>
  <c r="FO79" i="18"/>
  <c r="FN79" i="18"/>
  <c r="FJ79" i="18"/>
  <c r="FG79" i="18"/>
  <c r="FF79" i="18"/>
  <c r="FE79" i="18"/>
  <c r="FA79" i="18"/>
  <c r="FR78" i="18"/>
  <c r="FP78" i="18"/>
  <c r="FO78" i="18"/>
  <c r="FN78" i="18"/>
  <c r="FJ78" i="18"/>
  <c r="FG78" i="18"/>
  <c r="FF78" i="18"/>
  <c r="FE78" i="18"/>
  <c r="FA78" i="18"/>
  <c r="FR77" i="18"/>
  <c r="FP77" i="18"/>
  <c r="FO77" i="18"/>
  <c r="FN77" i="18"/>
  <c r="FJ77" i="18"/>
  <c r="FG77" i="18"/>
  <c r="FF77" i="18"/>
  <c r="FE77" i="18"/>
  <c r="FA77" i="18"/>
  <c r="FR76" i="18"/>
  <c r="FP76" i="18"/>
  <c r="FO76" i="18"/>
  <c r="FN76" i="18"/>
  <c r="FJ76" i="18"/>
  <c r="FG76" i="18"/>
  <c r="FF76" i="18"/>
  <c r="FE76" i="18"/>
  <c r="FA76" i="18"/>
  <c r="FR75" i="18"/>
  <c r="FP75" i="18"/>
  <c r="FO75" i="18"/>
  <c r="FN75" i="18"/>
  <c r="FJ75" i="18"/>
  <c r="FG75" i="18"/>
  <c r="FF75" i="18"/>
  <c r="FE75" i="18"/>
  <c r="FA75" i="18"/>
  <c r="FR74" i="18"/>
  <c r="FP74" i="18"/>
  <c r="FO74" i="18"/>
  <c r="FN74" i="18"/>
  <c r="FJ74" i="18"/>
  <c r="FG74" i="18"/>
  <c r="FF74" i="18"/>
  <c r="FE74" i="18"/>
  <c r="FA74" i="18"/>
  <c r="FR73" i="18"/>
  <c r="FP73" i="18"/>
  <c r="FO73" i="18"/>
  <c r="FN73" i="18"/>
  <c r="FJ73" i="18"/>
  <c r="FG73" i="18"/>
  <c r="FF73" i="18"/>
  <c r="FE73" i="18"/>
  <c r="FA73" i="18"/>
  <c r="FR72" i="18"/>
  <c r="FP72" i="18"/>
  <c r="FO72" i="18"/>
  <c r="FN72" i="18"/>
  <c r="FJ72" i="18"/>
  <c r="FG72" i="18"/>
  <c r="FF72" i="18"/>
  <c r="FE72" i="18"/>
  <c r="FA72" i="18"/>
  <c r="FR71" i="18"/>
  <c r="FP71" i="18"/>
  <c r="FO71" i="18"/>
  <c r="FN71" i="18"/>
  <c r="FJ71" i="18"/>
  <c r="FG71" i="18"/>
  <c r="FF71" i="18"/>
  <c r="FE71" i="18"/>
  <c r="FA71" i="18"/>
  <c r="FR70" i="18"/>
  <c r="FP70" i="18"/>
  <c r="FO70" i="18"/>
  <c r="FN70" i="18"/>
  <c r="FJ70" i="18"/>
  <c r="FG70" i="18"/>
  <c r="FF70" i="18"/>
  <c r="FE70" i="18"/>
  <c r="FA70" i="18"/>
  <c r="FR69" i="18"/>
  <c r="FP69" i="18"/>
  <c r="FO69" i="18"/>
  <c r="FN69" i="18"/>
  <c r="FJ69" i="18"/>
  <c r="FG69" i="18"/>
  <c r="FF69" i="18"/>
  <c r="FE69" i="18"/>
  <c r="FA69" i="18"/>
  <c r="FR68" i="18"/>
  <c r="FP68" i="18"/>
  <c r="FO68" i="18"/>
  <c r="FN68" i="18"/>
  <c r="FJ68" i="18"/>
  <c r="FG68" i="18"/>
  <c r="FF68" i="18"/>
  <c r="FE68" i="18"/>
  <c r="FA68" i="18"/>
  <c r="FR67" i="18"/>
  <c r="FP67" i="18"/>
  <c r="FO67" i="18"/>
  <c r="FN67" i="18"/>
  <c r="FJ67" i="18"/>
  <c r="FG67" i="18"/>
  <c r="FF67" i="18"/>
  <c r="FE67" i="18"/>
  <c r="FA67" i="18"/>
  <c r="FR66" i="18"/>
  <c r="FP66" i="18"/>
  <c r="FO66" i="18"/>
  <c r="FN66" i="18"/>
  <c r="FJ66" i="18"/>
  <c r="FG66" i="18"/>
  <c r="FF66" i="18"/>
  <c r="FE66" i="18"/>
  <c r="FA66" i="18"/>
  <c r="FR65" i="18"/>
  <c r="FP65" i="18"/>
  <c r="FO65" i="18"/>
  <c r="FN65" i="18"/>
  <c r="FJ65" i="18"/>
  <c r="FG65" i="18"/>
  <c r="FF65" i="18"/>
  <c r="FE65" i="18"/>
  <c r="FA65" i="18"/>
  <c r="FR64" i="18"/>
  <c r="FP64" i="18"/>
  <c r="FO64" i="18"/>
  <c r="FN64" i="18"/>
  <c r="FJ64" i="18"/>
  <c r="FG64" i="18"/>
  <c r="FF64" i="18"/>
  <c r="FE64" i="18"/>
  <c r="FA64" i="18"/>
  <c r="FR63" i="18"/>
  <c r="FP63" i="18"/>
  <c r="FO63" i="18"/>
  <c r="FN63" i="18"/>
  <c r="FJ63" i="18"/>
  <c r="FG63" i="18"/>
  <c r="FE63" i="18"/>
  <c r="FF63" i="18" s="1"/>
  <c r="FA63" i="18"/>
  <c r="FR62" i="18"/>
  <c r="FS62" i="18" s="1"/>
  <c r="FP62" i="18"/>
  <c r="FO62" i="18"/>
  <c r="FQ62" i="18" s="1"/>
  <c r="FN62" i="18"/>
  <c r="FJ62" i="18"/>
  <c r="FG62" i="18"/>
  <c r="FF62" i="18"/>
  <c r="FE62" i="18"/>
  <c r="FA62" i="18"/>
  <c r="FR61" i="18"/>
  <c r="FP61" i="18"/>
  <c r="FO61" i="18"/>
  <c r="FN61" i="18"/>
  <c r="FJ61" i="18"/>
  <c r="FG61" i="18"/>
  <c r="FF61" i="18"/>
  <c r="FE61" i="18"/>
  <c r="FA61" i="18"/>
  <c r="FR60" i="18"/>
  <c r="FP60" i="18"/>
  <c r="FO60" i="18"/>
  <c r="FN60" i="18"/>
  <c r="FJ60" i="18"/>
  <c r="FG60" i="18"/>
  <c r="FF60" i="18"/>
  <c r="FE60" i="18"/>
  <c r="FA60" i="18"/>
  <c r="FR59" i="18"/>
  <c r="FP59" i="18"/>
  <c r="FO59" i="18"/>
  <c r="FN59" i="18"/>
  <c r="FJ59" i="18"/>
  <c r="FG59" i="18"/>
  <c r="FF59" i="18"/>
  <c r="FE59" i="18"/>
  <c r="FA59" i="18"/>
  <c r="FR58" i="18"/>
  <c r="FP58" i="18"/>
  <c r="FO58" i="18"/>
  <c r="FN58" i="18"/>
  <c r="FJ58" i="18"/>
  <c r="FG58" i="18"/>
  <c r="FF58" i="18"/>
  <c r="FE58" i="18"/>
  <c r="FA58" i="18"/>
  <c r="FR57" i="18"/>
  <c r="FP57" i="18"/>
  <c r="FO57" i="18"/>
  <c r="FN57" i="18"/>
  <c r="FJ57" i="18"/>
  <c r="FG57" i="18"/>
  <c r="FF57" i="18"/>
  <c r="FE57" i="18"/>
  <c r="FA57" i="18"/>
  <c r="FR56" i="18"/>
  <c r="FP56" i="18"/>
  <c r="FO56" i="18"/>
  <c r="FN56" i="18"/>
  <c r="FJ56" i="18"/>
  <c r="FG56" i="18"/>
  <c r="FF56" i="18"/>
  <c r="FE56" i="18"/>
  <c r="FA56" i="18"/>
  <c r="FR55" i="18"/>
  <c r="FP55" i="18"/>
  <c r="FO55" i="18"/>
  <c r="FN55" i="18"/>
  <c r="FJ55" i="18"/>
  <c r="FG55" i="18"/>
  <c r="FF55" i="18"/>
  <c r="FE55" i="18"/>
  <c r="FA55" i="18"/>
  <c r="FR54" i="18"/>
  <c r="FP54" i="18"/>
  <c r="FO54" i="18"/>
  <c r="FN54" i="18"/>
  <c r="FJ54" i="18"/>
  <c r="FG54" i="18"/>
  <c r="FF54" i="18"/>
  <c r="FE54" i="18"/>
  <c r="FA54" i="18"/>
  <c r="FR53" i="18"/>
  <c r="FP53" i="18"/>
  <c r="FO53" i="18"/>
  <c r="FN53" i="18"/>
  <c r="FJ53" i="18"/>
  <c r="FG53" i="18"/>
  <c r="FF53" i="18"/>
  <c r="FE53" i="18"/>
  <c r="FA53" i="18"/>
  <c r="FR52" i="18"/>
  <c r="FP52" i="18"/>
  <c r="FO52" i="18"/>
  <c r="FN52" i="18"/>
  <c r="FJ52" i="18"/>
  <c r="FG52" i="18"/>
  <c r="FF52" i="18"/>
  <c r="FE52" i="18"/>
  <c r="FA52" i="18"/>
  <c r="FR51" i="18"/>
  <c r="FP51" i="18"/>
  <c r="FO51" i="18"/>
  <c r="FN51" i="18"/>
  <c r="FJ51" i="18"/>
  <c r="FG51" i="18"/>
  <c r="FF51" i="18"/>
  <c r="FE51" i="18"/>
  <c r="FA51" i="18"/>
  <c r="FR50" i="18"/>
  <c r="FP50" i="18"/>
  <c r="FO50" i="18"/>
  <c r="FN50" i="18"/>
  <c r="FJ50" i="18"/>
  <c r="FG50" i="18"/>
  <c r="FF50" i="18"/>
  <c r="FE50" i="18"/>
  <c r="FA50" i="18"/>
  <c r="FR49" i="18"/>
  <c r="FP49" i="18"/>
  <c r="FO49" i="18"/>
  <c r="FN49" i="18"/>
  <c r="FJ49" i="18"/>
  <c r="FG49" i="18"/>
  <c r="FF49" i="18"/>
  <c r="FE49" i="18"/>
  <c r="FA49" i="18"/>
  <c r="FR48" i="18"/>
  <c r="FP48" i="18"/>
  <c r="FO48" i="18"/>
  <c r="FN48" i="18"/>
  <c r="FJ48" i="18"/>
  <c r="FG48" i="18"/>
  <c r="FF48" i="18"/>
  <c r="FE48" i="18"/>
  <c r="FA48" i="18"/>
  <c r="FR47" i="18"/>
  <c r="FP47" i="18"/>
  <c r="FO47" i="18"/>
  <c r="FN47" i="18"/>
  <c r="FJ47" i="18"/>
  <c r="FG47" i="18"/>
  <c r="FF47" i="18"/>
  <c r="FE47" i="18"/>
  <c r="FA47" i="18"/>
  <c r="FR46" i="18"/>
  <c r="FP46" i="18"/>
  <c r="FO46" i="18"/>
  <c r="FN46" i="18"/>
  <c r="FJ46" i="18"/>
  <c r="FG46" i="18"/>
  <c r="FF46" i="18"/>
  <c r="FE46" i="18"/>
  <c r="FA46" i="18"/>
  <c r="FR45" i="18"/>
  <c r="FP45" i="18"/>
  <c r="FO45" i="18"/>
  <c r="FN45" i="18"/>
  <c r="FJ45" i="18"/>
  <c r="FG45" i="18"/>
  <c r="FF45" i="18"/>
  <c r="FE45" i="18"/>
  <c r="FA45" i="18"/>
  <c r="FR44" i="18"/>
  <c r="FP44" i="18"/>
  <c r="FO44" i="18"/>
  <c r="FN44" i="18"/>
  <c r="FJ44" i="18"/>
  <c r="FG44" i="18"/>
  <c r="FF44" i="18"/>
  <c r="FE44" i="18"/>
  <c r="FA44" i="18"/>
  <c r="FR43" i="18"/>
  <c r="FP43" i="18"/>
  <c r="FO43" i="18"/>
  <c r="FN43" i="18"/>
  <c r="FJ43" i="18"/>
  <c r="FG43" i="18"/>
  <c r="FF43" i="18"/>
  <c r="FE43" i="18"/>
  <c r="FA43" i="18"/>
  <c r="FR42" i="18"/>
  <c r="FP42" i="18"/>
  <c r="FO42" i="18"/>
  <c r="FN42" i="18"/>
  <c r="FJ42" i="18"/>
  <c r="FG42" i="18"/>
  <c r="FF42" i="18"/>
  <c r="FE42" i="18"/>
  <c r="FA42" i="18"/>
  <c r="FR41" i="18"/>
  <c r="FP41" i="18"/>
  <c r="FO41" i="18"/>
  <c r="FN41" i="18"/>
  <c r="FJ41" i="18"/>
  <c r="FG41" i="18"/>
  <c r="FF41" i="18"/>
  <c r="FE41" i="18"/>
  <c r="FA41" i="18"/>
  <c r="FR40" i="18"/>
  <c r="FP40" i="18"/>
  <c r="FO40" i="18"/>
  <c r="FN40" i="18"/>
  <c r="FJ40" i="18"/>
  <c r="FG40" i="18"/>
  <c r="FF40" i="18"/>
  <c r="FE40" i="18"/>
  <c r="FA40" i="18"/>
  <c r="FR39" i="18"/>
  <c r="FP39" i="18"/>
  <c r="FO39" i="18"/>
  <c r="FN39" i="18"/>
  <c r="FJ39" i="18"/>
  <c r="FG39" i="18"/>
  <c r="FF39" i="18"/>
  <c r="FE39" i="18"/>
  <c r="FA39" i="18"/>
  <c r="FR38" i="18"/>
  <c r="FP38" i="18"/>
  <c r="FO38" i="18"/>
  <c r="FN38" i="18"/>
  <c r="FJ38" i="18"/>
  <c r="FG38" i="18"/>
  <c r="FF38" i="18"/>
  <c r="FE38" i="18"/>
  <c r="FA38" i="18"/>
  <c r="FR37" i="18"/>
  <c r="FP37" i="18"/>
  <c r="FO37" i="18"/>
  <c r="FN37" i="18"/>
  <c r="FJ37" i="18"/>
  <c r="FG37" i="18"/>
  <c r="FF37" i="18"/>
  <c r="FE37" i="18"/>
  <c r="FA37" i="18"/>
  <c r="FR36" i="18"/>
  <c r="FP36" i="18"/>
  <c r="FO36" i="18"/>
  <c r="FN36" i="18"/>
  <c r="FJ36" i="18"/>
  <c r="FG36" i="18"/>
  <c r="FF36" i="18"/>
  <c r="FE36" i="18"/>
  <c r="FA36" i="18"/>
  <c r="FR35" i="18"/>
  <c r="FP35" i="18"/>
  <c r="FO35" i="18"/>
  <c r="FN35" i="18"/>
  <c r="FJ35" i="18"/>
  <c r="FG35" i="18"/>
  <c r="FF35" i="18"/>
  <c r="FE35" i="18"/>
  <c r="FA35" i="18"/>
  <c r="FR34" i="18"/>
  <c r="FP34" i="18"/>
  <c r="FO34" i="18"/>
  <c r="FN34" i="18"/>
  <c r="FJ34" i="18"/>
  <c r="FG34" i="18"/>
  <c r="FF34" i="18"/>
  <c r="FE34" i="18"/>
  <c r="FA34" i="18"/>
  <c r="FR33" i="18"/>
  <c r="FP33" i="18"/>
  <c r="FO33" i="18"/>
  <c r="FN33" i="18"/>
  <c r="FJ33" i="18"/>
  <c r="FG33" i="18"/>
  <c r="FF33" i="18"/>
  <c r="FE33" i="18"/>
  <c r="FA33" i="18"/>
  <c r="FR32" i="18"/>
  <c r="FP32" i="18"/>
  <c r="FO32" i="18"/>
  <c r="FN32" i="18"/>
  <c r="FJ32" i="18"/>
  <c r="FG32" i="18"/>
  <c r="FF32" i="18"/>
  <c r="FE32" i="18"/>
  <c r="FA32" i="18"/>
  <c r="FR31" i="18"/>
  <c r="FP31" i="18"/>
  <c r="FO31" i="18"/>
  <c r="FN31" i="18"/>
  <c r="FJ31" i="18"/>
  <c r="FG31" i="18"/>
  <c r="FF31" i="18"/>
  <c r="FE31" i="18"/>
  <c r="FA31" i="18"/>
  <c r="FR30" i="18"/>
  <c r="FP30" i="18"/>
  <c r="FO30" i="18"/>
  <c r="FN30" i="18"/>
  <c r="FJ30" i="18"/>
  <c r="FG30" i="18"/>
  <c r="FF30" i="18"/>
  <c r="FE30" i="18"/>
  <c r="FA30" i="18"/>
  <c r="FR29" i="18"/>
  <c r="FP29" i="18"/>
  <c r="FO29" i="18"/>
  <c r="FN29" i="18"/>
  <c r="FJ29" i="18"/>
  <c r="FG29" i="18"/>
  <c r="FF29" i="18"/>
  <c r="FE29" i="18"/>
  <c r="FA29" i="18"/>
  <c r="FR28" i="18"/>
  <c r="FP28" i="18"/>
  <c r="FO28" i="18"/>
  <c r="FN28" i="18"/>
  <c r="FJ28" i="18"/>
  <c r="FG28" i="18"/>
  <c r="FF28" i="18"/>
  <c r="FE28" i="18"/>
  <c r="FA28" i="18"/>
  <c r="FR27" i="18"/>
  <c r="FP27" i="18"/>
  <c r="FO27" i="18"/>
  <c r="FN27" i="18"/>
  <c r="FJ27" i="18"/>
  <c r="FG27" i="18"/>
  <c r="FF27" i="18"/>
  <c r="FE27" i="18"/>
  <c r="FA27" i="18"/>
  <c r="FR26" i="18"/>
  <c r="FP26" i="18"/>
  <c r="FO26" i="18"/>
  <c r="FN26" i="18"/>
  <c r="FJ26" i="18"/>
  <c r="FG26" i="18"/>
  <c r="FF26" i="18"/>
  <c r="FE26" i="18"/>
  <c r="FA26" i="18"/>
  <c r="FR25" i="18"/>
  <c r="FP25" i="18"/>
  <c r="FO25" i="18"/>
  <c r="FN25" i="18"/>
  <c r="FJ25" i="18"/>
  <c r="FG25" i="18"/>
  <c r="FF25" i="18"/>
  <c r="FE25" i="18"/>
  <c r="FA25" i="18"/>
  <c r="FR24" i="18"/>
  <c r="FP24" i="18"/>
  <c r="FO24" i="18"/>
  <c r="FN24" i="18"/>
  <c r="FJ24" i="18"/>
  <c r="FG24" i="18"/>
  <c r="FF24" i="18"/>
  <c r="FE24" i="18"/>
  <c r="FA24" i="18"/>
  <c r="FR23" i="18"/>
  <c r="FP23" i="18"/>
  <c r="FO23" i="18"/>
  <c r="FN23" i="18"/>
  <c r="FJ23" i="18"/>
  <c r="FG23" i="18"/>
  <c r="FF23" i="18"/>
  <c r="FE23" i="18"/>
  <c r="FA23" i="18"/>
  <c r="FR22" i="18"/>
  <c r="FP22" i="18"/>
  <c r="FO22" i="18"/>
  <c r="FN22" i="18"/>
  <c r="FJ22" i="18"/>
  <c r="FG22" i="18"/>
  <c r="FF22" i="18"/>
  <c r="FE22" i="18"/>
  <c r="FA22" i="18"/>
  <c r="FR21" i="18"/>
  <c r="FP21" i="18"/>
  <c r="FO21" i="18"/>
  <c r="FN21" i="18"/>
  <c r="FJ21" i="18"/>
  <c r="FG21" i="18"/>
  <c r="FF21" i="18"/>
  <c r="FE21" i="18"/>
  <c r="FA21" i="18"/>
  <c r="FR20" i="18"/>
  <c r="FP20" i="18"/>
  <c r="FO20" i="18"/>
  <c r="FN20" i="18"/>
  <c r="FJ20" i="18"/>
  <c r="FG20" i="18"/>
  <c r="FF20" i="18"/>
  <c r="FE20" i="18"/>
  <c r="FA20" i="18"/>
  <c r="FR19" i="18"/>
  <c r="FP19" i="18"/>
  <c r="FO19" i="18"/>
  <c r="FN19" i="18"/>
  <c r="FJ19" i="18"/>
  <c r="FG19" i="18"/>
  <c r="FF19" i="18"/>
  <c r="FE19" i="18"/>
  <c r="FA19" i="18"/>
  <c r="FR18" i="18"/>
  <c r="FS18" i="18" s="1"/>
  <c r="FP18" i="18"/>
  <c r="FO18" i="18"/>
  <c r="FN18" i="18"/>
  <c r="FJ18" i="18"/>
  <c r="FG18" i="18"/>
  <c r="FF18" i="18"/>
  <c r="FE18" i="18"/>
  <c r="FA18" i="18"/>
  <c r="FR17" i="18"/>
  <c r="FS17" i="18" s="1"/>
  <c r="FP17" i="18"/>
  <c r="FO17" i="18"/>
  <c r="FN17" i="18"/>
  <c r="FJ17" i="18"/>
  <c r="FG17" i="18"/>
  <c r="FE17" i="18"/>
  <c r="FF17" i="18" s="1"/>
  <c r="FA17" i="18"/>
  <c r="FR16" i="18"/>
  <c r="FS16" i="18" s="1"/>
  <c r="FP16" i="18"/>
  <c r="FO16" i="18"/>
  <c r="FN16" i="18"/>
  <c r="FJ16" i="18"/>
  <c r="FG16" i="18"/>
  <c r="FF16" i="18"/>
  <c r="FE16" i="18"/>
  <c r="FA16" i="18"/>
  <c r="FR15" i="18"/>
  <c r="FP15" i="18"/>
  <c r="FO15" i="18"/>
  <c r="FN15" i="18"/>
  <c r="FJ15" i="18"/>
  <c r="FG15" i="18"/>
  <c r="FF15" i="18"/>
  <c r="FE15" i="18"/>
  <c r="FA15" i="18"/>
  <c r="FR14" i="18"/>
  <c r="FP14" i="18"/>
  <c r="FO14" i="18"/>
  <c r="FN14" i="18"/>
  <c r="FJ14" i="18"/>
  <c r="FG14" i="18"/>
  <c r="FF14" i="18"/>
  <c r="FE14" i="18"/>
  <c r="FA14" i="18"/>
  <c r="FR13" i="18"/>
  <c r="FP13" i="18"/>
  <c r="FO13" i="18"/>
  <c r="FN13" i="18"/>
  <c r="FJ13" i="18"/>
  <c r="FG13" i="18"/>
  <c r="FF13" i="18"/>
  <c r="FE13" i="18"/>
  <c r="FA13" i="18"/>
  <c r="FR12" i="18"/>
  <c r="FP12" i="18"/>
  <c r="FO12" i="18"/>
  <c r="FN12" i="18"/>
  <c r="FJ12" i="18"/>
  <c r="FG12" i="18"/>
  <c r="FF12" i="18"/>
  <c r="FE12" i="18"/>
  <c r="FA12" i="18"/>
  <c r="FR11" i="18"/>
  <c r="FP11" i="18"/>
  <c r="FO11" i="18"/>
  <c r="FN11" i="18"/>
  <c r="FJ11" i="18"/>
  <c r="FG11" i="18"/>
  <c r="FF11" i="18"/>
  <c r="FE11" i="18"/>
  <c r="FA11" i="18"/>
  <c r="FR10" i="18"/>
  <c r="FP10" i="18"/>
  <c r="FO10" i="18"/>
  <c r="FN10" i="18"/>
  <c r="FJ10" i="18"/>
  <c r="FG10" i="18"/>
  <c r="FF10" i="18"/>
  <c r="FE10" i="18"/>
  <c r="FA10" i="18"/>
  <c r="FR9" i="18"/>
  <c r="FP9" i="18"/>
  <c r="FO9" i="18"/>
  <c r="FN9" i="18"/>
  <c r="FJ9" i="18"/>
  <c r="FG9" i="18"/>
  <c r="FF9" i="18"/>
  <c r="FE9" i="18"/>
  <c r="FA9" i="18"/>
  <c r="FR8" i="18"/>
  <c r="FP8" i="18"/>
  <c r="FO8" i="18"/>
  <c r="FN8" i="18"/>
  <c r="FJ8" i="18"/>
  <c r="FG8" i="18"/>
  <c r="FF8" i="18"/>
  <c r="FE8" i="18"/>
  <c r="FA8" i="18"/>
  <c r="EV100" i="18"/>
  <c r="ET100" i="18"/>
  <c r="ES100" i="18"/>
  <c r="ER100" i="18"/>
  <c r="EN100" i="18"/>
  <c r="EK100" i="18"/>
  <c r="EJ100" i="18"/>
  <c r="EI100" i="18"/>
  <c r="EE100" i="18"/>
  <c r="EV99" i="18"/>
  <c r="ET99" i="18"/>
  <c r="ES99" i="18"/>
  <c r="ER99" i="18"/>
  <c r="EN99" i="18"/>
  <c r="EK99" i="18"/>
  <c r="EJ99" i="18"/>
  <c r="EI99" i="18"/>
  <c r="EE99" i="18"/>
  <c r="EV98" i="18"/>
  <c r="ET98" i="18"/>
  <c r="ES98" i="18"/>
  <c r="ER98" i="18"/>
  <c r="EN98" i="18"/>
  <c r="EK98" i="18"/>
  <c r="EI98" i="18"/>
  <c r="EJ98" i="18" s="1"/>
  <c r="EE98" i="18"/>
  <c r="EV97" i="18"/>
  <c r="ET97" i="18"/>
  <c r="ES97" i="18"/>
  <c r="ER97" i="18"/>
  <c r="EN97" i="18"/>
  <c r="EK97" i="18"/>
  <c r="EJ97" i="18"/>
  <c r="EI97" i="18"/>
  <c r="EE97" i="18"/>
  <c r="EV96" i="18"/>
  <c r="ET96" i="18"/>
  <c r="ES96" i="18"/>
  <c r="ER96" i="18"/>
  <c r="EN96" i="18"/>
  <c r="EK96" i="18"/>
  <c r="EJ96" i="18"/>
  <c r="EI96" i="18"/>
  <c r="EE96" i="18"/>
  <c r="EV95" i="18"/>
  <c r="ET95" i="18"/>
  <c r="ES95" i="18"/>
  <c r="ER95" i="18"/>
  <c r="EN95" i="18"/>
  <c r="EK95" i="18"/>
  <c r="EJ95" i="18"/>
  <c r="EI95" i="18"/>
  <c r="EE95" i="18"/>
  <c r="EV94" i="18"/>
  <c r="ET94" i="18"/>
  <c r="ES94" i="18"/>
  <c r="ER94" i="18"/>
  <c r="EN94" i="18"/>
  <c r="EK94" i="18"/>
  <c r="EJ94" i="18"/>
  <c r="EI94" i="18"/>
  <c r="EE94" i="18"/>
  <c r="EV93" i="18"/>
  <c r="ET93" i="18"/>
  <c r="ES93" i="18"/>
  <c r="ER93" i="18"/>
  <c r="EN93" i="18"/>
  <c r="EK93" i="18"/>
  <c r="EJ93" i="18"/>
  <c r="EI93" i="18"/>
  <c r="EE93" i="18"/>
  <c r="EV92" i="18"/>
  <c r="ET92" i="18"/>
  <c r="ES92" i="18"/>
  <c r="ER92" i="18"/>
  <c r="EN92" i="18"/>
  <c r="EK92" i="18"/>
  <c r="EJ92" i="18"/>
  <c r="EI92" i="18"/>
  <c r="EE92" i="18"/>
  <c r="EV91" i="18"/>
  <c r="ET91" i="18"/>
  <c r="ES91" i="18"/>
  <c r="ER91" i="18"/>
  <c r="EN91" i="18"/>
  <c r="EK91" i="18"/>
  <c r="EJ91" i="18"/>
  <c r="EI91" i="18"/>
  <c r="EE91" i="18"/>
  <c r="EV90" i="18"/>
  <c r="ET90" i="18"/>
  <c r="ES90" i="18"/>
  <c r="ER90" i="18"/>
  <c r="EN90" i="18"/>
  <c r="EK90" i="18"/>
  <c r="EJ90" i="18"/>
  <c r="EI90" i="18"/>
  <c r="EE90" i="18"/>
  <c r="EV89" i="18"/>
  <c r="ET89" i="18"/>
  <c r="ES89" i="18"/>
  <c r="ER89" i="18"/>
  <c r="EN89" i="18"/>
  <c r="EK89" i="18"/>
  <c r="EJ89" i="18"/>
  <c r="EI89" i="18"/>
  <c r="EE89" i="18"/>
  <c r="EV88" i="18"/>
  <c r="ET88" i="18"/>
  <c r="ES88" i="18"/>
  <c r="ER88" i="18"/>
  <c r="EN88" i="18"/>
  <c r="EK88" i="18"/>
  <c r="EJ88" i="18"/>
  <c r="EI88" i="18"/>
  <c r="EE88" i="18"/>
  <c r="EV87" i="18"/>
  <c r="ET87" i="18"/>
  <c r="ES87" i="18"/>
  <c r="ER87" i="18"/>
  <c r="EN87" i="18"/>
  <c r="EK87" i="18"/>
  <c r="EJ87" i="18"/>
  <c r="EI87" i="18"/>
  <c r="EE87" i="18"/>
  <c r="EV86" i="18"/>
  <c r="ET86" i="18"/>
  <c r="ES86" i="18"/>
  <c r="ER86" i="18"/>
  <c r="EN86" i="18"/>
  <c r="EK86" i="18"/>
  <c r="EI86" i="18"/>
  <c r="EJ86" i="18" s="1"/>
  <c r="EE86" i="18"/>
  <c r="EV85" i="18"/>
  <c r="ET85" i="18"/>
  <c r="ES85" i="18"/>
  <c r="ER85" i="18"/>
  <c r="EN85" i="18"/>
  <c r="EK85" i="18"/>
  <c r="EJ85" i="18"/>
  <c r="EI85" i="18"/>
  <c r="EE85" i="18"/>
  <c r="EV84" i="18"/>
  <c r="ET84" i="18"/>
  <c r="ES84" i="18"/>
  <c r="ER84" i="18"/>
  <c r="EN84" i="18"/>
  <c r="EK84" i="18"/>
  <c r="EJ84" i="18"/>
  <c r="EI84" i="18"/>
  <c r="EE84" i="18"/>
  <c r="EV83" i="18"/>
  <c r="ET83" i="18"/>
  <c r="ES83" i="18"/>
  <c r="ER83" i="18"/>
  <c r="EN83" i="18"/>
  <c r="EK83" i="18"/>
  <c r="EJ83" i="18"/>
  <c r="EM83" i="18" s="1"/>
  <c r="EI83" i="18"/>
  <c r="EE83" i="18"/>
  <c r="EV82" i="18"/>
  <c r="ET82" i="18"/>
  <c r="ES82" i="18"/>
  <c r="ER82" i="18"/>
  <c r="EN82" i="18"/>
  <c r="EK82" i="18"/>
  <c r="EJ82" i="18"/>
  <c r="EI82" i="18"/>
  <c r="EE82" i="18"/>
  <c r="EV81" i="18"/>
  <c r="ET81" i="18"/>
  <c r="ES81" i="18"/>
  <c r="ER81" i="18"/>
  <c r="EN81" i="18"/>
  <c r="EK81" i="18"/>
  <c r="EJ81" i="18"/>
  <c r="EI81" i="18"/>
  <c r="EE81" i="18"/>
  <c r="EV80" i="18"/>
  <c r="ET80" i="18"/>
  <c r="ES80" i="18"/>
  <c r="ER80" i="18"/>
  <c r="EN80" i="18"/>
  <c r="EK80" i="18"/>
  <c r="EI80" i="18"/>
  <c r="EJ80" i="18" s="1"/>
  <c r="EE80" i="18"/>
  <c r="EV79" i="18"/>
  <c r="ET79" i="18"/>
  <c r="ES79" i="18"/>
  <c r="ER79" i="18"/>
  <c r="EN79" i="18"/>
  <c r="EK79" i="18"/>
  <c r="EJ79" i="18"/>
  <c r="EI79" i="18"/>
  <c r="EE79" i="18"/>
  <c r="EV78" i="18"/>
  <c r="ET78" i="18"/>
  <c r="ES78" i="18"/>
  <c r="ER78" i="18"/>
  <c r="EN78" i="18"/>
  <c r="EK78" i="18"/>
  <c r="EJ78" i="18"/>
  <c r="EI78" i="18"/>
  <c r="EE78" i="18"/>
  <c r="EV77" i="18"/>
  <c r="ET77" i="18"/>
  <c r="ES77" i="18"/>
  <c r="ER77" i="18"/>
  <c r="EN77" i="18"/>
  <c r="EK77" i="18"/>
  <c r="EJ77" i="18"/>
  <c r="EI77" i="18"/>
  <c r="EE77" i="18"/>
  <c r="EV76" i="18"/>
  <c r="ET76" i="18"/>
  <c r="ES76" i="18"/>
  <c r="ER76" i="18"/>
  <c r="EN76" i="18"/>
  <c r="EK76" i="18"/>
  <c r="EJ76" i="18"/>
  <c r="EI76" i="18"/>
  <c r="EE76" i="18"/>
  <c r="EV75" i="18"/>
  <c r="ET75" i="18"/>
  <c r="ES75" i="18"/>
  <c r="ER75" i="18"/>
  <c r="EN75" i="18"/>
  <c r="EK75" i="18"/>
  <c r="EJ75" i="18"/>
  <c r="EI75" i="18"/>
  <c r="EE75" i="18"/>
  <c r="EV74" i="18"/>
  <c r="ET74" i="18"/>
  <c r="ES74" i="18"/>
  <c r="ER74" i="18"/>
  <c r="EN74" i="18"/>
  <c r="EK74" i="18"/>
  <c r="EJ74" i="18"/>
  <c r="EI74" i="18"/>
  <c r="EE74" i="18"/>
  <c r="EV73" i="18"/>
  <c r="ET73" i="18"/>
  <c r="ES73" i="18"/>
  <c r="ER73" i="18"/>
  <c r="EN73" i="18"/>
  <c r="EK73" i="18"/>
  <c r="EJ73" i="18"/>
  <c r="EI73" i="18"/>
  <c r="EE73" i="18"/>
  <c r="EV72" i="18"/>
  <c r="ET72" i="18"/>
  <c r="ES72" i="18"/>
  <c r="ER72" i="18"/>
  <c r="EN72" i="18"/>
  <c r="EK72" i="18"/>
  <c r="EJ72" i="18"/>
  <c r="EI72" i="18"/>
  <c r="EE72" i="18"/>
  <c r="EV71" i="18"/>
  <c r="ET71" i="18"/>
  <c r="ES71" i="18"/>
  <c r="ER71" i="18"/>
  <c r="EN71" i="18"/>
  <c r="EK71" i="18"/>
  <c r="EJ71" i="18"/>
  <c r="EI71" i="18"/>
  <c r="EE71" i="18"/>
  <c r="EV70" i="18"/>
  <c r="ET70" i="18"/>
  <c r="ES70" i="18"/>
  <c r="ER70" i="18"/>
  <c r="EN70" i="18"/>
  <c r="EK70" i="18"/>
  <c r="EJ70" i="18"/>
  <c r="EI70" i="18"/>
  <c r="EE70" i="18"/>
  <c r="EV69" i="18"/>
  <c r="ET69" i="18"/>
  <c r="ES69" i="18"/>
  <c r="ER69" i="18"/>
  <c r="EN69" i="18"/>
  <c r="EK69" i="18"/>
  <c r="EJ69" i="18"/>
  <c r="EI69" i="18"/>
  <c r="EE69" i="18"/>
  <c r="EV68" i="18"/>
  <c r="ET68" i="18"/>
  <c r="ES68" i="18"/>
  <c r="ER68" i="18"/>
  <c r="EN68" i="18"/>
  <c r="EK68" i="18"/>
  <c r="EJ68" i="18"/>
  <c r="EI68" i="18"/>
  <c r="EE68" i="18"/>
  <c r="EV67" i="18"/>
  <c r="ET67" i="18"/>
  <c r="ES67" i="18"/>
  <c r="ER67" i="18"/>
  <c r="EN67" i="18"/>
  <c r="EK67" i="18"/>
  <c r="EJ67" i="18"/>
  <c r="EI67" i="18"/>
  <c r="EE67" i="18"/>
  <c r="EV66" i="18"/>
  <c r="ET66" i="18"/>
  <c r="ES66" i="18"/>
  <c r="ER66" i="18"/>
  <c r="EN66" i="18"/>
  <c r="EK66" i="18"/>
  <c r="EJ66" i="18"/>
  <c r="EI66" i="18"/>
  <c r="EE66" i="18"/>
  <c r="EV65" i="18"/>
  <c r="ET65" i="18"/>
  <c r="ES65" i="18"/>
  <c r="ER65" i="18"/>
  <c r="EN65" i="18"/>
  <c r="EK65" i="18"/>
  <c r="EJ65" i="18"/>
  <c r="EI65" i="18"/>
  <c r="EE65" i="18"/>
  <c r="EV64" i="18"/>
  <c r="ET64" i="18"/>
  <c r="ES64" i="18"/>
  <c r="ER64" i="18"/>
  <c r="EN64" i="18"/>
  <c r="EK64" i="18"/>
  <c r="EJ64" i="18"/>
  <c r="EI64" i="18"/>
  <c r="EE64" i="18"/>
  <c r="EV63" i="18"/>
  <c r="ET63" i="18"/>
  <c r="ES63" i="18"/>
  <c r="ER63" i="18"/>
  <c r="EN63" i="18"/>
  <c r="EK63" i="18"/>
  <c r="EJ63" i="18"/>
  <c r="EI63" i="18"/>
  <c r="EE63" i="18"/>
  <c r="EV62" i="18"/>
  <c r="ET62" i="18"/>
  <c r="ES62" i="18"/>
  <c r="ER62" i="18"/>
  <c r="EN62" i="18"/>
  <c r="EK62" i="18"/>
  <c r="EI62" i="18"/>
  <c r="EJ62" i="18" s="1"/>
  <c r="EM62" i="18" s="1"/>
  <c r="EE62" i="18"/>
  <c r="EV61" i="18"/>
  <c r="ET61" i="18"/>
  <c r="ES61" i="18"/>
  <c r="ER61" i="18"/>
  <c r="EN61" i="18"/>
  <c r="EK61" i="18"/>
  <c r="EJ61" i="18"/>
  <c r="EI61" i="18"/>
  <c r="EE61" i="18"/>
  <c r="EV60" i="18"/>
  <c r="ET60" i="18"/>
  <c r="ES60" i="18"/>
  <c r="ER60" i="18"/>
  <c r="EN60" i="18"/>
  <c r="EK60" i="18"/>
  <c r="EJ60" i="18"/>
  <c r="EI60" i="18"/>
  <c r="EE60" i="18"/>
  <c r="EV59" i="18"/>
  <c r="ET59" i="18"/>
  <c r="ES59" i="18"/>
  <c r="ER59" i="18"/>
  <c r="EN59" i="18"/>
  <c r="EK59" i="18"/>
  <c r="EJ59" i="18"/>
  <c r="EI59" i="18"/>
  <c r="EE59" i="18"/>
  <c r="EV58" i="18"/>
  <c r="ET58" i="18"/>
  <c r="ES58" i="18"/>
  <c r="ER58" i="18"/>
  <c r="EN58" i="18"/>
  <c r="EK58" i="18"/>
  <c r="EJ58" i="18"/>
  <c r="EI58" i="18"/>
  <c r="EE58" i="18"/>
  <c r="EV57" i="18"/>
  <c r="ET57" i="18"/>
  <c r="ES57" i="18"/>
  <c r="ER57" i="18"/>
  <c r="EN57" i="18"/>
  <c r="EK57" i="18"/>
  <c r="EJ57" i="18"/>
  <c r="EI57" i="18"/>
  <c r="EE57" i="18"/>
  <c r="EV56" i="18"/>
  <c r="ET56" i="18"/>
  <c r="ES56" i="18"/>
  <c r="ER56" i="18"/>
  <c r="EN56" i="18"/>
  <c r="EK56" i="18"/>
  <c r="EJ56" i="18"/>
  <c r="EI56" i="18"/>
  <c r="EE56" i="18"/>
  <c r="EV55" i="18"/>
  <c r="ET55" i="18"/>
  <c r="ES55" i="18"/>
  <c r="ER55" i="18"/>
  <c r="EN55" i="18"/>
  <c r="EK55" i="18"/>
  <c r="EJ55" i="18"/>
  <c r="EI55" i="18"/>
  <c r="EE55" i="18"/>
  <c r="EV54" i="18"/>
  <c r="ET54" i="18"/>
  <c r="ES54" i="18"/>
  <c r="ER54" i="18"/>
  <c r="EN54" i="18"/>
  <c r="EK54" i="18"/>
  <c r="EJ54" i="18"/>
  <c r="EI54" i="18"/>
  <c r="EE54" i="18"/>
  <c r="EV53" i="18"/>
  <c r="ET53" i="18"/>
  <c r="ES53" i="18"/>
  <c r="ER53" i="18"/>
  <c r="EN53" i="18"/>
  <c r="EK53" i="18"/>
  <c r="EJ53" i="18"/>
  <c r="EI53" i="18"/>
  <c r="EE53" i="18"/>
  <c r="EV52" i="18"/>
  <c r="ET52" i="18"/>
  <c r="ES52" i="18"/>
  <c r="ER52" i="18"/>
  <c r="EN52" i="18"/>
  <c r="EK52" i="18"/>
  <c r="EJ52" i="18"/>
  <c r="EI52" i="18"/>
  <c r="EE52" i="18"/>
  <c r="EV51" i="18"/>
  <c r="ET51" i="18"/>
  <c r="ES51" i="18"/>
  <c r="ER51" i="18"/>
  <c r="EN51" i="18"/>
  <c r="EK51" i="18"/>
  <c r="EJ51" i="18"/>
  <c r="EI51" i="18"/>
  <c r="EE51" i="18"/>
  <c r="EV50" i="18"/>
  <c r="ET50" i="18"/>
  <c r="ES50" i="18"/>
  <c r="ER50" i="18"/>
  <c r="EN50" i="18"/>
  <c r="EK50" i="18"/>
  <c r="EJ50" i="18"/>
  <c r="EI50" i="18"/>
  <c r="EE50" i="18"/>
  <c r="EV49" i="18"/>
  <c r="ET49" i="18"/>
  <c r="ES49" i="18"/>
  <c r="ER49" i="18"/>
  <c r="EN49" i="18"/>
  <c r="EK49" i="18"/>
  <c r="EJ49" i="18"/>
  <c r="EI49" i="18"/>
  <c r="EE49" i="18"/>
  <c r="EV48" i="18"/>
  <c r="ET48" i="18"/>
  <c r="ES48" i="18"/>
  <c r="ER48" i="18"/>
  <c r="EN48" i="18"/>
  <c r="EK48" i="18"/>
  <c r="EJ48" i="18"/>
  <c r="EI48" i="18"/>
  <c r="EE48" i="18"/>
  <c r="EV47" i="18"/>
  <c r="ET47" i="18"/>
  <c r="ES47" i="18"/>
  <c r="ER47" i="18"/>
  <c r="EN47" i="18"/>
  <c r="EK47" i="18"/>
  <c r="EJ47" i="18"/>
  <c r="EI47" i="18"/>
  <c r="EE47" i="18"/>
  <c r="EV46" i="18"/>
  <c r="ET46" i="18"/>
  <c r="ES46" i="18"/>
  <c r="ER46" i="18"/>
  <c r="EN46" i="18"/>
  <c r="EK46" i="18"/>
  <c r="EJ46" i="18"/>
  <c r="EI46" i="18"/>
  <c r="EE46" i="18"/>
  <c r="EV45" i="18"/>
  <c r="ET45" i="18"/>
  <c r="ES45" i="18"/>
  <c r="ER45" i="18"/>
  <c r="EN45" i="18"/>
  <c r="EK45" i="18"/>
  <c r="EJ45" i="18"/>
  <c r="EI45" i="18"/>
  <c r="EE45" i="18"/>
  <c r="EV44" i="18"/>
  <c r="ET44" i="18"/>
  <c r="ES44" i="18"/>
  <c r="ER44" i="18"/>
  <c r="EN44" i="18"/>
  <c r="EK44" i="18"/>
  <c r="EJ44" i="18"/>
  <c r="EI44" i="18"/>
  <c r="EE44" i="18"/>
  <c r="EV43" i="18"/>
  <c r="ET43" i="18"/>
  <c r="ES43" i="18"/>
  <c r="ER43" i="18"/>
  <c r="EN43" i="18"/>
  <c r="EK43" i="18"/>
  <c r="EJ43" i="18"/>
  <c r="EI43" i="18"/>
  <c r="EE43" i="18"/>
  <c r="EV42" i="18"/>
  <c r="ET42" i="18"/>
  <c r="ES42" i="18"/>
  <c r="ER42" i="18"/>
  <c r="EN42" i="18"/>
  <c r="EK42" i="18"/>
  <c r="EJ42" i="18"/>
  <c r="EI42" i="18"/>
  <c r="EE42" i="18"/>
  <c r="EV41" i="18"/>
  <c r="ET41" i="18"/>
  <c r="ES41" i="18"/>
  <c r="ER41" i="18"/>
  <c r="EN41" i="18"/>
  <c r="EK41" i="18"/>
  <c r="EJ41" i="18"/>
  <c r="EI41" i="18"/>
  <c r="EE41" i="18"/>
  <c r="EV40" i="18"/>
  <c r="ET40" i="18"/>
  <c r="ES40" i="18"/>
  <c r="ER40" i="18"/>
  <c r="EN40" i="18"/>
  <c r="EK40" i="18"/>
  <c r="EJ40" i="18"/>
  <c r="EI40" i="18"/>
  <c r="EE40" i="18"/>
  <c r="EV39" i="18"/>
  <c r="ET39" i="18"/>
  <c r="ES39" i="18"/>
  <c r="ER39" i="18"/>
  <c r="EN39" i="18"/>
  <c r="EK39" i="18"/>
  <c r="EJ39" i="18"/>
  <c r="EI39" i="18"/>
  <c r="EE39" i="18"/>
  <c r="EV38" i="18"/>
  <c r="ET38" i="18"/>
  <c r="ES38" i="18"/>
  <c r="ER38" i="18"/>
  <c r="EN38" i="18"/>
  <c r="EK38" i="18"/>
  <c r="EJ38" i="18"/>
  <c r="EI38" i="18"/>
  <c r="EE38" i="18"/>
  <c r="EV37" i="18"/>
  <c r="ET37" i="18"/>
  <c r="ES37" i="18"/>
  <c r="ER37" i="18"/>
  <c r="EN37" i="18"/>
  <c r="EK37" i="18"/>
  <c r="EJ37" i="18"/>
  <c r="EI37" i="18"/>
  <c r="EE37" i="18"/>
  <c r="EV36" i="18"/>
  <c r="ET36" i="18"/>
  <c r="ES36" i="18"/>
  <c r="ER36" i="18"/>
  <c r="EN36" i="18"/>
  <c r="EK36" i="18"/>
  <c r="EJ36" i="18"/>
  <c r="EI36" i="18"/>
  <c r="EE36" i="18"/>
  <c r="EV35" i="18"/>
  <c r="ET35" i="18"/>
  <c r="ES35" i="18"/>
  <c r="ER35" i="18"/>
  <c r="EN35" i="18"/>
  <c r="EK35" i="18"/>
  <c r="EJ35" i="18"/>
  <c r="EI35" i="18"/>
  <c r="EE35" i="18"/>
  <c r="EV34" i="18"/>
  <c r="ET34" i="18"/>
  <c r="ES34" i="18"/>
  <c r="ER34" i="18"/>
  <c r="EN34" i="18"/>
  <c r="EK34" i="18"/>
  <c r="EJ34" i="18"/>
  <c r="EI34" i="18"/>
  <c r="EE34" i="18"/>
  <c r="EV33" i="18"/>
  <c r="ET33" i="18"/>
  <c r="ES33" i="18"/>
  <c r="ER33" i="18"/>
  <c r="EN33" i="18"/>
  <c r="EK33" i="18"/>
  <c r="EJ33" i="18"/>
  <c r="EI33" i="18"/>
  <c r="EE33" i="18"/>
  <c r="EV32" i="18"/>
  <c r="ET32" i="18"/>
  <c r="ES32" i="18"/>
  <c r="ER32" i="18"/>
  <c r="EN32" i="18"/>
  <c r="EK32" i="18"/>
  <c r="EJ32" i="18"/>
  <c r="EI32" i="18"/>
  <c r="EE32" i="18"/>
  <c r="EV31" i="18"/>
  <c r="ET31" i="18"/>
  <c r="ES31" i="18"/>
  <c r="ER31" i="18"/>
  <c r="EN31" i="18"/>
  <c r="EK31" i="18"/>
  <c r="EJ31" i="18"/>
  <c r="EI31" i="18"/>
  <c r="EE31" i="18"/>
  <c r="EV30" i="18"/>
  <c r="ET30" i="18"/>
  <c r="ES30" i="18"/>
  <c r="ER30" i="18"/>
  <c r="EN30" i="18"/>
  <c r="EK30" i="18"/>
  <c r="EJ30" i="18"/>
  <c r="EI30" i="18"/>
  <c r="EE30" i="18"/>
  <c r="EV29" i="18"/>
  <c r="ET29" i="18"/>
  <c r="ES29" i="18"/>
  <c r="ER29" i="18"/>
  <c r="EN29" i="18"/>
  <c r="EK29" i="18"/>
  <c r="EJ29" i="18"/>
  <c r="EI29" i="18"/>
  <c r="EE29" i="18"/>
  <c r="EV28" i="18"/>
  <c r="ET28" i="18"/>
  <c r="ES28" i="18"/>
  <c r="ER28" i="18"/>
  <c r="EN28" i="18"/>
  <c r="EK28" i="18"/>
  <c r="EJ28" i="18"/>
  <c r="EI28" i="18"/>
  <c r="EE28" i="18"/>
  <c r="EV27" i="18"/>
  <c r="ET27" i="18"/>
  <c r="ES27" i="18"/>
  <c r="ER27" i="18"/>
  <c r="EN27" i="18"/>
  <c r="EK27" i="18"/>
  <c r="EJ27" i="18"/>
  <c r="EI27" i="18"/>
  <c r="EE27" i="18"/>
  <c r="EV26" i="18"/>
  <c r="ET26" i="18"/>
  <c r="ES26" i="18"/>
  <c r="ER26" i="18"/>
  <c r="EN26" i="18"/>
  <c r="EK26" i="18"/>
  <c r="EJ26" i="18"/>
  <c r="EI26" i="18"/>
  <c r="EE26" i="18"/>
  <c r="EV25" i="18"/>
  <c r="ET25" i="18"/>
  <c r="ES25" i="18"/>
  <c r="ER25" i="18"/>
  <c r="EN25" i="18"/>
  <c r="EK25" i="18"/>
  <c r="EJ25" i="18"/>
  <c r="EI25" i="18"/>
  <c r="EE25" i="18"/>
  <c r="EV24" i="18"/>
  <c r="ET24" i="18"/>
  <c r="ES24" i="18"/>
  <c r="ER24" i="18"/>
  <c r="EN24" i="18"/>
  <c r="EK24" i="18"/>
  <c r="EJ24" i="18"/>
  <c r="EI24" i="18"/>
  <c r="EE24" i="18"/>
  <c r="EV23" i="18"/>
  <c r="ET23" i="18"/>
  <c r="ES23" i="18"/>
  <c r="ER23" i="18"/>
  <c r="EN23" i="18"/>
  <c r="EK23" i="18"/>
  <c r="EJ23" i="18"/>
  <c r="EI23" i="18"/>
  <c r="EE23" i="18"/>
  <c r="EV22" i="18"/>
  <c r="ET22" i="18"/>
  <c r="ES22" i="18"/>
  <c r="ER22" i="18"/>
  <c r="EN22" i="18"/>
  <c r="EK22" i="18"/>
  <c r="EJ22" i="18"/>
  <c r="EI22" i="18"/>
  <c r="EE22" i="18"/>
  <c r="EV21" i="18"/>
  <c r="ET21" i="18"/>
  <c r="ES21" i="18"/>
  <c r="ER21" i="18"/>
  <c r="EN21" i="18"/>
  <c r="EK21" i="18"/>
  <c r="EJ21" i="18"/>
  <c r="EI21" i="18"/>
  <c r="EE21" i="18"/>
  <c r="EV20" i="18"/>
  <c r="ET20" i="18"/>
  <c r="ES20" i="18"/>
  <c r="ER20" i="18"/>
  <c r="EN20" i="18"/>
  <c r="EK20" i="18"/>
  <c r="EJ20" i="18"/>
  <c r="EI20" i="18"/>
  <c r="EE20" i="18"/>
  <c r="EV19" i="18"/>
  <c r="ET19" i="18"/>
  <c r="ES19" i="18"/>
  <c r="ER19" i="18"/>
  <c r="EN19" i="18"/>
  <c r="EK19" i="18"/>
  <c r="EJ19" i="18"/>
  <c r="EI19" i="18"/>
  <c r="EE19" i="18"/>
  <c r="EV18" i="18"/>
  <c r="ET18" i="18"/>
  <c r="ES18" i="18"/>
  <c r="ER18" i="18"/>
  <c r="EN18" i="18"/>
  <c r="EK18" i="18"/>
  <c r="EJ18" i="18"/>
  <c r="EI18" i="18"/>
  <c r="EE18" i="18"/>
  <c r="EV17" i="18"/>
  <c r="ET17" i="18"/>
  <c r="ES17" i="18"/>
  <c r="ER17" i="18"/>
  <c r="EN17" i="18"/>
  <c r="EK17" i="18"/>
  <c r="EI17" i="18"/>
  <c r="EJ17" i="18" s="1"/>
  <c r="EE17" i="18"/>
  <c r="EV16" i="18"/>
  <c r="ET16" i="18"/>
  <c r="ES16" i="18"/>
  <c r="ER16" i="18"/>
  <c r="EN16" i="18"/>
  <c r="EK16" i="18"/>
  <c r="EJ16" i="18"/>
  <c r="EI16" i="18"/>
  <c r="EE16" i="18"/>
  <c r="EV15" i="18"/>
  <c r="ET15" i="18"/>
  <c r="ES15" i="18"/>
  <c r="ER15" i="18"/>
  <c r="EN15" i="18"/>
  <c r="EK15" i="18"/>
  <c r="EJ15" i="18"/>
  <c r="EI15" i="18"/>
  <c r="EE15" i="18"/>
  <c r="EV14" i="18"/>
  <c r="ET14" i="18"/>
  <c r="ES14" i="18"/>
  <c r="ER14" i="18"/>
  <c r="EN14" i="18"/>
  <c r="EK14" i="18"/>
  <c r="EJ14" i="18"/>
  <c r="EI14" i="18"/>
  <c r="EE14" i="18"/>
  <c r="EV13" i="18"/>
  <c r="ET13" i="18"/>
  <c r="ES13" i="18"/>
  <c r="ER13" i="18"/>
  <c r="EN13" i="18"/>
  <c r="EK13" i="18"/>
  <c r="EJ13" i="18"/>
  <c r="EI13" i="18"/>
  <c r="EE13" i="18"/>
  <c r="EV12" i="18"/>
  <c r="ET12" i="18"/>
  <c r="ES12" i="18"/>
  <c r="ER12" i="18"/>
  <c r="EN12" i="18"/>
  <c r="EK12" i="18"/>
  <c r="EJ12" i="18"/>
  <c r="EI12" i="18"/>
  <c r="EE12" i="18"/>
  <c r="EV11" i="18"/>
  <c r="ET11" i="18"/>
  <c r="ES11" i="18"/>
  <c r="ER11" i="18"/>
  <c r="EN11" i="18"/>
  <c r="EK11" i="18"/>
  <c r="EJ11" i="18"/>
  <c r="EI11" i="18"/>
  <c r="EE11" i="18"/>
  <c r="EV10" i="18"/>
  <c r="ET10" i="18"/>
  <c r="ES10" i="18"/>
  <c r="ER10" i="18"/>
  <c r="EN10" i="18"/>
  <c r="EK10" i="18"/>
  <c r="EJ10" i="18"/>
  <c r="EI10" i="18"/>
  <c r="EE10" i="18"/>
  <c r="EV9" i="18"/>
  <c r="ET9" i="18"/>
  <c r="ES9" i="18"/>
  <c r="ER9" i="18"/>
  <c r="EN9" i="18"/>
  <c r="EK9" i="18"/>
  <c r="EJ9" i="18"/>
  <c r="EI9" i="18"/>
  <c r="EE9" i="18"/>
  <c r="EV8" i="18"/>
  <c r="ET8" i="18"/>
  <c r="ES8" i="18"/>
  <c r="ER8" i="18"/>
  <c r="EN8" i="18"/>
  <c r="EK8" i="18"/>
  <c r="EJ8" i="18"/>
  <c r="EI8" i="18"/>
  <c r="EE8" i="18"/>
  <c r="DZ100" i="18"/>
  <c r="DX100" i="18"/>
  <c r="DW100" i="18"/>
  <c r="DV100" i="18"/>
  <c r="DR100" i="18"/>
  <c r="DO100" i="18"/>
  <c r="DN100" i="18"/>
  <c r="DM100" i="18"/>
  <c r="DI100" i="18"/>
  <c r="DZ99" i="18"/>
  <c r="DX99" i="18"/>
  <c r="DW99" i="18"/>
  <c r="DV99" i="18"/>
  <c r="DR99" i="18"/>
  <c r="DO99" i="18"/>
  <c r="DN99" i="18"/>
  <c r="DM99" i="18"/>
  <c r="DI99" i="18"/>
  <c r="DZ98" i="18"/>
  <c r="DX98" i="18"/>
  <c r="DW98" i="18"/>
  <c r="DV98" i="18"/>
  <c r="DR98" i="18"/>
  <c r="DO98" i="18"/>
  <c r="DN98" i="18"/>
  <c r="DM98" i="18"/>
  <c r="DZ97" i="18"/>
  <c r="DX97" i="18"/>
  <c r="DW97" i="18"/>
  <c r="DV97" i="18"/>
  <c r="DR97" i="18"/>
  <c r="DO97" i="18"/>
  <c r="DN97" i="18"/>
  <c r="DM97" i="18"/>
  <c r="DI97" i="18"/>
  <c r="DZ96" i="18"/>
  <c r="DX96" i="18"/>
  <c r="DW96" i="18"/>
  <c r="DV96" i="18"/>
  <c r="DR96" i="18"/>
  <c r="DO96" i="18"/>
  <c r="DN96" i="18"/>
  <c r="DM96" i="18"/>
  <c r="DI96" i="18"/>
  <c r="DZ95" i="18"/>
  <c r="DX95" i="18"/>
  <c r="DW95" i="18"/>
  <c r="DV95" i="18"/>
  <c r="DR95" i="18"/>
  <c r="DO95" i="18"/>
  <c r="DN95" i="18"/>
  <c r="DM95" i="18"/>
  <c r="DI95" i="18"/>
  <c r="DZ94" i="18"/>
  <c r="DX94" i="18"/>
  <c r="DW94" i="18"/>
  <c r="DV94" i="18"/>
  <c r="DR94" i="18"/>
  <c r="DO94" i="18"/>
  <c r="DN94" i="18"/>
  <c r="DM94" i="18"/>
  <c r="DI94" i="18"/>
  <c r="DZ93" i="18"/>
  <c r="DX93" i="18"/>
  <c r="DW93" i="18"/>
  <c r="DV93" i="18"/>
  <c r="DR93" i="18"/>
  <c r="DO93" i="18"/>
  <c r="DN93" i="18"/>
  <c r="DM93" i="18"/>
  <c r="DI93" i="18"/>
  <c r="DZ92" i="18"/>
  <c r="DX92" i="18"/>
  <c r="DW92" i="18"/>
  <c r="DV92" i="18"/>
  <c r="DR92" i="18"/>
  <c r="DO92" i="18"/>
  <c r="DN92" i="18"/>
  <c r="DM92" i="18"/>
  <c r="DI92" i="18"/>
  <c r="DZ91" i="18"/>
  <c r="DX91" i="18"/>
  <c r="DW91" i="18"/>
  <c r="DV91" i="18"/>
  <c r="DR91" i="18"/>
  <c r="DO91" i="18"/>
  <c r="DN91" i="18"/>
  <c r="DM91" i="18"/>
  <c r="DI91" i="18"/>
  <c r="DZ90" i="18"/>
  <c r="DX90" i="18"/>
  <c r="DW90" i="18"/>
  <c r="DV90" i="18"/>
  <c r="DR90" i="18"/>
  <c r="DO90" i="18"/>
  <c r="DN90" i="18"/>
  <c r="DM90" i="18"/>
  <c r="DI90" i="18"/>
  <c r="DZ89" i="18"/>
  <c r="DX89" i="18"/>
  <c r="DW89" i="18"/>
  <c r="DV89" i="18"/>
  <c r="DR89" i="18"/>
  <c r="DO89" i="18"/>
  <c r="DN89" i="18"/>
  <c r="DM89" i="18"/>
  <c r="DI89" i="18"/>
  <c r="DZ88" i="18"/>
  <c r="DX88" i="18"/>
  <c r="DW88" i="18"/>
  <c r="DV88" i="18"/>
  <c r="DR88" i="18"/>
  <c r="DO88" i="18"/>
  <c r="DN88" i="18"/>
  <c r="DM88" i="18"/>
  <c r="DI88" i="18"/>
  <c r="DZ87" i="18"/>
  <c r="DX87" i="18"/>
  <c r="DW87" i="18"/>
  <c r="DV87" i="18"/>
  <c r="DR87" i="18"/>
  <c r="DO87" i="18"/>
  <c r="DN87" i="18"/>
  <c r="DM87" i="18"/>
  <c r="DI87" i="18"/>
  <c r="DZ86" i="18"/>
  <c r="DX86" i="18"/>
  <c r="DW86" i="18"/>
  <c r="DV86" i="18"/>
  <c r="DR86" i="18"/>
  <c r="DO86" i="18"/>
  <c r="DN86" i="18"/>
  <c r="DM86" i="18"/>
  <c r="DZ85" i="18"/>
  <c r="DX85" i="18"/>
  <c r="DW85" i="18"/>
  <c r="DV85" i="18"/>
  <c r="DR85" i="18"/>
  <c r="DO85" i="18"/>
  <c r="DN85" i="18"/>
  <c r="DM85" i="18"/>
  <c r="DI85" i="18"/>
  <c r="DZ84" i="18"/>
  <c r="DX84" i="18"/>
  <c r="DW84" i="18"/>
  <c r="DV84" i="18"/>
  <c r="DR84" i="18"/>
  <c r="DO84" i="18"/>
  <c r="DN84" i="18"/>
  <c r="DM84" i="18"/>
  <c r="DI84" i="18"/>
  <c r="DZ83" i="18"/>
  <c r="DX83" i="18"/>
  <c r="DW83" i="18"/>
  <c r="DV83" i="18"/>
  <c r="DR83" i="18"/>
  <c r="DO83" i="18"/>
  <c r="DN83" i="18"/>
  <c r="DM83" i="18"/>
  <c r="DZ82" i="18"/>
  <c r="DX82" i="18"/>
  <c r="DW82" i="18"/>
  <c r="DV82" i="18"/>
  <c r="DR82" i="18"/>
  <c r="DO82" i="18"/>
  <c r="DN82" i="18"/>
  <c r="DM82" i="18"/>
  <c r="DI82" i="18"/>
  <c r="DZ81" i="18"/>
  <c r="DX81" i="18"/>
  <c r="DW81" i="18"/>
  <c r="DV81" i="18"/>
  <c r="DR81" i="18"/>
  <c r="DO81" i="18"/>
  <c r="DN81" i="18"/>
  <c r="DM81" i="18"/>
  <c r="DI81" i="18"/>
  <c r="DZ80" i="18"/>
  <c r="DX80" i="18"/>
  <c r="DW80" i="18"/>
  <c r="DV80" i="18"/>
  <c r="DR80" i="18"/>
  <c r="DO80" i="18"/>
  <c r="DN80" i="18"/>
  <c r="DM80" i="18"/>
  <c r="DZ79" i="18"/>
  <c r="DX79" i="18"/>
  <c r="DW79" i="18"/>
  <c r="DV79" i="18"/>
  <c r="DR79" i="18"/>
  <c r="DO79" i="18"/>
  <c r="DN79" i="18"/>
  <c r="DM79" i="18"/>
  <c r="DI79" i="18"/>
  <c r="DZ78" i="18"/>
  <c r="DX78" i="18"/>
  <c r="DW78" i="18"/>
  <c r="DV78" i="18"/>
  <c r="DR78" i="18"/>
  <c r="DO78" i="18"/>
  <c r="DN78" i="18"/>
  <c r="DM78" i="18"/>
  <c r="DI78" i="18"/>
  <c r="DZ77" i="18"/>
  <c r="DX77" i="18"/>
  <c r="DW77" i="18"/>
  <c r="DV77" i="18"/>
  <c r="DR77" i="18"/>
  <c r="DO77" i="18"/>
  <c r="DN77" i="18"/>
  <c r="DM77" i="18"/>
  <c r="DI77" i="18"/>
  <c r="DZ76" i="18"/>
  <c r="DX76" i="18"/>
  <c r="DW76" i="18"/>
  <c r="DV76" i="18"/>
  <c r="DR76" i="18"/>
  <c r="DO76" i="18"/>
  <c r="DN76" i="18"/>
  <c r="DM76" i="18"/>
  <c r="DI76" i="18"/>
  <c r="DZ75" i="18"/>
  <c r="DX75" i="18"/>
  <c r="DW75" i="18"/>
  <c r="DV75" i="18"/>
  <c r="DR75" i="18"/>
  <c r="DO75" i="18"/>
  <c r="DN75" i="18"/>
  <c r="DM75" i="18"/>
  <c r="DI75" i="18"/>
  <c r="DZ74" i="18"/>
  <c r="DX74" i="18"/>
  <c r="DW74" i="18"/>
  <c r="DV74" i="18"/>
  <c r="DR74" i="18"/>
  <c r="DO74" i="18"/>
  <c r="DN74" i="18"/>
  <c r="DM74" i="18"/>
  <c r="DI74" i="18"/>
  <c r="DZ73" i="18"/>
  <c r="DX73" i="18"/>
  <c r="DW73" i="18"/>
  <c r="DV73" i="18"/>
  <c r="DR73" i="18"/>
  <c r="DO73" i="18"/>
  <c r="DN73" i="18"/>
  <c r="DM73" i="18"/>
  <c r="DI73" i="18"/>
  <c r="DZ72" i="18"/>
  <c r="DX72" i="18"/>
  <c r="DW72" i="18"/>
  <c r="DV72" i="18"/>
  <c r="DR72" i="18"/>
  <c r="DO72" i="18"/>
  <c r="DN72" i="18"/>
  <c r="DM72" i="18"/>
  <c r="DI72" i="18"/>
  <c r="DZ71" i="18"/>
  <c r="DX71" i="18"/>
  <c r="DW71" i="18"/>
  <c r="DV71" i="18"/>
  <c r="DR71" i="18"/>
  <c r="DO71" i="18"/>
  <c r="DN71" i="18"/>
  <c r="DM71" i="18"/>
  <c r="DI71" i="18"/>
  <c r="DZ70" i="18"/>
  <c r="DX70" i="18"/>
  <c r="DW70" i="18"/>
  <c r="DV70" i="18"/>
  <c r="DR70" i="18"/>
  <c r="DO70" i="18"/>
  <c r="DN70" i="18"/>
  <c r="DM70" i="18"/>
  <c r="DI70" i="18"/>
  <c r="DZ69" i="18"/>
  <c r="DX69" i="18"/>
  <c r="DW69" i="18"/>
  <c r="DV69" i="18"/>
  <c r="DR69" i="18"/>
  <c r="DO69" i="18"/>
  <c r="DN69" i="18"/>
  <c r="DM69" i="18"/>
  <c r="DI69" i="18"/>
  <c r="DZ68" i="18"/>
  <c r="DX68" i="18"/>
  <c r="DW68" i="18"/>
  <c r="DV68" i="18"/>
  <c r="DR68" i="18"/>
  <c r="DO68" i="18"/>
  <c r="DN68" i="18"/>
  <c r="DM68" i="18"/>
  <c r="DI68" i="18"/>
  <c r="DZ67" i="18"/>
  <c r="DX67" i="18"/>
  <c r="DW67" i="18"/>
  <c r="DV67" i="18"/>
  <c r="DR67" i="18"/>
  <c r="DO67" i="18"/>
  <c r="DN67" i="18"/>
  <c r="DM67" i="18"/>
  <c r="DI67" i="18"/>
  <c r="DZ66" i="18"/>
  <c r="DX66" i="18"/>
  <c r="DW66" i="18"/>
  <c r="DV66" i="18"/>
  <c r="DR66" i="18"/>
  <c r="DO66" i="18"/>
  <c r="DN66" i="18"/>
  <c r="DM66" i="18"/>
  <c r="DI66" i="18"/>
  <c r="DZ65" i="18"/>
  <c r="DX65" i="18"/>
  <c r="DW65" i="18"/>
  <c r="DV65" i="18"/>
  <c r="DR65" i="18"/>
  <c r="DO65" i="18"/>
  <c r="DN65" i="18"/>
  <c r="DM65" i="18"/>
  <c r="DI65" i="18"/>
  <c r="DZ64" i="18"/>
  <c r="DX64" i="18"/>
  <c r="DW64" i="18"/>
  <c r="DV64" i="18"/>
  <c r="DR64" i="18"/>
  <c r="DO64" i="18"/>
  <c r="DN64" i="18"/>
  <c r="DM64" i="18"/>
  <c r="DI64" i="18"/>
  <c r="DZ63" i="18"/>
  <c r="DX63" i="18"/>
  <c r="DW63" i="18"/>
  <c r="DV63" i="18"/>
  <c r="DR63" i="18"/>
  <c r="DO63" i="18"/>
  <c r="DN63" i="18"/>
  <c r="DM63" i="18"/>
  <c r="DI63" i="18"/>
  <c r="DZ62" i="18"/>
  <c r="DX62" i="18"/>
  <c r="DW62" i="18"/>
  <c r="DV62" i="18"/>
  <c r="DR62" i="18"/>
  <c r="DO62" i="18"/>
  <c r="DN62" i="18"/>
  <c r="DM62" i="18"/>
  <c r="DZ61" i="18"/>
  <c r="DX61" i="18"/>
  <c r="DW61" i="18"/>
  <c r="DV61" i="18"/>
  <c r="DR61" i="18"/>
  <c r="DO61" i="18"/>
  <c r="DN61" i="18"/>
  <c r="DM61" i="18"/>
  <c r="DI61" i="18"/>
  <c r="DZ60" i="18"/>
  <c r="DX60" i="18"/>
  <c r="DW60" i="18"/>
  <c r="DV60" i="18"/>
  <c r="DR60" i="18"/>
  <c r="DO60" i="18"/>
  <c r="DN60" i="18"/>
  <c r="DM60" i="18"/>
  <c r="DI60" i="18"/>
  <c r="DZ59" i="18"/>
  <c r="DX59" i="18"/>
  <c r="DW59" i="18"/>
  <c r="DV59" i="18"/>
  <c r="DR59" i="18"/>
  <c r="DO59" i="18"/>
  <c r="DN59" i="18"/>
  <c r="DM59" i="18"/>
  <c r="DI59" i="18"/>
  <c r="DZ58" i="18"/>
  <c r="DX58" i="18"/>
  <c r="DW58" i="18"/>
  <c r="DV58" i="18"/>
  <c r="DR58" i="18"/>
  <c r="DO58" i="18"/>
  <c r="DN58" i="18"/>
  <c r="DM58" i="18"/>
  <c r="DI58" i="18"/>
  <c r="DZ57" i="18"/>
  <c r="DX57" i="18"/>
  <c r="DW57" i="18"/>
  <c r="DV57" i="18"/>
  <c r="DR57" i="18"/>
  <c r="DO57" i="18"/>
  <c r="DN57" i="18"/>
  <c r="DM57" i="18"/>
  <c r="DI57" i="18"/>
  <c r="DZ56" i="18"/>
  <c r="DX56" i="18"/>
  <c r="DW56" i="18"/>
  <c r="DV56" i="18"/>
  <c r="DR56" i="18"/>
  <c r="DO56" i="18"/>
  <c r="DN56" i="18"/>
  <c r="DM56" i="18"/>
  <c r="DI56" i="18"/>
  <c r="DZ55" i="18"/>
  <c r="DX55" i="18"/>
  <c r="DW55" i="18"/>
  <c r="DV55" i="18"/>
  <c r="DR55" i="18"/>
  <c r="DO55" i="18"/>
  <c r="DN55" i="18"/>
  <c r="DM55" i="18"/>
  <c r="DI55" i="18"/>
  <c r="DZ54" i="18"/>
  <c r="DX54" i="18"/>
  <c r="DW54" i="18"/>
  <c r="DV54" i="18"/>
  <c r="DR54" i="18"/>
  <c r="DO54" i="18"/>
  <c r="DN54" i="18"/>
  <c r="DM54" i="18"/>
  <c r="DI54" i="18"/>
  <c r="DZ53" i="18"/>
  <c r="DX53" i="18"/>
  <c r="DW53" i="18"/>
  <c r="DV53" i="18"/>
  <c r="DR53" i="18"/>
  <c r="DO53" i="18"/>
  <c r="DN53" i="18"/>
  <c r="DM53" i="18"/>
  <c r="DI53" i="18"/>
  <c r="DZ52" i="18"/>
  <c r="DX52" i="18"/>
  <c r="DW52" i="18"/>
  <c r="DV52" i="18"/>
  <c r="DR52" i="18"/>
  <c r="DO52" i="18"/>
  <c r="DN52" i="18"/>
  <c r="DM52" i="18"/>
  <c r="DI52" i="18"/>
  <c r="DZ51" i="18"/>
  <c r="DX51" i="18"/>
  <c r="DW51" i="18"/>
  <c r="DV51" i="18"/>
  <c r="DR51" i="18"/>
  <c r="DO51" i="18"/>
  <c r="DN51" i="18"/>
  <c r="DM51" i="18"/>
  <c r="DI51" i="18"/>
  <c r="DZ50" i="18"/>
  <c r="DX50" i="18"/>
  <c r="DW50" i="18"/>
  <c r="DV50" i="18"/>
  <c r="DR50" i="18"/>
  <c r="DO50" i="18"/>
  <c r="DN50" i="18"/>
  <c r="DM50" i="18"/>
  <c r="DI50" i="18"/>
  <c r="DZ49" i="18"/>
  <c r="DX49" i="18"/>
  <c r="DW49" i="18"/>
  <c r="DV49" i="18"/>
  <c r="DR49" i="18"/>
  <c r="DO49" i="18"/>
  <c r="DN49" i="18"/>
  <c r="DM49" i="18"/>
  <c r="DI49" i="18"/>
  <c r="DZ48" i="18"/>
  <c r="DX48" i="18"/>
  <c r="DW48" i="18"/>
  <c r="DV48" i="18"/>
  <c r="DR48" i="18"/>
  <c r="DO48" i="18"/>
  <c r="DN48" i="18"/>
  <c r="DM48" i="18"/>
  <c r="DI48" i="18"/>
  <c r="DZ47" i="18"/>
  <c r="DX47" i="18"/>
  <c r="DW47" i="18"/>
  <c r="DV47" i="18"/>
  <c r="DR47" i="18"/>
  <c r="DO47" i="18"/>
  <c r="DN47" i="18"/>
  <c r="DM47" i="18"/>
  <c r="DI47" i="18"/>
  <c r="DZ46" i="18"/>
  <c r="DX46" i="18"/>
  <c r="DW46" i="18"/>
  <c r="DV46" i="18"/>
  <c r="DR46" i="18"/>
  <c r="DO46" i="18"/>
  <c r="DN46" i="18"/>
  <c r="DM46" i="18"/>
  <c r="DI46" i="18"/>
  <c r="DZ45" i="18"/>
  <c r="DX45" i="18"/>
  <c r="DW45" i="18"/>
  <c r="DV45" i="18"/>
  <c r="DR45" i="18"/>
  <c r="DO45" i="18"/>
  <c r="DN45" i="18"/>
  <c r="DM45" i="18"/>
  <c r="DI45" i="18"/>
  <c r="DZ44" i="18"/>
  <c r="DX44" i="18"/>
  <c r="DW44" i="18"/>
  <c r="DV44" i="18"/>
  <c r="DR44" i="18"/>
  <c r="DO44" i="18"/>
  <c r="DN44" i="18"/>
  <c r="DM44" i="18"/>
  <c r="DI44" i="18"/>
  <c r="DZ43" i="18"/>
  <c r="DX43" i="18"/>
  <c r="DW43" i="18"/>
  <c r="DV43" i="18"/>
  <c r="DR43" i="18"/>
  <c r="DO43" i="18"/>
  <c r="DN43" i="18"/>
  <c r="DM43" i="18"/>
  <c r="DI43" i="18"/>
  <c r="DZ42" i="18"/>
  <c r="DX42" i="18"/>
  <c r="DW42" i="18"/>
  <c r="DV42" i="18"/>
  <c r="DR42" i="18"/>
  <c r="DO42" i="18"/>
  <c r="DN42" i="18"/>
  <c r="DM42" i="18"/>
  <c r="DI42" i="18"/>
  <c r="DZ41" i="18"/>
  <c r="DX41" i="18"/>
  <c r="DW41" i="18"/>
  <c r="DV41" i="18"/>
  <c r="DR41" i="18"/>
  <c r="DO41" i="18"/>
  <c r="DN41" i="18"/>
  <c r="DM41" i="18"/>
  <c r="DI41" i="18"/>
  <c r="DZ40" i="18"/>
  <c r="DX40" i="18"/>
  <c r="DW40" i="18"/>
  <c r="DV40" i="18"/>
  <c r="DR40" i="18"/>
  <c r="DO40" i="18"/>
  <c r="DN40" i="18"/>
  <c r="DM40" i="18"/>
  <c r="DI40" i="18"/>
  <c r="DZ39" i="18"/>
  <c r="DX39" i="18"/>
  <c r="DW39" i="18"/>
  <c r="DV39" i="18"/>
  <c r="DR39" i="18"/>
  <c r="DO39" i="18"/>
  <c r="DN39" i="18"/>
  <c r="DM39" i="18"/>
  <c r="DI39" i="18"/>
  <c r="DZ38" i="18"/>
  <c r="DX38" i="18"/>
  <c r="DW38" i="18"/>
  <c r="DV38" i="18"/>
  <c r="DR38" i="18"/>
  <c r="DO38" i="18"/>
  <c r="DN38" i="18"/>
  <c r="DM38" i="18"/>
  <c r="DI38" i="18"/>
  <c r="DZ37" i="18"/>
  <c r="DX37" i="18"/>
  <c r="DW37" i="18"/>
  <c r="DV37" i="18"/>
  <c r="DR37" i="18"/>
  <c r="DO37" i="18"/>
  <c r="DN37" i="18"/>
  <c r="DM37" i="18"/>
  <c r="DI37" i="18"/>
  <c r="DZ36" i="18"/>
  <c r="DX36" i="18"/>
  <c r="DW36" i="18"/>
  <c r="DV36" i="18"/>
  <c r="DR36" i="18"/>
  <c r="DO36" i="18"/>
  <c r="DN36" i="18"/>
  <c r="DM36" i="18"/>
  <c r="DI36" i="18"/>
  <c r="DZ35" i="18"/>
  <c r="DX35" i="18"/>
  <c r="DW35" i="18"/>
  <c r="DV35" i="18"/>
  <c r="DR35" i="18"/>
  <c r="DO35" i="18"/>
  <c r="DN35" i="18"/>
  <c r="DM35" i="18"/>
  <c r="DI35" i="18"/>
  <c r="DZ34" i="18"/>
  <c r="DX34" i="18"/>
  <c r="DW34" i="18"/>
  <c r="DV34" i="18"/>
  <c r="DR34" i="18"/>
  <c r="DO34" i="18"/>
  <c r="DN34" i="18"/>
  <c r="DM34" i="18"/>
  <c r="DI34" i="18"/>
  <c r="DZ33" i="18"/>
  <c r="DX33" i="18"/>
  <c r="DW33" i="18"/>
  <c r="DV33" i="18"/>
  <c r="DR33" i="18"/>
  <c r="DO33" i="18"/>
  <c r="DN33" i="18"/>
  <c r="DM33" i="18"/>
  <c r="DI33" i="18"/>
  <c r="DZ32" i="18"/>
  <c r="DX32" i="18"/>
  <c r="DW32" i="18"/>
  <c r="DV32" i="18"/>
  <c r="DR32" i="18"/>
  <c r="DO32" i="18"/>
  <c r="DN32" i="18"/>
  <c r="DM32" i="18"/>
  <c r="DI32" i="18"/>
  <c r="DZ31" i="18"/>
  <c r="DX31" i="18"/>
  <c r="DW31" i="18"/>
  <c r="DV31" i="18"/>
  <c r="DR31" i="18"/>
  <c r="DO31" i="18"/>
  <c r="DN31" i="18"/>
  <c r="DM31" i="18"/>
  <c r="DI31" i="18"/>
  <c r="DZ30" i="18"/>
  <c r="DX30" i="18"/>
  <c r="DW30" i="18"/>
  <c r="DV30" i="18"/>
  <c r="DR30" i="18"/>
  <c r="DO30" i="18"/>
  <c r="DN30" i="18"/>
  <c r="DM30" i="18"/>
  <c r="DI30" i="18"/>
  <c r="DZ29" i="18"/>
  <c r="DX29" i="18"/>
  <c r="DW29" i="18"/>
  <c r="DV29" i="18"/>
  <c r="DR29" i="18"/>
  <c r="DO29" i="18"/>
  <c r="DN29" i="18"/>
  <c r="DM29" i="18"/>
  <c r="DI29" i="18"/>
  <c r="DZ28" i="18"/>
  <c r="DX28" i="18"/>
  <c r="DW28" i="18"/>
  <c r="DV28" i="18"/>
  <c r="DR28" i="18"/>
  <c r="DO28" i="18"/>
  <c r="DN28" i="18"/>
  <c r="DM28" i="18"/>
  <c r="DI28" i="18"/>
  <c r="DZ27" i="18"/>
  <c r="DX27" i="18"/>
  <c r="DW27" i="18"/>
  <c r="DV27" i="18"/>
  <c r="DR27" i="18"/>
  <c r="DO27" i="18"/>
  <c r="DN27" i="18"/>
  <c r="DM27" i="18"/>
  <c r="DI27" i="18"/>
  <c r="DZ26" i="18"/>
  <c r="DX26" i="18"/>
  <c r="DW26" i="18"/>
  <c r="DV26" i="18"/>
  <c r="DR26" i="18"/>
  <c r="DO26" i="18"/>
  <c r="DN26" i="18"/>
  <c r="DM26" i="18"/>
  <c r="DI26" i="18"/>
  <c r="DZ25" i="18"/>
  <c r="DX25" i="18"/>
  <c r="DW25" i="18"/>
  <c r="DV25" i="18"/>
  <c r="DR25" i="18"/>
  <c r="DO25" i="18"/>
  <c r="DN25" i="18"/>
  <c r="DM25" i="18"/>
  <c r="DI25" i="18"/>
  <c r="DZ24" i="18"/>
  <c r="DX24" i="18"/>
  <c r="DW24" i="18"/>
  <c r="DV24" i="18"/>
  <c r="DR24" i="18"/>
  <c r="DO24" i="18"/>
  <c r="DN24" i="18"/>
  <c r="DM24" i="18"/>
  <c r="DI24" i="18"/>
  <c r="DZ23" i="18"/>
  <c r="DX23" i="18"/>
  <c r="DW23" i="18"/>
  <c r="DV23" i="18"/>
  <c r="DR23" i="18"/>
  <c r="DO23" i="18"/>
  <c r="DN23" i="18"/>
  <c r="DM23" i="18"/>
  <c r="DI23" i="18"/>
  <c r="DZ22" i="18"/>
  <c r="DX22" i="18"/>
  <c r="DW22" i="18"/>
  <c r="DV22" i="18"/>
  <c r="DR22" i="18"/>
  <c r="DO22" i="18"/>
  <c r="DN22" i="18"/>
  <c r="DM22" i="18"/>
  <c r="DI22" i="18"/>
  <c r="DZ21" i="18"/>
  <c r="DX21" i="18"/>
  <c r="DW21" i="18"/>
  <c r="DV21" i="18"/>
  <c r="DR21" i="18"/>
  <c r="DO21" i="18"/>
  <c r="DN21" i="18"/>
  <c r="DM21" i="18"/>
  <c r="DI21" i="18"/>
  <c r="DZ20" i="18"/>
  <c r="DX20" i="18"/>
  <c r="DW20" i="18"/>
  <c r="DV20" i="18"/>
  <c r="DR20" i="18"/>
  <c r="DO20" i="18"/>
  <c r="DN20" i="18"/>
  <c r="DM20" i="18"/>
  <c r="DI20" i="18"/>
  <c r="DZ19" i="18"/>
  <c r="DX19" i="18"/>
  <c r="DW19" i="18"/>
  <c r="DV19" i="18"/>
  <c r="DR19" i="18"/>
  <c r="DO19" i="18"/>
  <c r="DN19" i="18"/>
  <c r="DM19" i="18"/>
  <c r="DZ18" i="18"/>
  <c r="DX18" i="18"/>
  <c r="DW18" i="18"/>
  <c r="DV18" i="18"/>
  <c r="DR18" i="18"/>
  <c r="DO18" i="18"/>
  <c r="DN18" i="18"/>
  <c r="DM18" i="18"/>
  <c r="DZ17" i="18"/>
  <c r="DX17" i="18"/>
  <c r="DW17" i="18"/>
  <c r="DV17" i="18"/>
  <c r="DR17" i="18"/>
  <c r="DO17" i="18"/>
  <c r="DN17" i="18"/>
  <c r="DM17" i="18"/>
  <c r="DZ16" i="18"/>
  <c r="DX16" i="18"/>
  <c r="DW16" i="18"/>
  <c r="DV16" i="18"/>
  <c r="DR16" i="18"/>
  <c r="DO16" i="18"/>
  <c r="DN16" i="18"/>
  <c r="DM16" i="18"/>
  <c r="DI16" i="18"/>
  <c r="DZ15" i="18"/>
  <c r="DX15" i="18"/>
  <c r="DW15" i="18"/>
  <c r="DV15" i="18"/>
  <c r="DR15" i="18"/>
  <c r="DO15" i="18"/>
  <c r="DN15" i="18"/>
  <c r="DM15" i="18"/>
  <c r="DI15" i="18"/>
  <c r="DZ14" i="18"/>
  <c r="DX14" i="18"/>
  <c r="DW14" i="18"/>
  <c r="DV14" i="18"/>
  <c r="DR14" i="18"/>
  <c r="DO14" i="18"/>
  <c r="DN14" i="18"/>
  <c r="DM14" i="18"/>
  <c r="DI14" i="18"/>
  <c r="DZ13" i="18"/>
  <c r="DX13" i="18"/>
  <c r="DW13" i="18"/>
  <c r="DV13" i="18"/>
  <c r="DR13" i="18"/>
  <c r="DO13" i="18"/>
  <c r="DN13" i="18"/>
  <c r="DM13" i="18"/>
  <c r="DI13" i="18"/>
  <c r="DZ12" i="18"/>
  <c r="DX12" i="18"/>
  <c r="DW12" i="18"/>
  <c r="DV12" i="18"/>
  <c r="DR12" i="18"/>
  <c r="DO12" i="18"/>
  <c r="DN12" i="18"/>
  <c r="DM12" i="18"/>
  <c r="DI12" i="18"/>
  <c r="DZ11" i="18"/>
  <c r="DX11" i="18"/>
  <c r="DW11" i="18"/>
  <c r="DV11" i="18"/>
  <c r="DR11" i="18"/>
  <c r="DO11" i="18"/>
  <c r="DN11" i="18"/>
  <c r="DM11" i="18"/>
  <c r="DI11" i="18"/>
  <c r="DZ10" i="18"/>
  <c r="DX10" i="18"/>
  <c r="DW10" i="18"/>
  <c r="DV10" i="18"/>
  <c r="DR10" i="18"/>
  <c r="DO10" i="18"/>
  <c r="DN10" i="18"/>
  <c r="DM10" i="18"/>
  <c r="DI10" i="18"/>
  <c r="DZ9" i="18"/>
  <c r="DX9" i="18"/>
  <c r="DW9" i="18"/>
  <c r="DV9" i="18"/>
  <c r="DR9" i="18"/>
  <c r="DO9" i="18"/>
  <c r="DN9" i="18"/>
  <c r="DM9" i="18"/>
  <c r="DI9" i="18"/>
  <c r="DL111" i="18" s="1"/>
  <c r="DJ111" i="18" s="1"/>
  <c r="DZ8" i="18"/>
  <c r="DX8" i="18"/>
  <c r="DW8" i="18"/>
  <c r="DV8" i="18"/>
  <c r="DR8" i="18"/>
  <c r="DO8" i="18"/>
  <c r="DN8" i="18"/>
  <c r="DM8" i="18"/>
  <c r="DI8" i="18"/>
  <c r="DD100" i="18"/>
  <c r="DB100" i="18"/>
  <c r="DA100" i="18"/>
  <c r="CZ100" i="18"/>
  <c r="CV100" i="18"/>
  <c r="CS100" i="18"/>
  <c r="CQ100" i="18"/>
  <c r="CR100" i="18" s="1"/>
  <c r="CU100" i="18" s="1"/>
  <c r="CM100" i="18"/>
  <c r="DD99" i="18"/>
  <c r="DB99" i="18"/>
  <c r="DA99" i="18"/>
  <c r="CZ99" i="18"/>
  <c r="CV99" i="18"/>
  <c r="CS99" i="18"/>
  <c r="CQ99" i="18"/>
  <c r="CR99" i="18" s="1"/>
  <c r="CM99" i="18"/>
  <c r="DD98" i="18"/>
  <c r="DB98" i="18"/>
  <c r="DA98" i="18"/>
  <c r="DC98" i="18" s="1"/>
  <c r="CZ98" i="18"/>
  <c r="CV98" i="18"/>
  <c r="CS98" i="18"/>
  <c r="CQ98" i="18"/>
  <c r="CR98" i="18" s="1"/>
  <c r="CM98" i="18"/>
  <c r="DD97" i="18"/>
  <c r="DB97" i="18"/>
  <c r="DA97" i="18"/>
  <c r="CZ97" i="18"/>
  <c r="CV97" i="18"/>
  <c r="CS97" i="18"/>
  <c r="CR97" i="18"/>
  <c r="CQ97" i="18"/>
  <c r="CM97" i="18"/>
  <c r="DD96" i="18"/>
  <c r="DB96" i="18"/>
  <c r="DA96" i="18"/>
  <c r="CZ96" i="18"/>
  <c r="CV96" i="18"/>
  <c r="CS96" i="18"/>
  <c r="CR96" i="18"/>
  <c r="CQ96" i="18"/>
  <c r="CM96" i="18"/>
  <c r="DD95" i="18"/>
  <c r="DB95" i="18"/>
  <c r="DA95" i="18"/>
  <c r="CZ95" i="18"/>
  <c r="CV95" i="18"/>
  <c r="CS95" i="18"/>
  <c r="CR95" i="18"/>
  <c r="CQ95" i="18"/>
  <c r="CM95" i="18"/>
  <c r="DD94" i="18"/>
  <c r="DB94" i="18"/>
  <c r="DA94" i="18"/>
  <c r="CZ94" i="18"/>
  <c r="CV94" i="18"/>
  <c r="CS94" i="18"/>
  <c r="CR94" i="18"/>
  <c r="CQ94" i="18"/>
  <c r="CM94" i="18"/>
  <c r="DD93" i="18"/>
  <c r="DB93" i="18"/>
  <c r="DA93" i="18"/>
  <c r="CZ93" i="18"/>
  <c r="CV93" i="18"/>
  <c r="CS93" i="18"/>
  <c r="CR93" i="18"/>
  <c r="CQ93" i="18"/>
  <c r="CM93" i="18"/>
  <c r="DD92" i="18"/>
  <c r="DB92" i="18"/>
  <c r="DA92" i="18"/>
  <c r="CZ92" i="18"/>
  <c r="CV92" i="18"/>
  <c r="CS92" i="18"/>
  <c r="CR92" i="18"/>
  <c r="CQ92" i="18"/>
  <c r="CM92" i="18"/>
  <c r="DD91" i="18"/>
  <c r="DB91" i="18"/>
  <c r="DA91" i="18"/>
  <c r="CZ91" i="18"/>
  <c r="CV91" i="18"/>
  <c r="CS91" i="18"/>
  <c r="CR91" i="18"/>
  <c r="CQ91" i="18"/>
  <c r="CM91" i="18"/>
  <c r="DD90" i="18"/>
  <c r="DB90" i="18"/>
  <c r="DA90" i="18"/>
  <c r="CZ90" i="18"/>
  <c r="CV90" i="18"/>
  <c r="CS90" i="18"/>
  <c r="CR90" i="18"/>
  <c r="CQ90" i="18"/>
  <c r="CM90" i="18"/>
  <c r="DD89" i="18"/>
  <c r="DB89" i="18"/>
  <c r="DA89" i="18"/>
  <c r="CZ89" i="18"/>
  <c r="CV89" i="18"/>
  <c r="CS89" i="18"/>
  <c r="CR89" i="18"/>
  <c r="CQ89" i="18"/>
  <c r="CM89" i="18"/>
  <c r="DD88" i="18"/>
  <c r="DB88" i="18"/>
  <c r="DA88" i="18"/>
  <c r="CZ88" i="18"/>
  <c r="CV88" i="18"/>
  <c r="CS88" i="18"/>
  <c r="CQ88" i="18"/>
  <c r="CR88" i="18" s="1"/>
  <c r="CM88" i="18"/>
  <c r="DD87" i="18"/>
  <c r="DB87" i="18"/>
  <c r="DA87" i="18"/>
  <c r="CZ87" i="18"/>
  <c r="CV87" i="18"/>
  <c r="CS87" i="18"/>
  <c r="CQ87" i="18"/>
  <c r="CR87" i="18" s="1"/>
  <c r="CU87" i="18" s="1"/>
  <c r="CM87" i="18"/>
  <c r="DD86" i="18"/>
  <c r="DE86" i="18" s="1"/>
  <c r="DB86" i="18"/>
  <c r="DA86" i="18"/>
  <c r="DC86" i="18" s="1"/>
  <c r="CZ86" i="18"/>
  <c r="CV86" i="18"/>
  <c r="CS86" i="18"/>
  <c r="CR86" i="18"/>
  <c r="CQ86" i="18"/>
  <c r="CM86" i="18"/>
  <c r="DD85" i="18"/>
  <c r="DB85" i="18"/>
  <c r="DA85" i="18"/>
  <c r="CZ85" i="18"/>
  <c r="CV85" i="18"/>
  <c r="CS85" i="18"/>
  <c r="CQ85" i="18"/>
  <c r="CR85" i="18" s="1"/>
  <c r="CM85" i="18"/>
  <c r="DD84" i="18"/>
  <c r="DB84" i="18"/>
  <c r="DA84" i="18"/>
  <c r="CZ84" i="18"/>
  <c r="CV84" i="18"/>
  <c r="CS84" i="18"/>
  <c r="CQ84" i="18"/>
  <c r="CR84" i="18" s="1"/>
  <c r="CM84" i="18"/>
  <c r="DD83" i="18"/>
  <c r="DB83" i="18"/>
  <c r="DA83" i="18"/>
  <c r="CZ83" i="18"/>
  <c r="CV83" i="18"/>
  <c r="CS83" i="18"/>
  <c r="CQ83" i="18"/>
  <c r="CR83" i="18" s="1"/>
  <c r="CM83" i="18"/>
  <c r="DD82" i="18"/>
  <c r="DB82" i="18"/>
  <c r="DA82" i="18"/>
  <c r="CZ82" i="18"/>
  <c r="CV82" i="18"/>
  <c r="CS82" i="18"/>
  <c r="CQ82" i="18"/>
  <c r="CR82" i="18" s="1"/>
  <c r="CU82" i="18" s="1"/>
  <c r="CM82" i="18"/>
  <c r="DD81" i="18"/>
  <c r="DB81" i="18"/>
  <c r="DA81" i="18"/>
  <c r="CZ81" i="18"/>
  <c r="CV81" i="18"/>
  <c r="CS81" i="18"/>
  <c r="CQ81" i="18"/>
  <c r="CR81" i="18" s="1"/>
  <c r="CM81" i="18"/>
  <c r="DD80" i="18"/>
  <c r="DE80" i="18" s="1"/>
  <c r="DB80" i="18"/>
  <c r="DA80" i="18"/>
  <c r="DC80" i="18" s="1"/>
  <c r="CZ80" i="18"/>
  <c r="CV80" i="18"/>
  <c r="CS80" i="18"/>
  <c r="CR80" i="18"/>
  <c r="CQ80" i="18"/>
  <c r="CM80" i="18"/>
  <c r="DD79" i="18"/>
  <c r="DB79" i="18"/>
  <c r="DA79" i="18"/>
  <c r="CZ79" i="18"/>
  <c r="CV79" i="18"/>
  <c r="CS79" i="18"/>
  <c r="CR79" i="18"/>
  <c r="CQ79" i="18"/>
  <c r="CM79" i="18"/>
  <c r="DD78" i="18"/>
  <c r="DB78" i="18"/>
  <c r="DA78" i="18"/>
  <c r="CZ78" i="18"/>
  <c r="CV78" i="18"/>
  <c r="CS78" i="18"/>
  <c r="CR78" i="18"/>
  <c r="CQ78" i="18"/>
  <c r="CM78" i="18"/>
  <c r="DD77" i="18"/>
  <c r="DB77" i="18"/>
  <c r="DA77" i="18"/>
  <c r="CZ77" i="18"/>
  <c r="CV77" i="18"/>
  <c r="CS77" i="18"/>
  <c r="CR77" i="18"/>
  <c r="CQ77" i="18"/>
  <c r="CM77" i="18"/>
  <c r="DD76" i="18"/>
  <c r="DB76" i="18"/>
  <c r="DA76" i="18"/>
  <c r="CZ76" i="18"/>
  <c r="CV76" i="18"/>
  <c r="CS76" i="18"/>
  <c r="CR76" i="18"/>
  <c r="CQ76" i="18"/>
  <c r="CM76" i="18"/>
  <c r="DD75" i="18"/>
  <c r="DB75" i="18"/>
  <c r="DA75" i="18"/>
  <c r="CZ75" i="18"/>
  <c r="CV75" i="18"/>
  <c r="CS75" i="18"/>
  <c r="CR75" i="18"/>
  <c r="CQ75" i="18"/>
  <c r="CM75" i="18"/>
  <c r="DD74" i="18"/>
  <c r="DB74" i="18"/>
  <c r="DA74" i="18"/>
  <c r="CZ74" i="18"/>
  <c r="CV74" i="18"/>
  <c r="CS74" i="18"/>
  <c r="CR74" i="18"/>
  <c r="CQ74" i="18"/>
  <c r="CM74" i="18"/>
  <c r="DD73" i="18"/>
  <c r="DB73" i="18"/>
  <c r="DA73" i="18"/>
  <c r="CZ73" i="18"/>
  <c r="CV73" i="18"/>
  <c r="CS73" i="18"/>
  <c r="CR73" i="18"/>
  <c r="CQ73" i="18"/>
  <c r="CM73" i="18"/>
  <c r="DD72" i="18"/>
  <c r="DB72" i="18"/>
  <c r="DA72" i="18"/>
  <c r="CZ72" i="18"/>
  <c r="CV72" i="18"/>
  <c r="CS72" i="18"/>
  <c r="CR72" i="18"/>
  <c r="CQ72" i="18"/>
  <c r="CM72" i="18"/>
  <c r="DD71" i="18"/>
  <c r="DB71" i="18"/>
  <c r="DA71" i="18"/>
  <c r="CZ71" i="18"/>
  <c r="CV71" i="18"/>
  <c r="CS71" i="18"/>
  <c r="CR71" i="18"/>
  <c r="CQ71" i="18"/>
  <c r="CM71" i="18"/>
  <c r="DD70" i="18"/>
  <c r="DB70" i="18"/>
  <c r="DA70" i="18"/>
  <c r="CZ70" i="18"/>
  <c r="CV70" i="18"/>
  <c r="CS70" i="18"/>
  <c r="CR70" i="18"/>
  <c r="CQ70" i="18"/>
  <c r="CM70" i="18"/>
  <c r="DD69" i="18"/>
  <c r="DB69" i="18"/>
  <c r="DA69" i="18"/>
  <c r="CZ69" i="18"/>
  <c r="CV69" i="18"/>
  <c r="CS69" i="18"/>
  <c r="CR69" i="18"/>
  <c r="CQ69" i="18"/>
  <c r="CM69" i="18"/>
  <c r="DD68" i="18"/>
  <c r="DB68" i="18"/>
  <c r="DA68" i="18"/>
  <c r="CZ68" i="18"/>
  <c r="CV68" i="18"/>
  <c r="CS68" i="18"/>
  <c r="CR68" i="18"/>
  <c r="CQ68" i="18"/>
  <c r="CM68" i="18"/>
  <c r="DD67" i="18"/>
  <c r="DB67" i="18"/>
  <c r="DA67" i="18"/>
  <c r="CZ67" i="18"/>
  <c r="CV67" i="18"/>
  <c r="CS67" i="18"/>
  <c r="CR67" i="18"/>
  <c r="CQ67" i="18"/>
  <c r="CM67" i="18"/>
  <c r="DD66" i="18"/>
  <c r="DB66" i="18"/>
  <c r="DA66" i="18"/>
  <c r="CZ66" i="18"/>
  <c r="CV66" i="18"/>
  <c r="CS66" i="18"/>
  <c r="CR66" i="18"/>
  <c r="CQ66" i="18"/>
  <c r="CM66" i="18"/>
  <c r="DD65" i="18"/>
  <c r="DB65" i="18"/>
  <c r="DA65" i="18"/>
  <c r="CZ65" i="18"/>
  <c r="CV65" i="18"/>
  <c r="CS65" i="18"/>
  <c r="CR65" i="18"/>
  <c r="CQ65" i="18"/>
  <c r="CM65" i="18"/>
  <c r="DD64" i="18"/>
  <c r="DB64" i="18"/>
  <c r="DA64" i="18"/>
  <c r="CZ64" i="18"/>
  <c r="CV64" i="18"/>
  <c r="CS64" i="18"/>
  <c r="CQ64" i="18"/>
  <c r="CR64" i="18" s="1"/>
  <c r="CM64" i="18"/>
  <c r="DD63" i="18"/>
  <c r="DB63" i="18"/>
  <c r="DA63" i="18"/>
  <c r="CZ63" i="18"/>
  <c r="CV63" i="18"/>
  <c r="CS63" i="18"/>
  <c r="CQ63" i="18"/>
  <c r="CR63" i="18" s="1"/>
  <c r="CM63" i="18"/>
  <c r="DD62" i="18"/>
  <c r="DE62" i="18" s="1"/>
  <c r="DB62" i="18"/>
  <c r="DA62" i="18"/>
  <c r="DC62" i="18" s="1"/>
  <c r="CZ62" i="18"/>
  <c r="CV62" i="18"/>
  <c r="CS62" i="18"/>
  <c r="CR62" i="18"/>
  <c r="CQ62" i="18"/>
  <c r="CM62" i="18"/>
  <c r="DD61" i="18"/>
  <c r="DB61" i="18"/>
  <c r="DA61" i="18"/>
  <c r="CZ61" i="18"/>
  <c r="CV61" i="18"/>
  <c r="CS61" i="18"/>
  <c r="CR61" i="18"/>
  <c r="CQ61" i="18"/>
  <c r="CM61" i="18"/>
  <c r="DD60" i="18"/>
  <c r="DB60" i="18"/>
  <c r="DA60" i="18"/>
  <c r="CZ60" i="18"/>
  <c r="CV60" i="18"/>
  <c r="CS60" i="18"/>
  <c r="CR60" i="18"/>
  <c r="CQ60" i="18"/>
  <c r="CM60" i="18"/>
  <c r="DD59" i="18"/>
  <c r="DB59" i="18"/>
  <c r="DA59" i="18"/>
  <c r="CZ59" i="18"/>
  <c r="CV59" i="18"/>
  <c r="CS59" i="18"/>
  <c r="CR59" i="18"/>
  <c r="CQ59" i="18"/>
  <c r="CM59" i="18"/>
  <c r="DD58" i="18"/>
  <c r="DB58" i="18"/>
  <c r="DA58" i="18"/>
  <c r="CZ58" i="18"/>
  <c r="CV58" i="18"/>
  <c r="CS58" i="18"/>
  <c r="CR58" i="18"/>
  <c r="CQ58" i="18"/>
  <c r="CM58" i="18"/>
  <c r="DD57" i="18"/>
  <c r="DB57" i="18"/>
  <c r="DA57" i="18"/>
  <c r="CZ57" i="18"/>
  <c r="CV57" i="18"/>
  <c r="CS57" i="18"/>
  <c r="CR57" i="18"/>
  <c r="CQ57" i="18"/>
  <c r="CM57" i="18"/>
  <c r="DD56" i="18"/>
  <c r="DB56" i="18"/>
  <c r="DA56" i="18"/>
  <c r="CZ56" i="18"/>
  <c r="CV56" i="18"/>
  <c r="CS56" i="18"/>
  <c r="CR56" i="18"/>
  <c r="CQ56" i="18"/>
  <c r="CM56" i="18"/>
  <c r="DD55" i="18"/>
  <c r="DB55" i="18"/>
  <c r="DA55" i="18"/>
  <c r="CZ55" i="18"/>
  <c r="CV55" i="18"/>
  <c r="CS55" i="18"/>
  <c r="CR55" i="18"/>
  <c r="CQ55" i="18"/>
  <c r="CM55" i="18"/>
  <c r="DD54" i="18"/>
  <c r="DB54" i="18"/>
  <c r="DA54" i="18"/>
  <c r="CZ54" i="18"/>
  <c r="CV54" i="18"/>
  <c r="CS54" i="18"/>
  <c r="CR54" i="18"/>
  <c r="CQ54" i="18"/>
  <c r="CM54" i="18"/>
  <c r="DD53" i="18"/>
  <c r="DB53" i="18"/>
  <c r="DA53" i="18"/>
  <c r="CZ53" i="18"/>
  <c r="CV53" i="18"/>
  <c r="CS53" i="18"/>
  <c r="CR53" i="18"/>
  <c r="CQ53" i="18"/>
  <c r="CM53" i="18"/>
  <c r="DD52" i="18"/>
  <c r="DB52" i="18"/>
  <c r="DA52" i="18"/>
  <c r="CZ52" i="18"/>
  <c r="CV52" i="18"/>
  <c r="CS52" i="18"/>
  <c r="CR52" i="18"/>
  <c r="CQ52" i="18"/>
  <c r="CM52" i="18"/>
  <c r="DD51" i="18"/>
  <c r="DB51" i="18"/>
  <c r="DA51" i="18"/>
  <c r="CZ51" i="18"/>
  <c r="CV51" i="18"/>
  <c r="CS51" i="18"/>
  <c r="CR51" i="18"/>
  <c r="CQ51" i="18"/>
  <c r="CM51" i="18"/>
  <c r="DD50" i="18"/>
  <c r="DB50" i="18"/>
  <c r="DA50" i="18"/>
  <c r="CZ50" i="18"/>
  <c r="CV50" i="18"/>
  <c r="CS50" i="18"/>
  <c r="CR50" i="18"/>
  <c r="CQ50" i="18"/>
  <c r="CM50" i="18"/>
  <c r="DD49" i="18"/>
  <c r="DB49" i="18"/>
  <c r="DA49" i="18"/>
  <c r="CZ49" i="18"/>
  <c r="CV49" i="18"/>
  <c r="CS49" i="18"/>
  <c r="CR49" i="18"/>
  <c r="CQ49" i="18"/>
  <c r="CM49" i="18"/>
  <c r="DD48" i="18"/>
  <c r="DB48" i="18"/>
  <c r="DA48" i="18"/>
  <c r="CZ48" i="18"/>
  <c r="CV48" i="18"/>
  <c r="CS48" i="18"/>
  <c r="CR48" i="18"/>
  <c r="CQ48" i="18"/>
  <c r="CM48" i="18"/>
  <c r="DD47" i="18"/>
  <c r="DB47" i="18"/>
  <c r="DA47" i="18"/>
  <c r="CZ47" i="18"/>
  <c r="CV47" i="18"/>
  <c r="CS47" i="18"/>
  <c r="CR47" i="18"/>
  <c r="CQ47" i="18"/>
  <c r="CM47" i="18"/>
  <c r="DD46" i="18"/>
  <c r="DB46" i="18"/>
  <c r="DA46" i="18"/>
  <c r="CZ46" i="18"/>
  <c r="CV46" i="18"/>
  <c r="CS46" i="18"/>
  <c r="CR46" i="18"/>
  <c r="CQ46" i="18"/>
  <c r="CM46" i="18"/>
  <c r="DD45" i="18"/>
  <c r="DB45" i="18"/>
  <c r="DA45" i="18"/>
  <c r="CZ45" i="18"/>
  <c r="CV45" i="18"/>
  <c r="CS45" i="18"/>
  <c r="CR45" i="18"/>
  <c r="CQ45" i="18"/>
  <c r="CM45" i="18"/>
  <c r="DD44" i="18"/>
  <c r="DB44" i="18"/>
  <c r="DA44" i="18"/>
  <c r="CZ44" i="18"/>
  <c r="CV44" i="18"/>
  <c r="CS44" i="18"/>
  <c r="CR44" i="18"/>
  <c r="CQ44" i="18"/>
  <c r="CM44" i="18"/>
  <c r="DD43" i="18"/>
  <c r="DB43" i="18"/>
  <c r="DA43" i="18"/>
  <c r="CZ43" i="18"/>
  <c r="CV43" i="18"/>
  <c r="CS43" i="18"/>
  <c r="CR43" i="18"/>
  <c r="CQ43" i="18"/>
  <c r="CM43" i="18"/>
  <c r="DD42" i="18"/>
  <c r="DB42" i="18"/>
  <c r="DA42" i="18"/>
  <c r="CZ42" i="18"/>
  <c r="CV42" i="18"/>
  <c r="CS42" i="18"/>
  <c r="CR42" i="18"/>
  <c r="CQ42" i="18"/>
  <c r="CM42" i="18"/>
  <c r="DD41" i="18"/>
  <c r="DB41" i="18"/>
  <c r="DA41" i="18"/>
  <c r="CZ41" i="18"/>
  <c r="CV41" i="18"/>
  <c r="CS41" i="18"/>
  <c r="CR41" i="18"/>
  <c r="CQ41" i="18"/>
  <c r="CM41" i="18"/>
  <c r="DD40" i="18"/>
  <c r="DB40" i="18"/>
  <c r="DA40" i="18"/>
  <c r="CZ40" i="18"/>
  <c r="CV40" i="18"/>
  <c r="CS40" i="18"/>
  <c r="CR40" i="18"/>
  <c r="CQ40" i="18"/>
  <c r="CM40" i="18"/>
  <c r="DD39" i="18"/>
  <c r="DB39" i="18"/>
  <c r="DA39" i="18"/>
  <c r="CZ39" i="18"/>
  <c r="CV39" i="18"/>
  <c r="CS39" i="18"/>
  <c r="CR39" i="18"/>
  <c r="CQ39" i="18"/>
  <c r="CM39" i="18"/>
  <c r="DD38" i="18"/>
  <c r="DB38" i="18"/>
  <c r="DA38" i="18"/>
  <c r="CZ38" i="18"/>
  <c r="CV38" i="18"/>
  <c r="CS38" i="18"/>
  <c r="CR38" i="18"/>
  <c r="CQ38" i="18"/>
  <c r="CM38" i="18"/>
  <c r="DD37" i="18"/>
  <c r="DB37" i="18"/>
  <c r="DA37" i="18"/>
  <c r="CZ37" i="18"/>
  <c r="CV37" i="18"/>
  <c r="CS37" i="18"/>
  <c r="CR37" i="18"/>
  <c r="CQ37" i="18"/>
  <c r="CM37" i="18"/>
  <c r="DD36" i="18"/>
  <c r="DB36" i="18"/>
  <c r="DA36" i="18"/>
  <c r="CZ36" i="18"/>
  <c r="CV36" i="18"/>
  <c r="CS36" i="18"/>
  <c r="CR36" i="18"/>
  <c r="CQ36" i="18"/>
  <c r="CM36" i="18"/>
  <c r="DD35" i="18"/>
  <c r="DB35" i="18"/>
  <c r="DA35" i="18"/>
  <c r="CZ35" i="18"/>
  <c r="CV35" i="18"/>
  <c r="CS35" i="18"/>
  <c r="CR35" i="18"/>
  <c r="CQ35" i="18"/>
  <c r="CM35" i="18"/>
  <c r="DD34" i="18"/>
  <c r="DB34" i="18"/>
  <c r="DA34" i="18"/>
  <c r="CZ34" i="18"/>
  <c r="CV34" i="18"/>
  <c r="CS34" i="18"/>
  <c r="CR34" i="18"/>
  <c r="CQ34" i="18"/>
  <c r="CM34" i="18"/>
  <c r="DD33" i="18"/>
  <c r="DB33" i="18"/>
  <c r="DA33" i="18"/>
  <c r="CZ33" i="18"/>
  <c r="CV33" i="18"/>
  <c r="CS33" i="18"/>
  <c r="CR33" i="18"/>
  <c r="CQ33" i="18"/>
  <c r="CM33" i="18"/>
  <c r="DD32" i="18"/>
  <c r="DB32" i="18"/>
  <c r="DA32" i="18"/>
  <c r="CZ32" i="18"/>
  <c r="CV32" i="18"/>
  <c r="CS32" i="18"/>
  <c r="CR32" i="18"/>
  <c r="CQ32" i="18"/>
  <c r="CM32" i="18"/>
  <c r="DD31" i="18"/>
  <c r="DB31" i="18"/>
  <c r="DA31" i="18"/>
  <c r="CZ31" i="18"/>
  <c r="CV31" i="18"/>
  <c r="CS31" i="18"/>
  <c r="CR31" i="18"/>
  <c r="CQ31" i="18"/>
  <c r="CM31" i="18"/>
  <c r="DD30" i="18"/>
  <c r="DB30" i="18"/>
  <c r="DA30" i="18"/>
  <c r="CZ30" i="18"/>
  <c r="CV30" i="18"/>
  <c r="CS30" i="18"/>
  <c r="CR30" i="18"/>
  <c r="CQ30" i="18"/>
  <c r="CM30" i="18"/>
  <c r="DD29" i="18"/>
  <c r="DB29" i="18"/>
  <c r="DA29" i="18"/>
  <c r="CZ29" i="18"/>
  <c r="CV29" i="18"/>
  <c r="CS29" i="18"/>
  <c r="CR29" i="18"/>
  <c r="CQ29" i="18"/>
  <c r="CM29" i="18"/>
  <c r="DD28" i="18"/>
  <c r="DB28" i="18"/>
  <c r="DA28" i="18"/>
  <c r="CZ28" i="18"/>
  <c r="CV28" i="18"/>
  <c r="CS28" i="18"/>
  <c r="CR28" i="18"/>
  <c r="CQ28" i="18"/>
  <c r="CM28" i="18"/>
  <c r="DD27" i="18"/>
  <c r="DB27" i="18"/>
  <c r="DA27" i="18"/>
  <c r="CZ27" i="18"/>
  <c r="CV27" i="18"/>
  <c r="CS27" i="18"/>
  <c r="CR27" i="18"/>
  <c r="CQ27" i="18"/>
  <c r="CM27" i="18"/>
  <c r="DD26" i="18"/>
  <c r="DB26" i="18"/>
  <c r="DA26" i="18"/>
  <c r="CZ26" i="18"/>
  <c r="CV26" i="18"/>
  <c r="CS26" i="18"/>
  <c r="CR26" i="18"/>
  <c r="CQ26" i="18"/>
  <c r="CM26" i="18"/>
  <c r="DD25" i="18"/>
  <c r="DB25" i="18"/>
  <c r="DA25" i="18"/>
  <c r="CZ25" i="18"/>
  <c r="CV25" i="18"/>
  <c r="CS25" i="18"/>
  <c r="CR25" i="18"/>
  <c r="CQ25" i="18"/>
  <c r="CM25" i="18"/>
  <c r="DD24" i="18"/>
  <c r="DB24" i="18"/>
  <c r="DA24" i="18"/>
  <c r="CZ24" i="18"/>
  <c r="CV24" i="18"/>
  <c r="CS24" i="18"/>
  <c r="CR24" i="18"/>
  <c r="CQ24" i="18"/>
  <c r="CM24" i="18"/>
  <c r="DD23" i="18"/>
  <c r="DB23" i="18"/>
  <c r="DA23" i="18"/>
  <c r="CZ23" i="18"/>
  <c r="CV23" i="18"/>
  <c r="CS23" i="18"/>
  <c r="CR23" i="18"/>
  <c r="CQ23" i="18"/>
  <c r="CM23" i="18"/>
  <c r="DD22" i="18"/>
  <c r="DB22" i="18"/>
  <c r="DA22" i="18"/>
  <c r="CZ22" i="18"/>
  <c r="CV22" i="18"/>
  <c r="CS22" i="18"/>
  <c r="CR22" i="18"/>
  <c r="CQ22" i="18"/>
  <c r="CM22" i="18"/>
  <c r="DD21" i="18"/>
  <c r="DB21" i="18"/>
  <c r="DA21" i="18"/>
  <c r="CZ21" i="18"/>
  <c r="CV21" i="18"/>
  <c r="CS21" i="18"/>
  <c r="CR21" i="18"/>
  <c r="CQ21" i="18"/>
  <c r="CM21" i="18"/>
  <c r="DD20" i="18"/>
  <c r="DE20" i="18" s="1"/>
  <c r="DB20" i="18"/>
  <c r="DA20" i="18"/>
  <c r="CZ20" i="18"/>
  <c r="CV20" i="18"/>
  <c r="CS20" i="18"/>
  <c r="CR20" i="18"/>
  <c r="CQ20" i="18"/>
  <c r="CM20" i="18"/>
  <c r="DD19" i="18"/>
  <c r="DE19" i="18" s="1"/>
  <c r="DB19" i="18"/>
  <c r="DA19" i="18"/>
  <c r="CZ19" i="18"/>
  <c r="CV19" i="18"/>
  <c r="CS19" i="18"/>
  <c r="CQ19" i="18"/>
  <c r="CR19" i="18" s="1"/>
  <c r="CM19" i="18"/>
  <c r="DD18" i="18"/>
  <c r="DE18" i="18" s="1"/>
  <c r="DB18" i="18"/>
  <c r="DA18" i="18"/>
  <c r="CZ18" i="18"/>
  <c r="CS18" i="18"/>
  <c r="CQ18" i="18"/>
  <c r="CR18" i="18" s="1"/>
  <c r="CM18" i="18"/>
  <c r="DD17" i="18"/>
  <c r="DB17" i="18"/>
  <c r="DA17" i="18"/>
  <c r="CZ17" i="18"/>
  <c r="CS17" i="18"/>
  <c r="CQ17" i="18"/>
  <c r="CR17" i="18" s="1"/>
  <c r="CM17" i="18"/>
  <c r="DD16" i="18"/>
  <c r="DE16" i="18" s="1"/>
  <c r="DB16" i="18"/>
  <c r="DA16" i="18"/>
  <c r="CZ16" i="18"/>
  <c r="CV16" i="18"/>
  <c r="CS16" i="18"/>
  <c r="CR16" i="18"/>
  <c r="CQ16" i="18"/>
  <c r="CM16" i="18"/>
  <c r="DD15" i="18"/>
  <c r="DE15" i="18" s="1"/>
  <c r="DB15" i="18"/>
  <c r="DA15" i="18"/>
  <c r="CZ15" i="18"/>
  <c r="CV15" i="18"/>
  <c r="CS15" i="18"/>
  <c r="CR15" i="18"/>
  <c r="CQ15" i="18"/>
  <c r="CM15" i="18"/>
  <c r="DD14" i="18"/>
  <c r="DB14" i="18"/>
  <c r="DA14" i="18"/>
  <c r="CZ14" i="18"/>
  <c r="CV14" i="18"/>
  <c r="CS14" i="18"/>
  <c r="CR14" i="18"/>
  <c r="CQ14" i="18"/>
  <c r="CM14" i="18"/>
  <c r="DD13" i="18"/>
  <c r="DB13" i="18"/>
  <c r="DA13" i="18"/>
  <c r="CZ13" i="18"/>
  <c r="CV13" i="18"/>
  <c r="CS13" i="18"/>
  <c r="CR13" i="18"/>
  <c r="CQ13" i="18"/>
  <c r="CM13" i="18"/>
  <c r="DD12" i="18"/>
  <c r="DB12" i="18"/>
  <c r="DA12" i="18"/>
  <c r="CZ12" i="18"/>
  <c r="CV12" i="18"/>
  <c r="CS12" i="18"/>
  <c r="CR12" i="18"/>
  <c r="CQ12" i="18"/>
  <c r="CM12" i="18"/>
  <c r="DD11" i="18"/>
  <c r="DB11" i="18"/>
  <c r="DA11" i="18"/>
  <c r="CZ11" i="18"/>
  <c r="CV11" i="18"/>
  <c r="CS11" i="18"/>
  <c r="CR11" i="18"/>
  <c r="CQ11" i="18"/>
  <c r="CM11" i="18"/>
  <c r="DD10" i="18"/>
  <c r="DB10" i="18"/>
  <c r="DA10" i="18"/>
  <c r="CZ10" i="18"/>
  <c r="CV10" i="18"/>
  <c r="CS10" i="18"/>
  <c r="CR10" i="18"/>
  <c r="CQ10" i="18"/>
  <c r="CM10" i="18"/>
  <c r="DD9" i="18"/>
  <c r="DB9" i="18"/>
  <c r="DA9" i="18"/>
  <c r="CZ9" i="18"/>
  <c r="CV9" i="18"/>
  <c r="CS9" i="18"/>
  <c r="CR9" i="18"/>
  <c r="CQ9" i="18"/>
  <c r="CM9" i="18"/>
  <c r="DD8" i="18"/>
  <c r="DB8" i="18"/>
  <c r="DA8" i="18"/>
  <c r="CZ8" i="18"/>
  <c r="CV8" i="18"/>
  <c r="CS8" i="18"/>
  <c r="CR8" i="18"/>
  <c r="CQ8" i="18"/>
  <c r="CM8" i="18"/>
  <c r="CH100" i="18"/>
  <c r="CF100" i="18"/>
  <c r="CE100" i="18"/>
  <c r="CD100" i="18"/>
  <c r="BZ100" i="18"/>
  <c r="BW100" i="18"/>
  <c r="BV100" i="18"/>
  <c r="BU100" i="18"/>
  <c r="BQ100" i="18"/>
  <c r="CH99" i="18"/>
  <c r="CF99" i="18"/>
  <c r="CE99" i="18"/>
  <c r="CD99" i="18"/>
  <c r="BZ99" i="18"/>
  <c r="BW99" i="18"/>
  <c r="BV99" i="18"/>
  <c r="BU99" i="18"/>
  <c r="BQ99" i="18"/>
  <c r="CH98" i="18"/>
  <c r="CF98" i="18"/>
  <c r="CE98" i="18"/>
  <c r="CD98" i="18"/>
  <c r="BZ98" i="18"/>
  <c r="BW98" i="18"/>
  <c r="BV98" i="18"/>
  <c r="BU98" i="18"/>
  <c r="BQ98" i="18"/>
  <c r="CH97" i="18"/>
  <c r="CF97" i="18"/>
  <c r="CE97" i="18"/>
  <c r="CD97" i="18"/>
  <c r="BZ97" i="18"/>
  <c r="BW97" i="18"/>
  <c r="BV97" i="18"/>
  <c r="BU97" i="18"/>
  <c r="BQ97" i="18"/>
  <c r="CH96" i="18"/>
  <c r="CF96" i="18"/>
  <c r="CE96" i="18"/>
  <c r="CD96" i="18"/>
  <c r="BZ96" i="18"/>
  <c r="BW96" i="18"/>
  <c r="BV96" i="18"/>
  <c r="BU96" i="18"/>
  <c r="BQ96" i="18"/>
  <c r="CH95" i="18"/>
  <c r="CF95" i="18"/>
  <c r="CE95" i="18"/>
  <c r="CD95" i="18"/>
  <c r="BZ95" i="18"/>
  <c r="BW95" i="18"/>
  <c r="BV95" i="18"/>
  <c r="BU95" i="18"/>
  <c r="BQ95" i="18"/>
  <c r="CH94" i="18"/>
  <c r="CF94" i="18"/>
  <c r="CE94" i="18"/>
  <c r="CD94" i="18"/>
  <c r="BZ94" i="18"/>
  <c r="BW94" i="18"/>
  <c r="BV94" i="18"/>
  <c r="BU94" i="18"/>
  <c r="BQ94" i="18"/>
  <c r="CH93" i="18"/>
  <c r="CF93" i="18"/>
  <c r="CE93" i="18"/>
  <c r="CD93" i="18"/>
  <c r="BZ93" i="18"/>
  <c r="BW93" i="18"/>
  <c r="BV93" i="18"/>
  <c r="BU93" i="18"/>
  <c r="BQ93" i="18"/>
  <c r="CH92" i="18"/>
  <c r="CF92" i="18"/>
  <c r="CE92" i="18"/>
  <c r="CD92" i="18"/>
  <c r="BZ92" i="18"/>
  <c r="BW92" i="18"/>
  <c r="BV92" i="18"/>
  <c r="BU92" i="18"/>
  <c r="BQ92" i="18"/>
  <c r="CH91" i="18"/>
  <c r="CF91" i="18"/>
  <c r="CE91" i="18"/>
  <c r="CD91" i="18"/>
  <c r="BZ91" i="18"/>
  <c r="BW91" i="18"/>
  <c r="BV91" i="18"/>
  <c r="BU91" i="18"/>
  <c r="BQ91" i="18"/>
  <c r="CH90" i="18"/>
  <c r="CF90" i="18"/>
  <c r="CE90" i="18"/>
  <c r="CD90" i="18"/>
  <c r="BZ90" i="18"/>
  <c r="BW90" i="18"/>
  <c r="BV90" i="18"/>
  <c r="BU90" i="18"/>
  <c r="BQ90" i="18"/>
  <c r="CH89" i="18"/>
  <c r="CF89" i="18"/>
  <c r="CE89" i="18"/>
  <c r="CD89" i="18"/>
  <c r="BZ89" i="18"/>
  <c r="BW89" i="18"/>
  <c r="BV89" i="18"/>
  <c r="BU89" i="18"/>
  <c r="BQ89" i="18"/>
  <c r="CH88" i="18"/>
  <c r="CF88" i="18"/>
  <c r="CE88" i="18"/>
  <c r="CD88" i="18"/>
  <c r="BZ88" i="18"/>
  <c r="BW88" i="18"/>
  <c r="BV88" i="18"/>
  <c r="BU88" i="18"/>
  <c r="BQ88" i="18"/>
  <c r="CH87" i="18"/>
  <c r="CF87" i="18"/>
  <c r="CE87" i="18"/>
  <c r="CD87" i="18"/>
  <c r="BZ87" i="18"/>
  <c r="BW87" i="18"/>
  <c r="BV87" i="18"/>
  <c r="BU87" i="18"/>
  <c r="BQ87" i="18"/>
  <c r="CH86" i="18"/>
  <c r="CF86" i="18"/>
  <c r="CE86" i="18"/>
  <c r="CD86" i="18"/>
  <c r="BZ86" i="18"/>
  <c r="BW86" i="18"/>
  <c r="BU86" i="18"/>
  <c r="BV86" i="18" s="1"/>
  <c r="BQ86" i="18"/>
  <c r="CH85" i="18"/>
  <c r="CF85" i="18"/>
  <c r="CE85" i="18"/>
  <c r="CD85" i="18"/>
  <c r="BZ85" i="18"/>
  <c r="BW85" i="18"/>
  <c r="BV85" i="18"/>
  <c r="BU85" i="18"/>
  <c r="BQ85" i="18"/>
  <c r="CH84" i="18"/>
  <c r="CF84" i="18"/>
  <c r="CE84" i="18"/>
  <c r="CD84" i="18"/>
  <c r="BZ84" i="18"/>
  <c r="BW84" i="18"/>
  <c r="BV84" i="18"/>
  <c r="BU84" i="18"/>
  <c r="BQ84" i="18"/>
  <c r="CH83" i="18"/>
  <c r="CF83" i="18"/>
  <c r="CE83" i="18"/>
  <c r="CD83" i="18"/>
  <c r="BZ83" i="18"/>
  <c r="BW83" i="18"/>
  <c r="BU83" i="18"/>
  <c r="BV83" i="18" s="1"/>
  <c r="BQ83" i="18"/>
  <c r="CH82" i="18"/>
  <c r="CF82" i="18"/>
  <c r="CE82" i="18"/>
  <c r="CD82" i="18"/>
  <c r="BZ82" i="18"/>
  <c r="BW82" i="18"/>
  <c r="BV82" i="18"/>
  <c r="BU82" i="18"/>
  <c r="BQ82" i="18"/>
  <c r="CH81" i="18"/>
  <c r="CF81" i="18"/>
  <c r="CE81" i="18"/>
  <c r="CD81" i="18"/>
  <c r="BZ81" i="18"/>
  <c r="BW81" i="18"/>
  <c r="BV81" i="18"/>
  <c r="BU81" i="18"/>
  <c r="BQ81" i="18"/>
  <c r="CH80" i="18"/>
  <c r="CF80" i="18"/>
  <c r="CE80" i="18"/>
  <c r="CD80" i="18"/>
  <c r="BZ80" i="18"/>
  <c r="BW80" i="18"/>
  <c r="BU80" i="18"/>
  <c r="BV80" i="18" s="1"/>
  <c r="BQ80" i="18"/>
  <c r="CH79" i="18"/>
  <c r="CF79" i="18"/>
  <c r="CE79" i="18"/>
  <c r="CD79" i="18"/>
  <c r="BZ79" i="18"/>
  <c r="BW79" i="18"/>
  <c r="BV79" i="18"/>
  <c r="BU79" i="18"/>
  <c r="BQ79" i="18"/>
  <c r="CH78" i="18"/>
  <c r="CF78" i="18"/>
  <c r="CE78" i="18"/>
  <c r="CD78" i="18"/>
  <c r="BZ78" i="18"/>
  <c r="BW78" i="18"/>
  <c r="BV78" i="18"/>
  <c r="BU78" i="18"/>
  <c r="BQ78" i="18"/>
  <c r="CH77" i="18"/>
  <c r="CF77" i="18"/>
  <c r="CE77" i="18"/>
  <c r="CD77" i="18"/>
  <c r="BZ77" i="18"/>
  <c r="BW77" i="18"/>
  <c r="BV77" i="18"/>
  <c r="BU77" i="18"/>
  <c r="BQ77" i="18"/>
  <c r="CH76" i="18"/>
  <c r="CF76" i="18"/>
  <c r="CE76" i="18"/>
  <c r="CD76" i="18"/>
  <c r="BZ76" i="18"/>
  <c r="BW76" i="18"/>
  <c r="BV76" i="18"/>
  <c r="BU76" i="18"/>
  <c r="BQ76" i="18"/>
  <c r="CH75" i="18"/>
  <c r="CF75" i="18"/>
  <c r="CE75" i="18"/>
  <c r="CD75" i="18"/>
  <c r="BZ75" i="18"/>
  <c r="BW75" i="18"/>
  <c r="BV75" i="18"/>
  <c r="BU75" i="18"/>
  <c r="BQ75" i="18"/>
  <c r="CH74" i="18"/>
  <c r="CF74" i="18"/>
  <c r="CE74" i="18"/>
  <c r="CD74" i="18"/>
  <c r="BZ74" i="18"/>
  <c r="BW74" i="18"/>
  <c r="BV74" i="18"/>
  <c r="BU74" i="18"/>
  <c r="BQ74" i="18"/>
  <c r="CH73" i="18"/>
  <c r="CF73" i="18"/>
  <c r="CE73" i="18"/>
  <c r="CD73" i="18"/>
  <c r="BZ73" i="18"/>
  <c r="BW73" i="18"/>
  <c r="BV73" i="18"/>
  <c r="BU73" i="18"/>
  <c r="BQ73" i="18"/>
  <c r="CH72" i="18"/>
  <c r="CF72" i="18"/>
  <c r="CE72" i="18"/>
  <c r="CD72" i="18"/>
  <c r="BZ72" i="18"/>
  <c r="BW72" i="18"/>
  <c r="BV72" i="18"/>
  <c r="BU72" i="18"/>
  <c r="BQ72" i="18"/>
  <c r="CH71" i="18"/>
  <c r="CF71" i="18"/>
  <c r="CE71" i="18"/>
  <c r="CD71" i="18"/>
  <c r="BZ71" i="18"/>
  <c r="BW71" i="18"/>
  <c r="BV71" i="18"/>
  <c r="BU71" i="18"/>
  <c r="BQ71" i="18"/>
  <c r="CH70" i="18"/>
  <c r="CF70" i="18"/>
  <c r="CE70" i="18"/>
  <c r="CD70" i="18"/>
  <c r="BZ70" i="18"/>
  <c r="BW70" i="18"/>
  <c r="BV70" i="18"/>
  <c r="BU70" i="18"/>
  <c r="BQ70" i="18"/>
  <c r="CH69" i="18"/>
  <c r="CF69" i="18"/>
  <c r="CE69" i="18"/>
  <c r="CD69" i="18"/>
  <c r="BZ69" i="18"/>
  <c r="BW69" i="18"/>
  <c r="BV69" i="18"/>
  <c r="BU69" i="18"/>
  <c r="BQ69" i="18"/>
  <c r="CH68" i="18"/>
  <c r="CF68" i="18"/>
  <c r="CE68" i="18"/>
  <c r="CD68" i="18"/>
  <c r="BZ68" i="18"/>
  <c r="BW68" i="18"/>
  <c r="BV68" i="18"/>
  <c r="BU68" i="18"/>
  <c r="BQ68" i="18"/>
  <c r="CH67" i="18"/>
  <c r="CF67" i="18"/>
  <c r="CE67" i="18"/>
  <c r="CD67" i="18"/>
  <c r="BZ67" i="18"/>
  <c r="BW67" i="18"/>
  <c r="BV67" i="18"/>
  <c r="BU67" i="18"/>
  <c r="BQ67" i="18"/>
  <c r="CH66" i="18"/>
  <c r="CF66" i="18"/>
  <c r="CE66" i="18"/>
  <c r="CD66" i="18"/>
  <c r="BZ66" i="18"/>
  <c r="BW66" i="18"/>
  <c r="BV66" i="18"/>
  <c r="BU66" i="18"/>
  <c r="BQ66" i="18"/>
  <c r="CH65" i="18"/>
  <c r="CF65" i="18"/>
  <c r="CE65" i="18"/>
  <c r="CD65" i="18"/>
  <c r="BZ65" i="18"/>
  <c r="BW65" i="18"/>
  <c r="BV65" i="18"/>
  <c r="BU65" i="18"/>
  <c r="BQ65" i="18"/>
  <c r="CH64" i="18"/>
  <c r="CF64" i="18"/>
  <c r="CE64" i="18"/>
  <c r="CD64" i="18"/>
  <c r="BZ64" i="18"/>
  <c r="BW64" i="18"/>
  <c r="BV64" i="18"/>
  <c r="BU64" i="18"/>
  <c r="BQ64" i="18"/>
  <c r="CH63" i="18"/>
  <c r="CF63" i="18"/>
  <c r="CE63" i="18"/>
  <c r="CD63" i="18"/>
  <c r="BZ63" i="18"/>
  <c r="BW63" i="18"/>
  <c r="BV63" i="18"/>
  <c r="BU63" i="18"/>
  <c r="BQ63" i="18"/>
  <c r="CH62" i="18"/>
  <c r="CF62" i="18"/>
  <c r="CE62" i="18"/>
  <c r="CD62" i="18"/>
  <c r="BZ62" i="18"/>
  <c r="BW62" i="18"/>
  <c r="BU62" i="18"/>
  <c r="BV62" i="18" s="1"/>
  <c r="BQ62" i="18"/>
  <c r="CH61" i="18"/>
  <c r="CF61" i="18"/>
  <c r="CE61" i="18"/>
  <c r="CD61" i="18"/>
  <c r="BZ61" i="18"/>
  <c r="BW61" i="18"/>
  <c r="BV61" i="18"/>
  <c r="BU61" i="18"/>
  <c r="BQ61" i="18"/>
  <c r="CH60" i="18"/>
  <c r="CF60" i="18"/>
  <c r="CE60" i="18"/>
  <c r="CD60" i="18"/>
  <c r="BZ60" i="18"/>
  <c r="BW60" i="18"/>
  <c r="BV60" i="18"/>
  <c r="BU60" i="18"/>
  <c r="BQ60" i="18"/>
  <c r="CH59" i="18"/>
  <c r="CF59" i="18"/>
  <c r="CE59" i="18"/>
  <c r="CD59" i="18"/>
  <c r="BZ59" i="18"/>
  <c r="BW59" i="18"/>
  <c r="BV59" i="18"/>
  <c r="BU59" i="18"/>
  <c r="BQ59" i="18"/>
  <c r="CH58" i="18"/>
  <c r="CF58" i="18"/>
  <c r="CE58" i="18"/>
  <c r="CD58" i="18"/>
  <c r="BZ58" i="18"/>
  <c r="BW58" i="18"/>
  <c r="BV58" i="18"/>
  <c r="BU58" i="18"/>
  <c r="BQ58" i="18"/>
  <c r="CH57" i="18"/>
  <c r="CF57" i="18"/>
  <c r="CE57" i="18"/>
  <c r="CD57" i="18"/>
  <c r="BZ57" i="18"/>
  <c r="BW57" i="18"/>
  <c r="BV57" i="18"/>
  <c r="BU57" i="18"/>
  <c r="BQ57" i="18"/>
  <c r="CH56" i="18"/>
  <c r="CF56" i="18"/>
  <c r="CE56" i="18"/>
  <c r="CD56" i="18"/>
  <c r="BZ56" i="18"/>
  <c r="BW56" i="18"/>
  <c r="BV56" i="18"/>
  <c r="BU56" i="18"/>
  <c r="BQ56" i="18"/>
  <c r="CH55" i="18"/>
  <c r="CF55" i="18"/>
  <c r="CE55" i="18"/>
  <c r="CD55" i="18"/>
  <c r="BZ55" i="18"/>
  <c r="BW55" i="18"/>
  <c r="BV55" i="18"/>
  <c r="BU55" i="18"/>
  <c r="BQ55" i="18"/>
  <c r="CH54" i="18"/>
  <c r="CF54" i="18"/>
  <c r="CE54" i="18"/>
  <c r="CD54" i="18"/>
  <c r="BZ54" i="18"/>
  <c r="BW54" i="18"/>
  <c r="BV54" i="18"/>
  <c r="BU54" i="18"/>
  <c r="BQ54" i="18"/>
  <c r="CH53" i="18"/>
  <c r="CF53" i="18"/>
  <c r="CE53" i="18"/>
  <c r="CD53" i="18"/>
  <c r="BZ53" i="18"/>
  <c r="BW53" i="18"/>
  <c r="BV53" i="18"/>
  <c r="BU53" i="18"/>
  <c r="BQ53" i="18"/>
  <c r="CH52" i="18"/>
  <c r="CF52" i="18"/>
  <c r="CE52" i="18"/>
  <c r="CD52" i="18"/>
  <c r="BZ52" i="18"/>
  <c r="BW52" i="18"/>
  <c r="BV52" i="18"/>
  <c r="BU52" i="18"/>
  <c r="BQ52" i="18"/>
  <c r="CH51" i="18"/>
  <c r="CF51" i="18"/>
  <c r="CE51" i="18"/>
  <c r="CD51" i="18"/>
  <c r="BZ51" i="18"/>
  <c r="BW51" i="18"/>
  <c r="BV51" i="18"/>
  <c r="BU51" i="18"/>
  <c r="BQ51" i="18"/>
  <c r="CH50" i="18"/>
  <c r="CF50" i="18"/>
  <c r="CE50" i="18"/>
  <c r="CD50" i="18"/>
  <c r="BZ50" i="18"/>
  <c r="BW50" i="18"/>
  <c r="BV50" i="18"/>
  <c r="BU50" i="18"/>
  <c r="BQ50" i="18"/>
  <c r="CH49" i="18"/>
  <c r="CF49" i="18"/>
  <c r="CE49" i="18"/>
  <c r="CD49" i="18"/>
  <c r="BZ49" i="18"/>
  <c r="BW49" i="18"/>
  <c r="BV49" i="18"/>
  <c r="BU49" i="18"/>
  <c r="BQ49" i="18"/>
  <c r="CH48" i="18"/>
  <c r="CF48" i="18"/>
  <c r="CE48" i="18"/>
  <c r="CD48" i="18"/>
  <c r="BZ48" i="18"/>
  <c r="BW48" i="18"/>
  <c r="BV48" i="18"/>
  <c r="BU48" i="18"/>
  <c r="BQ48" i="18"/>
  <c r="CH47" i="18"/>
  <c r="CF47" i="18"/>
  <c r="CE47" i="18"/>
  <c r="CD47" i="18"/>
  <c r="BZ47" i="18"/>
  <c r="BW47" i="18"/>
  <c r="BV47" i="18"/>
  <c r="BU47" i="18"/>
  <c r="BQ47" i="18"/>
  <c r="CH46" i="18"/>
  <c r="CF46" i="18"/>
  <c r="CE46" i="18"/>
  <c r="CD46" i="18"/>
  <c r="BZ46" i="18"/>
  <c r="BW46" i="18"/>
  <c r="BV46" i="18"/>
  <c r="BU46" i="18"/>
  <c r="BQ46" i="18"/>
  <c r="CH45" i="18"/>
  <c r="CF45" i="18"/>
  <c r="CE45" i="18"/>
  <c r="CD45" i="18"/>
  <c r="BZ45" i="18"/>
  <c r="BW45" i="18"/>
  <c r="BV45" i="18"/>
  <c r="BU45" i="18"/>
  <c r="BQ45" i="18"/>
  <c r="CH44" i="18"/>
  <c r="CF44" i="18"/>
  <c r="CE44" i="18"/>
  <c r="CD44" i="18"/>
  <c r="BZ44" i="18"/>
  <c r="BW44" i="18"/>
  <c r="BV44" i="18"/>
  <c r="BU44" i="18"/>
  <c r="BQ44" i="18"/>
  <c r="CH43" i="18"/>
  <c r="CF43" i="18"/>
  <c r="CE43" i="18"/>
  <c r="CD43" i="18"/>
  <c r="BZ43" i="18"/>
  <c r="BW43" i="18"/>
  <c r="BV43" i="18"/>
  <c r="BU43" i="18"/>
  <c r="BQ43" i="18"/>
  <c r="CH42" i="18"/>
  <c r="CF42" i="18"/>
  <c r="CE42" i="18"/>
  <c r="CD42" i="18"/>
  <c r="BZ42" i="18"/>
  <c r="BW42" i="18"/>
  <c r="BV42" i="18"/>
  <c r="BU42" i="18"/>
  <c r="BQ42" i="18"/>
  <c r="CH41" i="18"/>
  <c r="CF41" i="18"/>
  <c r="CE41" i="18"/>
  <c r="CD41" i="18"/>
  <c r="BZ41" i="18"/>
  <c r="BW41" i="18"/>
  <c r="BV41" i="18"/>
  <c r="BU41" i="18"/>
  <c r="BQ41" i="18"/>
  <c r="CH40" i="18"/>
  <c r="CF40" i="18"/>
  <c r="CE40" i="18"/>
  <c r="CD40" i="18"/>
  <c r="BZ40" i="18"/>
  <c r="BW40" i="18"/>
  <c r="BV40" i="18"/>
  <c r="BU40" i="18"/>
  <c r="BQ40" i="18"/>
  <c r="CH39" i="18"/>
  <c r="CF39" i="18"/>
  <c r="CE39" i="18"/>
  <c r="CD39" i="18"/>
  <c r="BZ39" i="18"/>
  <c r="BW39" i="18"/>
  <c r="BV39" i="18"/>
  <c r="BU39" i="18"/>
  <c r="BQ39" i="18"/>
  <c r="CH38" i="18"/>
  <c r="CF38" i="18"/>
  <c r="CE38" i="18"/>
  <c r="CD38" i="18"/>
  <c r="BZ38" i="18"/>
  <c r="BW38" i="18"/>
  <c r="BV38" i="18"/>
  <c r="BU38" i="18"/>
  <c r="BQ38" i="18"/>
  <c r="CH37" i="18"/>
  <c r="CF37" i="18"/>
  <c r="CE37" i="18"/>
  <c r="CD37" i="18"/>
  <c r="BZ37" i="18"/>
  <c r="BW37" i="18"/>
  <c r="BV37" i="18"/>
  <c r="BU37" i="18"/>
  <c r="BQ37" i="18"/>
  <c r="CH36" i="18"/>
  <c r="CF36" i="18"/>
  <c r="CE36" i="18"/>
  <c r="CD36" i="18"/>
  <c r="BZ36" i="18"/>
  <c r="BW36" i="18"/>
  <c r="BV36" i="18"/>
  <c r="BU36" i="18"/>
  <c r="BQ36" i="18"/>
  <c r="CH35" i="18"/>
  <c r="CF35" i="18"/>
  <c r="CE35" i="18"/>
  <c r="CD35" i="18"/>
  <c r="BZ35" i="18"/>
  <c r="BW35" i="18"/>
  <c r="BV35" i="18"/>
  <c r="BU35" i="18"/>
  <c r="BQ35" i="18"/>
  <c r="CH34" i="18"/>
  <c r="CF34" i="18"/>
  <c r="CE34" i="18"/>
  <c r="CD34" i="18"/>
  <c r="BZ34" i="18"/>
  <c r="BW34" i="18"/>
  <c r="BV34" i="18"/>
  <c r="BU34" i="18"/>
  <c r="BQ34" i="18"/>
  <c r="CH33" i="18"/>
  <c r="CF33" i="18"/>
  <c r="CE33" i="18"/>
  <c r="CD33" i="18"/>
  <c r="BZ33" i="18"/>
  <c r="BW33" i="18"/>
  <c r="BV33" i="18"/>
  <c r="BU33" i="18"/>
  <c r="BQ33" i="18"/>
  <c r="CH32" i="18"/>
  <c r="CF32" i="18"/>
  <c r="CE32" i="18"/>
  <c r="CD32" i="18"/>
  <c r="BZ32" i="18"/>
  <c r="BW32" i="18"/>
  <c r="BV32" i="18"/>
  <c r="BU32" i="18"/>
  <c r="BQ32" i="18"/>
  <c r="CH31" i="18"/>
  <c r="CF31" i="18"/>
  <c r="CE31" i="18"/>
  <c r="CD31" i="18"/>
  <c r="BZ31" i="18"/>
  <c r="BW31" i="18"/>
  <c r="BV31" i="18"/>
  <c r="BU31" i="18"/>
  <c r="BQ31" i="18"/>
  <c r="CH30" i="18"/>
  <c r="CF30" i="18"/>
  <c r="CE30" i="18"/>
  <c r="CD30" i="18"/>
  <c r="BZ30" i="18"/>
  <c r="BW30" i="18"/>
  <c r="BV30" i="18"/>
  <c r="BU30" i="18"/>
  <c r="BQ30" i="18"/>
  <c r="CH29" i="18"/>
  <c r="CF29" i="18"/>
  <c r="CE29" i="18"/>
  <c r="CD29" i="18"/>
  <c r="BZ29" i="18"/>
  <c r="BW29" i="18"/>
  <c r="BV29" i="18"/>
  <c r="BU29" i="18"/>
  <c r="BQ29" i="18"/>
  <c r="CH28" i="18"/>
  <c r="CF28" i="18"/>
  <c r="CE28" i="18"/>
  <c r="CD28" i="18"/>
  <c r="BZ28" i="18"/>
  <c r="BW28" i="18"/>
  <c r="BV28" i="18"/>
  <c r="BU28" i="18"/>
  <c r="BQ28" i="18"/>
  <c r="CH27" i="18"/>
  <c r="CF27" i="18"/>
  <c r="CE27" i="18"/>
  <c r="CD27" i="18"/>
  <c r="BZ27" i="18"/>
  <c r="BW27" i="18"/>
  <c r="BV27" i="18"/>
  <c r="BU27" i="18"/>
  <c r="BQ27" i="18"/>
  <c r="CH26" i="18"/>
  <c r="CF26" i="18"/>
  <c r="CE26" i="18"/>
  <c r="CD26" i="18"/>
  <c r="BZ26" i="18"/>
  <c r="BW26" i="18"/>
  <c r="BV26" i="18"/>
  <c r="BU26" i="18"/>
  <c r="BQ26" i="18"/>
  <c r="CH25" i="18"/>
  <c r="CF25" i="18"/>
  <c r="CE25" i="18"/>
  <c r="CD25" i="18"/>
  <c r="BZ25" i="18"/>
  <c r="BW25" i="18"/>
  <c r="BV25" i="18"/>
  <c r="BU25" i="18"/>
  <c r="BQ25" i="18"/>
  <c r="CH24" i="18"/>
  <c r="CF24" i="18"/>
  <c r="CE24" i="18"/>
  <c r="CD24" i="18"/>
  <c r="BZ24" i="18"/>
  <c r="BW24" i="18"/>
  <c r="BV24" i="18"/>
  <c r="BU24" i="18"/>
  <c r="BQ24" i="18"/>
  <c r="CH23" i="18"/>
  <c r="CF23" i="18"/>
  <c r="CE23" i="18"/>
  <c r="CD23" i="18"/>
  <c r="BZ23" i="18"/>
  <c r="BW23" i="18"/>
  <c r="BV23" i="18"/>
  <c r="BU23" i="18"/>
  <c r="BQ23" i="18"/>
  <c r="CH22" i="18"/>
  <c r="CF22" i="18"/>
  <c r="CE22" i="18"/>
  <c r="CD22" i="18"/>
  <c r="BZ22" i="18"/>
  <c r="BW22" i="18"/>
  <c r="BV22" i="18"/>
  <c r="BU22" i="18"/>
  <c r="BQ22" i="18"/>
  <c r="CH21" i="18"/>
  <c r="CF21" i="18"/>
  <c r="CE21" i="18"/>
  <c r="CD21" i="18"/>
  <c r="BZ21" i="18"/>
  <c r="BW21" i="18"/>
  <c r="BV21" i="18"/>
  <c r="BU21" i="18"/>
  <c r="BQ21" i="18"/>
  <c r="CH20" i="18"/>
  <c r="CF20" i="18"/>
  <c r="CE20" i="18"/>
  <c r="CD20" i="18"/>
  <c r="BZ20" i="18"/>
  <c r="BW20" i="18"/>
  <c r="BV20" i="18"/>
  <c r="BU20" i="18"/>
  <c r="BQ20" i="18"/>
  <c r="CH19" i="18"/>
  <c r="CF19" i="18"/>
  <c r="CE19" i="18"/>
  <c r="CD19" i="18"/>
  <c r="BZ19" i="18"/>
  <c r="BW19" i="18"/>
  <c r="BV19" i="18"/>
  <c r="BU19" i="18"/>
  <c r="BQ19" i="18"/>
  <c r="CH18" i="18"/>
  <c r="CF18" i="18"/>
  <c r="CE18" i="18"/>
  <c r="CD18" i="18"/>
  <c r="BZ18" i="18"/>
  <c r="BW18" i="18"/>
  <c r="BV18" i="18"/>
  <c r="BU18" i="18"/>
  <c r="BQ18" i="18"/>
  <c r="CH17" i="18"/>
  <c r="CF17" i="18"/>
  <c r="CE17" i="18"/>
  <c r="CD17" i="18"/>
  <c r="BZ17" i="18"/>
  <c r="BW17" i="18"/>
  <c r="BU17" i="18"/>
  <c r="BV17" i="18" s="1"/>
  <c r="BQ17" i="18"/>
  <c r="CH16" i="18"/>
  <c r="CF16" i="18"/>
  <c r="CE16" i="18"/>
  <c r="CD16" i="18"/>
  <c r="BZ16" i="18"/>
  <c r="BW16" i="18"/>
  <c r="BV16" i="18"/>
  <c r="BU16" i="18"/>
  <c r="BQ16" i="18"/>
  <c r="CH15" i="18"/>
  <c r="CF15" i="18"/>
  <c r="CE15" i="18"/>
  <c r="CD15" i="18"/>
  <c r="BZ15" i="18"/>
  <c r="BW15" i="18"/>
  <c r="BV15" i="18"/>
  <c r="BU15" i="18"/>
  <c r="BQ15" i="18"/>
  <c r="CH14" i="18"/>
  <c r="CF14" i="18"/>
  <c r="CE14" i="18"/>
  <c r="CD14" i="18"/>
  <c r="BZ14" i="18"/>
  <c r="BW14" i="18"/>
  <c r="BV14" i="18"/>
  <c r="BU14" i="18"/>
  <c r="BQ14" i="18"/>
  <c r="CH13" i="18"/>
  <c r="CF13" i="18"/>
  <c r="CE13" i="18"/>
  <c r="CD13" i="18"/>
  <c r="BZ13" i="18"/>
  <c r="BW13" i="18"/>
  <c r="BV13" i="18"/>
  <c r="BU13" i="18"/>
  <c r="BQ13" i="18"/>
  <c r="CH12" i="18"/>
  <c r="CF12" i="18"/>
  <c r="CE12" i="18"/>
  <c r="CD12" i="18"/>
  <c r="BZ12" i="18"/>
  <c r="BW12" i="18"/>
  <c r="BV12" i="18"/>
  <c r="BU12" i="18"/>
  <c r="BQ12" i="18"/>
  <c r="CH11" i="18"/>
  <c r="CF11" i="18"/>
  <c r="CE11" i="18"/>
  <c r="CD11" i="18"/>
  <c r="BZ11" i="18"/>
  <c r="BW11" i="18"/>
  <c r="BV11" i="18"/>
  <c r="BU11" i="18"/>
  <c r="BQ11" i="18"/>
  <c r="CH10" i="18"/>
  <c r="CF10" i="18"/>
  <c r="CE10" i="18"/>
  <c r="CD10" i="18"/>
  <c r="BZ10" i="18"/>
  <c r="BW10" i="18"/>
  <c r="BV10" i="18"/>
  <c r="BU10" i="18"/>
  <c r="BQ10" i="18"/>
  <c r="CH9" i="18"/>
  <c r="CF9" i="18"/>
  <c r="CE9" i="18"/>
  <c r="CD9" i="18"/>
  <c r="BZ9" i="18"/>
  <c r="BW9" i="18"/>
  <c r="BV9" i="18"/>
  <c r="BU9" i="18"/>
  <c r="BQ9" i="18"/>
  <c r="CH8" i="18"/>
  <c r="CF8" i="18"/>
  <c r="CE8" i="18"/>
  <c r="CD8" i="18"/>
  <c r="BZ8" i="18"/>
  <c r="BW8" i="18"/>
  <c r="BV8" i="18"/>
  <c r="BU8" i="18"/>
  <c r="BQ8" i="18"/>
  <c r="BL100" i="18"/>
  <c r="BJ100" i="18"/>
  <c r="BI100" i="18"/>
  <c r="BH100" i="18"/>
  <c r="BD100" i="18"/>
  <c r="BA100" i="18"/>
  <c r="AZ100" i="18"/>
  <c r="AY100" i="18"/>
  <c r="AU100" i="18"/>
  <c r="BL99" i="18"/>
  <c r="BJ99" i="18"/>
  <c r="BI99" i="18"/>
  <c r="BH99" i="18"/>
  <c r="BD99" i="18"/>
  <c r="BA99" i="18"/>
  <c r="AZ99" i="18"/>
  <c r="AY99" i="18"/>
  <c r="AU99" i="18"/>
  <c r="BL98" i="18"/>
  <c r="BJ98" i="18"/>
  <c r="BI98" i="18"/>
  <c r="BH98" i="18"/>
  <c r="BD98" i="18"/>
  <c r="BA98" i="18"/>
  <c r="AY98" i="18"/>
  <c r="AZ98" i="18" s="1"/>
  <c r="AU98" i="18"/>
  <c r="BL97" i="18"/>
  <c r="BJ97" i="18"/>
  <c r="BI97" i="18"/>
  <c r="BH97" i="18"/>
  <c r="BD97" i="18"/>
  <c r="BA97" i="18"/>
  <c r="AZ97" i="18"/>
  <c r="AY97" i="18"/>
  <c r="AU97" i="18"/>
  <c r="BL96" i="18"/>
  <c r="BJ96" i="18"/>
  <c r="BI96" i="18"/>
  <c r="BH96" i="18"/>
  <c r="BD96" i="18"/>
  <c r="BA96" i="18"/>
  <c r="AZ96" i="18"/>
  <c r="AY96" i="18"/>
  <c r="AU96" i="18"/>
  <c r="BL95" i="18"/>
  <c r="BJ95" i="18"/>
  <c r="BI95" i="18"/>
  <c r="BH95" i="18"/>
  <c r="BD95" i="18"/>
  <c r="BA95" i="18"/>
  <c r="AZ95" i="18"/>
  <c r="AY95" i="18"/>
  <c r="AU95" i="18"/>
  <c r="BL94" i="18"/>
  <c r="BJ94" i="18"/>
  <c r="BI94" i="18"/>
  <c r="BH94" i="18"/>
  <c r="BD94" i="18"/>
  <c r="BA94" i="18"/>
  <c r="AZ94" i="18"/>
  <c r="AY94" i="18"/>
  <c r="AU94" i="18"/>
  <c r="BL93" i="18"/>
  <c r="BJ93" i="18"/>
  <c r="BI93" i="18"/>
  <c r="BH93" i="18"/>
  <c r="BD93" i="18"/>
  <c r="BA93" i="18"/>
  <c r="AZ93" i="18"/>
  <c r="AY93" i="18"/>
  <c r="AU93" i="18"/>
  <c r="BL92" i="18"/>
  <c r="BJ92" i="18"/>
  <c r="BI92" i="18"/>
  <c r="BH92" i="18"/>
  <c r="BD92" i="18"/>
  <c r="BA92" i="18"/>
  <c r="AZ92" i="18"/>
  <c r="AY92" i="18"/>
  <c r="AU92" i="18"/>
  <c r="BL91" i="18"/>
  <c r="BJ91" i="18"/>
  <c r="BI91" i="18"/>
  <c r="BH91" i="18"/>
  <c r="BD91" i="18"/>
  <c r="BA91" i="18"/>
  <c r="AZ91" i="18"/>
  <c r="AY91" i="18"/>
  <c r="AU91" i="18"/>
  <c r="BL90" i="18"/>
  <c r="BJ90" i="18"/>
  <c r="BI90" i="18"/>
  <c r="BH90" i="18"/>
  <c r="BD90" i="18"/>
  <c r="BA90" i="18"/>
  <c r="AZ90" i="18"/>
  <c r="AY90" i="18"/>
  <c r="AU90" i="18"/>
  <c r="BL89" i="18"/>
  <c r="BJ89" i="18"/>
  <c r="BI89" i="18"/>
  <c r="BH89" i="18"/>
  <c r="BD89" i="18"/>
  <c r="BA89" i="18"/>
  <c r="AZ89" i="18"/>
  <c r="AY89" i="18"/>
  <c r="AU89" i="18"/>
  <c r="BL88" i="18"/>
  <c r="BJ88" i="18"/>
  <c r="BI88" i="18"/>
  <c r="BH88" i="18"/>
  <c r="BD88" i="18"/>
  <c r="BA88" i="18"/>
  <c r="AZ88" i="18"/>
  <c r="AY88" i="18"/>
  <c r="AU88" i="18"/>
  <c r="BL87" i="18"/>
  <c r="BJ87" i="18"/>
  <c r="BI87" i="18"/>
  <c r="BH87" i="18"/>
  <c r="BD87" i="18"/>
  <c r="BA87" i="18"/>
  <c r="AZ87" i="18"/>
  <c r="AY87" i="18"/>
  <c r="AU87" i="18"/>
  <c r="BL86" i="18"/>
  <c r="BJ86" i="18"/>
  <c r="BI86" i="18"/>
  <c r="BH86" i="18"/>
  <c r="BD86" i="18"/>
  <c r="BA86" i="18"/>
  <c r="AY86" i="18"/>
  <c r="AZ86" i="18" s="1"/>
  <c r="AU86" i="18"/>
  <c r="BL85" i="18"/>
  <c r="BJ85" i="18"/>
  <c r="BI85" i="18"/>
  <c r="BH85" i="18"/>
  <c r="BD85" i="18"/>
  <c r="BA85" i="18"/>
  <c r="AZ85" i="18"/>
  <c r="AY85" i="18"/>
  <c r="AU85" i="18"/>
  <c r="BL84" i="18"/>
  <c r="BJ84" i="18"/>
  <c r="BI84" i="18"/>
  <c r="BH84" i="18"/>
  <c r="BD84" i="18"/>
  <c r="BA84" i="18"/>
  <c r="AZ84" i="18"/>
  <c r="AY84" i="18"/>
  <c r="AU84" i="18"/>
  <c r="BL83" i="18"/>
  <c r="BJ83" i="18"/>
  <c r="BI83" i="18"/>
  <c r="BH83" i="18"/>
  <c r="BD83" i="18"/>
  <c r="BA83" i="18"/>
  <c r="AY83" i="18"/>
  <c r="AZ83" i="18" s="1"/>
  <c r="AU83" i="18"/>
  <c r="BL82" i="18"/>
  <c r="BJ82" i="18"/>
  <c r="BI82" i="18"/>
  <c r="BH82" i="18"/>
  <c r="BD82" i="18"/>
  <c r="BA82" i="18"/>
  <c r="AZ82" i="18"/>
  <c r="AY82" i="18"/>
  <c r="AU82" i="18"/>
  <c r="BL81" i="18"/>
  <c r="BJ81" i="18"/>
  <c r="BI81" i="18"/>
  <c r="BH81" i="18"/>
  <c r="BD81" i="18"/>
  <c r="BA81" i="18"/>
  <c r="AZ81" i="18"/>
  <c r="AY81" i="18"/>
  <c r="AU81" i="18"/>
  <c r="BL80" i="18"/>
  <c r="BJ80" i="18"/>
  <c r="BI80" i="18"/>
  <c r="BH80" i="18"/>
  <c r="BD80" i="18"/>
  <c r="BA80" i="18"/>
  <c r="AY80" i="18"/>
  <c r="AZ80" i="18" s="1"/>
  <c r="AU80" i="18"/>
  <c r="BL79" i="18"/>
  <c r="BJ79" i="18"/>
  <c r="BI79" i="18"/>
  <c r="BH79" i="18"/>
  <c r="BD79" i="18"/>
  <c r="BA79" i="18"/>
  <c r="AZ79" i="18"/>
  <c r="AY79" i="18"/>
  <c r="AU79" i="18"/>
  <c r="BL78" i="18"/>
  <c r="BJ78" i="18"/>
  <c r="BI78" i="18"/>
  <c r="BH78" i="18"/>
  <c r="BD78" i="18"/>
  <c r="BA78" i="18"/>
  <c r="AZ78" i="18"/>
  <c r="AY78" i="18"/>
  <c r="AU78" i="18"/>
  <c r="BL77" i="18"/>
  <c r="BJ77" i="18"/>
  <c r="BI77" i="18"/>
  <c r="BH77" i="18"/>
  <c r="BD77" i="18"/>
  <c r="BA77" i="18"/>
  <c r="AZ77" i="18"/>
  <c r="AY77" i="18"/>
  <c r="AU77" i="18"/>
  <c r="BL76" i="18"/>
  <c r="BJ76" i="18"/>
  <c r="BI76" i="18"/>
  <c r="BH76" i="18"/>
  <c r="BD76" i="18"/>
  <c r="BA76" i="18"/>
  <c r="AZ76" i="18"/>
  <c r="AY76" i="18"/>
  <c r="AU76" i="18"/>
  <c r="BL75" i="18"/>
  <c r="BJ75" i="18"/>
  <c r="BI75" i="18"/>
  <c r="BH75" i="18"/>
  <c r="BD75" i="18"/>
  <c r="BA75" i="18"/>
  <c r="AZ75" i="18"/>
  <c r="AY75" i="18"/>
  <c r="AU75" i="18"/>
  <c r="BL74" i="18"/>
  <c r="BJ74" i="18"/>
  <c r="BI74" i="18"/>
  <c r="BH74" i="18"/>
  <c r="BD74" i="18"/>
  <c r="BA74" i="18"/>
  <c r="AZ74" i="18"/>
  <c r="AY74" i="18"/>
  <c r="AU74" i="18"/>
  <c r="BL73" i="18"/>
  <c r="BJ73" i="18"/>
  <c r="BI73" i="18"/>
  <c r="BH73" i="18"/>
  <c r="BD73" i="18"/>
  <c r="BA73" i="18"/>
  <c r="AZ73" i="18"/>
  <c r="AY73" i="18"/>
  <c r="AU73" i="18"/>
  <c r="BL72" i="18"/>
  <c r="BJ72" i="18"/>
  <c r="BI72" i="18"/>
  <c r="BH72" i="18"/>
  <c r="BD72" i="18"/>
  <c r="BA72" i="18"/>
  <c r="AZ72" i="18"/>
  <c r="AY72" i="18"/>
  <c r="AU72" i="18"/>
  <c r="BL71" i="18"/>
  <c r="BJ71" i="18"/>
  <c r="BI71" i="18"/>
  <c r="BH71" i="18"/>
  <c r="BD71" i="18"/>
  <c r="BA71" i="18"/>
  <c r="AZ71" i="18"/>
  <c r="AY71" i="18"/>
  <c r="AU71" i="18"/>
  <c r="BL70" i="18"/>
  <c r="BJ70" i="18"/>
  <c r="BI70" i="18"/>
  <c r="BH70" i="18"/>
  <c r="BD70" i="18"/>
  <c r="BA70" i="18"/>
  <c r="AZ70" i="18"/>
  <c r="AY70" i="18"/>
  <c r="AU70" i="18"/>
  <c r="BL69" i="18"/>
  <c r="BJ69" i="18"/>
  <c r="BI69" i="18"/>
  <c r="BH69" i="18"/>
  <c r="BD69" i="18"/>
  <c r="BA69" i="18"/>
  <c r="AZ69" i="18"/>
  <c r="AY69" i="18"/>
  <c r="AU69" i="18"/>
  <c r="BL68" i="18"/>
  <c r="BJ68" i="18"/>
  <c r="BI68" i="18"/>
  <c r="BH68" i="18"/>
  <c r="BD68" i="18"/>
  <c r="BA68" i="18"/>
  <c r="AZ68" i="18"/>
  <c r="AY68" i="18"/>
  <c r="AU68" i="18"/>
  <c r="BL67" i="18"/>
  <c r="BJ67" i="18"/>
  <c r="BI67" i="18"/>
  <c r="BH67" i="18"/>
  <c r="BD67" i="18"/>
  <c r="BA67" i="18"/>
  <c r="AZ67" i="18"/>
  <c r="AY67" i="18"/>
  <c r="AU67" i="18"/>
  <c r="BL66" i="18"/>
  <c r="BJ66" i="18"/>
  <c r="BI66" i="18"/>
  <c r="BH66" i="18"/>
  <c r="BD66" i="18"/>
  <c r="BA66" i="18"/>
  <c r="AZ66" i="18"/>
  <c r="AY66" i="18"/>
  <c r="AU66" i="18"/>
  <c r="BL65" i="18"/>
  <c r="BJ65" i="18"/>
  <c r="BI65" i="18"/>
  <c r="BH65" i="18"/>
  <c r="BD65" i="18"/>
  <c r="BA65" i="18"/>
  <c r="AZ65" i="18"/>
  <c r="AY65" i="18"/>
  <c r="AU65" i="18"/>
  <c r="BL64" i="18"/>
  <c r="BJ64" i="18"/>
  <c r="BI64" i="18"/>
  <c r="BH64" i="18"/>
  <c r="BD64" i="18"/>
  <c r="BA64" i="18"/>
  <c r="AZ64" i="18"/>
  <c r="AY64" i="18"/>
  <c r="AU64" i="18"/>
  <c r="BL63" i="18"/>
  <c r="BJ63" i="18"/>
  <c r="BI63" i="18"/>
  <c r="BH63" i="18"/>
  <c r="BD63" i="18"/>
  <c r="BA63" i="18"/>
  <c r="AZ63" i="18"/>
  <c r="AY63" i="18"/>
  <c r="AU63" i="18"/>
  <c r="BL62" i="18"/>
  <c r="BJ62" i="18"/>
  <c r="BI62" i="18"/>
  <c r="BH62" i="18"/>
  <c r="BD62" i="18"/>
  <c r="BA62" i="18"/>
  <c r="AY62" i="18"/>
  <c r="AZ62" i="18" s="1"/>
  <c r="AU62" i="18"/>
  <c r="BL61" i="18"/>
  <c r="BJ61" i="18"/>
  <c r="BI61" i="18"/>
  <c r="BH61" i="18"/>
  <c r="BD61" i="18"/>
  <c r="BA61" i="18"/>
  <c r="AZ61" i="18"/>
  <c r="AY61" i="18"/>
  <c r="AU61" i="18"/>
  <c r="BL60" i="18"/>
  <c r="BJ60" i="18"/>
  <c r="BI60" i="18"/>
  <c r="BH60" i="18"/>
  <c r="BD60" i="18"/>
  <c r="BA60" i="18"/>
  <c r="AZ60" i="18"/>
  <c r="AY60" i="18"/>
  <c r="AU60" i="18"/>
  <c r="BL59" i="18"/>
  <c r="BJ59" i="18"/>
  <c r="BI59" i="18"/>
  <c r="BH59" i="18"/>
  <c r="BD59" i="18"/>
  <c r="BA59" i="18"/>
  <c r="AZ59" i="18"/>
  <c r="AY59" i="18"/>
  <c r="AU59" i="18"/>
  <c r="BL58" i="18"/>
  <c r="BJ58" i="18"/>
  <c r="BI58" i="18"/>
  <c r="BH58" i="18"/>
  <c r="BD58" i="18"/>
  <c r="BA58" i="18"/>
  <c r="AZ58" i="18"/>
  <c r="AY58" i="18"/>
  <c r="AU58" i="18"/>
  <c r="BL57" i="18"/>
  <c r="BJ57" i="18"/>
  <c r="BI57" i="18"/>
  <c r="BH57" i="18"/>
  <c r="BD57" i="18"/>
  <c r="BA57" i="18"/>
  <c r="AZ57" i="18"/>
  <c r="AY57" i="18"/>
  <c r="AU57" i="18"/>
  <c r="BL56" i="18"/>
  <c r="BJ56" i="18"/>
  <c r="BI56" i="18"/>
  <c r="BH56" i="18"/>
  <c r="BD56" i="18"/>
  <c r="BA56" i="18"/>
  <c r="AZ56" i="18"/>
  <c r="AY56" i="18"/>
  <c r="AU56" i="18"/>
  <c r="BL55" i="18"/>
  <c r="BJ55" i="18"/>
  <c r="BI55" i="18"/>
  <c r="BH55" i="18"/>
  <c r="BD55" i="18"/>
  <c r="BA55" i="18"/>
  <c r="AZ55" i="18"/>
  <c r="AY55" i="18"/>
  <c r="AU55" i="18"/>
  <c r="BL54" i="18"/>
  <c r="BJ54" i="18"/>
  <c r="BI54" i="18"/>
  <c r="BH54" i="18"/>
  <c r="BD54" i="18"/>
  <c r="BA54" i="18"/>
  <c r="AZ54" i="18"/>
  <c r="AY54" i="18"/>
  <c r="AU54" i="18"/>
  <c r="BL53" i="18"/>
  <c r="BJ53" i="18"/>
  <c r="BI53" i="18"/>
  <c r="BH53" i="18"/>
  <c r="BD53" i="18"/>
  <c r="BA53" i="18"/>
  <c r="AZ53" i="18"/>
  <c r="AY53" i="18"/>
  <c r="AU53" i="18"/>
  <c r="BL52" i="18"/>
  <c r="BJ52" i="18"/>
  <c r="BI52" i="18"/>
  <c r="BH52" i="18"/>
  <c r="BD52" i="18"/>
  <c r="BA52" i="18"/>
  <c r="AZ52" i="18"/>
  <c r="AY52" i="18"/>
  <c r="AU52" i="18"/>
  <c r="BL51" i="18"/>
  <c r="BJ51" i="18"/>
  <c r="BI51" i="18"/>
  <c r="BH51" i="18"/>
  <c r="BD51" i="18"/>
  <c r="BA51" i="18"/>
  <c r="AZ51" i="18"/>
  <c r="AY51" i="18"/>
  <c r="AU51" i="18"/>
  <c r="BL50" i="18"/>
  <c r="BJ50" i="18"/>
  <c r="BI50" i="18"/>
  <c r="BH50" i="18"/>
  <c r="BD50" i="18"/>
  <c r="BA50" i="18"/>
  <c r="AZ50" i="18"/>
  <c r="AY50" i="18"/>
  <c r="AU50" i="18"/>
  <c r="BL49" i="18"/>
  <c r="BJ49" i="18"/>
  <c r="BI49" i="18"/>
  <c r="BH49" i="18"/>
  <c r="BD49" i="18"/>
  <c r="BA49" i="18"/>
  <c r="AZ49" i="18"/>
  <c r="AY49" i="18"/>
  <c r="AU49" i="18"/>
  <c r="BL48" i="18"/>
  <c r="BJ48" i="18"/>
  <c r="BI48" i="18"/>
  <c r="BH48" i="18"/>
  <c r="BD48" i="18"/>
  <c r="BA48" i="18"/>
  <c r="AZ48" i="18"/>
  <c r="AY48" i="18"/>
  <c r="AU48" i="18"/>
  <c r="BL47" i="18"/>
  <c r="BJ47" i="18"/>
  <c r="BI47" i="18"/>
  <c r="BH47" i="18"/>
  <c r="BD47" i="18"/>
  <c r="BA47" i="18"/>
  <c r="AZ47" i="18"/>
  <c r="AY47" i="18"/>
  <c r="AU47" i="18"/>
  <c r="BL46" i="18"/>
  <c r="BJ46" i="18"/>
  <c r="BI46" i="18"/>
  <c r="BH46" i="18"/>
  <c r="BD46" i="18"/>
  <c r="BA46" i="18"/>
  <c r="AZ46" i="18"/>
  <c r="AY46" i="18"/>
  <c r="AU46" i="18"/>
  <c r="BL45" i="18"/>
  <c r="BJ45" i="18"/>
  <c r="BI45" i="18"/>
  <c r="BH45" i="18"/>
  <c r="BD45" i="18"/>
  <c r="BA45" i="18"/>
  <c r="AZ45" i="18"/>
  <c r="AY45" i="18"/>
  <c r="AU45" i="18"/>
  <c r="BL44" i="18"/>
  <c r="BJ44" i="18"/>
  <c r="BI44" i="18"/>
  <c r="BH44" i="18"/>
  <c r="BD44" i="18"/>
  <c r="BA44" i="18"/>
  <c r="AZ44" i="18"/>
  <c r="AY44" i="18"/>
  <c r="AU44" i="18"/>
  <c r="BL43" i="18"/>
  <c r="BJ43" i="18"/>
  <c r="BI43" i="18"/>
  <c r="BH43" i="18"/>
  <c r="BD43" i="18"/>
  <c r="BA43" i="18"/>
  <c r="AZ43" i="18"/>
  <c r="AY43" i="18"/>
  <c r="AU43" i="18"/>
  <c r="BL42" i="18"/>
  <c r="BJ42" i="18"/>
  <c r="BI42" i="18"/>
  <c r="BH42" i="18"/>
  <c r="BD42" i="18"/>
  <c r="BA42" i="18"/>
  <c r="AZ42" i="18"/>
  <c r="AY42" i="18"/>
  <c r="AU42" i="18"/>
  <c r="BL41" i="18"/>
  <c r="BJ41" i="18"/>
  <c r="BI41" i="18"/>
  <c r="BH41" i="18"/>
  <c r="BD41" i="18"/>
  <c r="BA41" i="18"/>
  <c r="AZ41" i="18"/>
  <c r="AY41" i="18"/>
  <c r="AU41" i="18"/>
  <c r="BL40" i="18"/>
  <c r="BJ40" i="18"/>
  <c r="BI40" i="18"/>
  <c r="BH40" i="18"/>
  <c r="BD40" i="18"/>
  <c r="BA40" i="18"/>
  <c r="AZ40" i="18"/>
  <c r="AY40" i="18"/>
  <c r="AU40" i="18"/>
  <c r="BL39" i="18"/>
  <c r="BJ39" i="18"/>
  <c r="BI39" i="18"/>
  <c r="BH39" i="18"/>
  <c r="BD39" i="18"/>
  <c r="BA39" i="18"/>
  <c r="AZ39" i="18"/>
  <c r="AY39" i="18"/>
  <c r="AU39" i="18"/>
  <c r="BL38" i="18"/>
  <c r="BJ38" i="18"/>
  <c r="BI38" i="18"/>
  <c r="BH38" i="18"/>
  <c r="BD38" i="18"/>
  <c r="BA38" i="18"/>
  <c r="AZ38" i="18"/>
  <c r="AY38" i="18"/>
  <c r="AU38" i="18"/>
  <c r="BL37" i="18"/>
  <c r="BJ37" i="18"/>
  <c r="BI37" i="18"/>
  <c r="BH37" i="18"/>
  <c r="BD37" i="18"/>
  <c r="BA37" i="18"/>
  <c r="AZ37" i="18"/>
  <c r="AY37" i="18"/>
  <c r="AU37" i="18"/>
  <c r="BL36" i="18"/>
  <c r="BJ36" i="18"/>
  <c r="BI36" i="18"/>
  <c r="BH36" i="18"/>
  <c r="BD36" i="18"/>
  <c r="BA36" i="18"/>
  <c r="AZ36" i="18"/>
  <c r="AY36" i="18"/>
  <c r="AU36" i="18"/>
  <c r="BL35" i="18"/>
  <c r="BJ35" i="18"/>
  <c r="BI35" i="18"/>
  <c r="BH35" i="18"/>
  <c r="BD35" i="18"/>
  <c r="BA35" i="18"/>
  <c r="AZ35" i="18"/>
  <c r="AY35" i="18"/>
  <c r="AU35" i="18"/>
  <c r="BL34" i="18"/>
  <c r="BJ34" i="18"/>
  <c r="BI34" i="18"/>
  <c r="BH34" i="18"/>
  <c r="BD34" i="18"/>
  <c r="BA34" i="18"/>
  <c r="AZ34" i="18"/>
  <c r="AY34" i="18"/>
  <c r="AU34" i="18"/>
  <c r="BL33" i="18"/>
  <c r="BJ33" i="18"/>
  <c r="BI33" i="18"/>
  <c r="BH33" i="18"/>
  <c r="BD33" i="18"/>
  <c r="BA33" i="18"/>
  <c r="AZ33" i="18"/>
  <c r="AY33" i="18"/>
  <c r="AU33" i="18"/>
  <c r="BL32" i="18"/>
  <c r="BJ32" i="18"/>
  <c r="BI32" i="18"/>
  <c r="BH32" i="18"/>
  <c r="BD32" i="18"/>
  <c r="BA32" i="18"/>
  <c r="AZ32" i="18"/>
  <c r="AY32" i="18"/>
  <c r="AU32" i="18"/>
  <c r="BL31" i="18"/>
  <c r="BJ31" i="18"/>
  <c r="BI31" i="18"/>
  <c r="BH31" i="18"/>
  <c r="BD31" i="18"/>
  <c r="BA31" i="18"/>
  <c r="AZ31" i="18"/>
  <c r="AY31" i="18"/>
  <c r="AU31" i="18"/>
  <c r="BL30" i="18"/>
  <c r="BJ30" i="18"/>
  <c r="BI30" i="18"/>
  <c r="BH30" i="18"/>
  <c r="BD30" i="18"/>
  <c r="BA30" i="18"/>
  <c r="AZ30" i="18"/>
  <c r="AY30" i="18"/>
  <c r="AU30" i="18"/>
  <c r="BL29" i="18"/>
  <c r="BJ29" i="18"/>
  <c r="BI29" i="18"/>
  <c r="BH29" i="18"/>
  <c r="BD29" i="18"/>
  <c r="BA29" i="18"/>
  <c r="AZ29" i="18"/>
  <c r="AY29" i="18"/>
  <c r="AU29" i="18"/>
  <c r="BL28" i="18"/>
  <c r="BJ28" i="18"/>
  <c r="BI28" i="18"/>
  <c r="BH28" i="18"/>
  <c r="BD28" i="18"/>
  <c r="BA28" i="18"/>
  <c r="AZ28" i="18"/>
  <c r="AY28" i="18"/>
  <c r="AU28" i="18"/>
  <c r="BL27" i="18"/>
  <c r="BJ27" i="18"/>
  <c r="BI27" i="18"/>
  <c r="BH27" i="18"/>
  <c r="BD27" i="18"/>
  <c r="BA27" i="18"/>
  <c r="AZ27" i="18"/>
  <c r="AY27" i="18"/>
  <c r="AU27" i="18"/>
  <c r="BL26" i="18"/>
  <c r="BJ26" i="18"/>
  <c r="BI26" i="18"/>
  <c r="BH26" i="18"/>
  <c r="BD26" i="18"/>
  <c r="BA26" i="18"/>
  <c r="AZ26" i="18"/>
  <c r="AY26" i="18"/>
  <c r="AU26" i="18"/>
  <c r="BL25" i="18"/>
  <c r="BJ25" i="18"/>
  <c r="BI25" i="18"/>
  <c r="BH25" i="18"/>
  <c r="BD25" i="18"/>
  <c r="BA25" i="18"/>
  <c r="AZ25" i="18"/>
  <c r="AY25" i="18"/>
  <c r="AU25" i="18"/>
  <c r="BL24" i="18"/>
  <c r="BJ24" i="18"/>
  <c r="BI24" i="18"/>
  <c r="BH24" i="18"/>
  <c r="BD24" i="18"/>
  <c r="BA24" i="18"/>
  <c r="AZ24" i="18"/>
  <c r="AY24" i="18"/>
  <c r="AU24" i="18"/>
  <c r="BL23" i="18"/>
  <c r="BJ23" i="18"/>
  <c r="BI23" i="18"/>
  <c r="BH23" i="18"/>
  <c r="BD23" i="18"/>
  <c r="BA23" i="18"/>
  <c r="AZ23" i="18"/>
  <c r="AY23" i="18"/>
  <c r="AU23" i="18"/>
  <c r="BL22" i="18"/>
  <c r="BJ22" i="18"/>
  <c r="BI22" i="18"/>
  <c r="BH22" i="18"/>
  <c r="BD22" i="18"/>
  <c r="BA22" i="18"/>
  <c r="AZ22" i="18"/>
  <c r="AY22" i="18"/>
  <c r="AU22" i="18"/>
  <c r="BL21" i="18"/>
  <c r="BJ21" i="18"/>
  <c r="BI21" i="18"/>
  <c r="BH21" i="18"/>
  <c r="BD21" i="18"/>
  <c r="BA21" i="18"/>
  <c r="AZ21" i="18"/>
  <c r="AY21" i="18"/>
  <c r="AU21" i="18"/>
  <c r="BL20" i="18"/>
  <c r="BJ20" i="18"/>
  <c r="BI20" i="18"/>
  <c r="BH20" i="18"/>
  <c r="BD20" i="18"/>
  <c r="BA20" i="18"/>
  <c r="AZ20" i="18"/>
  <c r="AY20" i="18"/>
  <c r="AU20" i="18"/>
  <c r="BL19" i="18"/>
  <c r="BJ19" i="18"/>
  <c r="BI19" i="18"/>
  <c r="BH19" i="18"/>
  <c r="BD19" i="18"/>
  <c r="BA19" i="18"/>
  <c r="AZ19" i="18"/>
  <c r="AY19" i="18"/>
  <c r="AU19" i="18"/>
  <c r="BL18" i="18"/>
  <c r="BJ18" i="18"/>
  <c r="BI18" i="18"/>
  <c r="BH18" i="18"/>
  <c r="BD18" i="18"/>
  <c r="BA18" i="18"/>
  <c r="AZ18" i="18"/>
  <c r="AY18" i="18"/>
  <c r="AU18" i="18"/>
  <c r="BL17" i="18"/>
  <c r="BJ17" i="18"/>
  <c r="BI17" i="18"/>
  <c r="BH17" i="18"/>
  <c r="BD17" i="18"/>
  <c r="BA17" i="18"/>
  <c r="AY17" i="18"/>
  <c r="AZ17" i="18" s="1"/>
  <c r="AU17" i="18"/>
  <c r="BL16" i="18"/>
  <c r="BJ16" i="18"/>
  <c r="BI16" i="18"/>
  <c r="BH16" i="18"/>
  <c r="BD16" i="18"/>
  <c r="BA16" i="18"/>
  <c r="AZ16" i="18"/>
  <c r="AY16" i="18"/>
  <c r="AU16" i="18"/>
  <c r="BL15" i="18"/>
  <c r="BJ15" i="18"/>
  <c r="BI15" i="18"/>
  <c r="BH15" i="18"/>
  <c r="BD15" i="18"/>
  <c r="BA15" i="18"/>
  <c r="AZ15" i="18"/>
  <c r="AY15" i="18"/>
  <c r="AU15" i="18"/>
  <c r="BL14" i="18"/>
  <c r="BJ14" i="18"/>
  <c r="BI14" i="18"/>
  <c r="BH14" i="18"/>
  <c r="BD14" i="18"/>
  <c r="BA14" i="18"/>
  <c r="AZ14" i="18"/>
  <c r="AY14" i="18"/>
  <c r="AU14" i="18"/>
  <c r="BL13" i="18"/>
  <c r="BJ13" i="18"/>
  <c r="BI13" i="18"/>
  <c r="BH13" i="18"/>
  <c r="BD13" i="18"/>
  <c r="BA13" i="18"/>
  <c r="AZ13" i="18"/>
  <c r="AY13" i="18"/>
  <c r="AU13" i="18"/>
  <c r="BL12" i="18"/>
  <c r="BJ12" i="18"/>
  <c r="BI12" i="18"/>
  <c r="BH12" i="18"/>
  <c r="BD12" i="18"/>
  <c r="BA12" i="18"/>
  <c r="AZ12" i="18"/>
  <c r="AY12" i="18"/>
  <c r="AU12" i="18"/>
  <c r="BL11" i="18"/>
  <c r="BJ11" i="18"/>
  <c r="BI11" i="18"/>
  <c r="BH11" i="18"/>
  <c r="BD11" i="18"/>
  <c r="BA11" i="18"/>
  <c r="AZ11" i="18"/>
  <c r="AY11" i="18"/>
  <c r="AU11" i="18"/>
  <c r="BL10" i="18"/>
  <c r="BJ10" i="18"/>
  <c r="BI10" i="18"/>
  <c r="BH10" i="18"/>
  <c r="BD10" i="18"/>
  <c r="BA10" i="18"/>
  <c r="AZ10" i="18"/>
  <c r="AY10" i="18"/>
  <c r="AU10" i="18"/>
  <c r="BL9" i="18"/>
  <c r="BJ9" i="18"/>
  <c r="BI9" i="18"/>
  <c r="BH9" i="18"/>
  <c r="BD9" i="18"/>
  <c r="BA9" i="18"/>
  <c r="AZ9" i="18"/>
  <c r="AY9" i="18"/>
  <c r="AU9" i="18"/>
  <c r="BL8" i="18"/>
  <c r="BJ8" i="18"/>
  <c r="BI8" i="18"/>
  <c r="BH8" i="18"/>
  <c r="BD8" i="18"/>
  <c r="BA8" i="18"/>
  <c r="AZ8" i="18"/>
  <c r="AY8" i="18"/>
  <c r="AU8" i="18"/>
  <c r="AP100" i="18"/>
  <c r="AN100" i="18"/>
  <c r="AM100" i="18"/>
  <c r="AL100" i="18"/>
  <c r="AH100" i="18"/>
  <c r="AE100" i="18"/>
  <c r="AD100" i="18"/>
  <c r="AC100" i="18"/>
  <c r="Y100" i="18"/>
  <c r="AP99" i="18"/>
  <c r="AN99" i="18"/>
  <c r="AM99" i="18"/>
  <c r="AL99" i="18"/>
  <c r="AH99" i="18"/>
  <c r="AE99" i="18"/>
  <c r="AD99" i="18"/>
  <c r="AC99" i="18"/>
  <c r="Y99" i="18"/>
  <c r="AP98" i="18"/>
  <c r="AN98" i="18"/>
  <c r="AM98" i="18"/>
  <c r="AL98" i="18"/>
  <c r="AH98" i="18"/>
  <c r="AE98" i="18"/>
  <c r="AD98" i="18"/>
  <c r="AC98" i="18"/>
  <c r="AP97" i="18"/>
  <c r="AN97" i="18"/>
  <c r="AM97" i="18"/>
  <c r="AL97" i="18"/>
  <c r="AH97" i="18"/>
  <c r="AE97" i="18"/>
  <c r="AD97" i="18"/>
  <c r="AC97" i="18"/>
  <c r="Y97" i="18"/>
  <c r="AP96" i="18"/>
  <c r="AN96" i="18"/>
  <c r="AM96" i="18"/>
  <c r="AL96" i="18"/>
  <c r="AH96" i="18"/>
  <c r="AE96" i="18"/>
  <c r="AD96" i="18"/>
  <c r="AC96" i="18"/>
  <c r="Y96" i="18"/>
  <c r="AP95" i="18"/>
  <c r="AN95" i="18"/>
  <c r="AM95" i="18"/>
  <c r="AL95" i="18"/>
  <c r="AH95" i="18"/>
  <c r="AE95" i="18"/>
  <c r="AD95" i="18"/>
  <c r="AC95" i="18"/>
  <c r="Y95" i="18"/>
  <c r="AP94" i="18"/>
  <c r="AN94" i="18"/>
  <c r="AM94" i="18"/>
  <c r="AL94" i="18"/>
  <c r="AH94" i="18"/>
  <c r="AE94" i="18"/>
  <c r="AD94" i="18"/>
  <c r="AC94" i="18"/>
  <c r="Y94" i="18"/>
  <c r="AP93" i="18"/>
  <c r="AN93" i="18"/>
  <c r="AM93" i="18"/>
  <c r="AL93" i="18"/>
  <c r="AH93" i="18"/>
  <c r="AE93" i="18"/>
  <c r="AD93" i="18"/>
  <c r="AC93" i="18"/>
  <c r="Y93" i="18"/>
  <c r="AP92" i="18"/>
  <c r="AN92" i="18"/>
  <c r="AM92" i="18"/>
  <c r="AL92" i="18"/>
  <c r="AH92" i="18"/>
  <c r="AE92" i="18"/>
  <c r="AD92" i="18"/>
  <c r="AC92" i="18"/>
  <c r="Y92" i="18"/>
  <c r="AP91" i="18"/>
  <c r="AN91" i="18"/>
  <c r="AM91" i="18"/>
  <c r="AL91" i="18"/>
  <c r="AH91" i="18"/>
  <c r="AE91" i="18"/>
  <c r="AD91" i="18"/>
  <c r="AC91" i="18"/>
  <c r="Y91" i="18"/>
  <c r="AP90" i="18"/>
  <c r="AN90" i="18"/>
  <c r="AM90" i="18"/>
  <c r="AL90" i="18"/>
  <c r="AH90" i="18"/>
  <c r="AE90" i="18"/>
  <c r="AD90" i="18"/>
  <c r="AC90" i="18"/>
  <c r="Y90" i="18"/>
  <c r="AP89" i="18"/>
  <c r="AN89" i="18"/>
  <c r="AM89" i="18"/>
  <c r="AL89" i="18"/>
  <c r="AH89" i="18"/>
  <c r="AE89" i="18"/>
  <c r="AD89" i="18"/>
  <c r="AC89" i="18"/>
  <c r="Y89" i="18"/>
  <c r="AP88" i="18"/>
  <c r="AN88" i="18"/>
  <c r="AM88" i="18"/>
  <c r="AL88" i="18"/>
  <c r="AH88" i="18"/>
  <c r="AE88" i="18"/>
  <c r="AD88" i="18"/>
  <c r="AC88" i="18"/>
  <c r="Y88" i="18"/>
  <c r="AP87" i="18"/>
  <c r="AN87" i="18"/>
  <c r="AM87" i="18"/>
  <c r="AL87" i="18"/>
  <c r="AH87" i="18"/>
  <c r="AE87" i="18"/>
  <c r="AD87" i="18"/>
  <c r="AC87" i="18"/>
  <c r="Y87" i="18"/>
  <c r="AP86" i="18"/>
  <c r="AN86" i="18"/>
  <c r="AM86" i="18"/>
  <c r="AL86" i="18"/>
  <c r="AH86" i="18"/>
  <c r="AE86" i="18"/>
  <c r="AD86" i="18"/>
  <c r="AC86" i="18"/>
  <c r="AP85" i="18"/>
  <c r="AN85" i="18"/>
  <c r="AM85" i="18"/>
  <c r="AL85" i="18"/>
  <c r="AH85" i="18"/>
  <c r="AE85" i="18"/>
  <c r="AD85" i="18"/>
  <c r="AC85" i="18"/>
  <c r="Y85" i="18"/>
  <c r="AP84" i="18"/>
  <c r="AN84" i="18"/>
  <c r="AM84" i="18"/>
  <c r="AL84" i="18"/>
  <c r="AH84" i="18"/>
  <c r="AE84" i="18"/>
  <c r="AD84" i="18"/>
  <c r="AC84" i="18"/>
  <c r="Y84" i="18"/>
  <c r="AP83" i="18"/>
  <c r="AN83" i="18"/>
  <c r="AM83" i="18"/>
  <c r="AL83" i="18"/>
  <c r="AH83" i="18"/>
  <c r="AE83" i="18"/>
  <c r="AD83" i="18"/>
  <c r="AC83" i="18"/>
  <c r="AP82" i="18"/>
  <c r="AN82" i="18"/>
  <c r="AM82" i="18"/>
  <c r="AL82" i="18"/>
  <c r="AH82" i="18"/>
  <c r="AE82" i="18"/>
  <c r="AD82" i="18"/>
  <c r="AC82" i="18"/>
  <c r="Y82" i="18"/>
  <c r="AP81" i="18"/>
  <c r="AN81" i="18"/>
  <c r="AM81" i="18"/>
  <c r="AL81" i="18"/>
  <c r="AH81" i="18"/>
  <c r="AE81" i="18"/>
  <c r="AD81" i="18"/>
  <c r="AC81" i="18"/>
  <c r="Y81" i="18"/>
  <c r="AP80" i="18"/>
  <c r="AN80" i="18"/>
  <c r="AM80" i="18"/>
  <c r="AL80" i="18"/>
  <c r="AH80" i="18"/>
  <c r="AE80" i="18"/>
  <c r="AD80" i="18"/>
  <c r="AC80" i="18"/>
  <c r="AP79" i="18"/>
  <c r="AN79" i="18"/>
  <c r="AM79" i="18"/>
  <c r="AL79" i="18"/>
  <c r="AH79" i="18"/>
  <c r="AE79" i="18"/>
  <c r="AD79" i="18"/>
  <c r="AC79" i="18"/>
  <c r="Y79" i="18"/>
  <c r="AP78" i="18"/>
  <c r="AN78" i="18"/>
  <c r="AM78" i="18"/>
  <c r="AL78" i="18"/>
  <c r="AH78" i="18"/>
  <c r="AE78" i="18"/>
  <c r="AD78" i="18"/>
  <c r="AC78" i="18"/>
  <c r="Y78" i="18"/>
  <c r="AP77" i="18"/>
  <c r="AN77" i="18"/>
  <c r="AM77" i="18"/>
  <c r="AL77" i="18"/>
  <c r="AH77" i="18"/>
  <c r="AE77" i="18"/>
  <c r="AD77" i="18"/>
  <c r="AC77" i="18"/>
  <c r="Y77" i="18"/>
  <c r="AP76" i="18"/>
  <c r="AN76" i="18"/>
  <c r="AM76" i="18"/>
  <c r="AL76" i="18"/>
  <c r="AH76" i="18"/>
  <c r="AE76" i="18"/>
  <c r="AD76" i="18"/>
  <c r="AC76" i="18"/>
  <c r="Y76" i="18"/>
  <c r="AP75" i="18"/>
  <c r="AN75" i="18"/>
  <c r="AM75" i="18"/>
  <c r="AL75" i="18"/>
  <c r="AH75" i="18"/>
  <c r="AE75" i="18"/>
  <c r="AD75" i="18"/>
  <c r="AC75" i="18"/>
  <c r="Y75" i="18"/>
  <c r="AP74" i="18"/>
  <c r="AN74" i="18"/>
  <c r="AM74" i="18"/>
  <c r="AL74" i="18"/>
  <c r="AH74" i="18"/>
  <c r="AE74" i="18"/>
  <c r="AD74" i="18"/>
  <c r="AC74" i="18"/>
  <c r="Y74" i="18"/>
  <c r="AP73" i="18"/>
  <c r="AN73" i="18"/>
  <c r="AM73" i="18"/>
  <c r="AL73" i="18"/>
  <c r="AH73" i="18"/>
  <c r="AE73" i="18"/>
  <c r="AD73" i="18"/>
  <c r="AC73" i="18"/>
  <c r="Y73" i="18"/>
  <c r="AP72" i="18"/>
  <c r="AN72" i="18"/>
  <c r="AM72" i="18"/>
  <c r="AL72" i="18"/>
  <c r="AH72" i="18"/>
  <c r="AE72" i="18"/>
  <c r="AD72" i="18"/>
  <c r="AC72" i="18"/>
  <c r="Y72" i="18"/>
  <c r="AP71" i="18"/>
  <c r="AN71" i="18"/>
  <c r="AM71" i="18"/>
  <c r="AL71" i="18"/>
  <c r="AH71" i="18"/>
  <c r="AE71" i="18"/>
  <c r="AD71" i="18"/>
  <c r="AC71" i="18"/>
  <c r="Y71" i="18"/>
  <c r="AP70" i="18"/>
  <c r="AN70" i="18"/>
  <c r="AM70" i="18"/>
  <c r="AL70" i="18"/>
  <c r="AH70" i="18"/>
  <c r="AE70" i="18"/>
  <c r="AD70" i="18"/>
  <c r="AC70" i="18"/>
  <c r="Y70" i="18"/>
  <c r="AP69" i="18"/>
  <c r="AN69" i="18"/>
  <c r="AM69" i="18"/>
  <c r="AL69" i="18"/>
  <c r="AH69" i="18"/>
  <c r="AE69" i="18"/>
  <c r="AD69" i="18"/>
  <c r="AC69" i="18"/>
  <c r="Y69" i="18"/>
  <c r="AP68" i="18"/>
  <c r="AN68" i="18"/>
  <c r="AM68" i="18"/>
  <c r="AL68" i="18"/>
  <c r="AH68" i="18"/>
  <c r="AE68" i="18"/>
  <c r="AD68" i="18"/>
  <c r="AC68" i="18"/>
  <c r="Y68" i="18"/>
  <c r="AP67" i="18"/>
  <c r="AN67" i="18"/>
  <c r="AM67" i="18"/>
  <c r="AL67" i="18"/>
  <c r="AH67" i="18"/>
  <c r="AE67" i="18"/>
  <c r="AD67" i="18"/>
  <c r="AC67" i="18"/>
  <c r="Y67" i="18"/>
  <c r="AP66" i="18"/>
  <c r="AN66" i="18"/>
  <c r="AM66" i="18"/>
  <c r="AL66" i="18"/>
  <c r="AH66" i="18"/>
  <c r="AE66" i="18"/>
  <c r="AD66" i="18"/>
  <c r="AC66" i="18"/>
  <c r="Y66" i="18"/>
  <c r="AP65" i="18"/>
  <c r="AN65" i="18"/>
  <c r="AM65" i="18"/>
  <c r="AL65" i="18"/>
  <c r="AH65" i="18"/>
  <c r="AE65" i="18"/>
  <c r="AD65" i="18"/>
  <c r="AC65" i="18"/>
  <c r="Y65" i="18"/>
  <c r="AP64" i="18"/>
  <c r="AN64" i="18"/>
  <c r="AM64" i="18"/>
  <c r="AL64" i="18"/>
  <c r="AH64" i="18"/>
  <c r="AE64" i="18"/>
  <c r="AD64" i="18"/>
  <c r="AC64" i="18"/>
  <c r="Y64" i="18"/>
  <c r="AP63" i="18"/>
  <c r="AN63" i="18"/>
  <c r="AM63" i="18"/>
  <c r="AL63" i="18"/>
  <c r="AH63" i="18"/>
  <c r="AE63" i="18"/>
  <c r="AD63" i="18"/>
  <c r="AC63" i="18"/>
  <c r="Y63" i="18"/>
  <c r="AP62" i="18"/>
  <c r="AN62" i="18"/>
  <c r="AM62" i="18"/>
  <c r="AL62" i="18"/>
  <c r="AH62" i="18"/>
  <c r="AE62" i="18"/>
  <c r="AD62" i="18"/>
  <c r="AC62" i="18"/>
  <c r="AP61" i="18"/>
  <c r="AN61" i="18"/>
  <c r="AM61" i="18"/>
  <c r="AL61" i="18"/>
  <c r="AH61" i="18"/>
  <c r="AE61" i="18"/>
  <c r="AD61" i="18"/>
  <c r="AC61" i="18"/>
  <c r="Y61" i="18"/>
  <c r="AP60" i="18"/>
  <c r="AN60" i="18"/>
  <c r="AM60" i="18"/>
  <c r="AL60" i="18"/>
  <c r="AH60" i="18"/>
  <c r="AE60" i="18"/>
  <c r="AD60" i="18"/>
  <c r="AC60" i="18"/>
  <c r="Y60" i="18"/>
  <c r="AP59" i="18"/>
  <c r="AN59" i="18"/>
  <c r="AM59" i="18"/>
  <c r="AL59" i="18"/>
  <c r="AH59" i="18"/>
  <c r="AE59" i="18"/>
  <c r="AD59" i="18"/>
  <c r="AC59" i="18"/>
  <c r="Y59" i="18"/>
  <c r="AP58" i="18"/>
  <c r="AN58" i="18"/>
  <c r="AM58" i="18"/>
  <c r="AL58" i="18"/>
  <c r="AH58" i="18"/>
  <c r="AE58" i="18"/>
  <c r="AD58" i="18"/>
  <c r="AC58" i="18"/>
  <c r="Y58" i="18"/>
  <c r="AP57" i="18"/>
  <c r="AN57" i="18"/>
  <c r="AM57" i="18"/>
  <c r="AL57" i="18"/>
  <c r="AH57" i="18"/>
  <c r="AE57" i="18"/>
  <c r="AD57" i="18"/>
  <c r="AC57" i="18"/>
  <c r="Y57" i="18"/>
  <c r="AP56" i="18"/>
  <c r="AN56" i="18"/>
  <c r="AM56" i="18"/>
  <c r="AL56" i="18"/>
  <c r="AH56" i="18"/>
  <c r="AE56" i="18"/>
  <c r="AD56" i="18"/>
  <c r="AC56" i="18"/>
  <c r="Y56" i="18"/>
  <c r="AP55" i="18"/>
  <c r="AN55" i="18"/>
  <c r="AM55" i="18"/>
  <c r="AL55" i="18"/>
  <c r="AH55" i="18"/>
  <c r="AE55" i="18"/>
  <c r="AD55" i="18"/>
  <c r="AC55" i="18"/>
  <c r="Y55" i="18"/>
  <c r="AP54" i="18"/>
  <c r="AN54" i="18"/>
  <c r="AM54" i="18"/>
  <c r="AL54" i="18"/>
  <c r="AH54" i="18"/>
  <c r="AE54" i="18"/>
  <c r="AD54" i="18"/>
  <c r="AC54" i="18"/>
  <c r="Y54" i="18"/>
  <c r="AP53" i="18"/>
  <c r="AN53" i="18"/>
  <c r="AM53" i="18"/>
  <c r="AL53" i="18"/>
  <c r="AH53" i="18"/>
  <c r="AE53" i="18"/>
  <c r="AD53" i="18"/>
  <c r="AC53" i="18"/>
  <c r="Y53" i="18"/>
  <c r="AP52" i="18"/>
  <c r="AN52" i="18"/>
  <c r="AM52" i="18"/>
  <c r="AL52" i="18"/>
  <c r="AH52" i="18"/>
  <c r="AE52" i="18"/>
  <c r="AD52" i="18"/>
  <c r="AC52" i="18"/>
  <c r="Y52" i="18"/>
  <c r="AP51" i="18"/>
  <c r="AN51" i="18"/>
  <c r="AM51" i="18"/>
  <c r="AL51" i="18"/>
  <c r="AH51" i="18"/>
  <c r="AE51" i="18"/>
  <c r="AD51" i="18"/>
  <c r="AC51" i="18"/>
  <c r="Y51" i="18"/>
  <c r="AP50" i="18"/>
  <c r="AN50" i="18"/>
  <c r="AM50" i="18"/>
  <c r="AL50" i="18"/>
  <c r="AH50" i="18"/>
  <c r="AE50" i="18"/>
  <c r="AD50" i="18"/>
  <c r="AC50" i="18"/>
  <c r="Y50" i="18"/>
  <c r="AP49" i="18"/>
  <c r="AN49" i="18"/>
  <c r="AM49" i="18"/>
  <c r="AL49" i="18"/>
  <c r="AH49" i="18"/>
  <c r="AE49" i="18"/>
  <c r="AD49" i="18"/>
  <c r="AC49" i="18"/>
  <c r="Y49" i="18"/>
  <c r="AP48" i="18"/>
  <c r="AN48" i="18"/>
  <c r="AM48" i="18"/>
  <c r="AL48" i="18"/>
  <c r="AH48" i="18"/>
  <c r="AE48" i="18"/>
  <c r="AD48" i="18"/>
  <c r="AC48" i="18"/>
  <c r="Y48" i="18"/>
  <c r="AP47" i="18"/>
  <c r="AN47" i="18"/>
  <c r="AM47" i="18"/>
  <c r="AL47" i="18"/>
  <c r="AH47" i="18"/>
  <c r="AE47" i="18"/>
  <c r="AD47" i="18"/>
  <c r="AC47" i="18"/>
  <c r="Y47" i="18"/>
  <c r="AP46" i="18"/>
  <c r="AN46" i="18"/>
  <c r="AM46" i="18"/>
  <c r="AL46" i="18"/>
  <c r="AH46" i="18"/>
  <c r="AE46" i="18"/>
  <c r="AD46" i="18"/>
  <c r="AC46" i="18"/>
  <c r="Y46" i="18"/>
  <c r="AP45" i="18"/>
  <c r="AN45" i="18"/>
  <c r="AM45" i="18"/>
  <c r="AL45" i="18"/>
  <c r="AH45" i="18"/>
  <c r="AE45" i="18"/>
  <c r="AD45" i="18"/>
  <c r="AC45" i="18"/>
  <c r="Y45" i="18"/>
  <c r="AP44" i="18"/>
  <c r="AN44" i="18"/>
  <c r="AM44" i="18"/>
  <c r="AL44" i="18"/>
  <c r="AH44" i="18"/>
  <c r="AE44" i="18"/>
  <c r="AD44" i="18"/>
  <c r="AC44" i="18"/>
  <c r="Y44" i="18"/>
  <c r="AP43" i="18"/>
  <c r="AN43" i="18"/>
  <c r="AM43" i="18"/>
  <c r="AL43" i="18"/>
  <c r="AH43" i="18"/>
  <c r="AE43" i="18"/>
  <c r="AD43" i="18"/>
  <c r="AC43" i="18"/>
  <c r="Y43" i="18"/>
  <c r="AP42" i="18"/>
  <c r="AN42" i="18"/>
  <c r="AM42" i="18"/>
  <c r="AL42" i="18"/>
  <c r="AH42" i="18"/>
  <c r="AE42" i="18"/>
  <c r="AD42" i="18"/>
  <c r="AC42" i="18"/>
  <c r="Y42" i="18"/>
  <c r="AP41" i="18"/>
  <c r="AN41" i="18"/>
  <c r="AM41" i="18"/>
  <c r="AL41" i="18"/>
  <c r="AH41" i="18"/>
  <c r="AE41" i="18"/>
  <c r="AD41" i="18"/>
  <c r="AC41" i="18"/>
  <c r="Y41" i="18"/>
  <c r="AP40" i="18"/>
  <c r="AN40" i="18"/>
  <c r="AM40" i="18"/>
  <c r="AL40" i="18"/>
  <c r="AH40" i="18"/>
  <c r="AE40" i="18"/>
  <c r="AD40" i="18"/>
  <c r="AC40" i="18"/>
  <c r="Y40" i="18"/>
  <c r="AP39" i="18"/>
  <c r="AN39" i="18"/>
  <c r="AM39" i="18"/>
  <c r="AL39" i="18"/>
  <c r="AH39" i="18"/>
  <c r="AE39" i="18"/>
  <c r="AD39" i="18"/>
  <c r="AC39" i="18"/>
  <c r="Y39" i="18"/>
  <c r="AP38" i="18"/>
  <c r="AN38" i="18"/>
  <c r="AM38" i="18"/>
  <c r="AL38" i="18"/>
  <c r="AH38" i="18"/>
  <c r="AE38" i="18"/>
  <c r="AD38" i="18"/>
  <c r="AC38" i="18"/>
  <c r="Y38" i="18"/>
  <c r="AP37" i="18"/>
  <c r="AN37" i="18"/>
  <c r="AM37" i="18"/>
  <c r="AL37" i="18"/>
  <c r="AH37" i="18"/>
  <c r="AE37" i="18"/>
  <c r="AD37" i="18"/>
  <c r="AC37" i="18"/>
  <c r="Y37" i="18"/>
  <c r="AP36" i="18"/>
  <c r="AN36" i="18"/>
  <c r="AM36" i="18"/>
  <c r="AL36" i="18"/>
  <c r="AH36" i="18"/>
  <c r="AE36" i="18"/>
  <c r="AD36" i="18"/>
  <c r="AC36" i="18"/>
  <c r="Y36" i="18"/>
  <c r="AP35" i="18"/>
  <c r="AN35" i="18"/>
  <c r="AM35" i="18"/>
  <c r="AL35" i="18"/>
  <c r="AH35" i="18"/>
  <c r="AE35" i="18"/>
  <c r="AD35" i="18"/>
  <c r="AC35" i="18"/>
  <c r="Y35" i="18"/>
  <c r="AP34" i="18"/>
  <c r="AN34" i="18"/>
  <c r="AM34" i="18"/>
  <c r="AL34" i="18"/>
  <c r="AH34" i="18"/>
  <c r="AE34" i="18"/>
  <c r="AD34" i="18"/>
  <c r="AC34" i="18"/>
  <c r="Y34" i="18"/>
  <c r="AP33" i="18"/>
  <c r="AN33" i="18"/>
  <c r="AM33" i="18"/>
  <c r="AL33" i="18"/>
  <c r="AH33" i="18"/>
  <c r="AE33" i="18"/>
  <c r="AD33" i="18"/>
  <c r="AC33" i="18"/>
  <c r="Y33" i="18"/>
  <c r="AP32" i="18"/>
  <c r="AN32" i="18"/>
  <c r="AM32" i="18"/>
  <c r="AL32" i="18"/>
  <c r="AH32" i="18"/>
  <c r="AE32" i="18"/>
  <c r="AD32" i="18"/>
  <c r="AC32" i="18"/>
  <c r="Y32" i="18"/>
  <c r="AP31" i="18"/>
  <c r="AN31" i="18"/>
  <c r="AM31" i="18"/>
  <c r="AL31" i="18"/>
  <c r="AH31" i="18"/>
  <c r="AE31" i="18"/>
  <c r="AD31" i="18"/>
  <c r="AC31" i="18"/>
  <c r="Y31" i="18"/>
  <c r="AP30" i="18"/>
  <c r="AN30" i="18"/>
  <c r="AM30" i="18"/>
  <c r="AL30" i="18"/>
  <c r="AH30" i="18"/>
  <c r="AE30" i="18"/>
  <c r="AD30" i="18"/>
  <c r="AC30" i="18"/>
  <c r="Y30" i="18"/>
  <c r="AP29" i="18"/>
  <c r="AN29" i="18"/>
  <c r="AM29" i="18"/>
  <c r="AL29" i="18"/>
  <c r="AH29" i="18"/>
  <c r="AE29" i="18"/>
  <c r="AD29" i="18"/>
  <c r="AC29" i="18"/>
  <c r="Y29" i="18"/>
  <c r="AP28" i="18"/>
  <c r="AN28" i="18"/>
  <c r="AM28" i="18"/>
  <c r="AL28" i="18"/>
  <c r="AH28" i="18"/>
  <c r="AE28" i="18"/>
  <c r="AD28" i="18"/>
  <c r="AC28" i="18"/>
  <c r="Y28" i="18"/>
  <c r="AP27" i="18"/>
  <c r="AN27" i="18"/>
  <c r="AM27" i="18"/>
  <c r="AL27" i="18"/>
  <c r="AH27" i="18"/>
  <c r="AE27" i="18"/>
  <c r="AD27" i="18"/>
  <c r="AC27" i="18"/>
  <c r="Y27" i="18"/>
  <c r="AP26" i="18"/>
  <c r="AN26" i="18"/>
  <c r="AM26" i="18"/>
  <c r="AL26" i="18"/>
  <c r="AH26" i="18"/>
  <c r="AE26" i="18"/>
  <c r="AD26" i="18"/>
  <c r="AC26" i="18"/>
  <c r="Y26" i="18"/>
  <c r="AP25" i="18"/>
  <c r="AN25" i="18"/>
  <c r="AM25" i="18"/>
  <c r="AL25" i="18"/>
  <c r="AH25" i="18"/>
  <c r="AE25" i="18"/>
  <c r="AD25" i="18"/>
  <c r="AC25" i="18"/>
  <c r="Y25" i="18"/>
  <c r="AP24" i="18"/>
  <c r="AN24" i="18"/>
  <c r="AM24" i="18"/>
  <c r="AL24" i="18"/>
  <c r="AH24" i="18"/>
  <c r="AE24" i="18"/>
  <c r="AD24" i="18"/>
  <c r="AC24" i="18"/>
  <c r="Y24" i="18"/>
  <c r="AP23" i="18"/>
  <c r="AN23" i="18"/>
  <c r="AM23" i="18"/>
  <c r="AL23" i="18"/>
  <c r="AH23" i="18"/>
  <c r="AE23" i="18"/>
  <c r="AD23" i="18"/>
  <c r="AC23" i="18"/>
  <c r="Y23" i="18"/>
  <c r="AP22" i="18"/>
  <c r="AN22" i="18"/>
  <c r="AM22" i="18"/>
  <c r="AL22" i="18"/>
  <c r="AH22" i="18"/>
  <c r="AE22" i="18"/>
  <c r="AD22" i="18"/>
  <c r="AC22" i="18"/>
  <c r="Y22" i="18"/>
  <c r="AP21" i="18"/>
  <c r="AN21" i="18"/>
  <c r="AM21" i="18"/>
  <c r="AL21" i="18"/>
  <c r="AH21" i="18"/>
  <c r="AE21" i="18"/>
  <c r="AD21" i="18"/>
  <c r="AC21" i="18"/>
  <c r="Y21" i="18"/>
  <c r="AP20" i="18"/>
  <c r="AN20" i="18"/>
  <c r="AM20" i="18"/>
  <c r="AL20" i="18"/>
  <c r="AH20" i="18"/>
  <c r="AE20" i="18"/>
  <c r="AD20" i="18"/>
  <c r="AC20" i="18"/>
  <c r="Y20" i="18"/>
  <c r="AP19" i="18"/>
  <c r="AN19" i="18"/>
  <c r="AM19" i="18"/>
  <c r="AL19" i="18"/>
  <c r="AH19" i="18"/>
  <c r="AE19" i="18"/>
  <c r="AD19" i="18"/>
  <c r="AC19" i="18"/>
  <c r="AP18" i="18"/>
  <c r="AN18" i="18"/>
  <c r="AM18" i="18"/>
  <c r="AL18" i="18"/>
  <c r="AH18" i="18"/>
  <c r="AE18" i="18"/>
  <c r="AD18" i="18"/>
  <c r="AC18" i="18"/>
  <c r="AP17" i="18"/>
  <c r="AN17" i="18"/>
  <c r="AM17" i="18"/>
  <c r="AL17" i="18"/>
  <c r="AH17" i="18"/>
  <c r="AE17" i="18"/>
  <c r="AD17" i="18"/>
  <c r="AC17" i="18"/>
  <c r="AP16" i="18"/>
  <c r="AN16" i="18"/>
  <c r="AM16" i="18"/>
  <c r="AL16" i="18"/>
  <c r="AH16" i="18"/>
  <c r="AE16" i="18"/>
  <c r="AD16" i="18"/>
  <c r="AC16" i="18"/>
  <c r="AP15" i="18"/>
  <c r="AN15" i="18"/>
  <c r="AM15" i="18"/>
  <c r="AL15" i="18"/>
  <c r="AH15" i="18"/>
  <c r="AE15" i="18"/>
  <c r="AD15" i="18"/>
  <c r="AC15" i="18"/>
  <c r="Y15" i="18"/>
  <c r="AP14" i="18"/>
  <c r="AN14" i="18"/>
  <c r="AM14" i="18"/>
  <c r="AL14" i="18"/>
  <c r="AH14" i="18"/>
  <c r="AE14" i="18"/>
  <c r="AD14" i="18"/>
  <c r="AC14" i="18"/>
  <c r="Y14" i="18"/>
  <c r="AP13" i="18"/>
  <c r="AN13" i="18"/>
  <c r="AM13" i="18"/>
  <c r="AL13" i="18"/>
  <c r="AH13" i="18"/>
  <c r="AE13" i="18"/>
  <c r="AD13" i="18"/>
  <c r="AC13" i="18"/>
  <c r="Y13" i="18"/>
  <c r="AP12" i="18"/>
  <c r="AN12" i="18"/>
  <c r="AM12" i="18"/>
  <c r="AL12" i="18"/>
  <c r="AH12" i="18"/>
  <c r="AE12" i="18"/>
  <c r="AD12" i="18"/>
  <c r="AC12" i="18"/>
  <c r="Y12" i="18"/>
  <c r="AP11" i="18"/>
  <c r="AN11" i="18"/>
  <c r="AM11" i="18"/>
  <c r="AL11" i="18"/>
  <c r="AH11" i="18"/>
  <c r="AE11" i="18"/>
  <c r="AD11" i="18"/>
  <c r="AC11" i="18"/>
  <c r="Y11" i="18"/>
  <c r="AP10" i="18"/>
  <c r="AN10" i="18"/>
  <c r="AM10" i="18"/>
  <c r="AL10" i="18"/>
  <c r="AH10" i="18"/>
  <c r="AE10" i="18"/>
  <c r="AD10" i="18"/>
  <c r="AC10" i="18"/>
  <c r="Y10" i="18"/>
  <c r="AP9" i="18"/>
  <c r="AN9" i="18"/>
  <c r="AM9" i="18"/>
  <c r="AL9" i="18"/>
  <c r="AH9" i="18"/>
  <c r="AE9" i="18"/>
  <c r="AD9" i="18"/>
  <c r="AC9" i="18"/>
  <c r="Y9" i="18"/>
  <c r="AP8" i="18"/>
  <c r="AN8" i="18"/>
  <c r="AM8" i="18"/>
  <c r="AL8" i="18"/>
  <c r="AH8" i="18"/>
  <c r="AE8" i="18"/>
  <c r="AD8" i="18"/>
  <c r="AC8" i="18"/>
  <c r="Y8" i="18"/>
  <c r="U9" i="18"/>
  <c r="U10" i="18"/>
  <c r="U11" i="18"/>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T9" i="18"/>
  <c r="T10" i="18"/>
  <c r="T11" i="18"/>
  <c r="T12" i="18"/>
  <c r="T13" i="18"/>
  <c r="T14" i="18"/>
  <c r="T15" i="18"/>
  <c r="T16" i="18"/>
  <c r="T17" i="18"/>
  <c r="T18" i="18"/>
  <c r="T19" i="18"/>
  <c r="T20" i="18"/>
  <c r="T21" i="18"/>
  <c r="T22" i="18"/>
  <c r="T23" i="18"/>
  <c r="T24" i="18"/>
  <c r="T25" i="18"/>
  <c r="T26" i="18"/>
  <c r="T27" i="18"/>
  <c r="T28" i="18"/>
  <c r="T29" i="18"/>
  <c r="T30" i="18"/>
  <c r="T31" i="18"/>
  <c r="T32" i="18"/>
  <c r="T33" i="18"/>
  <c r="T34" i="18"/>
  <c r="T35" i="18"/>
  <c r="T36" i="18"/>
  <c r="T37" i="18"/>
  <c r="T38" i="18"/>
  <c r="T39" i="18"/>
  <c r="T40" i="18"/>
  <c r="T41" i="18"/>
  <c r="T42" i="18"/>
  <c r="T43" i="18"/>
  <c r="T44" i="18"/>
  <c r="T45" i="18"/>
  <c r="T46" i="18"/>
  <c r="T47" i="18"/>
  <c r="T48" i="18"/>
  <c r="T49" i="18"/>
  <c r="T50" i="18"/>
  <c r="T51" i="18"/>
  <c r="T52" i="18"/>
  <c r="T53" i="18"/>
  <c r="T54" i="18"/>
  <c r="T55" i="18"/>
  <c r="T56" i="18"/>
  <c r="T57" i="18"/>
  <c r="T58" i="18"/>
  <c r="T59" i="18"/>
  <c r="T60" i="18"/>
  <c r="T61" i="18"/>
  <c r="T62" i="18"/>
  <c r="T63" i="18"/>
  <c r="T64" i="18"/>
  <c r="T65" i="18"/>
  <c r="T66" i="18"/>
  <c r="T67" i="18"/>
  <c r="T68" i="18"/>
  <c r="T69" i="18"/>
  <c r="T70" i="18"/>
  <c r="T71" i="18"/>
  <c r="T72" i="18"/>
  <c r="T73" i="18"/>
  <c r="T74" i="18"/>
  <c r="T75" i="18"/>
  <c r="T76" i="18"/>
  <c r="T77" i="18"/>
  <c r="T78" i="18"/>
  <c r="T79" i="18"/>
  <c r="T80" i="18"/>
  <c r="T81" i="18"/>
  <c r="T82" i="18"/>
  <c r="T83" i="18"/>
  <c r="T84" i="18"/>
  <c r="T85" i="18"/>
  <c r="T86" i="18"/>
  <c r="T87" i="18"/>
  <c r="T88" i="18"/>
  <c r="T89" i="18"/>
  <c r="T90" i="18"/>
  <c r="T91" i="18"/>
  <c r="T92" i="18"/>
  <c r="T93" i="18"/>
  <c r="T94" i="18"/>
  <c r="T95" i="18"/>
  <c r="T96" i="18"/>
  <c r="T97" i="18"/>
  <c r="T98" i="18"/>
  <c r="T99" i="18"/>
  <c r="T100" i="18"/>
  <c r="T101"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Q9" i="18"/>
  <c r="Q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77" i="18"/>
  <c r="P78" i="18"/>
  <c r="P79" i="18"/>
  <c r="P80" i="18"/>
  <c r="P81" i="18"/>
  <c r="P82" i="18"/>
  <c r="P83" i="18"/>
  <c r="P84" i="18"/>
  <c r="P85" i="18"/>
  <c r="P86" i="18"/>
  <c r="P87" i="18"/>
  <c r="P88" i="18"/>
  <c r="P89" i="18"/>
  <c r="P90" i="18"/>
  <c r="P91" i="18"/>
  <c r="P92" i="18"/>
  <c r="P93" i="18"/>
  <c r="P94" i="18"/>
  <c r="P95" i="18"/>
  <c r="P96" i="18"/>
  <c r="P97" i="18"/>
  <c r="P98" i="18"/>
  <c r="P99" i="18"/>
  <c r="P100" i="18"/>
  <c r="P101" i="18"/>
  <c r="P102" i="18"/>
  <c r="P103" i="18"/>
  <c r="P104" i="18"/>
  <c r="P105" i="18"/>
  <c r="P106" i="18"/>
  <c r="P107" i="18"/>
  <c r="P108" i="18"/>
  <c r="P109" i="18"/>
  <c r="P110" i="18"/>
  <c r="P111"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I9" i="18"/>
  <c r="I10" i="18"/>
  <c r="I11" i="18"/>
  <c r="I12"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H9" i="18"/>
  <c r="H10" i="18"/>
  <c r="H11" i="18"/>
  <c r="H12"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2" i="18"/>
  <c r="H85" i="18"/>
  <c r="H88" i="18"/>
  <c r="H89" i="18"/>
  <c r="H90" i="18"/>
  <c r="H91" i="18"/>
  <c r="H92" i="18"/>
  <c r="H93" i="18"/>
  <c r="H94" i="18"/>
  <c r="H95" i="18"/>
  <c r="H96" i="18"/>
  <c r="H97" i="18"/>
  <c r="H100" i="18"/>
  <c r="H102" i="18"/>
  <c r="G9" i="18"/>
  <c r="G10" i="18"/>
  <c r="G11" i="18"/>
  <c r="G12"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H80" i="18" s="1"/>
  <c r="K80" i="18" s="1"/>
  <c r="G81" i="18"/>
  <c r="H81" i="18" s="1"/>
  <c r="K81" i="18" s="1"/>
  <c r="G82" i="18"/>
  <c r="G83" i="18"/>
  <c r="H83" i="18" s="1"/>
  <c r="G84" i="18"/>
  <c r="H84" i="18" s="1"/>
  <c r="G85" i="18"/>
  <c r="G86" i="18"/>
  <c r="H86" i="18" s="1"/>
  <c r="G87" i="18"/>
  <c r="H87" i="18" s="1"/>
  <c r="G88" i="18"/>
  <c r="G89" i="18"/>
  <c r="G90" i="18"/>
  <c r="G91" i="18"/>
  <c r="G92" i="18"/>
  <c r="G93" i="18"/>
  <c r="G94" i="18"/>
  <c r="G95" i="18"/>
  <c r="G96" i="18"/>
  <c r="G97" i="18"/>
  <c r="G98" i="18"/>
  <c r="H98" i="18" s="1"/>
  <c r="G99" i="18"/>
  <c r="H99" i="18" s="1"/>
  <c r="G100" i="18"/>
  <c r="G101" i="18"/>
  <c r="G102" i="18"/>
  <c r="G103" i="18"/>
  <c r="G104" i="18"/>
  <c r="G105"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T8" i="18"/>
  <c r="U8" i="18"/>
  <c r="R8" i="18"/>
  <c r="Q8" i="18"/>
  <c r="P8" i="18"/>
  <c r="L8" i="18"/>
  <c r="I8" i="18"/>
  <c r="G8" i="18"/>
  <c r="H8" i="18" s="1"/>
  <c r="C8" i="18"/>
  <c r="BD3" i="18"/>
  <c r="BI3" i="18"/>
  <c r="BZ3" i="18"/>
  <c r="CE3" i="18"/>
  <c r="CV3" i="18"/>
  <c r="DA3" i="18"/>
  <c r="DR3" i="18"/>
  <c r="DW3" i="18"/>
  <c r="EN3" i="18"/>
  <c r="ES3" i="18"/>
  <c r="FJ3" i="18"/>
  <c r="FO3" i="18"/>
  <c r="GF3" i="18"/>
  <c r="GK3" i="18"/>
  <c r="HB3" i="18"/>
  <c r="HG3" i="18"/>
  <c r="HX3" i="18"/>
  <c r="IC3" i="18"/>
  <c r="IT3" i="18"/>
  <c r="IY3" i="18"/>
  <c r="JP3" i="18"/>
  <c r="JU3" i="18"/>
  <c r="KL3" i="18"/>
  <c r="KQ3" i="18"/>
  <c r="LH3" i="18"/>
  <c r="LM3" i="18"/>
  <c r="MD3" i="18"/>
  <c r="MI3" i="18"/>
  <c r="MZ3" i="18"/>
  <c r="NE3" i="18"/>
  <c r="NV3" i="18"/>
  <c r="OA3" i="18"/>
  <c r="OR3" i="18"/>
  <c r="OW3" i="18"/>
  <c r="PN3" i="18"/>
  <c r="PS3" i="18"/>
  <c r="QJ3" i="18"/>
  <c r="QO3" i="18"/>
  <c r="RF3" i="18"/>
  <c r="RK3" i="18"/>
  <c r="BD5" i="18"/>
  <c r="BZ5" i="18"/>
  <c r="CV5" i="18"/>
  <c r="DR5" i="18"/>
  <c r="EN5" i="18"/>
  <c r="FJ5" i="18"/>
  <c r="GF5" i="18"/>
  <c r="HB5" i="18"/>
  <c r="HX5" i="18"/>
  <c r="IT5" i="18"/>
  <c r="JP5" i="18"/>
  <c r="KL5" i="18"/>
  <c r="LH5" i="18"/>
  <c r="MD5" i="18"/>
  <c r="MZ5" i="18"/>
  <c r="NV5" i="18"/>
  <c r="OR5" i="18"/>
  <c r="PN5" i="18"/>
  <c r="QJ5" i="18"/>
  <c r="RF5" i="18"/>
  <c r="BN9" i="18"/>
  <c r="CJ9" i="18"/>
  <c r="DF9" i="18"/>
  <c r="EB9" i="18"/>
  <c r="EX9" i="18"/>
  <c r="FT9" i="18"/>
  <c r="GP9" i="18"/>
  <c r="HL9" i="18"/>
  <c r="IH9" i="18"/>
  <c r="JD9" i="18"/>
  <c r="JZ9" i="18"/>
  <c r="KV9" i="18"/>
  <c r="LR9" i="18"/>
  <c r="MN9" i="18"/>
  <c r="NJ9" i="18"/>
  <c r="OF9" i="18"/>
  <c r="PB9" i="18"/>
  <c r="PX9" i="18"/>
  <c r="QT9" i="18"/>
  <c r="RP9" i="18"/>
  <c r="BN12" i="18"/>
  <c r="CJ12" i="18"/>
  <c r="DF12" i="18"/>
  <c r="EB12" i="18"/>
  <c r="EX12" i="18"/>
  <c r="FT12" i="18"/>
  <c r="GP12" i="18"/>
  <c r="HL12" i="18"/>
  <c r="IH12" i="18"/>
  <c r="JD12" i="18"/>
  <c r="JZ12" i="18"/>
  <c r="KV12" i="18"/>
  <c r="LR12" i="18"/>
  <c r="MN12" i="18"/>
  <c r="NJ12" i="18"/>
  <c r="OF12" i="18"/>
  <c r="PB12" i="18"/>
  <c r="PX12" i="18"/>
  <c r="QT12" i="18"/>
  <c r="RP12" i="18"/>
  <c r="BN15" i="18"/>
  <c r="CJ15" i="18"/>
  <c r="DF15" i="18"/>
  <c r="EB15" i="18"/>
  <c r="EX15" i="18"/>
  <c r="FT15" i="18"/>
  <c r="GP15" i="18"/>
  <c r="HL15" i="18"/>
  <c r="IH15" i="18"/>
  <c r="JD15" i="18"/>
  <c r="JZ15" i="18"/>
  <c r="KV15" i="18"/>
  <c r="LR15" i="18"/>
  <c r="MN15" i="18"/>
  <c r="NJ15" i="18"/>
  <c r="OF15" i="18"/>
  <c r="PB15" i="18"/>
  <c r="PX15" i="18"/>
  <c r="QT15" i="18"/>
  <c r="RP15" i="18"/>
  <c r="BN18" i="18"/>
  <c r="CJ18" i="18"/>
  <c r="DF18" i="18"/>
  <c r="EB18" i="18"/>
  <c r="EX18" i="18"/>
  <c r="FT18" i="18"/>
  <c r="GP18" i="18"/>
  <c r="HL18" i="18"/>
  <c r="IH18" i="18"/>
  <c r="JD18" i="18"/>
  <c r="JZ18" i="18"/>
  <c r="KV18" i="18"/>
  <c r="LR18" i="18"/>
  <c r="MN18" i="18"/>
  <c r="NJ18" i="18"/>
  <c r="OF18" i="18"/>
  <c r="PB18" i="18"/>
  <c r="PX18" i="18"/>
  <c r="QT18" i="18"/>
  <c r="RP18" i="18"/>
  <c r="BN21" i="18"/>
  <c r="CJ21" i="18"/>
  <c r="DF21" i="18"/>
  <c r="EB21" i="18"/>
  <c r="EX21" i="18"/>
  <c r="FT21" i="18"/>
  <c r="GP21" i="18"/>
  <c r="HL21" i="18"/>
  <c r="IH21" i="18"/>
  <c r="JD21" i="18"/>
  <c r="JZ21" i="18"/>
  <c r="KV21" i="18"/>
  <c r="LR21" i="18"/>
  <c r="MN21" i="18"/>
  <c r="NJ21" i="18"/>
  <c r="OF21" i="18"/>
  <c r="PB21" i="18"/>
  <c r="PX21" i="18"/>
  <c r="QT21" i="18"/>
  <c r="RP21" i="18"/>
  <c r="BN24" i="18"/>
  <c r="CJ24" i="18"/>
  <c r="DF24" i="18"/>
  <c r="EB24" i="18"/>
  <c r="EX24" i="18"/>
  <c r="FT24" i="18"/>
  <c r="GP24" i="18"/>
  <c r="HL24" i="18"/>
  <c r="IH24" i="18"/>
  <c r="JD24" i="18"/>
  <c r="JZ24" i="18"/>
  <c r="KV24" i="18"/>
  <c r="LR24" i="18"/>
  <c r="MN24" i="18"/>
  <c r="NJ24" i="18"/>
  <c r="OF24" i="18"/>
  <c r="PB24" i="18"/>
  <c r="PX24" i="18"/>
  <c r="QT24" i="18"/>
  <c r="RP24" i="18"/>
  <c r="BN27" i="18"/>
  <c r="CJ27" i="18"/>
  <c r="DF27" i="18"/>
  <c r="EB27" i="18"/>
  <c r="EX27" i="18"/>
  <c r="FT27" i="18"/>
  <c r="GP27" i="18"/>
  <c r="HL27" i="18"/>
  <c r="IH27" i="18"/>
  <c r="JD27" i="18"/>
  <c r="JZ27" i="18"/>
  <c r="KV27" i="18"/>
  <c r="LR27" i="18"/>
  <c r="MN27" i="18"/>
  <c r="NJ27" i="18"/>
  <c r="OF27" i="18"/>
  <c r="PB27" i="18"/>
  <c r="PX27" i="18"/>
  <c r="QT27" i="18"/>
  <c r="RP27" i="18"/>
  <c r="BN30" i="18"/>
  <c r="CJ30" i="18"/>
  <c r="DF30" i="18"/>
  <c r="EB30" i="18"/>
  <c r="EX30" i="18"/>
  <c r="FT30" i="18"/>
  <c r="GP30" i="18"/>
  <c r="HL30" i="18"/>
  <c r="IH30" i="18"/>
  <c r="JD30" i="18"/>
  <c r="JZ30" i="18"/>
  <c r="KV30" i="18"/>
  <c r="LR30" i="18"/>
  <c r="MN30" i="18"/>
  <c r="NJ30" i="18"/>
  <c r="OF30" i="18"/>
  <c r="PB30" i="18"/>
  <c r="PX30" i="18"/>
  <c r="QT30" i="18"/>
  <c r="RP30" i="18"/>
  <c r="BN33" i="18"/>
  <c r="CJ33" i="18"/>
  <c r="DF33" i="18"/>
  <c r="EB33" i="18"/>
  <c r="EX33" i="18"/>
  <c r="FT33" i="18"/>
  <c r="GP33" i="18"/>
  <c r="HL33" i="18"/>
  <c r="IH33" i="18"/>
  <c r="JD33" i="18"/>
  <c r="JZ33" i="18"/>
  <c r="KV33" i="18"/>
  <c r="LR33" i="18"/>
  <c r="MN33" i="18"/>
  <c r="NJ33" i="18"/>
  <c r="OF33" i="18"/>
  <c r="PB33" i="18"/>
  <c r="PX33" i="18"/>
  <c r="QT33" i="18"/>
  <c r="RP33" i="18"/>
  <c r="BN36" i="18"/>
  <c r="CJ36" i="18"/>
  <c r="DF36" i="18"/>
  <c r="EB36" i="18"/>
  <c r="EX36" i="18"/>
  <c r="FT36" i="18"/>
  <c r="GP36" i="18"/>
  <c r="HL36" i="18"/>
  <c r="IH36" i="18"/>
  <c r="JD36" i="18"/>
  <c r="JZ36" i="18"/>
  <c r="KV36" i="18"/>
  <c r="LR36" i="18"/>
  <c r="MN36" i="18"/>
  <c r="NJ36" i="18"/>
  <c r="OF36" i="18"/>
  <c r="PB36" i="18"/>
  <c r="PX36" i="18"/>
  <c r="QT36" i="18"/>
  <c r="RP36" i="18"/>
  <c r="BN39" i="18"/>
  <c r="CJ39" i="18"/>
  <c r="DF39" i="18"/>
  <c r="EB39" i="18"/>
  <c r="EX39" i="18"/>
  <c r="FT39" i="18"/>
  <c r="GP39" i="18"/>
  <c r="HL39" i="18"/>
  <c r="IH39" i="18"/>
  <c r="JD39" i="18"/>
  <c r="JZ39" i="18"/>
  <c r="KV39" i="18"/>
  <c r="LR39" i="18"/>
  <c r="MN39" i="18"/>
  <c r="NJ39" i="18"/>
  <c r="OF39" i="18"/>
  <c r="PB39" i="18"/>
  <c r="PX39" i="18"/>
  <c r="QT39" i="18"/>
  <c r="RP39" i="18"/>
  <c r="BN42" i="18"/>
  <c r="CJ42" i="18"/>
  <c r="DF42" i="18"/>
  <c r="EB42" i="18"/>
  <c r="EX42" i="18"/>
  <c r="FT42" i="18"/>
  <c r="GP42" i="18"/>
  <c r="HL42" i="18"/>
  <c r="IH42" i="18"/>
  <c r="JD42" i="18"/>
  <c r="JZ42" i="18"/>
  <c r="KV42" i="18"/>
  <c r="LR42" i="18"/>
  <c r="MN42" i="18"/>
  <c r="NJ42" i="18"/>
  <c r="OF42" i="18"/>
  <c r="PB42" i="18"/>
  <c r="PX42" i="18"/>
  <c r="QT42" i="18"/>
  <c r="RP42" i="18"/>
  <c r="BN45" i="18"/>
  <c r="CJ45" i="18"/>
  <c r="DF45" i="18"/>
  <c r="EB45" i="18"/>
  <c r="EX45" i="18"/>
  <c r="FT45" i="18"/>
  <c r="GP45" i="18"/>
  <c r="HL45" i="18"/>
  <c r="IH45" i="18"/>
  <c r="JD45" i="18"/>
  <c r="JZ45" i="18"/>
  <c r="KV45" i="18"/>
  <c r="LR45" i="18"/>
  <c r="MN45" i="18"/>
  <c r="NJ45" i="18"/>
  <c r="OF45" i="18"/>
  <c r="PB45" i="18"/>
  <c r="PX45" i="18"/>
  <c r="QT45" i="18"/>
  <c r="RP45" i="18"/>
  <c r="BN48" i="18"/>
  <c r="CJ48" i="18"/>
  <c r="DF48" i="18"/>
  <c r="EB48" i="18"/>
  <c r="EX48" i="18"/>
  <c r="FT48" i="18"/>
  <c r="GP48" i="18"/>
  <c r="HL48" i="18"/>
  <c r="IH48" i="18"/>
  <c r="JD48" i="18"/>
  <c r="JZ48" i="18"/>
  <c r="KV48" i="18"/>
  <c r="LR48" i="18"/>
  <c r="MN48" i="18"/>
  <c r="NJ48" i="18"/>
  <c r="OF48" i="18"/>
  <c r="PB48" i="18"/>
  <c r="PX48" i="18"/>
  <c r="QT48" i="18"/>
  <c r="RP48" i="18"/>
  <c r="BN51" i="18"/>
  <c r="CJ51" i="18"/>
  <c r="DF51" i="18"/>
  <c r="EB51" i="18"/>
  <c r="EX51" i="18"/>
  <c r="FT51" i="18"/>
  <c r="GP51" i="18"/>
  <c r="HL51" i="18"/>
  <c r="IH51" i="18"/>
  <c r="JD51" i="18"/>
  <c r="JZ51" i="18"/>
  <c r="KV51" i="18"/>
  <c r="LR51" i="18"/>
  <c r="MN51" i="18"/>
  <c r="NJ51" i="18"/>
  <c r="OF51" i="18"/>
  <c r="PB51" i="18"/>
  <c r="PX51" i="18"/>
  <c r="QT51" i="18"/>
  <c r="RP51" i="18"/>
  <c r="BN54" i="18"/>
  <c r="CJ54" i="18"/>
  <c r="DF54" i="18"/>
  <c r="EB54" i="18"/>
  <c r="EX54" i="18"/>
  <c r="FT54" i="18"/>
  <c r="GP54" i="18"/>
  <c r="HL54" i="18"/>
  <c r="IH54" i="18"/>
  <c r="JD54" i="18"/>
  <c r="JZ54" i="18"/>
  <c r="KV54" i="18"/>
  <c r="LR54" i="18"/>
  <c r="MN54" i="18"/>
  <c r="NJ54" i="18"/>
  <c r="OF54" i="18"/>
  <c r="PB54" i="18"/>
  <c r="PX54" i="18"/>
  <c r="QT54" i="18"/>
  <c r="RP54" i="18"/>
  <c r="BN57" i="18"/>
  <c r="CJ57" i="18"/>
  <c r="DF57" i="18"/>
  <c r="EB57" i="18"/>
  <c r="EX57" i="18"/>
  <c r="FT57" i="18"/>
  <c r="GP57" i="18"/>
  <c r="HL57" i="18"/>
  <c r="IH57" i="18"/>
  <c r="JD57" i="18"/>
  <c r="JZ57" i="18"/>
  <c r="KV57" i="18"/>
  <c r="LR57" i="18"/>
  <c r="MN57" i="18"/>
  <c r="NJ57" i="18"/>
  <c r="OF57" i="18"/>
  <c r="PB57" i="18"/>
  <c r="PX57" i="18"/>
  <c r="QT57" i="18"/>
  <c r="RP57" i="18"/>
  <c r="BN60" i="18"/>
  <c r="CJ60" i="18"/>
  <c r="DF60" i="18"/>
  <c r="EB60" i="18"/>
  <c r="EX60" i="18"/>
  <c r="FT60" i="18"/>
  <c r="GP60" i="18"/>
  <c r="HL60" i="18"/>
  <c r="IH60" i="18"/>
  <c r="JD60" i="18"/>
  <c r="JZ60" i="18"/>
  <c r="KV60" i="18"/>
  <c r="LR60" i="18"/>
  <c r="MN60" i="18"/>
  <c r="NJ60" i="18"/>
  <c r="OF60" i="18"/>
  <c r="PB60" i="18"/>
  <c r="PX60" i="18"/>
  <c r="QT60" i="18"/>
  <c r="RP60" i="18"/>
  <c r="BN63" i="18"/>
  <c r="CJ63" i="18"/>
  <c r="DF63" i="18"/>
  <c r="EB63" i="18"/>
  <c r="EX63" i="18"/>
  <c r="FT63" i="18"/>
  <c r="GP63" i="18"/>
  <c r="HL63" i="18"/>
  <c r="IH63" i="18"/>
  <c r="JD63" i="18"/>
  <c r="JZ63" i="18"/>
  <c r="KV63" i="18"/>
  <c r="LR63" i="18"/>
  <c r="MN63" i="18"/>
  <c r="NJ63" i="18"/>
  <c r="OF63" i="18"/>
  <c r="PB63" i="18"/>
  <c r="PX63" i="18"/>
  <c r="QT63" i="18"/>
  <c r="RP63" i="18"/>
  <c r="BN66" i="18"/>
  <c r="CJ66" i="18"/>
  <c r="DF66" i="18"/>
  <c r="EB66" i="18"/>
  <c r="EX66" i="18"/>
  <c r="FT66" i="18"/>
  <c r="GP66" i="18"/>
  <c r="HL66" i="18"/>
  <c r="IH66" i="18"/>
  <c r="JD66" i="18"/>
  <c r="JZ66" i="18"/>
  <c r="KV66" i="18"/>
  <c r="LR66" i="18"/>
  <c r="MN66" i="18"/>
  <c r="NJ66" i="18"/>
  <c r="OF66" i="18"/>
  <c r="PB66" i="18"/>
  <c r="PX66" i="18"/>
  <c r="QT66" i="18"/>
  <c r="RP66" i="18"/>
  <c r="BN69" i="18"/>
  <c r="CJ69" i="18"/>
  <c r="DF69" i="18"/>
  <c r="EB69" i="18"/>
  <c r="EX69" i="18"/>
  <c r="FT69" i="18"/>
  <c r="GP69" i="18"/>
  <c r="HL69" i="18"/>
  <c r="IH69" i="18"/>
  <c r="JD69" i="18"/>
  <c r="JZ69" i="18"/>
  <c r="KV69" i="18"/>
  <c r="LR69" i="18"/>
  <c r="MN69" i="18"/>
  <c r="NJ69" i="18"/>
  <c r="OF69" i="18"/>
  <c r="PB69" i="18"/>
  <c r="PX69" i="18"/>
  <c r="QT69" i="18"/>
  <c r="RP69" i="18"/>
  <c r="BN72" i="18"/>
  <c r="CJ72" i="18"/>
  <c r="DF72" i="18"/>
  <c r="EB72" i="18"/>
  <c r="EX72" i="18"/>
  <c r="FT72" i="18"/>
  <c r="GP72" i="18"/>
  <c r="HL72" i="18"/>
  <c r="IH72" i="18"/>
  <c r="JD72" i="18"/>
  <c r="JZ72" i="18"/>
  <c r="KV72" i="18"/>
  <c r="LR72" i="18"/>
  <c r="MN72" i="18"/>
  <c r="NJ72" i="18"/>
  <c r="OF72" i="18"/>
  <c r="PB72" i="18"/>
  <c r="PX72" i="18"/>
  <c r="QT72" i="18"/>
  <c r="RP72" i="18"/>
  <c r="BN75" i="18"/>
  <c r="CJ75" i="18"/>
  <c r="DF75" i="18"/>
  <c r="EB75" i="18"/>
  <c r="EX75" i="18"/>
  <c r="FT75" i="18"/>
  <c r="GP75" i="18"/>
  <c r="HL75" i="18"/>
  <c r="IH75" i="18"/>
  <c r="JD75" i="18"/>
  <c r="JZ75" i="18"/>
  <c r="KV75" i="18"/>
  <c r="LR75" i="18"/>
  <c r="MN75" i="18"/>
  <c r="NJ75" i="18"/>
  <c r="OF75" i="18"/>
  <c r="PB75" i="18"/>
  <c r="PX75" i="18"/>
  <c r="QT75" i="18"/>
  <c r="RP75" i="18"/>
  <c r="BN78" i="18"/>
  <c r="CJ78" i="18"/>
  <c r="DF78" i="18"/>
  <c r="EB78" i="18"/>
  <c r="EX78" i="18"/>
  <c r="FT78" i="18"/>
  <c r="GP78" i="18"/>
  <c r="HL78" i="18"/>
  <c r="IH78" i="18"/>
  <c r="JD78" i="18"/>
  <c r="JZ78" i="18"/>
  <c r="KV78" i="18"/>
  <c r="LR78" i="18"/>
  <c r="MN78" i="18"/>
  <c r="NJ78" i="18"/>
  <c r="OF78" i="18"/>
  <c r="PB78" i="18"/>
  <c r="PX78" i="18"/>
  <c r="QT78" i="18"/>
  <c r="RP78" i="18"/>
  <c r="BN81" i="18"/>
  <c r="CJ81" i="18"/>
  <c r="DF81" i="18"/>
  <c r="EB81" i="18"/>
  <c r="EX81" i="18"/>
  <c r="FT81" i="18"/>
  <c r="GP81" i="18"/>
  <c r="HL81" i="18"/>
  <c r="IH81" i="18"/>
  <c r="JD81" i="18"/>
  <c r="JZ81" i="18"/>
  <c r="KV81" i="18"/>
  <c r="LR81" i="18"/>
  <c r="MN81" i="18"/>
  <c r="NJ81" i="18"/>
  <c r="OF81" i="18"/>
  <c r="PB81" i="18"/>
  <c r="PX81" i="18"/>
  <c r="QT81" i="18"/>
  <c r="RP81" i="18"/>
  <c r="BN84" i="18"/>
  <c r="CJ84" i="18"/>
  <c r="DF84" i="18"/>
  <c r="EB84" i="18"/>
  <c r="EX84" i="18"/>
  <c r="FT84" i="18"/>
  <c r="GP84" i="18"/>
  <c r="HL84" i="18"/>
  <c r="IH84" i="18"/>
  <c r="JD84" i="18"/>
  <c r="JZ84" i="18"/>
  <c r="KV84" i="18"/>
  <c r="LR84" i="18"/>
  <c r="MN84" i="18"/>
  <c r="NJ84" i="18"/>
  <c r="OF84" i="18"/>
  <c r="PB84" i="18"/>
  <c r="PX84" i="18"/>
  <c r="QT84" i="18"/>
  <c r="RP84" i="18"/>
  <c r="BN87" i="18"/>
  <c r="CJ87" i="18"/>
  <c r="DF87" i="18"/>
  <c r="EB87" i="18"/>
  <c r="EX87" i="18"/>
  <c r="FT87" i="18"/>
  <c r="GP87" i="18"/>
  <c r="HL87" i="18"/>
  <c r="IH87" i="18"/>
  <c r="JD87" i="18"/>
  <c r="JZ87" i="18"/>
  <c r="KV87" i="18"/>
  <c r="LR87" i="18"/>
  <c r="MN87" i="18"/>
  <c r="NJ87" i="18"/>
  <c r="OF87" i="18"/>
  <c r="PB87" i="18"/>
  <c r="PX87" i="18"/>
  <c r="QT87" i="18"/>
  <c r="RP87" i="18"/>
  <c r="BN90" i="18"/>
  <c r="CJ90" i="18"/>
  <c r="DF90" i="18"/>
  <c r="EB90" i="18"/>
  <c r="EX90" i="18"/>
  <c r="FT90" i="18"/>
  <c r="GP90" i="18"/>
  <c r="HL90" i="18"/>
  <c r="IH90" i="18"/>
  <c r="JD90" i="18"/>
  <c r="JZ90" i="18"/>
  <c r="KV90" i="18"/>
  <c r="LR90" i="18"/>
  <c r="MN90" i="18"/>
  <c r="NJ90" i="18"/>
  <c r="OF90" i="18"/>
  <c r="PB90" i="18"/>
  <c r="PX90" i="18"/>
  <c r="QT90" i="18"/>
  <c r="RP90" i="18"/>
  <c r="BN93" i="18"/>
  <c r="CJ93" i="18"/>
  <c r="DF93" i="18"/>
  <c r="EB93" i="18"/>
  <c r="EX93" i="18"/>
  <c r="FT93" i="18"/>
  <c r="GP93" i="18"/>
  <c r="HL93" i="18"/>
  <c r="IH93" i="18"/>
  <c r="JD93" i="18"/>
  <c r="JZ93" i="18"/>
  <c r="KV93" i="18"/>
  <c r="LR93" i="18"/>
  <c r="MN93" i="18"/>
  <c r="NJ93" i="18"/>
  <c r="OF93" i="18"/>
  <c r="PB93" i="18"/>
  <c r="PX93" i="18"/>
  <c r="QT93" i="18"/>
  <c r="RP93" i="18"/>
  <c r="BN96" i="18"/>
  <c r="CJ96" i="18"/>
  <c r="DF96" i="18"/>
  <c r="EB96" i="18"/>
  <c r="EX96" i="18"/>
  <c r="FT96" i="18"/>
  <c r="GP96" i="18"/>
  <c r="HL96" i="18"/>
  <c r="IH96" i="18"/>
  <c r="JD96" i="18"/>
  <c r="JZ96" i="18"/>
  <c r="KV96" i="18"/>
  <c r="LR96" i="18"/>
  <c r="MN96" i="18"/>
  <c r="NJ96" i="18"/>
  <c r="OF96" i="18"/>
  <c r="PB96" i="18"/>
  <c r="PX96" i="18"/>
  <c r="QT96" i="18"/>
  <c r="RP96" i="18"/>
  <c r="BN99" i="18"/>
  <c r="CJ99" i="18"/>
  <c r="DF99" i="18"/>
  <c r="EB99" i="18"/>
  <c r="EX99" i="18"/>
  <c r="FT99" i="18"/>
  <c r="GP99" i="18"/>
  <c r="HL99" i="18"/>
  <c r="IH99" i="18"/>
  <c r="JD99" i="18"/>
  <c r="JZ99" i="18"/>
  <c r="KV99" i="18"/>
  <c r="LR99" i="18"/>
  <c r="MN99" i="18"/>
  <c r="NJ99" i="18"/>
  <c r="OF99" i="18"/>
  <c r="PB99" i="18"/>
  <c r="PX99" i="18"/>
  <c r="QT99" i="18"/>
  <c r="RP99" i="18"/>
  <c r="AV101" i="18"/>
  <c r="AX101" i="18"/>
  <c r="AV107" i="18" s="1"/>
  <c r="BG101" i="18"/>
  <c r="AV109" i="18" s="1"/>
  <c r="AY109" i="18" s="1"/>
  <c r="BR101" i="18"/>
  <c r="BT101" i="18"/>
  <c r="BR107" i="18" s="1"/>
  <c r="BU107" i="18" s="1"/>
  <c r="CC101" i="18"/>
  <c r="BR109" i="18" s="1"/>
  <c r="CN101" i="18"/>
  <c r="CP101" i="18"/>
  <c r="DC102" i="18" s="1"/>
  <c r="DC106" i="18" s="1"/>
  <c r="CY101" i="18"/>
  <c r="CN109" i="18" s="1"/>
  <c r="DJ101" i="18"/>
  <c r="DL101" i="18"/>
  <c r="DJ107" i="18" s="1"/>
  <c r="DM101" i="18"/>
  <c r="DO101" i="18"/>
  <c r="DU101" i="18"/>
  <c r="DJ109" i="18" s="1"/>
  <c r="EF101" i="18"/>
  <c r="EH101" i="18"/>
  <c r="EU102" i="18" s="1"/>
  <c r="EU106" i="18" s="1"/>
  <c r="EK101" i="18"/>
  <c r="EQ101" i="18"/>
  <c r="EF109" i="18" s="1"/>
  <c r="EI109" i="18" s="1"/>
  <c r="FB101" i="18"/>
  <c r="FD101" i="18"/>
  <c r="FQ102" i="18" s="1"/>
  <c r="FQ106" i="18" s="1"/>
  <c r="FM101" i="18"/>
  <c r="FB109" i="18" s="1"/>
  <c r="FF109" i="18" s="1"/>
  <c r="FX101" i="18"/>
  <c r="FZ101" i="18"/>
  <c r="GM102" i="18" s="1"/>
  <c r="GM106" i="18" s="1"/>
  <c r="GA101" i="18"/>
  <c r="GC101" i="18"/>
  <c r="GI101" i="18"/>
  <c r="FX109" i="18" s="1"/>
  <c r="GM101" i="18"/>
  <c r="GT101" i="18"/>
  <c r="GV101" i="18"/>
  <c r="GT107" i="18" s="1"/>
  <c r="HE101" i="18"/>
  <c r="GT109" i="18" s="1"/>
  <c r="HP101" i="18"/>
  <c r="HR101" i="18"/>
  <c r="IE102" i="18" s="1"/>
  <c r="IE106" i="18" s="1"/>
  <c r="HS101" i="18"/>
  <c r="HU101" i="18"/>
  <c r="IA101" i="18"/>
  <c r="IE101" i="18"/>
  <c r="IL101" i="18"/>
  <c r="IN101" i="18"/>
  <c r="JA102" i="18" s="1"/>
  <c r="JA106" i="18" s="1"/>
  <c r="IO101" i="18"/>
  <c r="IP101" i="18"/>
  <c r="IQ101" i="18"/>
  <c r="IW101" i="18"/>
  <c r="IL109" i="18" s="1"/>
  <c r="JH101" i="18"/>
  <c r="JJ101" i="18"/>
  <c r="JH107" i="18" s="1"/>
  <c r="JK101" i="18"/>
  <c r="JM101" i="18"/>
  <c r="JS101" i="18"/>
  <c r="JH109" i="18" s="1"/>
  <c r="JK109" i="18" s="1"/>
  <c r="KD101" i="18"/>
  <c r="KF101" i="18"/>
  <c r="KD107" i="18" s="1"/>
  <c r="KO101" i="18"/>
  <c r="KD109" i="18" s="1"/>
  <c r="KS101" i="18"/>
  <c r="KZ101" i="18"/>
  <c r="LB101" i="18"/>
  <c r="KZ107" i="18" s="1"/>
  <c r="LC101" i="18"/>
  <c r="LE101" i="18"/>
  <c r="LK101" i="18"/>
  <c r="KZ109" i="18" s="1"/>
  <c r="LC109" i="18" s="1"/>
  <c r="LV101" i="18"/>
  <c r="LX101" i="18"/>
  <c r="MK102" i="18" s="1"/>
  <c r="MK106" i="18" s="1"/>
  <c r="LY101" i="18"/>
  <c r="MA101" i="18"/>
  <c r="MG101" i="18"/>
  <c r="LV109" i="18" s="1"/>
  <c r="MR101" i="18"/>
  <c r="MT101" i="18"/>
  <c r="NG102" i="18" s="1"/>
  <c r="NG106" i="18" s="1"/>
  <c r="MU101" i="18"/>
  <c r="MW101" i="18"/>
  <c r="NC101" i="18"/>
  <c r="MR109" i="18" s="1"/>
  <c r="NN101" i="18"/>
  <c r="NP101" i="18"/>
  <c r="OC102" i="18" s="1"/>
  <c r="OC106" i="18" s="1"/>
  <c r="NY101" i="18"/>
  <c r="NN109" i="18" s="1"/>
  <c r="OJ101" i="18"/>
  <c r="OL101" i="18"/>
  <c r="OM101" i="18"/>
  <c r="OO101" i="18"/>
  <c r="OU101" i="18"/>
  <c r="OJ109" i="18" s="1"/>
  <c r="PF101" i="18"/>
  <c r="PH101" i="18"/>
  <c r="PF107" i="18" s="1"/>
  <c r="PI107" i="18" s="1"/>
  <c r="PK101" i="18"/>
  <c r="PQ101" i="18"/>
  <c r="PF109" i="18" s="1"/>
  <c r="QB101" i="18"/>
  <c r="QD101" i="18"/>
  <c r="QQ102" i="18" s="1"/>
  <c r="QQ106" i="18" s="1"/>
  <c r="QE101" i="18"/>
  <c r="QG101" i="18"/>
  <c r="QM101" i="18"/>
  <c r="QB109" i="18" s="1"/>
  <c r="QQ101" i="18"/>
  <c r="QX101" i="18"/>
  <c r="QZ101" i="18"/>
  <c r="QX107" i="18" s="1"/>
  <c r="RI101" i="18"/>
  <c r="QX109" i="18" s="1"/>
  <c r="RM101" i="18"/>
  <c r="BI102" i="18"/>
  <c r="CE102" i="18"/>
  <c r="BS107" i="18" s="1"/>
  <c r="DA102" i="18"/>
  <c r="CO107" i="18" s="1"/>
  <c r="DW102" i="18"/>
  <c r="DK107" i="18" s="1"/>
  <c r="ES102" i="18"/>
  <c r="FO102" i="18"/>
  <c r="FC107" i="18" s="1"/>
  <c r="GK102" i="18"/>
  <c r="FY107" i="18" s="1"/>
  <c r="HG102" i="18"/>
  <c r="GU107" i="18" s="1"/>
  <c r="IC102" i="18"/>
  <c r="IY102" i="18"/>
  <c r="IM107" i="18" s="1"/>
  <c r="JU102" i="18"/>
  <c r="KQ102" i="18"/>
  <c r="KE107" i="18" s="1"/>
  <c r="LM102" i="18"/>
  <c r="LA107" i="18" s="1"/>
  <c r="MI102" i="18"/>
  <c r="LW107" i="18" s="1"/>
  <c r="NE102" i="18"/>
  <c r="MS107" i="18" s="1"/>
  <c r="OA102" i="18"/>
  <c r="NO107" i="18" s="1"/>
  <c r="OW102" i="18"/>
  <c r="OK107" i="18" s="1"/>
  <c r="OY102" i="18"/>
  <c r="OY106" i="18" s="1"/>
  <c r="PS102" i="18"/>
  <c r="PG107" i="18" s="1"/>
  <c r="QO102" i="18"/>
  <c r="RK102" i="18"/>
  <c r="QY107" i="18" s="1"/>
  <c r="BD103" i="18"/>
  <c r="BZ103" i="18"/>
  <c r="CV103" i="18"/>
  <c r="DR103" i="18"/>
  <c r="EN103" i="18"/>
  <c r="FJ103" i="18"/>
  <c r="GF103" i="18"/>
  <c r="HB103" i="18"/>
  <c r="HX103" i="18"/>
  <c r="IT103" i="18"/>
  <c r="JP103" i="18"/>
  <c r="KL103" i="18"/>
  <c r="LH103" i="18"/>
  <c r="MD103" i="18"/>
  <c r="MZ103" i="18"/>
  <c r="NV103" i="18"/>
  <c r="OR103" i="18"/>
  <c r="PN103" i="18"/>
  <c r="QJ103" i="18"/>
  <c r="RF103" i="18"/>
  <c r="AU104" i="18"/>
  <c r="BI104" i="18"/>
  <c r="AW108" i="18" s="1"/>
  <c r="BQ104" i="18"/>
  <c r="CE104" i="18"/>
  <c r="BS108" i="18" s="1"/>
  <c r="CM104" i="18"/>
  <c r="DA104" i="18"/>
  <c r="DI104" i="18"/>
  <c r="DW104" i="18"/>
  <c r="DK108" i="18" s="1"/>
  <c r="EE104" i="18"/>
  <c r="ES104" i="18"/>
  <c r="EG108" i="18" s="1"/>
  <c r="FA104" i="18"/>
  <c r="FO104" i="18"/>
  <c r="FC108" i="18" s="1"/>
  <c r="FW104" i="18"/>
  <c r="GK104" i="18"/>
  <c r="FY108" i="18" s="1"/>
  <c r="GS104" i="18"/>
  <c r="HG104" i="18"/>
  <c r="HG106" i="18" s="1"/>
  <c r="HO104" i="18"/>
  <c r="IC104" i="18"/>
  <c r="HQ108" i="18" s="1"/>
  <c r="IK104" i="18"/>
  <c r="IY104" i="18"/>
  <c r="IM108" i="18" s="1"/>
  <c r="JG104" i="18"/>
  <c r="JU104" i="18"/>
  <c r="JI108" i="18" s="1"/>
  <c r="KC104" i="18"/>
  <c r="KQ104" i="18"/>
  <c r="KE108" i="18" s="1"/>
  <c r="KY104" i="18"/>
  <c r="LM104" i="18"/>
  <c r="LA108" i="18" s="1"/>
  <c r="LU104" i="18"/>
  <c r="MI104" i="18"/>
  <c r="LW108" i="18" s="1"/>
  <c r="MQ104" i="18"/>
  <c r="NE104" i="18"/>
  <c r="NM104" i="18"/>
  <c r="OA104" i="18"/>
  <c r="NO108" i="18" s="1"/>
  <c r="OI104" i="18"/>
  <c r="OW104" i="18"/>
  <c r="OK108" i="18" s="1"/>
  <c r="PE104" i="18"/>
  <c r="PS104" i="18"/>
  <c r="PG108" i="18" s="1"/>
  <c r="QA104" i="18"/>
  <c r="QO104" i="18"/>
  <c r="QC108" i="18" s="1"/>
  <c r="QW104" i="18"/>
  <c r="RK104" i="18"/>
  <c r="RK106" i="18" s="1"/>
  <c r="DA106" i="18"/>
  <c r="DW106" i="18"/>
  <c r="GK106" i="18"/>
  <c r="IC106" i="18"/>
  <c r="JU106" i="18"/>
  <c r="AW107" i="18"/>
  <c r="EG107" i="18"/>
  <c r="HQ107" i="18"/>
  <c r="JI107" i="18"/>
  <c r="OJ107" i="18"/>
  <c r="QC107" i="18"/>
  <c r="BD108" i="18"/>
  <c r="BZ108" i="18"/>
  <c r="CO108" i="18"/>
  <c r="CV108" i="18"/>
  <c r="DR108" i="18"/>
  <c r="EN108" i="18"/>
  <c r="FJ108" i="18"/>
  <c r="FZ108" i="18"/>
  <c r="FX108" i="18" s="1"/>
  <c r="GF108" i="18"/>
  <c r="HB108" i="18"/>
  <c r="HX108" i="18"/>
  <c r="IT108" i="18"/>
  <c r="JP108" i="18"/>
  <c r="KL108" i="18"/>
  <c r="LH108" i="18"/>
  <c r="MD108" i="18"/>
  <c r="MT108" i="18"/>
  <c r="MR108" i="18" s="1"/>
  <c r="MZ108" i="18"/>
  <c r="NV108" i="18"/>
  <c r="OR108" i="18"/>
  <c r="PN108" i="18"/>
  <c r="QD108" i="18"/>
  <c r="QB108" i="18" s="1"/>
  <c r="QJ108" i="18"/>
  <c r="QY108" i="18"/>
  <c r="RF108" i="18"/>
  <c r="AW109" i="18"/>
  <c r="BS109" i="18"/>
  <c r="CO109" i="18"/>
  <c r="DK109" i="18"/>
  <c r="EG109" i="18"/>
  <c r="FC109" i="18"/>
  <c r="FY109" i="18"/>
  <c r="GU109" i="18"/>
  <c r="HP109" i="18"/>
  <c r="HS109" i="18" s="1"/>
  <c r="HQ109" i="18"/>
  <c r="IM109" i="18"/>
  <c r="JI109" i="18"/>
  <c r="KE109" i="18"/>
  <c r="LA109" i="18"/>
  <c r="LW109" i="18"/>
  <c r="MS109" i="18"/>
  <c r="NO109" i="18"/>
  <c r="OK109" i="18"/>
  <c r="PG109" i="18"/>
  <c r="QC109" i="18"/>
  <c r="QY109" i="18"/>
  <c r="AW110" i="18"/>
  <c r="BS110" i="18"/>
  <c r="CO110" i="18"/>
  <c r="DK110" i="18"/>
  <c r="EG110" i="18"/>
  <c r="FC110" i="18"/>
  <c r="FY110" i="18"/>
  <c r="FZ110" i="18"/>
  <c r="FX110" i="18" s="1"/>
  <c r="GF105" i="18" s="1"/>
  <c r="GU110" i="18"/>
  <c r="HQ110" i="18"/>
  <c r="IM110" i="18"/>
  <c r="JI110" i="18"/>
  <c r="KE110" i="18"/>
  <c r="LA110" i="18"/>
  <c r="LW110" i="18"/>
  <c r="MS110" i="18"/>
  <c r="NO110" i="18"/>
  <c r="OK110" i="18"/>
  <c r="PG110" i="18"/>
  <c r="QC110" i="18"/>
  <c r="QD110" i="18"/>
  <c r="QB110" i="18" s="1"/>
  <c r="QY110" i="18"/>
  <c r="AW111" i="18"/>
  <c r="BS111" i="18"/>
  <c r="CO111" i="18"/>
  <c r="DK111" i="18"/>
  <c r="EG111" i="18"/>
  <c r="FC111" i="18"/>
  <c r="FY111" i="18"/>
  <c r="FZ111" i="18"/>
  <c r="FX111" i="18" s="1"/>
  <c r="GU111" i="18"/>
  <c r="HQ111" i="18"/>
  <c r="IM111" i="18"/>
  <c r="JI111" i="18"/>
  <c r="KE111" i="18"/>
  <c r="LA111" i="18"/>
  <c r="LW111" i="18"/>
  <c r="MS111" i="18"/>
  <c r="NO111" i="18"/>
  <c r="OK111" i="18"/>
  <c r="OL111" i="18"/>
  <c r="OJ111" i="18" s="1"/>
  <c r="PG111" i="18"/>
  <c r="QC111" i="18"/>
  <c r="QD111" i="18"/>
  <c r="QB111" i="18" s="1"/>
  <c r="QY111" i="18"/>
  <c r="CU64" i="18" l="1"/>
  <c r="CU63" i="18"/>
  <c r="CU62" i="18"/>
  <c r="NI62" i="18"/>
  <c r="BC62" i="18"/>
  <c r="K63" i="18"/>
  <c r="K62" i="18"/>
  <c r="HA62" i="18"/>
  <c r="FI63" i="18"/>
  <c r="FI62" i="18"/>
  <c r="RE62" i="18"/>
  <c r="BY62" i="18"/>
  <c r="KK64" i="18"/>
  <c r="KK63" i="18"/>
  <c r="KK62" i="18"/>
  <c r="NU62" i="18"/>
  <c r="CU88" i="18"/>
  <c r="CU86" i="18"/>
  <c r="PM86" i="18"/>
  <c r="PM101" i="18" s="1"/>
  <c r="NI86" i="18"/>
  <c r="MV101" i="18"/>
  <c r="BC86" i="18"/>
  <c r="K87" i="18"/>
  <c r="K86" i="18"/>
  <c r="HA86" i="18"/>
  <c r="GV108" i="18"/>
  <c r="GT108" i="18" s="1"/>
  <c r="FI87" i="18"/>
  <c r="FS86" i="18"/>
  <c r="FI86" i="18"/>
  <c r="RE86" i="18"/>
  <c r="BY86" i="18"/>
  <c r="BT111" i="18"/>
  <c r="BR111" i="18" s="1"/>
  <c r="BV111" i="18" s="1"/>
  <c r="EM86" i="18"/>
  <c r="KK87" i="18"/>
  <c r="KK86" i="18"/>
  <c r="HT101" i="18"/>
  <c r="NU86" i="18"/>
  <c r="DN101" i="18"/>
  <c r="CU99" i="18"/>
  <c r="DE98" i="18"/>
  <c r="CU98" i="18"/>
  <c r="PM98" i="18"/>
  <c r="NI98" i="18"/>
  <c r="BC98" i="18"/>
  <c r="JL101" i="18"/>
  <c r="K99" i="18"/>
  <c r="K98" i="18"/>
  <c r="GW101" i="18"/>
  <c r="HA98" i="18"/>
  <c r="FI99" i="18"/>
  <c r="FS98" i="18"/>
  <c r="FI98" i="18"/>
  <c r="RE98" i="18"/>
  <c r="BY98" i="18"/>
  <c r="EI101" i="18"/>
  <c r="EM98" i="18"/>
  <c r="KK100" i="18"/>
  <c r="KK99" i="18"/>
  <c r="KK98" i="18"/>
  <c r="NU98" i="18"/>
  <c r="CU85" i="18"/>
  <c r="CU84" i="18"/>
  <c r="DC83" i="18"/>
  <c r="DE83" i="18" s="1"/>
  <c r="CU83" i="18"/>
  <c r="PM83" i="18"/>
  <c r="PI101" i="18"/>
  <c r="NI83" i="18"/>
  <c r="BC83" i="18"/>
  <c r="JO101" i="18"/>
  <c r="K84" i="18"/>
  <c r="K83" i="18"/>
  <c r="HA83" i="18"/>
  <c r="FI84" i="18"/>
  <c r="FD111" i="18"/>
  <c r="FB111" i="18" s="1"/>
  <c r="FE111" i="18" s="1"/>
  <c r="FS83" i="18"/>
  <c r="FI83" i="18"/>
  <c r="FG101" i="18"/>
  <c r="RE83" i="18"/>
  <c r="BY83" i="18"/>
  <c r="KK85" i="18"/>
  <c r="KK84" i="18"/>
  <c r="KK83" i="18"/>
  <c r="LD101" i="18"/>
  <c r="NU83" i="18"/>
  <c r="MC101" i="18"/>
  <c r="GE101" i="18"/>
  <c r="CU81" i="18"/>
  <c r="CU80" i="18"/>
  <c r="PH111" i="18"/>
  <c r="PF111" i="18" s="1"/>
  <c r="PI111" i="18" s="1"/>
  <c r="BC80" i="18"/>
  <c r="AY101" i="18"/>
  <c r="HA80" i="18"/>
  <c r="FI81" i="18"/>
  <c r="FD108" i="18"/>
  <c r="FB108" i="18" s="1"/>
  <c r="FE108" i="18" s="1"/>
  <c r="FD110" i="18"/>
  <c r="FB110" i="18" s="1"/>
  <c r="FF110" i="18" s="1"/>
  <c r="FS80" i="18"/>
  <c r="RA101" i="18"/>
  <c r="RE80" i="18"/>
  <c r="RC101" i="18"/>
  <c r="BY80" i="18"/>
  <c r="BU101" i="18"/>
  <c r="EM80" i="18"/>
  <c r="KK82" i="18"/>
  <c r="KK81" i="18"/>
  <c r="KI101" i="18"/>
  <c r="KK80" i="18"/>
  <c r="NU80" i="18"/>
  <c r="NS101" i="18"/>
  <c r="LZ101" i="18"/>
  <c r="GB101" i="18"/>
  <c r="QF101" i="18"/>
  <c r="QI101" i="18"/>
  <c r="PH110" i="18"/>
  <c r="PF110" i="18" s="1"/>
  <c r="PN105" i="18" s="1"/>
  <c r="PJ101" i="18"/>
  <c r="NQ101" i="18"/>
  <c r="KG101" i="18"/>
  <c r="GV110" i="18"/>
  <c r="GT110" i="18" s="1"/>
  <c r="GW110" i="18" s="1"/>
  <c r="EH110" i="18"/>
  <c r="EF110" i="18" s="1"/>
  <c r="EN105" i="18" s="1"/>
  <c r="EJ101" i="18"/>
  <c r="CP111" i="18"/>
  <c r="CN111" i="18" s="1"/>
  <c r="CQ111" i="18" s="1"/>
  <c r="BV101" i="18"/>
  <c r="AZ101" i="18"/>
  <c r="BA101" i="18"/>
  <c r="K17" i="18"/>
  <c r="BW101" i="18"/>
  <c r="DE17" i="18"/>
  <c r="CP110" i="18"/>
  <c r="CN110" i="18" s="1"/>
  <c r="CV105" i="18" s="1"/>
  <c r="CP108" i="18"/>
  <c r="CN108" i="18" s="1"/>
  <c r="CQ108" i="18" s="1"/>
  <c r="CQ101" i="18"/>
  <c r="CS101" i="18"/>
  <c r="AX108" i="18"/>
  <c r="AV108" i="18" s="1"/>
  <c r="AY108" i="18" s="1"/>
  <c r="DC101" i="18"/>
  <c r="CR101" i="18"/>
  <c r="MY101" i="18"/>
  <c r="GX17" i="18"/>
  <c r="GX101" i="18" s="1"/>
  <c r="FF101" i="18"/>
  <c r="FQ101" i="18"/>
  <c r="FE101" i="18"/>
  <c r="RB17" i="18"/>
  <c r="RB101" i="18" s="1"/>
  <c r="RM102" i="18"/>
  <c r="RM106" i="18" s="1"/>
  <c r="QZ110" i="18"/>
  <c r="QX110" i="18" s="1"/>
  <c r="RA110" i="18" s="1"/>
  <c r="CG102" i="18"/>
  <c r="CG106" i="18" s="1"/>
  <c r="EF107" i="18"/>
  <c r="EI107" i="18" s="1"/>
  <c r="EM101" i="18"/>
  <c r="KH19" i="18"/>
  <c r="KH101" i="18" s="1"/>
  <c r="KF111" i="18"/>
  <c r="KD111" i="18" s="1"/>
  <c r="KH111" i="18" s="1"/>
  <c r="LG101" i="18"/>
  <c r="HW101" i="18"/>
  <c r="NR17" i="18"/>
  <c r="NR101" i="18" s="1"/>
  <c r="NP111" i="18"/>
  <c r="NN111" i="18" s="1"/>
  <c r="NQ111" i="18" s="1"/>
  <c r="OQ101" i="18"/>
  <c r="DQ101" i="18"/>
  <c r="IS101" i="18"/>
  <c r="QZ111" i="18"/>
  <c r="QX111" i="18" s="1"/>
  <c r="RA111" i="18" s="1"/>
  <c r="QZ108" i="18"/>
  <c r="QX108" i="18" s="1"/>
  <c r="RA108" i="18" s="1"/>
  <c r="PH108" i="18"/>
  <c r="PF108" i="18" s="1"/>
  <c r="PJ108" i="18" s="1"/>
  <c r="OL108" i="18"/>
  <c r="OJ108" i="18" s="1"/>
  <c r="OM108" i="18" s="1"/>
  <c r="NP110" i="18"/>
  <c r="NN110" i="18" s="1"/>
  <c r="NQ110" i="18" s="1"/>
  <c r="NP108" i="18"/>
  <c r="NN108" i="18" s="1"/>
  <c r="NQ108" i="18" s="1"/>
  <c r="MT110" i="18"/>
  <c r="MR110" i="18" s="1"/>
  <c r="MU110" i="18" s="1"/>
  <c r="LX111" i="18"/>
  <c r="LV111" i="18" s="1"/>
  <c r="LY111" i="18" s="1"/>
  <c r="LX108" i="18"/>
  <c r="LV108" i="18" s="1"/>
  <c r="LY108" i="18" s="1"/>
  <c r="LB108" i="18"/>
  <c r="KZ108" i="18" s="1"/>
  <c r="LD108" i="18" s="1"/>
  <c r="LB110" i="18"/>
  <c r="KZ110" i="18" s="1"/>
  <c r="LH105" i="18" s="1"/>
  <c r="KF108" i="18"/>
  <c r="KD108" i="18" s="1"/>
  <c r="KH108" i="18" s="1"/>
  <c r="KF110" i="18"/>
  <c r="KD110" i="18" s="1"/>
  <c r="KG110" i="18" s="1"/>
  <c r="JJ111" i="18"/>
  <c r="JH111" i="18" s="1"/>
  <c r="JK111" i="18" s="1"/>
  <c r="JJ108" i="18"/>
  <c r="JH108" i="18" s="1"/>
  <c r="JK108" i="18" s="1"/>
  <c r="IN110" i="18"/>
  <c r="IL110" i="18" s="1"/>
  <c r="IO110" i="18" s="1"/>
  <c r="IN108" i="18"/>
  <c r="IL108" i="18" s="1"/>
  <c r="IO108" i="18" s="1"/>
  <c r="HR111" i="18"/>
  <c r="HP111" i="18" s="1"/>
  <c r="HT111" i="18" s="1"/>
  <c r="HR110" i="18"/>
  <c r="HP110" i="18" s="1"/>
  <c r="HX105" i="18" s="1"/>
  <c r="GV111" i="18"/>
  <c r="GT111" i="18" s="1"/>
  <c r="GW111" i="18" s="1"/>
  <c r="HI102" i="18"/>
  <c r="HI106" i="18" s="1"/>
  <c r="EH111" i="18"/>
  <c r="EF111" i="18" s="1"/>
  <c r="EJ111" i="18" s="1"/>
  <c r="EH108" i="18"/>
  <c r="EF108" i="18" s="1"/>
  <c r="EI108" i="18" s="1"/>
  <c r="DL108" i="18"/>
  <c r="DJ108" i="18" s="1"/>
  <c r="DM108" i="18" s="1"/>
  <c r="DL110" i="18"/>
  <c r="DJ110" i="18" s="1"/>
  <c r="DM110" i="18" s="1"/>
  <c r="BT110" i="18"/>
  <c r="BR110" i="18" s="1"/>
  <c r="BZ105" i="18" s="1"/>
  <c r="BT108" i="18"/>
  <c r="BR108" i="18" s="1"/>
  <c r="BU108" i="18" s="1"/>
  <c r="AX110" i="18"/>
  <c r="AV110" i="18" s="1"/>
  <c r="AY110" i="18" s="1"/>
  <c r="AX111" i="18"/>
  <c r="AV111" i="18" s="1"/>
  <c r="AY111" i="18" s="1"/>
  <c r="DY102" i="18"/>
  <c r="DY106" i="18" s="1"/>
  <c r="QB107" i="18"/>
  <c r="QE107" i="18" s="1"/>
  <c r="PU102" i="18"/>
  <c r="PU106" i="18" s="1"/>
  <c r="BK102" i="18"/>
  <c r="BK106" i="18" s="1"/>
  <c r="GW109" i="18"/>
  <c r="GX107" i="18"/>
  <c r="RA109" i="18"/>
  <c r="KS102" i="18"/>
  <c r="KS106" i="18" s="1"/>
  <c r="LO102" i="18"/>
  <c r="LO106" i="18" s="1"/>
  <c r="HP107" i="18"/>
  <c r="HS107" i="18" s="1"/>
  <c r="NN107" i="18"/>
  <c r="NQ107" i="18" s="1"/>
  <c r="OM107" i="18"/>
  <c r="IL107" i="18"/>
  <c r="IO107" i="18" s="1"/>
  <c r="GA109" i="18"/>
  <c r="GU108" i="18"/>
  <c r="OA106" i="18"/>
  <c r="PJ107" i="18"/>
  <c r="LC107" i="18"/>
  <c r="CN107" i="18"/>
  <c r="CQ107" i="18" s="1"/>
  <c r="KQ106" i="18"/>
  <c r="NE106" i="18"/>
  <c r="QE109" i="18"/>
  <c r="FE109" i="18"/>
  <c r="LY109" i="18"/>
  <c r="AY107" i="18"/>
  <c r="BI106" i="18"/>
  <c r="JW102" i="18"/>
  <c r="JW106" i="18" s="1"/>
  <c r="BV107" i="18"/>
  <c r="JK107" i="18"/>
  <c r="HS108" i="18"/>
  <c r="IO111" i="18"/>
  <c r="GA110" i="18"/>
  <c r="RB109" i="18"/>
  <c r="NQ109" i="18"/>
  <c r="KG109" i="18"/>
  <c r="DM109" i="18"/>
  <c r="QO106" i="18"/>
  <c r="LC111" i="18"/>
  <c r="OM109" i="18"/>
  <c r="CQ109" i="18"/>
  <c r="MS108" i="18"/>
  <c r="MV108" i="18" s="1"/>
  <c r="LD107" i="18"/>
  <c r="KH109" i="18"/>
  <c r="GX109" i="18"/>
  <c r="ES106" i="18"/>
  <c r="OM111" i="18"/>
  <c r="MU109" i="18"/>
  <c r="DN109" i="18"/>
  <c r="ON107" i="18"/>
  <c r="JL107" i="18"/>
  <c r="AZ107" i="18"/>
  <c r="LZ109" i="18"/>
  <c r="MU111" i="18"/>
  <c r="MV111" i="18"/>
  <c r="QE111" i="18"/>
  <c r="QF111" i="18"/>
  <c r="PI109" i="18"/>
  <c r="PJ109" i="18"/>
  <c r="GA108" i="18"/>
  <c r="GB108" i="18"/>
  <c r="RA107" i="18"/>
  <c r="RB107" i="18"/>
  <c r="KG107" i="18"/>
  <c r="KH107" i="18"/>
  <c r="DM107" i="18"/>
  <c r="DN107" i="18"/>
  <c r="GA111" i="18"/>
  <c r="GB111" i="18"/>
  <c r="JP105" i="18"/>
  <c r="JK110" i="18"/>
  <c r="JL110" i="18"/>
  <c r="GW107" i="18"/>
  <c r="OR105" i="18"/>
  <c r="OM110" i="18"/>
  <c r="ON110" i="18"/>
  <c r="DM111" i="18"/>
  <c r="DN111" i="18"/>
  <c r="QJ105" i="18"/>
  <c r="QE110" i="18"/>
  <c r="QF110" i="18"/>
  <c r="HT108" i="18"/>
  <c r="QE108" i="18"/>
  <c r="QF108" i="18"/>
  <c r="IO109" i="18"/>
  <c r="IP109" i="18"/>
  <c r="BU109" i="18"/>
  <c r="BV109" i="18"/>
  <c r="ON111" i="18"/>
  <c r="NR109" i="18"/>
  <c r="GB110" i="18"/>
  <c r="MR107" i="18"/>
  <c r="FX107" i="18"/>
  <c r="PS106" i="18"/>
  <c r="MI106" i="18"/>
  <c r="IY106" i="18"/>
  <c r="FO106" i="18"/>
  <c r="CE106" i="18"/>
  <c r="OW106" i="18"/>
  <c r="LM106" i="18"/>
  <c r="MD105" i="18"/>
  <c r="QF109" i="18"/>
  <c r="ON109" i="18"/>
  <c r="MV109" i="18"/>
  <c r="LD109" i="18"/>
  <c r="JL109" i="18"/>
  <c r="HT109" i="18"/>
  <c r="GB109" i="18"/>
  <c r="EJ109" i="18"/>
  <c r="CR109" i="18"/>
  <c r="AZ109" i="18"/>
  <c r="LV107" i="18"/>
  <c r="FB107" i="18"/>
  <c r="LZ110" i="18"/>
  <c r="BC101" i="18" l="1"/>
  <c r="HA101" i="18"/>
  <c r="RE101" i="18"/>
  <c r="GX108" i="18"/>
  <c r="BY101" i="18"/>
  <c r="BU111" i="18"/>
  <c r="FI101" i="18"/>
  <c r="FF111" i="18"/>
  <c r="NU101" i="18"/>
  <c r="CU101" i="18"/>
  <c r="PJ111" i="18"/>
  <c r="FJ105" i="18"/>
  <c r="FE110" i="18"/>
  <c r="FF108" i="18"/>
  <c r="KK101" i="18"/>
  <c r="PI110" i="18"/>
  <c r="PJ110" i="18"/>
  <c r="NG101" i="18"/>
  <c r="NI17" i="18"/>
  <c r="HB105" i="18"/>
  <c r="GX110" i="18"/>
  <c r="EJ110" i="18"/>
  <c r="EI110" i="18"/>
  <c r="CR111" i="18"/>
  <c r="CR110" i="18"/>
  <c r="CQ110" i="18"/>
  <c r="CR108" i="18"/>
  <c r="AZ108" i="18"/>
  <c r="RB110" i="18"/>
  <c r="RF105" i="18"/>
  <c r="EJ107" i="18"/>
  <c r="KG111" i="18"/>
  <c r="NR111" i="18"/>
  <c r="RB108" i="18"/>
  <c r="RB111" i="18"/>
  <c r="PI108" i="18"/>
  <c r="ON108" i="18"/>
  <c r="NR110" i="18"/>
  <c r="NV105" i="18"/>
  <c r="NR108" i="18"/>
  <c r="MV110" i="18"/>
  <c r="MZ105" i="18"/>
  <c r="LZ111" i="18"/>
  <c r="LZ108" i="18"/>
  <c r="LC110" i="18"/>
  <c r="LD110" i="18"/>
  <c r="LC108" i="18"/>
  <c r="KG108" i="18"/>
  <c r="KH110" i="18"/>
  <c r="KL105" i="18"/>
  <c r="JL111" i="18"/>
  <c r="JL108" i="18"/>
  <c r="IP110" i="18"/>
  <c r="IP108" i="18"/>
  <c r="IT105" i="18"/>
  <c r="HS111" i="18"/>
  <c r="HS110" i="18"/>
  <c r="HT110" i="18"/>
  <c r="GX111" i="18"/>
  <c r="EJ108" i="18"/>
  <c r="EI111" i="18"/>
  <c r="DN108" i="18"/>
  <c r="DR105" i="18"/>
  <c r="DN110" i="18"/>
  <c r="BU110" i="18"/>
  <c r="BV108" i="18"/>
  <c r="BV110" i="18"/>
  <c r="AZ111" i="18"/>
  <c r="BD105" i="18"/>
  <c r="AZ110" i="18"/>
  <c r="QF107" i="18"/>
  <c r="HT107" i="18"/>
  <c r="NR107" i="18"/>
  <c r="IP107" i="18"/>
  <c r="GW108" i="18"/>
  <c r="MU108" i="18"/>
  <c r="CR107" i="18"/>
  <c r="MU107" i="18"/>
  <c r="MV107" i="18"/>
  <c r="GA107" i="18"/>
  <c r="GB107" i="18"/>
  <c r="FF107" i="18"/>
  <c r="FE107" i="18"/>
  <c r="LZ107" i="18"/>
  <c r="LY107" i="18"/>
  <c r="AR21" i="18" l="1"/>
  <c r="V21" i="18"/>
  <c r="V12" i="18"/>
  <c r="V15" i="18"/>
  <c r="V18" i="18"/>
  <c r="V24" i="18"/>
  <c r="AB111" i="18"/>
  <c r="Z111" i="18" s="1"/>
  <c r="AA111" i="18"/>
  <c r="AB110" i="18"/>
  <c r="Z110" i="18" s="1"/>
  <c r="AA110" i="18"/>
  <c r="AA109" i="18"/>
  <c r="AH108" i="18"/>
  <c r="AB108" i="18"/>
  <c r="Z108" i="18" s="1"/>
  <c r="AM104" i="18"/>
  <c r="Y104" i="18"/>
  <c r="AH103" i="18"/>
  <c r="AM102" i="18"/>
  <c r="AA107" i="18" s="1"/>
  <c r="AK101" i="18"/>
  <c r="Z109" i="18" s="1"/>
  <c r="AE101" i="18"/>
  <c r="AC101" i="18"/>
  <c r="AB101" i="18"/>
  <c r="AO106" i="18" s="1"/>
  <c r="Z101" i="18"/>
  <c r="AR99" i="18"/>
  <c r="AR96" i="18"/>
  <c r="AR93" i="18"/>
  <c r="AR90" i="18"/>
  <c r="AR87" i="18"/>
  <c r="AR84" i="18"/>
  <c r="AR81" i="18"/>
  <c r="AR78" i="18"/>
  <c r="AR75" i="18"/>
  <c r="AR72" i="18"/>
  <c r="AR69" i="18"/>
  <c r="AR66" i="18"/>
  <c r="AR63" i="18"/>
  <c r="AR60" i="18"/>
  <c r="AR57" i="18"/>
  <c r="AR54" i="18"/>
  <c r="AR51" i="18"/>
  <c r="AR48" i="18"/>
  <c r="AR45" i="18"/>
  <c r="AR42" i="18"/>
  <c r="AR39" i="18"/>
  <c r="AR36" i="18"/>
  <c r="AR33" i="18"/>
  <c r="AR30" i="18"/>
  <c r="AR27" i="18"/>
  <c r="AR24" i="18"/>
  <c r="AR18" i="18"/>
  <c r="AR15" i="18"/>
  <c r="AR12" i="18"/>
  <c r="AR9" i="18"/>
  <c r="AH5" i="18"/>
  <c r="AM3" i="18"/>
  <c r="AH3" i="18"/>
  <c r="AD101" i="18" l="1"/>
  <c r="AG101" i="18"/>
  <c r="AD109" i="18"/>
  <c r="AM106" i="18"/>
  <c r="AD111" i="18"/>
  <c r="AC111" i="18"/>
  <c r="AH105" i="18"/>
  <c r="AD110" i="18"/>
  <c r="AC110" i="18"/>
  <c r="Z107" i="18"/>
  <c r="AC109" i="18"/>
  <c r="AA108" i="18"/>
  <c r="AC108" i="18" s="1"/>
  <c r="AD108" i="18" l="1"/>
  <c r="AD107" i="18"/>
  <c r="AC107" i="18"/>
  <c r="V99" i="18" l="1"/>
  <c r="V96" i="18"/>
  <c r="V93" i="18"/>
  <c r="V90" i="18"/>
  <c r="V87" i="18"/>
  <c r="V84" i="18"/>
  <c r="V81" i="18"/>
  <c r="V78" i="18"/>
  <c r="V75" i="18"/>
  <c r="V72" i="18"/>
  <c r="V69" i="18"/>
  <c r="V66" i="18"/>
  <c r="V63" i="18"/>
  <c r="V60" i="18"/>
  <c r="V57" i="18"/>
  <c r="V54" i="18"/>
  <c r="V51" i="18"/>
  <c r="V48" i="18"/>
  <c r="V45" i="18"/>
  <c r="V42" i="18"/>
  <c r="V39" i="18"/>
  <c r="V36" i="18"/>
  <c r="V33" i="18"/>
  <c r="V30" i="18"/>
  <c r="V27" i="18"/>
  <c r="V9" i="18"/>
  <c r="E111" i="18"/>
  <c r="E110" i="18"/>
  <c r="E109" i="18"/>
  <c r="L108" i="18"/>
  <c r="Q104" i="18"/>
  <c r="C104" i="18"/>
  <c r="L103" i="18"/>
  <c r="Q102" i="18"/>
  <c r="E107" i="18" s="1"/>
  <c r="O101" i="18"/>
  <c r="D109" i="18" s="1"/>
  <c r="F101" i="18"/>
  <c r="S106" i="18" s="1"/>
  <c r="D101" i="18"/>
  <c r="H101" i="18" s="1"/>
  <c r="L5" i="18"/>
  <c r="Q3" i="18"/>
  <c r="L3" i="18"/>
  <c r="OZ8" i="12"/>
  <c r="PA8" i="12"/>
  <c r="PB8" i="12"/>
  <c r="PC8" i="12"/>
  <c r="PD8" i="12"/>
  <c r="PE8" i="12"/>
  <c r="OZ9" i="12"/>
  <c r="PA9" i="12"/>
  <c r="PB9" i="12"/>
  <c r="PC9" i="12"/>
  <c r="PD9" i="12"/>
  <c r="PE9" i="12" s="1"/>
  <c r="OZ10" i="12"/>
  <c r="PA10" i="12"/>
  <c r="PB10" i="12"/>
  <c r="PC10" i="12"/>
  <c r="PD10" i="12"/>
  <c r="PE10" i="12"/>
  <c r="OZ11" i="12"/>
  <c r="PA11" i="12"/>
  <c r="PB11" i="12"/>
  <c r="PC11" i="12"/>
  <c r="PD11" i="12"/>
  <c r="PE11" i="12"/>
  <c r="OZ12" i="12"/>
  <c r="PA12" i="12"/>
  <c r="PB12" i="12"/>
  <c r="PC12" i="12"/>
  <c r="PD12" i="12"/>
  <c r="PE12" i="12"/>
  <c r="OZ13" i="12"/>
  <c r="PA13" i="12"/>
  <c r="PB13" i="12"/>
  <c r="PC13" i="12"/>
  <c r="PD13" i="12"/>
  <c r="PE13" i="12" s="1"/>
  <c r="OZ14" i="12"/>
  <c r="PA14" i="12"/>
  <c r="PB14" i="12"/>
  <c r="PC14" i="12"/>
  <c r="PD14" i="12"/>
  <c r="PE14" i="12"/>
  <c r="OZ15" i="12"/>
  <c r="PA15" i="12"/>
  <c r="PB15" i="12"/>
  <c r="PC15" i="12"/>
  <c r="PD15" i="12"/>
  <c r="PE15" i="12"/>
  <c r="OZ16" i="12"/>
  <c r="PA16" i="12"/>
  <c r="PB16" i="12"/>
  <c r="PC16" i="12"/>
  <c r="PD16" i="12"/>
  <c r="PE16" i="12"/>
  <c r="OZ17" i="12"/>
  <c r="PA17" i="12"/>
  <c r="PB17" i="12"/>
  <c r="PC17" i="12"/>
  <c r="PD17" i="12"/>
  <c r="PE17" i="12" s="1"/>
  <c r="OZ18" i="12"/>
  <c r="PA18" i="12"/>
  <c r="PB18" i="12"/>
  <c r="PC18" i="12"/>
  <c r="PD18" i="12"/>
  <c r="PE18" i="12"/>
  <c r="OZ19" i="12"/>
  <c r="PA19" i="12"/>
  <c r="PB19" i="12"/>
  <c r="PC19" i="12"/>
  <c r="PD19" i="12"/>
  <c r="PE19" i="12"/>
  <c r="OZ20" i="12"/>
  <c r="PA20" i="12"/>
  <c r="PB20" i="12"/>
  <c r="PC20" i="12"/>
  <c r="PD20" i="12"/>
  <c r="PE20" i="12"/>
  <c r="OZ21" i="12"/>
  <c r="PA21" i="12"/>
  <c r="PB21" i="12"/>
  <c r="PC21" i="12"/>
  <c r="PD21" i="12"/>
  <c r="PE21" i="12" s="1"/>
  <c r="OZ22" i="12"/>
  <c r="PA22" i="12"/>
  <c r="PB22" i="12"/>
  <c r="PC22" i="12"/>
  <c r="PD22" i="12"/>
  <c r="PE22" i="12"/>
  <c r="OZ23" i="12"/>
  <c r="PA23" i="12"/>
  <c r="PB23" i="12"/>
  <c r="PC23" i="12"/>
  <c r="PD23" i="12"/>
  <c r="PE23" i="12"/>
  <c r="OZ24" i="12"/>
  <c r="PA24" i="12"/>
  <c r="PB24" i="12"/>
  <c r="PC24" i="12"/>
  <c r="PD24" i="12"/>
  <c r="PE24" i="12"/>
  <c r="OZ25" i="12"/>
  <c r="PA25" i="12"/>
  <c r="PB25" i="12"/>
  <c r="PC25" i="12"/>
  <c r="PD25" i="12"/>
  <c r="PE25" i="12" s="1"/>
  <c r="OZ26" i="12"/>
  <c r="PA26" i="12"/>
  <c r="PB26" i="12"/>
  <c r="PC26" i="12"/>
  <c r="PD26" i="12"/>
  <c r="PE26" i="12"/>
  <c r="OZ27" i="12"/>
  <c r="PA27" i="12"/>
  <c r="PB27" i="12"/>
  <c r="PC27" i="12"/>
  <c r="PD27" i="12"/>
  <c r="PE27" i="12"/>
  <c r="OZ28" i="12"/>
  <c r="PA28" i="12"/>
  <c r="PB28" i="12"/>
  <c r="PC28" i="12"/>
  <c r="PD28" i="12"/>
  <c r="PE28" i="12"/>
  <c r="OZ29" i="12"/>
  <c r="PA29" i="12"/>
  <c r="PB29" i="12"/>
  <c r="PC29" i="12"/>
  <c r="PD29" i="12"/>
  <c r="PE29" i="12" s="1"/>
  <c r="OZ30" i="12"/>
  <c r="PA30" i="12"/>
  <c r="PB30" i="12"/>
  <c r="PC30" i="12"/>
  <c r="PD30" i="12"/>
  <c r="PE30" i="12"/>
  <c r="OZ31" i="12"/>
  <c r="PA31" i="12"/>
  <c r="PB31" i="12"/>
  <c r="PC31" i="12"/>
  <c r="PD31" i="12"/>
  <c r="PE31" i="12"/>
  <c r="OZ32" i="12"/>
  <c r="PA32" i="12"/>
  <c r="PB32" i="12"/>
  <c r="PC32" i="12"/>
  <c r="PD32" i="12"/>
  <c r="PE32" i="12"/>
  <c r="OZ33" i="12"/>
  <c r="PA33" i="12"/>
  <c r="PB33" i="12"/>
  <c r="PC33" i="12"/>
  <c r="PD33" i="12"/>
  <c r="PE33" i="12" s="1"/>
  <c r="OZ34" i="12"/>
  <c r="PA34" i="12"/>
  <c r="PB34" i="12"/>
  <c r="PC34" i="12"/>
  <c r="PD34" i="12"/>
  <c r="PE34" i="12"/>
  <c r="OZ35" i="12"/>
  <c r="PA35" i="12"/>
  <c r="PB35" i="12"/>
  <c r="PC35" i="12"/>
  <c r="PD35" i="12"/>
  <c r="PE35" i="12"/>
  <c r="OZ36" i="12"/>
  <c r="PA36" i="12"/>
  <c r="PB36" i="12"/>
  <c r="PC36" i="12"/>
  <c r="PD36" i="12"/>
  <c r="PE36" i="12"/>
  <c r="OZ37" i="12"/>
  <c r="PA37" i="12"/>
  <c r="PB37" i="12"/>
  <c r="PC37" i="12"/>
  <c r="PD37" i="12"/>
  <c r="PE37" i="12" s="1"/>
  <c r="OZ38" i="12"/>
  <c r="PA38" i="12"/>
  <c r="PB38" i="12"/>
  <c r="PC38" i="12"/>
  <c r="PD38" i="12"/>
  <c r="PE38" i="12"/>
  <c r="OZ39" i="12"/>
  <c r="PA39" i="12"/>
  <c r="PB39" i="12"/>
  <c r="PC39" i="12"/>
  <c r="PD39" i="12"/>
  <c r="PE39" i="12"/>
  <c r="OZ40" i="12"/>
  <c r="PA40" i="12"/>
  <c r="PB40" i="12"/>
  <c r="PC40" i="12"/>
  <c r="PD40" i="12"/>
  <c r="PE40" i="12"/>
  <c r="OZ41" i="12"/>
  <c r="PA41" i="12"/>
  <c r="PB41" i="12"/>
  <c r="PC41" i="12"/>
  <c r="PD41" i="12"/>
  <c r="PE41" i="12" s="1"/>
  <c r="OZ42" i="12"/>
  <c r="PA42" i="12"/>
  <c r="PB42" i="12"/>
  <c r="PC42" i="12"/>
  <c r="PD42" i="12"/>
  <c r="PE42" i="12"/>
  <c r="OZ43" i="12"/>
  <c r="PA43" i="12"/>
  <c r="PB43" i="12"/>
  <c r="PC43" i="12"/>
  <c r="PD43" i="12"/>
  <c r="PE43" i="12"/>
  <c r="OZ44" i="12"/>
  <c r="PA44" i="12"/>
  <c r="PB44" i="12"/>
  <c r="PC44" i="12"/>
  <c r="PD44" i="12"/>
  <c r="PE44" i="12"/>
  <c r="OZ45" i="12"/>
  <c r="PA45" i="12"/>
  <c r="PB45" i="12"/>
  <c r="PC45" i="12"/>
  <c r="PD45" i="12"/>
  <c r="PE45" i="12" s="1"/>
  <c r="OZ46" i="12"/>
  <c r="PA46" i="12"/>
  <c r="PB46" i="12"/>
  <c r="PC46" i="12"/>
  <c r="PD46" i="12"/>
  <c r="PE46" i="12"/>
  <c r="OZ47" i="12"/>
  <c r="PA47" i="12"/>
  <c r="PB47" i="12"/>
  <c r="PC47" i="12"/>
  <c r="PD47" i="12"/>
  <c r="PE47" i="12"/>
  <c r="OZ48" i="12"/>
  <c r="PA48" i="12"/>
  <c r="PB48" i="12"/>
  <c r="PC48" i="12"/>
  <c r="PD48" i="12"/>
  <c r="PE48" i="12"/>
  <c r="OZ49" i="12"/>
  <c r="PA49" i="12"/>
  <c r="PB49" i="12"/>
  <c r="PC49" i="12"/>
  <c r="PD49" i="12"/>
  <c r="PE49" i="12" s="1"/>
  <c r="OZ50" i="12"/>
  <c r="PA50" i="12"/>
  <c r="PB50" i="12"/>
  <c r="PC50" i="12"/>
  <c r="PD50" i="12"/>
  <c r="PE50" i="12"/>
  <c r="OZ51" i="12"/>
  <c r="PA51" i="12"/>
  <c r="PB51" i="12"/>
  <c r="PC51" i="12"/>
  <c r="PD51" i="12"/>
  <c r="PE51" i="12"/>
  <c r="OZ52" i="12"/>
  <c r="PA52" i="12"/>
  <c r="PB52" i="12"/>
  <c r="PC52" i="12"/>
  <c r="PD52" i="12"/>
  <c r="PE52" i="12"/>
  <c r="OZ53" i="12"/>
  <c r="PA53" i="12"/>
  <c r="PB53" i="12"/>
  <c r="PC53" i="12"/>
  <c r="PD53" i="12"/>
  <c r="PE53" i="12" s="1"/>
  <c r="OZ54" i="12"/>
  <c r="PA54" i="12"/>
  <c r="PB54" i="12"/>
  <c r="PC54" i="12"/>
  <c r="PD54" i="12"/>
  <c r="PE54" i="12"/>
  <c r="OZ55" i="12"/>
  <c r="PA55" i="12"/>
  <c r="PB55" i="12"/>
  <c r="PC55" i="12"/>
  <c r="PD55" i="12"/>
  <c r="PE55" i="12"/>
  <c r="OZ56" i="12"/>
  <c r="PA56" i="12"/>
  <c r="PB56" i="12"/>
  <c r="PC56" i="12"/>
  <c r="PD56" i="12"/>
  <c r="PE56" i="12"/>
  <c r="OZ57" i="12"/>
  <c r="PA57" i="12"/>
  <c r="PB57" i="12"/>
  <c r="PC57" i="12"/>
  <c r="PD57" i="12"/>
  <c r="PE57" i="12" s="1"/>
  <c r="OZ58" i="12"/>
  <c r="PA58" i="12"/>
  <c r="PB58" i="12"/>
  <c r="PC58" i="12"/>
  <c r="PD58" i="12"/>
  <c r="PE58" i="12"/>
  <c r="OZ59" i="12"/>
  <c r="PA59" i="12"/>
  <c r="PB59" i="12"/>
  <c r="PC59" i="12"/>
  <c r="PD59" i="12"/>
  <c r="PE59" i="12"/>
  <c r="OZ60" i="12"/>
  <c r="PA60" i="12"/>
  <c r="PB60" i="12"/>
  <c r="PC60" i="12"/>
  <c r="PD60" i="12"/>
  <c r="PE60" i="12"/>
  <c r="OZ61" i="12"/>
  <c r="PA61" i="12"/>
  <c r="PB61" i="12"/>
  <c r="PC61" i="12"/>
  <c r="PD61" i="12"/>
  <c r="PE61" i="12" s="1"/>
  <c r="OZ62" i="12"/>
  <c r="PA62" i="12"/>
  <c r="PB62" i="12"/>
  <c r="PC62" i="12"/>
  <c r="PD62" i="12"/>
  <c r="PE62" i="12"/>
  <c r="OZ63" i="12"/>
  <c r="PA63" i="12"/>
  <c r="PB63" i="12"/>
  <c r="PC63" i="12"/>
  <c r="PD63" i="12"/>
  <c r="PE63" i="12"/>
  <c r="OZ64" i="12"/>
  <c r="PA64" i="12"/>
  <c r="PB64" i="12"/>
  <c r="PC64" i="12"/>
  <c r="PD64" i="12"/>
  <c r="PE64" i="12"/>
  <c r="OZ65" i="12"/>
  <c r="PA65" i="12"/>
  <c r="PB65" i="12"/>
  <c r="PC65" i="12"/>
  <c r="PD65" i="12"/>
  <c r="PE65" i="12" s="1"/>
  <c r="OZ66" i="12"/>
  <c r="PA66" i="12"/>
  <c r="PB66" i="12"/>
  <c r="PC66" i="12"/>
  <c r="PD66" i="12"/>
  <c r="PE66" i="12"/>
  <c r="OZ67" i="12"/>
  <c r="PA67" i="12"/>
  <c r="PB67" i="12"/>
  <c r="PC67" i="12"/>
  <c r="PD67" i="12"/>
  <c r="PE67" i="12"/>
  <c r="OZ68" i="12"/>
  <c r="PA68" i="12"/>
  <c r="PB68" i="12"/>
  <c r="PC68" i="12"/>
  <c r="PD68" i="12"/>
  <c r="PE68" i="12"/>
  <c r="OZ69" i="12"/>
  <c r="PA69" i="12"/>
  <c r="PB69" i="12"/>
  <c r="PC69" i="12"/>
  <c r="PD69" i="12"/>
  <c r="PE69" i="12" s="1"/>
  <c r="OZ70" i="12"/>
  <c r="PA70" i="12"/>
  <c r="PB70" i="12"/>
  <c r="PC70" i="12"/>
  <c r="PD70" i="12"/>
  <c r="PE70" i="12"/>
  <c r="OZ71" i="12"/>
  <c r="PA71" i="12"/>
  <c r="PB71" i="12"/>
  <c r="PC71" i="12"/>
  <c r="PD71" i="12"/>
  <c r="PE71" i="12"/>
  <c r="OZ72" i="12"/>
  <c r="PA72" i="12"/>
  <c r="PB72" i="12"/>
  <c r="PC72" i="12"/>
  <c r="PD72" i="12"/>
  <c r="PE72" i="12"/>
  <c r="OZ73" i="12"/>
  <c r="PA73" i="12"/>
  <c r="PB73" i="12"/>
  <c r="PC73" i="12"/>
  <c r="PD73" i="12"/>
  <c r="PE73" i="12" s="1"/>
  <c r="OZ74" i="12"/>
  <c r="PA74" i="12"/>
  <c r="PB74" i="12"/>
  <c r="PC74" i="12"/>
  <c r="PD74" i="12"/>
  <c r="PE74" i="12"/>
  <c r="OZ75" i="12"/>
  <c r="PA75" i="12"/>
  <c r="PB75" i="12"/>
  <c r="PC75" i="12"/>
  <c r="PD75" i="12"/>
  <c r="PE75" i="12"/>
  <c r="OZ76" i="12"/>
  <c r="PA76" i="12"/>
  <c r="PB76" i="12"/>
  <c r="PC76" i="12"/>
  <c r="PD76" i="12"/>
  <c r="PE76" i="12"/>
  <c r="OZ77" i="12"/>
  <c r="PA77" i="12"/>
  <c r="PB77" i="12"/>
  <c r="PC77" i="12"/>
  <c r="PD77" i="12"/>
  <c r="PE77" i="12" s="1"/>
  <c r="OZ78" i="12"/>
  <c r="PA78" i="12"/>
  <c r="PB78" i="12"/>
  <c r="PC78" i="12"/>
  <c r="PD78" i="12"/>
  <c r="PE78" i="12"/>
  <c r="OZ79" i="12"/>
  <c r="PA79" i="12"/>
  <c r="PB79" i="12"/>
  <c r="PC79" i="12"/>
  <c r="PD79" i="12"/>
  <c r="PE79" i="12"/>
  <c r="OZ80" i="12"/>
  <c r="PA80" i="12"/>
  <c r="PB80" i="12"/>
  <c r="PC80" i="12"/>
  <c r="PD80" i="12"/>
  <c r="PE80" i="12"/>
  <c r="OZ81" i="12"/>
  <c r="PA81" i="12"/>
  <c r="PB81" i="12"/>
  <c r="PC81" i="12"/>
  <c r="PD81" i="12"/>
  <c r="PE81" i="12" s="1"/>
  <c r="OZ82" i="12"/>
  <c r="PA82" i="12"/>
  <c r="PB82" i="12"/>
  <c r="PC82" i="12"/>
  <c r="PD82" i="12"/>
  <c r="PE82" i="12"/>
  <c r="OZ83" i="12"/>
  <c r="PA83" i="12"/>
  <c r="PB83" i="12"/>
  <c r="PC83" i="12"/>
  <c r="PD83" i="12"/>
  <c r="PE83" i="12"/>
  <c r="OZ84" i="12"/>
  <c r="PA84" i="12"/>
  <c r="PB84" i="12"/>
  <c r="PC84" i="12"/>
  <c r="PD84" i="12"/>
  <c r="PE84" i="12"/>
  <c r="OZ85" i="12"/>
  <c r="PA85" i="12"/>
  <c r="PB85" i="12"/>
  <c r="PC85" i="12"/>
  <c r="PD85" i="12"/>
  <c r="PE85" i="12" s="1"/>
  <c r="OZ86" i="12"/>
  <c r="PA86" i="12"/>
  <c r="PB86" i="12"/>
  <c r="PC86" i="12"/>
  <c r="PD86" i="12"/>
  <c r="PE86" i="12"/>
  <c r="OZ87" i="12"/>
  <c r="PA87" i="12"/>
  <c r="PB87" i="12"/>
  <c r="PC87" i="12"/>
  <c r="PD87" i="12"/>
  <c r="PE87" i="12"/>
  <c r="OZ88" i="12"/>
  <c r="PA88" i="12"/>
  <c r="PB88" i="12"/>
  <c r="PC88" i="12"/>
  <c r="PD88" i="12"/>
  <c r="PE88" i="12"/>
  <c r="OZ89" i="12"/>
  <c r="PA89" i="12"/>
  <c r="PB89" i="12"/>
  <c r="PC89" i="12"/>
  <c r="PD89" i="12"/>
  <c r="PE89" i="12" s="1"/>
  <c r="OZ90" i="12"/>
  <c r="PA90" i="12"/>
  <c r="PB90" i="12"/>
  <c r="PC90" i="12"/>
  <c r="PD90" i="12"/>
  <c r="PE90" i="12"/>
  <c r="OZ91" i="12"/>
  <c r="PA91" i="12"/>
  <c r="PB91" i="12"/>
  <c r="PC91" i="12"/>
  <c r="PD91" i="12"/>
  <c r="PE91" i="12"/>
  <c r="OZ92" i="12"/>
  <c r="PA92" i="12"/>
  <c r="PB92" i="12"/>
  <c r="PC92" i="12"/>
  <c r="PD92" i="12"/>
  <c r="PE92" i="12"/>
  <c r="OZ93" i="12"/>
  <c r="PA93" i="12"/>
  <c r="PB93" i="12"/>
  <c r="PC93" i="12"/>
  <c r="PD93" i="12"/>
  <c r="PE93" i="12" s="1"/>
  <c r="OZ94" i="12"/>
  <c r="PA94" i="12"/>
  <c r="PB94" i="12"/>
  <c r="PC94" i="12"/>
  <c r="PD94" i="12"/>
  <c r="PE94" i="12"/>
  <c r="OZ95" i="12"/>
  <c r="PA95" i="12"/>
  <c r="PB95" i="12"/>
  <c r="PC95" i="12"/>
  <c r="PD95" i="12"/>
  <c r="PE95" i="12"/>
  <c r="OZ96" i="12"/>
  <c r="PA96" i="12"/>
  <c r="PB96" i="12"/>
  <c r="PC96" i="12"/>
  <c r="PD96" i="12"/>
  <c r="PE96" i="12"/>
  <c r="OZ97" i="12"/>
  <c r="PA97" i="12"/>
  <c r="PB97" i="12"/>
  <c r="PC97" i="12"/>
  <c r="PD97" i="12"/>
  <c r="PE97" i="12" s="1"/>
  <c r="OZ98" i="12"/>
  <c r="PA98" i="12"/>
  <c r="PB98" i="12"/>
  <c r="PC98" i="12"/>
  <c r="PD98" i="12"/>
  <c r="PE98" i="12"/>
  <c r="OZ99" i="12"/>
  <c r="PA99" i="12"/>
  <c r="PB99" i="12"/>
  <c r="PC99" i="12"/>
  <c r="PD99" i="12"/>
  <c r="PE99" i="12"/>
  <c r="PD7" i="12"/>
  <c r="PE7" i="12"/>
  <c r="PC7" i="12"/>
  <c r="PB7" i="12"/>
  <c r="PA7" i="12"/>
  <c r="OZ7" i="12"/>
  <c r="OV22" i="12"/>
  <c r="OV23" i="12"/>
  <c r="OV24" i="12"/>
  <c r="OV25" i="12"/>
  <c r="OV26" i="12"/>
  <c r="OV27" i="12"/>
  <c r="OV28" i="12"/>
  <c r="OV29" i="12"/>
  <c r="OV30" i="12"/>
  <c r="OV31" i="12"/>
  <c r="OV32" i="12"/>
  <c r="OV33" i="12"/>
  <c r="OV34" i="12"/>
  <c r="OV35" i="12"/>
  <c r="OV36" i="12"/>
  <c r="OV37" i="12"/>
  <c r="OV38" i="12"/>
  <c r="OV39" i="12"/>
  <c r="OV40" i="12"/>
  <c r="OV41" i="12"/>
  <c r="OV42" i="12"/>
  <c r="OV43" i="12"/>
  <c r="OV44" i="12"/>
  <c r="OV45" i="12"/>
  <c r="OV46" i="12"/>
  <c r="OV47" i="12"/>
  <c r="OV48" i="12"/>
  <c r="OV49" i="12"/>
  <c r="OV50" i="12"/>
  <c r="OV51" i="12"/>
  <c r="OV52" i="12"/>
  <c r="OV53" i="12"/>
  <c r="OV54" i="12"/>
  <c r="OV55" i="12"/>
  <c r="OV56" i="12"/>
  <c r="OV57" i="12"/>
  <c r="OV58" i="12"/>
  <c r="OV59" i="12"/>
  <c r="OV60" i="12"/>
  <c r="OV61" i="12"/>
  <c r="OV62" i="12"/>
  <c r="OV63" i="12"/>
  <c r="OV64" i="12"/>
  <c r="OV65" i="12"/>
  <c r="OV66" i="12"/>
  <c r="OV67" i="12"/>
  <c r="OV68" i="12"/>
  <c r="OV69" i="12"/>
  <c r="OV70" i="12"/>
  <c r="OV71" i="12"/>
  <c r="OV72" i="12"/>
  <c r="OV73" i="12"/>
  <c r="OV74" i="12"/>
  <c r="OV75" i="12"/>
  <c r="OV76" i="12"/>
  <c r="OV77" i="12"/>
  <c r="OV78" i="12"/>
  <c r="OV79" i="12"/>
  <c r="OV80" i="12"/>
  <c r="OV81" i="12"/>
  <c r="OV82" i="12"/>
  <c r="OV83" i="12"/>
  <c r="OV84" i="12"/>
  <c r="OV85" i="12"/>
  <c r="OV86" i="12"/>
  <c r="OV87" i="12"/>
  <c r="OV88" i="12"/>
  <c r="OV89" i="12"/>
  <c r="OV90" i="12"/>
  <c r="OV91" i="12"/>
  <c r="OV92" i="12"/>
  <c r="OV93" i="12"/>
  <c r="OV94" i="12"/>
  <c r="OV95" i="12"/>
  <c r="OV96" i="12"/>
  <c r="OV97" i="12"/>
  <c r="OV98" i="12"/>
  <c r="OV99" i="12"/>
  <c r="OV19" i="12"/>
  <c r="OV20" i="12"/>
  <c r="OV21" i="12"/>
  <c r="OV8" i="12"/>
  <c r="OV9" i="12"/>
  <c r="OV10" i="12"/>
  <c r="OV11" i="12"/>
  <c r="OV12" i="12"/>
  <c r="OV13" i="12"/>
  <c r="OV14" i="12"/>
  <c r="OV15" i="12"/>
  <c r="OV16" i="12"/>
  <c r="OV17" i="12"/>
  <c r="OV18" i="12"/>
  <c r="OV7" i="12"/>
  <c r="OU22" i="12"/>
  <c r="OU23" i="12"/>
  <c r="OU24" i="12"/>
  <c r="OU25" i="12"/>
  <c r="OU26" i="12"/>
  <c r="OU27" i="12"/>
  <c r="OU28" i="12"/>
  <c r="OU29" i="12"/>
  <c r="OU30" i="12"/>
  <c r="OU31" i="12"/>
  <c r="OU32" i="12"/>
  <c r="OU33" i="12"/>
  <c r="OU34" i="12"/>
  <c r="OU35" i="12"/>
  <c r="OU36" i="12"/>
  <c r="OU37" i="12"/>
  <c r="OU38" i="12"/>
  <c r="OU39" i="12"/>
  <c r="OU40" i="12"/>
  <c r="OU41" i="12"/>
  <c r="OU42" i="12"/>
  <c r="OU43" i="12"/>
  <c r="OU44" i="12"/>
  <c r="OU45" i="12"/>
  <c r="OU46" i="12"/>
  <c r="OU47" i="12"/>
  <c r="OU48" i="12"/>
  <c r="OU49" i="12"/>
  <c r="OU50" i="12"/>
  <c r="OU51" i="12"/>
  <c r="OU52" i="12"/>
  <c r="OU53" i="12"/>
  <c r="OU54" i="12"/>
  <c r="OU55" i="12"/>
  <c r="OU56" i="12"/>
  <c r="OU57" i="12"/>
  <c r="OU58" i="12"/>
  <c r="OU59" i="12"/>
  <c r="OU60" i="12"/>
  <c r="OU61" i="12"/>
  <c r="OU62" i="12"/>
  <c r="OU63" i="12"/>
  <c r="OU64" i="12"/>
  <c r="OU65" i="12"/>
  <c r="OU66" i="12"/>
  <c r="OU67" i="12"/>
  <c r="OU68" i="12"/>
  <c r="OU69" i="12"/>
  <c r="OU70" i="12"/>
  <c r="OU71" i="12"/>
  <c r="OU72" i="12"/>
  <c r="OU73" i="12"/>
  <c r="OU74" i="12"/>
  <c r="OU75" i="12"/>
  <c r="OU76" i="12"/>
  <c r="OU77" i="12"/>
  <c r="OU78" i="12"/>
  <c r="OU79" i="12"/>
  <c r="OU80" i="12"/>
  <c r="OU81" i="12"/>
  <c r="OU82" i="12"/>
  <c r="OU83" i="12"/>
  <c r="OU84" i="12"/>
  <c r="OU85" i="12"/>
  <c r="OU86" i="12"/>
  <c r="OU87" i="12"/>
  <c r="OU88" i="12"/>
  <c r="OU89" i="12"/>
  <c r="OU90" i="12"/>
  <c r="OU91" i="12"/>
  <c r="OU92" i="12"/>
  <c r="OU93" i="12"/>
  <c r="OU95" i="12"/>
  <c r="OU96" i="12"/>
  <c r="OU99" i="12"/>
  <c r="OU19" i="12"/>
  <c r="OU20" i="12"/>
  <c r="OU21" i="12"/>
  <c r="OU11" i="12"/>
  <c r="OU13" i="12"/>
  <c r="OU14" i="12"/>
  <c r="OU15" i="12"/>
  <c r="OU18" i="12"/>
  <c r="OU7" i="12"/>
  <c r="OT22" i="12"/>
  <c r="OT23" i="12"/>
  <c r="OT24" i="12"/>
  <c r="OT25" i="12"/>
  <c r="OT26" i="12"/>
  <c r="OT27" i="12"/>
  <c r="OT28" i="12"/>
  <c r="OT29" i="12"/>
  <c r="OT30" i="12"/>
  <c r="OT31" i="12"/>
  <c r="OT32" i="12"/>
  <c r="OT33" i="12"/>
  <c r="OT34" i="12"/>
  <c r="OT35" i="12"/>
  <c r="OT36" i="12"/>
  <c r="OT37" i="12"/>
  <c r="OT38" i="12"/>
  <c r="OT39" i="12"/>
  <c r="OT40" i="12"/>
  <c r="OT41" i="12"/>
  <c r="OT42" i="12"/>
  <c r="OT43" i="12"/>
  <c r="OT44" i="12"/>
  <c r="OT45" i="12"/>
  <c r="OT46" i="12"/>
  <c r="OT47" i="12"/>
  <c r="OT48" i="12"/>
  <c r="OT49" i="12"/>
  <c r="OT50" i="12"/>
  <c r="OT51" i="12"/>
  <c r="OT52" i="12"/>
  <c r="OT53" i="12"/>
  <c r="OT54" i="12"/>
  <c r="OT55" i="12"/>
  <c r="OT56" i="12"/>
  <c r="OT57" i="12"/>
  <c r="OT58" i="12"/>
  <c r="OT59" i="12"/>
  <c r="OT60" i="12"/>
  <c r="OT61" i="12"/>
  <c r="OT62" i="12"/>
  <c r="OT63" i="12"/>
  <c r="OT64" i="12"/>
  <c r="OT65" i="12"/>
  <c r="OT66" i="12"/>
  <c r="OT67" i="12"/>
  <c r="OT68" i="12"/>
  <c r="OT69" i="12"/>
  <c r="OT70" i="12"/>
  <c r="OT71" i="12"/>
  <c r="OT72" i="12"/>
  <c r="OT73" i="12"/>
  <c r="OT74" i="12"/>
  <c r="OT75" i="12"/>
  <c r="OT76" i="12"/>
  <c r="OT77" i="12"/>
  <c r="OT78" i="12"/>
  <c r="OT79" i="12"/>
  <c r="OT80" i="12"/>
  <c r="OT81" i="12"/>
  <c r="OT82" i="12"/>
  <c r="OT83" i="12"/>
  <c r="OT84" i="12"/>
  <c r="OT85" i="12"/>
  <c r="OT86" i="12"/>
  <c r="OT87" i="12"/>
  <c r="OT88" i="12"/>
  <c r="OT89" i="12"/>
  <c r="OT90" i="12"/>
  <c r="OT91" i="12"/>
  <c r="OT92" i="12"/>
  <c r="OT93" i="12"/>
  <c r="OT95" i="12"/>
  <c r="OT96" i="12"/>
  <c r="OT99" i="12"/>
  <c r="OT19" i="12"/>
  <c r="OT20" i="12"/>
  <c r="OT21" i="12"/>
  <c r="OT10" i="12"/>
  <c r="OT11" i="12"/>
  <c r="OT13" i="12"/>
  <c r="OT14" i="12"/>
  <c r="OT15" i="12"/>
  <c r="OT17" i="12"/>
  <c r="OT18" i="12"/>
  <c r="OT7" i="12"/>
  <c r="OS19" i="12"/>
  <c r="OS20" i="12"/>
  <c r="OS21" i="12"/>
  <c r="OS22" i="12"/>
  <c r="OS23" i="12"/>
  <c r="OS24" i="12"/>
  <c r="OS25" i="12"/>
  <c r="OS26" i="12"/>
  <c r="OS27" i="12"/>
  <c r="OS28" i="12"/>
  <c r="OS29" i="12"/>
  <c r="OS30" i="12"/>
  <c r="OS31" i="12"/>
  <c r="OS32" i="12"/>
  <c r="OS33" i="12"/>
  <c r="OS34" i="12"/>
  <c r="OS35" i="12"/>
  <c r="OS36" i="12"/>
  <c r="OS37" i="12"/>
  <c r="OS38" i="12"/>
  <c r="OS39" i="12"/>
  <c r="OS40" i="12"/>
  <c r="OS41" i="12"/>
  <c r="OS42" i="12"/>
  <c r="OS43" i="12"/>
  <c r="OS44" i="12"/>
  <c r="OS45" i="12"/>
  <c r="OS46" i="12"/>
  <c r="OS47" i="12"/>
  <c r="OS48" i="12"/>
  <c r="OS49" i="12"/>
  <c r="OS50" i="12"/>
  <c r="OS51" i="12"/>
  <c r="OS52" i="12"/>
  <c r="OS53" i="12"/>
  <c r="OS54" i="12"/>
  <c r="OS55" i="12"/>
  <c r="OS56" i="12"/>
  <c r="OS57" i="12"/>
  <c r="OS58" i="12"/>
  <c r="OS59" i="12"/>
  <c r="OS60" i="12"/>
  <c r="OS61" i="12"/>
  <c r="OS62" i="12"/>
  <c r="OS63" i="12"/>
  <c r="OS64" i="12"/>
  <c r="OS65" i="12"/>
  <c r="OS66" i="12"/>
  <c r="OS67" i="12"/>
  <c r="OS68" i="12"/>
  <c r="OS69" i="12"/>
  <c r="OS70" i="12"/>
  <c r="OS71" i="12"/>
  <c r="OS72" i="12"/>
  <c r="OS73" i="12"/>
  <c r="OS74" i="12"/>
  <c r="OS75" i="12"/>
  <c r="OS76" i="12"/>
  <c r="OS77" i="12"/>
  <c r="OS78" i="12"/>
  <c r="OS79" i="12"/>
  <c r="OS80" i="12"/>
  <c r="OS81" i="12"/>
  <c r="OS82" i="12"/>
  <c r="OS83" i="12"/>
  <c r="OS84" i="12"/>
  <c r="OS85" i="12"/>
  <c r="OS86" i="12"/>
  <c r="OS87" i="12"/>
  <c r="OS88" i="12"/>
  <c r="OS89" i="12"/>
  <c r="OS90" i="12"/>
  <c r="OS91" i="12"/>
  <c r="OS92" i="12"/>
  <c r="OS93" i="12"/>
  <c r="OS95" i="12"/>
  <c r="OS96" i="12"/>
  <c r="OS99" i="12"/>
  <c r="OS11" i="12"/>
  <c r="OS13" i="12"/>
  <c r="OS14" i="12"/>
  <c r="OS15" i="12"/>
  <c r="OS18" i="12"/>
  <c r="OS7" i="12"/>
  <c r="OR19" i="12"/>
  <c r="OR20" i="12"/>
  <c r="OR21" i="12"/>
  <c r="OR22" i="12"/>
  <c r="OR23" i="12"/>
  <c r="OR24" i="12"/>
  <c r="OR25" i="12"/>
  <c r="OR26" i="12"/>
  <c r="OR27" i="12"/>
  <c r="OR28" i="12"/>
  <c r="OR29" i="12"/>
  <c r="OR30" i="12"/>
  <c r="OR31" i="12"/>
  <c r="OR32" i="12"/>
  <c r="OR33" i="12"/>
  <c r="OR34" i="12"/>
  <c r="OR35" i="12"/>
  <c r="OR36" i="12"/>
  <c r="OR37" i="12"/>
  <c r="OR38" i="12"/>
  <c r="OR39" i="12"/>
  <c r="OR40" i="12"/>
  <c r="OR41" i="12"/>
  <c r="OR42" i="12"/>
  <c r="OR43" i="12"/>
  <c r="OR44" i="12"/>
  <c r="OR45" i="12"/>
  <c r="OR46" i="12"/>
  <c r="OR47" i="12"/>
  <c r="OR48" i="12"/>
  <c r="OR49" i="12"/>
  <c r="OR50" i="12"/>
  <c r="OR51" i="12"/>
  <c r="OR52" i="12"/>
  <c r="OR53" i="12"/>
  <c r="OR54" i="12"/>
  <c r="OR55" i="12"/>
  <c r="OR56" i="12"/>
  <c r="OR57" i="12"/>
  <c r="OR58" i="12"/>
  <c r="OR59" i="12"/>
  <c r="OR60" i="12"/>
  <c r="OR61" i="12"/>
  <c r="OR62" i="12"/>
  <c r="OR63" i="12"/>
  <c r="OR64" i="12"/>
  <c r="OR65" i="12"/>
  <c r="OR66" i="12"/>
  <c r="OR67" i="12"/>
  <c r="OR68" i="12"/>
  <c r="OR69" i="12"/>
  <c r="OR70" i="12"/>
  <c r="OR71" i="12"/>
  <c r="OR72" i="12"/>
  <c r="OR73" i="12"/>
  <c r="OR74" i="12"/>
  <c r="OR75" i="12"/>
  <c r="OR76" i="12"/>
  <c r="OR77" i="12"/>
  <c r="OR78" i="12"/>
  <c r="OR79" i="12"/>
  <c r="OR80" i="12"/>
  <c r="OR81" i="12"/>
  <c r="OR82" i="12"/>
  <c r="OR83" i="12"/>
  <c r="OR84" i="12"/>
  <c r="OR85" i="12"/>
  <c r="OR86" i="12"/>
  <c r="OR87" i="12"/>
  <c r="OR88" i="12"/>
  <c r="OR89" i="12"/>
  <c r="OR90" i="12"/>
  <c r="OR91" i="12"/>
  <c r="OR92" i="12"/>
  <c r="OR93" i="12"/>
  <c r="OR95" i="12"/>
  <c r="OR96" i="12"/>
  <c r="OR99" i="12"/>
  <c r="OR10" i="12"/>
  <c r="OS10" i="12" s="1"/>
  <c r="OR11" i="12"/>
  <c r="OR13" i="12"/>
  <c r="OR14" i="12"/>
  <c r="OR15" i="12"/>
  <c r="OR17" i="12"/>
  <c r="OS17" i="12" s="1"/>
  <c r="OR18" i="12"/>
  <c r="OR7" i="12"/>
  <c r="ON11" i="12"/>
  <c r="ON12" i="12"/>
  <c r="ON13" i="12"/>
  <c r="ON14" i="12"/>
  <c r="ON15" i="12"/>
  <c r="ON16" i="12"/>
  <c r="ON17" i="12"/>
  <c r="ON18" i="12"/>
  <c r="ON19" i="12"/>
  <c r="ON20" i="12"/>
  <c r="ON21" i="12"/>
  <c r="ON22" i="12"/>
  <c r="ON23" i="12"/>
  <c r="ON24" i="12"/>
  <c r="ON25" i="12"/>
  <c r="ON26" i="12"/>
  <c r="ON27" i="12"/>
  <c r="ON28" i="12"/>
  <c r="ON29" i="12"/>
  <c r="ON30" i="12"/>
  <c r="ON31" i="12"/>
  <c r="ON32" i="12"/>
  <c r="ON33" i="12"/>
  <c r="ON34" i="12"/>
  <c r="ON35" i="12"/>
  <c r="ON36" i="12"/>
  <c r="ON37" i="12"/>
  <c r="ON38" i="12"/>
  <c r="ON39" i="12"/>
  <c r="ON40" i="12"/>
  <c r="ON41" i="12"/>
  <c r="ON42" i="12"/>
  <c r="ON43" i="12"/>
  <c r="ON44" i="12"/>
  <c r="ON45" i="12"/>
  <c r="ON46" i="12"/>
  <c r="ON47" i="12"/>
  <c r="ON48" i="12"/>
  <c r="ON49" i="12"/>
  <c r="ON50" i="12"/>
  <c r="ON51" i="12"/>
  <c r="ON52" i="12"/>
  <c r="ON53" i="12"/>
  <c r="ON54" i="12"/>
  <c r="ON55" i="12"/>
  <c r="ON56" i="12"/>
  <c r="ON57" i="12"/>
  <c r="ON58" i="12"/>
  <c r="ON59" i="12"/>
  <c r="ON60" i="12"/>
  <c r="ON61" i="12"/>
  <c r="ON62" i="12"/>
  <c r="ON63" i="12"/>
  <c r="ON64" i="12"/>
  <c r="ON65" i="12"/>
  <c r="ON66" i="12"/>
  <c r="ON67" i="12"/>
  <c r="ON68" i="12"/>
  <c r="ON69" i="12"/>
  <c r="ON70" i="12"/>
  <c r="ON71" i="12"/>
  <c r="ON72" i="12"/>
  <c r="ON73" i="12"/>
  <c r="ON74" i="12"/>
  <c r="ON75" i="12"/>
  <c r="ON76" i="12"/>
  <c r="ON77" i="12"/>
  <c r="ON78" i="12"/>
  <c r="ON79" i="12"/>
  <c r="ON80" i="12"/>
  <c r="ON81" i="12"/>
  <c r="ON82" i="12"/>
  <c r="ON83" i="12"/>
  <c r="ON84" i="12"/>
  <c r="ON85" i="12"/>
  <c r="ON86" i="12"/>
  <c r="ON87" i="12"/>
  <c r="ON88" i="12"/>
  <c r="ON89" i="12"/>
  <c r="ON90" i="12"/>
  <c r="ON91" i="12"/>
  <c r="ON92" i="12"/>
  <c r="ON93" i="12"/>
  <c r="ON94" i="12"/>
  <c r="ON95" i="12"/>
  <c r="ON96" i="12"/>
  <c r="ON97" i="12"/>
  <c r="ON98" i="12"/>
  <c r="ON99" i="12"/>
  <c r="ON10" i="12"/>
  <c r="ON9" i="12"/>
  <c r="ON8" i="12"/>
  <c r="ON7" i="12"/>
  <c r="PF8" i="12"/>
  <c r="PC100" i="12" l="1"/>
  <c r="Q106" i="18"/>
  <c r="K101" i="18"/>
  <c r="F108" i="18"/>
  <c r="D108" i="18" s="1"/>
  <c r="H109" i="18"/>
  <c r="G109" i="18"/>
  <c r="D107" i="18"/>
  <c r="F110" i="18"/>
  <c r="D110" i="18" s="1"/>
  <c r="E108" i="18"/>
  <c r="F111" i="18"/>
  <c r="D111" i="18" s="1"/>
  <c r="OU17" i="12"/>
  <c r="OU10" i="12"/>
  <c r="H108" i="18" l="1"/>
  <c r="L105" i="18"/>
  <c r="H110" i="18"/>
  <c r="G110" i="18"/>
  <c r="H107" i="18"/>
  <c r="G107" i="18"/>
  <c r="G108" i="18"/>
  <c r="H111" i="18"/>
  <c r="G111" i="18"/>
  <c r="PJ108" i="12" l="1"/>
  <c r="PU101" i="12"/>
  <c r="PU103" i="12"/>
  <c r="NU108" i="12"/>
  <c r="NA108" i="12"/>
  <c r="LM108" i="12"/>
  <c r="KS108" i="12"/>
  <c r="IB101" i="12"/>
  <c r="IB103" i="12"/>
  <c r="HH101" i="12"/>
  <c r="HH103" i="12"/>
  <c r="GW108" i="12"/>
  <c r="GC108" i="12"/>
  <c r="FT101" i="12"/>
  <c r="FI110" i="12"/>
  <c r="EF101" i="12"/>
  <c r="EF103" i="12"/>
  <c r="CG108" i="12"/>
  <c r="CQ69" i="12" l="1"/>
  <c r="JC47" i="12" l="1"/>
  <c r="HW13" i="12" l="1"/>
  <c r="A28" i="5" l="1"/>
  <c r="C16" i="4" l="1"/>
  <c r="IK110" i="12"/>
  <c r="IK109" i="12"/>
  <c r="IK108" i="12"/>
  <c r="IZ104" i="12"/>
  <c r="IV103" i="12"/>
  <c r="IK107" i="12" s="1"/>
  <c r="IV101" i="12"/>
  <c r="IK106" i="12" s="1"/>
  <c r="IY100" i="12"/>
  <c r="IT100" i="12"/>
  <c r="IJ108" i="12" s="1"/>
  <c r="IL100" i="12"/>
  <c r="C15" i="16" s="1"/>
  <c r="IJ100" i="12"/>
  <c r="IZ99" i="12"/>
  <c r="IX99" i="12"/>
  <c r="IW99" i="12"/>
  <c r="IV99" i="12"/>
  <c r="IU99" i="12"/>
  <c r="IQ99" i="12"/>
  <c r="IP99" i="12"/>
  <c r="IO99" i="12"/>
  <c r="IN99" i="12"/>
  <c r="IM99" i="12"/>
  <c r="II99" i="12"/>
  <c r="IZ98" i="12"/>
  <c r="IX98" i="12"/>
  <c r="IW98" i="12"/>
  <c r="IV98" i="12"/>
  <c r="IU98" i="12"/>
  <c r="IQ98" i="12"/>
  <c r="IP98" i="12"/>
  <c r="IO98" i="12"/>
  <c r="IN98" i="12"/>
  <c r="IM98" i="12"/>
  <c r="II98" i="12"/>
  <c r="IG98" i="12"/>
  <c r="IZ97" i="12"/>
  <c r="IX97" i="12"/>
  <c r="IW97" i="12"/>
  <c r="IV97" i="12"/>
  <c r="IU97" i="12"/>
  <c r="IQ97" i="12"/>
  <c r="II97" i="12"/>
  <c r="IZ96" i="12"/>
  <c r="IX96" i="12"/>
  <c r="IW96" i="12"/>
  <c r="IV96" i="12"/>
  <c r="IU96" i="12"/>
  <c r="IQ96" i="12"/>
  <c r="IP96" i="12"/>
  <c r="IO96" i="12"/>
  <c r="IN96" i="12"/>
  <c r="IM96" i="12"/>
  <c r="II96" i="12"/>
  <c r="IZ95" i="12"/>
  <c r="IX95" i="12"/>
  <c r="IW95" i="12"/>
  <c r="IV95" i="12"/>
  <c r="IU95" i="12"/>
  <c r="IQ95" i="12"/>
  <c r="IP95" i="12"/>
  <c r="IO95" i="12"/>
  <c r="IN95" i="12"/>
  <c r="IM95" i="12"/>
  <c r="II95" i="12"/>
  <c r="IG95" i="12"/>
  <c r="IZ94" i="12"/>
  <c r="IX94" i="12"/>
  <c r="IW94" i="12"/>
  <c r="IV94" i="12"/>
  <c r="IU94" i="12"/>
  <c r="IQ94" i="12"/>
  <c r="II94" i="12"/>
  <c r="IZ93" i="12"/>
  <c r="IX93" i="12"/>
  <c r="IW93" i="12"/>
  <c r="IV93" i="12"/>
  <c r="IU93" i="12"/>
  <c r="IQ93" i="12"/>
  <c r="IP93" i="12"/>
  <c r="IO93" i="12"/>
  <c r="IN93" i="12"/>
  <c r="IM93" i="12"/>
  <c r="II93" i="12"/>
  <c r="IZ92" i="12"/>
  <c r="IX92" i="12"/>
  <c r="IW92" i="12"/>
  <c r="IV92" i="12"/>
  <c r="IU92" i="12"/>
  <c r="IQ92" i="12"/>
  <c r="IP92" i="12"/>
  <c r="IO92" i="12"/>
  <c r="IN92" i="12"/>
  <c r="IM92" i="12"/>
  <c r="II92" i="12"/>
  <c r="IG92" i="12"/>
  <c r="IZ91" i="12"/>
  <c r="IX91" i="12"/>
  <c r="IW91" i="12"/>
  <c r="IV91" i="12"/>
  <c r="IU91" i="12"/>
  <c r="IQ91" i="12"/>
  <c r="II91" i="12"/>
  <c r="IZ90" i="12"/>
  <c r="IX90" i="12"/>
  <c r="IW90" i="12"/>
  <c r="IV90" i="12"/>
  <c r="IU90" i="12"/>
  <c r="IQ90" i="12"/>
  <c r="IP90" i="12"/>
  <c r="IO90" i="12"/>
  <c r="IN90" i="12"/>
  <c r="IM90" i="12"/>
  <c r="II90" i="12"/>
  <c r="IZ89" i="12"/>
  <c r="IX89" i="12"/>
  <c r="IW89" i="12"/>
  <c r="IV89" i="12"/>
  <c r="IU89" i="12"/>
  <c r="IQ89" i="12"/>
  <c r="IP89" i="12"/>
  <c r="IO89" i="12"/>
  <c r="IN89" i="12"/>
  <c r="IM89" i="12"/>
  <c r="IG89" i="12"/>
  <c r="IZ88" i="12"/>
  <c r="IX88" i="12"/>
  <c r="IW88" i="12"/>
  <c r="IV88" i="12"/>
  <c r="IU88" i="12"/>
  <c r="IQ88" i="12"/>
  <c r="IP88" i="12"/>
  <c r="IO88" i="12"/>
  <c r="IN88" i="12"/>
  <c r="IM88" i="12"/>
  <c r="II88" i="12"/>
  <c r="IZ87" i="12"/>
  <c r="IX87" i="12"/>
  <c r="IW87" i="12"/>
  <c r="IV87" i="12"/>
  <c r="IU87" i="12"/>
  <c r="IQ87" i="12"/>
  <c r="IP87" i="12"/>
  <c r="IO87" i="12"/>
  <c r="IN87" i="12"/>
  <c r="IM87" i="12"/>
  <c r="II87" i="12"/>
  <c r="IZ86" i="12"/>
  <c r="IX86" i="12"/>
  <c r="IW86" i="12"/>
  <c r="IV86" i="12"/>
  <c r="IU86" i="12"/>
  <c r="IQ86" i="12"/>
  <c r="IP86" i="12"/>
  <c r="IO86" i="12"/>
  <c r="IN86" i="12"/>
  <c r="IM86" i="12"/>
  <c r="II86" i="12"/>
  <c r="IG86" i="12"/>
  <c r="IZ85" i="12"/>
  <c r="IX85" i="12"/>
  <c r="IW85" i="12"/>
  <c r="IV85" i="12"/>
  <c r="IU85" i="12"/>
  <c r="IQ85" i="12"/>
  <c r="II85" i="12"/>
  <c r="IZ84" i="12"/>
  <c r="IX84" i="12"/>
  <c r="IW84" i="12"/>
  <c r="IV84" i="12"/>
  <c r="IU84" i="12"/>
  <c r="IQ84" i="12"/>
  <c r="IP84" i="12"/>
  <c r="IO84" i="12"/>
  <c r="IN84" i="12"/>
  <c r="IM84" i="12"/>
  <c r="II84" i="12"/>
  <c r="IZ83" i="12"/>
  <c r="IX83" i="12"/>
  <c r="IW83" i="12"/>
  <c r="IV83" i="12"/>
  <c r="IU83" i="12"/>
  <c r="IQ83" i="12"/>
  <c r="IP83" i="12"/>
  <c r="IO83" i="12"/>
  <c r="IN83" i="12"/>
  <c r="IM83" i="12"/>
  <c r="II83" i="12"/>
  <c r="IG83" i="12"/>
  <c r="IZ82" i="12"/>
  <c r="IX82" i="12"/>
  <c r="IW82" i="12"/>
  <c r="IV82" i="12"/>
  <c r="IU82" i="12"/>
  <c r="IQ82" i="12"/>
  <c r="II82" i="12"/>
  <c r="IZ81" i="12"/>
  <c r="IX81" i="12"/>
  <c r="IW81" i="12"/>
  <c r="IV81" i="12"/>
  <c r="IU81" i="12"/>
  <c r="IQ81" i="12"/>
  <c r="IP81" i="12"/>
  <c r="IO81" i="12"/>
  <c r="IN81" i="12"/>
  <c r="IM81" i="12"/>
  <c r="II81" i="12"/>
  <c r="IZ80" i="12"/>
  <c r="IX80" i="12"/>
  <c r="IW80" i="12"/>
  <c r="IV80" i="12"/>
  <c r="IU80" i="12"/>
  <c r="IQ80" i="12"/>
  <c r="IP80" i="12"/>
  <c r="IO80" i="12"/>
  <c r="IN80" i="12"/>
  <c r="IM80" i="12"/>
  <c r="II80" i="12"/>
  <c r="IG80" i="12"/>
  <c r="IZ79" i="12"/>
  <c r="IX79" i="12"/>
  <c r="IW79" i="12"/>
  <c r="IV79" i="12"/>
  <c r="IU79" i="12"/>
  <c r="IQ79" i="12"/>
  <c r="II79" i="12"/>
  <c r="IZ78" i="12"/>
  <c r="IX78" i="12"/>
  <c r="IW78" i="12"/>
  <c r="IV78" i="12"/>
  <c r="IU78" i="12"/>
  <c r="IQ78" i="12"/>
  <c r="IP78" i="12"/>
  <c r="IO78" i="12"/>
  <c r="IN78" i="12"/>
  <c r="IM78" i="12"/>
  <c r="II78" i="12"/>
  <c r="IZ77" i="12"/>
  <c r="IX77" i="12"/>
  <c r="IW77" i="12"/>
  <c r="IV77" i="12"/>
  <c r="IU77" i="12"/>
  <c r="IQ77" i="12"/>
  <c r="IP77" i="12"/>
  <c r="IO77" i="12"/>
  <c r="IN77" i="12"/>
  <c r="IM77" i="12"/>
  <c r="II77" i="12"/>
  <c r="IG77" i="12"/>
  <c r="IZ76" i="12"/>
  <c r="IX76" i="12"/>
  <c r="IW76" i="12"/>
  <c r="IV76" i="12"/>
  <c r="IU76" i="12"/>
  <c r="IQ76" i="12"/>
  <c r="II76" i="12"/>
  <c r="IZ75" i="12"/>
  <c r="IX75" i="12"/>
  <c r="IW75" i="12"/>
  <c r="IV75" i="12"/>
  <c r="IU75" i="12"/>
  <c r="IQ75" i="12"/>
  <c r="IP75" i="12"/>
  <c r="IO75" i="12"/>
  <c r="IN75" i="12"/>
  <c r="IM75" i="12"/>
  <c r="II75" i="12"/>
  <c r="IZ74" i="12"/>
  <c r="IX74" i="12"/>
  <c r="IW74" i="12"/>
  <c r="IV74" i="12"/>
  <c r="IU74" i="12"/>
  <c r="IQ74" i="12"/>
  <c r="IP74" i="12"/>
  <c r="IO74" i="12"/>
  <c r="IN74" i="12"/>
  <c r="IM74" i="12"/>
  <c r="II74" i="12"/>
  <c r="IG74" i="12"/>
  <c r="IZ73" i="12"/>
  <c r="IX73" i="12"/>
  <c r="IW73" i="12"/>
  <c r="IV73" i="12"/>
  <c r="IU73" i="12"/>
  <c r="IQ73" i="12"/>
  <c r="II73" i="12"/>
  <c r="IZ72" i="12"/>
  <c r="IX72" i="12"/>
  <c r="IW72" i="12"/>
  <c r="IV72" i="12"/>
  <c r="IU72" i="12"/>
  <c r="IQ72" i="12"/>
  <c r="IP72" i="12"/>
  <c r="IO72" i="12"/>
  <c r="IN72" i="12"/>
  <c r="IM72" i="12"/>
  <c r="II72" i="12"/>
  <c r="IZ71" i="12"/>
  <c r="IX71" i="12"/>
  <c r="IW71" i="12"/>
  <c r="IV71" i="12"/>
  <c r="IU71" i="12"/>
  <c r="IQ71" i="12"/>
  <c r="IP71" i="12"/>
  <c r="IO71" i="12"/>
  <c r="IN71" i="12"/>
  <c r="IM71" i="12"/>
  <c r="II71" i="12"/>
  <c r="IG71" i="12"/>
  <c r="IZ70" i="12"/>
  <c r="IX70" i="12"/>
  <c r="IW70" i="12"/>
  <c r="IV70" i="12"/>
  <c r="IU70" i="12"/>
  <c r="IQ70" i="12"/>
  <c r="II70" i="12"/>
  <c r="IZ69" i="12"/>
  <c r="IX69" i="12"/>
  <c r="IW69" i="12"/>
  <c r="IV69" i="12"/>
  <c r="IU69" i="12"/>
  <c r="IQ69" i="12"/>
  <c r="IP69" i="12"/>
  <c r="IO69" i="12"/>
  <c r="IN69" i="12"/>
  <c r="IM69" i="12"/>
  <c r="II69" i="12"/>
  <c r="IW68" i="12"/>
  <c r="IU68" i="12"/>
  <c r="IV68" i="12" s="1"/>
  <c r="IZ68" i="12" s="1"/>
  <c r="IQ68" i="12"/>
  <c r="IM68" i="12"/>
  <c r="IN68" i="12" s="1"/>
  <c r="IG68" i="12"/>
  <c r="IW67" i="12"/>
  <c r="IU67" i="12"/>
  <c r="IV67" i="12" s="1"/>
  <c r="IX67" i="12" s="1"/>
  <c r="IZ67" i="12" s="1"/>
  <c r="IQ67" i="12"/>
  <c r="II67" i="12"/>
  <c r="IZ66" i="12"/>
  <c r="IX66" i="12"/>
  <c r="IW66" i="12"/>
  <c r="IV66" i="12"/>
  <c r="IU66" i="12"/>
  <c r="IQ66" i="12"/>
  <c r="IP66" i="12"/>
  <c r="IO66" i="12"/>
  <c r="IN66" i="12"/>
  <c r="IM66" i="12"/>
  <c r="II66" i="12"/>
  <c r="IZ65" i="12"/>
  <c r="IX65" i="12"/>
  <c r="IW65" i="12"/>
  <c r="IV65" i="12"/>
  <c r="IU65" i="12"/>
  <c r="IQ65" i="12"/>
  <c r="IP65" i="12"/>
  <c r="IO65" i="12"/>
  <c r="IN65" i="12"/>
  <c r="IM65" i="12"/>
  <c r="II65" i="12"/>
  <c r="IG65" i="12"/>
  <c r="IZ64" i="12"/>
  <c r="IX64" i="12"/>
  <c r="IW64" i="12"/>
  <c r="IV64" i="12"/>
  <c r="IU64" i="12"/>
  <c r="IQ64" i="12"/>
  <c r="II64" i="12"/>
  <c r="IZ63" i="12"/>
  <c r="IX63" i="12"/>
  <c r="IW63" i="12"/>
  <c r="IV63" i="12"/>
  <c r="IU63" i="12"/>
  <c r="IQ63" i="12"/>
  <c r="IP63" i="12"/>
  <c r="IO63" i="12"/>
  <c r="IN63" i="12"/>
  <c r="IM63" i="12"/>
  <c r="II63" i="12"/>
  <c r="IZ62" i="12"/>
  <c r="IX62" i="12"/>
  <c r="IW62" i="12"/>
  <c r="IV62" i="12"/>
  <c r="IU62" i="12"/>
  <c r="IQ62" i="12"/>
  <c r="IP62" i="12"/>
  <c r="IO62" i="12"/>
  <c r="IN62" i="12"/>
  <c r="IM62" i="12"/>
  <c r="IG62" i="12"/>
  <c r="IZ61" i="12"/>
  <c r="IX61" i="12"/>
  <c r="IW61" i="12"/>
  <c r="IV61" i="12"/>
  <c r="IU61" i="12"/>
  <c r="IQ61" i="12"/>
  <c r="IP61" i="12"/>
  <c r="IO61" i="12"/>
  <c r="IN61" i="12"/>
  <c r="IM61" i="12"/>
  <c r="II61" i="12"/>
  <c r="IZ60" i="12"/>
  <c r="IX60" i="12"/>
  <c r="IW60" i="12"/>
  <c r="IV60" i="12"/>
  <c r="IU60" i="12"/>
  <c r="IQ60" i="12"/>
  <c r="IP60" i="12"/>
  <c r="IO60" i="12"/>
  <c r="IN60" i="12"/>
  <c r="IM60" i="12"/>
  <c r="II60" i="12"/>
  <c r="IZ59" i="12"/>
  <c r="IX59" i="12"/>
  <c r="IW59" i="12"/>
  <c r="IV59" i="12"/>
  <c r="IU59" i="12"/>
  <c r="IQ59" i="12"/>
  <c r="IP59" i="12"/>
  <c r="IO59" i="12"/>
  <c r="IN59" i="12"/>
  <c r="IM59" i="12"/>
  <c r="II59" i="12"/>
  <c r="IG59" i="12"/>
  <c r="IZ58" i="12"/>
  <c r="IX58" i="12"/>
  <c r="IW58" i="12"/>
  <c r="IV58" i="12"/>
  <c r="IU58" i="12"/>
  <c r="IQ58" i="12"/>
  <c r="II58" i="12"/>
  <c r="IZ57" i="12"/>
  <c r="IX57" i="12"/>
  <c r="IW57" i="12"/>
  <c r="IV57" i="12"/>
  <c r="IU57" i="12"/>
  <c r="IQ57" i="12"/>
  <c r="IP57" i="12"/>
  <c r="IO57" i="12"/>
  <c r="IN57" i="12"/>
  <c r="IM57" i="12"/>
  <c r="II57" i="12"/>
  <c r="IZ56" i="12"/>
  <c r="IX56" i="12"/>
  <c r="IW56" i="12"/>
  <c r="IV56" i="12"/>
  <c r="IU56" i="12"/>
  <c r="IQ56" i="12"/>
  <c r="IP56" i="12"/>
  <c r="IO56" i="12"/>
  <c r="IN56" i="12"/>
  <c r="IM56" i="12"/>
  <c r="II56" i="12"/>
  <c r="IG56" i="12"/>
  <c r="IZ55" i="12"/>
  <c r="IX55" i="12"/>
  <c r="IW55" i="12"/>
  <c r="IV55" i="12"/>
  <c r="IU55" i="12"/>
  <c r="IQ55" i="12"/>
  <c r="II55" i="12"/>
  <c r="IZ54" i="12"/>
  <c r="IX54" i="12"/>
  <c r="IW54" i="12"/>
  <c r="IV54" i="12"/>
  <c r="IU54" i="12"/>
  <c r="IQ54" i="12"/>
  <c r="IP54" i="12"/>
  <c r="IO54" i="12"/>
  <c r="IN54" i="12"/>
  <c r="IM54" i="12"/>
  <c r="II54" i="12"/>
  <c r="IZ53" i="12"/>
  <c r="IX53" i="12"/>
  <c r="IW53" i="12"/>
  <c r="IV53" i="12"/>
  <c r="IU53" i="12"/>
  <c r="IQ53" i="12"/>
  <c r="IP53" i="12"/>
  <c r="IO53" i="12"/>
  <c r="IN53" i="12"/>
  <c r="IM53" i="12"/>
  <c r="II53" i="12"/>
  <c r="IG53" i="12"/>
  <c r="IZ52" i="12"/>
  <c r="IX52" i="12"/>
  <c r="IW52" i="12"/>
  <c r="IV52" i="12"/>
  <c r="IU52" i="12"/>
  <c r="IQ52" i="12"/>
  <c r="II52" i="12"/>
  <c r="IZ51" i="12"/>
  <c r="IX51" i="12"/>
  <c r="IW51" i="12"/>
  <c r="IV51" i="12"/>
  <c r="IU51" i="12"/>
  <c r="IQ51" i="12"/>
  <c r="IP51" i="12"/>
  <c r="IO51" i="12"/>
  <c r="IN51" i="12"/>
  <c r="IM51" i="12"/>
  <c r="II51" i="12"/>
  <c r="IZ50" i="12"/>
  <c r="IX50" i="12"/>
  <c r="IW50" i="12"/>
  <c r="IV50" i="12"/>
  <c r="IU50" i="12"/>
  <c r="IQ50" i="12"/>
  <c r="IP50" i="12"/>
  <c r="IO50" i="12"/>
  <c r="IN50" i="12"/>
  <c r="IM50" i="12"/>
  <c r="II50" i="12"/>
  <c r="IG50" i="12"/>
  <c r="IZ49" i="12"/>
  <c r="IX49" i="12"/>
  <c r="IW49" i="12"/>
  <c r="IV49" i="12"/>
  <c r="IU49" i="12"/>
  <c r="IQ49" i="12"/>
  <c r="II49" i="12"/>
  <c r="IZ48" i="12"/>
  <c r="IX48" i="12"/>
  <c r="IW48" i="12"/>
  <c r="IV48" i="12"/>
  <c r="IU48" i="12"/>
  <c r="IQ48" i="12"/>
  <c r="IP48" i="12"/>
  <c r="IO48" i="12"/>
  <c r="IN48" i="12"/>
  <c r="IM48" i="12"/>
  <c r="II48" i="12"/>
  <c r="IZ47" i="12"/>
  <c r="IX47" i="12"/>
  <c r="IW47" i="12"/>
  <c r="IV47" i="12"/>
  <c r="IU47" i="12"/>
  <c r="IQ47" i="12"/>
  <c r="IP47" i="12"/>
  <c r="IO47" i="12"/>
  <c r="IN47" i="12"/>
  <c r="IM47" i="12"/>
  <c r="II47" i="12"/>
  <c r="IG47" i="12"/>
  <c r="IZ46" i="12"/>
  <c r="IX46" i="12"/>
  <c r="IW46" i="12"/>
  <c r="IV46" i="12"/>
  <c r="IU46" i="12"/>
  <c r="IQ46" i="12"/>
  <c r="II46" i="12"/>
  <c r="IZ45" i="12"/>
  <c r="IX45" i="12"/>
  <c r="IW45" i="12"/>
  <c r="IV45" i="12"/>
  <c r="IU45" i="12"/>
  <c r="IQ45" i="12"/>
  <c r="IP45" i="12"/>
  <c r="IO45" i="12"/>
  <c r="IN45" i="12"/>
  <c r="IM45" i="12"/>
  <c r="II45" i="12"/>
  <c r="IZ44" i="12"/>
  <c r="IX44" i="12"/>
  <c r="IW44" i="12"/>
  <c r="IV44" i="12"/>
  <c r="IU44" i="12"/>
  <c r="IQ44" i="12"/>
  <c r="IP44" i="12"/>
  <c r="IO44" i="12"/>
  <c r="IN44" i="12"/>
  <c r="IM44" i="12"/>
  <c r="II44" i="12"/>
  <c r="IG44" i="12"/>
  <c r="IZ43" i="12"/>
  <c r="IX43" i="12"/>
  <c r="IW43" i="12"/>
  <c r="IV43" i="12"/>
  <c r="IU43" i="12"/>
  <c r="IQ43" i="12"/>
  <c r="II43" i="12"/>
  <c r="IZ42" i="12"/>
  <c r="IX42" i="12"/>
  <c r="IW42" i="12"/>
  <c r="IV42" i="12"/>
  <c r="IU42" i="12"/>
  <c r="IQ42" i="12"/>
  <c r="IP42" i="12"/>
  <c r="IO42" i="12"/>
  <c r="IN42" i="12"/>
  <c r="IM42" i="12"/>
  <c r="II42" i="12"/>
  <c r="IZ41" i="12"/>
  <c r="IX41" i="12"/>
  <c r="IW41" i="12"/>
  <c r="IV41" i="12"/>
  <c r="IU41" i="12"/>
  <c r="IQ41" i="12"/>
  <c r="IP41" i="12"/>
  <c r="IO41" i="12"/>
  <c r="IN41" i="12"/>
  <c r="IM41" i="12"/>
  <c r="IG41" i="12"/>
  <c r="IZ40" i="12"/>
  <c r="IX40" i="12"/>
  <c r="IW40" i="12"/>
  <c r="IV40" i="12"/>
  <c r="IU40" i="12"/>
  <c r="IQ40" i="12"/>
  <c r="IP40" i="12"/>
  <c r="IO40" i="12"/>
  <c r="IN40" i="12"/>
  <c r="IM40" i="12"/>
  <c r="II40" i="12"/>
  <c r="IZ39" i="12"/>
  <c r="IX39" i="12"/>
  <c r="IW39" i="12"/>
  <c r="IV39" i="12"/>
  <c r="IU39" i="12"/>
  <c r="IQ39" i="12"/>
  <c r="IP39" i="12"/>
  <c r="IO39" i="12"/>
  <c r="IN39" i="12"/>
  <c r="IM39" i="12"/>
  <c r="II39" i="12"/>
  <c r="IZ38" i="12"/>
  <c r="IX38" i="12"/>
  <c r="IW38" i="12"/>
  <c r="IV38" i="12"/>
  <c r="IU38" i="12"/>
  <c r="IQ38" i="12"/>
  <c r="IP38" i="12"/>
  <c r="IO38" i="12"/>
  <c r="IN38" i="12"/>
  <c r="IM38" i="12"/>
  <c r="II38" i="12"/>
  <c r="IG38" i="12"/>
  <c r="IZ37" i="12"/>
  <c r="IX37" i="12"/>
  <c r="IW37" i="12"/>
  <c r="IV37" i="12"/>
  <c r="IU37" i="12"/>
  <c r="IQ37" i="12"/>
  <c r="II37" i="12"/>
  <c r="IZ36" i="12"/>
  <c r="IX36" i="12"/>
  <c r="IW36" i="12"/>
  <c r="IV36" i="12"/>
  <c r="IU36" i="12"/>
  <c r="IQ36" i="12"/>
  <c r="IP36" i="12"/>
  <c r="IO36" i="12"/>
  <c r="IN36" i="12"/>
  <c r="IM36" i="12"/>
  <c r="II36" i="12"/>
  <c r="IZ35" i="12"/>
  <c r="IX35" i="12"/>
  <c r="IW35" i="12"/>
  <c r="IV35" i="12"/>
  <c r="IU35" i="12"/>
  <c r="IQ35" i="12"/>
  <c r="IP35" i="12"/>
  <c r="IO35" i="12"/>
  <c r="IN35" i="12"/>
  <c r="IM35" i="12"/>
  <c r="II35" i="12"/>
  <c r="IG35" i="12"/>
  <c r="IZ34" i="12"/>
  <c r="IX34" i="12"/>
  <c r="IW34" i="12"/>
  <c r="IV34" i="12"/>
  <c r="IU34" i="12"/>
  <c r="IQ34" i="12"/>
  <c r="II34" i="12"/>
  <c r="IZ33" i="12"/>
  <c r="IX33" i="12"/>
  <c r="IW33" i="12"/>
  <c r="IV33" i="12"/>
  <c r="IU33" i="12"/>
  <c r="IQ33" i="12"/>
  <c r="IP33" i="12"/>
  <c r="IO33" i="12"/>
  <c r="IN33" i="12"/>
  <c r="IM33" i="12"/>
  <c r="II33" i="12"/>
  <c r="IZ32" i="12"/>
  <c r="IX32" i="12"/>
  <c r="IW32" i="12"/>
  <c r="IV32" i="12"/>
  <c r="IU32" i="12"/>
  <c r="IQ32" i="12"/>
  <c r="IP32" i="12"/>
  <c r="IO32" i="12"/>
  <c r="IN32" i="12"/>
  <c r="IM32" i="12"/>
  <c r="II32" i="12"/>
  <c r="IG32" i="12"/>
  <c r="IZ31" i="12"/>
  <c r="IX31" i="12"/>
  <c r="IW31" i="12"/>
  <c r="IV31" i="12"/>
  <c r="IU31" i="12"/>
  <c r="IQ31" i="12"/>
  <c r="II31" i="12"/>
  <c r="IZ30" i="12"/>
  <c r="IX30" i="12"/>
  <c r="IW30" i="12"/>
  <c r="IV30" i="12"/>
  <c r="IU30" i="12"/>
  <c r="IQ30" i="12"/>
  <c r="IP30" i="12"/>
  <c r="IO30" i="12"/>
  <c r="IN30" i="12"/>
  <c r="IM30" i="12"/>
  <c r="II30" i="12"/>
  <c r="IZ29" i="12"/>
  <c r="IX29" i="12"/>
  <c r="IW29" i="12"/>
  <c r="IV29" i="12"/>
  <c r="IU29" i="12"/>
  <c r="IQ29" i="12"/>
  <c r="IP29" i="12"/>
  <c r="IO29" i="12"/>
  <c r="IN29" i="12"/>
  <c r="IM29" i="12"/>
  <c r="II29" i="12"/>
  <c r="IG29" i="12"/>
  <c r="IZ28" i="12"/>
  <c r="IX28" i="12"/>
  <c r="IW28" i="12"/>
  <c r="IV28" i="12"/>
  <c r="IU28" i="12"/>
  <c r="IQ28" i="12"/>
  <c r="II28" i="12"/>
  <c r="IZ27" i="12"/>
  <c r="IX27" i="12"/>
  <c r="IW27" i="12"/>
  <c r="IV27" i="12"/>
  <c r="IU27" i="12"/>
  <c r="IQ27" i="12"/>
  <c r="IP27" i="12"/>
  <c r="IO27" i="12"/>
  <c r="IN27" i="12"/>
  <c r="IM27" i="12"/>
  <c r="II27" i="12"/>
  <c r="IZ26" i="12"/>
  <c r="IX26" i="12"/>
  <c r="IW26" i="12"/>
  <c r="IV26" i="12"/>
  <c r="IU26" i="12"/>
  <c r="IQ26" i="12"/>
  <c r="IP26" i="12"/>
  <c r="IO26" i="12"/>
  <c r="IN26" i="12"/>
  <c r="IM26" i="12"/>
  <c r="II26" i="12"/>
  <c r="IG26" i="12"/>
  <c r="IZ25" i="12"/>
  <c r="IX25" i="12"/>
  <c r="IW25" i="12"/>
  <c r="IV25" i="12"/>
  <c r="IU25" i="12"/>
  <c r="IQ25" i="12"/>
  <c r="II25" i="12"/>
  <c r="IZ24" i="12"/>
  <c r="IX24" i="12"/>
  <c r="IW24" i="12"/>
  <c r="IV24" i="12"/>
  <c r="IU24" i="12"/>
  <c r="IQ24" i="12"/>
  <c r="IP24" i="12"/>
  <c r="IO24" i="12"/>
  <c r="IN24" i="12"/>
  <c r="IM24" i="12"/>
  <c r="II24" i="12"/>
  <c r="IZ23" i="12"/>
  <c r="IX23" i="12"/>
  <c r="IW23" i="12"/>
  <c r="IV23" i="12"/>
  <c r="IU23" i="12"/>
  <c r="IQ23" i="12"/>
  <c r="IP23" i="12"/>
  <c r="IO23" i="12"/>
  <c r="IN23" i="12"/>
  <c r="IM23" i="12"/>
  <c r="II23" i="12"/>
  <c r="IG23" i="12"/>
  <c r="IZ22" i="12"/>
  <c r="IX22" i="12"/>
  <c r="IW22" i="12"/>
  <c r="IV22" i="12"/>
  <c r="IU22" i="12"/>
  <c r="IQ22" i="12"/>
  <c r="II22" i="12"/>
  <c r="IZ18" i="12"/>
  <c r="IX18" i="12"/>
  <c r="IW18" i="12"/>
  <c r="IV18" i="12"/>
  <c r="IU18" i="12"/>
  <c r="IQ18" i="12"/>
  <c r="IP18" i="12"/>
  <c r="IO18" i="12"/>
  <c r="IN18" i="12"/>
  <c r="IM18" i="12"/>
  <c r="II18" i="12"/>
  <c r="IZ17" i="12"/>
  <c r="IX17" i="12"/>
  <c r="IW17" i="12"/>
  <c r="IV17" i="12"/>
  <c r="IU17" i="12"/>
  <c r="IQ17" i="12"/>
  <c r="IP17" i="12"/>
  <c r="IO17" i="12"/>
  <c r="IN17" i="12"/>
  <c r="IM17" i="12"/>
  <c r="IG17" i="12"/>
  <c r="IZ16" i="12"/>
  <c r="IX16" i="12"/>
  <c r="IW16" i="12"/>
  <c r="IV16" i="12"/>
  <c r="IU16" i="12"/>
  <c r="IQ16" i="12"/>
  <c r="IP16" i="12"/>
  <c r="IO16" i="12"/>
  <c r="IN16" i="12"/>
  <c r="IM16" i="12"/>
  <c r="II16" i="12"/>
  <c r="IZ15" i="12"/>
  <c r="IX15" i="12"/>
  <c r="IW15" i="12"/>
  <c r="IV15" i="12"/>
  <c r="IU15" i="12"/>
  <c r="IQ15" i="12"/>
  <c r="IP15" i="12"/>
  <c r="IO15" i="12"/>
  <c r="IN15" i="12"/>
  <c r="IM15" i="12"/>
  <c r="II15" i="12"/>
  <c r="IZ14" i="12"/>
  <c r="IX14" i="12"/>
  <c r="IW14" i="12"/>
  <c r="IV14" i="12"/>
  <c r="IU14" i="12"/>
  <c r="IQ14" i="12"/>
  <c r="IP14" i="12"/>
  <c r="IO14" i="12"/>
  <c r="IN14" i="12"/>
  <c r="IM14" i="12"/>
  <c r="II14" i="12"/>
  <c r="IG14" i="12"/>
  <c r="IW13" i="12"/>
  <c r="IU13" i="12"/>
  <c r="IV13" i="12" s="1"/>
  <c r="IQ13" i="12"/>
  <c r="II13" i="12"/>
  <c r="IZ12" i="12"/>
  <c r="IX12" i="12"/>
  <c r="IW12" i="12"/>
  <c r="IV12" i="12"/>
  <c r="IU12" i="12"/>
  <c r="IQ12" i="12"/>
  <c r="IP12" i="12"/>
  <c r="IO12" i="12"/>
  <c r="IN12" i="12"/>
  <c r="IM12" i="12"/>
  <c r="II12" i="12"/>
  <c r="IZ11" i="12"/>
  <c r="IX11" i="12"/>
  <c r="IW11" i="12"/>
  <c r="IV11" i="12"/>
  <c r="IU11" i="12"/>
  <c r="IQ11" i="12"/>
  <c r="IP11" i="12"/>
  <c r="IO11" i="12"/>
  <c r="IN11" i="12"/>
  <c r="IM11" i="12"/>
  <c r="II11" i="12"/>
  <c r="IG11" i="12"/>
  <c r="IZ10" i="12"/>
  <c r="IX10" i="12"/>
  <c r="IW10" i="12"/>
  <c r="IV10" i="12"/>
  <c r="IU10" i="12"/>
  <c r="IQ10" i="12"/>
  <c r="II10" i="12"/>
  <c r="IZ9" i="12"/>
  <c r="IX9" i="12"/>
  <c r="IW9" i="12"/>
  <c r="IV9" i="12"/>
  <c r="IU9" i="12"/>
  <c r="IQ9" i="12"/>
  <c r="IP9" i="12"/>
  <c r="IO9" i="12"/>
  <c r="IN9" i="12"/>
  <c r="IM9" i="12"/>
  <c r="II9" i="12"/>
  <c r="IZ8" i="12"/>
  <c r="IX8" i="12"/>
  <c r="IW8" i="12"/>
  <c r="IV8" i="12"/>
  <c r="IU8" i="12"/>
  <c r="IQ8" i="12"/>
  <c r="IP8" i="12"/>
  <c r="IO8" i="12"/>
  <c r="IN8" i="12"/>
  <c r="IM8" i="12"/>
  <c r="II8" i="12"/>
  <c r="IG8" i="12"/>
  <c r="IZ7" i="12"/>
  <c r="IX7" i="12"/>
  <c r="IW7" i="12"/>
  <c r="IV7" i="12"/>
  <c r="IU7" i="12"/>
  <c r="IQ7" i="12"/>
  <c r="II7" i="12"/>
  <c r="IQ4" i="12"/>
  <c r="IZ3" i="12"/>
  <c r="IV2" i="12"/>
  <c r="IX13" i="12" l="1"/>
  <c r="IZ13" i="12" s="1"/>
  <c r="IZ100" i="12" s="1"/>
  <c r="IQ102" i="12" s="1"/>
  <c r="IJ106" i="12"/>
  <c r="IN106" i="12" s="1"/>
  <c r="IW101" i="12"/>
  <c r="IW105" i="12" s="1"/>
  <c r="IN108" i="12"/>
  <c r="IQ100" i="12"/>
  <c r="IQ107" i="12" s="1"/>
  <c r="IL109" i="12"/>
  <c r="IJ109" i="12" s="1"/>
  <c r="IM109" i="12" s="1"/>
  <c r="IW100" i="12"/>
  <c r="IL107" i="12"/>
  <c r="IJ107" i="12" s="1"/>
  <c r="IM107" i="12" s="1"/>
  <c r="IM108" i="12"/>
  <c r="IV105" i="12"/>
  <c r="IL110" i="12"/>
  <c r="IJ110" i="12" s="1"/>
  <c r="C5" i="4"/>
  <c r="A28" i="16"/>
  <c r="IQ2" i="12"/>
  <c r="Y110" i="12"/>
  <c r="Y109" i="12"/>
  <c r="Y108" i="12"/>
  <c r="AN104" i="12"/>
  <c r="AJ103" i="12"/>
  <c r="Y107" i="12" s="1"/>
  <c r="AJ101" i="12"/>
  <c r="AM100" i="12"/>
  <c r="AH100" i="12"/>
  <c r="X108" i="12" s="1"/>
  <c r="Z100" i="12"/>
  <c r="AK101" i="12" s="1"/>
  <c r="AK105" i="12" s="1"/>
  <c r="X100" i="12"/>
  <c r="AN99" i="12"/>
  <c r="AL99" i="12"/>
  <c r="AK99" i="12"/>
  <c r="AJ99" i="12"/>
  <c r="AI99" i="12"/>
  <c r="AE99" i="12"/>
  <c r="AD99" i="12"/>
  <c r="AC99" i="12"/>
  <c r="AB99" i="12"/>
  <c r="AA99" i="12"/>
  <c r="W99" i="12"/>
  <c r="AO98" i="12"/>
  <c r="AN98" i="12"/>
  <c r="AL98" i="12"/>
  <c r="AK98" i="12"/>
  <c r="AJ98" i="12"/>
  <c r="AI98" i="12"/>
  <c r="AE98" i="12"/>
  <c r="AD98" i="12"/>
  <c r="AC98" i="12"/>
  <c r="AB98" i="12"/>
  <c r="AA98" i="12"/>
  <c r="AN97" i="12"/>
  <c r="AL97" i="12"/>
  <c r="AK97" i="12"/>
  <c r="AJ97" i="12"/>
  <c r="AI97" i="12"/>
  <c r="AE97" i="12"/>
  <c r="AD97" i="12"/>
  <c r="AC97" i="12"/>
  <c r="AB97" i="12"/>
  <c r="AA97" i="12"/>
  <c r="W97" i="12"/>
  <c r="AN96" i="12"/>
  <c r="AL96" i="12"/>
  <c r="AK96" i="12"/>
  <c r="AJ96" i="12"/>
  <c r="AI96" i="12"/>
  <c r="AE96" i="12"/>
  <c r="AD96" i="12"/>
  <c r="AC96" i="12"/>
  <c r="AB96" i="12"/>
  <c r="AA96" i="12"/>
  <c r="W96" i="12"/>
  <c r="AO95" i="12"/>
  <c r="AN95" i="12"/>
  <c r="AL95" i="12"/>
  <c r="AK95" i="12"/>
  <c r="AJ95" i="12"/>
  <c r="AI95" i="12"/>
  <c r="AE95" i="12"/>
  <c r="AD95" i="12"/>
  <c r="AC95" i="12"/>
  <c r="AB95" i="12"/>
  <c r="AA95" i="12"/>
  <c r="AN94" i="12"/>
  <c r="AL94" i="12"/>
  <c r="AK94" i="12"/>
  <c r="AJ94" i="12"/>
  <c r="AI94" i="12"/>
  <c r="AE94" i="12"/>
  <c r="AD94" i="12"/>
  <c r="AC94" i="12"/>
  <c r="AB94" i="12"/>
  <c r="AA94" i="12"/>
  <c r="W94" i="12"/>
  <c r="AN93" i="12"/>
  <c r="AL93" i="12"/>
  <c r="AK93" i="12"/>
  <c r="AJ93" i="12"/>
  <c r="AI93" i="12"/>
  <c r="AE93" i="12"/>
  <c r="AD93" i="12"/>
  <c r="AC93" i="12"/>
  <c r="AB93" i="12"/>
  <c r="AA93" i="12"/>
  <c r="W93" i="12"/>
  <c r="AO92" i="12"/>
  <c r="AN92" i="12"/>
  <c r="AL92" i="12"/>
  <c r="AK92" i="12"/>
  <c r="AJ92" i="12"/>
  <c r="AI92" i="12"/>
  <c r="AE92" i="12"/>
  <c r="AD92" i="12"/>
  <c r="AC92" i="12"/>
  <c r="AB92" i="12"/>
  <c r="AA92" i="12"/>
  <c r="AN91" i="12"/>
  <c r="AL91" i="12"/>
  <c r="AK91" i="12"/>
  <c r="AJ91" i="12"/>
  <c r="AI91" i="12"/>
  <c r="AE91" i="12"/>
  <c r="AD91" i="12"/>
  <c r="AC91" i="12"/>
  <c r="AB91" i="12"/>
  <c r="AA91" i="12"/>
  <c r="W91" i="12"/>
  <c r="AN90" i="12"/>
  <c r="AL90" i="12"/>
  <c r="AK90" i="12"/>
  <c r="AJ90" i="12"/>
  <c r="AI90" i="12"/>
  <c r="AE90" i="12"/>
  <c r="AD90" i="12"/>
  <c r="AC90" i="12"/>
  <c r="AB90" i="12"/>
  <c r="AA90" i="12"/>
  <c r="W90" i="12"/>
  <c r="AO89" i="12"/>
  <c r="AN89" i="12"/>
  <c r="AL89" i="12"/>
  <c r="AK89" i="12"/>
  <c r="AJ89" i="12"/>
  <c r="AI89" i="12"/>
  <c r="AE89" i="12"/>
  <c r="AD89" i="12"/>
  <c r="AC89" i="12"/>
  <c r="AB89" i="12"/>
  <c r="AA89" i="12"/>
  <c r="AN88" i="12"/>
  <c r="AL88" i="12"/>
  <c r="AK88" i="12"/>
  <c r="AJ88" i="12"/>
  <c r="AI88" i="12"/>
  <c r="AE88" i="12"/>
  <c r="AD88" i="12"/>
  <c r="AC88" i="12"/>
  <c r="AB88" i="12"/>
  <c r="AA88" i="12"/>
  <c r="W88" i="12"/>
  <c r="AN87" i="12"/>
  <c r="AL87" i="12"/>
  <c r="AK87" i="12"/>
  <c r="AJ87" i="12"/>
  <c r="AI87" i="12"/>
  <c r="AE87" i="12"/>
  <c r="AD87" i="12"/>
  <c r="AC87" i="12"/>
  <c r="AB87" i="12"/>
  <c r="AA87" i="12"/>
  <c r="W87" i="12"/>
  <c r="AO86" i="12"/>
  <c r="AN86" i="12"/>
  <c r="AL86" i="12"/>
  <c r="AK86" i="12"/>
  <c r="AJ86" i="12"/>
  <c r="AI86" i="12"/>
  <c r="AE86" i="12"/>
  <c r="AD86" i="12"/>
  <c r="AC86" i="12"/>
  <c r="AB86" i="12"/>
  <c r="AA86" i="12"/>
  <c r="AN85" i="12"/>
  <c r="AL85" i="12"/>
  <c r="AK85" i="12"/>
  <c r="AJ85" i="12"/>
  <c r="AI85" i="12"/>
  <c r="AE85" i="12"/>
  <c r="AD85" i="12"/>
  <c r="AC85" i="12"/>
  <c r="AB85" i="12"/>
  <c r="AA85" i="12"/>
  <c r="W85" i="12"/>
  <c r="AN84" i="12"/>
  <c r="AL84" i="12"/>
  <c r="AK84" i="12"/>
  <c r="AJ84" i="12"/>
  <c r="AI84" i="12"/>
  <c r="AE84" i="12"/>
  <c r="AD84" i="12"/>
  <c r="AC84" i="12"/>
  <c r="AB84" i="12"/>
  <c r="AA84" i="12"/>
  <c r="W84" i="12"/>
  <c r="AO83" i="12"/>
  <c r="AN83" i="12"/>
  <c r="AL83" i="12"/>
  <c r="AK83" i="12"/>
  <c r="AJ83" i="12"/>
  <c r="AI83" i="12"/>
  <c r="AE83" i="12"/>
  <c r="AD83" i="12"/>
  <c r="AC83" i="12"/>
  <c r="AB83" i="12"/>
  <c r="AA83" i="12"/>
  <c r="AN82" i="12"/>
  <c r="AL82" i="12"/>
  <c r="AK82" i="12"/>
  <c r="AJ82" i="12"/>
  <c r="AI82" i="12"/>
  <c r="AE82" i="12"/>
  <c r="AD82" i="12"/>
  <c r="AC82" i="12"/>
  <c r="AB82" i="12"/>
  <c r="AA82" i="12"/>
  <c r="W82" i="12"/>
  <c r="AN81" i="12"/>
  <c r="AL81" i="12"/>
  <c r="AK81" i="12"/>
  <c r="AJ81" i="12"/>
  <c r="AI81" i="12"/>
  <c r="AE81" i="12"/>
  <c r="AD81" i="12"/>
  <c r="AC81" i="12"/>
  <c r="AB81" i="12"/>
  <c r="AA81" i="12"/>
  <c r="W81" i="12"/>
  <c r="AO80" i="12"/>
  <c r="AN80" i="12"/>
  <c r="AL80" i="12"/>
  <c r="AK80" i="12"/>
  <c r="AJ80" i="12"/>
  <c r="AI80" i="12"/>
  <c r="AE80" i="12"/>
  <c r="AD80" i="12"/>
  <c r="AC80" i="12"/>
  <c r="AB80" i="12"/>
  <c r="AA80" i="12"/>
  <c r="W80" i="12"/>
  <c r="AN79" i="12"/>
  <c r="AL79" i="12"/>
  <c r="AK79" i="12"/>
  <c r="AJ79" i="12"/>
  <c r="AI79" i="12"/>
  <c r="AE79" i="12"/>
  <c r="W79" i="12"/>
  <c r="AN78" i="12"/>
  <c r="AL78" i="12"/>
  <c r="AK78" i="12"/>
  <c r="AJ78" i="12"/>
  <c r="AI78" i="12"/>
  <c r="AE78" i="12"/>
  <c r="AD78" i="12"/>
  <c r="AC78" i="12"/>
  <c r="AB78" i="12"/>
  <c r="AA78" i="12"/>
  <c r="W78" i="12"/>
  <c r="AO77" i="12"/>
  <c r="AN77" i="12"/>
  <c r="AL77" i="12"/>
  <c r="AK77" i="12"/>
  <c r="AJ77" i="12"/>
  <c r="AI77" i="12"/>
  <c r="AE77" i="12"/>
  <c r="AD77" i="12"/>
  <c r="AC77" i="12"/>
  <c r="AB77" i="12"/>
  <c r="AA77" i="12"/>
  <c r="W77" i="12"/>
  <c r="AN76" i="12"/>
  <c r="AL76" i="12"/>
  <c r="AK76" i="12"/>
  <c r="AJ76" i="12"/>
  <c r="AI76" i="12"/>
  <c r="AE76" i="12"/>
  <c r="W76" i="12"/>
  <c r="AN75" i="12"/>
  <c r="AL75" i="12"/>
  <c r="AK75" i="12"/>
  <c r="AJ75" i="12"/>
  <c r="AI75" i="12"/>
  <c r="AE75" i="12"/>
  <c r="AD75" i="12"/>
  <c r="AC75" i="12"/>
  <c r="AB75" i="12"/>
  <c r="AA75" i="12"/>
  <c r="W75" i="12"/>
  <c r="AO74" i="12"/>
  <c r="AN74" i="12"/>
  <c r="AL74" i="12"/>
  <c r="AK74" i="12"/>
  <c r="AJ74" i="12"/>
  <c r="AI74" i="12"/>
  <c r="AE74" i="12"/>
  <c r="AD74" i="12"/>
  <c r="AC74" i="12"/>
  <c r="AB74" i="12"/>
  <c r="AA74" i="12"/>
  <c r="W74" i="12"/>
  <c r="AN73" i="12"/>
  <c r="AL73" i="12"/>
  <c r="AK73" i="12"/>
  <c r="AJ73" i="12"/>
  <c r="AI73" i="12"/>
  <c r="AE73" i="12"/>
  <c r="W73" i="12"/>
  <c r="AN72" i="12"/>
  <c r="AL72" i="12"/>
  <c r="AK72" i="12"/>
  <c r="AJ72" i="12"/>
  <c r="AI72" i="12"/>
  <c r="AE72" i="12"/>
  <c r="AD72" i="12"/>
  <c r="AC72" i="12"/>
  <c r="AB72" i="12"/>
  <c r="AA72" i="12"/>
  <c r="W72" i="12"/>
  <c r="AO71" i="12"/>
  <c r="AN71" i="12"/>
  <c r="AL71" i="12"/>
  <c r="AK71" i="12"/>
  <c r="AJ71" i="12"/>
  <c r="AI71" i="12"/>
  <c r="AE71" i="12"/>
  <c r="AD71" i="12"/>
  <c r="AC71" i="12"/>
  <c r="AB71" i="12"/>
  <c r="AA71" i="12"/>
  <c r="AN70" i="12"/>
  <c r="AL70" i="12"/>
  <c r="AK70" i="12"/>
  <c r="AJ70" i="12"/>
  <c r="AI70" i="12"/>
  <c r="AE70" i="12"/>
  <c r="AD70" i="12"/>
  <c r="AC70" i="12"/>
  <c r="AB70" i="12"/>
  <c r="AA70" i="12"/>
  <c r="W70" i="12"/>
  <c r="AN69" i="12"/>
  <c r="AL69" i="12"/>
  <c r="AK69" i="12"/>
  <c r="AJ69" i="12"/>
  <c r="AI69" i="12"/>
  <c r="AE69" i="12"/>
  <c r="AD69" i="12"/>
  <c r="AC69" i="12"/>
  <c r="AB69" i="12"/>
  <c r="AA69" i="12"/>
  <c r="W69" i="12"/>
  <c r="AO68" i="12"/>
  <c r="AN68" i="12"/>
  <c r="AL68" i="12"/>
  <c r="AK68" i="12"/>
  <c r="AJ68" i="12"/>
  <c r="AI68" i="12"/>
  <c r="AE68" i="12"/>
  <c r="AD68" i="12"/>
  <c r="AC68" i="12"/>
  <c r="AB68" i="12"/>
  <c r="AA68" i="12"/>
  <c r="W68" i="12"/>
  <c r="AN67" i="12"/>
  <c r="AL67" i="12"/>
  <c r="AK67" i="12"/>
  <c r="AJ67" i="12"/>
  <c r="AI67" i="12"/>
  <c r="AE67" i="12"/>
  <c r="W67" i="12"/>
  <c r="AN66" i="12"/>
  <c r="AL66" i="12"/>
  <c r="AK66" i="12"/>
  <c r="AJ66" i="12"/>
  <c r="AI66" i="12"/>
  <c r="AE66" i="12"/>
  <c r="AD66" i="12"/>
  <c r="AC66" i="12"/>
  <c r="AB66" i="12"/>
  <c r="AA66" i="12"/>
  <c r="W66" i="12"/>
  <c r="AO65" i="12"/>
  <c r="AN65" i="12"/>
  <c r="AL65" i="12"/>
  <c r="AK65" i="12"/>
  <c r="AJ65" i="12"/>
  <c r="AI65" i="12"/>
  <c r="AE65" i="12"/>
  <c r="AD65" i="12"/>
  <c r="AC65" i="12"/>
  <c r="AB65" i="12"/>
  <c r="AA65" i="12"/>
  <c r="W65" i="12"/>
  <c r="AN64" i="12"/>
  <c r="AL64" i="12"/>
  <c r="AK64" i="12"/>
  <c r="AJ64" i="12"/>
  <c r="AI64" i="12"/>
  <c r="AE64" i="12"/>
  <c r="W64" i="12"/>
  <c r="AN63" i="12"/>
  <c r="AL63" i="12"/>
  <c r="AK63" i="12"/>
  <c r="AJ63" i="12"/>
  <c r="AI63" i="12"/>
  <c r="AE63" i="12"/>
  <c r="AD63" i="12"/>
  <c r="AC63" i="12"/>
  <c r="AB63" i="12"/>
  <c r="AA63" i="12"/>
  <c r="W63" i="12"/>
  <c r="AO62" i="12"/>
  <c r="AN62" i="12"/>
  <c r="AL62" i="12"/>
  <c r="AK62" i="12"/>
  <c r="AJ62" i="12"/>
  <c r="AI62" i="12"/>
  <c r="AE62" i="12"/>
  <c r="AD62" i="12"/>
  <c r="AC62" i="12"/>
  <c r="AB62" i="12"/>
  <c r="AA62" i="12"/>
  <c r="W62" i="12"/>
  <c r="AN61" i="12"/>
  <c r="AL61" i="12"/>
  <c r="AK61" i="12"/>
  <c r="AJ61" i="12"/>
  <c r="AI61" i="12"/>
  <c r="AE61" i="12"/>
  <c r="W61" i="12"/>
  <c r="AN60" i="12"/>
  <c r="AL60" i="12"/>
  <c r="AK60" i="12"/>
  <c r="AJ60" i="12"/>
  <c r="AI60" i="12"/>
  <c r="AE60" i="12"/>
  <c r="AD60" i="12"/>
  <c r="AC60" i="12"/>
  <c r="AB60" i="12"/>
  <c r="AA60" i="12"/>
  <c r="W60" i="12"/>
  <c r="AO59" i="12"/>
  <c r="AN59" i="12"/>
  <c r="AL59" i="12"/>
  <c r="AK59" i="12"/>
  <c r="AJ59" i="12"/>
  <c r="AI59" i="12"/>
  <c r="AE59" i="12"/>
  <c r="AD59" i="12"/>
  <c r="AC59" i="12"/>
  <c r="AB59" i="12"/>
  <c r="AA59" i="12"/>
  <c r="W59" i="12"/>
  <c r="AN58" i="12"/>
  <c r="AL58" i="12"/>
  <c r="AK58" i="12"/>
  <c r="AJ58" i="12"/>
  <c r="AI58" i="12"/>
  <c r="AE58" i="12"/>
  <c r="W58" i="12"/>
  <c r="AN57" i="12"/>
  <c r="AL57" i="12"/>
  <c r="AK57" i="12"/>
  <c r="AJ57" i="12"/>
  <c r="AI57" i="12"/>
  <c r="AE57" i="12"/>
  <c r="AD57" i="12"/>
  <c r="AC57" i="12"/>
  <c r="AB57" i="12"/>
  <c r="AA57" i="12"/>
  <c r="W57" i="12"/>
  <c r="AO56" i="12"/>
  <c r="AN56" i="12"/>
  <c r="AL56" i="12"/>
  <c r="AK56" i="12"/>
  <c r="AJ56" i="12"/>
  <c r="AI56" i="12"/>
  <c r="AE56" i="12"/>
  <c r="AD56" i="12"/>
  <c r="AC56" i="12"/>
  <c r="AB56" i="12"/>
  <c r="AA56" i="12"/>
  <c r="W56" i="12"/>
  <c r="AN55" i="12"/>
  <c r="AL55" i="12"/>
  <c r="AK55" i="12"/>
  <c r="AJ55" i="12"/>
  <c r="AI55" i="12"/>
  <c r="AE55" i="12"/>
  <c r="W55" i="12"/>
  <c r="AN54" i="12"/>
  <c r="AL54" i="12"/>
  <c r="AK54" i="12"/>
  <c r="AJ54" i="12"/>
  <c r="AI54" i="12"/>
  <c r="AE54" i="12"/>
  <c r="AD54" i="12"/>
  <c r="AC54" i="12"/>
  <c r="AB54" i="12"/>
  <c r="AA54" i="12"/>
  <c r="W54" i="12"/>
  <c r="AO53" i="12"/>
  <c r="AN53" i="12"/>
  <c r="AL53" i="12"/>
  <c r="AK53" i="12"/>
  <c r="AJ53" i="12"/>
  <c r="AI53" i="12"/>
  <c r="AE53" i="12"/>
  <c r="AD53" i="12"/>
  <c r="AC53" i="12"/>
  <c r="AB53" i="12"/>
  <c r="AA53" i="12"/>
  <c r="W53" i="12"/>
  <c r="AN52" i="12"/>
  <c r="AL52" i="12"/>
  <c r="AK52" i="12"/>
  <c r="AJ52" i="12"/>
  <c r="AI52" i="12"/>
  <c r="AE52" i="12"/>
  <c r="W52" i="12"/>
  <c r="AN51" i="12"/>
  <c r="AL51" i="12"/>
  <c r="AK51" i="12"/>
  <c r="AJ51" i="12"/>
  <c r="AI51" i="12"/>
  <c r="AE51" i="12"/>
  <c r="AD51" i="12"/>
  <c r="AC51" i="12"/>
  <c r="AB51" i="12"/>
  <c r="AA51" i="12"/>
  <c r="W51" i="12"/>
  <c r="AO50" i="12"/>
  <c r="AN50" i="12"/>
  <c r="AL50" i="12"/>
  <c r="AK50" i="12"/>
  <c r="AJ50" i="12"/>
  <c r="AI50" i="12"/>
  <c r="AE50" i="12"/>
  <c r="AD50" i="12"/>
  <c r="AC50" i="12"/>
  <c r="AB50" i="12"/>
  <c r="AA50" i="12"/>
  <c r="AN49" i="12"/>
  <c r="AL49" i="12"/>
  <c r="AK49" i="12"/>
  <c r="AJ49" i="12"/>
  <c r="AI49" i="12"/>
  <c r="AE49" i="12"/>
  <c r="AD49" i="12"/>
  <c r="AC49" i="12"/>
  <c r="AB49" i="12"/>
  <c r="AA49" i="12"/>
  <c r="W49" i="12"/>
  <c r="AN48" i="12"/>
  <c r="AL48" i="12"/>
  <c r="AK48" i="12"/>
  <c r="AJ48" i="12"/>
  <c r="AI48" i="12"/>
  <c r="AE48" i="12"/>
  <c r="AD48" i="12"/>
  <c r="AC48" i="12"/>
  <c r="AB48" i="12"/>
  <c r="AA48" i="12"/>
  <c r="W48" i="12"/>
  <c r="AO47" i="12"/>
  <c r="AN47" i="12"/>
  <c r="AL47" i="12"/>
  <c r="AK47" i="12"/>
  <c r="AJ47" i="12"/>
  <c r="AI47" i="12"/>
  <c r="AE47" i="12"/>
  <c r="AD47" i="12"/>
  <c r="AC47" i="12"/>
  <c r="AB47" i="12"/>
  <c r="AA47" i="12"/>
  <c r="W47" i="12"/>
  <c r="AN46" i="12"/>
  <c r="AL46" i="12"/>
  <c r="AK46" i="12"/>
  <c r="AJ46" i="12"/>
  <c r="AI46" i="12"/>
  <c r="AE46" i="12"/>
  <c r="W46" i="12"/>
  <c r="AN45" i="12"/>
  <c r="AL45" i="12"/>
  <c r="AK45" i="12"/>
  <c r="AJ45" i="12"/>
  <c r="AI45" i="12"/>
  <c r="AE45" i="12"/>
  <c r="AD45" i="12"/>
  <c r="AC45" i="12"/>
  <c r="AB45" i="12"/>
  <c r="AA45" i="12"/>
  <c r="W45" i="12"/>
  <c r="AO44" i="12"/>
  <c r="AN44" i="12"/>
  <c r="AL44" i="12"/>
  <c r="AK44" i="12"/>
  <c r="AJ44" i="12"/>
  <c r="AI44" i="12"/>
  <c r="AE44" i="12"/>
  <c r="AD44" i="12"/>
  <c r="AC44" i="12"/>
  <c r="AB44" i="12"/>
  <c r="AA44" i="12"/>
  <c r="W44" i="12"/>
  <c r="AN43" i="12"/>
  <c r="AL43" i="12"/>
  <c r="AK43" i="12"/>
  <c r="AJ43" i="12"/>
  <c r="AI43" i="12"/>
  <c r="AE43" i="12"/>
  <c r="W43" i="12"/>
  <c r="AN42" i="12"/>
  <c r="AL42" i="12"/>
  <c r="AK42" i="12"/>
  <c r="AJ42" i="12"/>
  <c r="AI42" i="12"/>
  <c r="AE42" i="12"/>
  <c r="AD42" i="12"/>
  <c r="AC42" i="12"/>
  <c r="AB42" i="12"/>
  <c r="AA42" i="12"/>
  <c r="W42" i="12"/>
  <c r="AO41" i="12"/>
  <c r="AN41" i="12"/>
  <c r="AL41" i="12"/>
  <c r="AK41" i="12"/>
  <c r="AJ41" i="12"/>
  <c r="AI41" i="12"/>
  <c r="AE41" i="12"/>
  <c r="AD41" i="12"/>
  <c r="AC41" i="12"/>
  <c r="AB41" i="12"/>
  <c r="AA41" i="12"/>
  <c r="W41" i="12"/>
  <c r="AN40" i="12"/>
  <c r="AL40" i="12"/>
  <c r="AK40" i="12"/>
  <c r="AJ40" i="12"/>
  <c r="AI40" i="12"/>
  <c r="AE40" i="12"/>
  <c r="W40" i="12"/>
  <c r="AN39" i="12"/>
  <c r="AL39" i="12"/>
  <c r="AK39" i="12"/>
  <c r="AJ39" i="12"/>
  <c r="AI39" i="12"/>
  <c r="AE39" i="12"/>
  <c r="AD39" i="12"/>
  <c r="AC39" i="12"/>
  <c r="AB39" i="12"/>
  <c r="AA39" i="12"/>
  <c r="W39" i="12"/>
  <c r="AO38" i="12"/>
  <c r="AN38" i="12"/>
  <c r="AL38" i="12"/>
  <c r="AK38" i="12"/>
  <c r="AJ38" i="12"/>
  <c r="AI38" i="12"/>
  <c r="AE38" i="12"/>
  <c r="AD38" i="12"/>
  <c r="AC38" i="12"/>
  <c r="AB38" i="12"/>
  <c r="AA38" i="12"/>
  <c r="W38" i="12"/>
  <c r="AN37" i="12"/>
  <c r="AL37" i="12"/>
  <c r="AK37" i="12"/>
  <c r="AJ37" i="12"/>
  <c r="AI37" i="12"/>
  <c r="AE37" i="12"/>
  <c r="W37" i="12"/>
  <c r="AN36" i="12"/>
  <c r="AL36" i="12"/>
  <c r="AK36" i="12"/>
  <c r="AJ36" i="12"/>
  <c r="AI36" i="12"/>
  <c r="AE36" i="12"/>
  <c r="AD36" i="12"/>
  <c r="AC36" i="12"/>
  <c r="AB36" i="12"/>
  <c r="AA36" i="12"/>
  <c r="W36" i="12"/>
  <c r="AO35" i="12"/>
  <c r="AN35" i="12"/>
  <c r="AL35" i="12"/>
  <c r="AK35" i="12"/>
  <c r="AJ35" i="12"/>
  <c r="AI35" i="12"/>
  <c r="AE35" i="12"/>
  <c r="AD35" i="12"/>
  <c r="AC35" i="12"/>
  <c r="AB35" i="12"/>
  <c r="AA35" i="12"/>
  <c r="W35" i="12"/>
  <c r="AN34" i="12"/>
  <c r="AL34" i="12"/>
  <c r="AK34" i="12"/>
  <c r="AJ34" i="12"/>
  <c r="AI34" i="12"/>
  <c r="AE34" i="12"/>
  <c r="W34" i="12"/>
  <c r="AN33" i="12"/>
  <c r="AL33" i="12"/>
  <c r="AK33" i="12"/>
  <c r="AJ33" i="12"/>
  <c r="AI33" i="12"/>
  <c r="AE33" i="12"/>
  <c r="AD33" i="12"/>
  <c r="AC33" i="12"/>
  <c r="AB33" i="12"/>
  <c r="AA33" i="12"/>
  <c r="W33" i="12"/>
  <c r="AO32" i="12"/>
  <c r="AN32" i="12"/>
  <c r="AL32" i="12"/>
  <c r="AK32" i="12"/>
  <c r="AJ32" i="12"/>
  <c r="AI32" i="12"/>
  <c r="AE32" i="12"/>
  <c r="AD32" i="12"/>
  <c r="AC32" i="12"/>
  <c r="AB32" i="12"/>
  <c r="AA32" i="12"/>
  <c r="W32" i="12"/>
  <c r="AN31" i="12"/>
  <c r="AL31" i="12"/>
  <c r="AK31" i="12"/>
  <c r="AJ31" i="12"/>
  <c r="AI31" i="12"/>
  <c r="AE31" i="12"/>
  <c r="W31" i="12"/>
  <c r="AN30" i="12"/>
  <c r="AL30" i="12"/>
  <c r="AK30" i="12"/>
  <c r="AJ30" i="12"/>
  <c r="AI30" i="12"/>
  <c r="AE30" i="12"/>
  <c r="AD30" i="12"/>
  <c r="AC30" i="12"/>
  <c r="AB30" i="12"/>
  <c r="AA30" i="12"/>
  <c r="W30" i="12"/>
  <c r="AO29" i="12"/>
  <c r="AN29" i="12"/>
  <c r="AL29" i="12"/>
  <c r="AK29" i="12"/>
  <c r="AJ29" i="12"/>
  <c r="AI29" i="12"/>
  <c r="AE29" i="12"/>
  <c r="AD29" i="12"/>
  <c r="AC29" i="12"/>
  <c r="AB29" i="12"/>
  <c r="AA29" i="12"/>
  <c r="W29" i="12"/>
  <c r="AN28" i="12"/>
  <c r="AL28" i="12"/>
  <c r="AK28" i="12"/>
  <c r="AJ28" i="12"/>
  <c r="AI28" i="12"/>
  <c r="AE28" i="12"/>
  <c r="W28" i="12"/>
  <c r="AN27" i="12"/>
  <c r="AL27" i="12"/>
  <c r="AK27" i="12"/>
  <c r="AJ27" i="12"/>
  <c r="AI27" i="12"/>
  <c r="AE27" i="12"/>
  <c r="AD27" i="12"/>
  <c r="AC27" i="12"/>
  <c r="AB27" i="12"/>
  <c r="AA27" i="12"/>
  <c r="W27" i="12"/>
  <c r="AO26" i="12"/>
  <c r="AN26" i="12"/>
  <c r="AL26" i="12"/>
  <c r="AK26" i="12"/>
  <c r="AJ26" i="12"/>
  <c r="AI26" i="12"/>
  <c r="AE26" i="12"/>
  <c r="AD26" i="12"/>
  <c r="AC26" i="12"/>
  <c r="AB26" i="12"/>
  <c r="AA26" i="12"/>
  <c r="AN25" i="12"/>
  <c r="AL25" i="12"/>
  <c r="AK25" i="12"/>
  <c r="AJ25" i="12"/>
  <c r="AI25" i="12"/>
  <c r="AE25" i="12"/>
  <c r="AD25" i="12"/>
  <c r="AC25" i="12"/>
  <c r="AB25" i="12"/>
  <c r="AA25" i="12"/>
  <c r="W25" i="12"/>
  <c r="AN24" i="12"/>
  <c r="AL24" i="12"/>
  <c r="AK24" i="12"/>
  <c r="AJ24" i="12"/>
  <c r="AI24" i="12"/>
  <c r="AE24" i="12"/>
  <c r="AD24" i="12"/>
  <c r="AC24" i="12"/>
  <c r="AB24" i="12"/>
  <c r="AA24" i="12"/>
  <c r="W24" i="12"/>
  <c r="AO23" i="12"/>
  <c r="AN23" i="12"/>
  <c r="AL23" i="12"/>
  <c r="AK23" i="12"/>
  <c r="AJ23" i="12"/>
  <c r="AI23" i="12"/>
  <c r="AE23" i="12"/>
  <c r="AD23" i="12"/>
  <c r="AC23" i="12"/>
  <c r="AB23" i="12"/>
  <c r="AA23" i="12"/>
  <c r="W23" i="12"/>
  <c r="AN22" i="12"/>
  <c r="AL22" i="12"/>
  <c r="AK22" i="12"/>
  <c r="AJ22" i="12"/>
  <c r="AI22" i="12"/>
  <c r="AE22" i="12"/>
  <c r="W22" i="12"/>
  <c r="AN18" i="12"/>
  <c r="AL18" i="12"/>
  <c r="AK18" i="12"/>
  <c r="AJ18" i="12"/>
  <c r="AI18" i="12"/>
  <c r="AE18" i="12"/>
  <c r="AD18" i="12"/>
  <c r="AC18" i="12"/>
  <c r="AB18" i="12"/>
  <c r="AA18" i="12"/>
  <c r="W18" i="12"/>
  <c r="AO17" i="12"/>
  <c r="AN17" i="12"/>
  <c r="AL17" i="12"/>
  <c r="AK17" i="12"/>
  <c r="AJ17" i="12"/>
  <c r="AI17" i="12"/>
  <c r="AE17" i="12"/>
  <c r="AD17" i="12"/>
  <c r="AC17" i="12"/>
  <c r="AB17" i="12"/>
  <c r="AA17" i="12"/>
  <c r="W17" i="12"/>
  <c r="AN16" i="12"/>
  <c r="AL16" i="12"/>
  <c r="AK16" i="12"/>
  <c r="AJ16" i="12"/>
  <c r="AI16" i="12"/>
  <c r="AE16" i="12"/>
  <c r="W16" i="12"/>
  <c r="AN15" i="12"/>
  <c r="AL15" i="12"/>
  <c r="AK15" i="12"/>
  <c r="AJ15" i="12"/>
  <c r="AI15" i="12"/>
  <c r="AE15" i="12"/>
  <c r="AD15" i="12"/>
  <c r="AC15" i="12"/>
  <c r="AB15" i="12"/>
  <c r="AA15" i="12"/>
  <c r="W15" i="12"/>
  <c r="AO14" i="12"/>
  <c r="AN14" i="12"/>
  <c r="AL14" i="12"/>
  <c r="AK14" i="12"/>
  <c r="AJ14" i="12"/>
  <c r="AI14" i="12"/>
  <c r="AE14" i="12"/>
  <c r="AD14" i="12"/>
  <c r="AC14" i="12"/>
  <c r="AB14" i="12"/>
  <c r="AA14" i="12"/>
  <c r="W14" i="12"/>
  <c r="AN13" i="12"/>
  <c r="AL13" i="12"/>
  <c r="AK13" i="12"/>
  <c r="AJ13" i="12"/>
  <c r="AI13" i="12"/>
  <c r="AE13" i="12"/>
  <c r="W13" i="12"/>
  <c r="AN12" i="12"/>
  <c r="AL12" i="12"/>
  <c r="AK12" i="12"/>
  <c r="AJ12" i="12"/>
  <c r="AI12" i="12"/>
  <c r="AE12" i="12"/>
  <c r="AD12" i="12"/>
  <c r="AC12" i="12"/>
  <c r="AB12" i="12"/>
  <c r="AA12" i="12"/>
  <c r="W12" i="12"/>
  <c r="AO11" i="12"/>
  <c r="AN11" i="12"/>
  <c r="AL11" i="12"/>
  <c r="AK11" i="12"/>
  <c r="AJ11" i="12"/>
  <c r="AI11" i="12"/>
  <c r="AE11" i="12"/>
  <c r="AD11" i="12"/>
  <c r="AC11" i="12"/>
  <c r="AB11" i="12"/>
  <c r="AA11" i="12"/>
  <c r="W11" i="12"/>
  <c r="AN10" i="12"/>
  <c r="AL10" i="12"/>
  <c r="AK10" i="12"/>
  <c r="AJ10" i="12"/>
  <c r="AI10" i="12"/>
  <c r="AE10" i="12"/>
  <c r="W10" i="12"/>
  <c r="AN9" i="12"/>
  <c r="AL9" i="12"/>
  <c r="AK9" i="12"/>
  <c r="AJ9" i="12"/>
  <c r="AI9" i="12"/>
  <c r="AE9" i="12"/>
  <c r="AD9" i="12"/>
  <c r="AC9" i="12"/>
  <c r="AB9" i="12"/>
  <c r="AA9" i="12"/>
  <c r="W9" i="12"/>
  <c r="AO8" i="12"/>
  <c r="AN8" i="12"/>
  <c r="AL8" i="12"/>
  <c r="AK8" i="12"/>
  <c r="AJ8" i="12"/>
  <c r="AI8" i="12"/>
  <c r="AE8" i="12"/>
  <c r="AD8" i="12"/>
  <c r="AC8" i="12"/>
  <c r="AB8" i="12"/>
  <c r="AA8" i="12"/>
  <c r="W8" i="12"/>
  <c r="AN7" i="12"/>
  <c r="AL7" i="12"/>
  <c r="AK7" i="12"/>
  <c r="AJ7" i="12"/>
  <c r="AI7" i="12"/>
  <c r="AE7" i="12"/>
  <c r="W7" i="12"/>
  <c r="AE4" i="12"/>
  <c r="AN3" i="12"/>
  <c r="AJ2" i="12"/>
  <c r="AE2" i="12"/>
  <c r="IM106" i="12" l="1"/>
  <c r="C4" i="16"/>
  <c r="AA108" i="12"/>
  <c r="IN109" i="12"/>
  <c r="X106" i="12"/>
  <c r="IN107" i="12"/>
  <c r="AB108" i="12"/>
  <c r="IN110" i="12"/>
  <c r="IM110" i="12"/>
  <c r="AJ105" i="12"/>
  <c r="Z109" i="12"/>
  <c r="X109" i="12" s="1"/>
  <c r="AA109" i="12" s="1"/>
  <c r="AK100" i="12"/>
  <c r="AN100" i="12"/>
  <c r="AE102" i="12" s="1"/>
  <c r="AE100" i="12"/>
  <c r="AE107" i="12" s="1"/>
  <c r="Z107" i="12"/>
  <c r="X107" i="12" s="1"/>
  <c r="Y106" i="12"/>
  <c r="Z110" i="12"/>
  <c r="X110" i="12" s="1"/>
  <c r="C10" i="4"/>
  <c r="A29" i="4"/>
  <c r="AB106" i="12" l="1"/>
  <c r="AB109" i="12"/>
  <c r="AB107" i="12"/>
  <c r="AA107" i="12"/>
  <c r="AB110" i="12"/>
  <c r="AA110" i="12"/>
  <c r="AA106" i="12"/>
  <c r="DU110" i="12"/>
  <c r="DU109" i="12"/>
  <c r="DU108" i="12"/>
  <c r="EJ104" i="12"/>
  <c r="DU107" i="12"/>
  <c r="DU106" i="12"/>
  <c r="EI100" i="12"/>
  <c r="ED100" i="12"/>
  <c r="DT108" i="12" s="1"/>
  <c r="DV100" i="12"/>
  <c r="EG101" i="12" s="1"/>
  <c r="EG105" i="12" s="1"/>
  <c r="DT100" i="12"/>
  <c r="EJ99" i="12"/>
  <c r="EH99" i="12"/>
  <c r="EG99" i="12"/>
  <c r="EF99" i="12"/>
  <c r="EE99" i="12"/>
  <c r="EA99" i="12"/>
  <c r="DZ99" i="12"/>
  <c r="DY99" i="12"/>
  <c r="DX99" i="12"/>
  <c r="DW99" i="12"/>
  <c r="DS99" i="12"/>
  <c r="EJ98" i="12"/>
  <c r="EH98" i="12"/>
  <c r="EG98" i="12"/>
  <c r="EF98" i="12"/>
  <c r="EE98" i="12"/>
  <c r="EA98" i="12"/>
  <c r="DZ98" i="12"/>
  <c r="DY98" i="12"/>
  <c r="DX98" i="12"/>
  <c r="DW98" i="12"/>
  <c r="DS98" i="12"/>
  <c r="DQ98" i="12"/>
  <c r="EJ97" i="12"/>
  <c r="EH97" i="12"/>
  <c r="EG97" i="12"/>
  <c r="EF97" i="12"/>
  <c r="EE97" i="12"/>
  <c r="EA97" i="12"/>
  <c r="DS97" i="12"/>
  <c r="EJ96" i="12"/>
  <c r="EH96" i="12"/>
  <c r="EG96" i="12"/>
  <c r="EF96" i="12"/>
  <c r="EE96" i="12"/>
  <c r="EA96" i="12"/>
  <c r="DZ96" i="12"/>
  <c r="DY96" i="12"/>
  <c r="DX96" i="12"/>
  <c r="DW96" i="12"/>
  <c r="DS96" i="12"/>
  <c r="EJ95" i="12"/>
  <c r="EH95" i="12"/>
  <c r="EG95" i="12"/>
  <c r="EF95" i="12"/>
  <c r="EE95" i="12"/>
  <c r="EA95" i="12"/>
  <c r="DZ95" i="12"/>
  <c r="DY95" i="12"/>
  <c r="DX95" i="12"/>
  <c r="DW95" i="12"/>
  <c r="DS95" i="12"/>
  <c r="DQ95" i="12"/>
  <c r="EJ94" i="12"/>
  <c r="EH94" i="12"/>
  <c r="EG94" i="12"/>
  <c r="EF94" i="12"/>
  <c r="EE94" i="12"/>
  <c r="EA94" i="12"/>
  <c r="DS94" i="12"/>
  <c r="EJ93" i="12"/>
  <c r="EH93" i="12"/>
  <c r="EG93" i="12"/>
  <c r="EF93" i="12"/>
  <c r="EE93" i="12"/>
  <c r="EA93" i="12"/>
  <c r="DZ93" i="12"/>
  <c r="DY93" i="12"/>
  <c r="DX93" i="12"/>
  <c r="DW93" i="12"/>
  <c r="DS93" i="12"/>
  <c r="EJ92" i="12"/>
  <c r="EH92" i="12"/>
  <c r="EG92" i="12"/>
  <c r="EF92" i="12"/>
  <c r="EE92" i="12"/>
  <c r="EA92" i="12"/>
  <c r="DZ92" i="12"/>
  <c r="DY92" i="12"/>
  <c r="DX92" i="12"/>
  <c r="DW92" i="12"/>
  <c r="DQ92" i="12"/>
  <c r="EJ91" i="12"/>
  <c r="EH91" i="12"/>
  <c r="EG91" i="12"/>
  <c r="EF91" i="12"/>
  <c r="EE91" i="12"/>
  <c r="EA91" i="12"/>
  <c r="DZ91" i="12"/>
  <c r="DY91" i="12"/>
  <c r="DX91" i="12"/>
  <c r="DW91" i="12"/>
  <c r="DS91" i="12"/>
  <c r="EJ90" i="12"/>
  <c r="EH90" i="12"/>
  <c r="EG90" i="12"/>
  <c r="EF90" i="12"/>
  <c r="EE90" i="12"/>
  <c r="EA90" i="12"/>
  <c r="DZ90" i="12"/>
  <c r="DY90" i="12"/>
  <c r="DX90" i="12"/>
  <c r="DW90" i="12"/>
  <c r="DS90" i="12"/>
  <c r="EJ89" i="12"/>
  <c r="EH89" i="12"/>
  <c r="EG89" i="12"/>
  <c r="EF89" i="12"/>
  <c r="EE89" i="12"/>
  <c r="EA89" i="12"/>
  <c r="DZ89" i="12"/>
  <c r="DY89" i="12"/>
  <c r="DX89" i="12"/>
  <c r="DW89" i="12"/>
  <c r="DS89" i="12"/>
  <c r="DQ89" i="12"/>
  <c r="EJ88" i="12"/>
  <c r="EH88" i="12"/>
  <c r="EG88" i="12"/>
  <c r="EF88" i="12"/>
  <c r="EE88" i="12"/>
  <c r="EA88" i="12"/>
  <c r="DS88" i="12"/>
  <c r="EJ87" i="12"/>
  <c r="EH87" i="12"/>
  <c r="EG87" i="12"/>
  <c r="EF87" i="12"/>
  <c r="EE87" i="12"/>
  <c r="EA87" i="12"/>
  <c r="DZ87" i="12"/>
  <c r="DY87" i="12"/>
  <c r="DX87" i="12"/>
  <c r="DW87" i="12"/>
  <c r="DS87" i="12"/>
  <c r="EJ86" i="12"/>
  <c r="EH86" i="12"/>
  <c r="EG86" i="12"/>
  <c r="EF86" i="12"/>
  <c r="EE86" i="12"/>
  <c r="EA86" i="12"/>
  <c r="DS86" i="12"/>
  <c r="DQ86" i="12"/>
  <c r="EJ85" i="12"/>
  <c r="EH85" i="12"/>
  <c r="EG85" i="12"/>
  <c r="EF85" i="12"/>
  <c r="EE85" i="12"/>
  <c r="EA85" i="12"/>
  <c r="DS85" i="12"/>
  <c r="EJ84" i="12"/>
  <c r="EH84" i="12"/>
  <c r="EG84" i="12"/>
  <c r="EF84" i="12"/>
  <c r="EE84" i="12"/>
  <c r="EA84" i="12"/>
  <c r="DZ84" i="12"/>
  <c r="DY84" i="12"/>
  <c r="DX84" i="12"/>
  <c r="DW84" i="12"/>
  <c r="DS84" i="12"/>
  <c r="EJ83" i="12"/>
  <c r="EH83" i="12"/>
  <c r="EG83" i="12"/>
  <c r="EF83" i="12"/>
  <c r="EE83" i="12"/>
  <c r="EA83" i="12"/>
  <c r="DZ83" i="12"/>
  <c r="DY83" i="12"/>
  <c r="DX83" i="12"/>
  <c r="DW83" i="12"/>
  <c r="DS83" i="12"/>
  <c r="DQ83" i="12"/>
  <c r="EJ82" i="12"/>
  <c r="EH82" i="12"/>
  <c r="EG82" i="12"/>
  <c r="EF82" i="12"/>
  <c r="EE82" i="12"/>
  <c r="EA82" i="12"/>
  <c r="DS82" i="12"/>
  <c r="EJ81" i="12"/>
  <c r="EH81" i="12"/>
  <c r="EG81" i="12"/>
  <c r="EF81" i="12"/>
  <c r="EE81" i="12"/>
  <c r="EA81" i="12"/>
  <c r="DZ81" i="12"/>
  <c r="DY81" i="12"/>
  <c r="DX81" i="12"/>
  <c r="DW81" i="12"/>
  <c r="DS81" i="12"/>
  <c r="EJ80" i="12"/>
  <c r="EH80" i="12"/>
  <c r="EG80" i="12"/>
  <c r="EF80" i="12"/>
  <c r="EE80" i="12"/>
  <c r="EA80" i="12"/>
  <c r="DZ80" i="12"/>
  <c r="DY80" i="12"/>
  <c r="DX80" i="12"/>
  <c r="DW80" i="12"/>
  <c r="DS80" i="12"/>
  <c r="DQ80" i="12"/>
  <c r="EJ79" i="12"/>
  <c r="EH79" i="12"/>
  <c r="EG79" i="12"/>
  <c r="EF79" i="12"/>
  <c r="EE79" i="12"/>
  <c r="EA79" i="12"/>
  <c r="DS79" i="12"/>
  <c r="EJ78" i="12"/>
  <c r="EH78" i="12"/>
  <c r="EG78" i="12"/>
  <c r="EF78" i="12"/>
  <c r="EE78" i="12"/>
  <c r="EA78" i="12"/>
  <c r="DZ78" i="12"/>
  <c r="DY78" i="12"/>
  <c r="DX78" i="12"/>
  <c r="DW78" i="12"/>
  <c r="DS78" i="12"/>
  <c r="EJ77" i="12"/>
  <c r="EH77" i="12"/>
  <c r="EG77" i="12"/>
  <c r="EF77" i="12"/>
  <c r="EE77" i="12"/>
  <c r="EA77" i="12"/>
  <c r="DZ77" i="12"/>
  <c r="DY77" i="12"/>
  <c r="DX77" i="12"/>
  <c r="DW77" i="12"/>
  <c r="DS77" i="12"/>
  <c r="DQ77" i="12"/>
  <c r="EJ76" i="12"/>
  <c r="EH76" i="12"/>
  <c r="EG76" i="12"/>
  <c r="EF76" i="12"/>
  <c r="EE76" i="12"/>
  <c r="EA76" i="12"/>
  <c r="DS76" i="12"/>
  <c r="EJ75" i="12"/>
  <c r="EH75" i="12"/>
  <c r="EG75" i="12"/>
  <c r="EF75" i="12"/>
  <c r="EE75" i="12"/>
  <c r="EA75" i="12"/>
  <c r="DZ75" i="12"/>
  <c r="DY75" i="12"/>
  <c r="DX75" i="12"/>
  <c r="DW75" i="12"/>
  <c r="DS75" i="12"/>
  <c r="EJ74" i="12"/>
  <c r="EH74" i="12"/>
  <c r="EG74" i="12"/>
  <c r="EF74" i="12"/>
  <c r="EE74" i="12"/>
  <c r="EA74" i="12"/>
  <c r="DZ74" i="12"/>
  <c r="DY74" i="12"/>
  <c r="DX74" i="12"/>
  <c r="DW74" i="12"/>
  <c r="DS74" i="12"/>
  <c r="DQ74" i="12"/>
  <c r="EJ73" i="12"/>
  <c r="EH73" i="12"/>
  <c r="EG73" i="12"/>
  <c r="EF73" i="12"/>
  <c r="EE73" i="12"/>
  <c r="EA73" i="12"/>
  <c r="DS73" i="12"/>
  <c r="EJ72" i="12"/>
  <c r="EH72" i="12"/>
  <c r="EG72" i="12"/>
  <c r="EF72" i="12"/>
  <c r="EE72" i="12"/>
  <c r="EA72" i="12"/>
  <c r="DZ72" i="12"/>
  <c r="DY72" i="12"/>
  <c r="DX72" i="12"/>
  <c r="DW72" i="12"/>
  <c r="DS72" i="12"/>
  <c r="EJ71" i="12"/>
  <c r="EH71" i="12"/>
  <c r="EG71" i="12"/>
  <c r="EF71" i="12"/>
  <c r="EE71" i="12"/>
  <c r="EA71" i="12"/>
  <c r="DZ71" i="12"/>
  <c r="DY71" i="12"/>
  <c r="DX71" i="12"/>
  <c r="DW71" i="12"/>
  <c r="DQ71" i="12"/>
  <c r="EJ70" i="12"/>
  <c r="EH70" i="12"/>
  <c r="EG70" i="12"/>
  <c r="EF70" i="12"/>
  <c r="EE70" i="12"/>
  <c r="EA70" i="12"/>
  <c r="DZ70" i="12"/>
  <c r="DY70" i="12"/>
  <c r="DX70" i="12"/>
  <c r="DW70" i="12"/>
  <c r="DS70" i="12"/>
  <c r="EJ69" i="12"/>
  <c r="EH69" i="12"/>
  <c r="EG69" i="12"/>
  <c r="EF69" i="12"/>
  <c r="EE69" i="12"/>
  <c r="EA69" i="12"/>
  <c r="DZ69" i="12"/>
  <c r="DY69" i="12"/>
  <c r="DX69" i="12"/>
  <c r="DW69" i="12"/>
  <c r="DS69" i="12"/>
  <c r="EJ68" i="12"/>
  <c r="EH68" i="12"/>
  <c r="EG68" i="12"/>
  <c r="EF68" i="12"/>
  <c r="EE68" i="12"/>
  <c r="EA68" i="12"/>
  <c r="DW68" i="12"/>
  <c r="DX68" i="12" s="1"/>
  <c r="DS68" i="12"/>
  <c r="DQ68" i="12"/>
  <c r="EJ67" i="12"/>
  <c r="EH67" i="12"/>
  <c r="EG67" i="12"/>
  <c r="EF67" i="12"/>
  <c r="EE67" i="12"/>
  <c r="EA67" i="12"/>
  <c r="DS67" i="12"/>
  <c r="EJ66" i="12"/>
  <c r="EH66" i="12"/>
  <c r="EG66" i="12"/>
  <c r="EF66" i="12"/>
  <c r="EE66" i="12"/>
  <c r="EA66" i="12"/>
  <c r="DZ66" i="12"/>
  <c r="DY66" i="12"/>
  <c r="DX66" i="12"/>
  <c r="DW66" i="12"/>
  <c r="DS66" i="12"/>
  <c r="EJ65" i="12"/>
  <c r="EH65" i="12"/>
  <c r="EG65" i="12"/>
  <c r="EF65" i="12"/>
  <c r="EE65" i="12"/>
  <c r="EA65" i="12"/>
  <c r="DZ65" i="12"/>
  <c r="DY65" i="12"/>
  <c r="DX65" i="12"/>
  <c r="DW65" i="12"/>
  <c r="DS65" i="12"/>
  <c r="DQ65" i="12"/>
  <c r="EJ64" i="12"/>
  <c r="EH64" i="12"/>
  <c r="EG64" i="12"/>
  <c r="EF64" i="12"/>
  <c r="EE64" i="12"/>
  <c r="EA64" i="12"/>
  <c r="DS64" i="12"/>
  <c r="EJ63" i="12"/>
  <c r="EH63" i="12"/>
  <c r="EG63" i="12"/>
  <c r="EF63" i="12"/>
  <c r="EE63" i="12"/>
  <c r="EA63" i="12"/>
  <c r="DZ63" i="12"/>
  <c r="DY63" i="12"/>
  <c r="DX63" i="12"/>
  <c r="DW63" i="12"/>
  <c r="DS63" i="12"/>
  <c r="EJ62" i="12"/>
  <c r="EH62" i="12"/>
  <c r="EG62" i="12"/>
  <c r="EF62" i="12"/>
  <c r="EE62" i="12"/>
  <c r="EA62" i="12"/>
  <c r="DZ62" i="12"/>
  <c r="DY62" i="12"/>
  <c r="DX62" i="12"/>
  <c r="DW62" i="12"/>
  <c r="DQ62" i="12"/>
  <c r="EJ61" i="12"/>
  <c r="EH61" i="12"/>
  <c r="EG61" i="12"/>
  <c r="EF61" i="12"/>
  <c r="EE61" i="12"/>
  <c r="EA61" i="12"/>
  <c r="DZ61" i="12"/>
  <c r="DY61" i="12"/>
  <c r="DX61" i="12"/>
  <c r="DW61" i="12"/>
  <c r="DS61" i="12"/>
  <c r="EJ60" i="12"/>
  <c r="EH60" i="12"/>
  <c r="EG60" i="12"/>
  <c r="EF60" i="12"/>
  <c r="EE60" i="12"/>
  <c r="EA60" i="12"/>
  <c r="DZ60" i="12"/>
  <c r="DY60" i="12"/>
  <c r="DX60" i="12"/>
  <c r="DW60" i="12"/>
  <c r="DS60" i="12"/>
  <c r="EJ59" i="12"/>
  <c r="EH59" i="12"/>
  <c r="EG59" i="12"/>
  <c r="EF59" i="12"/>
  <c r="EE59" i="12"/>
  <c r="EA59" i="12"/>
  <c r="DZ59" i="12"/>
  <c r="DY59" i="12"/>
  <c r="DX59" i="12"/>
  <c r="DW59" i="12"/>
  <c r="DS59" i="12"/>
  <c r="DQ59" i="12"/>
  <c r="EA58" i="12"/>
  <c r="DS58" i="12"/>
  <c r="EJ57" i="12"/>
  <c r="EH57" i="12"/>
  <c r="EG57" i="12"/>
  <c r="EF57" i="12"/>
  <c r="EE57" i="12"/>
  <c r="EA57" i="12"/>
  <c r="DZ57" i="12"/>
  <c r="DY57" i="12"/>
  <c r="DX57" i="12"/>
  <c r="DW57" i="12"/>
  <c r="DS57" i="12"/>
  <c r="EJ56" i="12"/>
  <c r="EH56" i="12"/>
  <c r="EG56" i="12"/>
  <c r="EF56" i="12"/>
  <c r="EE56" i="12"/>
  <c r="EA56" i="12"/>
  <c r="DZ56" i="12"/>
  <c r="DY56" i="12"/>
  <c r="DX56" i="12"/>
  <c r="DW56" i="12"/>
  <c r="DS56" i="12"/>
  <c r="DQ56" i="12"/>
  <c r="EJ55" i="12"/>
  <c r="EH55" i="12"/>
  <c r="EG55" i="12"/>
  <c r="EF55" i="12"/>
  <c r="EE55" i="12"/>
  <c r="EA55" i="12"/>
  <c r="DS55" i="12"/>
  <c r="EJ54" i="12"/>
  <c r="EH54" i="12"/>
  <c r="EG54" i="12"/>
  <c r="EF54" i="12"/>
  <c r="EE54" i="12"/>
  <c r="EA54" i="12"/>
  <c r="DZ54" i="12"/>
  <c r="DY54" i="12"/>
  <c r="DX54" i="12"/>
  <c r="DW54" i="12"/>
  <c r="DS54" i="12"/>
  <c r="EJ53" i="12"/>
  <c r="EH53" i="12"/>
  <c r="EG53" i="12"/>
  <c r="EF53" i="12"/>
  <c r="EE53" i="12"/>
  <c r="EA53" i="12"/>
  <c r="DW53" i="12"/>
  <c r="DX53" i="12" s="1"/>
  <c r="DS53" i="12"/>
  <c r="DQ53" i="12"/>
  <c r="EJ52" i="12"/>
  <c r="EH52" i="12"/>
  <c r="EG52" i="12"/>
  <c r="EF52" i="12"/>
  <c r="EE52" i="12"/>
  <c r="EA52" i="12"/>
  <c r="DS52" i="12"/>
  <c r="EJ51" i="12"/>
  <c r="EH51" i="12"/>
  <c r="EG51" i="12"/>
  <c r="EF51" i="12"/>
  <c r="EE51" i="12"/>
  <c r="EA51" i="12"/>
  <c r="DZ51" i="12"/>
  <c r="DY51" i="12"/>
  <c r="DX51" i="12"/>
  <c r="DW51" i="12"/>
  <c r="DS51" i="12"/>
  <c r="EJ50" i="12"/>
  <c r="EH50" i="12"/>
  <c r="EG50" i="12"/>
  <c r="EF50" i="12"/>
  <c r="EE50" i="12"/>
  <c r="EA50" i="12"/>
  <c r="DS50" i="12"/>
  <c r="DQ50" i="12"/>
  <c r="EJ49" i="12"/>
  <c r="EH49" i="12"/>
  <c r="EG49" i="12"/>
  <c r="EF49" i="12"/>
  <c r="EE49" i="12"/>
  <c r="EA49" i="12"/>
  <c r="DS49" i="12"/>
  <c r="EJ48" i="12"/>
  <c r="EH48" i="12"/>
  <c r="EG48" i="12"/>
  <c r="EF48" i="12"/>
  <c r="EE48" i="12"/>
  <c r="EA48" i="12"/>
  <c r="DW48" i="12"/>
  <c r="DX48" i="12" s="1"/>
  <c r="DS48" i="12"/>
  <c r="EJ47" i="12"/>
  <c r="EH47" i="12"/>
  <c r="EG47" i="12"/>
  <c r="EF47" i="12"/>
  <c r="EE47" i="12"/>
  <c r="EA47" i="12"/>
  <c r="DS47" i="12"/>
  <c r="DQ47" i="12"/>
  <c r="EJ46" i="12"/>
  <c r="EH46" i="12"/>
  <c r="EG46" i="12"/>
  <c r="EF46" i="12"/>
  <c r="EE46" i="12"/>
  <c r="EA46" i="12"/>
  <c r="DS46" i="12"/>
  <c r="EJ45" i="12"/>
  <c r="EH45" i="12"/>
  <c r="EG45" i="12"/>
  <c r="EF45" i="12"/>
  <c r="EE45" i="12"/>
  <c r="EA45" i="12"/>
  <c r="DZ45" i="12"/>
  <c r="DY45" i="12"/>
  <c r="DX45" i="12"/>
  <c r="DW45" i="12"/>
  <c r="DS45" i="12"/>
  <c r="EJ44" i="12"/>
  <c r="EH44" i="12"/>
  <c r="EG44" i="12"/>
  <c r="EF44" i="12"/>
  <c r="EE44" i="12"/>
  <c r="EA44" i="12"/>
  <c r="DZ44" i="12"/>
  <c r="DY44" i="12"/>
  <c r="DX44" i="12"/>
  <c r="DW44" i="12"/>
  <c r="DS44" i="12"/>
  <c r="DQ44" i="12"/>
  <c r="EJ43" i="12"/>
  <c r="EH43" i="12"/>
  <c r="EG43" i="12"/>
  <c r="EF43" i="12"/>
  <c r="EE43" i="12"/>
  <c r="EA43" i="12"/>
  <c r="DS43" i="12"/>
  <c r="EJ42" i="12"/>
  <c r="EH42" i="12"/>
  <c r="EG42" i="12"/>
  <c r="EF42" i="12"/>
  <c r="EE42" i="12"/>
  <c r="EA42" i="12"/>
  <c r="DZ42" i="12"/>
  <c r="DY42" i="12"/>
  <c r="DX42" i="12"/>
  <c r="DW42" i="12"/>
  <c r="DS42" i="12"/>
  <c r="EJ41" i="12"/>
  <c r="EH41" i="12"/>
  <c r="EG41" i="12"/>
  <c r="EF41" i="12"/>
  <c r="EE41" i="12"/>
  <c r="EA41" i="12"/>
  <c r="DZ41" i="12"/>
  <c r="DY41" i="12"/>
  <c r="DX41" i="12"/>
  <c r="DW41" i="12"/>
  <c r="DQ41" i="12"/>
  <c r="EJ40" i="12"/>
  <c r="EH40" i="12"/>
  <c r="EG40" i="12"/>
  <c r="EF40" i="12"/>
  <c r="EE40" i="12"/>
  <c r="EA40" i="12"/>
  <c r="DZ40" i="12"/>
  <c r="DY40" i="12"/>
  <c r="DX40" i="12"/>
  <c r="DW40" i="12"/>
  <c r="DS40" i="12"/>
  <c r="EJ39" i="12"/>
  <c r="EH39" i="12"/>
  <c r="EG39" i="12"/>
  <c r="EF39" i="12"/>
  <c r="EE39" i="12"/>
  <c r="EA39" i="12"/>
  <c r="DZ39" i="12"/>
  <c r="DY39" i="12"/>
  <c r="DX39" i="12"/>
  <c r="DW39" i="12"/>
  <c r="DS39" i="12"/>
  <c r="EJ38" i="12"/>
  <c r="EH38" i="12"/>
  <c r="EG38" i="12"/>
  <c r="EF38" i="12"/>
  <c r="EE38" i="12"/>
  <c r="EA38" i="12"/>
  <c r="DZ38" i="12"/>
  <c r="DY38" i="12"/>
  <c r="DX38" i="12"/>
  <c r="DW38" i="12"/>
  <c r="DS38" i="12"/>
  <c r="DQ38" i="12"/>
  <c r="EJ37" i="12"/>
  <c r="EH37" i="12"/>
  <c r="EG37" i="12"/>
  <c r="EF37" i="12"/>
  <c r="EE37" i="12"/>
  <c r="EA37" i="12"/>
  <c r="DS37" i="12"/>
  <c r="EJ36" i="12"/>
  <c r="EH36" i="12"/>
  <c r="EG36" i="12"/>
  <c r="EF36" i="12"/>
  <c r="EE36" i="12"/>
  <c r="EA36" i="12"/>
  <c r="DZ36" i="12"/>
  <c r="DY36" i="12"/>
  <c r="DX36" i="12"/>
  <c r="DW36" i="12"/>
  <c r="DS36" i="12"/>
  <c r="EJ35" i="12"/>
  <c r="EH35" i="12"/>
  <c r="EG35" i="12"/>
  <c r="EF35" i="12"/>
  <c r="EE35" i="12"/>
  <c r="EA35" i="12"/>
  <c r="DZ35" i="12"/>
  <c r="DY35" i="12"/>
  <c r="DX35" i="12"/>
  <c r="DW35" i="12"/>
  <c r="DS35" i="12"/>
  <c r="DQ35" i="12"/>
  <c r="EJ34" i="12"/>
  <c r="EH34" i="12"/>
  <c r="EG34" i="12"/>
  <c r="EF34" i="12"/>
  <c r="EE34" i="12"/>
  <c r="EA34" i="12"/>
  <c r="DS34" i="12"/>
  <c r="EJ33" i="12"/>
  <c r="EH33" i="12"/>
  <c r="EG33" i="12"/>
  <c r="EF33" i="12"/>
  <c r="EE33" i="12"/>
  <c r="EA33" i="12"/>
  <c r="DZ33" i="12"/>
  <c r="DY33" i="12"/>
  <c r="DX33" i="12"/>
  <c r="DW33" i="12"/>
  <c r="DS33" i="12"/>
  <c r="EJ32" i="12"/>
  <c r="EH32" i="12"/>
  <c r="EG32" i="12"/>
  <c r="EF32" i="12"/>
  <c r="EE32" i="12"/>
  <c r="EA32" i="12"/>
  <c r="DZ32" i="12"/>
  <c r="DY32" i="12"/>
  <c r="DX32" i="12"/>
  <c r="DW32" i="12"/>
  <c r="DS32" i="12"/>
  <c r="DQ32" i="12"/>
  <c r="EJ31" i="12"/>
  <c r="EH31" i="12"/>
  <c r="EG31" i="12"/>
  <c r="EF31" i="12"/>
  <c r="EE31" i="12"/>
  <c r="EA31" i="12"/>
  <c r="DS31" i="12"/>
  <c r="EJ30" i="12"/>
  <c r="EH30" i="12"/>
  <c r="EG30" i="12"/>
  <c r="EF30" i="12"/>
  <c r="EE30" i="12"/>
  <c r="EA30" i="12"/>
  <c r="DZ30" i="12"/>
  <c r="DY30" i="12"/>
  <c r="DX30" i="12"/>
  <c r="DW30" i="12"/>
  <c r="DS30" i="12"/>
  <c r="EJ29" i="12"/>
  <c r="EH29" i="12"/>
  <c r="EG29" i="12"/>
  <c r="EF29" i="12"/>
  <c r="EE29" i="12"/>
  <c r="EA29" i="12"/>
  <c r="DZ29" i="12"/>
  <c r="DY29" i="12"/>
  <c r="DX29" i="12"/>
  <c r="DW29" i="12"/>
  <c r="DS29" i="12"/>
  <c r="DQ29" i="12"/>
  <c r="EJ28" i="12"/>
  <c r="EH28" i="12"/>
  <c r="EG28" i="12"/>
  <c r="EF28" i="12"/>
  <c r="EE28" i="12"/>
  <c r="EA28" i="12"/>
  <c r="DS28" i="12"/>
  <c r="EJ27" i="12"/>
  <c r="EH27" i="12"/>
  <c r="EG27" i="12"/>
  <c r="EF27" i="12"/>
  <c r="EE27" i="12"/>
  <c r="EA27" i="12"/>
  <c r="DZ27" i="12"/>
  <c r="DY27" i="12"/>
  <c r="DX27" i="12"/>
  <c r="DW27" i="12"/>
  <c r="DS27" i="12"/>
  <c r="EJ26" i="12"/>
  <c r="EH26" i="12"/>
  <c r="EG26" i="12"/>
  <c r="EF26" i="12"/>
  <c r="EE26" i="12"/>
  <c r="EA26" i="12"/>
  <c r="DZ26" i="12"/>
  <c r="DY26" i="12"/>
  <c r="DX26" i="12"/>
  <c r="DW26" i="12"/>
  <c r="DS26" i="12"/>
  <c r="DQ26" i="12"/>
  <c r="EJ25" i="12"/>
  <c r="EH25" i="12"/>
  <c r="EG25" i="12"/>
  <c r="EF25" i="12"/>
  <c r="EE25" i="12"/>
  <c r="EA25" i="12"/>
  <c r="DS25" i="12"/>
  <c r="EJ24" i="12"/>
  <c r="EH24" i="12"/>
  <c r="EG24" i="12"/>
  <c r="EF24" i="12"/>
  <c r="EE24" i="12"/>
  <c r="EA24" i="12"/>
  <c r="DZ24" i="12"/>
  <c r="DY24" i="12"/>
  <c r="DX24" i="12"/>
  <c r="DW24" i="12"/>
  <c r="DS24" i="12"/>
  <c r="EJ23" i="12"/>
  <c r="EH23" i="12"/>
  <c r="EG23" i="12"/>
  <c r="EF23" i="12"/>
  <c r="EE23" i="12"/>
  <c r="EA23" i="12"/>
  <c r="DZ23" i="12"/>
  <c r="DY23" i="12"/>
  <c r="DX23" i="12"/>
  <c r="DW23" i="12"/>
  <c r="DS23" i="12"/>
  <c r="DQ23" i="12"/>
  <c r="EJ22" i="12"/>
  <c r="EH22" i="12"/>
  <c r="EG22" i="12"/>
  <c r="EF22" i="12"/>
  <c r="EE22" i="12"/>
  <c r="EA22" i="12"/>
  <c r="DS22" i="12"/>
  <c r="EJ18" i="12"/>
  <c r="EH18" i="12"/>
  <c r="EG18" i="12"/>
  <c r="EF18" i="12"/>
  <c r="EE18" i="12"/>
  <c r="EA18" i="12"/>
  <c r="DZ18" i="12"/>
  <c r="DY18" i="12"/>
  <c r="DX18" i="12"/>
  <c r="DW18" i="12"/>
  <c r="DS18" i="12"/>
  <c r="EJ17" i="12"/>
  <c r="EH17" i="12"/>
  <c r="EG17" i="12"/>
  <c r="EF17" i="12"/>
  <c r="EE17" i="12"/>
  <c r="EA17" i="12"/>
  <c r="DZ17" i="12"/>
  <c r="DY17" i="12"/>
  <c r="DX17" i="12"/>
  <c r="DW17" i="12"/>
  <c r="DQ17" i="12"/>
  <c r="EJ16" i="12"/>
  <c r="EH16" i="12"/>
  <c r="EG16" i="12"/>
  <c r="EF16" i="12"/>
  <c r="EE16" i="12"/>
  <c r="EA16" i="12"/>
  <c r="DZ16" i="12"/>
  <c r="DY16" i="12"/>
  <c r="DX16" i="12"/>
  <c r="DW16" i="12"/>
  <c r="DS16" i="12"/>
  <c r="EJ15" i="12"/>
  <c r="EH15" i="12"/>
  <c r="EG15" i="12"/>
  <c r="EF15" i="12"/>
  <c r="EE15" i="12"/>
  <c r="EA15" i="12"/>
  <c r="DZ15" i="12"/>
  <c r="DY15" i="12"/>
  <c r="DX15" i="12"/>
  <c r="DW15" i="12"/>
  <c r="DS15" i="12"/>
  <c r="EJ14" i="12"/>
  <c r="EH14" i="12"/>
  <c r="EG14" i="12"/>
  <c r="EF14" i="12"/>
  <c r="EE14" i="12"/>
  <c r="EA14" i="12"/>
  <c r="DZ14" i="12"/>
  <c r="DY14" i="12"/>
  <c r="DX14" i="12"/>
  <c r="DW14" i="12"/>
  <c r="DS14" i="12"/>
  <c r="DQ14" i="12"/>
  <c r="EJ13" i="12"/>
  <c r="EH13" i="12"/>
  <c r="EG13" i="12"/>
  <c r="EF13" i="12"/>
  <c r="EE13" i="12"/>
  <c r="EA13" i="12"/>
  <c r="DS13" i="12"/>
  <c r="EJ12" i="12"/>
  <c r="EH12" i="12"/>
  <c r="EG12" i="12"/>
  <c r="EF12" i="12"/>
  <c r="EE12" i="12"/>
  <c r="EA12" i="12"/>
  <c r="DZ12" i="12"/>
  <c r="DY12" i="12"/>
  <c r="DX12" i="12"/>
  <c r="DW12" i="12"/>
  <c r="DS12" i="12"/>
  <c r="EJ11" i="12"/>
  <c r="EH11" i="12"/>
  <c r="EG11" i="12"/>
  <c r="EF11" i="12"/>
  <c r="EE11" i="12"/>
  <c r="EA11" i="12"/>
  <c r="DZ11" i="12"/>
  <c r="DY11" i="12"/>
  <c r="DX11" i="12"/>
  <c r="DW11" i="12"/>
  <c r="DS11" i="12"/>
  <c r="DQ11" i="12"/>
  <c r="EJ10" i="12"/>
  <c r="EH10" i="12"/>
  <c r="EG10" i="12"/>
  <c r="EF10" i="12"/>
  <c r="EE10" i="12"/>
  <c r="EA10" i="12"/>
  <c r="DS10" i="12"/>
  <c r="EJ9" i="12"/>
  <c r="EH9" i="12"/>
  <c r="EG9" i="12"/>
  <c r="EF9" i="12"/>
  <c r="EE9" i="12"/>
  <c r="EA9" i="12"/>
  <c r="DZ9" i="12"/>
  <c r="DY9" i="12"/>
  <c r="DX9" i="12"/>
  <c r="DW9" i="12"/>
  <c r="DS9" i="12"/>
  <c r="EJ8" i="12"/>
  <c r="EH8" i="12"/>
  <c r="EG8" i="12"/>
  <c r="EF8" i="12"/>
  <c r="EE8" i="12"/>
  <c r="EA8" i="12"/>
  <c r="DZ8" i="12"/>
  <c r="DY8" i="12"/>
  <c r="DX8" i="12"/>
  <c r="DW8" i="12"/>
  <c r="DS8" i="12"/>
  <c r="DQ8" i="12"/>
  <c r="EJ7" i="12"/>
  <c r="EH7" i="12"/>
  <c r="EG7" i="12"/>
  <c r="EF7" i="12"/>
  <c r="EE7" i="12"/>
  <c r="EA7" i="12"/>
  <c r="DS7" i="12"/>
  <c r="EA4" i="12"/>
  <c r="EJ3" i="12"/>
  <c r="EF2" i="12"/>
  <c r="C19" i="4"/>
  <c r="C7" i="4"/>
  <c r="C8" i="4"/>
  <c r="KS110" i="12"/>
  <c r="KS109" i="12"/>
  <c r="LH104" i="12"/>
  <c r="LD103" i="12"/>
  <c r="KS107" i="12" s="1"/>
  <c r="LD101" i="12"/>
  <c r="LG100" i="12"/>
  <c r="LB100" i="12"/>
  <c r="KR108" i="12" s="1"/>
  <c r="KT100" i="12"/>
  <c r="KR100" i="12"/>
  <c r="LH99" i="12"/>
  <c r="LF99" i="12"/>
  <c r="LE99" i="12"/>
  <c r="LD99" i="12"/>
  <c r="LC99" i="12"/>
  <c r="KY99" i="12"/>
  <c r="KX99" i="12"/>
  <c r="KW99" i="12"/>
  <c r="KV99" i="12"/>
  <c r="KU99" i="12"/>
  <c r="KQ99" i="12"/>
  <c r="LH98" i="12"/>
  <c r="LF98" i="12"/>
  <c r="LE98" i="12"/>
  <c r="LD98" i="12"/>
  <c r="LC98" i="12"/>
  <c r="KY98" i="12"/>
  <c r="KX98" i="12"/>
  <c r="KW98" i="12"/>
  <c r="KV98" i="12"/>
  <c r="KU98" i="12"/>
  <c r="KQ98" i="12"/>
  <c r="KO98" i="12"/>
  <c r="LH97" i="12"/>
  <c r="LF97" i="12"/>
  <c r="LE97" i="12"/>
  <c r="LD97" i="12"/>
  <c r="LC97" i="12"/>
  <c r="KY97" i="12"/>
  <c r="KQ97" i="12"/>
  <c r="LH96" i="12"/>
  <c r="LF96" i="12"/>
  <c r="LE96" i="12"/>
  <c r="LD96" i="12"/>
  <c r="LC96" i="12"/>
  <c r="KY96" i="12"/>
  <c r="KX96" i="12"/>
  <c r="KW96" i="12"/>
  <c r="KV96" i="12"/>
  <c r="KU96" i="12"/>
  <c r="KQ96" i="12"/>
  <c r="LH95" i="12"/>
  <c r="LF95" i="12"/>
  <c r="LE95" i="12"/>
  <c r="LD95" i="12"/>
  <c r="LC95" i="12"/>
  <c r="KY95" i="12"/>
  <c r="KX95" i="12"/>
  <c r="KW95" i="12"/>
  <c r="KV95" i="12"/>
  <c r="KU95" i="12"/>
  <c r="KQ95" i="12"/>
  <c r="KO95" i="12"/>
  <c r="LH94" i="12"/>
  <c r="LF94" i="12"/>
  <c r="LE94" i="12"/>
  <c r="LD94" i="12"/>
  <c r="LC94" i="12"/>
  <c r="KY94" i="12"/>
  <c r="KQ94" i="12"/>
  <c r="LH93" i="12"/>
  <c r="LF93" i="12"/>
  <c r="LE93" i="12"/>
  <c r="LD93" i="12"/>
  <c r="LC93" i="12"/>
  <c r="KY93" i="12"/>
  <c r="KX93" i="12"/>
  <c r="KW93" i="12"/>
  <c r="KV93" i="12"/>
  <c r="KU93" i="12"/>
  <c r="KQ93" i="12"/>
  <c r="LH92" i="12"/>
  <c r="LF92" i="12"/>
  <c r="LE92" i="12"/>
  <c r="LD92" i="12"/>
  <c r="LC92" i="12"/>
  <c r="KY92" i="12"/>
  <c r="KX92" i="12"/>
  <c r="KW92" i="12"/>
  <c r="KV92" i="12"/>
  <c r="KU92" i="12"/>
  <c r="KQ92" i="12"/>
  <c r="KO92" i="12"/>
  <c r="LH91" i="12"/>
  <c r="LF91" i="12"/>
  <c r="LE91" i="12"/>
  <c r="LD91" i="12"/>
  <c r="LC91" i="12"/>
  <c r="KY91" i="12"/>
  <c r="KQ91" i="12"/>
  <c r="LH90" i="12"/>
  <c r="LF90" i="12"/>
  <c r="LE90" i="12"/>
  <c r="LD90" i="12"/>
  <c r="LC90" i="12"/>
  <c r="KY90" i="12"/>
  <c r="KX90" i="12"/>
  <c r="KW90" i="12"/>
  <c r="KV90" i="12"/>
  <c r="KU90" i="12"/>
  <c r="KQ90" i="12"/>
  <c r="LH89" i="12"/>
  <c r="LF89" i="12"/>
  <c r="LE89" i="12"/>
  <c r="LD89" i="12"/>
  <c r="LC89" i="12"/>
  <c r="KY89" i="12"/>
  <c r="KX89" i="12"/>
  <c r="KW89" i="12"/>
  <c r="KV89" i="12"/>
  <c r="KU89" i="12"/>
  <c r="KO89" i="12"/>
  <c r="LH88" i="12"/>
  <c r="LF88" i="12"/>
  <c r="LE88" i="12"/>
  <c r="LD88" i="12"/>
  <c r="LC88" i="12"/>
  <c r="KY88" i="12"/>
  <c r="KV88" i="12"/>
  <c r="KQ88" i="12"/>
  <c r="LH87" i="12"/>
  <c r="LF87" i="12"/>
  <c r="LE87" i="12"/>
  <c r="LD87" i="12"/>
  <c r="LC87" i="12"/>
  <c r="KY87" i="12"/>
  <c r="KU87" i="12"/>
  <c r="KV87" i="12" s="1"/>
  <c r="KQ87" i="12"/>
  <c r="LH86" i="12"/>
  <c r="LD86" i="12"/>
  <c r="KY86" i="12"/>
  <c r="KQ86" i="12"/>
  <c r="KO86" i="12"/>
  <c r="LC85" i="12"/>
  <c r="LD85" i="12" s="1"/>
  <c r="KY85" i="12"/>
  <c r="KQ85" i="12"/>
  <c r="LH84" i="12"/>
  <c r="LF84" i="12"/>
  <c r="LE84" i="12"/>
  <c r="LD84" i="12"/>
  <c r="LC84" i="12"/>
  <c r="KY84" i="12"/>
  <c r="KU84" i="12"/>
  <c r="KV84" i="12" s="1"/>
  <c r="KQ84" i="12"/>
  <c r="LH83" i="12"/>
  <c r="LF83" i="12"/>
  <c r="LE83" i="12"/>
  <c r="LD83" i="12"/>
  <c r="LC83" i="12"/>
  <c r="KY83" i="12"/>
  <c r="KQ83" i="12"/>
  <c r="KO83" i="12"/>
  <c r="LH82" i="12"/>
  <c r="LF82" i="12"/>
  <c r="LE82" i="12"/>
  <c r="LD82" i="12"/>
  <c r="LC82" i="12"/>
  <c r="KY82" i="12"/>
  <c r="KQ82" i="12"/>
  <c r="LH81" i="12"/>
  <c r="LF81" i="12"/>
  <c r="LE81" i="12"/>
  <c r="LD81" i="12"/>
  <c r="LC81" i="12"/>
  <c r="KY81" i="12"/>
  <c r="KU81" i="12"/>
  <c r="KV81" i="12" s="1"/>
  <c r="KQ81" i="12"/>
  <c r="LH80" i="12"/>
  <c r="LF80" i="12"/>
  <c r="LE80" i="12"/>
  <c r="LD80" i="12"/>
  <c r="LC80" i="12"/>
  <c r="KY80" i="12"/>
  <c r="KQ80" i="12"/>
  <c r="KO80" i="12"/>
  <c r="LH79" i="12"/>
  <c r="LF79" i="12"/>
  <c r="LE79" i="12"/>
  <c r="LD79" i="12"/>
  <c r="LC79" i="12"/>
  <c r="KY79" i="12"/>
  <c r="KQ79" i="12"/>
  <c r="LH78" i="12"/>
  <c r="LF78" i="12"/>
  <c r="LE78" i="12"/>
  <c r="LD78" i="12"/>
  <c r="LC78" i="12"/>
  <c r="KY78" i="12"/>
  <c r="KU78" i="12"/>
  <c r="KV78" i="12" s="1"/>
  <c r="KQ78" i="12"/>
  <c r="LH77" i="12"/>
  <c r="LF77" i="12"/>
  <c r="LE77" i="12"/>
  <c r="LD77" i="12"/>
  <c r="LC77" i="12"/>
  <c r="KY77" i="12"/>
  <c r="KQ77" i="12"/>
  <c r="KO77" i="12"/>
  <c r="LH76" i="12"/>
  <c r="LF76" i="12"/>
  <c r="LE76" i="12"/>
  <c r="LD76" i="12"/>
  <c r="LC76" i="12"/>
  <c r="KY76" i="12"/>
  <c r="KQ76" i="12"/>
  <c r="LH75" i="12"/>
  <c r="LF75" i="12"/>
  <c r="LE75" i="12"/>
  <c r="LD75" i="12"/>
  <c r="LC75" i="12"/>
  <c r="KY75" i="12"/>
  <c r="KU75" i="12"/>
  <c r="KV75" i="12" s="1"/>
  <c r="KQ75" i="12"/>
  <c r="LH74" i="12"/>
  <c r="LF74" i="12"/>
  <c r="LE74" i="12"/>
  <c r="LD74" i="12"/>
  <c r="LC74" i="12"/>
  <c r="KY74" i="12"/>
  <c r="KQ74" i="12"/>
  <c r="KO74" i="12"/>
  <c r="LH73" i="12"/>
  <c r="LF73" i="12"/>
  <c r="LE73" i="12"/>
  <c r="LD73" i="12"/>
  <c r="LC73" i="12"/>
  <c r="KY73" i="12"/>
  <c r="KQ73" i="12"/>
  <c r="LH72" i="12"/>
  <c r="LF72" i="12"/>
  <c r="LE72" i="12"/>
  <c r="LD72" i="12"/>
  <c r="LC72" i="12"/>
  <c r="KY72" i="12"/>
  <c r="KU72" i="12"/>
  <c r="KV72" i="12" s="1"/>
  <c r="KQ72" i="12"/>
  <c r="LH71" i="12"/>
  <c r="LF71" i="12"/>
  <c r="LE71" i="12"/>
  <c r="LD71" i="12"/>
  <c r="LC71" i="12"/>
  <c r="KY71" i="12"/>
  <c r="KQ71" i="12"/>
  <c r="KO71" i="12"/>
  <c r="LH70" i="12"/>
  <c r="LF70" i="12"/>
  <c r="LE70" i="12"/>
  <c r="LD70" i="12"/>
  <c r="LC70" i="12"/>
  <c r="KY70" i="12"/>
  <c r="KQ70" i="12"/>
  <c r="LH69" i="12"/>
  <c r="LF69" i="12"/>
  <c r="LE69" i="12"/>
  <c r="LD69" i="12"/>
  <c r="LC69" i="12"/>
  <c r="KY69" i="12"/>
  <c r="KX69" i="12"/>
  <c r="KW69" i="12"/>
  <c r="KV69" i="12"/>
  <c r="KU69" i="12"/>
  <c r="KQ69" i="12"/>
  <c r="LH68" i="12"/>
  <c r="LF68" i="12"/>
  <c r="LE68" i="12"/>
  <c r="LD68" i="12"/>
  <c r="LC68" i="12"/>
  <c r="KY68" i="12"/>
  <c r="KX68" i="12"/>
  <c r="KW68" i="12"/>
  <c r="KV68" i="12"/>
  <c r="KU68" i="12"/>
  <c r="KO68" i="12"/>
  <c r="LH67" i="12"/>
  <c r="LF67" i="12"/>
  <c r="LE67" i="12"/>
  <c r="LD67" i="12"/>
  <c r="LC67" i="12"/>
  <c r="KY67" i="12"/>
  <c r="KX67" i="12"/>
  <c r="KW67" i="12"/>
  <c r="KV67" i="12"/>
  <c r="KU67" i="12"/>
  <c r="KQ67" i="12"/>
  <c r="LH66" i="12"/>
  <c r="LF66" i="12"/>
  <c r="LE66" i="12"/>
  <c r="LD66" i="12"/>
  <c r="LC66" i="12"/>
  <c r="KY66" i="12"/>
  <c r="KX66" i="12"/>
  <c r="KW66" i="12"/>
  <c r="KV66" i="12"/>
  <c r="KU66" i="12"/>
  <c r="KQ66" i="12"/>
  <c r="LH65" i="12"/>
  <c r="LF65" i="12"/>
  <c r="LE65" i="12"/>
  <c r="LD65" i="12"/>
  <c r="LC65" i="12"/>
  <c r="KY65" i="12"/>
  <c r="KX65" i="12"/>
  <c r="KW65" i="12"/>
  <c r="KV65" i="12"/>
  <c r="KU65" i="12"/>
  <c r="KQ65" i="12"/>
  <c r="KO65" i="12"/>
  <c r="LH64" i="12"/>
  <c r="LF64" i="12"/>
  <c r="LE64" i="12"/>
  <c r="LD64" i="12"/>
  <c r="LC64" i="12"/>
  <c r="KY64" i="12"/>
  <c r="KQ64" i="12"/>
  <c r="LH63" i="12"/>
  <c r="LF63" i="12"/>
  <c r="LE63" i="12"/>
  <c r="LD63" i="12"/>
  <c r="LC63" i="12"/>
  <c r="KY63" i="12"/>
  <c r="KX63" i="12"/>
  <c r="KW63" i="12"/>
  <c r="KV63" i="12"/>
  <c r="KU63" i="12"/>
  <c r="KQ63" i="12"/>
  <c r="LH62" i="12"/>
  <c r="LF62" i="12"/>
  <c r="LE62" i="12"/>
  <c r="LD62" i="12"/>
  <c r="LC62" i="12"/>
  <c r="KY62" i="12"/>
  <c r="KX62" i="12"/>
  <c r="KW62" i="12"/>
  <c r="KV62" i="12"/>
  <c r="KU62" i="12"/>
  <c r="KQ62" i="12"/>
  <c r="KO62" i="12"/>
  <c r="LH61" i="12"/>
  <c r="LF61" i="12"/>
  <c r="LE61" i="12"/>
  <c r="LD61" i="12"/>
  <c r="LC61" i="12"/>
  <c r="KY61" i="12"/>
  <c r="KQ61" i="12"/>
  <c r="LH60" i="12"/>
  <c r="LF60" i="12"/>
  <c r="LE60" i="12"/>
  <c r="LD60" i="12"/>
  <c r="LC60" i="12"/>
  <c r="KY60" i="12"/>
  <c r="KX60" i="12"/>
  <c r="KW60" i="12"/>
  <c r="KV60" i="12"/>
  <c r="KU60" i="12"/>
  <c r="KQ60" i="12"/>
  <c r="LH59" i="12"/>
  <c r="LF59" i="12"/>
  <c r="LE59" i="12"/>
  <c r="LD59" i="12"/>
  <c r="LC59" i="12"/>
  <c r="KY59" i="12"/>
  <c r="KX59" i="12"/>
  <c r="KW59" i="12"/>
  <c r="KV59" i="12"/>
  <c r="KU59" i="12"/>
  <c r="KQ59" i="12"/>
  <c r="KO59" i="12"/>
  <c r="LH58" i="12"/>
  <c r="LF58" i="12"/>
  <c r="LE58" i="12"/>
  <c r="LD58" i="12"/>
  <c r="LC58" i="12"/>
  <c r="KY58" i="12"/>
  <c r="KQ58" i="12"/>
  <c r="LH57" i="12"/>
  <c r="LF57" i="12"/>
  <c r="LE57" i="12"/>
  <c r="LD57" i="12"/>
  <c r="LC57" i="12"/>
  <c r="KY57" i="12"/>
  <c r="KX57" i="12"/>
  <c r="KW57" i="12"/>
  <c r="KV57" i="12"/>
  <c r="KU57" i="12"/>
  <c r="KQ57" i="12"/>
  <c r="LH56" i="12"/>
  <c r="LF56" i="12"/>
  <c r="LE56" i="12"/>
  <c r="LD56" i="12"/>
  <c r="LC56" i="12"/>
  <c r="KY56" i="12"/>
  <c r="KX56" i="12"/>
  <c r="KW56" i="12"/>
  <c r="KV56" i="12"/>
  <c r="KU56" i="12"/>
  <c r="KQ56" i="12"/>
  <c r="KO56" i="12"/>
  <c r="LH55" i="12"/>
  <c r="LF55" i="12"/>
  <c r="LE55" i="12"/>
  <c r="LD55" i="12"/>
  <c r="LC55" i="12"/>
  <c r="KY55" i="12"/>
  <c r="KQ55" i="12"/>
  <c r="LH54" i="12"/>
  <c r="LF54" i="12"/>
  <c r="LE54" i="12"/>
  <c r="LD54" i="12"/>
  <c r="LC54" i="12"/>
  <c r="KY54" i="12"/>
  <c r="KX54" i="12"/>
  <c r="KW54" i="12"/>
  <c r="KV54" i="12"/>
  <c r="KU54" i="12"/>
  <c r="KQ54" i="12"/>
  <c r="LH53" i="12"/>
  <c r="LF53" i="12"/>
  <c r="LE53" i="12"/>
  <c r="LD53" i="12"/>
  <c r="LC53" i="12"/>
  <c r="KY53" i="12"/>
  <c r="KX53" i="12"/>
  <c r="KW53" i="12"/>
  <c r="KV53" i="12"/>
  <c r="KU53" i="12"/>
  <c r="KQ53" i="12"/>
  <c r="KO53" i="12"/>
  <c r="LH52" i="12"/>
  <c r="LF52" i="12"/>
  <c r="LE52" i="12"/>
  <c r="LD52" i="12"/>
  <c r="LC52" i="12"/>
  <c r="KY52" i="12"/>
  <c r="KQ52" i="12"/>
  <c r="LH51" i="12"/>
  <c r="LF51" i="12"/>
  <c r="LE51" i="12"/>
  <c r="LD51" i="12"/>
  <c r="LC51" i="12"/>
  <c r="KY51" i="12"/>
  <c r="KX51" i="12"/>
  <c r="KW51" i="12"/>
  <c r="KV51" i="12"/>
  <c r="KU51" i="12"/>
  <c r="KQ51" i="12"/>
  <c r="LH50" i="12"/>
  <c r="LF50" i="12"/>
  <c r="LE50" i="12"/>
  <c r="LD50" i="12"/>
  <c r="LC50" i="12"/>
  <c r="KY50" i="12"/>
  <c r="KX50" i="12"/>
  <c r="KW50" i="12"/>
  <c r="KV50" i="12"/>
  <c r="KU50" i="12"/>
  <c r="KQ50" i="12"/>
  <c r="KO50" i="12"/>
  <c r="LH49" i="12"/>
  <c r="LF49" i="12"/>
  <c r="LE49" i="12"/>
  <c r="LD49" i="12"/>
  <c r="LC49" i="12"/>
  <c r="KY49" i="12"/>
  <c r="KQ49" i="12"/>
  <c r="LH48" i="12"/>
  <c r="LF48" i="12"/>
  <c r="LE48" i="12"/>
  <c r="LD48" i="12"/>
  <c r="LC48" i="12"/>
  <c r="KY48" i="12"/>
  <c r="KX48" i="12"/>
  <c r="KW48" i="12"/>
  <c r="KV48" i="12"/>
  <c r="KU48" i="12"/>
  <c r="KQ48" i="12"/>
  <c r="LH47" i="12"/>
  <c r="LF47" i="12"/>
  <c r="LE47" i="12"/>
  <c r="LD47" i="12"/>
  <c r="LC47" i="12"/>
  <c r="KY47" i="12"/>
  <c r="KX47" i="12"/>
  <c r="KW47" i="12"/>
  <c r="KV47" i="12"/>
  <c r="KU47" i="12"/>
  <c r="KO47" i="12"/>
  <c r="LH46" i="12"/>
  <c r="LF46" i="12"/>
  <c r="LE46" i="12"/>
  <c r="LD46" i="12"/>
  <c r="LC46" i="12"/>
  <c r="KY46" i="12"/>
  <c r="KX46" i="12"/>
  <c r="KW46" i="12"/>
  <c r="KV46" i="12"/>
  <c r="KU46" i="12"/>
  <c r="KQ46" i="12"/>
  <c r="LH45" i="12"/>
  <c r="LF45" i="12"/>
  <c r="LE45" i="12"/>
  <c r="LD45" i="12"/>
  <c r="LC45" i="12"/>
  <c r="KY45" i="12"/>
  <c r="KU45" i="12"/>
  <c r="KV45" i="12" s="1"/>
  <c r="KQ45" i="12"/>
  <c r="LH44" i="12"/>
  <c r="LF44" i="12"/>
  <c r="LE44" i="12"/>
  <c r="LD44" i="12"/>
  <c r="LC44" i="12"/>
  <c r="KY44" i="12"/>
  <c r="KQ44" i="12"/>
  <c r="KO44" i="12"/>
  <c r="LH43" i="12"/>
  <c r="LF43" i="12"/>
  <c r="LE43" i="12"/>
  <c r="LD43" i="12"/>
  <c r="LC43" i="12"/>
  <c r="KY43" i="12"/>
  <c r="KQ43" i="12"/>
  <c r="LH42" i="12"/>
  <c r="LF42" i="12"/>
  <c r="LE42" i="12"/>
  <c r="LD42" i="12"/>
  <c r="LC42" i="12"/>
  <c r="KY42" i="12"/>
  <c r="KX42" i="12"/>
  <c r="KW42" i="12"/>
  <c r="KV42" i="12"/>
  <c r="KU42" i="12"/>
  <c r="KQ42" i="12"/>
  <c r="LH41" i="12"/>
  <c r="LF41" i="12"/>
  <c r="LE41" i="12"/>
  <c r="LD41" i="12"/>
  <c r="LC41" i="12"/>
  <c r="KY41" i="12"/>
  <c r="KX41" i="12"/>
  <c r="KW41" i="12"/>
  <c r="KV41" i="12"/>
  <c r="KU41" i="12"/>
  <c r="KQ41" i="12"/>
  <c r="KO41" i="12"/>
  <c r="LH40" i="12"/>
  <c r="LF40" i="12"/>
  <c r="LE40" i="12"/>
  <c r="LD40" i="12"/>
  <c r="LC40" i="12"/>
  <c r="KY40" i="12"/>
  <c r="KQ40" i="12"/>
  <c r="LH39" i="12"/>
  <c r="LF39" i="12"/>
  <c r="LE39" i="12"/>
  <c r="LD39" i="12"/>
  <c r="LC39" i="12"/>
  <c r="KY39" i="12"/>
  <c r="KX39" i="12"/>
  <c r="KW39" i="12"/>
  <c r="KV39" i="12"/>
  <c r="KU39" i="12"/>
  <c r="KQ39" i="12"/>
  <c r="LH38" i="12"/>
  <c r="LF38" i="12"/>
  <c r="LE38" i="12"/>
  <c r="LD38" i="12"/>
  <c r="LC38" i="12"/>
  <c r="KY38" i="12"/>
  <c r="KX38" i="12"/>
  <c r="KW38" i="12"/>
  <c r="KV38" i="12"/>
  <c r="KU38" i="12"/>
  <c r="KQ38" i="12"/>
  <c r="KO38" i="12"/>
  <c r="LH37" i="12"/>
  <c r="LF37" i="12"/>
  <c r="LE37" i="12"/>
  <c r="LD37" i="12"/>
  <c r="LC37" i="12"/>
  <c r="KY37" i="12"/>
  <c r="KQ37" i="12"/>
  <c r="LH36" i="12"/>
  <c r="LF36" i="12"/>
  <c r="LE36" i="12"/>
  <c r="LD36" i="12"/>
  <c r="LC36" i="12"/>
  <c r="KY36" i="12"/>
  <c r="KX36" i="12"/>
  <c r="KW36" i="12"/>
  <c r="KV36" i="12"/>
  <c r="KU36" i="12"/>
  <c r="KQ36" i="12"/>
  <c r="LH35" i="12"/>
  <c r="LF35" i="12"/>
  <c r="LE35" i="12"/>
  <c r="LD35" i="12"/>
  <c r="LC35" i="12"/>
  <c r="KY35" i="12"/>
  <c r="KX35" i="12"/>
  <c r="KW35" i="12"/>
  <c r="KV35" i="12"/>
  <c r="KU35" i="12"/>
  <c r="KQ35" i="12"/>
  <c r="KO35" i="12"/>
  <c r="LH34" i="12"/>
  <c r="LF34" i="12"/>
  <c r="LE34" i="12"/>
  <c r="LD34" i="12"/>
  <c r="LC34" i="12"/>
  <c r="KY34" i="12"/>
  <c r="KQ34" i="12"/>
  <c r="LH33" i="12"/>
  <c r="LF33" i="12"/>
  <c r="LE33" i="12"/>
  <c r="LD33" i="12"/>
  <c r="LC33" i="12"/>
  <c r="KY33" i="12"/>
  <c r="KX33" i="12"/>
  <c r="KW33" i="12"/>
  <c r="KV33" i="12"/>
  <c r="KU33" i="12"/>
  <c r="KQ33" i="12"/>
  <c r="LH32" i="12"/>
  <c r="LF32" i="12"/>
  <c r="LE32" i="12"/>
  <c r="LD32" i="12"/>
  <c r="LC32" i="12"/>
  <c r="KY32" i="12"/>
  <c r="KX32" i="12"/>
  <c r="KW32" i="12"/>
  <c r="KV32" i="12"/>
  <c r="KU32" i="12"/>
  <c r="KQ32" i="12"/>
  <c r="KO32" i="12"/>
  <c r="LH31" i="12"/>
  <c r="LF31" i="12"/>
  <c r="LE31" i="12"/>
  <c r="LD31" i="12"/>
  <c r="LC31" i="12"/>
  <c r="KY31" i="12"/>
  <c r="KQ31" i="12"/>
  <c r="LH30" i="12"/>
  <c r="LF30" i="12"/>
  <c r="LE30" i="12"/>
  <c r="LD30" i="12"/>
  <c r="LC30" i="12"/>
  <c r="KY30" i="12"/>
  <c r="KX30" i="12"/>
  <c r="KW30" i="12"/>
  <c r="KV30" i="12"/>
  <c r="KU30" i="12"/>
  <c r="KQ30" i="12"/>
  <c r="LH29" i="12"/>
  <c r="LF29" i="12"/>
  <c r="LE29" i="12"/>
  <c r="LD29" i="12"/>
  <c r="LC29" i="12"/>
  <c r="KY29" i="12"/>
  <c r="KX29" i="12"/>
  <c r="KW29" i="12"/>
  <c r="KV29" i="12"/>
  <c r="KU29" i="12"/>
  <c r="KQ29" i="12"/>
  <c r="KO29" i="12"/>
  <c r="LH28" i="12"/>
  <c r="LF28" i="12"/>
  <c r="LE28" i="12"/>
  <c r="LD28" i="12"/>
  <c r="LC28" i="12"/>
  <c r="KY28" i="12"/>
  <c r="KQ28" i="12"/>
  <c r="LH27" i="12"/>
  <c r="LF27" i="12"/>
  <c r="LE27" i="12"/>
  <c r="LD27" i="12"/>
  <c r="LC27" i="12"/>
  <c r="KY27" i="12"/>
  <c r="KX27" i="12"/>
  <c r="KW27" i="12"/>
  <c r="KV27" i="12"/>
  <c r="KU27" i="12"/>
  <c r="KQ27" i="12"/>
  <c r="LH26" i="12"/>
  <c r="LF26" i="12"/>
  <c r="LE26" i="12"/>
  <c r="LD26" i="12"/>
  <c r="LC26" i="12"/>
  <c r="KY26" i="12"/>
  <c r="KX26" i="12"/>
  <c r="KW26" i="12"/>
  <c r="KV26" i="12"/>
  <c r="KU26" i="12"/>
  <c r="KO26" i="12"/>
  <c r="LH25" i="12"/>
  <c r="LF25" i="12"/>
  <c r="LE25" i="12"/>
  <c r="LD25" i="12"/>
  <c r="LC25" i="12"/>
  <c r="KY25" i="12"/>
  <c r="KX25" i="12"/>
  <c r="KW25" i="12"/>
  <c r="KV25" i="12"/>
  <c r="KU25" i="12"/>
  <c r="KQ25" i="12"/>
  <c r="LH24" i="12"/>
  <c r="LF24" i="12"/>
  <c r="LE24" i="12"/>
  <c r="LD24" i="12"/>
  <c r="LC24" i="12"/>
  <c r="KY24" i="12"/>
  <c r="KX24" i="12"/>
  <c r="KW24" i="12"/>
  <c r="KV24" i="12"/>
  <c r="KU24" i="12"/>
  <c r="KQ24" i="12"/>
  <c r="LH23" i="12"/>
  <c r="LF23" i="12"/>
  <c r="LE23" i="12"/>
  <c r="LD23" i="12"/>
  <c r="LC23" i="12"/>
  <c r="KY23" i="12"/>
  <c r="KX23" i="12"/>
  <c r="KW23" i="12"/>
  <c r="KV23" i="12"/>
  <c r="KU23" i="12"/>
  <c r="KQ23" i="12"/>
  <c r="KO23" i="12"/>
  <c r="LH22" i="12"/>
  <c r="LF22" i="12"/>
  <c r="LE22" i="12"/>
  <c r="LD22" i="12"/>
  <c r="LC22" i="12"/>
  <c r="KY22" i="12"/>
  <c r="KQ22" i="12"/>
  <c r="LH18" i="12"/>
  <c r="LF18" i="12"/>
  <c r="LE18" i="12"/>
  <c r="LD18" i="12"/>
  <c r="LC18" i="12"/>
  <c r="KY18" i="12"/>
  <c r="KX18" i="12"/>
  <c r="KW18" i="12"/>
  <c r="KV18" i="12"/>
  <c r="KU18" i="12"/>
  <c r="KQ18" i="12"/>
  <c r="LH17" i="12"/>
  <c r="LF17" i="12"/>
  <c r="LE17" i="12"/>
  <c r="LD17" i="12"/>
  <c r="LC17" i="12"/>
  <c r="KY17" i="12"/>
  <c r="KX17" i="12"/>
  <c r="KW17" i="12"/>
  <c r="KV17" i="12"/>
  <c r="KU17" i="12"/>
  <c r="KQ17" i="12"/>
  <c r="KO17" i="12"/>
  <c r="KY16" i="12"/>
  <c r="KQ16" i="12"/>
  <c r="LH15" i="12"/>
  <c r="LF15" i="12"/>
  <c r="LE15" i="12"/>
  <c r="LD15" i="12"/>
  <c r="LC15" i="12"/>
  <c r="KY15" i="12"/>
  <c r="KX15" i="12"/>
  <c r="KW15" i="12"/>
  <c r="KV15" i="12"/>
  <c r="KU15" i="12"/>
  <c r="KQ15" i="12"/>
  <c r="LH14" i="12"/>
  <c r="LF14" i="12"/>
  <c r="LE14" i="12"/>
  <c r="LD14" i="12"/>
  <c r="LC14" i="12"/>
  <c r="KY14" i="12"/>
  <c r="KX14" i="12"/>
  <c r="KW14" i="12"/>
  <c r="KV14" i="12"/>
  <c r="KU14" i="12"/>
  <c r="KQ14" i="12"/>
  <c r="KO14" i="12"/>
  <c r="LH13" i="12"/>
  <c r="LF13" i="12"/>
  <c r="LE13" i="12"/>
  <c r="LD13" i="12"/>
  <c r="LC13" i="12"/>
  <c r="KY13" i="12"/>
  <c r="KQ13" i="12"/>
  <c r="LH12" i="12"/>
  <c r="LF12" i="12"/>
  <c r="LE12" i="12"/>
  <c r="LD12" i="12"/>
  <c r="LC12" i="12"/>
  <c r="KY12" i="12"/>
  <c r="KX12" i="12"/>
  <c r="KW12" i="12"/>
  <c r="KV12" i="12"/>
  <c r="KU12" i="12"/>
  <c r="KQ12" i="12"/>
  <c r="LH11" i="12"/>
  <c r="LF11" i="12"/>
  <c r="LE11" i="12"/>
  <c r="LD11" i="12"/>
  <c r="LC11" i="12"/>
  <c r="KY11" i="12"/>
  <c r="KX11" i="12"/>
  <c r="KW11" i="12"/>
  <c r="KV11" i="12"/>
  <c r="KU11" i="12"/>
  <c r="KQ11" i="12"/>
  <c r="KO11" i="12"/>
  <c r="LH10" i="12"/>
  <c r="LF10" i="12"/>
  <c r="LE10" i="12"/>
  <c r="LD10" i="12"/>
  <c r="LC10" i="12"/>
  <c r="KY10" i="12"/>
  <c r="KQ10" i="12"/>
  <c r="LH9" i="12"/>
  <c r="LF9" i="12"/>
  <c r="LE9" i="12"/>
  <c r="LD9" i="12"/>
  <c r="LC9" i="12"/>
  <c r="KY9" i="12"/>
  <c r="KX9" i="12"/>
  <c r="KW9" i="12"/>
  <c r="KV9" i="12"/>
  <c r="KU9" i="12"/>
  <c r="KQ9" i="12"/>
  <c r="LH8" i="12"/>
  <c r="LF8" i="12"/>
  <c r="LE8" i="12"/>
  <c r="LD8" i="12"/>
  <c r="LC8" i="12"/>
  <c r="KY8" i="12"/>
  <c r="KX8" i="12"/>
  <c r="KW8" i="12"/>
  <c r="KV8" i="12"/>
  <c r="KU8" i="12"/>
  <c r="KQ8" i="12"/>
  <c r="KO8" i="12"/>
  <c r="LH7" i="12"/>
  <c r="LF7" i="12"/>
  <c r="LE7" i="12"/>
  <c r="LD7" i="12"/>
  <c r="LC7" i="12"/>
  <c r="KY7" i="12"/>
  <c r="KQ7" i="12"/>
  <c r="KY4" i="12"/>
  <c r="LH3" i="12"/>
  <c r="LD2" i="12"/>
  <c r="BM110" i="12"/>
  <c r="BM109" i="12"/>
  <c r="BM108" i="12"/>
  <c r="CB104" i="12"/>
  <c r="BX103" i="12"/>
  <c r="BM107" i="12" s="1"/>
  <c r="BX101" i="12"/>
  <c r="BM106" i="12" s="1"/>
  <c r="CA100" i="12"/>
  <c r="BV100" i="12"/>
  <c r="BL108" i="12" s="1"/>
  <c r="BN100" i="12"/>
  <c r="BY101" i="12" s="1"/>
  <c r="BY105" i="12" s="1"/>
  <c r="BL100" i="12"/>
  <c r="CB99" i="12"/>
  <c r="BZ99" i="12"/>
  <c r="BY99" i="12"/>
  <c r="BX99" i="12"/>
  <c r="BW99" i="12"/>
  <c r="BS99" i="12"/>
  <c r="BR99" i="12"/>
  <c r="BQ99" i="12"/>
  <c r="BP99" i="12"/>
  <c r="BO99" i="12"/>
  <c r="BK99" i="12"/>
  <c r="CB98" i="12"/>
  <c r="BZ98" i="12"/>
  <c r="BY98" i="12"/>
  <c r="BX98" i="12"/>
  <c r="BW98" i="12"/>
  <c r="BS98" i="12"/>
  <c r="BR98" i="12"/>
  <c r="BQ98" i="12"/>
  <c r="BP98" i="12"/>
  <c r="BO98" i="12"/>
  <c r="BK98" i="12"/>
  <c r="BI98" i="12"/>
  <c r="CB97" i="12"/>
  <c r="BZ97" i="12"/>
  <c r="BY97" i="12"/>
  <c r="BX97" i="12"/>
  <c r="BW97" i="12"/>
  <c r="BS97" i="12"/>
  <c r="BK97" i="12"/>
  <c r="CB96" i="12"/>
  <c r="BZ96" i="12"/>
  <c r="BY96" i="12"/>
  <c r="BX96" i="12"/>
  <c r="BW96" i="12"/>
  <c r="BS96" i="12"/>
  <c r="BR96" i="12"/>
  <c r="BQ96" i="12"/>
  <c r="BP96" i="12"/>
  <c r="BO96" i="12"/>
  <c r="BK96" i="12"/>
  <c r="CB95" i="12"/>
  <c r="BZ95" i="12"/>
  <c r="BY95" i="12"/>
  <c r="BX95" i="12"/>
  <c r="BW95" i="12"/>
  <c r="BS95" i="12"/>
  <c r="BR95" i="12"/>
  <c r="BQ95" i="12"/>
  <c r="BP95" i="12"/>
  <c r="BO95" i="12"/>
  <c r="BK95" i="12"/>
  <c r="BI95" i="12"/>
  <c r="CB94" i="12"/>
  <c r="BZ94" i="12"/>
  <c r="BY94" i="12"/>
  <c r="BX94" i="12"/>
  <c r="BW94" i="12"/>
  <c r="BS94" i="12"/>
  <c r="BK94" i="12"/>
  <c r="CB93" i="12"/>
  <c r="BZ93" i="12"/>
  <c r="BY93" i="12"/>
  <c r="BX93" i="12"/>
  <c r="BW93" i="12"/>
  <c r="BS93" i="12"/>
  <c r="BR93" i="12"/>
  <c r="BQ93" i="12"/>
  <c r="BP93" i="12"/>
  <c r="BO93" i="12"/>
  <c r="BK93" i="12"/>
  <c r="CB92" i="12"/>
  <c r="BZ92" i="12"/>
  <c r="BY92" i="12"/>
  <c r="BX92" i="12"/>
  <c r="BW92" i="12"/>
  <c r="BS92" i="12"/>
  <c r="BR92" i="12"/>
  <c r="BQ92" i="12"/>
  <c r="BP92" i="12"/>
  <c r="BO92" i="12"/>
  <c r="BI92" i="12"/>
  <c r="CB91" i="12"/>
  <c r="BZ91" i="12"/>
  <c r="BY91" i="12"/>
  <c r="BX91" i="12"/>
  <c r="BW91" i="12"/>
  <c r="BS91" i="12"/>
  <c r="BR91" i="12"/>
  <c r="BQ91" i="12"/>
  <c r="BP91" i="12"/>
  <c r="BO91" i="12"/>
  <c r="BK91" i="12"/>
  <c r="CB90" i="12"/>
  <c r="BZ90" i="12"/>
  <c r="BY90" i="12"/>
  <c r="BX90" i="12"/>
  <c r="BW90" i="12"/>
  <c r="BS90" i="12"/>
  <c r="BR90" i="12"/>
  <c r="BQ90" i="12"/>
  <c r="BP90" i="12"/>
  <c r="BO90" i="12"/>
  <c r="BK90" i="12"/>
  <c r="CB89" i="12"/>
  <c r="BZ89" i="12"/>
  <c r="BY89" i="12"/>
  <c r="BX89" i="12"/>
  <c r="BW89" i="12"/>
  <c r="BS89" i="12"/>
  <c r="BR89" i="12"/>
  <c r="BQ89" i="12"/>
  <c r="BP89" i="12"/>
  <c r="BO89" i="12"/>
  <c r="BK89" i="12"/>
  <c r="BI89" i="12"/>
  <c r="CB88" i="12"/>
  <c r="BZ88" i="12"/>
  <c r="BY88" i="12"/>
  <c r="BX88" i="12"/>
  <c r="BW88" i="12"/>
  <c r="BS88" i="12"/>
  <c r="BK88" i="12"/>
  <c r="CB87" i="12"/>
  <c r="BZ87" i="12"/>
  <c r="BY87" i="12"/>
  <c r="BX87" i="12"/>
  <c r="BW87" i="12"/>
  <c r="BS87" i="12"/>
  <c r="BR87" i="12"/>
  <c r="BQ87" i="12"/>
  <c r="BP87" i="12"/>
  <c r="BO87" i="12"/>
  <c r="BK87" i="12"/>
  <c r="CB86" i="12"/>
  <c r="BZ86" i="12"/>
  <c r="BY86" i="12"/>
  <c r="BX86" i="12"/>
  <c r="BW86" i="12"/>
  <c r="BS86" i="12"/>
  <c r="BR86" i="12"/>
  <c r="BQ86" i="12"/>
  <c r="BP86" i="12"/>
  <c r="BO86" i="12"/>
  <c r="BK86" i="12"/>
  <c r="BI86" i="12"/>
  <c r="CB85" i="12"/>
  <c r="BZ85" i="12"/>
  <c r="BY85" i="12"/>
  <c r="BX85" i="12"/>
  <c r="BW85" i="12"/>
  <c r="BS85" i="12"/>
  <c r="BK85" i="12"/>
  <c r="CB84" i="12"/>
  <c r="BZ84" i="12"/>
  <c r="BY84" i="12"/>
  <c r="BX84" i="12"/>
  <c r="BW84" i="12"/>
  <c r="BS84" i="12"/>
  <c r="BR84" i="12"/>
  <c r="BQ84" i="12"/>
  <c r="BP84" i="12"/>
  <c r="BO84" i="12"/>
  <c r="BK84" i="12"/>
  <c r="CB83" i="12"/>
  <c r="BZ83" i="12"/>
  <c r="BY83" i="12"/>
  <c r="BX83" i="12"/>
  <c r="BW83" i="12"/>
  <c r="BS83" i="12"/>
  <c r="BR83" i="12"/>
  <c r="BQ83" i="12"/>
  <c r="BP83" i="12"/>
  <c r="BO83" i="12"/>
  <c r="BK83" i="12"/>
  <c r="BI83" i="12"/>
  <c r="CB82" i="12"/>
  <c r="BZ82" i="12"/>
  <c r="BY82" i="12"/>
  <c r="BX82" i="12"/>
  <c r="BW82" i="12"/>
  <c r="BS82" i="12"/>
  <c r="BK82" i="12"/>
  <c r="CB81" i="12"/>
  <c r="BZ81" i="12"/>
  <c r="BY81" i="12"/>
  <c r="BX81" i="12"/>
  <c r="BW81" i="12"/>
  <c r="BS81" i="12"/>
  <c r="BR81" i="12"/>
  <c r="BQ81" i="12"/>
  <c r="BP81" i="12"/>
  <c r="BO81" i="12"/>
  <c r="BK81" i="12"/>
  <c r="CB80" i="12"/>
  <c r="BZ80" i="12"/>
  <c r="BY80" i="12"/>
  <c r="BX80" i="12"/>
  <c r="BW80" i="12"/>
  <c r="BS80" i="12"/>
  <c r="BR80" i="12"/>
  <c r="BQ80" i="12"/>
  <c r="BP80" i="12"/>
  <c r="BO80" i="12"/>
  <c r="BK80" i="12"/>
  <c r="BI80" i="12"/>
  <c r="CB79" i="12"/>
  <c r="BZ79" i="12"/>
  <c r="BY79" i="12"/>
  <c r="BX79" i="12"/>
  <c r="BW79" i="12"/>
  <c r="BS79" i="12"/>
  <c r="BK79" i="12"/>
  <c r="CB78" i="12"/>
  <c r="BZ78" i="12"/>
  <c r="BY78" i="12"/>
  <c r="BX78" i="12"/>
  <c r="BW78" i="12"/>
  <c r="BS78" i="12"/>
  <c r="BR78" i="12"/>
  <c r="BQ78" i="12"/>
  <c r="BP78" i="12"/>
  <c r="BO78" i="12"/>
  <c r="BK78" i="12"/>
  <c r="CB77" i="12"/>
  <c r="BZ77" i="12"/>
  <c r="BY77" i="12"/>
  <c r="BX77" i="12"/>
  <c r="BW77" i="12"/>
  <c r="BS77" i="12"/>
  <c r="BR77" i="12"/>
  <c r="BQ77" i="12"/>
  <c r="BP77" i="12"/>
  <c r="BO77" i="12"/>
  <c r="BK77" i="12"/>
  <c r="BI77" i="12"/>
  <c r="CB76" i="12"/>
  <c r="BZ76" i="12"/>
  <c r="BY76" i="12"/>
  <c r="BX76" i="12"/>
  <c r="BW76" i="12"/>
  <c r="BS76" i="12"/>
  <c r="BK76" i="12"/>
  <c r="CB75" i="12"/>
  <c r="BZ75" i="12"/>
  <c r="BY75" i="12"/>
  <c r="BX75" i="12"/>
  <c r="BW75" i="12"/>
  <c r="BS75" i="12"/>
  <c r="BR75" i="12"/>
  <c r="BQ75" i="12"/>
  <c r="BP75" i="12"/>
  <c r="BO75" i="12"/>
  <c r="BK75" i="12"/>
  <c r="CB74" i="12"/>
  <c r="BZ74" i="12"/>
  <c r="BY74" i="12"/>
  <c r="BX74" i="12"/>
  <c r="BW74" i="12"/>
  <c r="BS74" i="12"/>
  <c r="BR74" i="12"/>
  <c r="BQ74" i="12"/>
  <c r="BP74" i="12"/>
  <c r="BO74" i="12"/>
  <c r="BK74" i="12"/>
  <c r="BI74" i="12"/>
  <c r="CB73" i="12"/>
  <c r="BZ73" i="12"/>
  <c r="BY73" i="12"/>
  <c r="BX73" i="12"/>
  <c r="BW73" i="12"/>
  <c r="BS73" i="12"/>
  <c r="BK73" i="12"/>
  <c r="CB72" i="12"/>
  <c r="BZ72" i="12"/>
  <c r="BY72" i="12"/>
  <c r="BX72" i="12"/>
  <c r="BW72" i="12"/>
  <c r="BS72" i="12"/>
  <c r="BR72" i="12"/>
  <c r="BQ72" i="12"/>
  <c r="BP72" i="12"/>
  <c r="BO72" i="12"/>
  <c r="BK72" i="12"/>
  <c r="CB71" i="12"/>
  <c r="BZ71" i="12"/>
  <c r="BY71" i="12"/>
  <c r="BX71" i="12"/>
  <c r="BW71" i="12"/>
  <c r="BS71" i="12"/>
  <c r="BR71" i="12"/>
  <c r="BQ71" i="12"/>
  <c r="BP71" i="12"/>
  <c r="BO71" i="12"/>
  <c r="BK71" i="12"/>
  <c r="BI71" i="12"/>
  <c r="CB70" i="12"/>
  <c r="BZ70" i="12"/>
  <c r="BY70" i="12"/>
  <c r="BX70" i="12"/>
  <c r="BW70" i="12"/>
  <c r="BS70" i="12"/>
  <c r="BK70" i="12"/>
  <c r="CB69" i="12"/>
  <c r="BZ69" i="12"/>
  <c r="BY69" i="12"/>
  <c r="BX69" i="12"/>
  <c r="BW69" i="12"/>
  <c r="BS69" i="12"/>
  <c r="BR69" i="12"/>
  <c r="BQ69" i="12"/>
  <c r="BP69" i="12"/>
  <c r="BO69" i="12"/>
  <c r="BK69" i="12"/>
  <c r="CB68" i="12"/>
  <c r="BZ68" i="12"/>
  <c r="BY68" i="12"/>
  <c r="BX68" i="12"/>
  <c r="BW68" i="12"/>
  <c r="BS68" i="12"/>
  <c r="BR68" i="12"/>
  <c r="BQ68" i="12"/>
  <c r="BP68" i="12"/>
  <c r="BO68" i="12"/>
  <c r="BI68" i="12"/>
  <c r="CB67" i="12"/>
  <c r="BZ67" i="12"/>
  <c r="BY67" i="12"/>
  <c r="BX67" i="12"/>
  <c r="BW67" i="12"/>
  <c r="BS67" i="12"/>
  <c r="BR67" i="12"/>
  <c r="BQ67" i="12"/>
  <c r="BP67" i="12"/>
  <c r="BO67" i="12"/>
  <c r="BK67" i="12"/>
  <c r="CB66" i="12"/>
  <c r="BZ66" i="12"/>
  <c r="BY66" i="12"/>
  <c r="BX66" i="12"/>
  <c r="BW66" i="12"/>
  <c r="BS66" i="12"/>
  <c r="BR66" i="12"/>
  <c r="BQ66" i="12"/>
  <c r="BP66" i="12"/>
  <c r="BO66" i="12"/>
  <c r="BK66" i="12"/>
  <c r="CB65" i="12"/>
  <c r="BZ65" i="12"/>
  <c r="BY65" i="12"/>
  <c r="BX65" i="12"/>
  <c r="BW65" i="12"/>
  <c r="BS65" i="12"/>
  <c r="BR65" i="12"/>
  <c r="BQ65" i="12"/>
  <c r="BP65" i="12"/>
  <c r="BO65" i="12"/>
  <c r="BK65" i="12"/>
  <c r="BI65" i="12"/>
  <c r="CB64" i="12"/>
  <c r="BZ64" i="12"/>
  <c r="BY64" i="12"/>
  <c r="BX64" i="12"/>
  <c r="BW64" i="12"/>
  <c r="BS64" i="12"/>
  <c r="BK64" i="12"/>
  <c r="CB63" i="12"/>
  <c r="BZ63" i="12"/>
  <c r="BY63" i="12"/>
  <c r="BX63" i="12"/>
  <c r="BW63" i="12"/>
  <c r="BS63" i="12"/>
  <c r="BR63" i="12"/>
  <c r="BQ63" i="12"/>
  <c r="BP63" i="12"/>
  <c r="BO63" i="12"/>
  <c r="BK63" i="12"/>
  <c r="CB62" i="12"/>
  <c r="BZ62" i="12"/>
  <c r="BY62" i="12"/>
  <c r="BX62" i="12"/>
  <c r="BW62" i="12"/>
  <c r="BS62" i="12"/>
  <c r="BR62" i="12"/>
  <c r="BQ62" i="12"/>
  <c r="BP62" i="12"/>
  <c r="BO62" i="12"/>
  <c r="BK62" i="12"/>
  <c r="BI62" i="12"/>
  <c r="CB61" i="12"/>
  <c r="BZ61" i="12"/>
  <c r="BY61" i="12"/>
  <c r="BX61" i="12"/>
  <c r="BW61" i="12"/>
  <c r="BS61" i="12"/>
  <c r="BK61" i="12"/>
  <c r="CB60" i="12"/>
  <c r="BZ60" i="12"/>
  <c r="BY60" i="12"/>
  <c r="BX60" i="12"/>
  <c r="BW60" i="12"/>
  <c r="BS60" i="12"/>
  <c r="BR60" i="12"/>
  <c r="BQ60" i="12"/>
  <c r="BP60" i="12"/>
  <c r="BO60" i="12"/>
  <c r="BK60" i="12"/>
  <c r="CB59" i="12"/>
  <c r="BZ59" i="12"/>
  <c r="BY59" i="12"/>
  <c r="BX59" i="12"/>
  <c r="BW59" i="12"/>
  <c r="BS59" i="12"/>
  <c r="BR59" i="12"/>
  <c r="BQ59" i="12"/>
  <c r="BP59" i="12"/>
  <c r="BO59" i="12"/>
  <c r="BK59" i="12"/>
  <c r="BI59" i="12"/>
  <c r="CB58" i="12"/>
  <c r="BZ58" i="12"/>
  <c r="BY58" i="12"/>
  <c r="BX58" i="12"/>
  <c r="BW58" i="12"/>
  <c r="BS58" i="12"/>
  <c r="BK58" i="12"/>
  <c r="CB57" i="12"/>
  <c r="BZ57" i="12"/>
  <c r="BY57" i="12"/>
  <c r="BX57" i="12"/>
  <c r="BW57" i="12"/>
  <c r="BS57" i="12"/>
  <c r="BR57" i="12"/>
  <c r="BQ57" i="12"/>
  <c r="BP57" i="12"/>
  <c r="BO57" i="12"/>
  <c r="BK57" i="12"/>
  <c r="CB56" i="12"/>
  <c r="BZ56" i="12"/>
  <c r="BY56" i="12"/>
  <c r="BX56" i="12"/>
  <c r="BW56" i="12"/>
  <c r="BS56" i="12"/>
  <c r="BK56" i="12"/>
  <c r="BI56" i="12"/>
  <c r="CB55" i="12"/>
  <c r="BZ55" i="12"/>
  <c r="BY55" i="12"/>
  <c r="BX55" i="12"/>
  <c r="BW55" i="12"/>
  <c r="BS55" i="12"/>
  <c r="BK55" i="12"/>
  <c r="CB54" i="12"/>
  <c r="BZ54" i="12"/>
  <c r="BY54" i="12"/>
  <c r="BX54" i="12"/>
  <c r="BW54" i="12"/>
  <c r="BS54" i="12"/>
  <c r="BR54" i="12"/>
  <c r="BQ54" i="12"/>
  <c r="BP54" i="12"/>
  <c r="BO54" i="12"/>
  <c r="BK54" i="12"/>
  <c r="CB53" i="12"/>
  <c r="BZ53" i="12"/>
  <c r="BY53" i="12"/>
  <c r="BX53" i="12"/>
  <c r="BW53" i="12"/>
  <c r="BS53" i="12"/>
  <c r="BQ53" i="12"/>
  <c r="BO53" i="12"/>
  <c r="BP53" i="12" s="1"/>
  <c r="BK53" i="12"/>
  <c r="BI53" i="12"/>
  <c r="CB52" i="12"/>
  <c r="BZ52" i="12"/>
  <c r="BY52" i="12"/>
  <c r="BX52" i="12"/>
  <c r="BW52" i="12"/>
  <c r="BS52" i="12"/>
  <c r="BK52" i="12"/>
  <c r="CB51" i="12"/>
  <c r="BZ51" i="12"/>
  <c r="BY51" i="12"/>
  <c r="BX51" i="12"/>
  <c r="BW51" i="12"/>
  <c r="BS51" i="12"/>
  <c r="BR51" i="12"/>
  <c r="BQ51" i="12"/>
  <c r="BP51" i="12"/>
  <c r="BO51" i="12"/>
  <c r="BK51" i="12"/>
  <c r="CB50" i="12"/>
  <c r="BZ50" i="12"/>
  <c r="BY50" i="12"/>
  <c r="BX50" i="12"/>
  <c r="BW50" i="12"/>
  <c r="BS50" i="12"/>
  <c r="BR50" i="12"/>
  <c r="BQ50" i="12"/>
  <c r="BP50" i="12"/>
  <c r="BO50" i="12"/>
  <c r="BK50" i="12"/>
  <c r="BI50" i="12"/>
  <c r="CB49" i="12"/>
  <c r="BZ49" i="12"/>
  <c r="BY49" i="12"/>
  <c r="BX49" i="12"/>
  <c r="BW49" i="12"/>
  <c r="BS49" i="12"/>
  <c r="BK49" i="12"/>
  <c r="CB48" i="12"/>
  <c r="BZ48" i="12"/>
  <c r="BY48" i="12"/>
  <c r="BX48" i="12"/>
  <c r="BW48" i="12"/>
  <c r="BS48" i="12"/>
  <c r="BR48" i="12"/>
  <c r="BQ48" i="12"/>
  <c r="BP48" i="12"/>
  <c r="BO48" i="12"/>
  <c r="BK48" i="12"/>
  <c r="CB47" i="12"/>
  <c r="BZ47" i="12"/>
  <c r="BY47" i="12"/>
  <c r="BX47" i="12"/>
  <c r="BW47" i="12"/>
  <c r="BS47" i="12"/>
  <c r="BR47" i="12"/>
  <c r="BQ47" i="12"/>
  <c r="BP47" i="12"/>
  <c r="BO47" i="12"/>
  <c r="BI47" i="12"/>
  <c r="CB46" i="12"/>
  <c r="BZ46" i="12"/>
  <c r="BY46" i="12"/>
  <c r="BX46" i="12"/>
  <c r="BW46" i="12"/>
  <c r="BS46" i="12"/>
  <c r="BR46" i="12"/>
  <c r="BQ46" i="12"/>
  <c r="BP46" i="12"/>
  <c r="BO46" i="12"/>
  <c r="BK46" i="12"/>
  <c r="CB45" i="12"/>
  <c r="BZ45" i="12"/>
  <c r="BY45" i="12"/>
  <c r="BX45" i="12"/>
  <c r="BW45" i="12"/>
  <c r="BS45" i="12"/>
  <c r="BR45" i="12"/>
  <c r="BQ45" i="12"/>
  <c r="BP45" i="12"/>
  <c r="BO45" i="12"/>
  <c r="BK45" i="12"/>
  <c r="CB44" i="12"/>
  <c r="BZ44" i="12"/>
  <c r="BY44" i="12"/>
  <c r="BX44" i="12"/>
  <c r="BW44" i="12"/>
  <c r="BS44" i="12"/>
  <c r="BR44" i="12"/>
  <c r="BQ44" i="12"/>
  <c r="BP44" i="12"/>
  <c r="BO44" i="12"/>
  <c r="BK44" i="12"/>
  <c r="BI44" i="12"/>
  <c r="CB43" i="12"/>
  <c r="BZ43" i="12"/>
  <c r="BY43" i="12"/>
  <c r="BX43" i="12"/>
  <c r="BW43" i="12"/>
  <c r="BS43" i="12"/>
  <c r="BK43" i="12"/>
  <c r="CB42" i="12"/>
  <c r="BZ42" i="12"/>
  <c r="BY42" i="12"/>
  <c r="BX42" i="12"/>
  <c r="BW42" i="12"/>
  <c r="BS42" i="12"/>
  <c r="BR42" i="12"/>
  <c r="BQ42" i="12"/>
  <c r="BP42" i="12"/>
  <c r="BO42" i="12"/>
  <c r="BK42" i="12"/>
  <c r="CB41" i="12"/>
  <c r="BZ41" i="12"/>
  <c r="BY41" i="12"/>
  <c r="BX41" i="12"/>
  <c r="BW41" i="12"/>
  <c r="BS41" i="12"/>
  <c r="BR41" i="12"/>
  <c r="BQ41" i="12"/>
  <c r="BP41" i="12"/>
  <c r="BO41" i="12"/>
  <c r="BK41" i="12"/>
  <c r="BI41" i="12"/>
  <c r="CB40" i="12"/>
  <c r="BZ40" i="12"/>
  <c r="BY40" i="12"/>
  <c r="BX40" i="12"/>
  <c r="BW40" i="12"/>
  <c r="BS40" i="12"/>
  <c r="BK40" i="12"/>
  <c r="CB39" i="12"/>
  <c r="BZ39" i="12"/>
  <c r="BY39" i="12"/>
  <c r="BX39" i="12"/>
  <c r="BW39" i="12"/>
  <c r="BS39" i="12"/>
  <c r="BR39" i="12"/>
  <c r="BQ39" i="12"/>
  <c r="BP39" i="12"/>
  <c r="BO39" i="12"/>
  <c r="BK39" i="12"/>
  <c r="CB38" i="12"/>
  <c r="BZ38" i="12"/>
  <c r="BY38" i="12"/>
  <c r="BX38" i="12"/>
  <c r="BW38" i="12"/>
  <c r="BS38" i="12"/>
  <c r="BR38" i="12"/>
  <c r="BQ38" i="12"/>
  <c r="BP38" i="12"/>
  <c r="BO38" i="12"/>
  <c r="BK38" i="12"/>
  <c r="BI38" i="12"/>
  <c r="CB37" i="12"/>
  <c r="BZ37" i="12"/>
  <c r="BY37" i="12"/>
  <c r="BX37" i="12"/>
  <c r="BW37" i="12"/>
  <c r="BS37" i="12"/>
  <c r="BK37" i="12"/>
  <c r="CB36" i="12"/>
  <c r="BZ36" i="12"/>
  <c r="BY36" i="12"/>
  <c r="BX36" i="12"/>
  <c r="BW36" i="12"/>
  <c r="BS36" i="12"/>
  <c r="BR36" i="12"/>
  <c r="BQ36" i="12"/>
  <c r="BP36" i="12"/>
  <c r="BO36" i="12"/>
  <c r="BK36" i="12"/>
  <c r="CB35" i="12"/>
  <c r="BZ35" i="12"/>
  <c r="BY35" i="12"/>
  <c r="BX35" i="12"/>
  <c r="BW35" i="12"/>
  <c r="BS35" i="12"/>
  <c r="BR35" i="12"/>
  <c r="BQ35" i="12"/>
  <c r="BP35" i="12"/>
  <c r="BO35" i="12"/>
  <c r="BK35" i="12"/>
  <c r="BI35" i="12"/>
  <c r="CB34" i="12"/>
  <c r="BZ34" i="12"/>
  <c r="BY34" i="12"/>
  <c r="BX34" i="12"/>
  <c r="BW34" i="12"/>
  <c r="BS34" i="12"/>
  <c r="BK34" i="12"/>
  <c r="CB33" i="12"/>
  <c r="BZ33" i="12"/>
  <c r="BY33" i="12"/>
  <c r="BX33" i="12"/>
  <c r="BW33" i="12"/>
  <c r="BS33" i="12"/>
  <c r="BR33" i="12"/>
  <c r="BQ33" i="12"/>
  <c r="BP33" i="12"/>
  <c r="BO33" i="12"/>
  <c r="BK33" i="12"/>
  <c r="CB32" i="12"/>
  <c r="BZ32" i="12"/>
  <c r="BY32" i="12"/>
  <c r="BX32" i="12"/>
  <c r="BW32" i="12"/>
  <c r="BS32" i="12"/>
  <c r="BR32" i="12"/>
  <c r="BQ32" i="12"/>
  <c r="BP32" i="12"/>
  <c r="BO32" i="12"/>
  <c r="BK32" i="12"/>
  <c r="BI32" i="12"/>
  <c r="CB31" i="12"/>
  <c r="BZ31" i="12"/>
  <c r="BY31" i="12"/>
  <c r="BX31" i="12"/>
  <c r="BW31" i="12"/>
  <c r="BS31" i="12"/>
  <c r="BK31" i="12"/>
  <c r="CB30" i="12"/>
  <c r="BZ30" i="12"/>
  <c r="BY30" i="12"/>
  <c r="BX30" i="12"/>
  <c r="BW30" i="12"/>
  <c r="BS30" i="12"/>
  <c r="BR30" i="12"/>
  <c r="BQ30" i="12"/>
  <c r="BP30" i="12"/>
  <c r="BO30" i="12"/>
  <c r="BK30" i="12"/>
  <c r="CB29" i="12"/>
  <c r="BZ29" i="12"/>
  <c r="BY29" i="12"/>
  <c r="BX29" i="12"/>
  <c r="BW29" i="12"/>
  <c r="BS29" i="12"/>
  <c r="BR29" i="12"/>
  <c r="BQ29" i="12"/>
  <c r="BP29" i="12"/>
  <c r="BO29" i="12"/>
  <c r="BK29" i="12"/>
  <c r="BI29" i="12"/>
  <c r="CB28" i="12"/>
  <c r="BZ28" i="12"/>
  <c r="BY28" i="12"/>
  <c r="BX28" i="12"/>
  <c r="BW28" i="12"/>
  <c r="BS28" i="12"/>
  <c r="BK28" i="12"/>
  <c r="CB27" i="12"/>
  <c r="BZ27" i="12"/>
  <c r="BY27" i="12"/>
  <c r="BX27" i="12"/>
  <c r="BW27" i="12"/>
  <c r="BS27" i="12"/>
  <c r="BR27" i="12"/>
  <c r="BQ27" i="12"/>
  <c r="BP27" i="12"/>
  <c r="BO27" i="12"/>
  <c r="BK27" i="12"/>
  <c r="CB26" i="12"/>
  <c r="BZ26" i="12"/>
  <c r="BY26" i="12"/>
  <c r="BX26" i="12"/>
  <c r="BW26" i="12"/>
  <c r="BS26" i="12"/>
  <c r="BR26" i="12"/>
  <c r="BQ26" i="12"/>
  <c r="BP26" i="12"/>
  <c r="BO26" i="12"/>
  <c r="BI26" i="12"/>
  <c r="CB25" i="12"/>
  <c r="BZ25" i="12"/>
  <c r="BY25" i="12"/>
  <c r="BX25" i="12"/>
  <c r="BW25" i="12"/>
  <c r="BS25" i="12"/>
  <c r="BR25" i="12"/>
  <c r="BQ25" i="12"/>
  <c r="BP25" i="12"/>
  <c r="BO25" i="12"/>
  <c r="BK25" i="12"/>
  <c r="CB24" i="12"/>
  <c r="BZ24" i="12"/>
  <c r="BY24" i="12"/>
  <c r="BX24" i="12"/>
  <c r="BW24" i="12"/>
  <c r="BS24" i="12"/>
  <c r="BR24" i="12"/>
  <c r="BQ24" i="12"/>
  <c r="BP24" i="12"/>
  <c r="BO24" i="12"/>
  <c r="BK24" i="12"/>
  <c r="CB23" i="12"/>
  <c r="BZ23" i="12"/>
  <c r="BY23" i="12"/>
  <c r="BX23" i="12"/>
  <c r="BW23" i="12"/>
  <c r="BS23" i="12"/>
  <c r="BR23" i="12"/>
  <c r="BQ23" i="12"/>
  <c r="BP23" i="12"/>
  <c r="BO23" i="12"/>
  <c r="BK23" i="12"/>
  <c r="BI23" i="12"/>
  <c r="CB22" i="12"/>
  <c r="BZ22" i="12"/>
  <c r="BY22" i="12"/>
  <c r="BX22" i="12"/>
  <c r="BW22" i="12"/>
  <c r="BS22" i="12"/>
  <c r="BK22" i="12"/>
  <c r="CB18" i="12"/>
  <c r="BZ18" i="12"/>
  <c r="BY18" i="12"/>
  <c r="BX18" i="12"/>
  <c r="BW18" i="12"/>
  <c r="BS18" i="12"/>
  <c r="BR18" i="12"/>
  <c r="BQ18" i="12"/>
  <c r="BP18" i="12"/>
  <c r="BO18" i="12"/>
  <c r="BK18" i="12"/>
  <c r="CB17" i="12"/>
  <c r="BZ17" i="12"/>
  <c r="BY17" i="12"/>
  <c r="BX17" i="12"/>
  <c r="BW17" i="12"/>
  <c r="BS17" i="12"/>
  <c r="BR17" i="12"/>
  <c r="BQ17" i="12"/>
  <c r="BP17" i="12"/>
  <c r="BO17" i="12"/>
  <c r="BK17" i="12"/>
  <c r="BI17" i="12"/>
  <c r="CB16" i="12"/>
  <c r="BZ16" i="12"/>
  <c r="BY16" i="12"/>
  <c r="BX16" i="12"/>
  <c r="BW16" i="12"/>
  <c r="BS16" i="12"/>
  <c r="BK16" i="12"/>
  <c r="CB15" i="12"/>
  <c r="BZ15" i="12"/>
  <c r="BY15" i="12"/>
  <c r="BX15" i="12"/>
  <c r="BW15" i="12"/>
  <c r="BS15" i="12"/>
  <c r="BR15" i="12"/>
  <c r="BQ15" i="12"/>
  <c r="BP15" i="12"/>
  <c r="BO15" i="12"/>
  <c r="BK15" i="12"/>
  <c r="CB14" i="12"/>
  <c r="BZ14" i="12"/>
  <c r="BY14" i="12"/>
  <c r="BX14" i="12"/>
  <c r="BW14" i="12"/>
  <c r="BS14" i="12"/>
  <c r="BR14" i="12"/>
  <c r="BQ14" i="12"/>
  <c r="BP14" i="12"/>
  <c r="BO14" i="12"/>
  <c r="BK14" i="12"/>
  <c r="BI14" i="12"/>
  <c r="CB13" i="12"/>
  <c r="BZ13" i="12"/>
  <c r="BY13" i="12"/>
  <c r="BX13" i="12"/>
  <c r="BW13" i="12"/>
  <c r="BS13" i="12"/>
  <c r="BK13" i="12"/>
  <c r="CB12" i="12"/>
  <c r="BZ12" i="12"/>
  <c r="BY12" i="12"/>
  <c r="BX12" i="12"/>
  <c r="BW12" i="12"/>
  <c r="BS12" i="12"/>
  <c r="BR12" i="12"/>
  <c r="BQ12" i="12"/>
  <c r="BP12" i="12"/>
  <c r="BO12" i="12"/>
  <c r="BK12" i="12"/>
  <c r="CB11" i="12"/>
  <c r="BZ11" i="12"/>
  <c r="BY11" i="12"/>
  <c r="BX11" i="12"/>
  <c r="BW11" i="12"/>
  <c r="BS11" i="12"/>
  <c r="BQ11" i="12"/>
  <c r="BO11" i="12"/>
  <c r="BP11" i="12" s="1"/>
  <c r="BK11" i="12"/>
  <c r="BI11" i="12"/>
  <c r="CB10" i="12"/>
  <c r="BZ10" i="12"/>
  <c r="BY10" i="12"/>
  <c r="BX10" i="12"/>
  <c r="BW10" i="12"/>
  <c r="BS10" i="12"/>
  <c r="BK10" i="12"/>
  <c r="CB9" i="12"/>
  <c r="BZ9" i="12"/>
  <c r="BY9" i="12"/>
  <c r="BX9" i="12"/>
  <c r="BW9" i="12"/>
  <c r="BS9" i="12"/>
  <c r="BR9" i="12"/>
  <c r="BQ9" i="12"/>
  <c r="BP9" i="12"/>
  <c r="BO9" i="12"/>
  <c r="BK9" i="12"/>
  <c r="CB8" i="12"/>
  <c r="BZ8" i="12"/>
  <c r="BY8" i="12"/>
  <c r="BX8" i="12"/>
  <c r="BW8" i="12"/>
  <c r="BS8" i="12"/>
  <c r="BQ8" i="12"/>
  <c r="BO8" i="12"/>
  <c r="BP8" i="12" s="1"/>
  <c r="BK8" i="12"/>
  <c r="BI8" i="12"/>
  <c r="CB7" i="12"/>
  <c r="BZ7" i="12"/>
  <c r="BY7" i="12"/>
  <c r="BX7" i="12"/>
  <c r="BW7" i="12"/>
  <c r="BS7" i="12"/>
  <c r="BK7" i="12"/>
  <c r="BS4" i="12"/>
  <c r="CB3" i="12"/>
  <c r="BX2" i="12"/>
  <c r="BR11" i="12" l="1"/>
  <c r="BR53" i="12"/>
  <c r="BR8" i="12"/>
  <c r="LE101" i="12"/>
  <c r="LE105" i="12" s="1"/>
  <c r="C18" i="16"/>
  <c r="C6" i="16"/>
  <c r="KR106" i="12"/>
  <c r="C9" i="16"/>
  <c r="EA100" i="12"/>
  <c r="EA107" i="12" s="1"/>
  <c r="DV109" i="12"/>
  <c r="DT109" i="12" s="1"/>
  <c r="DX109" i="12" s="1"/>
  <c r="DX108" i="12"/>
  <c r="DT106" i="12"/>
  <c r="DV107" i="12"/>
  <c r="DT107" i="12" s="1"/>
  <c r="DW108" i="12"/>
  <c r="EF105" i="12"/>
  <c r="DV110" i="12"/>
  <c r="DT110" i="12" s="1"/>
  <c r="LD105" i="12"/>
  <c r="KY100" i="12"/>
  <c r="KY107" i="12" s="1"/>
  <c r="KT109" i="12"/>
  <c r="KR109" i="12" s="1"/>
  <c r="KU109" i="12" s="1"/>
  <c r="KT107" i="12"/>
  <c r="KR107" i="12" s="1"/>
  <c r="KU107" i="12" s="1"/>
  <c r="CB100" i="12"/>
  <c r="BS102" i="12" s="1"/>
  <c r="KU108" i="12"/>
  <c r="KV108" i="12"/>
  <c r="BN110" i="12"/>
  <c r="BL110" i="12" s="1"/>
  <c r="BP110" i="12" s="1"/>
  <c r="BY100" i="12"/>
  <c r="KS106" i="12"/>
  <c r="BN109" i="12"/>
  <c r="BL109" i="12" s="1"/>
  <c r="BO109" i="12" s="1"/>
  <c r="KT110" i="12"/>
  <c r="KR110" i="12" s="1"/>
  <c r="BS100" i="12"/>
  <c r="BS107" i="12" s="1"/>
  <c r="BX105" i="12"/>
  <c r="BP108" i="12"/>
  <c r="BL106" i="12"/>
  <c r="BN107" i="12"/>
  <c r="BL107" i="12" s="1"/>
  <c r="BO108" i="12"/>
  <c r="C12" i="4"/>
  <c r="FI109" i="12"/>
  <c r="FI108" i="12"/>
  <c r="FX104" i="12"/>
  <c r="FT103" i="12"/>
  <c r="FI107" i="12" s="1"/>
  <c r="FW100" i="12"/>
  <c r="FR100" i="12"/>
  <c r="FH108" i="12" s="1"/>
  <c r="FJ100" i="12"/>
  <c r="FU101" i="12" s="1"/>
  <c r="FU105" i="12" s="1"/>
  <c r="FH100" i="12"/>
  <c r="FX99" i="12"/>
  <c r="FV99" i="12"/>
  <c r="FU99" i="12"/>
  <c r="FT99" i="12"/>
  <c r="FS99" i="12"/>
  <c r="FO99" i="12"/>
  <c r="FK99" i="12"/>
  <c r="FL99" i="12" s="1"/>
  <c r="FG99" i="12"/>
  <c r="FX98" i="12"/>
  <c r="FV98" i="12"/>
  <c r="FU98" i="12"/>
  <c r="FT98" i="12"/>
  <c r="FS98" i="12"/>
  <c r="FO98" i="12"/>
  <c r="FG98" i="12"/>
  <c r="FE98" i="12"/>
  <c r="FX97" i="12"/>
  <c r="FV97" i="12"/>
  <c r="FU97" i="12"/>
  <c r="FT97" i="12"/>
  <c r="FS97" i="12"/>
  <c r="FO97" i="12"/>
  <c r="FG97" i="12"/>
  <c r="FX96" i="12"/>
  <c r="FV96" i="12"/>
  <c r="FU96" i="12"/>
  <c r="FT96" i="12"/>
  <c r="FS96" i="12"/>
  <c r="FO96" i="12"/>
  <c r="FN96" i="12"/>
  <c r="FM96" i="12"/>
  <c r="FL96" i="12"/>
  <c r="FK96" i="12"/>
  <c r="FG96" i="12"/>
  <c r="FX95" i="12"/>
  <c r="FV95" i="12"/>
  <c r="FU95" i="12"/>
  <c r="FT95" i="12"/>
  <c r="FS95" i="12"/>
  <c r="FO95" i="12"/>
  <c r="FN95" i="12"/>
  <c r="FM95" i="12"/>
  <c r="FL95" i="12"/>
  <c r="FK95" i="12"/>
  <c r="FE95" i="12"/>
  <c r="FX94" i="12"/>
  <c r="FV94" i="12"/>
  <c r="FU94" i="12"/>
  <c r="FT94" i="12"/>
  <c r="FS94" i="12"/>
  <c r="FO94" i="12"/>
  <c r="FN94" i="12"/>
  <c r="FM94" i="12"/>
  <c r="FL94" i="12"/>
  <c r="FK94" i="12"/>
  <c r="FG94" i="12"/>
  <c r="FX93" i="12"/>
  <c r="FV93" i="12"/>
  <c r="FU93" i="12"/>
  <c r="FT93" i="12"/>
  <c r="FS93" i="12"/>
  <c r="FO93" i="12"/>
  <c r="FN93" i="12"/>
  <c r="FM93" i="12"/>
  <c r="FL93" i="12"/>
  <c r="FK93" i="12"/>
  <c r="FG93" i="12"/>
  <c r="FX92" i="12"/>
  <c r="FV92" i="12"/>
  <c r="FU92" i="12"/>
  <c r="FT92" i="12"/>
  <c r="FS92" i="12"/>
  <c r="FO92" i="12"/>
  <c r="FN92" i="12"/>
  <c r="FM92" i="12"/>
  <c r="FL92" i="12"/>
  <c r="FK92" i="12"/>
  <c r="FE92" i="12"/>
  <c r="FX91" i="12"/>
  <c r="FV91" i="12"/>
  <c r="FU91" i="12"/>
  <c r="FT91" i="12"/>
  <c r="FS91" i="12"/>
  <c r="FO91" i="12"/>
  <c r="FN91" i="12"/>
  <c r="FM91" i="12"/>
  <c r="FL91" i="12"/>
  <c r="FK91" i="12"/>
  <c r="FG91" i="12"/>
  <c r="FX90" i="12"/>
  <c r="FV90" i="12"/>
  <c r="FU90" i="12"/>
  <c r="FT90" i="12"/>
  <c r="FS90" i="12"/>
  <c r="FO90" i="12"/>
  <c r="FN90" i="12"/>
  <c r="FM90" i="12"/>
  <c r="FL90" i="12"/>
  <c r="FK90" i="12"/>
  <c r="FG90" i="12"/>
  <c r="FX89" i="12"/>
  <c r="FV89" i="12"/>
  <c r="FU89" i="12"/>
  <c r="FT89" i="12"/>
  <c r="FS89" i="12"/>
  <c r="FO89" i="12"/>
  <c r="FN89" i="12"/>
  <c r="FM89" i="12"/>
  <c r="FL89" i="12"/>
  <c r="FK89" i="12"/>
  <c r="FE89" i="12"/>
  <c r="FX88" i="12"/>
  <c r="FV88" i="12"/>
  <c r="FU88" i="12"/>
  <c r="FT88" i="12"/>
  <c r="FS88" i="12"/>
  <c r="FO88" i="12"/>
  <c r="FN88" i="12"/>
  <c r="FM88" i="12"/>
  <c r="FL88" i="12"/>
  <c r="FK88" i="12"/>
  <c r="FG88" i="12"/>
  <c r="FX87" i="12"/>
  <c r="FV87" i="12"/>
  <c r="FU87" i="12"/>
  <c r="FT87" i="12"/>
  <c r="FS87" i="12"/>
  <c r="FO87" i="12"/>
  <c r="FN87" i="12"/>
  <c r="FM87" i="12"/>
  <c r="FL87" i="12"/>
  <c r="FK87" i="12"/>
  <c r="FG87" i="12"/>
  <c r="FX86" i="12"/>
  <c r="FV86" i="12"/>
  <c r="FU86" i="12"/>
  <c r="FT86" i="12"/>
  <c r="FS86" i="12"/>
  <c r="FO86" i="12"/>
  <c r="FN86" i="12"/>
  <c r="FM86" i="12"/>
  <c r="FL86" i="12"/>
  <c r="FK86" i="12"/>
  <c r="FE86" i="12"/>
  <c r="FX85" i="12"/>
  <c r="FV85" i="12"/>
  <c r="FU85" i="12"/>
  <c r="FT85" i="12"/>
  <c r="FS85" i="12"/>
  <c r="FO85" i="12"/>
  <c r="FN85" i="12"/>
  <c r="FM85" i="12"/>
  <c r="FL85" i="12"/>
  <c r="FK85" i="12"/>
  <c r="FG85" i="12"/>
  <c r="FX84" i="12"/>
  <c r="FV84" i="12"/>
  <c r="FU84" i="12"/>
  <c r="FT84" i="12"/>
  <c r="FS84" i="12"/>
  <c r="FO84" i="12"/>
  <c r="FN84" i="12"/>
  <c r="FM84" i="12"/>
  <c r="FL84" i="12"/>
  <c r="FK84" i="12"/>
  <c r="FG84" i="12"/>
  <c r="FX83" i="12"/>
  <c r="FV83" i="12"/>
  <c r="FU83" i="12"/>
  <c r="FT83" i="12"/>
  <c r="FS83" i="12"/>
  <c r="FO83" i="12"/>
  <c r="FN83" i="12"/>
  <c r="FM83" i="12"/>
  <c r="FL83" i="12"/>
  <c r="FK83" i="12"/>
  <c r="FE83" i="12"/>
  <c r="FX82" i="12"/>
  <c r="FV82" i="12"/>
  <c r="FU82" i="12"/>
  <c r="FT82" i="12"/>
  <c r="FS82" i="12"/>
  <c r="FO82" i="12"/>
  <c r="FN82" i="12"/>
  <c r="FM82" i="12"/>
  <c r="FL82" i="12"/>
  <c r="FK82" i="12"/>
  <c r="FG82" i="12"/>
  <c r="FX81" i="12"/>
  <c r="FV81" i="12"/>
  <c r="FU81" i="12"/>
  <c r="FT81" i="12"/>
  <c r="FS81" i="12"/>
  <c r="FO81" i="12"/>
  <c r="FN81" i="12"/>
  <c r="FM81" i="12"/>
  <c r="FL81" i="12"/>
  <c r="FK81" i="12"/>
  <c r="FG81" i="12"/>
  <c r="FX80" i="12"/>
  <c r="FV80" i="12"/>
  <c r="FU80" i="12"/>
  <c r="FT80" i="12"/>
  <c r="FS80" i="12"/>
  <c r="FO80" i="12"/>
  <c r="FN80" i="12"/>
  <c r="FM80" i="12"/>
  <c r="FL80" i="12"/>
  <c r="FK80" i="12"/>
  <c r="FE80" i="12"/>
  <c r="FX79" i="12"/>
  <c r="FV79" i="12"/>
  <c r="FU79" i="12"/>
  <c r="FT79" i="12"/>
  <c r="FS79" i="12"/>
  <c r="FO79" i="12"/>
  <c r="FN79" i="12"/>
  <c r="FM79" i="12"/>
  <c r="FL79" i="12"/>
  <c r="FK79" i="12"/>
  <c r="FG79" i="12"/>
  <c r="FX78" i="12"/>
  <c r="FV78" i="12"/>
  <c r="FU78" i="12"/>
  <c r="FT78" i="12"/>
  <c r="FS78" i="12"/>
  <c r="FO78" i="12"/>
  <c r="FN78" i="12"/>
  <c r="FM78" i="12"/>
  <c r="FL78" i="12"/>
  <c r="FK78" i="12"/>
  <c r="FG78" i="12"/>
  <c r="FX77" i="12"/>
  <c r="FV77" i="12"/>
  <c r="FU77" i="12"/>
  <c r="FT77" i="12"/>
  <c r="FS77" i="12"/>
  <c r="FO77" i="12"/>
  <c r="FN77" i="12"/>
  <c r="FM77" i="12"/>
  <c r="FL77" i="12"/>
  <c r="FK77" i="12"/>
  <c r="FE77" i="12"/>
  <c r="FX76" i="12"/>
  <c r="FV76" i="12"/>
  <c r="FU76" i="12"/>
  <c r="FT76" i="12"/>
  <c r="FS76" i="12"/>
  <c r="FO76" i="12"/>
  <c r="FN76" i="12"/>
  <c r="FM76" i="12"/>
  <c r="FL76" i="12"/>
  <c r="FK76" i="12"/>
  <c r="FG76" i="12"/>
  <c r="FX75" i="12"/>
  <c r="FV75" i="12"/>
  <c r="FU75" i="12"/>
  <c r="FT75" i="12"/>
  <c r="FS75" i="12"/>
  <c r="FO75" i="12"/>
  <c r="FN75" i="12"/>
  <c r="FM75" i="12"/>
  <c r="FL75" i="12"/>
  <c r="FK75" i="12"/>
  <c r="FG75" i="12"/>
  <c r="FX74" i="12"/>
  <c r="FV74" i="12"/>
  <c r="FU74" i="12"/>
  <c r="FT74" i="12"/>
  <c r="FS74" i="12"/>
  <c r="FO74" i="12"/>
  <c r="FN74" i="12"/>
  <c r="FM74" i="12"/>
  <c r="FL74" i="12"/>
  <c r="FK74" i="12"/>
  <c r="FE74" i="12"/>
  <c r="FX73" i="12"/>
  <c r="FV73" i="12"/>
  <c r="FU73" i="12"/>
  <c r="FT73" i="12"/>
  <c r="FS73" i="12"/>
  <c r="FO73" i="12"/>
  <c r="FN73" i="12"/>
  <c r="FM73" i="12"/>
  <c r="FL73" i="12"/>
  <c r="FK73" i="12"/>
  <c r="FG73" i="12"/>
  <c r="FX72" i="12"/>
  <c r="FV72" i="12"/>
  <c r="FU72" i="12"/>
  <c r="FT72" i="12"/>
  <c r="FS72" i="12"/>
  <c r="FO72" i="12"/>
  <c r="FN72" i="12"/>
  <c r="FM72" i="12"/>
  <c r="FL72" i="12"/>
  <c r="FK72" i="12"/>
  <c r="FG72" i="12"/>
  <c r="FX71" i="12"/>
  <c r="FV71" i="12"/>
  <c r="FU71" i="12"/>
  <c r="FT71" i="12"/>
  <c r="FS71" i="12"/>
  <c r="FO71" i="12"/>
  <c r="FN71" i="12"/>
  <c r="FM71" i="12"/>
  <c r="FL71" i="12"/>
  <c r="FK71" i="12"/>
  <c r="FE71" i="12"/>
  <c r="FX70" i="12"/>
  <c r="FV70" i="12"/>
  <c r="FU70" i="12"/>
  <c r="FT70" i="12"/>
  <c r="FS70" i="12"/>
  <c r="FO70" i="12"/>
  <c r="FN70" i="12"/>
  <c r="FM70" i="12"/>
  <c r="FL70" i="12"/>
  <c r="FK70" i="12"/>
  <c r="FG70" i="12"/>
  <c r="FX69" i="12"/>
  <c r="FV69" i="12"/>
  <c r="FU69" i="12"/>
  <c r="FT69" i="12"/>
  <c r="FS69" i="12"/>
  <c r="FO69" i="12"/>
  <c r="FN69" i="12"/>
  <c r="FM69" i="12"/>
  <c r="FL69" i="12"/>
  <c r="FK69" i="12"/>
  <c r="FG69" i="12"/>
  <c r="FX68" i="12"/>
  <c r="FV68" i="12"/>
  <c r="FU68" i="12"/>
  <c r="FT68" i="12"/>
  <c r="FS68" i="12"/>
  <c r="FO68" i="12"/>
  <c r="FN68" i="12"/>
  <c r="FM68" i="12"/>
  <c r="FL68" i="12"/>
  <c r="FK68" i="12"/>
  <c r="FG68" i="12"/>
  <c r="FE68" i="12"/>
  <c r="FX67" i="12"/>
  <c r="FV67" i="12"/>
  <c r="FU67" i="12"/>
  <c r="FT67" i="12"/>
  <c r="FS67" i="12"/>
  <c r="FO67" i="12"/>
  <c r="FG67" i="12"/>
  <c r="FX66" i="12"/>
  <c r="FV66" i="12"/>
  <c r="FU66" i="12"/>
  <c r="FT66" i="12"/>
  <c r="FS66" i="12"/>
  <c r="FO66" i="12"/>
  <c r="FN66" i="12"/>
  <c r="FM66" i="12"/>
  <c r="FL66" i="12"/>
  <c r="FK66" i="12"/>
  <c r="FG66" i="12"/>
  <c r="FX65" i="12"/>
  <c r="FV65" i="12"/>
  <c r="FU65" i="12"/>
  <c r="FT65" i="12"/>
  <c r="FS65" i="12"/>
  <c r="FO65" i="12"/>
  <c r="FN65" i="12"/>
  <c r="FM65" i="12"/>
  <c r="FL65" i="12"/>
  <c r="FK65" i="12"/>
  <c r="FE65" i="12"/>
  <c r="FX64" i="12"/>
  <c r="FV64" i="12"/>
  <c r="FU64" i="12"/>
  <c r="FT64" i="12"/>
  <c r="FS64" i="12"/>
  <c r="FO64" i="12"/>
  <c r="FN64" i="12"/>
  <c r="FM64" i="12"/>
  <c r="FL64" i="12"/>
  <c r="FK64" i="12"/>
  <c r="FG64" i="12"/>
  <c r="FX63" i="12"/>
  <c r="FV63" i="12"/>
  <c r="FU63" i="12"/>
  <c r="FT63" i="12"/>
  <c r="FS63" i="12"/>
  <c r="FO63" i="12"/>
  <c r="FK63" i="12"/>
  <c r="FL63" i="12" s="1"/>
  <c r="FG63" i="12"/>
  <c r="FX62" i="12"/>
  <c r="FV62" i="12"/>
  <c r="FU62" i="12"/>
  <c r="FT62" i="12"/>
  <c r="FS62" i="12"/>
  <c r="FO62" i="12"/>
  <c r="FG62" i="12"/>
  <c r="FE62" i="12"/>
  <c r="FX61" i="12"/>
  <c r="FV61" i="12"/>
  <c r="FU61" i="12"/>
  <c r="FT61" i="12"/>
  <c r="FS61" i="12"/>
  <c r="FO61" i="12"/>
  <c r="FG61" i="12"/>
  <c r="FX60" i="12"/>
  <c r="FV60" i="12"/>
  <c r="FU60" i="12"/>
  <c r="FT60" i="12"/>
  <c r="FS60" i="12"/>
  <c r="FO60" i="12"/>
  <c r="FM60" i="12"/>
  <c r="FK60" i="12"/>
  <c r="FL60" i="12" s="1"/>
  <c r="FG60" i="12"/>
  <c r="FX59" i="12"/>
  <c r="FV59" i="12"/>
  <c r="FU59" i="12"/>
  <c r="FT59" i="12"/>
  <c r="FS59" i="12"/>
  <c r="FO59" i="12"/>
  <c r="FK59" i="12"/>
  <c r="FL59" i="12" s="1"/>
  <c r="FG59" i="12"/>
  <c r="FE59" i="12"/>
  <c r="FX58" i="12"/>
  <c r="FV58" i="12"/>
  <c r="FU58" i="12"/>
  <c r="FT58" i="12"/>
  <c r="FS58" i="12"/>
  <c r="FO58" i="12"/>
  <c r="FG58" i="12"/>
  <c r="FX57" i="12"/>
  <c r="FV57" i="12"/>
  <c r="FU57" i="12"/>
  <c r="FT57" i="12"/>
  <c r="FS57" i="12"/>
  <c r="FO57" i="12"/>
  <c r="FM57" i="12"/>
  <c r="FK57" i="12"/>
  <c r="FL57" i="12" s="1"/>
  <c r="FG57" i="12"/>
  <c r="FX56" i="12"/>
  <c r="FV56" i="12"/>
  <c r="FU56" i="12"/>
  <c r="FT56" i="12"/>
  <c r="FS56" i="12"/>
  <c r="FO56" i="12"/>
  <c r="FK56" i="12"/>
  <c r="FL56" i="12" s="1"/>
  <c r="FG56" i="12"/>
  <c r="FE56" i="12"/>
  <c r="FX55" i="12"/>
  <c r="FV55" i="12"/>
  <c r="FU55" i="12"/>
  <c r="FT55" i="12"/>
  <c r="FS55" i="12"/>
  <c r="FO55" i="12"/>
  <c r="FG55" i="12"/>
  <c r="FX54" i="12"/>
  <c r="FV54" i="12"/>
  <c r="FU54" i="12"/>
  <c r="FT54" i="12"/>
  <c r="FS54" i="12"/>
  <c r="FO54" i="12"/>
  <c r="FM54" i="12"/>
  <c r="FK54" i="12"/>
  <c r="FL54" i="12" s="1"/>
  <c r="FG54" i="12"/>
  <c r="FX53" i="12"/>
  <c r="FV53" i="12"/>
  <c r="FU53" i="12"/>
  <c r="FT53" i="12"/>
  <c r="FS53" i="12"/>
  <c r="FO53" i="12"/>
  <c r="FK53" i="12"/>
  <c r="FL53" i="12" s="1"/>
  <c r="FG53" i="12"/>
  <c r="FE53" i="12"/>
  <c r="FX52" i="12"/>
  <c r="FV52" i="12"/>
  <c r="FU52" i="12"/>
  <c r="FT52" i="12"/>
  <c r="FS52" i="12"/>
  <c r="FO52" i="12"/>
  <c r="FG52" i="12"/>
  <c r="FX51" i="12"/>
  <c r="FV51" i="12"/>
  <c r="FU51" i="12"/>
  <c r="FT51" i="12"/>
  <c r="FS51" i="12"/>
  <c r="FO51" i="12"/>
  <c r="FM51" i="12"/>
  <c r="FK51" i="12"/>
  <c r="FL51" i="12" s="1"/>
  <c r="FG51" i="12"/>
  <c r="FX50" i="12"/>
  <c r="FV50" i="12"/>
  <c r="FU50" i="12"/>
  <c r="FT50" i="12"/>
  <c r="FS50" i="12"/>
  <c r="FO50" i="12"/>
  <c r="FK50" i="12"/>
  <c r="FL50" i="12" s="1"/>
  <c r="FG50" i="12"/>
  <c r="FE50" i="12"/>
  <c r="FX49" i="12"/>
  <c r="FV49" i="12"/>
  <c r="FU49" i="12"/>
  <c r="FT49" i="12"/>
  <c r="FS49" i="12"/>
  <c r="FO49" i="12"/>
  <c r="FG49" i="12"/>
  <c r="FX48" i="12"/>
  <c r="FV48" i="12"/>
  <c r="FU48" i="12"/>
  <c r="FT48" i="12"/>
  <c r="FS48" i="12"/>
  <c r="FO48" i="12"/>
  <c r="FN48" i="12"/>
  <c r="FM48" i="12"/>
  <c r="FL48" i="12"/>
  <c r="FK48" i="12"/>
  <c r="FG48" i="12"/>
  <c r="FX47" i="12"/>
  <c r="FV47" i="12"/>
  <c r="FU47" i="12"/>
  <c r="FT47" i="12"/>
  <c r="FS47" i="12"/>
  <c r="FO47" i="12"/>
  <c r="FK47" i="12"/>
  <c r="FL47" i="12" s="1"/>
  <c r="FG47" i="12"/>
  <c r="FE47" i="12"/>
  <c r="FX46" i="12"/>
  <c r="FV46" i="12"/>
  <c r="FU46" i="12"/>
  <c r="FT46" i="12"/>
  <c r="FS46" i="12"/>
  <c r="FO46" i="12"/>
  <c r="FG46" i="12"/>
  <c r="FX45" i="12"/>
  <c r="FV45" i="12"/>
  <c r="FU45" i="12"/>
  <c r="FT45" i="12"/>
  <c r="FS45" i="12"/>
  <c r="FO45" i="12"/>
  <c r="FN45" i="12"/>
  <c r="FM45" i="12"/>
  <c r="FL45" i="12"/>
  <c r="FK45" i="12"/>
  <c r="FG45" i="12"/>
  <c r="FX44" i="12"/>
  <c r="FV44" i="12"/>
  <c r="FU44" i="12"/>
  <c r="FT44" i="12"/>
  <c r="FS44" i="12"/>
  <c r="FO44" i="12"/>
  <c r="FN44" i="12"/>
  <c r="FM44" i="12"/>
  <c r="FL44" i="12"/>
  <c r="FK44" i="12"/>
  <c r="FE44" i="12"/>
  <c r="FX43" i="12"/>
  <c r="FV43" i="12"/>
  <c r="FU43" i="12"/>
  <c r="FT43" i="12"/>
  <c r="FS43" i="12"/>
  <c r="FO43" i="12"/>
  <c r="FN43" i="12"/>
  <c r="FM43" i="12"/>
  <c r="FL43" i="12"/>
  <c r="FK43" i="12"/>
  <c r="FG43" i="12"/>
  <c r="FX42" i="12"/>
  <c r="FV42" i="12"/>
  <c r="FU42" i="12"/>
  <c r="FT42" i="12"/>
  <c r="FS42" i="12"/>
  <c r="FO42" i="12"/>
  <c r="FN42" i="12"/>
  <c r="FM42" i="12"/>
  <c r="FL42" i="12"/>
  <c r="FK42" i="12"/>
  <c r="FG42" i="12"/>
  <c r="FX41" i="12"/>
  <c r="FV41" i="12"/>
  <c r="FU41" i="12"/>
  <c r="FT41" i="12"/>
  <c r="FS41" i="12"/>
  <c r="FO41" i="12"/>
  <c r="FM41" i="12"/>
  <c r="FK41" i="12"/>
  <c r="FL41" i="12" s="1"/>
  <c r="FG41" i="12"/>
  <c r="FE41" i="12"/>
  <c r="FX40" i="12"/>
  <c r="FV40" i="12"/>
  <c r="FU40" i="12"/>
  <c r="FT40" i="12"/>
  <c r="FS40" i="12"/>
  <c r="FO40" i="12"/>
  <c r="FG40" i="12"/>
  <c r="FX39" i="12"/>
  <c r="FV39" i="12"/>
  <c r="FU39" i="12"/>
  <c r="FT39" i="12"/>
  <c r="FS39" i="12"/>
  <c r="FO39" i="12"/>
  <c r="FK39" i="12"/>
  <c r="FL39" i="12" s="1"/>
  <c r="FG39" i="12"/>
  <c r="FX38" i="12"/>
  <c r="FV38" i="12"/>
  <c r="FU38" i="12"/>
  <c r="FT38" i="12"/>
  <c r="FS38" i="12"/>
  <c r="FO38" i="12"/>
  <c r="FG38" i="12"/>
  <c r="FE38" i="12"/>
  <c r="FX37" i="12"/>
  <c r="FV37" i="12"/>
  <c r="FU37" i="12"/>
  <c r="FT37" i="12"/>
  <c r="FS37" i="12"/>
  <c r="FO37" i="12"/>
  <c r="FG37" i="12"/>
  <c r="FX36" i="12"/>
  <c r="FV36" i="12"/>
  <c r="FU36" i="12"/>
  <c r="FT36" i="12"/>
  <c r="FS36" i="12"/>
  <c r="FO36" i="12"/>
  <c r="FK36" i="12"/>
  <c r="FL36" i="12" s="1"/>
  <c r="FG36" i="12"/>
  <c r="FX35" i="12"/>
  <c r="FV35" i="12"/>
  <c r="FU35" i="12"/>
  <c r="FT35" i="12"/>
  <c r="FS35" i="12"/>
  <c r="FO35" i="12"/>
  <c r="FG35" i="12"/>
  <c r="FE35" i="12"/>
  <c r="FX34" i="12"/>
  <c r="FV34" i="12"/>
  <c r="FU34" i="12"/>
  <c r="FT34" i="12"/>
  <c r="FS34" i="12"/>
  <c r="FO34" i="12"/>
  <c r="FG34" i="12"/>
  <c r="FX33" i="12"/>
  <c r="FV33" i="12"/>
  <c r="FU33" i="12"/>
  <c r="FT33" i="12"/>
  <c r="FS33" i="12"/>
  <c r="FO33" i="12"/>
  <c r="FK33" i="12"/>
  <c r="FL33" i="12" s="1"/>
  <c r="FG33" i="12"/>
  <c r="FX32" i="12"/>
  <c r="FV32" i="12"/>
  <c r="FU32" i="12"/>
  <c r="FT32" i="12"/>
  <c r="FS32" i="12"/>
  <c r="FO32" i="12"/>
  <c r="FM32" i="12"/>
  <c r="FK32" i="12"/>
  <c r="FL32" i="12" s="1"/>
  <c r="FG32" i="12"/>
  <c r="FE32" i="12"/>
  <c r="FX31" i="12"/>
  <c r="FV31" i="12"/>
  <c r="FU31" i="12"/>
  <c r="FT31" i="12"/>
  <c r="FS31" i="12"/>
  <c r="FO31" i="12"/>
  <c r="FG31" i="12"/>
  <c r="FX30" i="12"/>
  <c r="FV30" i="12"/>
  <c r="FU30" i="12"/>
  <c r="FT30" i="12"/>
  <c r="FS30" i="12"/>
  <c r="FO30" i="12"/>
  <c r="FK30" i="12"/>
  <c r="FL30" i="12" s="1"/>
  <c r="FG30" i="12"/>
  <c r="FX29" i="12"/>
  <c r="FV29" i="12"/>
  <c r="FU29" i="12"/>
  <c r="FT29" i="12"/>
  <c r="FS29" i="12"/>
  <c r="FO29" i="12"/>
  <c r="FG29" i="12"/>
  <c r="FE29" i="12"/>
  <c r="FO28" i="12"/>
  <c r="FG28" i="12"/>
  <c r="FX27" i="12"/>
  <c r="FV27" i="12"/>
  <c r="FU27" i="12"/>
  <c r="FT27" i="12"/>
  <c r="FS27" i="12"/>
  <c r="FO27" i="12"/>
  <c r="FK27" i="12"/>
  <c r="FL27" i="12" s="1"/>
  <c r="FG27" i="12"/>
  <c r="FX26" i="12"/>
  <c r="FV26" i="12"/>
  <c r="FU26" i="12"/>
  <c r="FT26" i="12"/>
  <c r="FS26" i="12"/>
  <c r="FO26" i="12"/>
  <c r="FG26" i="12"/>
  <c r="FE26" i="12"/>
  <c r="FX25" i="12"/>
  <c r="FV25" i="12"/>
  <c r="FU25" i="12"/>
  <c r="FT25" i="12"/>
  <c r="FS25" i="12"/>
  <c r="FO25" i="12"/>
  <c r="FG25" i="12"/>
  <c r="FX24" i="12"/>
  <c r="FV24" i="12"/>
  <c r="FU24" i="12"/>
  <c r="FT24" i="12"/>
  <c r="FS24" i="12"/>
  <c r="FO24" i="12"/>
  <c r="FN24" i="12"/>
  <c r="FM24" i="12"/>
  <c r="FL24" i="12"/>
  <c r="FK24" i="12"/>
  <c r="FG24" i="12"/>
  <c r="FX23" i="12"/>
  <c r="FV23" i="12"/>
  <c r="FU23" i="12"/>
  <c r="FT23" i="12"/>
  <c r="FS23" i="12"/>
  <c r="FO23" i="12"/>
  <c r="FN23" i="12"/>
  <c r="FM23" i="12"/>
  <c r="FL23" i="12"/>
  <c r="FK23" i="12"/>
  <c r="FE23" i="12"/>
  <c r="FX22" i="12"/>
  <c r="FV22" i="12"/>
  <c r="FU22" i="12"/>
  <c r="FT22" i="12"/>
  <c r="FS22" i="12"/>
  <c r="FO22" i="12"/>
  <c r="FN22" i="12"/>
  <c r="FM22" i="12"/>
  <c r="FL22" i="12"/>
  <c r="FK22" i="12"/>
  <c r="FG22" i="12"/>
  <c r="FX18" i="12"/>
  <c r="FV18" i="12"/>
  <c r="FU18" i="12"/>
  <c r="FT18" i="12"/>
  <c r="FS18" i="12"/>
  <c r="FO18" i="12"/>
  <c r="FK18" i="12"/>
  <c r="FL18" i="12" s="1"/>
  <c r="FG18" i="12"/>
  <c r="FX17" i="12"/>
  <c r="FV17" i="12"/>
  <c r="FU17" i="12"/>
  <c r="FT17" i="12"/>
  <c r="FS17" i="12"/>
  <c r="FO17" i="12"/>
  <c r="FG17" i="12"/>
  <c r="FE17" i="12"/>
  <c r="FX16" i="12"/>
  <c r="FV16" i="12"/>
  <c r="FU16" i="12"/>
  <c r="FT16" i="12"/>
  <c r="FS16" i="12"/>
  <c r="FO16" i="12"/>
  <c r="FG16" i="12"/>
  <c r="FX15" i="12"/>
  <c r="FV15" i="12"/>
  <c r="FU15" i="12"/>
  <c r="FT15" i="12"/>
  <c r="FS15" i="12"/>
  <c r="FO15" i="12"/>
  <c r="FN15" i="12"/>
  <c r="FM15" i="12"/>
  <c r="FL15" i="12"/>
  <c r="FK15" i="12"/>
  <c r="FG15" i="12"/>
  <c r="FX14" i="12"/>
  <c r="FV14" i="12"/>
  <c r="FU14" i="12"/>
  <c r="FT14" i="12"/>
  <c r="FS14" i="12"/>
  <c r="FO14" i="12"/>
  <c r="FN14" i="12"/>
  <c r="FM14" i="12"/>
  <c r="FL14" i="12"/>
  <c r="FK14" i="12"/>
  <c r="FG14" i="12"/>
  <c r="FE14" i="12"/>
  <c r="FX13" i="12"/>
  <c r="FV13" i="12"/>
  <c r="FU13" i="12"/>
  <c r="FT13" i="12"/>
  <c r="FS13" i="12"/>
  <c r="FO13" i="12"/>
  <c r="FG13" i="12"/>
  <c r="FX12" i="12"/>
  <c r="FV12" i="12"/>
  <c r="FU12" i="12"/>
  <c r="FT12" i="12"/>
  <c r="FS12" i="12"/>
  <c r="FO12" i="12"/>
  <c r="FM12" i="12"/>
  <c r="FK12" i="12"/>
  <c r="FL12" i="12" s="1"/>
  <c r="FG12" i="12"/>
  <c r="FX11" i="12"/>
  <c r="FV11" i="12"/>
  <c r="FU11" i="12"/>
  <c r="FT11" i="12"/>
  <c r="FS11" i="12"/>
  <c r="FO11" i="12"/>
  <c r="FK11" i="12"/>
  <c r="FL11" i="12" s="1"/>
  <c r="FG11" i="12"/>
  <c r="FE11" i="12"/>
  <c r="FX10" i="12"/>
  <c r="FV10" i="12"/>
  <c r="FU10" i="12"/>
  <c r="FT10" i="12"/>
  <c r="FS10" i="12"/>
  <c r="FO10" i="12"/>
  <c r="FG10" i="12"/>
  <c r="FX9" i="12"/>
  <c r="FV9" i="12"/>
  <c r="FU9" i="12"/>
  <c r="FT9" i="12"/>
  <c r="FS9" i="12"/>
  <c r="FO9" i="12"/>
  <c r="FK9" i="12"/>
  <c r="FL9" i="12" s="1"/>
  <c r="FG9" i="12"/>
  <c r="FX8" i="12"/>
  <c r="FV8" i="12"/>
  <c r="FU8" i="12"/>
  <c r="FT8" i="12"/>
  <c r="FS8" i="12"/>
  <c r="FO8" i="12"/>
  <c r="FG8" i="12"/>
  <c r="FE8" i="12"/>
  <c r="FX7" i="12"/>
  <c r="FV7" i="12"/>
  <c r="FU7" i="12"/>
  <c r="FT7" i="12"/>
  <c r="FS7" i="12"/>
  <c r="FO7" i="12"/>
  <c r="FG7" i="12"/>
  <c r="FO4" i="12"/>
  <c r="FX3" i="12"/>
  <c r="FT2" i="12"/>
  <c r="FN60" i="12" l="1"/>
  <c r="FN41" i="12"/>
  <c r="FN12" i="12"/>
  <c r="FN51" i="12"/>
  <c r="FN57" i="12"/>
  <c r="FN54" i="12"/>
  <c r="FN32" i="12"/>
  <c r="KV106" i="12"/>
  <c r="FH106" i="12"/>
  <c r="C11" i="16"/>
  <c r="DW109" i="12"/>
  <c r="DX107" i="12"/>
  <c r="DW107" i="12"/>
  <c r="KV107" i="12"/>
  <c r="DX106" i="12"/>
  <c r="DW106" i="12"/>
  <c r="DX110" i="12"/>
  <c r="DW110" i="12"/>
  <c r="KU106" i="12"/>
  <c r="KV109" i="12"/>
  <c r="BO110" i="12"/>
  <c r="BP109" i="12"/>
  <c r="KV110" i="12"/>
  <c r="KU110" i="12"/>
  <c r="FT105" i="12"/>
  <c r="BO106" i="12"/>
  <c r="BP106" i="12"/>
  <c r="BP107" i="12"/>
  <c r="BO107" i="12"/>
  <c r="FO100" i="12"/>
  <c r="FO107" i="12" s="1"/>
  <c r="FJ109" i="12"/>
  <c r="FH109" i="12" s="1"/>
  <c r="FK109" i="12" s="1"/>
  <c r="FL108" i="12"/>
  <c r="FK108" i="12"/>
  <c r="FJ107" i="12"/>
  <c r="FH107" i="12" s="1"/>
  <c r="FI106" i="12"/>
  <c r="FJ110" i="12"/>
  <c r="FH110" i="12" s="1"/>
  <c r="U98" i="12"/>
  <c r="U95" i="12"/>
  <c r="U92" i="12"/>
  <c r="U89" i="12"/>
  <c r="U86" i="12"/>
  <c r="U83" i="12"/>
  <c r="U80" i="12"/>
  <c r="U77" i="12"/>
  <c r="U74" i="12"/>
  <c r="U71" i="12"/>
  <c r="U68" i="12"/>
  <c r="U65" i="12"/>
  <c r="U62" i="12"/>
  <c r="U59" i="12"/>
  <c r="U56" i="12"/>
  <c r="U53" i="12"/>
  <c r="U50" i="12"/>
  <c r="U47" i="12"/>
  <c r="U44" i="12"/>
  <c r="U41" i="12"/>
  <c r="U38" i="12"/>
  <c r="U35" i="12"/>
  <c r="U32" i="12"/>
  <c r="U29" i="12"/>
  <c r="U26" i="12"/>
  <c r="U23" i="12"/>
  <c r="U17" i="12"/>
  <c r="U14" i="12"/>
  <c r="U11" i="12"/>
  <c r="U8" i="12"/>
  <c r="CC98" i="12"/>
  <c r="CC95" i="12"/>
  <c r="CC92" i="12"/>
  <c r="CC89" i="12"/>
  <c r="CC86" i="12"/>
  <c r="CC83" i="12"/>
  <c r="CC80" i="12"/>
  <c r="CC77" i="12"/>
  <c r="CC74" i="12"/>
  <c r="CC71" i="12"/>
  <c r="CC68" i="12"/>
  <c r="CC65" i="12"/>
  <c r="CC62" i="12"/>
  <c r="CC59" i="12"/>
  <c r="CC56" i="12"/>
  <c r="CC53" i="12"/>
  <c r="CC50" i="12"/>
  <c r="CC47" i="12"/>
  <c r="CC44" i="12"/>
  <c r="CC41" i="12"/>
  <c r="CC38" i="12"/>
  <c r="CC35" i="12"/>
  <c r="CC32" i="12"/>
  <c r="CC29" i="12"/>
  <c r="CC26" i="12"/>
  <c r="CC23" i="12"/>
  <c r="CC17" i="12"/>
  <c r="CC14" i="12"/>
  <c r="CC11" i="12"/>
  <c r="CC8" i="12"/>
  <c r="I29" i="4"/>
  <c r="F29" i="4"/>
  <c r="D29" i="4"/>
  <c r="H29" i="4"/>
  <c r="G29" i="4"/>
  <c r="E29" i="4"/>
  <c r="C6" i="4"/>
  <c r="W103" i="12" s="1"/>
  <c r="AE104" i="12" s="1"/>
  <c r="EA2" i="12"/>
  <c r="AS110" i="12"/>
  <c r="AS109" i="12"/>
  <c r="AS108" i="12"/>
  <c r="BH104" i="12"/>
  <c r="BD103" i="12"/>
  <c r="AS107" i="12" s="1"/>
  <c r="AQ103" i="12"/>
  <c r="BD101" i="12"/>
  <c r="BG100" i="12"/>
  <c r="BB100" i="12"/>
  <c r="AR108" i="12" s="1"/>
  <c r="AT100" i="12"/>
  <c r="AR106" i="12" s="1"/>
  <c r="AR100" i="12"/>
  <c r="BH99" i="12"/>
  <c r="BF99" i="12"/>
  <c r="BE99" i="12"/>
  <c r="BD99" i="12"/>
  <c r="BC99" i="12"/>
  <c r="AY99" i="12"/>
  <c r="AX99" i="12"/>
  <c r="AW99" i="12"/>
  <c r="AV99" i="12"/>
  <c r="AU99" i="12"/>
  <c r="AQ99" i="12"/>
  <c r="BH98" i="12"/>
  <c r="BF98" i="12"/>
  <c r="BE98" i="12"/>
  <c r="BD98" i="12"/>
  <c r="BC98" i="12"/>
  <c r="AY98" i="12"/>
  <c r="AX98" i="12"/>
  <c r="AW98" i="12"/>
  <c r="AV98" i="12"/>
  <c r="AU98" i="12"/>
  <c r="AQ98" i="12"/>
  <c r="BH97" i="12"/>
  <c r="BF97" i="12"/>
  <c r="BE97" i="12"/>
  <c r="BD97" i="12"/>
  <c r="BC97" i="12"/>
  <c r="AY97" i="12"/>
  <c r="AQ97" i="12"/>
  <c r="BH96" i="12"/>
  <c r="BF96" i="12"/>
  <c r="BE96" i="12"/>
  <c r="BD96" i="12"/>
  <c r="BC96" i="12"/>
  <c r="AY96" i="12"/>
  <c r="AX96" i="12"/>
  <c r="AW96" i="12"/>
  <c r="AV96" i="12"/>
  <c r="AU96" i="12"/>
  <c r="AQ96" i="12"/>
  <c r="BH95" i="12"/>
  <c r="BF95" i="12"/>
  <c r="BE95" i="12"/>
  <c r="BD95" i="12"/>
  <c r="BC95" i="12"/>
  <c r="AY95" i="12"/>
  <c r="AX95" i="12"/>
  <c r="AW95" i="12"/>
  <c r="AV95" i="12"/>
  <c r="AU95" i="12"/>
  <c r="AQ95" i="12"/>
  <c r="BH94" i="12"/>
  <c r="BF94" i="12"/>
  <c r="BE94" i="12"/>
  <c r="BD94" i="12"/>
  <c r="BC94" i="12"/>
  <c r="AY94" i="12"/>
  <c r="AQ94" i="12"/>
  <c r="BH93" i="12"/>
  <c r="BF93" i="12"/>
  <c r="BE93" i="12"/>
  <c r="BD93" i="12"/>
  <c r="BC93" i="12"/>
  <c r="AY93" i="12"/>
  <c r="AX93" i="12"/>
  <c r="AW93" i="12"/>
  <c r="AV93" i="12"/>
  <c r="AU93" i="12"/>
  <c r="AQ93" i="12"/>
  <c r="BH92" i="12"/>
  <c r="BF92" i="12"/>
  <c r="BE92" i="12"/>
  <c r="BD92" i="12"/>
  <c r="BC92" i="12"/>
  <c r="AY92" i="12"/>
  <c r="AX92" i="12"/>
  <c r="AW92" i="12"/>
  <c r="AV92" i="12"/>
  <c r="AU92" i="12"/>
  <c r="AY91" i="12"/>
  <c r="AX91" i="12"/>
  <c r="AW91" i="12"/>
  <c r="AV91" i="12"/>
  <c r="AU91" i="12"/>
  <c r="AQ91" i="12"/>
  <c r="BH90" i="12"/>
  <c r="BF90" i="12"/>
  <c r="BE90" i="12"/>
  <c r="BD90" i="12"/>
  <c r="BC90" i="12"/>
  <c r="AY90" i="12"/>
  <c r="AX90" i="12"/>
  <c r="AW90" i="12"/>
  <c r="AV90" i="12"/>
  <c r="AU90" i="12"/>
  <c r="AQ90" i="12"/>
  <c r="BH89" i="12"/>
  <c r="BF89" i="12"/>
  <c r="BE89" i="12"/>
  <c r="BD89" i="12"/>
  <c r="BC89" i="12"/>
  <c r="AY89" i="12"/>
  <c r="AX89" i="12"/>
  <c r="AW89" i="12"/>
  <c r="AV89" i="12"/>
  <c r="AU89" i="12"/>
  <c r="AQ89" i="12"/>
  <c r="BH88" i="12"/>
  <c r="BF88" i="12"/>
  <c r="BE88" i="12"/>
  <c r="BD88" i="12"/>
  <c r="BC88" i="12"/>
  <c r="AY88" i="12"/>
  <c r="AQ88" i="12"/>
  <c r="BH87" i="12"/>
  <c r="BF87" i="12"/>
  <c r="BE87" i="12"/>
  <c r="BD87" i="12"/>
  <c r="BC87" i="12"/>
  <c r="AY87" i="12"/>
  <c r="AX87" i="12"/>
  <c r="AW87" i="12"/>
  <c r="AV87" i="12"/>
  <c r="AU87" i="12"/>
  <c r="AQ87" i="12"/>
  <c r="BH86" i="12"/>
  <c r="BF86" i="12"/>
  <c r="BE86" i="12"/>
  <c r="BD86" i="12"/>
  <c r="BC86" i="12"/>
  <c r="AY86" i="12"/>
  <c r="AX86" i="12"/>
  <c r="AW86" i="12"/>
  <c r="AV86" i="12"/>
  <c r="AU86" i="12"/>
  <c r="AQ86" i="12"/>
  <c r="BH85" i="12"/>
  <c r="BF85" i="12"/>
  <c r="BE85" i="12"/>
  <c r="BD85" i="12"/>
  <c r="BC85" i="12"/>
  <c r="AY85" i="12"/>
  <c r="AQ85" i="12"/>
  <c r="BH84" i="12"/>
  <c r="BF84" i="12"/>
  <c r="BE84" i="12"/>
  <c r="BD84" i="12"/>
  <c r="BC84" i="12"/>
  <c r="AY84" i="12"/>
  <c r="AX84" i="12"/>
  <c r="AW84" i="12"/>
  <c r="AV84" i="12"/>
  <c r="AU84" i="12"/>
  <c r="AQ84" i="12"/>
  <c r="BH83" i="12"/>
  <c r="BF83" i="12"/>
  <c r="BE83" i="12"/>
  <c r="BD83" i="12"/>
  <c r="BC83" i="12"/>
  <c r="AY83" i="12"/>
  <c r="AX83" i="12"/>
  <c r="AW83" i="12"/>
  <c r="AV83" i="12"/>
  <c r="AU83" i="12"/>
  <c r="AQ83" i="12"/>
  <c r="BH82" i="12"/>
  <c r="BF82" i="12"/>
  <c r="BE82" i="12"/>
  <c r="BD82" i="12"/>
  <c r="BC82" i="12"/>
  <c r="AY82" i="12"/>
  <c r="AQ82" i="12"/>
  <c r="BH81" i="12"/>
  <c r="BF81" i="12"/>
  <c r="BE81" i="12"/>
  <c r="BD81" i="12"/>
  <c r="BC81" i="12"/>
  <c r="AY81" i="12"/>
  <c r="AX81" i="12"/>
  <c r="AW81" i="12"/>
  <c r="AV81" i="12"/>
  <c r="AU81" i="12"/>
  <c r="AQ81" i="12"/>
  <c r="BH80" i="12"/>
  <c r="BF80" i="12"/>
  <c r="BE80" i="12"/>
  <c r="BD80" i="12"/>
  <c r="BC80" i="12"/>
  <c r="AY80" i="12"/>
  <c r="AX80" i="12"/>
  <c r="AW80" i="12"/>
  <c r="AV80" i="12"/>
  <c r="AU80" i="12"/>
  <c r="AQ80" i="12"/>
  <c r="BH79" i="12"/>
  <c r="BF79" i="12"/>
  <c r="BE79" i="12"/>
  <c r="BD79" i="12"/>
  <c r="BC79" i="12"/>
  <c r="AY79" i="12"/>
  <c r="AQ79" i="12"/>
  <c r="BH78" i="12"/>
  <c r="BF78" i="12"/>
  <c r="BE78" i="12"/>
  <c r="BD78" i="12"/>
  <c r="BC78" i="12"/>
  <c r="AY78" i="12"/>
  <c r="AX78" i="12"/>
  <c r="AW78" i="12"/>
  <c r="AV78" i="12"/>
  <c r="AU78" i="12"/>
  <c r="AQ78" i="12"/>
  <c r="BH77" i="12"/>
  <c r="BF77" i="12"/>
  <c r="BE77" i="12"/>
  <c r="BD77" i="12"/>
  <c r="BC77" i="12"/>
  <c r="AY77" i="12"/>
  <c r="AX77" i="12"/>
  <c r="AW77" i="12"/>
  <c r="AV77" i="12"/>
  <c r="AU77" i="12"/>
  <c r="AQ77" i="12"/>
  <c r="BH76" i="12"/>
  <c r="BF76" i="12"/>
  <c r="BE76" i="12"/>
  <c r="BD76" i="12"/>
  <c r="BC76" i="12"/>
  <c r="AY76" i="12"/>
  <c r="AQ76" i="12"/>
  <c r="BH75" i="12"/>
  <c r="BF75" i="12"/>
  <c r="BE75" i="12"/>
  <c r="BD75" i="12"/>
  <c r="BC75" i="12"/>
  <c r="AY75" i="12"/>
  <c r="AX75" i="12"/>
  <c r="AW75" i="12"/>
  <c r="AV75" i="12"/>
  <c r="AU75" i="12"/>
  <c r="AQ75" i="12"/>
  <c r="BH74" i="12"/>
  <c r="BF74" i="12"/>
  <c r="BE74" i="12"/>
  <c r="BD74" i="12"/>
  <c r="BC74" i="12"/>
  <c r="AY74" i="12"/>
  <c r="AX74" i="12"/>
  <c r="AW74" i="12"/>
  <c r="AV74" i="12"/>
  <c r="AU74" i="12"/>
  <c r="AQ74" i="12"/>
  <c r="BH73" i="12"/>
  <c r="BF73" i="12"/>
  <c r="BE73" i="12"/>
  <c r="BD73" i="12"/>
  <c r="BC73" i="12"/>
  <c r="AY73" i="12"/>
  <c r="AQ73" i="12"/>
  <c r="BH72" i="12"/>
  <c r="BF72" i="12"/>
  <c r="BE72" i="12"/>
  <c r="BD72" i="12"/>
  <c r="BC72" i="12"/>
  <c r="AY72" i="12"/>
  <c r="AX72" i="12"/>
  <c r="AW72" i="12"/>
  <c r="AV72" i="12"/>
  <c r="AU72" i="12"/>
  <c r="AQ72" i="12"/>
  <c r="BH71" i="12"/>
  <c r="BF71" i="12"/>
  <c r="BE71" i="12"/>
  <c r="BD71" i="12"/>
  <c r="BC71" i="12"/>
  <c r="AY71" i="12"/>
  <c r="AX71" i="12"/>
  <c r="AW71" i="12"/>
  <c r="AV71" i="12"/>
  <c r="AU71" i="12"/>
  <c r="AY70" i="12"/>
  <c r="AX70" i="12"/>
  <c r="AW70" i="12"/>
  <c r="AV70" i="12"/>
  <c r="AU70" i="12"/>
  <c r="AQ70" i="12"/>
  <c r="BH69" i="12"/>
  <c r="BF69" i="12"/>
  <c r="BE69" i="12"/>
  <c r="BD69" i="12"/>
  <c r="BC69" i="12"/>
  <c r="AY69" i="12"/>
  <c r="AX69" i="12"/>
  <c r="AW69" i="12"/>
  <c r="AV69" i="12"/>
  <c r="AU69" i="12"/>
  <c r="AQ69" i="12"/>
  <c r="BH68" i="12"/>
  <c r="BF68" i="12"/>
  <c r="BE68" i="12"/>
  <c r="BD68" i="12"/>
  <c r="BC68" i="12"/>
  <c r="AY68" i="12"/>
  <c r="AX68" i="12"/>
  <c r="AW68" i="12"/>
  <c r="AV68" i="12"/>
  <c r="AU68" i="12"/>
  <c r="AQ68" i="12"/>
  <c r="BH67" i="12"/>
  <c r="BF67" i="12"/>
  <c r="BE67" i="12"/>
  <c r="BD67" i="12"/>
  <c r="BC67" i="12"/>
  <c r="AY67" i="12"/>
  <c r="AQ67" i="12"/>
  <c r="BH66" i="12"/>
  <c r="BF66" i="12"/>
  <c r="BE66" i="12"/>
  <c r="BD66" i="12"/>
  <c r="BC66" i="12"/>
  <c r="AY66" i="12"/>
  <c r="AX66" i="12"/>
  <c r="AW66" i="12"/>
  <c r="AV66" i="12"/>
  <c r="AU66" i="12"/>
  <c r="AQ66" i="12"/>
  <c r="BC65" i="12"/>
  <c r="BD65" i="12" s="1"/>
  <c r="AY65" i="12"/>
  <c r="AX65" i="12"/>
  <c r="AW65" i="12"/>
  <c r="AV65" i="12"/>
  <c r="AU65" i="12"/>
  <c r="AQ65" i="12"/>
  <c r="AY64" i="12"/>
  <c r="AQ64" i="12"/>
  <c r="BH63" i="12"/>
  <c r="BF63" i="12"/>
  <c r="BE63" i="12"/>
  <c r="BD63" i="12"/>
  <c r="BC63" i="12"/>
  <c r="AY63" i="12"/>
  <c r="AX63" i="12"/>
  <c r="AW63" i="12"/>
  <c r="AV63" i="12"/>
  <c r="AU63" i="12"/>
  <c r="AQ63" i="12"/>
  <c r="BH62" i="12"/>
  <c r="BF62" i="12"/>
  <c r="BE62" i="12"/>
  <c r="BD62" i="12"/>
  <c r="BC62" i="12"/>
  <c r="AY62" i="12"/>
  <c r="AX62" i="12"/>
  <c r="AW62" i="12"/>
  <c r="AV62" i="12"/>
  <c r="AU62" i="12"/>
  <c r="AQ62" i="12"/>
  <c r="BH61" i="12"/>
  <c r="BF61" i="12"/>
  <c r="BE61" i="12"/>
  <c r="BD61" i="12"/>
  <c r="BC61" i="12"/>
  <c r="AY61" i="12"/>
  <c r="AQ61" i="12"/>
  <c r="BH60" i="12"/>
  <c r="BF60" i="12"/>
  <c r="BE60" i="12"/>
  <c r="BD60" i="12"/>
  <c r="BC60" i="12"/>
  <c r="AY60" i="12"/>
  <c r="AX60" i="12"/>
  <c r="AW60" i="12"/>
  <c r="AV60" i="12"/>
  <c r="AU60" i="12"/>
  <c r="AQ60" i="12"/>
  <c r="BH59" i="12"/>
  <c r="BF59" i="12"/>
  <c r="BE59" i="12"/>
  <c r="BD59" i="12"/>
  <c r="BC59" i="12"/>
  <c r="AY59" i="12"/>
  <c r="AX59" i="12"/>
  <c r="AW59" i="12"/>
  <c r="AV59" i="12"/>
  <c r="AU59" i="12"/>
  <c r="AQ59" i="12"/>
  <c r="BH58" i="12"/>
  <c r="BF58" i="12"/>
  <c r="BE58" i="12"/>
  <c r="BD58" i="12"/>
  <c r="BC58" i="12"/>
  <c r="AY58" i="12"/>
  <c r="AQ58" i="12"/>
  <c r="BH57" i="12"/>
  <c r="BF57" i="12"/>
  <c r="BE57" i="12"/>
  <c r="BD57" i="12"/>
  <c r="BC57" i="12"/>
  <c r="AY57" i="12"/>
  <c r="AX57" i="12"/>
  <c r="AW57" i="12"/>
  <c r="AV57" i="12"/>
  <c r="AU57" i="12"/>
  <c r="AQ57" i="12"/>
  <c r="BH56" i="12"/>
  <c r="BF56" i="12"/>
  <c r="BE56" i="12"/>
  <c r="BD56" i="12"/>
  <c r="BC56" i="12"/>
  <c r="AY56" i="12"/>
  <c r="AX56" i="12"/>
  <c r="AW56" i="12"/>
  <c r="AV56" i="12"/>
  <c r="AU56" i="12"/>
  <c r="AQ56" i="12"/>
  <c r="BH55" i="12"/>
  <c r="BF55" i="12"/>
  <c r="BE55" i="12"/>
  <c r="BD55" i="12"/>
  <c r="BC55" i="12"/>
  <c r="AY55" i="12"/>
  <c r="AQ55" i="12"/>
  <c r="BH54" i="12"/>
  <c r="BF54" i="12"/>
  <c r="BE54" i="12"/>
  <c r="BD54" i="12"/>
  <c r="BC54" i="12"/>
  <c r="AY54" i="12"/>
  <c r="AX54" i="12"/>
  <c r="AW54" i="12"/>
  <c r="AV54" i="12"/>
  <c r="AU54" i="12"/>
  <c r="AQ54" i="12"/>
  <c r="BH53" i="12"/>
  <c r="BF53" i="12"/>
  <c r="BE53" i="12"/>
  <c r="BD53" i="12"/>
  <c r="BC53" i="12"/>
  <c r="AY53" i="12"/>
  <c r="AX53" i="12"/>
  <c r="AW53" i="12"/>
  <c r="AV53" i="12"/>
  <c r="AU53" i="12"/>
  <c r="AQ53" i="12"/>
  <c r="BH52" i="12"/>
  <c r="BF52" i="12"/>
  <c r="BE52" i="12"/>
  <c r="BD52" i="12"/>
  <c r="BC52" i="12"/>
  <c r="AY52" i="12"/>
  <c r="AQ52" i="12"/>
  <c r="BH51" i="12"/>
  <c r="BF51" i="12"/>
  <c r="BE51" i="12"/>
  <c r="BD51" i="12"/>
  <c r="BC51" i="12"/>
  <c r="AY51" i="12"/>
  <c r="AX51" i="12"/>
  <c r="AW51" i="12"/>
  <c r="AV51" i="12"/>
  <c r="AU51" i="12"/>
  <c r="AQ51" i="12"/>
  <c r="BH50" i="12"/>
  <c r="BF50" i="12"/>
  <c r="BE50" i="12"/>
  <c r="BD50" i="12"/>
  <c r="BC50" i="12"/>
  <c r="AY50" i="12"/>
  <c r="AX50" i="12"/>
  <c r="AW50" i="12"/>
  <c r="AV50" i="12"/>
  <c r="AU50" i="12"/>
  <c r="BH49" i="12"/>
  <c r="BF49" i="12"/>
  <c r="BE49" i="12"/>
  <c r="BD49" i="12"/>
  <c r="BC49" i="12"/>
  <c r="AY49" i="12"/>
  <c r="AX49" i="12"/>
  <c r="AW49" i="12"/>
  <c r="AV49" i="12"/>
  <c r="AU49" i="12"/>
  <c r="AQ49" i="12"/>
  <c r="BH48" i="12"/>
  <c r="BF48" i="12"/>
  <c r="BE48" i="12"/>
  <c r="BD48" i="12"/>
  <c r="BC48" i="12"/>
  <c r="AY48" i="12"/>
  <c r="AX48" i="12"/>
  <c r="AW48" i="12"/>
  <c r="AV48" i="12"/>
  <c r="AU48" i="12"/>
  <c r="AQ48" i="12"/>
  <c r="BH47" i="12"/>
  <c r="BF47" i="12"/>
  <c r="BE47" i="12"/>
  <c r="BD47" i="12"/>
  <c r="BC47" i="12"/>
  <c r="AY47" i="12"/>
  <c r="AX47" i="12"/>
  <c r="AW47" i="12"/>
  <c r="AV47" i="12"/>
  <c r="AU47" i="12"/>
  <c r="AQ47" i="12"/>
  <c r="BH46" i="12"/>
  <c r="BF46" i="12"/>
  <c r="BE46" i="12"/>
  <c r="BD46" i="12"/>
  <c r="BC46" i="12"/>
  <c r="AY46" i="12"/>
  <c r="AQ46" i="12"/>
  <c r="BH45" i="12"/>
  <c r="BF45" i="12"/>
  <c r="BE45" i="12"/>
  <c r="BD45" i="12"/>
  <c r="BC45" i="12"/>
  <c r="AY45" i="12"/>
  <c r="AX45" i="12"/>
  <c r="AW45" i="12"/>
  <c r="AV45" i="12"/>
  <c r="AU45" i="12"/>
  <c r="AQ45" i="12"/>
  <c r="BH44" i="12"/>
  <c r="BF44" i="12"/>
  <c r="BE44" i="12"/>
  <c r="BD44" i="12"/>
  <c r="BC44" i="12"/>
  <c r="AY44" i="12"/>
  <c r="AX44" i="12"/>
  <c r="AW44" i="12"/>
  <c r="AV44" i="12"/>
  <c r="AU44" i="12"/>
  <c r="AQ44" i="12"/>
  <c r="BH43" i="12"/>
  <c r="BF43" i="12"/>
  <c r="BE43" i="12"/>
  <c r="BD43" i="12"/>
  <c r="BC43" i="12"/>
  <c r="AY43" i="12"/>
  <c r="AQ43" i="12"/>
  <c r="BH42" i="12"/>
  <c r="BF42" i="12"/>
  <c r="BE42" i="12"/>
  <c r="BD42" i="12"/>
  <c r="BC42" i="12"/>
  <c r="AY42" i="12"/>
  <c r="AX42" i="12"/>
  <c r="AW42" i="12"/>
  <c r="AV42" i="12"/>
  <c r="AU42" i="12"/>
  <c r="AQ42" i="12"/>
  <c r="BH41" i="12"/>
  <c r="BF41" i="12"/>
  <c r="BE41" i="12"/>
  <c r="BD41" i="12"/>
  <c r="BC41" i="12"/>
  <c r="AY41" i="12"/>
  <c r="AX41" i="12"/>
  <c r="AW41" i="12"/>
  <c r="AV41" i="12"/>
  <c r="AU41" i="12"/>
  <c r="AQ41" i="12"/>
  <c r="BH40" i="12"/>
  <c r="BF40" i="12"/>
  <c r="BE40" i="12"/>
  <c r="BD40" i="12"/>
  <c r="BC40" i="12"/>
  <c r="AY40" i="12"/>
  <c r="AQ40" i="12"/>
  <c r="BH39" i="12"/>
  <c r="BF39" i="12"/>
  <c r="BE39" i="12"/>
  <c r="BD39" i="12"/>
  <c r="BC39" i="12"/>
  <c r="AY39" i="12"/>
  <c r="AX39" i="12"/>
  <c r="AW39" i="12"/>
  <c r="AV39" i="12"/>
  <c r="AU39" i="12"/>
  <c r="AQ39" i="12"/>
  <c r="BH38" i="12"/>
  <c r="BF38" i="12"/>
  <c r="BE38" i="12"/>
  <c r="BD38" i="12"/>
  <c r="BC38" i="12"/>
  <c r="AY38" i="12"/>
  <c r="AX38" i="12"/>
  <c r="AW38" i="12"/>
  <c r="AV38" i="12"/>
  <c r="AU38" i="12"/>
  <c r="AQ38" i="12"/>
  <c r="BH37" i="12"/>
  <c r="BF37" i="12"/>
  <c r="BE37" i="12"/>
  <c r="BD37" i="12"/>
  <c r="BC37" i="12"/>
  <c r="AY37" i="12"/>
  <c r="AQ37" i="12"/>
  <c r="BH36" i="12"/>
  <c r="BF36" i="12"/>
  <c r="BE36" i="12"/>
  <c r="BD36" i="12"/>
  <c r="BC36" i="12"/>
  <c r="AY36" i="12"/>
  <c r="AX36" i="12"/>
  <c r="AW36" i="12"/>
  <c r="AV36" i="12"/>
  <c r="AU36" i="12"/>
  <c r="AQ36" i="12"/>
  <c r="BH35" i="12"/>
  <c r="BF35" i="12"/>
  <c r="BE35" i="12"/>
  <c r="BD35" i="12"/>
  <c r="BC35" i="12"/>
  <c r="AY35" i="12"/>
  <c r="AX35" i="12"/>
  <c r="AW35" i="12"/>
  <c r="AV35" i="12"/>
  <c r="AU35" i="12"/>
  <c r="AQ35" i="12"/>
  <c r="BH34" i="12"/>
  <c r="BF34" i="12"/>
  <c r="BE34" i="12"/>
  <c r="BD34" i="12"/>
  <c r="BC34" i="12"/>
  <c r="AY34" i="12"/>
  <c r="AQ34" i="12"/>
  <c r="BH33" i="12"/>
  <c r="BF33" i="12"/>
  <c r="BE33" i="12"/>
  <c r="BD33" i="12"/>
  <c r="BC33" i="12"/>
  <c r="AY33" i="12"/>
  <c r="AW33" i="12"/>
  <c r="AU33" i="12"/>
  <c r="AV33" i="12" s="1"/>
  <c r="AQ33" i="12"/>
  <c r="BH32" i="12"/>
  <c r="BF32" i="12"/>
  <c r="BE32" i="12"/>
  <c r="BD32" i="12"/>
  <c r="BC32" i="12"/>
  <c r="AY32" i="12"/>
  <c r="AU32" i="12"/>
  <c r="AV32" i="12" s="1"/>
  <c r="AQ32" i="12"/>
  <c r="BH31" i="12"/>
  <c r="BF31" i="12"/>
  <c r="BE31" i="12"/>
  <c r="BD31" i="12"/>
  <c r="BC31" i="12"/>
  <c r="AY31" i="12"/>
  <c r="AQ31" i="12"/>
  <c r="BH30" i="12"/>
  <c r="BF30" i="12"/>
  <c r="BE30" i="12"/>
  <c r="BD30" i="12"/>
  <c r="BC30" i="12"/>
  <c r="AY30" i="12"/>
  <c r="AX30" i="12"/>
  <c r="AW30" i="12"/>
  <c r="AV30" i="12"/>
  <c r="AU30" i="12"/>
  <c r="AQ30" i="12"/>
  <c r="BH29" i="12"/>
  <c r="BF29" i="12"/>
  <c r="BE29" i="12"/>
  <c r="BD29" i="12"/>
  <c r="BC29" i="12"/>
  <c r="AY29" i="12"/>
  <c r="AX29" i="12"/>
  <c r="AW29" i="12"/>
  <c r="AV29" i="12"/>
  <c r="AU29" i="12"/>
  <c r="BH28" i="12"/>
  <c r="BF28" i="12"/>
  <c r="BE28" i="12"/>
  <c r="BD28" i="12"/>
  <c r="BC28" i="12"/>
  <c r="AY28" i="12"/>
  <c r="AX28" i="12"/>
  <c r="AW28" i="12"/>
  <c r="AV28" i="12"/>
  <c r="AU28" i="12"/>
  <c r="AQ28" i="12"/>
  <c r="BH27" i="12"/>
  <c r="BF27" i="12"/>
  <c r="BE27" i="12"/>
  <c r="BD27" i="12"/>
  <c r="BC27" i="12"/>
  <c r="AY27" i="12"/>
  <c r="AU27" i="12"/>
  <c r="AV27" i="12" s="1"/>
  <c r="AQ27" i="12"/>
  <c r="BH26" i="12"/>
  <c r="BF26" i="12"/>
  <c r="BE26" i="12"/>
  <c r="BD26" i="12"/>
  <c r="BC26" i="12"/>
  <c r="AY26" i="12"/>
  <c r="AQ26" i="12"/>
  <c r="BH25" i="12"/>
  <c r="BF25" i="12"/>
  <c r="BE25" i="12"/>
  <c r="BD25" i="12"/>
  <c r="BC25" i="12"/>
  <c r="AY25" i="12"/>
  <c r="AQ25" i="12"/>
  <c r="BH24" i="12"/>
  <c r="BF24" i="12"/>
  <c r="BE24" i="12"/>
  <c r="BD24" i="12"/>
  <c r="BC24" i="12"/>
  <c r="AY24" i="12"/>
  <c r="AU24" i="12"/>
  <c r="AV24" i="12" s="1"/>
  <c r="AQ24" i="12"/>
  <c r="BH23" i="12"/>
  <c r="BF23" i="12"/>
  <c r="BE23" i="12"/>
  <c r="BD23" i="12"/>
  <c r="BC23" i="12"/>
  <c r="AY23" i="12"/>
  <c r="AQ23" i="12"/>
  <c r="BH22" i="12"/>
  <c r="BF22" i="12"/>
  <c r="BE22" i="12"/>
  <c r="BD22" i="12"/>
  <c r="BC22" i="12"/>
  <c r="AY22" i="12"/>
  <c r="AQ22" i="12"/>
  <c r="BH18" i="12"/>
  <c r="BF18" i="12"/>
  <c r="BE18" i="12"/>
  <c r="BD18" i="12"/>
  <c r="BC18" i="12"/>
  <c r="AY18" i="12"/>
  <c r="AX18" i="12"/>
  <c r="AW18" i="12"/>
  <c r="AV18" i="12"/>
  <c r="AU18" i="12"/>
  <c r="AQ18" i="12"/>
  <c r="BH17" i="12"/>
  <c r="BF17" i="12"/>
  <c r="BE17" i="12"/>
  <c r="BD17" i="12"/>
  <c r="BC17" i="12"/>
  <c r="AY17" i="12"/>
  <c r="AX17" i="12"/>
  <c r="AW17" i="12"/>
  <c r="AV17" i="12"/>
  <c r="AU17" i="12"/>
  <c r="AQ17" i="12"/>
  <c r="AY16" i="12"/>
  <c r="AQ16" i="12"/>
  <c r="BH15" i="12"/>
  <c r="BF15" i="12"/>
  <c r="BE15" i="12"/>
  <c r="BD15" i="12"/>
  <c r="BC15" i="12"/>
  <c r="AY15" i="12"/>
  <c r="AU15" i="12"/>
  <c r="AV15" i="12" s="1"/>
  <c r="AQ15" i="12"/>
  <c r="BH14" i="12"/>
  <c r="BF14" i="12"/>
  <c r="BE14" i="12"/>
  <c r="BD14" i="12"/>
  <c r="BC14" i="12"/>
  <c r="AY14" i="12"/>
  <c r="AQ14" i="12"/>
  <c r="BH13" i="12"/>
  <c r="BF13" i="12"/>
  <c r="BE13" i="12"/>
  <c r="BD13" i="12"/>
  <c r="BC13" i="12"/>
  <c r="AY13" i="12"/>
  <c r="AQ13" i="12"/>
  <c r="BH12" i="12"/>
  <c r="BF12" i="12"/>
  <c r="BE12" i="12"/>
  <c r="BD12" i="12"/>
  <c r="BC12" i="12"/>
  <c r="AY12" i="12"/>
  <c r="AX12" i="12"/>
  <c r="AW12" i="12"/>
  <c r="AV12" i="12"/>
  <c r="AU12" i="12"/>
  <c r="AQ12" i="12"/>
  <c r="BH11" i="12"/>
  <c r="BF11" i="12"/>
  <c r="BE11" i="12"/>
  <c r="BD11" i="12"/>
  <c r="BC11" i="12"/>
  <c r="AY11" i="12"/>
  <c r="AX11" i="12"/>
  <c r="AW11" i="12"/>
  <c r="AV11" i="12"/>
  <c r="AU11" i="12"/>
  <c r="AQ11" i="12"/>
  <c r="BH10" i="12"/>
  <c r="BF10" i="12"/>
  <c r="BE10" i="12"/>
  <c r="BD10" i="12"/>
  <c r="BC10" i="12"/>
  <c r="AY10" i="12"/>
  <c r="AQ10" i="12"/>
  <c r="BH9" i="12"/>
  <c r="BF9" i="12"/>
  <c r="BE9" i="12"/>
  <c r="BD9" i="12"/>
  <c r="BC9" i="12"/>
  <c r="AY9" i="12"/>
  <c r="AX9" i="12"/>
  <c r="AW9" i="12"/>
  <c r="AV9" i="12"/>
  <c r="AU9" i="12"/>
  <c r="AQ9" i="12"/>
  <c r="BH8" i="12"/>
  <c r="BF8" i="12"/>
  <c r="BE8" i="12"/>
  <c r="BD8" i="12"/>
  <c r="BC8" i="12"/>
  <c r="AY8" i="12"/>
  <c r="AX8" i="12"/>
  <c r="AW8" i="12"/>
  <c r="AV8" i="12"/>
  <c r="AU8" i="12"/>
  <c r="AQ8" i="12"/>
  <c r="BH7" i="12"/>
  <c r="BF7" i="12"/>
  <c r="BE7" i="12"/>
  <c r="BD7" i="12"/>
  <c r="BC7" i="12"/>
  <c r="AY7" i="12"/>
  <c r="AQ7" i="12"/>
  <c r="AY4" i="12"/>
  <c r="BH3" i="12"/>
  <c r="BD2" i="12"/>
  <c r="AY2" i="12"/>
  <c r="AX33" i="12" l="1"/>
  <c r="FL106" i="12"/>
  <c r="BE101" i="12"/>
  <c r="BE105" i="12" s="1"/>
  <c r="C5" i="16"/>
  <c r="BK103" i="12"/>
  <c r="BS104" i="12" s="1"/>
  <c r="KY2" i="12"/>
  <c r="BS2" i="12"/>
  <c r="FO2" i="12"/>
  <c r="FK106" i="12"/>
  <c r="FL109" i="12"/>
  <c r="FL110" i="12"/>
  <c r="FK110" i="12"/>
  <c r="BD105" i="12"/>
  <c r="FL107" i="12"/>
  <c r="FK107" i="12"/>
  <c r="C29" i="4"/>
  <c r="AT107" i="12"/>
  <c r="AR107" i="12" s="1"/>
  <c r="AV107" i="12" s="1"/>
  <c r="AY100" i="12"/>
  <c r="AY107" i="12" s="1"/>
  <c r="AT109" i="12"/>
  <c r="AR109" i="12" s="1"/>
  <c r="AY104" i="12" s="1"/>
  <c r="E7" i="5" s="1"/>
  <c r="AV108" i="12"/>
  <c r="AU108" i="12"/>
  <c r="AS106" i="12"/>
  <c r="AU106" i="12" s="1"/>
  <c r="AT110" i="12"/>
  <c r="AR110" i="12" s="1"/>
  <c r="HM98" i="12"/>
  <c r="HM95" i="12"/>
  <c r="HM92" i="12"/>
  <c r="HM89" i="12"/>
  <c r="HM86" i="12"/>
  <c r="HM83" i="12"/>
  <c r="HM80" i="12"/>
  <c r="HM77" i="12"/>
  <c r="HM74" i="12"/>
  <c r="HM71" i="12"/>
  <c r="HM68" i="12"/>
  <c r="HM65" i="12"/>
  <c r="HM62" i="12"/>
  <c r="HM59" i="12"/>
  <c r="HM56" i="12"/>
  <c r="HM53" i="12"/>
  <c r="HM50" i="12"/>
  <c r="HM47" i="12"/>
  <c r="HM44" i="12"/>
  <c r="HM41" i="12"/>
  <c r="HM38" i="12"/>
  <c r="HM35" i="12"/>
  <c r="HM32" i="12"/>
  <c r="HM29" i="12"/>
  <c r="HM26" i="12"/>
  <c r="HM23" i="12"/>
  <c r="HM17" i="12"/>
  <c r="HM14" i="12"/>
  <c r="HM11" i="12"/>
  <c r="HM8" i="12"/>
  <c r="CW98" i="12"/>
  <c r="CW95" i="12"/>
  <c r="CW92" i="12"/>
  <c r="CW89" i="12"/>
  <c r="CW86" i="12"/>
  <c r="CW83" i="12"/>
  <c r="CW80" i="12"/>
  <c r="CW77" i="12"/>
  <c r="CW74" i="12"/>
  <c r="CW71" i="12"/>
  <c r="CW68" i="12"/>
  <c r="CW65" i="12"/>
  <c r="CW62" i="12"/>
  <c r="CW59" i="12"/>
  <c r="CW56" i="12"/>
  <c r="CW53" i="12"/>
  <c r="CW50" i="12"/>
  <c r="CW47" i="12"/>
  <c r="CW44" i="12"/>
  <c r="CW41" i="12"/>
  <c r="CW38" i="12"/>
  <c r="CW35" i="12"/>
  <c r="CW32" i="12"/>
  <c r="CW29" i="12"/>
  <c r="CW26" i="12"/>
  <c r="CW23" i="12"/>
  <c r="CW17" i="12"/>
  <c r="CW14" i="12"/>
  <c r="CW11" i="12"/>
  <c r="CW8" i="12"/>
  <c r="EK98" i="12"/>
  <c r="EK95" i="12"/>
  <c r="EK92" i="12"/>
  <c r="EK89" i="12"/>
  <c r="EK86" i="12"/>
  <c r="EK83" i="12"/>
  <c r="EK80" i="12"/>
  <c r="EK77" i="12"/>
  <c r="EK74" i="12"/>
  <c r="EK71" i="12"/>
  <c r="EK68" i="12"/>
  <c r="EK65" i="12"/>
  <c r="EK62" i="12"/>
  <c r="EK59" i="12"/>
  <c r="EK56" i="12"/>
  <c r="EK53" i="12"/>
  <c r="EK50" i="12"/>
  <c r="EK47" i="12"/>
  <c r="EK44" i="12"/>
  <c r="EK41" i="12"/>
  <c r="EK38" i="12"/>
  <c r="EK35" i="12"/>
  <c r="EK32" i="12"/>
  <c r="EK29" i="12"/>
  <c r="EK26" i="12"/>
  <c r="EK23" i="12"/>
  <c r="EK17" i="12"/>
  <c r="EK14" i="12"/>
  <c r="EK11" i="12"/>
  <c r="EK8" i="12"/>
  <c r="AU107" i="12" l="1"/>
  <c r="AV109" i="12"/>
  <c r="AU109" i="12"/>
  <c r="AV110" i="12"/>
  <c r="AU110" i="12"/>
  <c r="AV106" i="12"/>
  <c r="CG110" i="12" l="1"/>
  <c r="CG109" i="12"/>
  <c r="CV104" i="12"/>
  <c r="CR103" i="12"/>
  <c r="CG107" i="12" s="1"/>
  <c r="CR101" i="12"/>
  <c r="CU100" i="12"/>
  <c r="CP100" i="12"/>
  <c r="CF108" i="12" s="1"/>
  <c r="CH100" i="12"/>
  <c r="CF100" i="12"/>
  <c r="CV99" i="12"/>
  <c r="CT99" i="12"/>
  <c r="CS99" i="12"/>
  <c r="CR99" i="12"/>
  <c r="CQ99" i="12"/>
  <c r="CM99" i="12"/>
  <c r="CL99" i="12"/>
  <c r="CK99" i="12"/>
  <c r="CJ99" i="12"/>
  <c r="CI99" i="12"/>
  <c r="CE99" i="12"/>
  <c r="CV98" i="12"/>
  <c r="CT98" i="12"/>
  <c r="CS98" i="12"/>
  <c r="CR98" i="12"/>
  <c r="CQ98" i="12"/>
  <c r="CM98" i="12"/>
  <c r="CL98" i="12"/>
  <c r="CK98" i="12"/>
  <c r="CJ98" i="12"/>
  <c r="CI98" i="12"/>
  <c r="CE98" i="12"/>
  <c r="CQ97" i="12"/>
  <c r="CR97" i="12" s="1"/>
  <c r="CM97" i="12"/>
  <c r="CE97" i="12"/>
  <c r="CV96" i="12"/>
  <c r="CT96" i="12"/>
  <c r="CS96" i="12"/>
  <c r="CR96" i="12"/>
  <c r="CQ96" i="12"/>
  <c r="CM96" i="12"/>
  <c r="CL96" i="12"/>
  <c r="CK96" i="12"/>
  <c r="CJ96" i="12"/>
  <c r="CI96" i="12"/>
  <c r="CE96" i="12"/>
  <c r="CV95" i="12"/>
  <c r="CT95" i="12"/>
  <c r="CS95" i="12"/>
  <c r="CR95" i="12"/>
  <c r="CQ95" i="12"/>
  <c r="CM95" i="12"/>
  <c r="CI95" i="12"/>
  <c r="CJ95" i="12" s="1"/>
  <c r="CE95" i="12"/>
  <c r="CQ94" i="12"/>
  <c r="CR94" i="12" s="1"/>
  <c r="CM94" i="12"/>
  <c r="CE94" i="12"/>
  <c r="CV93" i="12"/>
  <c r="CT93" i="12"/>
  <c r="CS93" i="12"/>
  <c r="CR93" i="12"/>
  <c r="CQ93" i="12"/>
  <c r="CM93" i="12"/>
  <c r="CL93" i="12"/>
  <c r="CK93" i="12"/>
  <c r="CJ93" i="12"/>
  <c r="CI93" i="12"/>
  <c r="CE93" i="12"/>
  <c r="CV92" i="12"/>
  <c r="CT92" i="12"/>
  <c r="CS92" i="12"/>
  <c r="CR92" i="12"/>
  <c r="CQ92" i="12"/>
  <c r="CM92" i="12"/>
  <c r="CL92" i="12"/>
  <c r="CK92" i="12"/>
  <c r="CJ92" i="12"/>
  <c r="CI92" i="12"/>
  <c r="CV91" i="12"/>
  <c r="CT91" i="12"/>
  <c r="CS91" i="12"/>
  <c r="CR91" i="12"/>
  <c r="CQ91" i="12"/>
  <c r="CM91" i="12"/>
  <c r="CL91" i="12"/>
  <c r="CK91" i="12"/>
  <c r="CJ91" i="12"/>
  <c r="CI91" i="12"/>
  <c r="CE91" i="12"/>
  <c r="CV90" i="12"/>
  <c r="CT90" i="12"/>
  <c r="CS90" i="12"/>
  <c r="CR90" i="12"/>
  <c r="CQ90" i="12"/>
  <c r="CM90" i="12"/>
  <c r="CI90" i="12"/>
  <c r="CJ90" i="12" s="1"/>
  <c r="CE90" i="12"/>
  <c r="CV89" i="12"/>
  <c r="CT89" i="12"/>
  <c r="CS89" i="12"/>
  <c r="CR89" i="12"/>
  <c r="CQ89" i="12"/>
  <c r="CM89" i="12"/>
  <c r="CE89" i="12"/>
  <c r="CQ88" i="12"/>
  <c r="CR88" i="12" s="1"/>
  <c r="CM88" i="12"/>
  <c r="CE88" i="12"/>
  <c r="CV87" i="12"/>
  <c r="CT87" i="12"/>
  <c r="CS87" i="12"/>
  <c r="CR87" i="12"/>
  <c r="CQ87" i="12"/>
  <c r="CM87" i="12"/>
  <c r="CL87" i="12"/>
  <c r="CK87" i="12"/>
  <c r="CJ87" i="12"/>
  <c r="CI87" i="12"/>
  <c r="CE87" i="12"/>
  <c r="CV86" i="12"/>
  <c r="CT86" i="12"/>
  <c r="CS86" i="12"/>
  <c r="CR86" i="12"/>
  <c r="CQ86" i="12"/>
  <c r="CM86" i="12"/>
  <c r="CL86" i="12"/>
  <c r="CK86" i="12"/>
  <c r="CJ86" i="12"/>
  <c r="CI86" i="12"/>
  <c r="CE86" i="12"/>
  <c r="CV85" i="12"/>
  <c r="CT85" i="12"/>
  <c r="CS85" i="12"/>
  <c r="CR85" i="12"/>
  <c r="CQ85" i="12"/>
  <c r="CM85" i="12"/>
  <c r="CI85" i="12"/>
  <c r="CJ85" i="12" s="1"/>
  <c r="CE85" i="12"/>
  <c r="CV84" i="12"/>
  <c r="CT84" i="12"/>
  <c r="CS84" i="12"/>
  <c r="CR84" i="12"/>
  <c r="CQ84" i="12"/>
  <c r="CM84" i="12"/>
  <c r="CL84" i="12"/>
  <c r="CK84" i="12"/>
  <c r="CJ84" i="12"/>
  <c r="CI84" i="12"/>
  <c r="CE84" i="12"/>
  <c r="CV83" i="12"/>
  <c r="CT83" i="12"/>
  <c r="CS83" i="12"/>
  <c r="CR83" i="12"/>
  <c r="CQ83" i="12"/>
  <c r="CM83" i="12"/>
  <c r="CE83" i="12"/>
  <c r="CQ82" i="12"/>
  <c r="CR82" i="12" s="1"/>
  <c r="CM82" i="12"/>
  <c r="CE82" i="12"/>
  <c r="CV81" i="12"/>
  <c r="CT81" i="12"/>
  <c r="CS81" i="12"/>
  <c r="CR81" i="12"/>
  <c r="CQ81" i="12"/>
  <c r="CM81" i="12"/>
  <c r="CL81" i="12"/>
  <c r="CK81" i="12"/>
  <c r="CJ81" i="12"/>
  <c r="CI81" i="12"/>
  <c r="CE81" i="12"/>
  <c r="CV80" i="12"/>
  <c r="CT80" i="12"/>
  <c r="CS80" i="12"/>
  <c r="CR80" i="12"/>
  <c r="CQ80" i="12"/>
  <c r="CM80" i="12"/>
  <c r="CL80" i="12"/>
  <c r="CK80" i="12"/>
  <c r="CJ80" i="12"/>
  <c r="CI80" i="12"/>
  <c r="CE80" i="12"/>
  <c r="CQ79" i="12"/>
  <c r="CR79" i="12" s="1"/>
  <c r="CM79" i="12"/>
  <c r="CE79" i="12"/>
  <c r="CV78" i="12"/>
  <c r="CT78" i="12"/>
  <c r="CS78" i="12"/>
  <c r="CR78" i="12"/>
  <c r="CQ78" i="12"/>
  <c r="CM78" i="12"/>
  <c r="CL78" i="12"/>
  <c r="CK78" i="12"/>
  <c r="CJ78" i="12"/>
  <c r="CI78" i="12"/>
  <c r="CE78" i="12"/>
  <c r="CV77" i="12"/>
  <c r="CT77" i="12"/>
  <c r="CS77" i="12"/>
  <c r="CR77" i="12"/>
  <c r="CQ77" i="12"/>
  <c r="CM77" i="12"/>
  <c r="CL77" i="12"/>
  <c r="CK77" i="12"/>
  <c r="CJ77" i="12"/>
  <c r="CI77" i="12"/>
  <c r="CE77" i="12"/>
  <c r="CQ76" i="12"/>
  <c r="CR76" i="12" s="1"/>
  <c r="CM76" i="12"/>
  <c r="CE76" i="12"/>
  <c r="CV75" i="12"/>
  <c r="CT75" i="12"/>
  <c r="CS75" i="12"/>
  <c r="CR75" i="12"/>
  <c r="CQ75" i="12"/>
  <c r="CM75" i="12"/>
  <c r="CL75" i="12"/>
  <c r="CK75" i="12"/>
  <c r="CJ75" i="12"/>
  <c r="CI75" i="12"/>
  <c r="CE75" i="12"/>
  <c r="CV74" i="12"/>
  <c r="CT74" i="12"/>
  <c r="CS74" i="12"/>
  <c r="CR74" i="12"/>
  <c r="CQ74" i="12"/>
  <c r="CM74" i="12"/>
  <c r="CL74" i="12"/>
  <c r="CK74" i="12"/>
  <c r="CJ74" i="12"/>
  <c r="CI74" i="12"/>
  <c r="CE74" i="12"/>
  <c r="CQ73" i="12"/>
  <c r="CR73" i="12" s="1"/>
  <c r="CM73" i="12"/>
  <c r="CE73" i="12"/>
  <c r="CV72" i="12"/>
  <c r="CT72" i="12"/>
  <c r="CS72" i="12"/>
  <c r="CR72" i="12"/>
  <c r="CQ72" i="12"/>
  <c r="CM72" i="12"/>
  <c r="CL72" i="12"/>
  <c r="CK72" i="12"/>
  <c r="CJ72" i="12"/>
  <c r="CI72" i="12"/>
  <c r="CE72" i="12"/>
  <c r="CV71" i="12"/>
  <c r="CT71" i="12"/>
  <c r="CS71" i="12"/>
  <c r="CR71" i="12"/>
  <c r="CQ71" i="12"/>
  <c r="CM71" i="12"/>
  <c r="CL71" i="12"/>
  <c r="CK71" i="12"/>
  <c r="CJ71" i="12"/>
  <c r="CI71" i="12"/>
  <c r="CE71" i="12"/>
  <c r="CM70" i="12"/>
  <c r="CE70" i="12"/>
  <c r="CR69" i="12"/>
  <c r="CM69" i="12"/>
  <c r="CL69" i="12"/>
  <c r="CK69" i="12"/>
  <c r="CJ69" i="12"/>
  <c r="CI69" i="12"/>
  <c r="CE69" i="12"/>
  <c r="CM68" i="12"/>
  <c r="CL68" i="12"/>
  <c r="CK68" i="12"/>
  <c r="CJ68" i="12"/>
  <c r="CI68" i="12"/>
  <c r="CM67" i="12"/>
  <c r="CL67" i="12"/>
  <c r="CK67" i="12"/>
  <c r="CJ67" i="12"/>
  <c r="CI67" i="12"/>
  <c r="CE67" i="12"/>
  <c r="CV66" i="12"/>
  <c r="CT66" i="12"/>
  <c r="CS66" i="12"/>
  <c r="CR66" i="12"/>
  <c r="CQ66" i="12"/>
  <c r="CM66" i="12"/>
  <c r="CL66" i="12"/>
  <c r="CK66" i="12"/>
  <c r="CJ66" i="12"/>
  <c r="CI66" i="12"/>
  <c r="CE66" i="12"/>
  <c r="CV65" i="12"/>
  <c r="CT65" i="12"/>
  <c r="CS65" i="12"/>
  <c r="CR65" i="12"/>
  <c r="CQ65" i="12"/>
  <c r="CM65" i="12"/>
  <c r="CK65" i="12"/>
  <c r="CI65" i="12"/>
  <c r="CJ65" i="12" s="1"/>
  <c r="CE65" i="12"/>
  <c r="CV64" i="12"/>
  <c r="CT64" i="12"/>
  <c r="CS64" i="12"/>
  <c r="CR64" i="12"/>
  <c r="CQ64" i="12"/>
  <c r="CM64" i="12"/>
  <c r="CE64" i="12"/>
  <c r="CV63" i="12"/>
  <c r="CT63" i="12"/>
  <c r="CS63" i="12"/>
  <c r="CR63" i="12"/>
  <c r="CQ63" i="12"/>
  <c r="CM63" i="12"/>
  <c r="CL63" i="12"/>
  <c r="CK63" i="12"/>
  <c r="CJ63" i="12"/>
  <c r="CI63" i="12"/>
  <c r="CE63" i="12"/>
  <c r="CV62" i="12"/>
  <c r="CT62" i="12"/>
  <c r="CS62" i="12"/>
  <c r="CR62" i="12"/>
  <c r="CQ62" i="12"/>
  <c r="CM62" i="12"/>
  <c r="CE62" i="12"/>
  <c r="CV61" i="12"/>
  <c r="CT61" i="12"/>
  <c r="CS61" i="12"/>
  <c r="CR61" i="12"/>
  <c r="CQ61" i="12"/>
  <c r="CM61" i="12"/>
  <c r="CE61" i="12"/>
  <c r="CV60" i="12"/>
  <c r="CT60" i="12"/>
  <c r="CS60" i="12"/>
  <c r="CR60" i="12"/>
  <c r="CQ60" i="12"/>
  <c r="CM60" i="12"/>
  <c r="CL60" i="12"/>
  <c r="CK60" i="12"/>
  <c r="CJ60" i="12"/>
  <c r="CI60" i="12"/>
  <c r="CE60" i="12"/>
  <c r="CV59" i="12"/>
  <c r="CT59" i="12"/>
  <c r="CS59" i="12"/>
  <c r="CR59" i="12"/>
  <c r="CQ59" i="12"/>
  <c r="CM59" i="12"/>
  <c r="CK59" i="12"/>
  <c r="CI59" i="12"/>
  <c r="CJ59" i="12" s="1"/>
  <c r="CE59" i="12"/>
  <c r="CV58" i="12"/>
  <c r="CT58" i="12"/>
  <c r="CS58" i="12"/>
  <c r="CR58" i="12"/>
  <c r="CQ58" i="12"/>
  <c r="CM58" i="12"/>
  <c r="CE58" i="12"/>
  <c r="CV57" i="12"/>
  <c r="CT57" i="12"/>
  <c r="CS57" i="12"/>
  <c r="CR57" i="12"/>
  <c r="CQ57" i="12"/>
  <c r="CM57" i="12"/>
  <c r="CK57" i="12"/>
  <c r="CI57" i="12"/>
  <c r="CJ57" i="12" s="1"/>
  <c r="CE57" i="12"/>
  <c r="CV56" i="12"/>
  <c r="CT56" i="12"/>
  <c r="CS56" i="12"/>
  <c r="CR56" i="12"/>
  <c r="CQ56" i="12"/>
  <c r="CM56" i="12"/>
  <c r="CE56" i="12"/>
  <c r="CV55" i="12"/>
  <c r="CT55" i="12"/>
  <c r="CS55" i="12"/>
  <c r="CR55" i="12"/>
  <c r="CQ55" i="12"/>
  <c r="CM55" i="12"/>
  <c r="CE55" i="12"/>
  <c r="CV54" i="12"/>
  <c r="CT54" i="12"/>
  <c r="CS54" i="12"/>
  <c r="CR54" i="12"/>
  <c r="CQ54" i="12"/>
  <c r="CM54" i="12"/>
  <c r="CL54" i="12"/>
  <c r="CK54" i="12"/>
  <c r="CJ54" i="12"/>
  <c r="CI54" i="12"/>
  <c r="CE54" i="12"/>
  <c r="CV53" i="12"/>
  <c r="CT53" i="12"/>
  <c r="CS53" i="12"/>
  <c r="CR53" i="12"/>
  <c r="CQ53" i="12"/>
  <c r="CM53" i="12"/>
  <c r="CK53" i="12"/>
  <c r="CI53" i="12"/>
  <c r="CJ53" i="12" s="1"/>
  <c r="CE53" i="12"/>
  <c r="CV52" i="12"/>
  <c r="CT52" i="12"/>
  <c r="CS52" i="12"/>
  <c r="CR52" i="12"/>
  <c r="CQ52" i="12"/>
  <c r="CM52" i="12"/>
  <c r="CE52" i="12"/>
  <c r="CV51" i="12"/>
  <c r="CT51" i="12"/>
  <c r="CS51" i="12"/>
  <c r="CR51" i="12"/>
  <c r="CQ51" i="12"/>
  <c r="CM51" i="12"/>
  <c r="CL51" i="12"/>
  <c r="CK51" i="12"/>
  <c r="CJ51" i="12"/>
  <c r="CI51" i="12"/>
  <c r="CE51" i="12"/>
  <c r="CV50" i="12"/>
  <c r="CT50" i="12"/>
  <c r="CS50" i="12"/>
  <c r="CR50" i="12"/>
  <c r="CQ50" i="12"/>
  <c r="CM50" i="12"/>
  <c r="CL50" i="12"/>
  <c r="CK50" i="12"/>
  <c r="CJ50" i="12"/>
  <c r="CI50" i="12"/>
  <c r="CV49" i="12"/>
  <c r="CT49" i="12"/>
  <c r="CS49" i="12"/>
  <c r="CR49" i="12"/>
  <c r="CQ49" i="12"/>
  <c r="CM49" i="12"/>
  <c r="CL49" i="12"/>
  <c r="CK49" i="12"/>
  <c r="CJ49" i="12"/>
  <c r="CI49" i="12"/>
  <c r="CE49" i="12"/>
  <c r="CV48" i="12"/>
  <c r="CT48" i="12"/>
  <c r="CS48" i="12"/>
  <c r="CR48" i="12"/>
  <c r="CQ48" i="12"/>
  <c r="CM48" i="12"/>
  <c r="CL48" i="12"/>
  <c r="CK48" i="12"/>
  <c r="CJ48" i="12"/>
  <c r="CI48" i="12"/>
  <c r="CE48" i="12"/>
  <c r="CV47" i="12"/>
  <c r="CT47" i="12"/>
  <c r="CS47" i="12"/>
  <c r="CR47" i="12"/>
  <c r="CQ47" i="12"/>
  <c r="CM47" i="12"/>
  <c r="CL47" i="12"/>
  <c r="CK47" i="12"/>
  <c r="CJ47" i="12"/>
  <c r="CI47" i="12"/>
  <c r="CE47" i="12"/>
  <c r="CV46" i="12"/>
  <c r="CT46" i="12"/>
  <c r="CS46" i="12"/>
  <c r="CR46" i="12"/>
  <c r="CQ46" i="12"/>
  <c r="CM46" i="12"/>
  <c r="CE46" i="12"/>
  <c r="CV45" i="12"/>
  <c r="CT45" i="12"/>
  <c r="CS45" i="12"/>
  <c r="CR45" i="12"/>
  <c r="CQ45" i="12"/>
  <c r="CM45" i="12"/>
  <c r="CL45" i="12"/>
  <c r="CK45" i="12"/>
  <c r="CJ45" i="12"/>
  <c r="CI45" i="12"/>
  <c r="CE45" i="12"/>
  <c r="CV44" i="12"/>
  <c r="CT44" i="12"/>
  <c r="CS44" i="12"/>
  <c r="CR44" i="12"/>
  <c r="CQ44" i="12"/>
  <c r="CM44" i="12"/>
  <c r="CL44" i="12"/>
  <c r="CK44" i="12"/>
  <c r="CJ44" i="12"/>
  <c r="CI44" i="12"/>
  <c r="CE44" i="12"/>
  <c r="CV43" i="12"/>
  <c r="CT43" i="12"/>
  <c r="CS43" i="12"/>
  <c r="CR43" i="12"/>
  <c r="CQ43" i="12"/>
  <c r="CM43" i="12"/>
  <c r="CE43" i="12"/>
  <c r="CV42" i="12"/>
  <c r="CT42" i="12"/>
  <c r="CS42" i="12"/>
  <c r="CR42" i="12"/>
  <c r="CQ42" i="12"/>
  <c r="CM42" i="12"/>
  <c r="CL42" i="12"/>
  <c r="CK42" i="12"/>
  <c r="CJ42" i="12"/>
  <c r="CI42" i="12"/>
  <c r="CE42" i="12"/>
  <c r="CV41" i="12"/>
  <c r="CT41" i="12"/>
  <c r="CS41" i="12"/>
  <c r="CR41" i="12"/>
  <c r="CQ41" i="12"/>
  <c r="CM41" i="12"/>
  <c r="CL41" i="12"/>
  <c r="CK41" i="12"/>
  <c r="CJ41" i="12"/>
  <c r="CI41" i="12"/>
  <c r="CE41" i="12"/>
  <c r="CV40" i="12"/>
  <c r="CT40" i="12"/>
  <c r="CS40" i="12"/>
  <c r="CR40" i="12"/>
  <c r="CQ40" i="12"/>
  <c r="CM40" i="12"/>
  <c r="CE40" i="12"/>
  <c r="CV39" i="12"/>
  <c r="CT39" i="12"/>
  <c r="CS39" i="12"/>
  <c r="CR39" i="12"/>
  <c r="CQ39" i="12"/>
  <c r="CM39" i="12"/>
  <c r="CL39" i="12"/>
  <c r="CK39" i="12"/>
  <c r="CJ39" i="12"/>
  <c r="CI39" i="12"/>
  <c r="CE39" i="12"/>
  <c r="CV38" i="12"/>
  <c r="CT38" i="12"/>
  <c r="CS38" i="12"/>
  <c r="CR38" i="12"/>
  <c r="CQ38" i="12"/>
  <c r="CM38" i="12"/>
  <c r="CL38" i="12"/>
  <c r="CK38" i="12"/>
  <c r="CJ38" i="12"/>
  <c r="CI38" i="12"/>
  <c r="CE38" i="12"/>
  <c r="CV37" i="12"/>
  <c r="CT37" i="12"/>
  <c r="CS37" i="12"/>
  <c r="CR37" i="12"/>
  <c r="CQ37" i="12"/>
  <c r="CM37" i="12"/>
  <c r="CE37" i="12"/>
  <c r="CV36" i="12"/>
  <c r="CT36" i="12"/>
  <c r="CS36" i="12"/>
  <c r="CR36" i="12"/>
  <c r="CQ36" i="12"/>
  <c r="CM36" i="12"/>
  <c r="CL36" i="12"/>
  <c r="CK36" i="12"/>
  <c r="CJ36" i="12"/>
  <c r="CI36" i="12"/>
  <c r="CE36" i="12"/>
  <c r="CV35" i="12"/>
  <c r="CT35" i="12"/>
  <c r="CS35" i="12"/>
  <c r="CR35" i="12"/>
  <c r="CQ35" i="12"/>
  <c r="CM35" i="12"/>
  <c r="CL35" i="12"/>
  <c r="CK35" i="12"/>
  <c r="CJ35" i="12"/>
  <c r="CI35" i="12"/>
  <c r="CE35" i="12"/>
  <c r="CV34" i="12"/>
  <c r="CT34" i="12"/>
  <c r="CS34" i="12"/>
  <c r="CR34" i="12"/>
  <c r="CQ34" i="12"/>
  <c r="CM34" i="12"/>
  <c r="CE34" i="12"/>
  <c r="CV33" i="12"/>
  <c r="CT33" i="12"/>
  <c r="CS33" i="12"/>
  <c r="CR33" i="12"/>
  <c r="CQ33" i="12"/>
  <c r="CM33" i="12"/>
  <c r="CL33" i="12"/>
  <c r="CK33" i="12"/>
  <c r="CJ33" i="12"/>
  <c r="CI33" i="12"/>
  <c r="CE33" i="12"/>
  <c r="CV32" i="12"/>
  <c r="CT32" i="12"/>
  <c r="CS32" i="12"/>
  <c r="CR32" i="12"/>
  <c r="CQ32" i="12"/>
  <c r="CM32" i="12"/>
  <c r="CL32" i="12"/>
  <c r="CK32" i="12"/>
  <c r="CJ32" i="12"/>
  <c r="CI32" i="12"/>
  <c r="CE32" i="12"/>
  <c r="CV31" i="12"/>
  <c r="CT31" i="12"/>
  <c r="CS31" i="12"/>
  <c r="CR31" i="12"/>
  <c r="CQ31" i="12"/>
  <c r="CM31" i="12"/>
  <c r="CE31" i="12"/>
  <c r="CV30" i="12"/>
  <c r="CT30" i="12"/>
  <c r="CS30" i="12"/>
  <c r="CR30" i="12"/>
  <c r="CQ30" i="12"/>
  <c r="CM30" i="12"/>
  <c r="CL30" i="12"/>
  <c r="CK30" i="12"/>
  <c r="CJ30" i="12"/>
  <c r="CI30" i="12"/>
  <c r="CE30" i="12"/>
  <c r="CV29" i="12"/>
  <c r="CT29" i="12"/>
  <c r="CS29" i="12"/>
  <c r="CR29" i="12"/>
  <c r="CQ29" i="12"/>
  <c r="CM29" i="12"/>
  <c r="CL29" i="12"/>
  <c r="CK29" i="12"/>
  <c r="CJ29" i="12"/>
  <c r="CI29" i="12"/>
  <c r="CV28" i="12"/>
  <c r="CT28" i="12"/>
  <c r="CS28" i="12"/>
  <c r="CR28" i="12"/>
  <c r="CQ28" i="12"/>
  <c r="CM28" i="12"/>
  <c r="CL28" i="12"/>
  <c r="CK28" i="12"/>
  <c r="CJ28" i="12"/>
  <c r="CI28" i="12"/>
  <c r="CE28" i="12"/>
  <c r="CV27" i="12"/>
  <c r="CT27" i="12"/>
  <c r="CS27" i="12"/>
  <c r="CR27" i="12"/>
  <c r="CQ27" i="12"/>
  <c r="CM27" i="12"/>
  <c r="CL27" i="12"/>
  <c r="CK27" i="12"/>
  <c r="CJ27" i="12"/>
  <c r="CI27" i="12"/>
  <c r="CE27" i="12"/>
  <c r="CV26" i="12"/>
  <c r="CT26" i="12"/>
  <c r="CS26" i="12"/>
  <c r="CR26" i="12"/>
  <c r="CQ26" i="12"/>
  <c r="CM26" i="12"/>
  <c r="CK26" i="12"/>
  <c r="CI26" i="12"/>
  <c r="CJ26" i="12" s="1"/>
  <c r="CE26" i="12"/>
  <c r="CV25" i="12"/>
  <c r="CT25" i="12"/>
  <c r="CS25" i="12"/>
  <c r="CR25" i="12"/>
  <c r="CQ25" i="12"/>
  <c r="CM25" i="12"/>
  <c r="CE25" i="12"/>
  <c r="CV24" i="12"/>
  <c r="CT24" i="12"/>
  <c r="CS24" i="12"/>
  <c r="CR24" i="12"/>
  <c r="CQ24" i="12"/>
  <c r="CM24" i="12"/>
  <c r="CL24" i="12"/>
  <c r="CK24" i="12"/>
  <c r="CJ24" i="12"/>
  <c r="CI24" i="12"/>
  <c r="CE24" i="12"/>
  <c r="CV23" i="12"/>
  <c r="CT23" i="12"/>
  <c r="CS23" i="12"/>
  <c r="CR23" i="12"/>
  <c r="CQ23" i="12"/>
  <c r="CM23" i="12"/>
  <c r="CL23" i="12"/>
  <c r="CK23" i="12"/>
  <c r="CJ23" i="12"/>
  <c r="CI23" i="12"/>
  <c r="CE23" i="12"/>
  <c r="CV22" i="12"/>
  <c r="CT22" i="12"/>
  <c r="CS22" i="12"/>
  <c r="CR22" i="12"/>
  <c r="CQ22" i="12"/>
  <c r="CM22" i="12"/>
  <c r="CE22" i="12"/>
  <c r="CV18" i="12"/>
  <c r="CT18" i="12"/>
  <c r="CS18" i="12"/>
  <c r="CR18" i="12"/>
  <c r="CQ18" i="12"/>
  <c r="CM18" i="12"/>
  <c r="CL18" i="12"/>
  <c r="CK18" i="12"/>
  <c r="CJ18" i="12"/>
  <c r="CI18" i="12"/>
  <c r="CE18" i="12"/>
  <c r="CV17" i="12"/>
  <c r="CT17" i="12"/>
  <c r="CS17" i="12"/>
  <c r="CR17" i="12"/>
  <c r="CQ17" i="12"/>
  <c r="CM17" i="12"/>
  <c r="CL17" i="12"/>
  <c r="CK17" i="12"/>
  <c r="CJ17" i="12"/>
  <c r="CI17" i="12"/>
  <c r="CE17" i="12"/>
  <c r="CV16" i="12"/>
  <c r="CT16" i="12"/>
  <c r="CS16" i="12"/>
  <c r="CR16" i="12"/>
  <c r="CQ16" i="12"/>
  <c r="CM16" i="12"/>
  <c r="CE16" i="12"/>
  <c r="CV15" i="12"/>
  <c r="CT15" i="12"/>
  <c r="CS15" i="12"/>
  <c r="CR15" i="12"/>
  <c r="CQ15" i="12"/>
  <c r="CM15" i="12"/>
  <c r="CL15" i="12"/>
  <c r="CK15" i="12"/>
  <c r="CJ15" i="12"/>
  <c r="CI15" i="12"/>
  <c r="CE15" i="12"/>
  <c r="CV14" i="12"/>
  <c r="CT14" i="12"/>
  <c r="CS14" i="12"/>
  <c r="CR14" i="12"/>
  <c r="CQ14" i="12"/>
  <c r="CM14" i="12"/>
  <c r="CL14" i="12"/>
  <c r="CK14" i="12"/>
  <c r="CJ14" i="12"/>
  <c r="CI14" i="12"/>
  <c r="CE14" i="12"/>
  <c r="CV13" i="12"/>
  <c r="CT13" i="12"/>
  <c r="CS13" i="12"/>
  <c r="CR13" i="12"/>
  <c r="CQ13" i="12"/>
  <c r="CM13" i="12"/>
  <c r="CI13" i="12"/>
  <c r="CJ13" i="12" s="1"/>
  <c r="CE13" i="12"/>
  <c r="CV12" i="12"/>
  <c r="CT12" i="12"/>
  <c r="CS12" i="12"/>
  <c r="CR12" i="12"/>
  <c r="CQ12" i="12"/>
  <c r="CM12" i="12"/>
  <c r="CL12" i="12"/>
  <c r="CK12" i="12"/>
  <c r="CJ12" i="12"/>
  <c r="CI12" i="12"/>
  <c r="CE12" i="12"/>
  <c r="CV11" i="12"/>
  <c r="CT11" i="12"/>
  <c r="CS11" i="12"/>
  <c r="CR11" i="12"/>
  <c r="CQ11" i="12"/>
  <c r="CM11" i="12"/>
  <c r="CK11" i="12"/>
  <c r="CI11" i="12"/>
  <c r="CJ11" i="12" s="1"/>
  <c r="CE11" i="12"/>
  <c r="CV10" i="12"/>
  <c r="CT10" i="12"/>
  <c r="CS10" i="12"/>
  <c r="CR10" i="12"/>
  <c r="CQ10" i="12"/>
  <c r="CM10" i="12"/>
  <c r="CE10" i="12"/>
  <c r="CV9" i="12"/>
  <c r="CT9" i="12"/>
  <c r="CS9" i="12"/>
  <c r="CR9" i="12"/>
  <c r="CQ9" i="12"/>
  <c r="CM9" i="12"/>
  <c r="CL9" i="12"/>
  <c r="CK9" i="12"/>
  <c r="CJ9" i="12"/>
  <c r="CI9" i="12"/>
  <c r="CE9" i="12"/>
  <c r="CV8" i="12"/>
  <c r="CT8" i="12"/>
  <c r="CS8" i="12"/>
  <c r="CR8" i="12"/>
  <c r="CQ8" i="12"/>
  <c r="CM8" i="12"/>
  <c r="CI8" i="12"/>
  <c r="CJ8" i="12" s="1"/>
  <c r="CE8" i="12"/>
  <c r="CV7" i="12"/>
  <c r="CT7" i="12"/>
  <c r="CS7" i="12"/>
  <c r="CR7" i="12"/>
  <c r="CQ7" i="12"/>
  <c r="CM7" i="12"/>
  <c r="CE7" i="12"/>
  <c r="CM4" i="12"/>
  <c r="CV3" i="12"/>
  <c r="CR2" i="12"/>
  <c r="CM2" i="12"/>
  <c r="CL57" i="12" l="1"/>
  <c r="CL59" i="12"/>
  <c r="CL65" i="12"/>
  <c r="CL26" i="12"/>
  <c r="CL11" i="12"/>
  <c r="CL53" i="12"/>
  <c r="CI108" i="12"/>
  <c r="CS101" i="12"/>
  <c r="CS105" i="12" s="1"/>
  <c r="C7" i="16"/>
  <c r="CF106" i="12"/>
  <c r="CJ108" i="12"/>
  <c r="CR105" i="12"/>
  <c r="CH107" i="12"/>
  <c r="CF107" i="12" s="1"/>
  <c r="CI107" i="12" s="1"/>
  <c r="CH109" i="12"/>
  <c r="CF109" i="12" s="1"/>
  <c r="CM100" i="12"/>
  <c r="CM107" i="12" s="1"/>
  <c r="CG106" i="12"/>
  <c r="CH110" i="12"/>
  <c r="CF110" i="12" s="1"/>
  <c r="C22" i="4"/>
  <c r="MW98" i="12"/>
  <c r="MW95" i="12"/>
  <c r="MW92" i="12"/>
  <c r="MW89" i="12"/>
  <c r="MW86" i="12"/>
  <c r="MW83" i="12"/>
  <c r="MW80" i="12"/>
  <c r="MW77" i="12"/>
  <c r="MW74" i="12"/>
  <c r="MW71" i="12"/>
  <c r="MW68" i="12"/>
  <c r="MW65" i="12"/>
  <c r="MW62" i="12"/>
  <c r="MW59" i="12"/>
  <c r="MW56" i="12"/>
  <c r="MW53" i="12"/>
  <c r="MW50" i="12"/>
  <c r="MW47" i="12"/>
  <c r="MW44" i="12"/>
  <c r="MW41" i="12"/>
  <c r="MW38" i="12"/>
  <c r="MW35" i="12"/>
  <c r="MW32" i="12"/>
  <c r="MW29" i="12"/>
  <c r="MW26" i="12"/>
  <c r="MW23" i="12"/>
  <c r="MW17" i="12"/>
  <c r="MW14" i="12"/>
  <c r="MW11" i="12"/>
  <c r="MW8" i="12"/>
  <c r="CI106" i="12" l="1"/>
  <c r="CJ109" i="12"/>
  <c r="CI109" i="12"/>
  <c r="CJ107" i="12"/>
  <c r="CJ110" i="12"/>
  <c r="CI110" i="12"/>
  <c r="CJ106" i="12"/>
  <c r="C14" i="4"/>
  <c r="LI8" i="12"/>
  <c r="LI11" i="12"/>
  <c r="LI14" i="12"/>
  <c r="LI17" i="12"/>
  <c r="LI23" i="12"/>
  <c r="LI26" i="12"/>
  <c r="LI29" i="12"/>
  <c r="LI32" i="12"/>
  <c r="LI35" i="12"/>
  <c r="LI38" i="12"/>
  <c r="LI41" i="12"/>
  <c r="LI44" i="12"/>
  <c r="LI47" i="12"/>
  <c r="LI50" i="12"/>
  <c r="LI53" i="12"/>
  <c r="LI56" i="12"/>
  <c r="LI59" i="12"/>
  <c r="LI62" i="12"/>
  <c r="LI65" i="12"/>
  <c r="LI68" i="12"/>
  <c r="LI71" i="12"/>
  <c r="LI74" i="12"/>
  <c r="LI77" i="12"/>
  <c r="LI80" i="12"/>
  <c r="LI83" i="12"/>
  <c r="LI86" i="12"/>
  <c r="LI89" i="12"/>
  <c r="LI92" i="12"/>
  <c r="LI95" i="12"/>
  <c r="LI98" i="12"/>
  <c r="C26" i="4" l="1"/>
  <c r="HQ110" i="12" l="1"/>
  <c r="HQ109" i="12"/>
  <c r="HQ108" i="12"/>
  <c r="IF104" i="12"/>
  <c r="HQ107" i="12"/>
  <c r="HQ106" i="12"/>
  <c r="IE100" i="12"/>
  <c r="HZ100" i="12"/>
  <c r="HP108" i="12" s="1"/>
  <c r="HR100" i="12"/>
  <c r="C14" i="16" s="1"/>
  <c r="HP100" i="12"/>
  <c r="IF99" i="12"/>
  <c r="ID99" i="12"/>
  <c r="IC99" i="12"/>
  <c r="IB99" i="12"/>
  <c r="IA99" i="12"/>
  <c r="HW99" i="12"/>
  <c r="HV99" i="12"/>
  <c r="HU99" i="12"/>
  <c r="HT99" i="12"/>
  <c r="HS99" i="12"/>
  <c r="HO99" i="12"/>
  <c r="JA98" i="12"/>
  <c r="IF98" i="12"/>
  <c r="ID98" i="12"/>
  <c r="IC98" i="12"/>
  <c r="IB98" i="12"/>
  <c r="IA98" i="12"/>
  <c r="HW98" i="12"/>
  <c r="HV98" i="12"/>
  <c r="HU98" i="12"/>
  <c r="HT98" i="12"/>
  <c r="HS98" i="12"/>
  <c r="HO98" i="12"/>
  <c r="IF97" i="12"/>
  <c r="ID97" i="12"/>
  <c r="IC97" i="12"/>
  <c r="IB97" i="12"/>
  <c r="IA97" i="12"/>
  <c r="HW97" i="12"/>
  <c r="HO97" i="12"/>
  <c r="IF96" i="12"/>
  <c r="ID96" i="12"/>
  <c r="IC96" i="12"/>
  <c r="IB96" i="12"/>
  <c r="IA96" i="12"/>
  <c r="HW96" i="12"/>
  <c r="HV96" i="12"/>
  <c r="HU96" i="12"/>
  <c r="HT96" i="12"/>
  <c r="HS96" i="12"/>
  <c r="HO96" i="12"/>
  <c r="JA95" i="12"/>
  <c r="IF95" i="12"/>
  <c r="ID95" i="12"/>
  <c r="IC95" i="12"/>
  <c r="IB95" i="12"/>
  <c r="IA95" i="12"/>
  <c r="HW95" i="12"/>
  <c r="HV95" i="12"/>
  <c r="HU95" i="12"/>
  <c r="HT95" i="12"/>
  <c r="HS95" i="12"/>
  <c r="HO95" i="12"/>
  <c r="IF94" i="12"/>
  <c r="ID94" i="12"/>
  <c r="IC94" i="12"/>
  <c r="IB94" i="12"/>
  <c r="IA94" i="12"/>
  <c r="HW94" i="12"/>
  <c r="HO94" i="12"/>
  <c r="IF93" i="12"/>
  <c r="ID93" i="12"/>
  <c r="IC93" i="12"/>
  <c r="IB93" i="12"/>
  <c r="IA93" i="12"/>
  <c r="HW93" i="12"/>
  <c r="HV93" i="12"/>
  <c r="HU93" i="12"/>
  <c r="HT93" i="12"/>
  <c r="HS93" i="12"/>
  <c r="HO93" i="12"/>
  <c r="JA92" i="12"/>
  <c r="IF92" i="12"/>
  <c r="ID92" i="12"/>
  <c r="IC92" i="12"/>
  <c r="IB92" i="12"/>
  <c r="IA92" i="12"/>
  <c r="HW92" i="12"/>
  <c r="HV92" i="12"/>
  <c r="HU92" i="12"/>
  <c r="HT92" i="12"/>
  <c r="HS92" i="12"/>
  <c r="HO92" i="12"/>
  <c r="IF91" i="12"/>
  <c r="ID91" i="12"/>
  <c r="IC91" i="12"/>
  <c r="IB91" i="12"/>
  <c r="IA91" i="12"/>
  <c r="HW91" i="12"/>
  <c r="HO91" i="12"/>
  <c r="IF90" i="12"/>
  <c r="ID90" i="12"/>
  <c r="IC90" i="12"/>
  <c r="IB90" i="12"/>
  <c r="IA90" i="12"/>
  <c r="HW90" i="12"/>
  <c r="HV90" i="12"/>
  <c r="HU90" i="12"/>
  <c r="HT90" i="12"/>
  <c r="HS90" i="12"/>
  <c r="HO90" i="12"/>
  <c r="JA89" i="12"/>
  <c r="IF89" i="12"/>
  <c r="ID89" i="12"/>
  <c r="IC89" i="12"/>
  <c r="IB89" i="12"/>
  <c r="IA89" i="12"/>
  <c r="HW89" i="12"/>
  <c r="HV89" i="12"/>
  <c r="HU89" i="12"/>
  <c r="HT89" i="12"/>
  <c r="HS89" i="12"/>
  <c r="IF88" i="12"/>
  <c r="ID88" i="12"/>
  <c r="IC88" i="12"/>
  <c r="IB88" i="12"/>
  <c r="IA88" i="12"/>
  <c r="HW88" i="12"/>
  <c r="HV88" i="12"/>
  <c r="HU88" i="12"/>
  <c r="HT88" i="12"/>
  <c r="HS88" i="12"/>
  <c r="HO88" i="12"/>
  <c r="IF87" i="12"/>
  <c r="ID87" i="12"/>
  <c r="IC87" i="12"/>
  <c r="IB87" i="12"/>
  <c r="IA87" i="12"/>
  <c r="HW87" i="12"/>
  <c r="HV87" i="12"/>
  <c r="HU87" i="12"/>
  <c r="HT87" i="12"/>
  <c r="HS87" i="12"/>
  <c r="HO87" i="12"/>
  <c r="JA86" i="12"/>
  <c r="IF86" i="12"/>
  <c r="ID86" i="12"/>
  <c r="IC86" i="12"/>
  <c r="IB86" i="12"/>
  <c r="IA86" i="12"/>
  <c r="HW86" i="12"/>
  <c r="HV86" i="12"/>
  <c r="HU86" i="12"/>
  <c r="HT86" i="12"/>
  <c r="HS86" i="12"/>
  <c r="HO86" i="12"/>
  <c r="IF85" i="12"/>
  <c r="ID85" i="12"/>
  <c r="IC85" i="12"/>
  <c r="IB85" i="12"/>
  <c r="IA85" i="12"/>
  <c r="HW85" i="12"/>
  <c r="HO85" i="12"/>
  <c r="IF84" i="12"/>
  <c r="ID84" i="12"/>
  <c r="IC84" i="12"/>
  <c r="IB84" i="12"/>
  <c r="IA84" i="12"/>
  <c r="HW84" i="12"/>
  <c r="HV84" i="12"/>
  <c r="HU84" i="12"/>
  <c r="HT84" i="12"/>
  <c r="HS84" i="12"/>
  <c r="HO84" i="12"/>
  <c r="JA83" i="12"/>
  <c r="IF83" i="12"/>
  <c r="ID83" i="12"/>
  <c r="IC83" i="12"/>
  <c r="IB83" i="12"/>
  <c r="IA83" i="12"/>
  <c r="HW83" i="12"/>
  <c r="HV83" i="12"/>
  <c r="HU83" i="12"/>
  <c r="HT83" i="12"/>
  <c r="HS83" i="12"/>
  <c r="HO83" i="12"/>
  <c r="IF82" i="12"/>
  <c r="ID82" i="12"/>
  <c r="IC82" i="12"/>
  <c r="IB82" i="12"/>
  <c r="IA82" i="12"/>
  <c r="HW82" i="12"/>
  <c r="HO82" i="12"/>
  <c r="IF81" i="12"/>
  <c r="ID81" i="12"/>
  <c r="IC81" i="12"/>
  <c r="IB81" i="12"/>
  <c r="IA81" i="12"/>
  <c r="HW81" i="12"/>
  <c r="HV81" i="12"/>
  <c r="HU81" i="12"/>
  <c r="HT81" i="12"/>
  <c r="HS81" i="12"/>
  <c r="HO81" i="12"/>
  <c r="JA80" i="12"/>
  <c r="IF80" i="12"/>
  <c r="ID80" i="12"/>
  <c r="IC80" i="12"/>
  <c r="IB80" i="12"/>
  <c r="IA80" i="12"/>
  <c r="HW80" i="12"/>
  <c r="HV80" i="12"/>
  <c r="HU80" i="12"/>
  <c r="HT80" i="12"/>
  <c r="HS80" i="12"/>
  <c r="HO80" i="12"/>
  <c r="IF79" i="12"/>
  <c r="ID79" i="12"/>
  <c r="IC79" i="12"/>
  <c r="IB79" i="12"/>
  <c r="IA79" i="12"/>
  <c r="HW79" i="12"/>
  <c r="HO79" i="12"/>
  <c r="IF78" i="12"/>
  <c r="ID78" i="12"/>
  <c r="IC78" i="12"/>
  <c r="IB78" i="12"/>
  <c r="IA78" i="12"/>
  <c r="HW78" i="12"/>
  <c r="HV78" i="12"/>
  <c r="HU78" i="12"/>
  <c r="HT78" i="12"/>
  <c r="HS78" i="12"/>
  <c r="HO78" i="12"/>
  <c r="JA77" i="12"/>
  <c r="IF77" i="12"/>
  <c r="ID77" i="12"/>
  <c r="IC77" i="12"/>
  <c r="IB77" i="12"/>
  <c r="IA77" i="12"/>
  <c r="HW77" i="12"/>
  <c r="HV77" i="12"/>
  <c r="HU77" i="12"/>
  <c r="HT77" i="12"/>
  <c r="HS77" i="12"/>
  <c r="HO77" i="12"/>
  <c r="IF76" i="12"/>
  <c r="ID76" i="12"/>
  <c r="IC76" i="12"/>
  <c r="IB76" i="12"/>
  <c r="IA76" i="12"/>
  <c r="HW76" i="12"/>
  <c r="HO76" i="12"/>
  <c r="IF75" i="12"/>
  <c r="ID75" i="12"/>
  <c r="IC75" i="12"/>
  <c r="IB75" i="12"/>
  <c r="IA75" i="12"/>
  <c r="HW75" i="12"/>
  <c r="HV75" i="12"/>
  <c r="HU75" i="12"/>
  <c r="HT75" i="12"/>
  <c r="HS75" i="12"/>
  <c r="HO75" i="12"/>
  <c r="JA74" i="12"/>
  <c r="IF74" i="12"/>
  <c r="ID74" i="12"/>
  <c r="IC74" i="12"/>
  <c r="IB74" i="12"/>
  <c r="IA74" i="12"/>
  <c r="HW74" i="12"/>
  <c r="HV74" i="12"/>
  <c r="HU74" i="12"/>
  <c r="HT74" i="12"/>
  <c r="HS74" i="12"/>
  <c r="HO74" i="12"/>
  <c r="IF73" i="12"/>
  <c r="ID73" i="12"/>
  <c r="IC73" i="12"/>
  <c r="IB73" i="12"/>
  <c r="IA73" i="12"/>
  <c r="HW73" i="12"/>
  <c r="HO73" i="12"/>
  <c r="IF72" i="12"/>
  <c r="ID72" i="12"/>
  <c r="IC72" i="12"/>
  <c r="IB72" i="12"/>
  <c r="IA72" i="12"/>
  <c r="HW72" i="12"/>
  <c r="HV72" i="12"/>
  <c r="HU72" i="12"/>
  <c r="HT72" i="12"/>
  <c r="HS72" i="12"/>
  <c r="HO72" i="12"/>
  <c r="JA71" i="12"/>
  <c r="IF71" i="12"/>
  <c r="ID71" i="12"/>
  <c r="IC71" i="12"/>
  <c r="IB71" i="12"/>
  <c r="IA71" i="12"/>
  <c r="HW71" i="12"/>
  <c r="HV71" i="12"/>
  <c r="HU71" i="12"/>
  <c r="HT71" i="12"/>
  <c r="HS71" i="12"/>
  <c r="IF70" i="12"/>
  <c r="ID70" i="12"/>
  <c r="IC70" i="12"/>
  <c r="IB70" i="12"/>
  <c r="IA70" i="12"/>
  <c r="HW70" i="12"/>
  <c r="HV70" i="12"/>
  <c r="HU70" i="12"/>
  <c r="HT70" i="12"/>
  <c r="HS70" i="12"/>
  <c r="HO70" i="12"/>
  <c r="IF69" i="12"/>
  <c r="ID69" i="12"/>
  <c r="IC69" i="12"/>
  <c r="IB69" i="12"/>
  <c r="IA69" i="12"/>
  <c r="HW69" i="12"/>
  <c r="HV69" i="12"/>
  <c r="HU69" i="12"/>
  <c r="HT69" i="12"/>
  <c r="HS69" i="12"/>
  <c r="HO69" i="12"/>
  <c r="JA68" i="12"/>
  <c r="IF68" i="12"/>
  <c r="ID68" i="12"/>
  <c r="IC68" i="12"/>
  <c r="IB68" i="12"/>
  <c r="IA68" i="12"/>
  <c r="HW68" i="12"/>
  <c r="HV68" i="12"/>
  <c r="HU68" i="12"/>
  <c r="HT68" i="12"/>
  <c r="HS68" i="12"/>
  <c r="HO68" i="12"/>
  <c r="IF67" i="12"/>
  <c r="ID67" i="12"/>
  <c r="IC67" i="12"/>
  <c r="IB67" i="12"/>
  <c r="IA67" i="12"/>
  <c r="HW67" i="12"/>
  <c r="HO67" i="12"/>
  <c r="IF66" i="12"/>
  <c r="ID66" i="12"/>
  <c r="IC66" i="12"/>
  <c r="IB66" i="12"/>
  <c r="IA66" i="12"/>
  <c r="HW66" i="12"/>
  <c r="HS66" i="12"/>
  <c r="HT66" i="12" s="1"/>
  <c r="HO66" i="12"/>
  <c r="JA65" i="12"/>
  <c r="IF65" i="12"/>
  <c r="ID65" i="12"/>
  <c r="IC65" i="12"/>
  <c r="IB65" i="12"/>
  <c r="IA65" i="12"/>
  <c r="HW65" i="12"/>
  <c r="HO65" i="12"/>
  <c r="IF64" i="12"/>
  <c r="ID64" i="12"/>
  <c r="IC64" i="12"/>
  <c r="IB64" i="12"/>
  <c r="IA64" i="12"/>
  <c r="HW64" i="12"/>
  <c r="HO64" i="12"/>
  <c r="IF63" i="12"/>
  <c r="ID63" i="12"/>
  <c r="IC63" i="12"/>
  <c r="IB63" i="12"/>
  <c r="IA63" i="12"/>
  <c r="HW63" i="12"/>
  <c r="HV63" i="12"/>
  <c r="HU63" i="12"/>
  <c r="HT63" i="12"/>
  <c r="HS63" i="12"/>
  <c r="HO63" i="12"/>
  <c r="JA62" i="12"/>
  <c r="IF62" i="12"/>
  <c r="ID62" i="12"/>
  <c r="IC62" i="12"/>
  <c r="IB62" i="12"/>
  <c r="IA62" i="12"/>
  <c r="HW62" i="12"/>
  <c r="HS62" i="12"/>
  <c r="HT62" i="12" s="1"/>
  <c r="HO62" i="12"/>
  <c r="IF61" i="12"/>
  <c r="ID61" i="12"/>
  <c r="IC61" i="12"/>
  <c r="IB61" i="12"/>
  <c r="IA61" i="12"/>
  <c r="HW61" i="12"/>
  <c r="HO61" i="12"/>
  <c r="IF60" i="12"/>
  <c r="ID60" i="12"/>
  <c r="IC60" i="12"/>
  <c r="IB60" i="12"/>
  <c r="IA60" i="12"/>
  <c r="HW60" i="12"/>
  <c r="HS60" i="12"/>
  <c r="HT60" i="12" s="1"/>
  <c r="HO60" i="12"/>
  <c r="JA59" i="12"/>
  <c r="IF59" i="12"/>
  <c r="ID59" i="12"/>
  <c r="IC59" i="12"/>
  <c r="IB59" i="12"/>
  <c r="IA59" i="12"/>
  <c r="HW59" i="12"/>
  <c r="HO59" i="12"/>
  <c r="HW58" i="12"/>
  <c r="HO58" i="12"/>
  <c r="IF57" i="12"/>
  <c r="ID57" i="12"/>
  <c r="IC57" i="12"/>
  <c r="IB57" i="12"/>
  <c r="IA57" i="12"/>
  <c r="HW57" i="12"/>
  <c r="HV57" i="12"/>
  <c r="HU57" i="12"/>
  <c r="HT57" i="12"/>
  <c r="HS57" i="12"/>
  <c r="HO57" i="12"/>
  <c r="JA56" i="12"/>
  <c r="IF56" i="12"/>
  <c r="ID56" i="12"/>
  <c r="IC56" i="12"/>
  <c r="IB56" i="12"/>
  <c r="IA56" i="12"/>
  <c r="HW56" i="12"/>
  <c r="HS56" i="12"/>
  <c r="HT56" i="12" s="1"/>
  <c r="HO56" i="12"/>
  <c r="IF55" i="12"/>
  <c r="ID55" i="12"/>
  <c r="IC55" i="12"/>
  <c r="IB55" i="12"/>
  <c r="IA55" i="12"/>
  <c r="HW55" i="12"/>
  <c r="HO55" i="12"/>
  <c r="IF54" i="12"/>
  <c r="ID54" i="12"/>
  <c r="IC54" i="12"/>
  <c r="IB54" i="12"/>
  <c r="IA54" i="12"/>
  <c r="HW54" i="12"/>
  <c r="HV54" i="12"/>
  <c r="HU54" i="12"/>
  <c r="HT54" i="12"/>
  <c r="HS54" i="12"/>
  <c r="HO54" i="12"/>
  <c r="JA53" i="12"/>
  <c r="IF53" i="12"/>
  <c r="ID53" i="12"/>
  <c r="IC53" i="12"/>
  <c r="IB53" i="12"/>
  <c r="IA53" i="12"/>
  <c r="HW53" i="12"/>
  <c r="HV53" i="12"/>
  <c r="HU53" i="12"/>
  <c r="HT53" i="12"/>
  <c r="HS53" i="12"/>
  <c r="HO53" i="12"/>
  <c r="IF52" i="12"/>
  <c r="ID52" i="12"/>
  <c r="IC52" i="12"/>
  <c r="IB52" i="12"/>
  <c r="IA52" i="12"/>
  <c r="HW52" i="12"/>
  <c r="HO52" i="12"/>
  <c r="IF51" i="12"/>
  <c r="ID51" i="12"/>
  <c r="IC51" i="12"/>
  <c r="IB51" i="12"/>
  <c r="IA51" i="12"/>
  <c r="HW51" i="12"/>
  <c r="HV51" i="12"/>
  <c r="HU51" i="12"/>
  <c r="HT51" i="12"/>
  <c r="HS51" i="12"/>
  <c r="HO51" i="12"/>
  <c r="JA50" i="12"/>
  <c r="IF50" i="12"/>
  <c r="ID50" i="12"/>
  <c r="IC50" i="12"/>
  <c r="IB50" i="12"/>
  <c r="IA50" i="12"/>
  <c r="HW50" i="12"/>
  <c r="HV50" i="12"/>
  <c r="HU50" i="12"/>
  <c r="HT50" i="12"/>
  <c r="HS50" i="12"/>
  <c r="IF49" i="12"/>
  <c r="ID49" i="12"/>
  <c r="IC49" i="12"/>
  <c r="IB49" i="12"/>
  <c r="IA49" i="12"/>
  <c r="HW49" i="12"/>
  <c r="HV49" i="12"/>
  <c r="HU49" i="12"/>
  <c r="HT49" i="12"/>
  <c r="HS49" i="12"/>
  <c r="HO49" i="12"/>
  <c r="IF48" i="12"/>
  <c r="ID48" i="12"/>
  <c r="IC48" i="12"/>
  <c r="IB48" i="12"/>
  <c r="IA48" i="12"/>
  <c r="HW48" i="12"/>
  <c r="HV48" i="12"/>
  <c r="HU48" i="12"/>
  <c r="HT48" i="12"/>
  <c r="HS48" i="12"/>
  <c r="HO48" i="12"/>
  <c r="JA47" i="12"/>
  <c r="IF47" i="12"/>
  <c r="ID47" i="12"/>
  <c r="IC47" i="12"/>
  <c r="IB47" i="12"/>
  <c r="IA47" i="12"/>
  <c r="HW47" i="12"/>
  <c r="HV47" i="12"/>
  <c r="HU47" i="12"/>
  <c r="HT47" i="12"/>
  <c r="HS47" i="12"/>
  <c r="HO47" i="12"/>
  <c r="IF46" i="12"/>
  <c r="ID46" i="12"/>
  <c r="IC46" i="12"/>
  <c r="IB46" i="12"/>
  <c r="IA46" i="12"/>
  <c r="HW46" i="12"/>
  <c r="HO46" i="12"/>
  <c r="IF45" i="12"/>
  <c r="ID45" i="12"/>
  <c r="IC45" i="12"/>
  <c r="IB45" i="12"/>
  <c r="IA45" i="12"/>
  <c r="HW45" i="12"/>
  <c r="HV45" i="12"/>
  <c r="HU45" i="12"/>
  <c r="HT45" i="12"/>
  <c r="HS45" i="12"/>
  <c r="HO45" i="12"/>
  <c r="JA44" i="12"/>
  <c r="IF44" i="12"/>
  <c r="ID44" i="12"/>
  <c r="IC44" i="12"/>
  <c r="IB44" i="12"/>
  <c r="IA44" i="12"/>
  <c r="HW44" i="12"/>
  <c r="HV44" i="12"/>
  <c r="HU44" i="12"/>
  <c r="HT44" i="12"/>
  <c r="HS44" i="12"/>
  <c r="HO44" i="12"/>
  <c r="IF43" i="12"/>
  <c r="ID43" i="12"/>
  <c r="IC43" i="12"/>
  <c r="IB43" i="12"/>
  <c r="IA43" i="12"/>
  <c r="HW43" i="12"/>
  <c r="HO43" i="12"/>
  <c r="IF42" i="12"/>
  <c r="ID42" i="12"/>
  <c r="IC42" i="12"/>
  <c r="IB42" i="12"/>
  <c r="IA42" i="12"/>
  <c r="HW42" i="12"/>
  <c r="HV42" i="12"/>
  <c r="HU42" i="12"/>
  <c r="HT42" i="12"/>
  <c r="HS42" i="12"/>
  <c r="HO42" i="12"/>
  <c r="JA41" i="12"/>
  <c r="IF41" i="12"/>
  <c r="ID41" i="12"/>
  <c r="IC41" i="12"/>
  <c r="IB41" i="12"/>
  <c r="IA41" i="12"/>
  <c r="HW41" i="12"/>
  <c r="HV41" i="12"/>
  <c r="HU41" i="12"/>
  <c r="HT41" i="12"/>
  <c r="HS41" i="12"/>
  <c r="HO41" i="12"/>
  <c r="IF40" i="12"/>
  <c r="ID40" i="12"/>
  <c r="IC40" i="12"/>
  <c r="IB40" i="12"/>
  <c r="IA40" i="12"/>
  <c r="HW40" i="12"/>
  <c r="HO40" i="12"/>
  <c r="IF39" i="12"/>
  <c r="ID39" i="12"/>
  <c r="IC39" i="12"/>
  <c r="IB39" i="12"/>
  <c r="IA39" i="12"/>
  <c r="HW39" i="12"/>
  <c r="HV39" i="12"/>
  <c r="HU39" i="12"/>
  <c r="HT39" i="12"/>
  <c r="HS39" i="12"/>
  <c r="HO39" i="12"/>
  <c r="JA38" i="12"/>
  <c r="IF38" i="12"/>
  <c r="ID38" i="12"/>
  <c r="IC38" i="12"/>
  <c r="IB38" i="12"/>
  <c r="IA38" i="12"/>
  <c r="HW38" i="12"/>
  <c r="HV38" i="12"/>
  <c r="HU38" i="12"/>
  <c r="HT38" i="12"/>
  <c r="HS38" i="12"/>
  <c r="HO38" i="12"/>
  <c r="IF37" i="12"/>
  <c r="ID37" i="12"/>
  <c r="IC37" i="12"/>
  <c r="IB37" i="12"/>
  <c r="IA37" i="12"/>
  <c r="HW37" i="12"/>
  <c r="HO37" i="12"/>
  <c r="IF36" i="12"/>
  <c r="ID36" i="12"/>
  <c r="IC36" i="12"/>
  <c r="IB36" i="12"/>
  <c r="IA36" i="12"/>
  <c r="HW36" i="12"/>
  <c r="HV36" i="12"/>
  <c r="HU36" i="12"/>
  <c r="HT36" i="12"/>
  <c r="HS36" i="12"/>
  <c r="HO36" i="12"/>
  <c r="JA35" i="12"/>
  <c r="IF35" i="12"/>
  <c r="ID35" i="12"/>
  <c r="IC35" i="12"/>
  <c r="IB35" i="12"/>
  <c r="IA35" i="12"/>
  <c r="HW35" i="12"/>
  <c r="HV35" i="12"/>
  <c r="HU35" i="12"/>
  <c r="HT35" i="12"/>
  <c r="HS35" i="12"/>
  <c r="IF34" i="12"/>
  <c r="ID34" i="12"/>
  <c r="IC34" i="12"/>
  <c r="IB34" i="12"/>
  <c r="IA34" i="12"/>
  <c r="HW34" i="12"/>
  <c r="HV34" i="12"/>
  <c r="HU34" i="12"/>
  <c r="HT34" i="12"/>
  <c r="HS34" i="12"/>
  <c r="HO34" i="12"/>
  <c r="IF33" i="12"/>
  <c r="ID33" i="12"/>
  <c r="IC33" i="12"/>
  <c r="IB33" i="12"/>
  <c r="IA33" i="12"/>
  <c r="HW33" i="12"/>
  <c r="HV33" i="12"/>
  <c r="HU33" i="12"/>
  <c r="HT33" i="12"/>
  <c r="HS33" i="12"/>
  <c r="HO33" i="12"/>
  <c r="JA32" i="12"/>
  <c r="IF32" i="12"/>
  <c r="ID32" i="12"/>
  <c r="IC32" i="12"/>
  <c r="IB32" i="12"/>
  <c r="IA32" i="12"/>
  <c r="HW32" i="12"/>
  <c r="HV32" i="12"/>
  <c r="HU32" i="12"/>
  <c r="HT32" i="12"/>
  <c r="HS32" i="12"/>
  <c r="IF31" i="12"/>
  <c r="ID31" i="12"/>
  <c r="IC31" i="12"/>
  <c r="IB31" i="12"/>
  <c r="IA31" i="12"/>
  <c r="HW31" i="12"/>
  <c r="HV31" i="12"/>
  <c r="HU31" i="12"/>
  <c r="HT31" i="12"/>
  <c r="HS31" i="12"/>
  <c r="HO31" i="12"/>
  <c r="IF30" i="12"/>
  <c r="ID30" i="12"/>
  <c r="IC30" i="12"/>
  <c r="IB30" i="12"/>
  <c r="IA30" i="12"/>
  <c r="HW30" i="12"/>
  <c r="HV30" i="12"/>
  <c r="HU30" i="12"/>
  <c r="HT30" i="12"/>
  <c r="HS30" i="12"/>
  <c r="HO30" i="12"/>
  <c r="JA29" i="12"/>
  <c r="IF29" i="12"/>
  <c r="ID29" i="12"/>
  <c r="IC29" i="12"/>
  <c r="IB29" i="12"/>
  <c r="IA29" i="12"/>
  <c r="HW29" i="12"/>
  <c r="HV29" i="12"/>
  <c r="HU29" i="12"/>
  <c r="HT29" i="12"/>
  <c r="HS29" i="12"/>
  <c r="IF28" i="12"/>
  <c r="ID28" i="12"/>
  <c r="IC28" i="12"/>
  <c r="IB28" i="12"/>
  <c r="IA28" i="12"/>
  <c r="HW28" i="12"/>
  <c r="HV28" i="12"/>
  <c r="HU28" i="12"/>
  <c r="HT28" i="12"/>
  <c r="HS28" i="12"/>
  <c r="HO28" i="12"/>
  <c r="IF27" i="12"/>
  <c r="ID27" i="12"/>
  <c r="IC27" i="12"/>
  <c r="IB27" i="12"/>
  <c r="IA27" i="12"/>
  <c r="HW27" i="12"/>
  <c r="HV27" i="12"/>
  <c r="HU27" i="12"/>
  <c r="HT27" i="12"/>
  <c r="HS27" i="12"/>
  <c r="HO27" i="12"/>
  <c r="JA26" i="12"/>
  <c r="IF26" i="12"/>
  <c r="ID26" i="12"/>
  <c r="IC26" i="12"/>
  <c r="IB26" i="12"/>
  <c r="IA26" i="12"/>
  <c r="HW26" i="12"/>
  <c r="HV26" i="12"/>
  <c r="HU26" i="12"/>
  <c r="HT26" i="12"/>
  <c r="HS26" i="12"/>
  <c r="HO26" i="12"/>
  <c r="IF25" i="12"/>
  <c r="ID25" i="12"/>
  <c r="IC25" i="12"/>
  <c r="IB25" i="12"/>
  <c r="IA25" i="12"/>
  <c r="HW25" i="12"/>
  <c r="HO25" i="12"/>
  <c r="IF24" i="12"/>
  <c r="ID24" i="12"/>
  <c r="IC24" i="12"/>
  <c r="IB24" i="12"/>
  <c r="IA24" i="12"/>
  <c r="HW24" i="12"/>
  <c r="HV24" i="12"/>
  <c r="HU24" i="12"/>
  <c r="HT24" i="12"/>
  <c r="HS24" i="12"/>
  <c r="HO24" i="12"/>
  <c r="JA23" i="12"/>
  <c r="IF23" i="12"/>
  <c r="ID23" i="12"/>
  <c r="IC23" i="12"/>
  <c r="IB23" i="12"/>
  <c r="IA23" i="12"/>
  <c r="HW23" i="12"/>
  <c r="HV23" i="12"/>
  <c r="HU23" i="12"/>
  <c r="HT23" i="12"/>
  <c r="HS23" i="12"/>
  <c r="HO23" i="12"/>
  <c r="IF22" i="12"/>
  <c r="ID22" i="12"/>
  <c r="IC22" i="12"/>
  <c r="IB22" i="12"/>
  <c r="IA22" i="12"/>
  <c r="HW22" i="12"/>
  <c r="HO22" i="12"/>
  <c r="IF18" i="12"/>
  <c r="ID18" i="12"/>
  <c r="IC18" i="12"/>
  <c r="IB18" i="12"/>
  <c r="IA18" i="12"/>
  <c r="HW18" i="12"/>
  <c r="HV18" i="12"/>
  <c r="HU18" i="12"/>
  <c r="HT18" i="12"/>
  <c r="HS18" i="12"/>
  <c r="HO18" i="12"/>
  <c r="JA17" i="12"/>
  <c r="IF17" i="12"/>
  <c r="ID17" i="12"/>
  <c r="IC17" i="12"/>
  <c r="IB17" i="12"/>
  <c r="IA17" i="12"/>
  <c r="HW17" i="12"/>
  <c r="HV17" i="12"/>
  <c r="HU17" i="12"/>
  <c r="HT17" i="12"/>
  <c r="HS17" i="12"/>
  <c r="HO17" i="12"/>
  <c r="IF16" i="12"/>
  <c r="ID16" i="12"/>
  <c r="IC16" i="12"/>
  <c r="IB16" i="12"/>
  <c r="IA16" i="12"/>
  <c r="HW16" i="12"/>
  <c r="HO16" i="12"/>
  <c r="IF15" i="12"/>
  <c r="ID15" i="12"/>
  <c r="IC15" i="12"/>
  <c r="IB15" i="12"/>
  <c r="IA15" i="12"/>
  <c r="HW15" i="12"/>
  <c r="HV15" i="12"/>
  <c r="HU15" i="12"/>
  <c r="HT15" i="12"/>
  <c r="HS15" i="12"/>
  <c r="HO15" i="12"/>
  <c r="JA14" i="12"/>
  <c r="IF14" i="12"/>
  <c r="ID14" i="12"/>
  <c r="IC14" i="12"/>
  <c r="IB14" i="12"/>
  <c r="IA14" i="12"/>
  <c r="HW14" i="12"/>
  <c r="HV14" i="12"/>
  <c r="HU14" i="12"/>
  <c r="HT14" i="12"/>
  <c r="HS14" i="12"/>
  <c r="HO14" i="12"/>
  <c r="IC13" i="12"/>
  <c r="IA13" i="12"/>
  <c r="IB13" i="12" s="1"/>
  <c r="HO13" i="12"/>
  <c r="IF12" i="12"/>
  <c r="ID12" i="12"/>
  <c r="IC12" i="12"/>
  <c r="IB12" i="12"/>
  <c r="IA12" i="12"/>
  <c r="HW12" i="12"/>
  <c r="HV12" i="12"/>
  <c r="HU12" i="12"/>
  <c r="HT12" i="12"/>
  <c r="HS12" i="12"/>
  <c r="HO12" i="12"/>
  <c r="JA11" i="12"/>
  <c r="IF11" i="12"/>
  <c r="ID11" i="12"/>
  <c r="IC11" i="12"/>
  <c r="IB11" i="12"/>
  <c r="IA11" i="12"/>
  <c r="HW11" i="12"/>
  <c r="HV11" i="12"/>
  <c r="HU11" i="12"/>
  <c r="HT11" i="12"/>
  <c r="HS11" i="12"/>
  <c r="HO11" i="12"/>
  <c r="IF10" i="12"/>
  <c r="ID10" i="12"/>
  <c r="IC10" i="12"/>
  <c r="IB10" i="12"/>
  <c r="IA10" i="12"/>
  <c r="HW10" i="12"/>
  <c r="HO10" i="12"/>
  <c r="IF9" i="12"/>
  <c r="ID9" i="12"/>
  <c r="IC9" i="12"/>
  <c r="IB9" i="12"/>
  <c r="IA9" i="12"/>
  <c r="HW9" i="12"/>
  <c r="HV9" i="12"/>
  <c r="HU9" i="12"/>
  <c r="HT9" i="12"/>
  <c r="HS9" i="12"/>
  <c r="HO9" i="12"/>
  <c r="JA8" i="12"/>
  <c r="IF8" i="12"/>
  <c r="ID8" i="12"/>
  <c r="IC8" i="12"/>
  <c r="IB8" i="12"/>
  <c r="IA8" i="12"/>
  <c r="HW8" i="12"/>
  <c r="HS8" i="12"/>
  <c r="HT8" i="12" s="1"/>
  <c r="HO8" i="12"/>
  <c r="IF7" i="12"/>
  <c r="ID7" i="12"/>
  <c r="IC7" i="12"/>
  <c r="IB7" i="12"/>
  <c r="IA7" i="12"/>
  <c r="HW7" i="12"/>
  <c r="HO7" i="12"/>
  <c r="HW4" i="12"/>
  <c r="IF3" i="12"/>
  <c r="IB2" i="12"/>
  <c r="HW2" i="12"/>
  <c r="C17" i="4"/>
  <c r="ID13" i="12" l="1"/>
  <c r="IF13" i="12" s="1"/>
  <c r="HO103" i="12"/>
  <c r="II103" i="12"/>
  <c r="IQ104" i="12" s="1"/>
  <c r="IC101" i="12"/>
  <c r="IC105" i="12" s="1"/>
  <c r="HP106" i="12"/>
  <c r="HT106" i="12" s="1"/>
  <c r="HW100" i="12"/>
  <c r="HW107" i="12" s="1"/>
  <c r="HR107" i="12"/>
  <c r="HP107" i="12" s="1"/>
  <c r="HS107" i="12" s="1"/>
  <c r="HT108" i="12"/>
  <c r="HS108" i="12"/>
  <c r="HR109" i="12"/>
  <c r="HP109" i="12" s="1"/>
  <c r="IB105" i="12"/>
  <c r="HR110" i="12"/>
  <c r="HP110" i="12" s="1"/>
  <c r="PJ110" i="12"/>
  <c r="PJ109" i="12"/>
  <c r="PY104" i="12"/>
  <c r="PJ107" i="12"/>
  <c r="PJ106" i="12"/>
  <c r="PX100" i="12"/>
  <c r="PS100" i="12"/>
  <c r="PI108" i="12" s="1"/>
  <c r="PK100" i="12"/>
  <c r="C24" i="16" s="1"/>
  <c r="PI100" i="12"/>
  <c r="PY99" i="12"/>
  <c r="PW99" i="12"/>
  <c r="PV99" i="12"/>
  <c r="PU99" i="12"/>
  <c r="PT99" i="12"/>
  <c r="PP99" i="12"/>
  <c r="PO99" i="12"/>
  <c r="PN99" i="12"/>
  <c r="PM99" i="12"/>
  <c r="PL99" i="12"/>
  <c r="PH99" i="12"/>
  <c r="PY98" i="12"/>
  <c r="PW98" i="12"/>
  <c r="PV98" i="12"/>
  <c r="PU98" i="12"/>
  <c r="PT98" i="12"/>
  <c r="PP98" i="12"/>
  <c r="PO98" i="12"/>
  <c r="PN98" i="12"/>
  <c r="PM98" i="12"/>
  <c r="PL98" i="12"/>
  <c r="PH98" i="12"/>
  <c r="PY97" i="12"/>
  <c r="PW97" i="12"/>
  <c r="PV97" i="12"/>
  <c r="PU97" i="12"/>
  <c r="PT97" i="12"/>
  <c r="PP97" i="12"/>
  <c r="PH97" i="12"/>
  <c r="PY96" i="12"/>
  <c r="PW96" i="12"/>
  <c r="PV96" i="12"/>
  <c r="PU96" i="12"/>
  <c r="PT96" i="12"/>
  <c r="PP96" i="12"/>
  <c r="PO96" i="12"/>
  <c r="PN96" i="12"/>
  <c r="PM96" i="12"/>
  <c r="PL96" i="12"/>
  <c r="PH96" i="12"/>
  <c r="PY95" i="12"/>
  <c r="PW95" i="12"/>
  <c r="PV95" i="12"/>
  <c r="PU95" i="12"/>
  <c r="PT95" i="12"/>
  <c r="PP95" i="12"/>
  <c r="PO95" i="12"/>
  <c r="PN95" i="12"/>
  <c r="PM95" i="12"/>
  <c r="PL95" i="12"/>
  <c r="PH95" i="12"/>
  <c r="PY94" i="12"/>
  <c r="PW94" i="12"/>
  <c r="PV94" i="12"/>
  <c r="PU94" i="12"/>
  <c r="PT94" i="12"/>
  <c r="PP94" i="12"/>
  <c r="PH94" i="12"/>
  <c r="PY93" i="12"/>
  <c r="PW93" i="12"/>
  <c r="PV93" i="12"/>
  <c r="PU93" i="12"/>
  <c r="PT93" i="12"/>
  <c r="PP93" i="12"/>
  <c r="PO93" i="12"/>
  <c r="PN93" i="12"/>
  <c r="PM93" i="12"/>
  <c r="PL93" i="12"/>
  <c r="PH93" i="12"/>
  <c r="PY92" i="12"/>
  <c r="PW92" i="12"/>
  <c r="PV92" i="12"/>
  <c r="PU92" i="12"/>
  <c r="PT92" i="12"/>
  <c r="PP92" i="12"/>
  <c r="PO92" i="12"/>
  <c r="PN92" i="12"/>
  <c r="PM92" i="12"/>
  <c r="PL92" i="12"/>
  <c r="PY91" i="12"/>
  <c r="PW91" i="12"/>
  <c r="PV91" i="12"/>
  <c r="PU91" i="12"/>
  <c r="PT91" i="12"/>
  <c r="PP91" i="12"/>
  <c r="PO91" i="12"/>
  <c r="PN91" i="12"/>
  <c r="PM91" i="12"/>
  <c r="PL91" i="12"/>
  <c r="PH91" i="12"/>
  <c r="PY90" i="12"/>
  <c r="PW90" i="12"/>
  <c r="PV90" i="12"/>
  <c r="PU90" i="12"/>
  <c r="PT90" i="12"/>
  <c r="PP90" i="12"/>
  <c r="PO90" i="12"/>
  <c r="PN90" i="12"/>
  <c r="PM90" i="12"/>
  <c r="PL90" i="12"/>
  <c r="PH90" i="12"/>
  <c r="PY89" i="12"/>
  <c r="PW89" i="12"/>
  <c r="PV89" i="12"/>
  <c r="PU89" i="12"/>
  <c r="PT89" i="12"/>
  <c r="PP89" i="12"/>
  <c r="PO89" i="12"/>
  <c r="PN89" i="12"/>
  <c r="PM89" i="12"/>
  <c r="PL89" i="12"/>
  <c r="PY88" i="12"/>
  <c r="PW88" i="12"/>
  <c r="PV88" i="12"/>
  <c r="PU88" i="12"/>
  <c r="PT88" i="12"/>
  <c r="PP88" i="12"/>
  <c r="PH88" i="12"/>
  <c r="PY87" i="12"/>
  <c r="PW87" i="12"/>
  <c r="PV87" i="12"/>
  <c r="PU87" i="12"/>
  <c r="PT87" i="12"/>
  <c r="PP87" i="12"/>
  <c r="PO87" i="12"/>
  <c r="PN87" i="12"/>
  <c r="PM87" i="12"/>
  <c r="PL87" i="12"/>
  <c r="PH87" i="12"/>
  <c r="PY86" i="12"/>
  <c r="PW86" i="12"/>
  <c r="PV86" i="12"/>
  <c r="PU86" i="12"/>
  <c r="PT86" i="12"/>
  <c r="PP86" i="12"/>
  <c r="PO86" i="12"/>
  <c r="PN86" i="12"/>
  <c r="PM86" i="12"/>
  <c r="PL86" i="12"/>
  <c r="PH86" i="12"/>
  <c r="PY85" i="12"/>
  <c r="PW85" i="12"/>
  <c r="PV85" i="12"/>
  <c r="PU85" i="12"/>
  <c r="PT85" i="12"/>
  <c r="PP85" i="12"/>
  <c r="PH85" i="12"/>
  <c r="PY84" i="12"/>
  <c r="PW84" i="12"/>
  <c r="PV84" i="12"/>
  <c r="PU84" i="12"/>
  <c r="PT84" i="12"/>
  <c r="PP84" i="12"/>
  <c r="PO84" i="12"/>
  <c r="PN84" i="12"/>
  <c r="PM84" i="12"/>
  <c r="PL84" i="12"/>
  <c r="PH84" i="12"/>
  <c r="PY83" i="12"/>
  <c r="PW83" i="12"/>
  <c r="PV83" i="12"/>
  <c r="PU83" i="12"/>
  <c r="PT83" i="12"/>
  <c r="PP83" i="12"/>
  <c r="PO83" i="12"/>
  <c r="PN83" i="12"/>
  <c r="PM83" i="12"/>
  <c r="PL83" i="12"/>
  <c r="PH83" i="12"/>
  <c r="PY82" i="12"/>
  <c r="PW82" i="12"/>
  <c r="PV82" i="12"/>
  <c r="PU82" i="12"/>
  <c r="PT82" i="12"/>
  <c r="PP82" i="12"/>
  <c r="PL82" i="12"/>
  <c r="PM82" i="12" s="1"/>
  <c r="PH82" i="12"/>
  <c r="PY81" i="12"/>
  <c r="PW81" i="12"/>
  <c r="PV81" i="12"/>
  <c r="PU81" i="12"/>
  <c r="PT81" i="12"/>
  <c r="PP81" i="12"/>
  <c r="PO81" i="12"/>
  <c r="PN81" i="12"/>
  <c r="PM81" i="12"/>
  <c r="PL81" i="12"/>
  <c r="PH81" i="12"/>
  <c r="PY80" i="12"/>
  <c r="PW80" i="12"/>
  <c r="PV80" i="12"/>
  <c r="PU80" i="12"/>
  <c r="PT80" i="12"/>
  <c r="PP80" i="12"/>
  <c r="PL80" i="12"/>
  <c r="PM80" i="12" s="1"/>
  <c r="PH80" i="12"/>
  <c r="PY79" i="12"/>
  <c r="PW79" i="12"/>
  <c r="PV79" i="12"/>
  <c r="PU79" i="12"/>
  <c r="PT79" i="12"/>
  <c r="PP79" i="12"/>
  <c r="PH79" i="12"/>
  <c r="PY78" i="12"/>
  <c r="PW78" i="12"/>
  <c r="PV78" i="12"/>
  <c r="PU78" i="12"/>
  <c r="PT78" i="12"/>
  <c r="PP78" i="12"/>
  <c r="PO78" i="12"/>
  <c r="PN78" i="12"/>
  <c r="PM78" i="12"/>
  <c r="PL78" i="12"/>
  <c r="PH78" i="12"/>
  <c r="PY77" i="12"/>
  <c r="PW77" i="12"/>
  <c r="PV77" i="12"/>
  <c r="PU77" i="12"/>
  <c r="PT77" i="12"/>
  <c r="PP77" i="12"/>
  <c r="PO77" i="12"/>
  <c r="PN77" i="12"/>
  <c r="PM77" i="12"/>
  <c r="PL77" i="12"/>
  <c r="PH77" i="12"/>
  <c r="PY76" i="12"/>
  <c r="PW76" i="12"/>
  <c r="PV76" i="12"/>
  <c r="PU76" i="12"/>
  <c r="PT76" i="12"/>
  <c r="PP76" i="12"/>
  <c r="PH76" i="12"/>
  <c r="PY75" i="12"/>
  <c r="PW75" i="12"/>
  <c r="PV75" i="12"/>
  <c r="PU75" i="12"/>
  <c r="PT75" i="12"/>
  <c r="PP75" i="12"/>
  <c r="PO75" i="12"/>
  <c r="PN75" i="12"/>
  <c r="PM75" i="12"/>
  <c r="PL75" i="12"/>
  <c r="PH75" i="12"/>
  <c r="PY74" i="12"/>
  <c r="PW74" i="12"/>
  <c r="PV74" i="12"/>
  <c r="PU74" i="12"/>
  <c r="PT74" i="12"/>
  <c r="PP74" i="12"/>
  <c r="PO74" i="12"/>
  <c r="PN74" i="12"/>
  <c r="PM74" i="12"/>
  <c r="PL74" i="12"/>
  <c r="PH74" i="12"/>
  <c r="PY73" i="12"/>
  <c r="PW73" i="12"/>
  <c r="PV73" i="12"/>
  <c r="PU73" i="12"/>
  <c r="PT73" i="12"/>
  <c r="PP73" i="12"/>
  <c r="PH73" i="12"/>
  <c r="PY72" i="12"/>
  <c r="PW72" i="12"/>
  <c r="PV72" i="12"/>
  <c r="PU72" i="12"/>
  <c r="PT72" i="12"/>
  <c r="PP72" i="12"/>
  <c r="PO72" i="12"/>
  <c r="PN72" i="12"/>
  <c r="PM72" i="12"/>
  <c r="PL72" i="12"/>
  <c r="PH72" i="12"/>
  <c r="PY71" i="12"/>
  <c r="PW71" i="12"/>
  <c r="PV71" i="12"/>
  <c r="PU71" i="12"/>
  <c r="PT71" i="12"/>
  <c r="PP71" i="12"/>
  <c r="PO71" i="12"/>
  <c r="PN71" i="12"/>
  <c r="PM71" i="12"/>
  <c r="PL71" i="12"/>
  <c r="PY70" i="12"/>
  <c r="PW70" i="12"/>
  <c r="PV70" i="12"/>
  <c r="PU70" i="12"/>
  <c r="PT70" i="12"/>
  <c r="PP70" i="12"/>
  <c r="PO70" i="12"/>
  <c r="PN70" i="12"/>
  <c r="PM70" i="12"/>
  <c r="PL70" i="12"/>
  <c r="PH70" i="12"/>
  <c r="PY69" i="12"/>
  <c r="PW69" i="12"/>
  <c r="PV69" i="12"/>
  <c r="PU69" i="12"/>
  <c r="PT69" i="12"/>
  <c r="PP69" i="12"/>
  <c r="PO69" i="12"/>
  <c r="PN69" i="12"/>
  <c r="PM69" i="12"/>
  <c r="PL69" i="12"/>
  <c r="PH69" i="12"/>
  <c r="PY68" i="12"/>
  <c r="PW68" i="12"/>
  <c r="PV68" i="12"/>
  <c r="PU68" i="12"/>
  <c r="PT68" i="12"/>
  <c r="PP68" i="12"/>
  <c r="PO68" i="12"/>
  <c r="PN68" i="12"/>
  <c r="PM68" i="12"/>
  <c r="PL68" i="12"/>
  <c r="PH68" i="12"/>
  <c r="PY67" i="12"/>
  <c r="PW67" i="12"/>
  <c r="PV67" i="12"/>
  <c r="PU67" i="12"/>
  <c r="PT67" i="12"/>
  <c r="PP67" i="12"/>
  <c r="PH67" i="12"/>
  <c r="PY66" i="12"/>
  <c r="PW66" i="12"/>
  <c r="PV66" i="12"/>
  <c r="PU66" i="12"/>
  <c r="PT66" i="12"/>
  <c r="PP66" i="12"/>
  <c r="PO66" i="12"/>
  <c r="PN66" i="12"/>
  <c r="PM66" i="12"/>
  <c r="PL66" i="12"/>
  <c r="PH66" i="12"/>
  <c r="PY65" i="12"/>
  <c r="PW65" i="12"/>
  <c r="PV65" i="12"/>
  <c r="PU65" i="12"/>
  <c r="PT65" i="12"/>
  <c r="PP65" i="12"/>
  <c r="PO65" i="12"/>
  <c r="PN65" i="12"/>
  <c r="PM65" i="12"/>
  <c r="PL65" i="12"/>
  <c r="PH65" i="12"/>
  <c r="PY64" i="12"/>
  <c r="PW64" i="12"/>
  <c r="PV64" i="12"/>
  <c r="PU64" i="12"/>
  <c r="PT64" i="12"/>
  <c r="PP64" i="12"/>
  <c r="PH64" i="12"/>
  <c r="PY63" i="12"/>
  <c r="PW63" i="12"/>
  <c r="PV63" i="12"/>
  <c r="PU63" i="12"/>
  <c r="PT63" i="12"/>
  <c r="PP63" i="12"/>
  <c r="PO63" i="12"/>
  <c r="PN63" i="12"/>
  <c r="PM63" i="12"/>
  <c r="PL63" i="12"/>
  <c r="PH63" i="12"/>
  <c r="PY62" i="12"/>
  <c r="PW62" i="12"/>
  <c r="PV62" i="12"/>
  <c r="PU62" i="12"/>
  <c r="PT62" i="12"/>
  <c r="PP62" i="12"/>
  <c r="PO62" i="12"/>
  <c r="PN62" i="12"/>
  <c r="PM62" i="12"/>
  <c r="PL62" i="12"/>
  <c r="PH62" i="12"/>
  <c r="PY61" i="12"/>
  <c r="PW61" i="12"/>
  <c r="PV61" i="12"/>
  <c r="PU61" i="12"/>
  <c r="PT61" i="12"/>
  <c r="PP61" i="12"/>
  <c r="PH61" i="12"/>
  <c r="PY60" i="12"/>
  <c r="PW60" i="12"/>
  <c r="PV60" i="12"/>
  <c r="PU60" i="12"/>
  <c r="PT60" i="12"/>
  <c r="PP60" i="12"/>
  <c r="PL60" i="12"/>
  <c r="PM60" i="12" s="1"/>
  <c r="PH60" i="12"/>
  <c r="PY59" i="12"/>
  <c r="PW59" i="12"/>
  <c r="PV59" i="12"/>
  <c r="PU59" i="12"/>
  <c r="PT59" i="12"/>
  <c r="PP59" i="12"/>
  <c r="PH59" i="12"/>
  <c r="PY58" i="12"/>
  <c r="PW58" i="12"/>
  <c r="PV58" i="12"/>
  <c r="PU58" i="12"/>
  <c r="PT58" i="12"/>
  <c r="PP58" i="12"/>
  <c r="PH58" i="12"/>
  <c r="PY57" i="12"/>
  <c r="PW57" i="12"/>
  <c r="PV57" i="12"/>
  <c r="PU57" i="12"/>
  <c r="PT57" i="12"/>
  <c r="PP57" i="12"/>
  <c r="PO57" i="12"/>
  <c r="PN57" i="12"/>
  <c r="PM57" i="12"/>
  <c r="PL57" i="12"/>
  <c r="PH57" i="12"/>
  <c r="PY56" i="12"/>
  <c r="PW56" i="12"/>
  <c r="PV56" i="12"/>
  <c r="PU56" i="12"/>
  <c r="PT56" i="12"/>
  <c r="PP56" i="12"/>
  <c r="PO56" i="12"/>
  <c r="PN56" i="12"/>
  <c r="PM56" i="12"/>
  <c r="PL56" i="12"/>
  <c r="PH56" i="12"/>
  <c r="PY55" i="12"/>
  <c r="PW55" i="12"/>
  <c r="PV55" i="12"/>
  <c r="PU55" i="12"/>
  <c r="PT55" i="12"/>
  <c r="PP55" i="12"/>
  <c r="PH55" i="12"/>
  <c r="PY54" i="12"/>
  <c r="PW54" i="12"/>
  <c r="PV54" i="12"/>
  <c r="PU54" i="12"/>
  <c r="PT54" i="12"/>
  <c r="PP54" i="12"/>
  <c r="PO54" i="12"/>
  <c r="PN54" i="12"/>
  <c r="PM54" i="12"/>
  <c r="PL54" i="12"/>
  <c r="PH54" i="12"/>
  <c r="PY53" i="12"/>
  <c r="PW53" i="12"/>
  <c r="PV53" i="12"/>
  <c r="PU53" i="12"/>
  <c r="PT53" i="12"/>
  <c r="PP53" i="12"/>
  <c r="PO53" i="12"/>
  <c r="PN53" i="12"/>
  <c r="PM53" i="12"/>
  <c r="PL53" i="12"/>
  <c r="PH53" i="12"/>
  <c r="PY52" i="12"/>
  <c r="PW52" i="12"/>
  <c r="PV52" i="12"/>
  <c r="PU52" i="12"/>
  <c r="PT52" i="12"/>
  <c r="PP52" i="12"/>
  <c r="PH52" i="12"/>
  <c r="PY51" i="12"/>
  <c r="PW51" i="12"/>
  <c r="PV51" i="12"/>
  <c r="PU51" i="12"/>
  <c r="PT51" i="12"/>
  <c r="PP51" i="12"/>
  <c r="PO51" i="12"/>
  <c r="PN51" i="12"/>
  <c r="PM51" i="12"/>
  <c r="PL51" i="12"/>
  <c r="PH51" i="12"/>
  <c r="PY50" i="12"/>
  <c r="PW50" i="12"/>
  <c r="PV50" i="12"/>
  <c r="PU50" i="12"/>
  <c r="PT50" i="12"/>
  <c r="PP50" i="12"/>
  <c r="PO50" i="12"/>
  <c r="PN50" i="12"/>
  <c r="PM50" i="12"/>
  <c r="PL50" i="12"/>
  <c r="PY49" i="12"/>
  <c r="PW49" i="12"/>
  <c r="PV49" i="12"/>
  <c r="PU49" i="12"/>
  <c r="PT49" i="12"/>
  <c r="PP49" i="12"/>
  <c r="PO49" i="12"/>
  <c r="PN49" i="12"/>
  <c r="PM49" i="12"/>
  <c r="PL49" i="12"/>
  <c r="PH49" i="12"/>
  <c r="PY48" i="12"/>
  <c r="PW48" i="12"/>
  <c r="PV48" i="12"/>
  <c r="PU48" i="12"/>
  <c r="PT48" i="12"/>
  <c r="PP48" i="12"/>
  <c r="PO48" i="12"/>
  <c r="PN48" i="12"/>
  <c r="PM48" i="12"/>
  <c r="PL48" i="12"/>
  <c r="PH48" i="12"/>
  <c r="PY47" i="12"/>
  <c r="PW47" i="12"/>
  <c r="PV47" i="12"/>
  <c r="PU47" i="12"/>
  <c r="PT47" i="12"/>
  <c r="PP47" i="12"/>
  <c r="PO47" i="12"/>
  <c r="PN47" i="12"/>
  <c r="PM47" i="12"/>
  <c r="PL47" i="12"/>
  <c r="PH47" i="12"/>
  <c r="PY46" i="12"/>
  <c r="PW46" i="12"/>
  <c r="PV46" i="12"/>
  <c r="PU46" i="12"/>
  <c r="PT46" i="12"/>
  <c r="PP46" i="12"/>
  <c r="PH46" i="12"/>
  <c r="PY45" i="12"/>
  <c r="PW45" i="12"/>
  <c r="PV45" i="12"/>
  <c r="PU45" i="12"/>
  <c r="PT45" i="12"/>
  <c r="PP45" i="12"/>
  <c r="PO45" i="12"/>
  <c r="PN45" i="12"/>
  <c r="PM45" i="12"/>
  <c r="PL45" i="12"/>
  <c r="PH45" i="12"/>
  <c r="PY44" i="12"/>
  <c r="PW44" i="12"/>
  <c r="PV44" i="12"/>
  <c r="PU44" i="12"/>
  <c r="PT44" i="12"/>
  <c r="PP44" i="12"/>
  <c r="PN44" i="12"/>
  <c r="PL44" i="12"/>
  <c r="PM44" i="12" s="1"/>
  <c r="PH44" i="12"/>
  <c r="PY43" i="12"/>
  <c r="PW43" i="12"/>
  <c r="PV43" i="12"/>
  <c r="PU43" i="12"/>
  <c r="PT43" i="12"/>
  <c r="PP43" i="12"/>
  <c r="PH43" i="12"/>
  <c r="PY42" i="12"/>
  <c r="PW42" i="12"/>
  <c r="PV42" i="12"/>
  <c r="PU42" i="12"/>
  <c r="PT42" i="12"/>
  <c r="PP42" i="12"/>
  <c r="PO42" i="12"/>
  <c r="PN42" i="12"/>
  <c r="PM42" i="12"/>
  <c r="PL42" i="12"/>
  <c r="PH42" i="12"/>
  <c r="PY41" i="12"/>
  <c r="PW41" i="12"/>
  <c r="PV41" i="12"/>
  <c r="PU41" i="12"/>
  <c r="PT41" i="12"/>
  <c r="PP41" i="12"/>
  <c r="PN41" i="12"/>
  <c r="PL41" i="12"/>
  <c r="PM41" i="12" s="1"/>
  <c r="PH41" i="12"/>
  <c r="PY40" i="12"/>
  <c r="PW40" i="12"/>
  <c r="PV40" i="12"/>
  <c r="PU40" i="12"/>
  <c r="PT40" i="12"/>
  <c r="PP40" i="12"/>
  <c r="PH40" i="12"/>
  <c r="PY39" i="12"/>
  <c r="PW39" i="12"/>
  <c r="PV39" i="12"/>
  <c r="PU39" i="12"/>
  <c r="PT39" i="12"/>
  <c r="PP39" i="12"/>
  <c r="PO39" i="12"/>
  <c r="PN39" i="12"/>
  <c r="PM39" i="12"/>
  <c r="PL39" i="12"/>
  <c r="PH39" i="12"/>
  <c r="PY38" i="12"/>
  <c r="PW38" i="12"/>
  <c r="PV38" i="12"/>
  <c r="PU38" i="12"/>
  <c r="PT38" i="12"/>
  <c r="PP38" i="12"/>
  <c r="PN38" i="12"/>
  <c r="PL38" i="12"/>
  <c r="PM38" i="12" s="1"/>
  <c r="PH38" i="12"/>
  <c r="PY37" i="12"/>
  <c r="PW37" i="12"/>
  <c r="PV37" i="12"/>
  <c r="PU37" i="12"/>
  <c r="PT37" i="12"/>
  <c r="PP37" i="12"/>
  <c r="PH37" i="12"/>
  <c r="PY36" i="12"/>
  <c r="PW36" i="12"/>
  <c r="PV36" i="12"/>
  <c r="PU36" i="12"/>
  <c r="PT36" i="12"/>
  <c r="PP36" i="12"/>
  <c r="PO36" i="12"/>
  <c r="PN36" i="12"/>
  <c r="PM36" i="12"/>
  <c r="PL36" i="12"/>
  <c r="PH36" i="12"/>
  <c r="PY35" i="12"/>
  <c r="PW35" i="12"/>
  <c r="PV35" i="12"/>
  <c r="PU35" i="12"/>
  <c r="PT35" i="12"/>
  <c r="PP35" i="12"/>
  <c r="PO35" i="12"/>
  <c r="PN35" i="12"/>
  <c r="PM35" i="12"/>
  <c r="PL35" i="12"/>
  <c r="PH35" i="12"/>
  <c r="PY34" i="12"/>
  <c r="PW34" i="12"/>
  <c r="PV34" i="12"/>
  <c r="PU34" i="12"/>
  <c r="PT34" i="12"/>
  <c r="PP34" i="12"/>
  <c r="PH34" i="12"/>
  <c r="PY33" i="12"/>
  <c r="PW33" i="12"/>
  <c r="PV33" i="12"/>
  <c r="PU33" i="12"/>
  <c r="PT33" i="12"/>
  <c r="PP33" i="12"/>
  <c r="PO33" i="12"/>
  <c r="PN33" i="12"/>
  <c r="PM33" i="12"/>
  <c r="PL33" i="12"/>
  <c r="PH33" i="12"/>
  <c r="PY32" i="12"/>
  <c r="PW32" i="12"/>
  <c r="PV32" i="12"/>
  <c r="PU32" i="12"/>
  <c r="PT32" i="12"/>
  <c r="PP32" i="12"/>
  <c r="PN32" i="12"/>
  <c r="PL32" i="12"/>
  <c r="PM32" i="12" s="1"/>
  <c r="PH32" i="12"/>
  <c r="PY31" i="12"/>
  <c r="PW31" i="12"/>
  <c r="PV31" i="12"/>
  <c r="PU31" i="12"/>
  <c r="PT31" i="12"/>
  <c r="PP31" i="12"/>
  <c r="PH31" i="12"/>
  <c r="PY30" i="12"/>
  <c r="PW30" i="12"/>
  <c r="PV30" i="12"/>
  <c r="PU30" i="12"/>
  <c r="PT30" i="12"/>
  <c r="PP30" i="12"/>
  <c r="PO30" i="12"/>
  <c r="PN30" i="12"/>
  <c r="PM30" i="12"/>
  <c r="PL30" i="12"/>
  <c r="PH30" i="12"/>
  <c r="PY29" i="12"/>
  <c r="PW29" i="12"/>
  <c r="PV29" i="12"/>
  <c r="PU29" i="12"/>
  <c r="PT29" i="12"/>
  <c r="PP29" i="12"/>
  <c r="PO29" i="12"/>
  <c r="PN29" i="12"/>
  <c r="PM29" i="12"/>
  <c r="PL29" i="12"/>
  <c r="PH29" i="12"/>
  <c r="PY28" i="12"/>
  <c r="PW28" i="12"/>
  <c r="PV28" i="12"/>
  <c r="PU28" i="12"/>
  <c r="PT28" i="12"/>
  <c r="PP28" i="12"/>
  <c r="PH28" i="12"/>
  <c r="PY27" i="12"/>
  <c r="PW27" i="12"/>
  <c r="PV27" i="12"/>
  <c r="PU27" i="12"/>
  <c r="PT27" i="12"/>
  <c r="PP27" i="12"/>
  <c r="PO27" i="12"/>
  <c r="PN27" i="12"/>
  <c r="PM27" i="12"/>
  <c r="PL27" i="12"/>
  <c r="PH27" i="12"/>
  <c r="PY26" i="12"/>
  <c r="PW26" i="12"/>
  <c r="PV26" i="12"/>
  <c r="PU26" i="12"/>
  <c r="PT26" i="12"/>
  <c r="PP26" i="12"/>
  <c r="PO26" i="12"/>
  <c r="PN26" i="12"/>
  <c r="PM26" i="12"/>
  <c r="PL26" i="12"/>
  <c r="PY25" i="12"/>
  <c r="PW25" i="12"/>
  <c r="PV25" i="12"/>
  <c r="PU25" i="12"/>
  <c r="PT25" i="12"/>
  <c r="PP25" i="12"/>
  <c r="PO25" i="12"/>
  <c r="PN25" i="12"/>
  <c r="PM25" i="12"/>
  <c r="PL25" i="12"/>
  <c r="PH25" i="12"/>
  <c r="PY24" i="12"/>
  <c r="PW24" i="12"/>
  <c r="PV24" i="12"/>
  <c r="PU24" i="12"/>
  <c r="PT24" i="12"/>
  <c r="PP24" i="12"/>
  <c r="PO24" i="12"/>
  <c r="PN24" i="12"/>
  <c r="PM24" i="12"/>
  <c r="PL24" i="12"/>
  <c r="PH24" i="12"/>
  <c r="PY23" i="12"/>
  <c r="PW23" i="12"/>
  <c r="PV23" i="12"/>
  <c r="PU23" i="12"/>
  <c r="PT23" i="12"/>
  <c r="PP23" i="12"/>
  <c r="PO23" i="12"/>
  <c r="PN23" i="12"/>
  <c r="PM23" i="12"/>
  <c r="PL23" i="12"/>
  <c r="PH23" i="12"/>
  <c r="PY22" i="12"/>
  <c r="PW22" i="12"/>
  <c r="PV22" i="12"/>
  <c r="PU22" i="12"/>
  <c r="PT22" i="12"/>
  <c r="PP22" i="12"/>
  <c r="PN22" i="12"/>
  <c r="PL22" i="12"/>
  <c r="PM22" i="12" s="1"/>
  <c r="PH22" i="12"/>
  <c r="PY18" i="12"/>
  <c r="PW18" i="12"/>
  <c r="PV18" i="12"/>
  <c r="PU18" i="12"/>
  <c r="PT18" i="12"/>
  <c r="PP18" i="12"/>
  <c r="PO18" i="12"/>
  <c r="PN18" i="12"/>
  <c r="PM18" i="12"/>
  <c r="PL18" i="12"/>
  <c r="PH18" i="12"/>
  <c r="PY17" i="12"/>
  <c r="PW17" i="12"/>
  <c r="PV17" i="12"/>
  <c r="PU17" i="12"/>
  <c r="PT17" i="12"/>
  <c r="PP17" i="12"/>
  <c r="PO17" i="12"/>
  <c r="PN17" i="12"/>
  <c r="PM17" i="12"/>
  <c r="PL17" i="12"/>
  <c r="PH17" i="12"/>
  <c r="PY16" i="12"/>
  <c r="PW16" i="12"/>
  <c r="PV16" i="12"/>
  <c r="PU16" i="12"/>
  <c r="PT16" i="12"/>
  <c r="PP16" i="12"/>
  <c r="PN16" i="12"/>
  <c r="PL16" i="12"/>
  <c r="PM16" i="12" s="1"/>
  <c r="PH16" i="12"/>
  <c r="PY15" i="12"/>
  <c r="PW15" i="12"/>
  <c r="PV15" i="12"/>
  <c r="PU15" i="12"/>
  <c r="PT15" i="12"/>
  <c r="PP15" i="12"/>
  <c r="PO15" i="12"/>
  <c r="PN15" i="12"/>
  <c r="PM15" i="12"/>
  <c r="PL15" i="12"/>
  <c r="PH15" i="12"/>
  <c r="PY14" i="12"/>
  <c r="PW14" i="12"/>
  <c r="PV14" i="12"/>
  <c r="PU14" i="12"/>
  <c r="PT14" i="12"/>
  <c r="PP14" i="12"/>
  <c r="PO14" i="12"/>
  <c r="PN14" i="12"/>
  <c r="PM14" i="12"/>
  <c r="PL14" i="12"/>
  <c r="PH14" i="12"/>
  <c r="PY13" i="12"/>
  <c r="PW13" i="12"/>
  <c r="PV13" i="12"/>
  <c r="PU13" i="12"/>
  <c r="PT13" i="12"/>
  <c r="PP13" i="12"/>
  <c r="PN13" i="12"/>
  <c r="PL13" i="12"/>
  <c r="PM13" i="12" s="1"/>
  <c r="PH13" i="12"/>
  <c r="PY12" i="12"/>
  <c r="PW12" i="12"/>
  <c r="PV12" i="12"/>
  <c r="PU12" i="12"/>
  <c r="PT12" i="12"/>
  <c r="PP12" i="12"/>
  <c r="PO12" i="12"/>
  <c r="PN12" i="12"/>
  <c r="PM12" i="12"/>
  <c r="PL12" i="12"/>
  <c r="PH12" i="12"/>
  <c r="PY11" i="12"/>
  <c r="PW11" i="12"/>
  <c r="PV11" i="12"/>
  <c r="PU11" i="12"/>
  <c r="PT11" i="12"/>
  <c r="PP11" i="12"/>
  <c r="PN11" i="12"/>
  <c r="PL11" i="12"/>
  <c r="PM11" i="12" s="1"/>
  <c r="PH11" i="12"/>
  <c r="PV10" i="12"/>
  <c r="PT10" i="12"/>
  <c r="PU10" i="12" s="1"/>
  <c r="PP10" i="12"/>
  <c r="PH10" i="12"/>
  <c r="PY9" i="12"/>
  <c r="PW9" i="12"/>
  <c r="PV9" i="12"/>
  <c r="PU9" i="12"/>
  <c r="PT9" i="12"/>
  <c r="PP9" i="12"/>
  <c r="PO9" i="12"/>
  <c r="PN9" i="12"/>
  <c r="PM9" i="12"/>
  <c r="PL9" i="12"/>
  <c r="PH9" i="12"/>
  <c r="PY8" i="12"/>
  <c r="PW8" i="12"/>
  <c r="PV8" i="12"/>
  <c r="PU8" i="12"/>
  <c r="PT8" i="12"/>
  <c r="PP8" i="12"/>
  <c r="PL8" i="12"/>
  <c r="PM8" i="12" s="1"/>
  <c r="PH8" i="12"/>
  <c r="PY7" i="12"/>
  <c r="PW7" i="12"/>
  <c r="PV7" i="12"/>
  <c r="PU7" i="12"/>
  <c r="PT7" i="12"/>
  <c r="PP7" i="12"/>
  <c r="PH7" i="12"/>
  <c r="PP4" i="12"/>
  <c r="PY3" i="12"/>
  <c r="PU2" i="12"/>
  <c r="PO22" i="12" l="1"/>
  <c r="PW10" i="12"/>
  <c r="PY10" i="12" s="1"/>
  <c r="PY100" i="12" s="1"/>
  <c r="PP102" i="12" s="1"/>
  <c r="PO11" i="12"/>
  <c r="PO38" i="12"/>
  <c r="PO44" i="12"/>
  <c r="PO32" i="12"/>
  <c r="PO16" i="12"/>
  <c r="PO41" i="12"/>
  <c r="PO13" i="12"/>
  <c r="G17" i="5"/>
  <c r="HS106" i="12"/>
  <c r="HT107" i="12"/>
  <c r="PV101" i="12"/>
  <c r="PV105" i="12" s="1"/>
  <c r="PI106" i="12"/>
  <c r="PM106" i="12" s="1"/>
  <c r="HW104" i="12"/>
  <c r="E16" i="5" s="1"/>
  <c r="HT109" i="12"/>
  <c r="HS109" i="12"/>
  <c r="HT110" i="12"/>
  <c r="HS110" i="12"/>
  <c r="PV100" i="12"/>
  <c r="PK109" i="12"/>
  <c r="PI109" i="12" s="1"/>
  <c r="PL109" i="12" s="1"/>
  <c r="PP100" i="12"/>
  <c r="PP107" i="12" s="1"/>
  <c r="PL108" i="12"/>
  <c r="PM108" i="12"/>
  <c r="PU105" i="12"/>
  <c r="PK110" i="12"/>
  <c r="PI110" i="12" s="1"/>
  <c r="PK107" i="12"/>
  <c r="PI107" i="12" s="1"/>
  <c r="PL106" i="12" l="1"/>
  <c r="G26" i="5"/>
  <c r="PM109" i="12"/>
  <c r="PM110" i="12"/>
  <c r="PL110" i="12"/>
  <c r="PL107" i="12"/>
  <c r="PM107" i="12"/>
  <c r="OE99" i="12" l="1"/>
  <c r="OE98" i="12"/>
  <c r="OE97" i="12"/>
  <c r="OE96" i="12"/>
  <c r="OE95" i="12"/>
  <c r="OE94" i="12"/>
  <c r="OE93" i="12"/>
  <c r="OE92" i="12"/>
  <c r="OE91" i="12"/>
  <c r="OE90" i="12"/>
  <c r="OE89" i="12"/>
  <c r="OE88" i="12"/>
  <c r="OE87" i="12"/>
  <c r="OE86" i="12"/>
  <c r="OE85" i="12"/>
  <c r="OE84" i="12"/>
  <c r="OE83" i="12"/>
  <c r="OE82" i="12"/>
  <c r="OE81" i="12"/>
  <c r="OE80" i="12"/>
  <c r="OE79" i="12"/>
  <c r="OE78" i="12"/>
  <c r="OE77" i="12"/>
  <c r="OE76" i="12"/>
  <c r="OE75" i="12"/>
  <c r="OE74" i="12"/>
  <c r="OE73" i="12"/>
  <c r="OE72" i="12"/>
  <c r="OE71" i="12"/>
  <c r="OE70" i="12"/>
  <c r="OE69" i="12"/>
  <c r="OE68" i="12"/>
  <c r="OE67" i="12"/>
  <c r="OE66" i="12"/>
  <c r="OE65" i="12"/>
  <c r="OE64" i="12"/>
  <c r="OE63" i="12"/>
  <c r="OE62" i="12"/>
  <c r="OE61" i="12"/>
  <c r="OE60" i="12"/>
  <c r="OE59" i="12"/>
  <c r="OE57" i="12"/>
  <c r="OE56" i="12"/>
  <c r="OE54" i="12"/>
  <c r="OE53" i="12"/>
  <c r="OE51" i="12"/>
  <c r="OE50" i="12"/>
  <c r="OE49" i="12"/>
  <c r="OE48" i="12"/>
  <c r="OE47" i="12"/>
  <c r="OE45" i="12"/>
  <c r="OE44" i="12"/>
  <c r="OE43" i="12"/>
  <c r="OE42" i="12"/>
  <c r="OE41" i="12"/>
  <c r="OE40" i="12"/>
  <c r="OE39" i="12"/>
  <c r="OE38" i="12"/>
  <c r="OE37" i="12"/>
  <c r="OE36" i="12"/>
  <c r="OE35" i="12"/>
  <c r="OE34" i="12"/>
  <c r="OE33" i="12"/>
  <c r="OE32" i="12"/>
  <c r="OE31" i="12"/>
  <c r="OE30" i="12"/>
  <c r="OE29" i="12"/>
  <c r="OE28" i="12"/>
  <c r="OE27" i="12"/>
  <c r="OE26" i="12"/>
  <c r="OE25" i="12"/>
  <c r="OE24" i="12"/>
  <c r="OE23" i="12"/>
  <c r="OE22" i="12"/>
  <c r="OE18" i="12"/>
  <c r="OE17" i="12"/>
  <c r="OE16" i="12"/>
  <c r="OE15" i="12"/>
  <c r="OE14" i="12"/>
  <c r="OE13" i="12"/>
  <c r="OE12" i="12"/>
  <c r="OE11" i="12"/>
  <c r="OE10" i="12"/>
  <c r="OE9" i="12"/>
  <c r="OE8" i="12"/>
  <c r="OE7" i="12"/>
  <c r="NK99" i="12"/>
  <c r="NK98" i="12"/>
  <c r="NK97" i="12"/>
  <c r="NK96" i="12"/>
  <c r="NK95" i="12"/>
  <c r="NK94" i="12"/>
  <c r="NK93" i="12"/>
  <c r="NK92" i="12"/>
  <c r="NK91" i="12"/>
  <c r="NK90" i="12"/>
  <c r="NK89" i="12"/>
  <c r="NK88" i="12"/>
  <c r="NK87" i="12"/>
  <c r="NK86" i="12"/>
  <c r="NK85" i="12"/>
  <c r="NK84" i="12"/>
  <c r="NK83" i="12"/>
  <c r="NK82" i="12"/>
  <c r="NK81" i="12"/>
  <c r="NK80" i="12"/>
  <c r="NK79" i="12"/>
  <c r="NK78" i="12"/>
  <c r="NK77" i="12"/>
  <c r="NK76" i="12"/>
  <c r="NK75" i="12"/>
  <c r="NK74" i="12"/>
  <c r="NK73" i="12"/>
  <c r="NK72" i="12"/>
  <c r="NK71" i="12"/>
  <c r="NK70" i="12"/>
  <c r="NK69" i="12"/>
  <c r="NK68" i="12"/>
  <c r="NK67" i="12"/>
  <c r="NK66" i="12"/>
  <c r="NK65" i="12"/>
  <c r="NK64" i="12"/>
  <c r="NK63" i="12"/>
  <c r="NK62" i="12"/>
  <c r="NK61" i="12"/>
  <c r="NK60" i="12"/>
  <c r="NK59" i="12"/>
  <c r="NK58" i="12"/>
  <c r="NK57" i="12"/>
  <c r="NK56" i="12"/>
  <c r="NK55" i="12"/>
  <c r="NK54" i="12"/>
  <c r="NK53" i="12"/>
  <c r="NK52" i="12"/>
  <c r="NK51" i="12"/>
  <c r="NK50" i="12"/>
  <c r="NK49" i="12"/>
  <c r="NK48" i="12"/>
  <c r="NK47" i="12"/>
  <c r="NK46" i="12"/>
  <c r="NK45" i="12"/>
  <c r="NK44" i="12"/>
  <c r="NK43" i="12"/>
  <c r="NK42" i="12"/>
  <c r="NK41" i="12"/>
  <c r="NK40" i="12"/>
  <c r="NK39" i="12"/>
  <c r="NK38" i="12"/>
  <c r="NK37" i="12"/>
  <c r="NK36" i="12"/>
  <c r="NK35" i="12"/>
  <c r="NK34" i="12"/>
  <c r="NK33" i="12"/>
  <c r="NK32" i="12"/>
  <c r="NK31" i="12"/>
  <c r="NK30" i="12"/>
  <c r="NK29" i="12"/>
  <c r="NK28" i="12"/>
  <c r="NK27" i="12"/>
  <c r="NK26" i="12"/>
  <c r="NK25" i="12"/>
  <c r="NK24" i="12"/>
  <c r="NK23" i="12"/>
  <c r="NK22" i="12"/>
  <c r="NK18" i="12"/>
  <c r="NK17" i="12"/>
  <c r="NK16" i="12"/>
  <c r="NK15" i="12"/>
  <c r="NK14" i="12"/>
  <c r="NK13" i="12"/>
  <c r="NK12" i="12"/>
  <c r="NK11" i="12"/>
  <c r="NK10" i="12"/>
  <c r="NK9" i="12"/>
  <c r="NK8" i="12"/>
  <c r="NK7" i="12"/>
  <c r="MQ99" i="12"/>
  <c r="MQ98" i="12"/>
  <c r="MQ97" i="12"/>
  <c r="MQ96" i="12"/>
  <c r="MQ95" i="12"/>
  <c r="MQ94" i="12"/>
  <c r="MQ93" i="12"/>
  <c r="MQ92" i="12"/>
  <c r="MQ91" i="12"/>
  <c r="MQ90" i="12"/>
  <c r="MQ89" i="12"/>
  <c r="MQ88" i="12"/>
  <c r="MQ87" i="12"/>
  <c r="MQ86" i="12"/>
  <c r="MQ85" i="12"/>
  <c r="MQ84" i="12"/>
  <c r="MQ83" i="12"/>
  <c r="MQ82" i="12"/>
  <c r="MQ81" i="12"/>
  <c r="MQ80" i="12"/>
  <c r="MQ79" i="12"/>
  <c r="MQ78" i="12"/>
  <c r="MQ77" i="12"/>
  <c r="MQ76" i="12"/>
  <c r="MQ75" i="12"/>
  <c r="MQ74" i="12"/>
  <c r="MQ73" i="12"/>
  <c r="MQ72" i="12"/>
  <c r="MQ71" i="12"/>
  <c r="MQ70" i="12"/>
  <c r="MQ69" i="12"/>
  <c r="MQ68" i="12"/>
  <c r="MQ67" i="12"/>
  <c r="MQ66" i="12"/>
  <c r="MQ65" i="12"/>
  <c r="MQ64" i="12"/>
  <c r="MQ63" i="12"/>
  <c r="MQ62" i="12"/>
  <c r="MQ61" i="12"/>
  <c r="MQ60" i="12"/>
  <c r="MQ59" i="12"/>
  <c r="MQ58" i="12"/>
  <c r="MQ57" i="12"/>
  <c r="MQ56" i="12"/>
  <c r="MQ55" i="12"/>
  <c r="MQ54" i="12"/>
  <c r="MQ53" i="12"/>
  <c r="MQ52" i="12"/>
  <c r="MQ51" i="12"/>
  <c r="MQ50" i="12"/>
  <c r="MQ49" i="12"/>
  <c r="MQ48" i="12"/>
  <c r="MQ47" i="12"/>
  <c r="MQ46" i="12"/>
  <c r="MQ45" i="12"/>
  <c r="MQ44" i="12"/>
  <c r="MQ43" i="12"/>
  <c r="MQ42" i="12"/>
  <c r="MQ41" i="12"/>
  <c r="MQ40" i="12"/>
  <c r="MQ39" i="12"/>
  <c r="MQ38" i="12"/>
  <c r="MQ37" i="12"/>
  <c r="MQ36" i="12"/>
  <c r="MQ35" i="12"/>
  <c r="MQ34" i="12"/>
  <c r="MQ33" i="12"/>
  <c r="MQ32" i="12"/>
  <c r="MQ31" i="12"/>
  <c r="MQ30" i="12"/>
  <c r="MQ29" i="12"/>
  <c r="MQ28" i="12"/>
  <c r="MQ27" i="12"/>
  <c r="MQ26" i="12"/>
  <c r="MQ25" i="12"/>
  <c r="MQ24" i="12"/>
  <c r="MQ23" i="12"/>
  <c r="MQ22" i="12"/>
  <c r="MQ18" i="12"/>
  <c r="MQ17" i="12"/>
  <c r="MQ16" i="12"/>
  <c r="MQ15" i="12"/>
  <c r="MQ14" i="12"/>
  <c r="MQ13" i="12"/>
  <c r="MQ12" i="12"/>
  <c r="MQ11" i="12"/>
  <c r="MQ10" i="12"/>
  <c r="MQ9" i="12"/>
  <c r="MQ8" i="12"/>
  <c r="MQ7" i="12"/>
  <c r="LW99" i="12"/>
  <c r="LW98" i="12"/>
  <c r="LW97" i="12"/>
  <c r="LW96" i="12"/>
  <c r="LW95" i="12"/>
  <c r="LW94" i="12"/>
  <c r="LW93" i="12"/>
  <c r="LW92" i="12"/>
  <c r="LW91" i="12"/>
  <c r="LW90" i="12"/>
  <c r="LW89" i="12"/>
  <c r="LW87" i="12"/>
  <c r="LW86" i="12"/>
  <c r="LW85" i="12"/>
  <c r="LW84" i="12"/>
  <c r="LW83" i="12"/>
  <c r="LW82" i="12"/>
  <c r="LW81" i="12"/>
  <c r="LW80" i="12"/>
  <c r="LW79" i="12"/>
  <c r="LW78" i="12"/>
  <c r="LW77" i="12"/>
  <c r="LW76" i="12"/>
  <c r="LW75" i="12"/>
  <c r="LW74" i="12"/>
  <c r="LW73" i="12"/>
  <c r="LW72" i="12"/>
  <c r="LW71" i="12"/>
  <c r="LW69" i="12"/>
  <c r="LW68" i="12"/>
  <c r="LW67" i="12"/>
  <c r="LW66" i="12"/>
  <c r="LW65" i="12"/>
  <c r="LW64" i="12"/>
  <c r="LW63" i="12"/>
  <c r="LW62" i="12"/>
  <c r="LW61" i="12"/>
  <c r="LW60" i="12"/>
  <c r="LW59" i="12"/>
  <c r="LW58" i="12"/>
  <c r="LW57" i="12"/>
  <c r="LW56" i="12"/>
  <c r="LW55" i="12"/>
  <c r="LW54" i="12"/>
  <c r="LW53" i="12"/>
  <c r="LW52" i="12"/>
  <c r="LW51" i="12"/>
  <c r="LW50" i="12"/>
  <c r="LW49" i="12"/>
  <c r="LW48" i="12"/>
  <c r="LW47" i="12"/>
  <c r="LW45" i="12"/>
  <c r="LW44" i="12"/>
  <c r="LW43" i="12"/>
  <c r="LW42" i="12"/>
  <c r="LW41" i="12"/>
  <c r="LW40" i="12"/>
  <c r="LW39" i="12"/>
  <c r="LW38" i="12"/>
  <c r="LW37" i="12"/>
  <c r="LW36" i="12"/>
  <c r="LW35" i="12"/>
  <c r="LW34" i="12"/>
  <c r="LW33" i="12"/>
  <c r="LW32" i="12"/>
  <c r="LW31" i="12"/>
  <c r="LW30" i="12"/>
  <c r="LW29" i="12"/>
  <c r="LW28" i="12"/>
  <c r="LW27" i="12"/>
  <c r="LW26" i="12"/>
  <c r="LW25" i="12"/>
  <c r="LW24" i="12"/>
  <c r="LW23" i="12"/>
  <c r="LW22" i="12"/>
  <c r="LW18" i="12"/>
  <c r="LW17" i="12"/>
  <c r="LW16" i="12"/>
  <c r="LW15" i="12"/>
  <c r="LW14" i="12"/>
  <c r="LW13" i="12"/>
  <c r="LW12" i="12"/>
  <c r="LW11" i="12"/>
  <c r="LW10" i="12"/>
  <c r="LW9" i="12"/>
  <c r="LW8" i="12"/>
  <c r="LW7" i="12"/>
  <c r="KI99" i="12"/>
  <c r="KI98" i="12"/>
  <c r="KI97" i="12"/>
  <c r="KI96" i="12"/>
  <c r="KI95" i="12"/>
  <c r="KI94" i="12"/>
  <c r="KI93" i="12"/>
  <c r="KI92" i="12"/>
  <c r="KI91" i="12"/>
  <c r="KI90" i="12"/>
  <c r="KI89" i="12"/>
  <c r="KI88" i="12"/>
  <c r="KI87" i="12"/>
  <c r="KI86" i="12"/>
  <c r="KI85" i="12"/>
  <c r="KI84" i="12"/>
  <c r="KI83" i="12"/>
  <c r="KI82" i="12"/>
  <c r="KI81" i="12"/>
  <c r="KI80" i="12"/>
  <c r="KI79" i="12"/>
  <c r="KI78" i="12"/>
  <c r="KI77" i="12"/>
  <c r="KI76" i="12"/>
  <c r="KI75" i="12"/>
  <c r="KI74" i="12"/>
  <c r="KI73" i="12"/>
  <c r="KI72" i="12"/>
  <c r="KI71" i="12"/>
  <c r="KI70" i="12"/>
  <c r="KI69" i="12"/>
  <c r="KI68" i="12"/>
  <c r="KI67" i="12"/>
  <c r="KI66" i="12"/>
  <c r="KI65" i="12"/>
  <c r="KI64" i="12"/>
  <c r="KI63" i="12"/>
  <c r="KI62" i="12"/>
  <c r="KI61" i="12"/>
  <c r="KI60" i="12"/>
  <c r="KI59" i="12"/>
  <c r="KI58" i="12"/>
  <c r="KI57" i="12"/>
  <c r="KI56" i="12"/>
  <c r="KI55" i="12"/>
  <c r="KI54" i="12"/>
  <c r="KI53" i="12"/>
  <c r="KI52" i="12"/>
  <c r="KI51" i="12"/>
  <c r="KI50" i="12"/>
  <c r="KI49" i="12"/>
  <c r="KI48" i="12"/>
  <c r="KI47" i="12"/>
  <c r="KI46" i="12"/>
  <c r="KI45" i="12"/>
  <c r="KI44" i="12"/>
  <c r="KI43" i="12"/>
  <c r="KI42" i="12"/>
  <c r="KI41" i="12"/>
  <c r="KI40" i="12"/>
  <c r="KI39" i="12"/>
  <c r="KI38" i="12"/>
  <c r="KI37" i="12"/>
  <c r="KI36" i="12"/>
  <c r="KI35" i="12"/>
  <c r="KI34" i="12"/>
  <c r="KI33" i="12"/>
  <c r="KI32" i="12"/>
  <c r="KI31" i="12"/>
  <c r="KI30" i="12"/>
  <c r="KI29" i="12"/>
  <c r="KI28" i="12"/>
  <c r="KI27" i="12"/>
  <c r="KI26" i="12"/>
  <c r="KI25" i="12"/>
  <c r="KI24" i="12"/>
  <c r="KI23" i="12"/>
  <c r="KI22" i="12"/>
  <c r="KI18" i="12"/>
  <c r="KI17" i="12"/>
  <c r="KI16" i="12"/>
  <c r="KI15" i="12"/>
  <c r="KI14" i="12"/>
  <c r="KI13" i="12"/>
  <c r="KI12" i="12"/>
  <c r="KI11" i="12"/>
  <c r="KI10" i="12"/>
  <c r="KI9" i="12"/>
  <c r="KI8" i="12"/>
  <c r="KI7" i="12"/>
  <c r="JO99" i="12"/>
  <c r="JO98" i="12"/>
  <c r="JO97" i="12"/>
  <c r="JO96" i="12"/>
  <c r="JO95" i="12"/>
  <c r="JO94" i="12"/>
  <c r="JO93" i="12"/>
  <c r="JO92" i="12"/>
  <c r="JO91" i="12"/>
  <c r="JO90" i="12"/>
  <c r="JO89" i="12"/>
  <c r="JO88" i="12"/>
  <c r="JO87" i="12"/>
  <c r="JO86" i="12"/>
  <c r="JO85" i="12"/>
  <c r="JO84" i="12"/>
  <c r="JO83" i="12"/>
  <c r="JO82" i="12"/>
  <c r="JO81" i="12"/>
  <c r="JO80" i="12"/>
  <c r="JO79" i="12"/>
  <c r="JO78" i="12"/>
  <c r="JO77" i="12"/>
  <c r="JO76" i="12"/>
  <c r="JO75" i="12"/>
  <c r="JO74" i="12"/>
  <c r="JO73" i="12"/>
  <c r="JO72" i="12"/>
  <c r="JO71" i="12"/>
  <c r="JO70" i="12"/>
  <c r="JO69" i="12"/>
  <c r="JO68" i="12"/>
  <c r="JO67" i="12"/>
  <c r="JO66" i="12"/>
  <c r="JO65" i="12"/>
  <c r="JO64" i="12"/>
  <c r="JO63" i="12"/>
  <c r="JO62" i="12"/>
  <c r="JO61" i="12"/>
  <c r="JO60" i="12"/>
  <c r="JO59" i="12"/>
  <c r="JO58" i="12"/>
  <c r="JO57" i="12"/>
  <c r="JO56" i="12"/>
  <c r="JO55" i="12"/>
  <c r="JO54" i="12"/>
  <c r="JO53" i="12"/>
  <c r="JO52" i="12"/>
  <c r="JO51" i="12"/>
  <c r="JO50" i="12"/>
  <c r="JO49" i="12"/>
  <c r="JO48" i="12"/>
  <c r="JO47" i="12"/>
  <c r="JO46" i="12"/>
  <c r="JO45" i="12"/>
  <c r="JO44" i="12"/>
  <c r="JO43" i="12"/>
  <c r="JO42" i="12"/>
  <c r="JO41" i="12"/>
  <c r="JO40" i="12"/>
  <c r="JO39" i="12"/>
  <c r="JO38" i="12"/>
  <c r="JO37" i="12"/>
  <c r="JO36" i="12"/>
  <c r="JO35" i="12"/>
  <c r="JO34" i="12"/>
  <c r="JO33" i="12"/>
  <c r="JO32" i="12"/>
  <c r="JO31" i="12"/>
  <c r="JO30" i="12"/>
  <c r="JO29" i="12"/>
  <c r="JO28" i="12"/>
  <c r="JO27" i="12"/>
  <c r="JO26" i="12"/>
  <c r="JO25" i="12"/>
  <c r="JO24" i="12"/>
  <c r="JO23" i="12"/>
  <c r="JO22" i="12"/>
  <c r="JO18" i="12"/>
  <c r="JO17" i="12"/>
  <c r="JO16" i="12"/>
  <c r="JO15" i="12"/>
  <c r="JO14" i="12"/>
  <c r="JO13" i="12"/>
  <c r="JO12" i="12"/>
  <c r="JO11" i="12"/>
  <c r="JO10" i="12"/>
  <c r="JO9" i="12"/>
  <c r="JO8" i="12"/>
  <c r="JO7" i="12"/>
  <c r="HG99" i="12"/>
  <c r="HG98" i="12"/>
  <c r="HG97" i="12"/>
  <c r="HG96" i="12"/>
  <c r="HG95" i="12"/>
  <c r="HG94" i="12"/>
  <c r="HG93" i="12"/>
  <c r="HG92" i="12"/>
  <c r="HG91" i="12"/>
  <c r="HG90" i="12"/>
  <c r="HG89" i="12"/>
  <c r="HG88" i="12"/>
  <c r="HG87" i="12"/>
  <c r="HG86" i="12"/>
  <c r="HG85" i="12"/>
  <c r="HG84" i="12"/>
  <c r="HG83" i="12"/>
  <c r="HG82" i="12"/>
  <c r="HG81" i="12"/>
  <c r="HG80" i="12"/>
  <c r="HG79" i="12"/>
  <c r="HG78" i="12"/>
  <c r="HG77" i="12"/>
  <c r="HG76" i="12"/>
  <c r="HG75" i="12"/>
  <c r="HG74" i="12"/>
  <c r="HG73" i="12"/>
  <c r="HG72" i="12"/>
  <c r="HG71" i="12"/>
  <c r="HG70" i="12"/>
  <c r="HG69" i="12"/>
  <c r="HG68" i="12"/>
  <c r="HG67" i="12"/>
  <c r="HG66" i="12"/>
  <c r="HG65" i="12"/>
  <c r="HG64" i="12"/>
  <c r="HG63" i="12"/>
  <c r="HG62" i="12"/>
  <c r="HG61" i="12"/>
  <c r="HG60" i="12"/>
  <c r="HG59" i="12"/>
  <c r="HG58" i="12"/>
  <c r="HG57" i="12"/>
  <c r="HG56" i="12"/>
  <c r="HG55" i="12"/>
  <c r="HG54" i="12"/>
  <c r="HG53" i="12"/>
  <c r="HG52" i="12"/>
  <c r="HG51" i="12"/>
  <c r="HG50" i="12"/>
  <c r="HG49" i="12"/>
  <c r="HG48" i="12"/>
  <c r="HG47" i="12"/>
  <c r="HG46" i="12"/>
  <c r="HG45" i="12"/>
  <c r="HG44" i="12"/>
  <c r="HG43" i="12"/>
  <c r="HG42" i="12"/>
  <c r="HG41" i="12"/>
  <c r="HG40" i="12"/>
  <c r="HG39" i="12"/>
  <c r="HG38" i="12"/>
  <c r="HG37" i="12"/>
  <c r="HG36" i="12"/>
  <c r="HG35" i="12"/>
  <c r="HG34" i="12"/>
  <c r="HG33" i="12"/>
  <c r="HG32" i="12"/>
  <c r="HG31" i="12"/>
  <c r="HG30" i="12"/>
  <c r="HG29" i="12"/>
  <c r="HG28" i="12"/>
  <c r="HG27" i="12"/>
  <c r="HG26" i="12"/>
  <c r="HG25" i="12"/>
  <c r="HG24" i="12"/>
  <c r="HG23" i="12"/>
  <c r="HG18" i="12"/>
  <c r="HG17" i="12"/>
  <c r="HG16" i="12"/>
  <c r="HG15" i="12"/>
  <c r="HG14" i="12"/>
  <c r="HG13" i="12"/>
  <c r="HG12" i="12"/>
  <c r="HG11" i="12"/>
  <c r="HG10" i="12"/>
  <c r="HG9" i="12"/>
  <c r="HG8" i="12"/>
  <c r="HG7" i="12"/>
  <c r="GM99" i="12"/>
  <c r="GM98" i="12"/>
  <c r="GM97" i="12"/>
  <c r="GM96" i="12"/>
  <c r="GM95" i="12"/>
  <c r="GM94" i="12"/>
  <c r="GM93" i="12"/>
  <c r="GM92" i="12"/>
  <c r="GM91" i="12"/>
  <c r="GM90" i="12"/>
  <c r="GM89" i="12"/>
  <c r="GM88" i="12"/>
  <c r="GM87" i="12"/>
  <c r="GM86" i="12"/>
  <c r="GM85" i="12"/>
  <c r="GM84" i="12"/>
  <c r="GM83" i="12"/>
  <c r="GM82" i="12"/>
  <c r="GM81" i="12"/>
  <c r="GM80" i="12"/>
  <c r="GM79" i="12"/>
  <c r="GM78" i="12"/>
  <c r="GM77" i="12"/>
  <c r="GM76" i="12"/>
  <c r="GM75" i="12"/>
  <c r="GM74" i="12"/>
  <c r="GM73" i="12"/>
  <c r="GM72" i="12"/>
  <c r="GM71" i="12"/>
  <c r="GM70" i="12"/>
  <c r="GM69" i="12"/>
  <c r="GM68" i="12"/>
  <c r="GM67" i="12"/>
  <c r="GM66" i="12"/>
  <c r="GM65" i="12"/>
  <c r="GM64" i="12"/>
  <c r="GM63" i="12"/>
  <c r="GM62" i="12"/>
  <c r="GM61" i="12"/>
  <c r="GM60" i="12"/>
  <c r="GM59" i="12"/>
  <c r="GM58" i="12"/>
  <c r="GM57" i="12"/>
  <c r="GM56" i="12"/>
  <c r="GM55" i="12"/>
  <c r="GM54" i="12"/>
  <c r="GM53" i="12"/>
  <c r="GM52" i="12"/>
  <c r="GM51" i="12"/>
  <c r="GM50" i="12"/>
  <c r="GM49" i="12"/>
  <c r="GM48" i="12"/>
  <c r="GM47" i="12"/>
  <c r="GM46" i="12"/>
  <c r="GM45" i="12"/>
  <c r="GM44" i="12"/>
  <c r="GM43" i="12"/>
  <c r="GM42" i="12"/>
  <c r="GM41" i="12"/>
  <c r="GM40" i="12"/>
  <c r="GM39" i="12"/>
  <c r="GM38" i="12"/>
  <c r="GM37" i="12"/>
  <c r="GM36" i="12"/>
  <c r="GM35" i="12"/>
  <c r="GM34" i="12"/>
  <c r="GM33" i="12"/>
  <c r="GM32" i="12"/>
  <c r="GM31" i="12"/>
  <c r="GM30" i="12"/>
  <c r="GM29" i="12"/>
  <c r="GM28" i="12"/>
  <c r="GM27" i="12"/>
  <c r="GM26" i="12"/>
  <c r="GM25" i="12"/>
  <c r="GM24" i="12"/>
  <c r="GM23" i="12"/>
  <c r="GM22" i="12"/>
  <c r="GM18" i="12"/>
  <c r="GM17" i="12"/>
  <c r="GM16" i="12"/>
  <c r="GM15" i="12"/>
  <c r="GM14" i="12"/>
  <c r="GM12" i="12"/>
  <c r="GM11" i="12"/>
  <c r="GM10" i="12"/>
  <c r="GM9" i="12"/>
  <c r="GM8" i="12"/>
  <c r="GM7" i="12"/>
  <c r="EY99" i="12"/>
  <c r="EY98" i="12"/>
  <c r="EY97" i="12"/>
  <c r="EY96" i="12"/>
  <c r="EY95" i="12"/>
  <c r="EY94" i="12"/>
  <c r="EY93" i="12"/>
  <c r="EY92" i="12"/>
  <c r="EY91" i="12"/>
  <c r="EY90" i="12"/>
  <c r="EY89" i="12"/>
  <c r="EY88" i="12"/>
  <c r="EY87" i="12"/>
  <c r="EY86" i="12"/>
  <c r="EY85" i="12"/>
  <c r="EY84" i="12"/>
  <c r="EY83" i="12"/>
  <c r="EY82" i="12"/>
  <c r="EY81" i="12"/>
  <c r="EY80" i="12"/>
  <c r="EY79" i="12"/>
  <c r="EY78" i="12"/>
  <c r="EY77" i="12"/>
  <c r="EY76" i="12"/>
  <c r="EY75" i="12"/>
  <c r="EY74" i="12"/>
  <c r="EY73" i="12"/>
  <c r="EY72" i="12"/>
  <c r="EY71" i="12"/>
  <c r="EY70" i="12"/>
  <c r="EY69" i="12"/>
  <c r="EY68" i="12"/>
  <c r="EY67" i="12"/>
  <c r="EY66" i="12"/>
  <c r="EY65" i="12"/>
  <c r="EY64" i="12"/>
  <c r="EY63" i="12"/>
  <c r="EY62" i="12"/>
  <c r="EY61" i="12"/>
  <c r="EY60" i="12"/>
  <c r="EY59" i="12"/>
  <c r="EY58" i="12"/>
  <c r="EY57" i="12"/>
  <c r="EY56" i="12"/>
  <c r="EY55" i="12"/>
  <c r="EY54" i="12"/>
  <c r="EY53" i="12"/>
  <c r="EY52" i="12"/>
  <c r="EY51" i="12"/>
  <c r="EY50" i="12"/>
  <c r="EY49" i="12"/>
  <c r="EY48" i="12"/>
  <c r="EY47" i="12"/>
  <c r="EY46" i="12"/>
  <c r="EY45" i="12"/>
  <c r="EY44" i="12"/>
  <c r="EY43" i="12"/>
  <c r="EY42" i="12"/>
  <c r="EY41" i="12"/>
  <c r="EY40" i="12"/>
  <c r="EY39" i="12"/>
  <c r="EY38" i="12"/>
  <c r="EY37" i="12"/>
  <c r="EY36" i="12"/>
  <c r="EY35" i="12"/>
  <c r="EY34" i="12"/>
  <c r="EY33" i="12"/>
  <c r="EY32" i="12"/>
  <c r="EY31" i="12"/>
  <c r="EY30" i="12"/>
  <c r="EY29" i="12"/>
  <c r="EY28" i="12"/>
  <c r="EY27" i="12"/>
  <c r="EY26" i="12"/>
  <c r="EY25" i="12"/>
  <c r="EY24" i="12"/>
  <c r="EY23" i="12"/>
  <c r="EY22" i="12"/>
  <c r="EY18" i="12"/>
  <c r="EY17" i="12"/>
  <c r="EY16" i="12"/>
  <c r="EY15" i="12"/>
  <c r="EY14" i="12"/>
  <c r="EY13" i="12"/>
  <c r="EY12" i="12"/>
  <c r="EY11" i="12"/>
  <c r="EY10" i="12"/>
  <c r="EY9" i="12"/>
  <c r="EY8" i="12"/>
  <c r="EY7" i="12"/>
  <c r="DK99" i="12"/>
  <c r="DK98" i="12"/>
  <c r="DK96" i="12"/>
  <c r="DK95" i="12"/>
  <c r="DK94" i="12"/>
  <c r="DK93" i="12"/>
  <c r="DK92" i="12"/>
  <c r="DK90" i="12"/>
  <c r="DK89" i="12"/>
  <c r="DK88" i="12"/>
  <c r="DK87" i="12"/>
  <c r="DK86" i="12"/>
  <c r="DK85" i="12"/>
  <c r="DK84" i="12"/>
  <c r="DK83" i="12"/>
  <c r="DK82" i="12"/>
  <c r="DK81" i="12"/>
  <c r="DK80" i="12"/>
  <c r="DK78" i="12"/>
  <c r="DK77" i="12"/>
  <c r="DK76" i="12"/>
  <c r="DK75" i="12"/>
  <c r="DK74" i="12"/>
  <c r="DK72" i="12"/>
  <c r="DK71" i="12"/>
  <c r="DK70" i="12"/>
  <c r="DK69" i="12"/>
  <c r="DK68" i="12"/>
  <c r="DK67" i="12"/>
  <c r="DK66" i="12"/>
  <c r="DK65" i="12"/>
  <c r="DK64" i="12"/>
  <c r="DK63" i="12"/>
  <c r="DK62" i="12"/>
  <c r="DK61" i="12"/>
  <c r="DK60" i="12"/>
  <c r="DK59" i="12"/>
  <c r="DK58" i="12"/>
  <c r="DK57" i="12"/>
  <c r="DK56" i="12"/>
  <c r="DK55" i="12"/>
  <c r="DK54" i="12"/>
  <c r="DK53" i="12"/>
  <c r="DK52" i="12"/>
  <c r="DK51" i="12"/>
  <c r="DK50" i="12"/>
  <c r="DK49" i="12"/>
  <c r="DK48" i="12"/>
  <c r="DK47" i="12"/>
  <c r="DK46" i="12"/>
  <c r="DK45" i="12"/>
  <c r="DK44" i="12"/>
  <c r="DK43" i="12"/>
  <c r="DK42" i="12"/>
  <c r="DK41" i="12"/>
  <c r="DK40" i="12"/>
  <c r="DK39" i="12"/>
  <c r="DK38" i="12"/>
  <c r="DK37" i="12"/>
  <c r="DK36" i="12"/>
  <c r="DK35" i="12"/>
  <c r="DK34" i="12"/>
  <c r="DK33" i="12"/>
  <c r="DK32" i="12"/>
  <c r="DK31" i="12"/>
  <c r="DK30" i="12"/>
  <c r="DK29" i="12"/>
  <c r="DK28" i="12"/>
  <c r="DK27" i="12"/>
  <c r="DK26" i="12"/>
  <c r="DK25" i="12"/>
  <c r="DK24" i="12"/>
  <c r="DK23" i="12"/>
  <c r="DK22" i="12"/>
  <c r="DK18" i="12"/>
  <c r="DK17" i="12"/>
  <c r="DK16" i="12"/>
  <c r="DK15" i="12"/>
  <c r="DK14" i="12"/>
  <c r="DK13" i="12"/>
  <c r="DK12" i="12"/>
  <c r="DK11" i="12"/>
  <c r="DK10" i="12"/>
  <c r="DK9" i="12"/>
  <c r="DK8" i="12"/>
  <c r="DK7" i="12"/>
  <c r="O99" i="12"/>
  <c r="O98" i="12"/>
  <c r="O97" i="12"/>
  <c r="O96" i="12"/>
  <c r="O95" i="12"/>
  <c r="O94" i="12"/>
  <c r="O93" i="12"/>
  <c r="O92" i="12"/>
  <c r="O91" i="12"/>
  <c r="O90" i="12"/>
  <c r="O89" i="12"/>
  <c r="O88" i="12"/>
  <c r="O87" i="12"/>
  <c r="O86" i="12"/>
  <c r="O85" i="12"/>
  <c r="O84" i="12"/>
  <c r="O83" i="12"/>
  <c r="O82" i="12"/>
  <c r="O81" i="12"/>
  <c r="O80" i="12"/>
  <c r="O79" i="12"/>
  <c r="O78" i="12"/>
  <c r="O77" i="12"/>
  <c r="O76" i="12"/>
  <c r="O75" i="12"/>
  <c r="O74" i="12"/>
  <c r="O73" i="12"/>
  <c r="O72" i="12"/>
  <c r="O71" i="12"/>
  <c r="O70" i="12"/>
  <c r="O69" i="12"/>
  <c r="O68" i="12"/>
  <c r="O67" i="12"/>
  <c r="O66" i="12"/>
  <c r="O65" i="12"/>
  <c r="O64" i="12"/>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18" i="12"/>
  <c r="O17" i="12"/>
  <c r="O16" i="12"/>
  <c r="O15" i="12"/>
  <c r="O14" i="12"/>
  <c r="O13" i="12"/>
  <c r="O12" i="12"/>
  <c r="O11" i="12"/>
  <c r="O10" i="12"/>
  <c r="O9" i="12"/>
  <c r="O8" i="12"/>
  <c r="O7" i="12"/>
  <c r="NW99" i="12"/>
  <c r="NW98" i="12"/>
  <c r="NW96" i="12"/>
  <c r="NW95" i="12"/>
  <c r="NW93" i="12"/>
  <c r="NW92" i="12"/>
  <c r="NW90" i="12"/>
  <c r="NW89" i="12"/>
  <c r="NW87" i="12"/>
  <c r="NW86" i="12"/>
  <c r="NW85" i="12"/>
  <c r="NW84" i="12"/>
  <c r="NW81" i="12"/>
  <c r="NW80" i="12"/>
  <c r="NW78" i="12"/>
  <c r="NW75" i="12"/>
  <c r="NW72" i="12"/>
  <c r="NW71" i="12"/>
  <c r="NW69" i="12"/>
  <c r="NW66" i="12"/>
  <c r="NW65" i="12"/>
  <c r="NW64" i="12"/>
  <c r="NW63" i="12"/>
  <c r="NW60" i="12"/>
  <c r="NW59" i="12"/>
  <c r="NW57" i="12"/>
  <c r="NW56" i="12"/>
  <c r="NW54" i="12"/>
  <c r="NW51" i="12"/>
  <c r="NW50" i="12"/>
  <c r="NW48" i="12"/>
  <c r="NW45" i="12"/>
  <c r="NW44" i="12"/>
  <c r="NW43" i="12"/>
  <c r="NW42" i="12"/>
  <c r="NW41" i="12"/>
  <c r="NW39" i="12"/>
  <c r="NW36" i="12"/>
  <c r="NW33" i="12"/>
  <c r="NW32" i="12"/>
  <c r="NW30" i="12"/>
  <c r="NW29" i="12"/>
  <c r="NW27" i="12"/>
  <c r="NW26" i="12"/>
  <c r="NW24" i="12"/>
  <c r="NW23" i="12"/>
  <c r="NW22" i="12"/>
  <c r="NW18" i="12"/>
  <c r="NW17" i="12"/>
  <c r="NW15" i="12"/>
  <c r="NW12" i="12"/>
  <c r="NW11" i="12"/>
  <c r="NW10" i="12"/>
  <c r="NW9" i="12"/>
  <c r="NW8" i="12"/>
  <c r="NC99" i="12"/>
  <c r="NC98" i="12"/>
  <c r="NC96" i="12"/>
  <c r="NC95" i="12"/>
  <c r="NC93" i="12"/>
  <c r="NC92" i="12"/>
  <c r="NC90" i="12"/>
  <c r="NC89" i="12"/>
  <c r="NC88" i="12"/>
  <c r="NC87" i="12"/>
  <c r="NC86" i="12"/>
  <c r="NC84" i="12"/>
  <c r="NC81" i="12"/>
  <c r="NC80" i="12"/>
  <c r="NC78" i="12"/>
  <c r="NC77" i="12"/>
  <c r="NC75" i="12"/>
  <c r="NC74" i="12"/>
  <c r="NC72" i="12"/>
  <c r="NC71" i="12"/>
  <c r="NC70" i="12"/>
  <c r="NC69" i="12"/>
  <c r="NC68" i="12"/>
  <c r="NC66" i="12"/>
  <c r="NC65" i="12"/>
  <c r="NC63" i="12"/>
  <c r="NC62" i="12"/>
  <c r="NC60" i="12"/>
  <c r="NC59" i="12"/>
  <c r="NC57" i="12"/>
  <c r="NC56" i="12"/>
  <c r="NC54" i="12"/>
  <c r="NC53" i="12"/>
  <c r="NC51" i="12"/>
  <c r="NC50" i="12"/>
  <c r="NC49" i="12"/>
  <c r="NC48" i="12"/>
  <c r="NC45" i="12"/>
  <c r="NC44" i="12"/>
  <c r="NC42" i="12"/>
  <c r="NC41" i="12"/>
  <c r="NC39" i="12"/>
  <c r="NC38" i="12"/>
  <c r="NC36" i="12"/>
  <c r="NC35" i="12"/>
  <c r="NC33" i="12"/>
  <c r="NC32" i="12"/>
  <c r="NC30" i="12"/>
  <c r="NC29" i="12"/>
  <c r="NC27" i="12"/>
  <c r="NC26" i="12"/>
  <c r="NC25" i="12"/>
  <c r="NC24" i="12"/>
  <c r="NC18" i="12"/>
  <c r="NC17" i="12"/>
  <c r="NC15" i="12"/>
  <c r="NC14" i="12"/>
  <c r="NC12" i="12"/>
  <c r="NC11" i="12"/>
  <c r="NC9" i="12"/>
  <c r="NC8" i="12"/>
  <c r="MI99" i="12"/>
  <c r="MI98" i="12"/>
  <c r="MI96" i="12"/>
  <c r="MI95" i="12"/>
  <c r="MI93" i="12"/>
  <c r="MI92" i="12"/>
  <c r="MI91" i="12"/>
  <c r="MI90" i="12"/>
  <c r="MI89" i="12"/>
  <c r="MI87" i="12"/>
  <c r="MI86" i="12"/>
  <c r="MI84" i="12"/>
  <c r="MI83" i="12"/>
  <c r="MI81" i="12"/>
  <c r="MI80" i="12"/>
  <c r="MI78" i="12"/>
  <c r="MI77" i="12"/>
  <c r="MI75" i="12"/>
  <c r="MI74" i="12"/>
  <c r="MI72" i="12"/>
  <c r="MI71" i="12"/>
  <c r="MI69" i="12"/>
  <c r="MI68" i="12"/>
  <c r="MI67" i="12"/>
  <c r="MI66" i="12"/>
  <c r="MI63" i="12"/>
  <c r="MI62" i="12"/>
  <c r="MI60" i="12"/>
  <c r="MI59" i="12"/>
  <c r="MI57" i="12"/>
  <c r="MI56" i="12"/>
  <c r="MI54" i="12"/>
  <c r="MI53" i="12"/>
  <c r="MI51" i="12"/>
  <c r="MI50" i="12"/>
  <c r="MI49" i="12"/>
  <c r="MI48" i="12"/>
  <c r="MI47" i="12"/>
  <c r="MI45" i="12"/>
  <c r="MI44" i="12"/>
  <c r="MI42" i="12"/>
  <c r="MI41" i="12"/>
  <c r="MI39" i="12"/>
  <c r="MI38" i="12"/>
  <c r="MI36" i="12"/>
  <c r="MI35" i="12"/>
  <c r="MI33" i="12"/>
  <c r="MI32" i="12"/>
  <c r="MI30" i="12"/>
  <c r="MI29" i="12"/>
  <c r="MI28" i="12"/>
  <c r="MI27" i="12"/>
  <c r="MI26" i="12"/>
  <c r="MI24" i="12"/>
  <c r="MI18" i="12"/>
  <c r="MI17" i="12"/>
  <c r="MI15" i="12"/>
  <c r="MI14" i="12"/>
  <c r="MI12" i="12"/>
  <c r="MI11" i="12"/>
  <c r="MI9" i="12"/>
  <c r="MI8" i="12"/>
  <c r="LO99" i="12"/>
  <c r="LO98" i="12"/>
  <c r="LO96" i="12"/>
  <c r="LO95" i="12"/>
  <c r="LO93" i="12"/>
  <c r="LO91" i="12"/>
  <c r="LO90" i="12"/>
  <c r="LO89" i="12"/>
  <c r="LO88" i="12"/>
  <c r="LO87" i="12"/>
  <c r="LO86" i="12"/>
  <c r="LO84" i="12"/>
  <c r="LO83" i="12"/>
  <c r="LO81" i="12"/>
  <c r="LO80" i="12"/>
  <c r="LO78" i="12"/>
  <c r="LO77" i="12"/>
  <c r="LO75" i="12"/>
  <c r="LO74" i="12"/>
  <c r="LO72" i="12"/>
  <c r="LO71" i="12"/>
  <c r="LO70" i="12"/>
  <c r="LO69" i="12"/>
  <c r="LO68" i="12"/>
  <c r="LO66" i="12"/>
  <c r="LO65" i="12"/>
  <c r="LO63" i="12"/>
  <c r="LO62" i="12"/>
  <c r="LO60" i="12"/>
  <c r="LO59" i="12"/>
  <c r="LO57" i="12"/>
  <c r="LO56" i="12"/>
  <c r="LO54" i="12"/>
  <c r="LO53" i="12"/>
  <c r="LO51" i="12"/>
  <c r="LO50" i="12"/>
  <c r="LO48" i="12"/>
  <c r="LO47" i="12"/>
  <c r="LO46" i="12"/>
  <c r="LO45" i="12"/>
  <c r="LO44" i="12"/>
  <c r="LO42" i="12"/>
  <c r="LO41" i="12"/>
  <c r="LO39" i="12"/>
  <c r="LO38" i="12"/>
  <c r="LO36" i="12"/>
  <c r="LO35" i="12"/>
  <c r="LO33" i="12"/>
  <c r="LO32" i="12"/>
  <c r="LO30" i="12"/>
  <c r="LO29" i="12"/>
  <c r="LO28" i="12"/>
  <c r="LO27" i="12"/>
  <c r="LO26" i="12"/>
  <c r="LO24" i="12"/>
  <c r="LO23" i="12"/>
  <c r="LO18" i="12"/>
  <c r="LO17" i="12"/>
  <c r="LO15" i="12"/>
  <c r="LO14" i="12"/>
  <c r="LO12" i="12"/>
  <c r="LO11" i="12"/>
  <c r="LO9" i="12"/>
  <c r="LO8" i="12"/>
  <c r="KA99" i="12"/>
  <c r="KA98" i="12"/>
  <c r="KA96" i="12"/>
  <c r="KA95" i="12"/>
  <c r="KA93" i="12"/>
  <c r="KA92" i="12"/>
  <c r="KA91" i="12"/>
  <c r="KA90" i="12"/>
  <c r="KA89" i="12"/>
  <c r="KA88" i="12"/>
  <c r="KA87" i="12"/>
  <c r="KA86" i="12"/>
  <c r="KA85" i="12"/>
  <c r="KA84" i="12"/>
  <c r="KA83" i="12"/>
  <c r="KA82" i="12"/>
  <c r="KA81" i="12"/>
  <c r="KA80" i="12"/>
  <c r="KA79" i="12"/>
  <c r="KA78" i="12"/>
  <c r="KA77" i="12"/>
  <c r="KA76" i="12"/>
  <c r="KA75" i="12"/>
  <c r="KA74" i="12"/>
  <c r="KA73" i="12"/>
  <c r="KA72" i="12"/>
  <c r="KA71" i="12"/>
  <c r="KA70" i="12"/>
  <c r="KA69" i="12"/>
  <c r="KA68" i="12"/>
  <c r="KA66" i="12"/>
  <c r="KA65" i="12"/>
  <c r="KA63" i="12"/>
  <c r="KA62" i="12"/>
  <c r="KA60" i="12"/>
  <c r="KA59" i="12"/>
  <c r="KA57" i="12"/>
  <c r="KA56" i="12"/>
  <c r="KA54" i="12"/>
  <c r="KA53" i="12"/>
  <c r="KA51" i="12"/>
  <c r="KA50" i="12"/>
  <c r="KA49" i="12"/>
  <c r="KA48" i="12"/>
  <c r="KA47" i="12"/>
  <c r="KA45" i="12"/>
  <c r="KA44" i="12"/>
  <c r="KA42" i="12"/>
  <c r="KA41" i="12"/>
  <c r="KA39" i="12"/>
  <c r="KA38" i="12"/>
  <c r="KA36" i="12"/>
  <c r="KA35" i="12"/>
  <c r="KA33" i="12"/>
  <c r="KA32" i="12"/>
  <c r="KA30" i="12"/>
  <c r="KA29" i="12"/>
  <c r="KA28" i="12"/>
  <c r="KA27" i="12"/>
  <c r="KA26" i="12"/>
  <c r="KA24" i="12"/>
  <c r="KA23" i="12"/>
  <c r="KA18" i="12"/>
  <c r="KA17" i="12"/>
  <c r="KA15" i="12"/>
  <c r="KA14" i="12"/>
  <c r="KA12" i="12"/>
  <c r="KA11" i="12"/>
  <c r="KA9" i="12"/>
  <c r="KA8" i="12"/>
  <c r="JG99" i="12"/>
  <c r="JG96" i="12"/>
  <c r="JG95" i="12"/>
  <c r="JG94" i="12"/>
  <c r="JG93" i="12"/>
  <c r="JG90" i="12"/>
  <c r="JG87" i="12"/>
  <c r="JG86" i="12"/>
  <c r="JG85" i="12"/>
  <c r="JG84" i="12"/>
  <c r="JG81" i="12"/>
  <c r="JG78" i="12"/>
  <c r="JG75" i="12"/>
  <c r="JG72" i="12"/>
  <c r="JG71" i="12"/>
  <c r="JG70" i="12"/>
  <c r="JG69" i="12"/>
  <c r="JG68" i="12"/>
  <c r="JG67" i="12"/>
  <c r="JG66" i="12"/>
  <c r="JG65" i="12"/>
  <c r="JG64" i="12"/>
  <c r="JG63" i="12"/>
  <c r="JG62" i="12"/>
  <c r="JG61" i="12"/>
  <c r="JG60" i="12"/>
  <c r="JG59" i="12"/>
  <c r="JG58" i="12"/>
  <c r="JG57" i="12"/>
  <c r="JG56" i="12"/>
  <c r="JG55" i="12"/>
  <c r="JG54" i="12"/>
  <c r="JG53" i="12"/>
  <c r="JG52" i="12"/>
  <c r="JG51" i="12"/>
  <c r="JG50" i="12"/>
  <c r="JG49" i="12"/>
  <c r="JG48" i="12"/>
  <c r="JG47" i="12"/>
  <c r="JG45" i="12"/>
  <c r="JG44" i="12"/>
  <c r="JG42" i="12"/>
  <c r="JG41" i="12"/>
  <c r="JG39" i="12"/>
  <c r="JG38" i="12"/>
  <c r="JG36" i="12"/>
  <c r="JG35" i="12"/>
  <c r="JG33" i="12"/>
  <c r="JG32" i="12"/>
  <c r="JG31" i="12"/>
  <c r="JG30" i="12"/>
  <c r="JG29" i="12"/>
  <c r="JG28" i="12"/>
  <c r="JG27" i="12"/>
  <c r="JG26" i="12"/>
  <c r="JG25" i="12"/>
  <c r="JG24" i="12"/>
  <c r="JG23" i="12"/>
  <c r="JG18" i="12"/>
  <c r="JG17" i="12"/>
  <c r="JG15" i="12"/>
  <c r="JG14" i="12"/>
  <c r="JG12" i="12"/>
  <c r="JG11" i="12"/>
  <c r="JG9" i="12"/>
  <c r="JG8" i="12"/>
  <c r="GY99" i="12"/>
  <c r="GY96" i="12"/>
  <c r="GY95" i="12"/>
  <c r="GY93" i="12"/>
  <c r="GY92" i="12"/>
  <c r="GY90" i="12"/>
  <c r="GY89" i="12"/>
  <c r="GY88" i="12"/>
  <c r="GY87" i="12"/>
  <c r="GY84" i="12"/>
  <c r="GY83" i="12"/>
  <c r="GY81" i="12"/>
  <c r="GY80" i="12"/>
  <c r="GY78" i="12"/>
  <c r="GY77" i="12"/>
  <c r="GY75" i="12"/>
  <c r="GY74" i="12"/>
  <c r="GY72" i="12"/>
  <c r="GY71" i="12"/>
  <c r="GY69" i="12"/>
  <c r="GY68" i="12"/>
  <c r="GY67" i="12"/>
  <c r="GY66" i="12"/>
  <c r="GY63" i="12"/>
  <c r="GY62" i="12"/>
  <c r="GY60" i="12"/>
  <c r="GY59" i="12"/>
  <c r="GY58" i="12"/>
  <c r="GY57" i="12"/>
  <c r="GY56" i="12"/>
  <c r="GY54" i="12"/>
  <c r="GY53" i="12"/>
  <c r="GY51" i="12"/>
  <c r="GY50" i="12"/>
  <c r="GY48" i="12"/>
  <c r="GY47" i="12"/>
  <c r="GY46" i="12"/>
  <c r="GY45" i="12"/>
  <c r="GY42" i="12"/>
  <c r="GY41" i="12"/>
  <c r="GY39" i="12"/>
  <c r="GY36" i="12"/>
  <c r="GY33" i="12"/>
  <c r="GY30" i="12"/>
  <c r="GY29" i="12"/>
  <c r="GY27" i="12"/>
  <c r="GY26" i="12"/>
  <c r="GY25" i="12"/>
  <c r="GY24" i="12"/>
  <c r="GY23" i="12"/>
  <c r="GY18" i="12"/>
  <c r="GY17" i="12"/>
  <c r="GY15" i="12"/>
  <c r="GY14" i="12"/>
  <c r="GY12" i="12"/>
  <c r="GY11" i="12"/>
  <c r="GY9" i="12"/>
  <c r="GY8" i="12"/>
  <c r="GE99" i="12"/>
  <c r="GE98" i="12"/>
  <c r="GE97" i="12"/>
  <c r="GE96" i="12"/>
  <c r="GE95" i="12"/>
  <c r="GE93" i="12"/>
  <c r="GE92" i="12"/>
  <c r="GE91" i="12"/>
  <c r="GE90" i="12"/>
  <c r="GE89" i="12"/>
  <c r="GE87" i="12"/>
  <c r="GE86" i="12"/>
  <c r="GE84" i="12"/>
  <c r="GE83" i="12"/>
  <c r="GE81" i="12"/>
  <c r="GE80" i="12"/>
  <c r="GE78" i="12"/>
  <c r="GE77" i="12"/>
  <c r="GE75" i="12"/>
  <c r="GE74" i="12"/>
  <c r="GE72" i="12"/>
  <c r="GE71" i="12"/>
  <c r="GE69" i="12"/>
  <c r="GE68" i="12"/>
  <c r="GE67" i="12"/>
  <c r="GE66" i="12"/>
  <c r="GE65" i="12"/>
  <c r="GE63" i="12"/>
  <c r="GE62" i="12"/>
  <c r="GE60" i="12"/>
  <c r="GE57" i="12"/>
  <c r="GE56" i="12"/>
  <c r="GE54" i="12"/>
  <c r="GE53" i="12"/>
  <c r="GE51" i="12"/>
  <c r="GE50" i="12"/>
  <c r="GE48" i="12"/>
  <c r="GE47" i="12"/>
  <c r="GE46" i="12"/>
  <c r="GE45" i="12"/>
  <c r="GE44" i="12"/>
  <c r="GE42" i="12"/>
  <c r="GE41" i="12"/>
  <c r="GE39" i="12"/>
  <c r="GE38" i="12"/>
  <c r="GE36" i="12"/>
  <c r="GE35" i="12"/>
  <c r="GE33" i="12"/>
  <c r="GE32" i="12"/>
  <c r="GE30" i="12"/>
  <c r="GE29" i="12"/>
  <c r="GE28" i="12"/>
  <c r="GE27" i="12"/>
  <c r="GE26" i="12"/>
  <c r="GE24" i="12"/>
  <c r="GE23" i="12"/>
  <c r="GE18" i="12"/>
  <c r="GE17" i="12"/>
  <c r="GE15" i="12"/>
  <c r="GE14" i="12"/>
  <c r="GE12" i="12"/>
  <c r="GE11" i="12"/>
  <c r="GE9" i="12"/>
  <c r="GE8" i="12"/>
  <c r="EQ99" i="12"/>
  <c r="EQ98" i="12"/>
  <c r="EQ96" i="12"/>
  <c r="EQ95" i="12"/>
  <c r="EQ93" i="12"/>
  <c r="EQ92" i="12"/>
  <c r="EQ91" i="12"/>
  <c r="EQ90" i="12"/>
  <c r="EQ89" i="12"/>
  <c r="EQ87" i="12"/>
  <c r="EQ86" i="12"/>
  <c r="EQ84" i="12"/>
  <c r="EQ83" i="12"/>
  <c r="EQ81" i="12"/>
  <c r="EQ80" i="12"/>
  <c r="EQ78" i="12"/>
  <c r="EQ77" i="12"/>
  <c r="EQ75" i="12"/>
  <c r="EQ74" i="12"/>
  <c r="EQ72" i="12"/>
  <c r="EQ71" i="12"/>
  <c r="EQ70" i="12"/>
  <c r="EQ69" i="12"/>
  <c r="EQ68" i="12"/>
  <c r="EQ66" i="12"/>
  <c r="EQ65" i="12"/>
  <c r="EQ63" i="12"/>
  <c r="EQ62" i="12"/>
  <c r="EQ60" i="12"/>
  <c r="EQ59" i="12"/>
  <c r="EQ57" i="12"/>
  <c r="EQ56" i="12"/>
  <c r="EQ54" i="12"/>
  <c r="EQ53" i="12"/>
  <c r="EQ51" i="12"/>
  <c r="EQ50" i="12"/>
  <c r="EQ49" i="12"/>
  <c r="EQ48" i="12"/>
  <c r="EQ47" i="12"/>
  <c r="EQ45" i="12"/>
  <c r="EQ44" i="12"/>
  <c r="EQ42" i="12"/>
  <c r="EQ41" i="12"/>
  <c r="EQ39" i="12"/>
  <c r="EQ38" i="12"/>
  <c r="EQ36" i="12"/>
  <c r="EQ35" i="12"/>
  <c r="EQ33" i="12"/>
  <c r="EQ32" i="12"/>
  <c r="EQ30" i="12"/>
  <c r="EQ29" i="12"/>
  <c r="EQ28" i="12"/>
  <c r="EQ27" i="12"/>
  <c r="EQ26" i="12"/>
  <c r="EQ24" i="12"/>
  <c r="EQ23" i="12"/>
  <c r="EQ22" i="12"/>
  <c r="EQ18" i="12"/>
  <c r="EQ17" i="12"/>
  <c r="EQ15" i="12"/>
  <c r="EQ14" i="12"/>
  <c r="EQ12" i="12"/>
  <c r="EQ11" i="12"/>
  <c r="EQ9" i="12"/>
  <c r="EQ8" i="12"/>
  <c r="DC99" i="12"/>
  <c r="DC98" i="12"/>
  <c r="DC96" i="12"/>
  <c r="DC95" i="12"/>
  <c r="DC93" i="12"/>
  <c r="DC92" i="12"/>
  <c r="DC90" i="12"/>
  <c r="DC89" i="12"/>
  <c r="DC88" i="12"/>
  <c r="DC87" i="12"/>
  <c r="DC86" i="12"/>
  <c r="DC84" i="12"/>
  <c r="DC83" i="12"/>
  <c r="DC81" i="12"/>
  <c r="DC80" i="12"/>
  <c r="DC78" i="12"/>
  <c r="DC77" i="12"/>
  <c r="DC75" i="12"/>
  <c r="DC74" i="12"/>
  <c r="DC72" i="12"/>
  <c r="DC71" i="12"/>
  <c r="DC69" i="12"/>
  <c r="DC68" i="12"/>
  <c r="DC67" i="12"/>
  <c r="DC66" i="12"/>
  <c r="DC65" i="12"/>
  <c r="DC63" i="12"/>
  <c r="DC62" i="12"/>
  <c r="DC60" i="12"/>
  <c r="DC59" i="12"/>
  <c r="DC57" i="12"/>
  <c r="DC56" i="12"/>
  <c r="DC54" i="12"/>
  <c r="DC53" i="12"/>
  <c r="DC51" i="12"/>
  <c r="DC50" i="12"/>
  <c r="DC48" i="12"/>
  <c r="DC47" i="12"/>
  <c r="DC46" i="12"/>
  <c r="DC45" i="12"/>
  <c r="DC44" i="12"/>
  <c r="DC42" i="12"/>
  <c r="DC41" i="12"/>
  <c r="DC39" i="12"/>
  <c r="DC38" i="12"/>
  <c r="DC36" i="12"/>
  <c r="DC35" i="12"/>
  <c r="DC33" i="12"/>
  <c r="DC32" i="12"/>
  <c r="DC30" i="12"/>
  <c r="DC29" i="12"/>
  <c r="DC27" i="12"/>
  <c r="DC26" i="12"/>
  <c r="DC25" i="12"/>
  <c r="DC24" i="12"/>
  <c r="DC23" i="12"/>
  <c r="DC22" i="12"/>
  <c r="DC18" i="12"/>
  <c r="DC17" i="12"/>
  <c r="DC15" i="12"/>
  <c r="DC14" i="12"/>
  <c r="DC12" i="12"/>
  <c r="DC11" i="12"/>
  <c r="DC9" i="12"/>
  <c r="DC8" i="12"/>
  <c r="G99" i="12"/>
  <c r="G98" i="12"/>
  <c r="G96" i="12"/>
  <c r="G95" i="12"/>
  <c r="G93" i="12"/>
  <c r="G92" i="12"/>
  <c r="G91" i="12"/>
  <c r="G90" i="12"/>
  <c r="G89" i="12"/>
  <c r="G87" i="12"/>
  <c r="G86" i="12"/>
  <c r="G84" i="12"/>
  <c r="G83" i="12"/>
  <c r="G81" i="12"/>
  <c r="G80" i="12"/>
  <c r="G78" i="12"/>
  <c r="G77" i="12"/>
  <c r="G75" i="12"/>
  <c r="G74" i="12"/>
  <c r="G72" i="12"/>
  <c r="G71" i="12"/>
  <c r="G70" i="12"/>
  <c r="G69" i="12"/>
  <c r="G68" i="12"/>
  <c r="G66" i="12"/>
  <c r="G65" i="12"/>
  <c r="G63" i="12"/>
  <c r="G62" i="12"/>
  <c r="G60" i="12"/>
  <c r="G59" i="12"/>
  <c r="G57" i="12"/>
  <c r="G56" i="12"/>
  <c r="G54" i="12"/>
  <c r="G53" i="12"/>
  <c r="G51" i="12"/>
  <c r="G50" i="12"/>
  <c r="G48" i="12"/>
  <c r="G47" i="12"/>
  <c r="G45" i="12"/>
  <c r="G44" i="12"/>
  <c r="G43" i="12"/>
  <c r="G42" i="12"/>
  <c r="G41" i="12"/>
  <c r="G39" i="12"/>
  <c r="G38" i="12"/>
  <c r="G36" i="12"/>
  <c r="G35" i="12"/>
  <c r="G33" i="12"/>
  <c r="G32" i="12"/>
  <c r="G30" i="12"/>
  <c r="G29" i="12"/>
  <c r="G27" i="12"/>
  <c r="G26" i="12"/>
  <c r="G24" i="12"/>
  <c r="G23" i="12"/>
  <c r="G22" i="12"/>
  <c r="G18" i="12"/>
  <c r="G17" i="12"/>
  <c r="G15" i="12"/>
  <c r="G14" i="12"/>
  <c r="G13" i="12"/>
  <c r="G12" i="12"/>
  <c r="G9" i="12"/>
  <c r="C28" i="6" l="1"/>
  <c r="B28" i="6"/>
  <c r="D28" i="6" l="1"/>
  <c r="E28" i="6" s="1"/>
  <c r="C25" i="4"/>
  <c r="PP2" i="12" l="1"/>
  <c r="PF98" i="12" l="1"/>
  <c r="PF95" i="12"/>
  <c r="PF92" i="12"/>
  <c r="PF89" i="12"/>
  <c r="PF86" i="12"/>
  <c r="PF83" i="12"/>
  <c r="PF80" i="12"/>
  <c r="PF77" i="12"/>
  <c r="PF74" i="12"/>
  <c r="PF71" i="12"/>
  <c r="PF68" i="12"/>
  <c r="PF65" i="12"/>
  <c r="PF62" i="12"/>
  <c r="PF59" i="12"/>
  <c r="PF56" i="12"/>
  <c r="PF53" i="12"/>
  <c r="PF50" i="12"/>
  <c r="PF47" i="12"/>
  <c r="PF44" i="12"/>
  <c r="PF41" i="12"/>
  <c r="PF38" i="12"/>
  <c r="PF35" i="12"/>
  <c r="PF32" i="12"/>
  <c r="PF29" i="12"/>
  <c r="PF26" i="12"/>
  <c r="PF23" i="12"/>
  <c r="PF17" i="12"/>
  <c r="PF14" i="12"/>
  <c r="PF11" i="12"/>
  <c r="OK98" i="12"/>
  <c r="OK95" i="12"/>
  <c r="OK92" i="12"/>
  <c r="OK89" i="12"/>
  <c r="OK86" i="12"/>
  <c r="OK83" i="12"/>
  <c r="OK80" i="12"/>
  <c r="OK77" i="12"/>
  <c r="OK74" i="12"/>
  <c r="OK71" i="12"/>
  <c r="OK68" i="12"/>
  <c r="OK65" i="12"/>
  <c r="OK62" i="12"/>
  <c r="OK59" i="12"/>
  <c r="OK56" i="12"/>
  <c r="OK53" i="12"/>
  <c r="OK50" i="12"/>
  <c r="OK47" i="12"/>
  <c r="OK44" i="12"/>
  <c r="OK41" i="12"/>
  <c r="OK38" i="12"/>
  <c r="OK35" i="12"/>
  <c r="OK32" i="12"/>
  <c r="OK29" i="12"/>
  <c r="OK26" i="12"/>
  <c r="OK23" i="12"/>
  <c r="OK17" i="12"/>
  <c r="OK14" i="12"/>
  <c r="OK11" i="12"/>
  <c r="OK8" i="12"/>
  <c r="NQ98" i="12"/>
  <c r="NQ95" i="12"/>
  <c r="NQ92" i="12"/>
  <c r="NQ89" i="12"/>
  <c r="NQ86" i="12"/>
  <c r="NQ83" i="12"/>
  <c r="NQ80" i="12"/>
  <c r="NQ77" i="12"/>
  <c r="NQ74" i="12"/>
  <c r="NQ71" i="12"/>
  <c r="NQ68" i="12"/>
  <c r="NQ65" i="12"/>
  <c r="NQ62" i="12"/>
  <c r="NQ59" i="12"/>
  <c r="NQ56" i="12"/>
  <c r="NQ53" i="12"/>
  <c r="NQ50" i="12"/>
  <c r="NQ47" i="12"/>
  <c r="NQ44" i="12"/>
  <c r="NQ41" i="12"/>
  <c r="NQ38" i="12"/>
  <c r="NQ35" i="12"/>
  <c r="NQ32" i="12"/>
  <c r="NQ29" i="12"/>
  <c r="NQ26" i="12"/>
  <c r="NQ23" i="12"/>
  <c r="NQ17" i="12"/>
  <c r="NQ14" i="12"/>
  <c r="NQ11" i="12"/>
  <c r="NQ8" i="12"/>
  <c r="MC98" i="12"/>
  <c r="MC95" i="12"/>
  <c r="MC92" i="12"/>
  <c r="MC89" i="12"/>
  <c r="MC86" i="12"/>
  <c r="MC83" i="12"/>
  <c r="MC80" i="12"/>
  <c r="MC77" i="12"/>
  <c r="MC74" i="12"/>
  <c r="MC71" i="12"/>
  <c r="MC68" i="12"/>
  <c r="MC65" i="12"/>
  <c r="MC62" i="12"/>
  <c r="MC59" i="12"/>
  <c r="MC56" i="12"/>
  <c r="MC53" i="12"/>
  <c r="MC50" i="12"/>
  <c r="MC47" i="12"/>
  <c r="MC44" i="12"/>
  <c r="MC41" i="12"/>
  <c r="MC38" i="12"/>
  <c r="MC35" i="12"/>
  <c r="MC32" i="12"/>
  <c r="MC29" i="12"/>
  <c r="MC26" i="12"/>
  <c r="MC23" i="12"/>
  <c r="MC17" i="12"/>
  <c r="MC14" i="12"/>
  <c r="MC11" i="12"/>
  <c r="MC8" i="12"/>
  <c r="JU98" i="12"/>
  <c r="JU95" i="12"/>
  <c r="JU92" i="12"/>
  <c r="JU89" i="12"/>
  <c r="JU86" i="12"/>
  <c r="JU83" i="12"/>
  <c r="JU80" i="12"/>
  <c r="JU77" i="12"/>
  <c r="JU74" i="12"/>
  <c r="JU71" i="12"/>
  <c r="JU68" i="12"/>
  <c r="JU65" i="12"/>
  <c r="JU62" i="12"/>
  <c r="JU59" i="12"/>
  <c r="JU56" i="12"/>
  <c r="JU53" i="12"/>
  <c r="JU50" i="12"/>
  <c r="JU47" i="12"/>
  <c r="JU44" i="12"/>
  <c r="JU41" i="12"/>
  <c r="JU38" i="12"/>
  <c r="JU35" i="12"/>
  <c r="JU32" i="12"/>
  <c r="JU29" i="12"/>
  <c r="JU26" i="12"/>
  <c r="JU23" i="12"/>
  <c r="JU17" i="12"/>
  <c r="JU14" i="12"/>
  <c r="JU11" i="12"/>
  <c r="JU8" i="12"/>
  <c r="GS98" i="12"/>
  <c r="GS95" i="12"/>
  <c r="GS92" i="12"/>
  <c r="GS89" i="12"/>
  <c r="GS86" i="12"/>
  <c r="GS83" i="12"/>
  <c r="GS80" i="12"/>
  <c r="GS77" i="12"/>
  <c r="GS74" i="12"/>
  <c r="GS71" i="12"/>
  <c r="GS68" i="12"/>
  <c r="GS65" i="12"/>
  <c r="GS62" i="12"/>
  <c r="GS59" i="12"/>
  <c r="GS56" i="12"/>
  <c r="GS53" i="12"/>
  <c r="GS50" i="12"/>
  <c r="GS47" i="12"/>
  <c r="GS44" i="12"/>
  <c r="GS41" i="12"/>
  <c r="GS38" i="12"/>
  <c r="GS35" i="12"/>
  <c r="GS32" i="12"/>
  <c r="GS29" i="12"/>
  <c r="GS26" i="12"/>
  <c r="GS23" i="12"/>
  <c r="GS17" i="12"/>
  <c r="GS14" i="12"/>
  <c r="GS11" i="12"/>
  <c r="GS8" i="12"/>
  <c r="FY98" i="12"/>
  <c r="FY95" i="12"/>
  <c r="FY92" i="12"/>
  <c r="FY89" i="12"/>
  <c r="FY86" i="12"/>
  <c r="FY83" i="12"/>
  <c r="FY80" i="12"/>
  <c r="FY77" i="12"/>
  <c r="FY74" i="12"/>
  <c r="FY71" i="12"/>
  <c r="FY68" i="12"/>
  <c r="FY65" i="12"/>
  <c r="FY62" i="12"/>
  <c r="FY59" i="12"/>
  <c r="FY56" i="12"/>
  <c r="FY53" i="12"/>
  <c r="FY50" i="12"/>
  <c r="FY47" i="12"/>
  <c r="FY44" i="12"/>
  <c r="FY41" i="12"/>
  <c r="FY38" i="12"/>
  <c r="FY35" i="12"/>
  <c r="FY32" i="12"/>
  <c r="FY29" i="12"/>
  <c r="FY26" i="12"/>
  <c r="FY23" i="12"/>
  <c r="FY17" i="12"/>
  <c r="FY14" i="12"/>
  <c r="FY11" i="12"/>
  <c r="FY8" i="12"/>
  <c r="PH103" i="12" l="1"/>
  <c r="PP104" i="12" s="1"/>
  <c r="E26" i="5" l="1"/>
  <c r="OP110" i="12"/>
  <c r="OP109" i="12"/>
  <c r="OP108" i="12"/>
  <c r="PA103" i="12"/>
  <c r="OP107" i="12" s="1"/>
  <c r="PA101" i="12"/>
  <c r="OP106" i="12" s="1"/>
  <c r="PE100" i="12"/>
  <c r="OY100" i="12"/>
  <c r="OO108" i="12" s="1"/>
  <c r="OQ100" i="12"/>
  <c r="PC101" i="12" s="1"/>
  <c r="PC105" i="12" s="1"/>
  <c r="OO100" i="12"/>
  <c r="OV4" i="12"/>
  <c r="PA2" i="12"/>
  <c r="OV2" i="12"/>
  <c r="OO106" i="12" l="1"/>
  <c r="OS106" i="12" s="1"/>
  <c r="C23" i="16"/>
  <c r="OS108" i="12"/>
  <c r="OV102" i="12"/>
  <c r="OQ110" i="12"/>
  <c r="OO110" i="12" s="1"/>
  <c r="OS110" i="12" s="1"/>
  <c r="OV107" i="12"/>
  <c r="OQ107" i="12"/>
  <c r="OO107" i="12" s="1"/>
  <c r="OR107" i="12" s="1"/>
  <c r="OR108" i="12"/>
  <c r="OQ109" i="12"/>
  <c r="OO109" i="12" s="1"/>
  <c r="PA105" i="12"/>
  <c r="OR106" i="12" l="1"/>
  <c r="G25" i="5"/>
  <c r="OR110" i="12"/>
  <c r="OS107" i="12"/>
  <c r="OS109" i="12"/>
  <c r="OR109" i="12"/>
  <c r="C24" i="4"/>
  <c r="NU110" i="12" l="1"/>
  <c r="NU109" i="12"/>
  <c r="OJ104" i="12"/>
  <c r="OF103" i="12"/>
  <c r="NU107" i="12" s="1"/>
  <c r="OF101" i="12"/>
  <c r="NU106" i="12" s="1"/>
  <c r="OI100" i="12"/>
  <c r="OD100" i="12"/>
  <c r="NT108" i="12" s="1"/>
  <c r="NV100" i="12"/>
  <c r="NT100" i="12"/>
  <c r="OJ99" i="12"/>
  <c r="OH99" i="12"/>
  <c r="OG99" i="12"/>
  <c r="OF99" i="12"/>
  <c r="OA99" i="12"/>
  <c r="NZ99" i="12"/>
  <c r="NY99" i="12"/>
  <c r="NX99" i="12"/>
  <c r="NS99" i="12"/>
  <c r="OJ98" i="12"/>
  <c r="OH98" i="12"/>
  <c r="OG98" i="12"/>
  <c r="OF98" i="12"/>
  <c r="OA98" i="12"/>
  <c r="NZ98" i="12"/>
  <c r="NY98" i="12"/>
  <c r="NX98" i="12"/>
  <c r="NS98" i="12"/>
  <c r="OJ97" i="12"/>
  <c r="OH97" i="12"/>
  <c r="OG97" i="12"/>
  <c r="OF97" i="12"/>
  <c r="OA97" i="12"/>
  <c r="NS97" i="12"/>
  <c r="OJ96" i="12"/>
  <c r="OH96" i="12"/>
  <c r="OG96" i="12"/>
  <c r="OF96" i="12"/>
  <c r="OA96" i="12"/>
  <c r="NZ96" i="12"/>
  <c r="NY96" i="12"/>
  <c r="NX96" i="12"/>
  <c r="NS96" i="12"/>
  <c r="OJ95" i="12"/>
  <c r="OH95" i="12"/>
  <c r="OG95" i="12"/>
  <c r="OF95" i="12"/>
  <c r="OA95" i="12"/>
  <c r="NZ95" i="12"/>
  <c r="NY95" i="12"/>
  <c r="NX95" i="12"/>
  <c r="NS95" i="12"/>
  <c r="OJ94" i="12"/>
  <c r="OH94" i="12"/>
  <c r="OG94" i="12"/>
  <c r="OF94" i="12"/>
  <c r="OA94" i="12"/>
  <c r="NS94" i="12"/>
  <c r="OJ93" i="12"/>
  <c r="OH93" i="12"/>
  <c r="OG93" i="12"/>
  <c r="OF93" i="12"/>
  <c r="OA93" i="12"/>
  <c r="NZ93" i="12"/>
  <c r="NY93" i="12"/>
  <c r="NX93" i="12"/>
  <c r="NS93" i="12"/>
  <c r="OJ92" i="12"/>
  <c r="OH92" i="12"/>
  <c r="OG92" i="12"/>
  <c r="OF92" i="12"/>
  <c r="OA92" i="12"/>
  <c r="NZ92" i="12"/>
  <c r="NY92" i="12"/>
  <c r="NX92" i="12"/>
  <c r="NS92" i="12"/>
  <c r="OJ91" i="12"/>
  <c r="OH91" i="12"/>
  <c r="OG91" i="12"/>
  <c r="OF91" i="12"/>
  <c r="OA91" i="12"/>
  <c r="NS91" i="12"/>
  <c r="OJ90" i="12"/>
  <c r="OH90" i="12"/>
  <c r="OG90" i="12"/>
  <c r="OF90" i="12"/>
  <c r="OA90" i="12"/>
  <c r="NZ90" i="12"/>
  <c r="NY90" i="12"/>
  <c r="NX90" i="12"/>
  <c r="NS90" i="12"/>
  <c r="OJ89" i="12"/>
  <c r="OH89" i="12"/>
  <c r="OG89" i="12"/>
  <c r="OF89" i="12"/>
  <c r="OA89" i="12"/>
  <c r="NZ89" i="12"/>
  <c r="NY89" i="12"/>
  <c r="NX89" i="12"/>
  <c r="NS89" i="12"/>
  <c r="OJ88" i="12"/>
  <c r="OH88" i="12"/>
  <c r="OG88" i="12"/>
  <c r="OF88" i="12"/>
  <c r="OA88" i="12"/>
  <c r="NS88" i="12"/>
  <c r="OJ87" i="12"/>
  <c r="OH87" i="12"/>
  <c r="OG87" i="12"/>
  <c r="OF87" i="12"/>
  <c r="OA87" i="12"/>
  <c r="NZ87" i="12"/>
  <c r="NY87" i="12"/>
  <c r="NX87" i="12"/>
  <c r="NS87" i="12"/>
  <c r="OJ86" i="12"/>
  <c r="OH86" i="12"/>
  <c r="OG86" i="12"/>
  <c r="OF86" i="12"/>
  <c r="OA86" i="12"/>
  <c r="NZ86" i="12"/>
  <c r="NY86" i="12"/>
  <c r="NX86" i="12"/>
  <c r="OJ85" i="12"/>
  <c r="OH85" i="12"/>
  <c r="OG85" i="12"/>
  <c r="OF85" i="12"/>
  <c r="OA85" i="12"/>
  <c r="NZ85" i="12"/>
  <c r="NY85" i="12"/>
  <c r="NX85" i="12"/>
  <c r="NS85" i="12"/>
  <c r="OJ84" i="12"/>
  <c r="OH84" i="12"/>
  <c r="OG84" i="12"/>
  <c r="OF84" i="12"/>
  <c r="OA84" i="12"/>
  <c r="NX84" i="12"/>
  <c r="NS84" i="12"/>
  <c r="OJ83" i="12"/>
  <c r="OH83" i="12"/>
  <c r="OG83" i="12"/>
  <c r="OF83" i="12"/>
  <c r="OA83" i="12"/>
  <c r="NS83" i="12"/>
  <c r="OJ82" i="12"/>
  <c r="OH82" i="12"/>
  <c r="OG82" i="12"/>
  <c r="OF82" i="12"/>
  <c r="OA82" i="12"/>
  <c r="NS82" i="12"/>
  <c r="OJ81" i="12"/>
  <c r="OH81" i="12"/>
  <c r="OG81" i="12"/>
  <c r="OF81" i="12"/>
  <c r="OA81" i="12"/>
  <c r="NX81" i="12"/>
  <c r="NS81" i="12"/>
  <c r="OJ80" i="12"/>
  <c r="OH80" i="12"/>
  <c r="OG80" i="12"/>
  <c r="OF80" i="12"/>
  <c r="OA80" i="12"/>
  <c r="NX80" i="12"/>
  <c r="NS80" i="12"/>
  <c r="OJ79" i="12"/>
  <c r="OH79" i="12"/>
  <c r="OG79" i="12"/>
  <c r="OF79" i="12"/>
  <c r="OA79" i="12"/>
  <c r="NS79" i="12"/>
  <c r="OJ78" i="12"/>
  <c r="OH78" i="12"/>
  <c r="OG78" i="12"/>
  <c r="OF78" i="12"/>
  <c r="OA78" i="12"/>
  <c r="NX78" i="12"/>
  <c r="NS78" i="12"/>
  <c r="OJ77" i="12"/>
  <c r="OH77" i="12"/>
  <c r="OG77" i="12"/>
  <c r="OF77" i="12"/>
  <c r="OA77" i="12"/>
  <c r="NS77" i="12"/>
  <c r="OJ76" i="12"/>
  <c r="OH76" i="12"/>
  <c r="OG76" i="12"/>
  <c r="OF76" i="12"/>
  <c r="OA76" i="12"/>
  <c r="NS76" i="12"/>
  <c r="OJ75" i="12"/>
  <c r="OH75" i="12"/>
  <c r="OG75" i="12"/>
  <c r="OF75" i="12"/>
  <c r="OA75" i="12"/>
  <c r="NX75" i="12"/>
  <c r="NS75" i="12"/>
  <c r="OJ74" i="12"/>
  <c r="OH74" i="12"/>
  <c r="OG74" i="12"/>
  <c r="OF74" i="12"/>
  <c r="OA74" i="12"/>
  <c r="NS74" i="12"/>
  <c r="OJ73" i="12"/>
  <c r="OH73" i="12"/>
  <c r="OG73" i="12"/>
  <c r="OF73" i="12"/>
  <c r="OA73" i="12"/>
  <c r="NS73" i="12"/>
  <c r="OJ72" i="12"/>
  <c r="OH72" i="12"/>
  <c r="OG72" i="12"/>
  <c r="OF72" i="12"/>
  <c r="OA72" i="12"/>
  <c r="NZ72" i="12"/>
  <c r="NY72" i="12"/>
  <c r="NX72" i="12"/>
  <c r="NS72" i="12"/>
  <c r="OJ71" i="12"/>
  <c r="OH71" i="12"/>
  <c r="OG71" i="12"/>
  <c r="OF71" i="12"/>
  <c r="OA71" i="12"/>
  <c r="NZ71" i="12"/>
  <c r="NY71" i="12"/>
  <c r="NX71" i="12"/>
  <c r="NS71" i="12"/>
  <c r="OJ70" i="12"/>
  <c r="OH70" i="12"/>
  <c r="OG70" i="12"/>
  <c r="OF70" i="12"/>
  <c r="OA70" i="12"/>
  <c r="NS70" i="12"/>
  <c r="OJ69" i="12"/>
  <c r="OH69" i="12"/>
  <c r="OG69" i="12"/>
  <c r="OF69" i="12"/>
  <c r="OA69" i="12"/>
  <c r="NX69" i="12"/>
  <c r="NS69" i="12"/>
  <c r="OJ68" i="12"/>
  <c r="OH68" i="12"/>
  <c r="OG68" i="12"/>
  <c r="OF68" i="12"/>
  <c r="OA68" i="12"/>
  <c r="NS68" i="12"/>
  <c r="OJ67" i="12"/>
  <c r="OH67" i="12"/>
  <c r="OG67" i="12"/>
  <c r="OF67" i="12"/>
  <c r="OA67" i="12"/>
  <c r="NS67" i="12"/>
  <c r="OJ66" i="12"/>
  <c r="OH66" i="12"/>
  <c r="OG66" i="12"/>
  <c r="OF66" i="12"/>
  <c r="OA66" i="12"/>
  <c r="NZ66" i="12"/>
  <c r="NY66" i="12"/>
  <c r="NX66" i="12"/>
  <c r="NS66" i="12"/>
  <c r="OJ65" i="12"/>
  <c r="OH65" i="12"/>
  <c r="OG65" i="12"/>
  <c r="OF65" i="12"/>
  <c r="OA65" i="12"/>
  <c r="NZ65" i="12"/>
  <c r="NY65" i="12"/>
  <c r="NX65" i="12"/>
  <c r="OJ64" i="12"/>
  <c r="OH64" i="12"/>
  <c r="OG64" i="12"/>
  <c r="OF64" i="12"/>
  <c r="OA64" i="12"/>
  <c r="NZ64" i="12"/>
  <c r="NY64" i="12"/>
  <c r="NX64" i="12"/>
  <c r="NS64" i="12"/>
  <c r="OJ63" i="12"/>
  <c r="OH63" i="12"/>
  <c r="OG63" i="12"/>
  <c r="OF63" i="12"/>
  <c r="OA63" i="12"/>
  <c r="NX63" i="12"/>
  <c r="NS63" i="12"/>
  <c r="OJ62" i="12"/>
  <c r="OH62" i="12"/>
  <c r="OG62" i="12"/>
  <c r="OF62" i="12"/>
  <c r="OA62" i="12"/>
  <c r="NS62" i="12"/>
  <c r="OJ61" i="12"/>
  <c r="OH61" i="12"/>
  <c r="OG61" i="12"/>
  <c r="OF61" i="12"/>
  <c r="OA61" i="12"/>
  <c r="NS61" i="12"/>
  <c r="OJ60" i="12"/>
  <c r="OH60" i="12"/>
  <c r="OG60" i="12"/>
  <c r="OF60" i="12"/>
  <c r="OA60" i="12"/>
  <c r="NZ60" i="12"/>
  <c r="NY60" i="12"/>
  <c r="NX60" i="12"/>
  <c r="NS60" i="12"/>
  <c r="OJ59" i="12"/>
  <c r="OH59" i="12"/>
  <c r="OG59" i="12"/>
  <c r="OF59" i="12"/>
  <c r="OA59" i="12"/>
  <c r="NZ59" i="12"/>
  <c r="NY59" i="12"/>
  <c r="NX59" i="12"/>
  <c r="NS59" i="12"/>
  <c r="OA58" i="12"/>
  <c r="NS58" i="12"/>
  <c r="OJ57" i="12"/>
  <c r="OH57" i="12"/>
  <c r="OG57" i="12"/>
  <c r="OF57" i="12"/>
  <c r="OA57" i="12"/>
  <c r="NZ57" i="12"/>
  <c r="NY57" i="12"/>
  <c r="NX57" i="12"/>
  <c r="NS57" i="12"/>
  <c r="OJ56" i="12"/>
  <c r="OH56" i="12"/>
  <c r="OG56" i="12"/>
  <c r="OF56" i="12"/>
  <c r="OA56" i="12"/>
  <c r="NZ56" i="12"/>
  <c r="NY56" i="12"/>
  <c r="NX56" i="12"/>
  <c r="NS56" i="12"/>
  <c r="OA55" i="12"/>
  <c r="NS55" i="12"/>
  <c r="OJ54" i="12"/>
  <c r="OH54" i="12"/>
  <c r="OG54" i="12"/>
  <c r="OF54" i="12"/>
  <c r="OA54" i="12"/>
  <c r="NX54" i="12"/>
  <c r="NS54" i="12"/>
  <c r="OJ53" i="12"/>
  <c r="OH53" i="12"/>
  <c r="OG53" i="12"/>
  <c r="OF53" i="12"/>
  <c r="OA53" i="12"/>
  <c r="NS53" i="12"/>
  <c r="OA52" i="12"/>
  <c r="NS52" i="12"/>
  <c r="OJ51" i="12"/>
  <c r="OH51" i="12"/>
  <c r="OG51" i="12"/>
  <c r="OF51" i="12"/>
  <c r="OA51" i="12"/>
  <c r="NZ51" i="12"/>
  <c r="NY51" i="12"/>
  <c r="NX51" i="12"/>
  <c r="NS51" i="12"/>
  <c r="OJ50" i="12"/>
  <c r="OH50" i="12"/>
  <c r="OG50" i="12"/>
  <c r="OF50" i="12"/>
  <c r="OA50" i="12"/>
  <c r="NZ50" i="12"/>
  <c r="NY50" i="12"/>
  <c r="NX50" i="12"/>
  <c r="NS50" i="12"/>
  <c r="OJ49" i="12"/>
  <c r="OH49" i="12"/>
  <c r="OG49" i="12"/>
  <c r="OF49" i="12"/>
  <c r="OA49" i="12"/>
  <c r="NS49" i="12"/>
  <c r="OJ48" i="12"/>
  <c r="OH48" i="12"/>
  <c r="OG48" i="12"/>
  <c r="OF48" i="12"/>
  <c r="OA48" i="12"/>
  <c r="NZ48" i="12"/>
  <c r="NY48" i="12"/>
  <c r="NX48" i="12"/>
  <c r="NS48" i="12"/>
  <c r="OJ47" i="12"/>
  <c r="OH47" i="12"/>
  <c r="OG47" i="12"/>
  <c r="OF47" i="12"/>
  <c r="OA47" i="12"/>
  <c r="NS47" i="12"/>
  <c r="OA46" i="12"/>
  <c r="NS46" i="12"/>
  <c r="OJ45" i="12"/>
  <c r="OH45" i="12"/>
  <c r="OG45" i="12"/>
  <c r="OF45" i="12"/>
  <c r="OA45" i="12"/>
  <c r="NZ45" i="12"/>
  <c r="NY45" i="12"/>
  <c r="NX45" i="12"/>
  <c r="NS45" i="12"/>
  <c r="OJ44" i="12"/>
  <c r="OH44" i="12"/>
  <c r="OG44" i="12"/>
  <c r="OF44" i="12"/>
  <c r="OA44" i="12"/>
  <c r="NZ44" i="12"/>
  <c r="NY44" i="12"/>
  <c r="NX44" i="12"/>
  <c r="OJ43" i="12"/>
  <c r="OH43" i="12"/>
  <c r="OG43" i="12"/>
  <c r="OF43" i="12"/>
  <c r="OA43" i="12"/>
  <c r="NZ43" i="12"/>
  <c r="NY43" i="12"/>
  <c r="NX43" i="12"/>
  <c r="NS43" i="12"/>
  <c r="OJ42" i="12"/>
  <c r="OH42" i="12"/>
  <c r="OG42" i="12"/>
  <c r="OF42" i="12"/>
  <c r="OA42" i="12"/>
  <c r="NY42" i="12"/>
  <c r="NX42" i="12"/>
  <c r="NS42" i="12"/>
  <c r="OJ41" i="12"/>
  <c r="OH41" i="12"/>
  <c r="OG41" i="12"/>
  <c r="OF41" i="12"/>
  <c r="OA41" i="12"/>
  <c r="NX41" i="12"/>
  <c r="NS41" i="12"/>
  <c r="OJ40" i="12"/>
  <c r="OH40" i="12"/>
  <c r="OG40" i="12"/>
  <c r="OF40" i="12"/>
  <c r="OA40" i="12"/>
  <c r="NS40" i="12"/>
  <c r="OJ39" i="12"/>
  <c r="OH39" i="12"/>
  <c r="OG39" i="12"/>
  <c r="OF39" i="12"/>
  <c r="OA39" i="12"/>
  <c r="NX39" i="12"/>
  <c r="NS39" i="12"/>
  <c r="OJ38" i="12"/>
  <c r="OH38" i="12"/>
  <c r="OG38" i="12"/>
  <c r="OF38" i="12"/>
  <c r="OA38" i="12"/>
  <c r="NS38" i="12"/>
  <c r="OJ37" i="12"/>
  <c r="OH37" i="12"/>
  <c r="OG37" i="12"/>
  <c r="OF37" i="12"/>
  <c r="OA37" i="12"/>
  <c r="NS37" i="12"/>
  <c r="OJ36" i="12"/>
  <c r="OH36" i="12"/>
  <c r="OG36" i="12"/>
  <c r="OF36" i="12"/>
  <c r="OA36" i="12"/>
  <c r="NX36" i="12"/>
  <c r="NS36" i="12"/>
  <c r="OJ35" i="12"/>
  <c r="OH35" i="12"/>
  <c r="OG35" i="12"/>
  <c r="OF35" i="12"/>
  <c r="OA35" i="12"/>
  <c r="NS35" i="12"/>
  <c r="OJ34" i="12"/>
  <c r="OH34" i="12"/>
  <c r="OG34" i="12"/>
  <c r="OF34" i="12"/>
  <c r="OA34" i="12"/>
  <c r="NS34" i="12"/>
  <c r="OJ33" i="12"/>
  <c r="OH33" i="12"/>
  <c r="OG33" i="12"/>
  <c r="OF33" i="12"/>
  <c r="OA33" i="12"/>
  <c r="NZ33" i="12"/>
  <c r="NY33" i="12"/>
  <c r="NX33" i="12"/>
  <c r="NS33" i="12"/>
  <c r="OJ32" i="12"/>
  <c r="OH32" i="12"/>
  <c r="OG32" i="12"/>
  <c r="OF32" i="12"/>
  <c r="OA32" i="12"/>
  <c r="NZ32" i="12"/>
  <c r="NY32" i="12"/>
  <c r="NX32" i="12"/>
  <c r="NS32" i="12"/>
  <c r="OJ31" i="12"/>
  <c r="OH31" i="12"/>
  <c r="OG31" i="12"/>
  <c r="OF31" i="12"/>
  <c r="OA31" i="12"/>
  <c r="NS31" i="12"/>
  <c r="OJ30" i="12"/>
  <c r="OH30" i="12"/>
  <c r="OG30" i="12"/>
  <c r="OF30" i="12"/>
  <c r="OA30" i="12"/>
  <c r="NZ30" i="12"/>
  <c r="NY30" i="12"/>
  <c r="NX30" i="12"/>
  <c r="NS30" i="12"/>
  <c r="OJ29" i="12"/>
  <c r="OH29" i="12"/>
  <c r="OG29" i="12"/>
  <c r="OF29" i="12"/>
  <c r="OA29" i="12"/>
  <c r="NZ29" i="12"/>
  <c r="NY29" i="12"/>
  <c r="NX29" i="12"/>
  <c r="NS29" i="12"/>
  <c r="OJ28" i="12"/>
  <c r="OH28" i="12"/>
  <c r="OG28" i="12"/>
  <c r="OF28" i="12"/>
  <c r="OA28" i="12"/>
  <c r="NS28" i="12"/>
  <c r="OJ27" i="12"/>
  <c r="OH27" i="12"/>
  <c r="OG27" i="12"/>
  <c r="OF27" i="12"/>
  <c r="OA27" i="12"/>
  <c r="NZ27" i="12"/>
  <c r="NY27" i="12"/>
  <c r="NX27" i="12"/>
  <c r="NS27" i="12"/>
  <c r="OJ26" i="12"/>
  <c r="OH26" i="12"/>
  <c r="OG26" i="12"/>
  <c r="OF26" i="12"/>
  <c r="OA26" i="12"/>
  <c r="NZ26" i="12"/>
  <c r="NY26" i="12"/>
  <c r="NX26" i="12"/>
  <c r="NS26" i="12"/>
  <c r="OJ25" i="12"/>
  <c r="OH25" i="12"/>
  <c r="OG25" i="12"/>
  <c r="OF25" i="12"/>
  <c r="OA25" i="12"/>
  <c r="NS25" i="12"/>
  <c r="OJ24" i="12"/>
  <c r="OH24" i="12"/>
  <c r="OG24" i="12"/>
  <c r="OF24" i="12"/>
  <c r="OA24" i="12"/>
  <c r="NZ24" i="12"/>
  <c r="NY24" i="12"/>
  <c r="NX24" i="12"/>
  <c r="NS24" i="12"/>
  <c r="OJ23" i="12"/>
  <c r="OH23" i="12"/>
  <c r="OG23" i="12"/>
  <c r="OF23" i="12"/>
  <c r="OA23" i="12"/>
  <c r="NZ23" i="12"/>
  <c r="NY23" i="12"/>
  <c r="NX23" i="12"/>
  <c r="OG22" i="12"/>
  <c r="OF22" i="12"/>
  <c r="OA22" i="12"/>
  <c r="NZ22" i="12"/>
  <c r="NY22" i="12"/>
  <c r="NX22" i="12"/>
  <c r="NS22" i="12"/>
  <c r="OJ18" i="12"/>
  <c r="OH18" i="12"/>
  <c r="OG18" i="12"/>
  <c r="OF18" i="12"/>
  <c r="OA18" i="12"/>
  <c r="NY18" i="12"/>
  <c r="NX18" i="12"/>
  <c r="NS18" i="12"/>
  <c r="OJ17" i="12"/>
  <c r="OH17" i="12"/>
  <c r="OG17" i="12"/>
  <c r="OF17" i="12"/>
  <c r="OA17" i="12"/>
  <c r="NX17" i="12"/>
  <c r="NS17" i="12"/>
  <c r="OG16" i="12"/>
  <c r="OF16" i="12"/>
  <c r="OA16" i="12"/>
  <c r="NS16" i="12"/>
  <c r="OJ15" i="12"/>
  <c r="OH15" i="12"/>
  <c r="OG15" i="12"/>
  <c r="OF15" i="12"/>
  <c r="OA15" i="12"/>
  <c r="NX15" i="12"/>
  <c r="NS15" i="12"/>
  <c r="OJ14" i="12"/>
  <c r="OH14" i="12"/>
  <c r="OG14" i="12"/>
  <c r="OF14" i="12"/>
  <c r="OA14" i="12"/>
  <c r="NS14" i="12"/>
  <c r="OJ13" i="12"/>
  <c r="OH13" i="12"/>
  <c r="OG13" i="12"/>
  <c r="OF13" i="12"/>
  <c r="OA13" i="12"/>
  <c r="NS13" i="12"/>
  <c r="OJ12" i="12"/>
  <c r="OH12" i="12"/>
  <c r="OG12" i="12"/>
  <c r="OF12" i="12"/>
  <c r="OA12" i="12"/>
  <c r="NZ12" i="12"/>
  <c r="NY12" i="12"/>
  <c r="NX12" i="12"/>
  <c r="NS12" i="12"/>
  <c r="OJ11" i="12"/>
  <c r="OH11" i="12"/>
  <c r="OG11" i="12"/>
  <c r="OF11" i="12"/>
  <c r="OA11" i="12"/>
  <c r="NZ11" i="12"/>
  <c r="NY11" i="12"/>
  <c r="NX11" i="12"/>
  <c r="NS11" i="12"/>
  <c r="OJ10" i="12"/>
  <c r="OH10" i="12"/>
  <c r="OG10" i="12"/>
  <c r="OF10" i="12"/>
  <c r="NY10" i="12"/>
  <c r="NX10" i="12"/>
  <c r="NS10" i="12"/>
  <c r="OJ9" i="12"/>
  <c r="OH9" i="12"/>
  <c r="OG9" i="12"/>
  <c r="OF9" i="12"/>
  <c r="OA9" i="12"/>
  <c r="NX9" i="12"/>
  <c r="NS9" i="12"/>
  <c r="OJ8" i="12"/>
  <c r="OH8" i="12"/>
  <c r="OG8" i="12"/>
  <c r="OF8" i="12"/>
  <c r="OA8" i="12"/>
  <c r="NX8" i="12"/>
  <c r="NS8" i="12"/>
  <c r="OJ7" i="12"/>
  <c r="OH7" i="12"/>
  <c r="OG7" i="12"/>
  <c r="OF7" i="12"/>
  <c r="OA7" i="12"/>
  <c r="NS7" i="12"/>
  <c r="OA4" i="12"/>
  <c r="OJ3" i="12"/>
  <c r="OF2" i="12"/>
  <c r="OA2" i="12"/>
  <c r="NZ10" i="12" l="1"/>
  <c r="NZ42" i="12"/>
  <c r="OH16" i="12"/>
  <c r="OJ16" i="12" s="1"/>
  <c r="NZ18" i="12"/>
  <c r="OH22" i="12"/>
  <c r="OJ22" i="12" s="1"/>
  <c r="OG101" i="12"/>
  <c r="OG105" i="12" s="1"/>
  <c r="C22" i="16"/>
  <c r="NT106" i="12"/>
  <c r="NW106" i="12" s="1"/>
  <c r="NV107" i="12"/>
  <c r="NT107" i="12" s="1"/>
  <c r="NW107" i="12" s="1"/>
  <c r="OA100" i="12"/>
  <c r="OA107" i="12" s="1"/>
  <c r="NX108" i="12"/>
  <c r="NW108" i="12"/>
  <c r="NV109" i="12"/>
  <c r="NT109" i="12" s="1"/>
  <c r="OF105" i="12"/>
  <c r="NV110" i="12"/>
  <c r="NT110" i="12" s="1"/>
  <c r="NA110" i="12"/>
  <c r="NA109" i="12"/>
  <c r="NP104" i="12"/>
  <c r="NL103" i="12"/>
  <c r="NA107" i="12" s="1"/>
  <c r="NL101" i="12"/>
  <c r="NA106" i="12" s="1"/>
  <c r="NO100" i="12"/>
  <c r="NJ100" i="12"/>
  <c r="MZ108" i="12" s="1"/>
  <c r="NB100" i="12"/>
  <c r="MZ100" i="12"/>
  <c r="NP99" i="12"/>
  <c r="NN99" i="12"/>
  <c r="NM99" i="12"/>
  <c r="NL99" i="12"/>
  <c r="NG99" i="12"/>
  <c r="NF99" i="12"/>
  <c r="NE99" i="12"/>
  <c r="ND99" i="12"/>
  <c r="MY99" i="12"/>
  <c r="NP98" i="12"/>
  <c r="NN98" i="12"/>
  <c r="NM98" i="12"/>
  <c r="NL98" i="12"/>
  <c r="NG98" i="12"/>
  <c r="NF98" i="12"/>
  <c r="NE98" i="12"/>
  <c r="ND98" i="12"/>
  <c r="MY98" i="12"/>
  <c r="NP97" i="12"/>
  <c r="NN97" i="12"/>
  <c r="NM97" i="12"/>
  <c r="NL97" i="12"/>
  <c r="NG97" i="12"/>
  <c r="MY97" i="12"/>
  <c r="NP96" i="12"/>
  <c r="NN96" i="12"/>
  <c r="NM96" i="12"/>
  <c r="NL96" i="12"/>
  <c r="NG96" i="12"/>
  <c r="NF96" i="12"/>
  <c r="NE96" i="12"/>
  <c r="ND96" i="12"/>
  <c r="MY96" i="12"/>
  <c r="NP95" i="12"/>
  <c r="NN95" i="12"/>
  <c r="NM95" i="12"/>
  <c r="NL95" i="12"/>
  <c r="NG95" i="12"/>
  <c r="NF95" i="12"/>
  <c r="NE95" i="12"/>
  <c r="ND95" i="12"/>
  <c r="MY95" i="12"/>
  <c r="NP94" i="12"/>
  <c r="NN94" i="12"/>
  <c r="NM94" i="12"/>
  <c r="NL94" i="12"/>
  <c r="NG94" i="12"/>
  <c r="MY94" i="12"/>
  <c r="NP93" i="12"/>
  <c r="NN93" i="12"/>
  <c r="NM93" i="12"/>
  <c r="NL93" i="12"/>
  <c r="NG93" i="12"/>
  <c r="NF93" i="12"/>
  <c r="NE93" i="12"/>
  <c r="ND93" i="12"/>
  <c r="MY93" i="12"/>
  <c r="NP92" i="12"/>
  <c r="NN92" i="12"/>
  <c r="NM92" i="12"/>
  <c r="NL92" i="12"/>
  <c r="NG92" i="12"/>
  <c r="NF92" i="12"/>
  <c r="NE92" i="12"/>
  <c r="ND92" i="12"/>
  <c r="MY92" i="12"/>
  <c r="NP91" i="12"/>
  <c r="NN91" i="12"/>
  <c r="NM91" i="12"/>
  <c r="NL91" i="12"/>
  <c r="NG91" i="12"/>
  <c r="MY91" i="12"/>
  <c r="NP90" i="12"/>
  <c r="NN90" i="12"/>
  <c r="NM90" i="12"/>
  <c r="NL90" i="12"/>
  <c r="NG90" i="12"/>
  <c r="NF90" i="12"/>
  <c r="NE90" i="12"/>
  <c r="ND90" i="12"/>
  <c r="MY90" i="12"/>
  <c r="NP89" i="12"/>
  <c r="NN89" i="12"/>
  <c r="NM89" i="12"/>
  <c r="NL89" i="12"/>
  <c r="NG89" i="12"/>
  <c r="NF89" i="12"/>
  <c r="NE89" i="12"/>
  <c r="ND89" i="12"/>
  <c r="NP88" i="12"/>
  <c r="NN88" i="12"/>
  <c r="NM88" i="12"/>
  <c r="NL88" i="12"/>
  <c r="NG88" i="12"/>
  <c r="NF88" i="12"/>
  <c r="NE88" i="12"/>
  <c r="ND88" i="12"/>
  <c r="MY88" i="12"/>
  <c r="NP87" i="12"/>
  <c r="NN87" i="12"/>
  <c r="NM87" i="12"/>
  <c r="NL87" i="12"/>
  <c r="NG87" i="12"/>
  <c r="NF87" i="12"/>
  <c r="NE87" i="12"/>
  <c r="ND87" i="12"/>
  <c r="MY87" i="12"/>
  <c r="NP86" i="12"/>
  <c r="NN86" i="12"/>
  <c r="NM86" i="12"/>
  <c r="NL86" i="12"/>
  <c r="NG86" i="12"/>
  <c r="NF86" i="12"/>
  <c r="NE86" i="12"/>
  <c r="ND86" i="12"/>
  <c r="MY86" i="12"/>
  <c r="NP85" i="12"/>
  <c r="NN85" i="12"/>
  <c r="NM85" i="12"/>
  <c r="NL85" i="12"/>
  <c r="NG85" i="12"/>
  <c r="MY85" i="12"/>
  <c r="NP84" i="12"/>
  <c r="NN84" i="12"/>
  <c r="NM84" i="12"/>
  <c r="NL84" i="12"/>
  <c r="NG84" i="12"/>
  <c r="NF84" i="12"/>
  <c r="NE84" i="12"/>
  <c r="ND84" i="12"/>
  <c r="MY84" i="12"/>
  <c r="NP83" i="12"/>
  <c r="NN83" i="12"/>
  <c r="NM83" i="12"/>
  <c r="NL83" i="12"/>
  <c r="NG83" i="12"/>
  <c r="MY83" i="12"/>
  <c r="NP82" i="12"/>
  <c r="NN82" i="12"/>
  <c r="NM82" i="12"/>
  <c r="NL82" i="12"/>
  <c r="NG82" i="12"/>
  <c r="MY82" i="12"/>
  <c r="NP81" i="12"/>
  <c r="NN81" i="12"/>
  <c r="NM81" i="12"/>
  <c r="NL81" i="12"/>
  <c r="NG81" i="12"/>
  <c r="NF81" i="12"/>
  <c r="NE81" i="12"/>
  <c r="ND81" i="12"/>
  <c r="MY81" i="12"/>
  <c r="NP80" i="12"/>
  <c r="NN80" i="12"/>
  <c r="NM80" i="12"/>
  <c r="NL80" i="12"/>
  <c r="NG80" i="12"/>
  <c r="NF80" i="12"/>
  <c r="NE80" i="12"/>
  <c r="ND80" i="12"/>
  <c r="MY80" i="12"/>
  <c r="NP79" i="12"/>
  <c r="NN79" i="12"/>
  <c r="NM79" i="12"/>
  <c r="NL79" i="12"/>
  <c r="NG79" i="12"/>
  <c r="MY79" i="12"/>
  <c r="NP78" i="12"/>
  <c r="NN78" i="12"/>
  <c r="NM78" i="12"/>
  <c r="NL78" i="12"/>
  <c r="NG78" i="12"/>
  <c r="NF78" i="12"/>
  <c r="NE78" i="12"/>
  <c r="ND78" i="12"/>
  <c r="MY78" i="12"/>
  <c r="NP77" i="12"/>
  <c r="NN77" i="12"/>
  <c r="NM77" i="12"/>
  <c r="NL77" i="12"/>
  <c r="NG77" i="12"/>
  <c r="NF77" i="12"/>
  <c r="NE77" i="12"/>
  <c r="ND77" i="12"/>
  <c r="MY77" i="12"/>
  <c r="NP76" i="12"/>
  <c r="NN76" i="12"/>
  <c r="NM76" i="12"/>
  <c r="NL76" i="12"/>
  <c r="NG76" i="12"/>
  <c r="MY76" i="12"/>
  <c r="NP75" i="12"/>
  <c r="NN75" i="12"/>
  <c r="NM75" i="12"/>
  <c r="NL75" i="12"/>
  <c r="NG75" i="12"/>
  <c r="NF75" i="12"/>
  <c r="NE75" i="12"/>
  <c r="ND75" i="12"/>
  <c r="MY75" i="12"/>
  <c r="NP74" i="12"/>
  <c r="NN74" i="12"/>
  <c r="NM74" i="12"/>
  <c r="NL74" i="12"/>
  <c r="NG74" i="12"/>
  <c r="NF74" i="12"/>
  <c r="NE74" i="12"/>
  <c r="ND74" i="12"/>
  <c r="MY74" i="12"/>
  <c r="NP73" i="12"/>
  <c r="NN73" i="12"/>
  <c r="NM73" i="12"/>
  <c r="NL73" i="12"/>
  <c r="NG73" i="12"/>
  <c r="MY73" i="12"/>
  <c r="NP72" i="12"/>
  <c r="NN72" i="12"/>
  <c r="NM72" i="12"/>
  <c r="NL72" i="12"/>
  <c r="NG72" i="12"/>
  <c r="NF72" i="12"/>
  <c r="NE72" i="12"/>
  <c r="ND72" i="12"/>
  <c r="MY72" i="12"/>
  <c r="NP71" i="12"/>
  <c r="NN71" i="12"/>
  <c r="NM71" i="12"/>
  <c r="NL71" i="12"/>
  <c r="NG71" i="12"/>
  <c r="NF71" i="12"/>
  <c r="NE71" i="12"/>
  <c r="ND71" i="12"/>
  <c r="NP70" i="12"/>
  <c r="NN70" i="12"/>
  <c r="NM70" i="12"/>
  <c r="NL70" i="12"/>
  <c r="NG70" i="12"/>
  <c r="NF70" i="12"/>
  <c r="NE70" i="12"/>
  <c r="ND70" i="12"/>
  <c r="MY70" i="12"/>
  <c r="NP69" i="12"/>
  <c r="NN69" i="12"/>
  <c r="NM69" i="12"/>
  <c r="NL69" i="12"/>
  <c r="NG69" i="12"/>
  <c r="NF69" i="12"/>
  <c r="NE69" i="12"/>
  <c r="ND69" i="12"/>
  <c r="MY69" i="12"/>
  <c r="NP68" i="12"/>
  <c r="NN68" i="12"/>
  <c r="NM68" i="12"/>
  <c r="NL68" i="12"/>
  <c r="NG68" i="12"/>
  <c r="NF68" i="12"/>
  <c r="NE68" i="12"/>
  <c r="ND68" i="12"/>
  <c r="MY68" i="12"/>
  <c r="NP67" i="12"/>
  <c r="NN67" i="12"/>
  <c r="NM67" i="12"/>
  <c r="NL67" i="12"/>
  <c r="NG67" i="12"/>
  <c r="MY67" i="12"/>
  <c r="NP66" i="12"/>
  <c r="NN66" i="12"/>
  <c r="NM66" i="12"/>
  <c r="NL66" i="12"/>
  <c r="NG66" i="12"/>
  <c r="NF66" i="12"/>
  <c r="NE66" i="12"/>
  <c r="ND66" i="12"/>
  <c r="MY66" i="12"/>
  <c r="NP65" i="12"/>
  <c r="NN65" i="12"/>
  <c r="NM65" i="12"/>
  <c r="NL65" i="12"/>
  <c r="NG65" i="12"/>
  <c r="NE65" i="12"/>
  <c r="ND65" i="12"/>
  <c r="MY65" i="12"/>
  <c r="NP64" i="12"/>
  <c r="NN64" i="12"/>
  <c r="NM64" i="12"/>
  <c r="NL64" i="12"/>
  <c r="NG64" i="12"/>
  <c r="MY64" i="12"/>
  <c r="NP63" i="12"/>
  <c r="NN63" i="12"/>
  <c r="NM63" i="12"/>
  <c r="NL63" i="12"/>
  <c r="NG63" i="12"/>
  <c r="NF63" i="12"/>
  <c r="NE63" i="12"/>
  <c r="ND63" i="12"/>
  <c r="MY63" i="12"/>
  <c r="NP62" i="12"/>
  <c r="NN62" i="12"/>
  <c r="NM62" i="12"/>
  <c r="NL62" i="12"/>
  <c r="NG62" i="12"/>
  <c r="NF62" i="12"/>
  <c r="NE62" i="12"/>
  <c r="ND62" i="12"/>
  <c r="MY62" i="12"/>
  <c r="NP61" i="12"/>
  <c r="NN61" i="12"/>
  <c r="NM61" i="12"/>
  <c r="NL61" i="12"/>
  <c r="NG61" i="12"/>
  <c r="MY61" i="12"/>
  <c r="NP60" i="12"/>
  <c r="NN60" i="12"/>
  <c r="NM60" i="12"/>
  <c r="NL60" i="12"/>
  <c r="NG60" i="12"/>
  <c r="NF60" i="12"/>
  <c r="NE60" i="12"/>
  <c r="ND60" i="12"/>
  <c r="MY60" i="12"/>
  <c r="NP59" i="12"/>
  <c r="NN59" i="12"/>
  <c r="NM59" i="12"/>
  <c r="NL59" i="12"/>
  <c r="NG59" i="12"/>
  <c r="NF59" i="12"/>
  <c r="NE59" i="12"/>
  <c r="ND59" i="12"/>
  <c r="MY59" i="12"/>
  <c r="NP58" i="12"/>
  <c r="NN58" i="12"/>
  <c r="NM58" i="12"/>
  <c r="NL58" i="12"/>
  <c r="NG58" i="12"/>
  <c r="MY58" i="12"/>
  <c r="NP57" i="12"/>
  <c r="NN57" i="12"/>
  <c r="NM57" i="12"/>
  <c r="NL57" i="12"/>
  <c r="NG57" i="12"/>
  <c r="NF57" i="12"/>
  <c r="NE57" i="12"/>
  <c r="ND57" i="12"/>
  <c r="MY57" i="12"/>
  <c r="NP56" i="12"/>
  <c r="NN56" i="12"/>
  <c r="NM56" i="12"/>
  <c r="NL56" i="12"/>
  <c r="NG56" i="12"/>
  <c r="NF56" i="12"/>
  <c r="NE56" i="12"/>
  <c r="ND56" i="12"/>
  <c r="MY56" i="12"/>
  <c r="NP55" i="12"/>
  <c r="NN55" i="12"/>
  <c r="NM55" i="12"/>
  <c r="NL55" i="12"/>
  <c r="NG55" i="12"/>
  <c r="MY55" i="12"/>
  <c r="NP54" i="12"/>
  <c r="NN54" i="12"/>
  <c r="NM54" i="12"/>
  <c r="NL54" i="12"/>
  <c r="NG54" i="12"/>
  <c r="NF54" i="12"/>
  <c r="NE54" i="12"/>
  <c r="ND54" i="12"/>
  <c r="MY54" i="12"/>
  <c r="NP53" i="12"/>
  <c r="NN53" i="12"/>
  <c r="NM53" i="12"/>
  <c r="NL53" i="12"/>
  <c r="NG53" i="12"/>
  <c r="NF53" i="12"/>
  <c r="NE53" i="12"/>
  <c r="ND53" i="12"/>
  <c r="MY53" i="12"/>
  <c r="NP52" i="12"/>
  <c r="NN52" i="12"/>
  <c r="NM52" i="12"/>
  <c r="NL52" i="12"/>
  <c r="NG52" i="12"/>
  <c r="MY52" i="12"/>
  <c r="NP51" i="12"/>
  <c r="NN51" i="12"/>
  <c r="NM51" i="12"/>
  <c r="NL51" i="12"/>
  <c r="NG51" i="12"/>
  <c r="NF51" i="12"/>
  <c r="NE51" i="12"/>
  <c r="ND51" i="12"/>
  <c r="MY51" i="12"/>
  <c r="NP50" i="12"/>
  <c r="NN50" i="12"/>
  <c r="NM50" i="12"/>
  <c r="NL50" i="12"/>
  <c r="NG50" i="12"/>
  <c r="NF50" i="12"/>
  <c r="NE50" i="12"/>
  <c r="ND50" i="12"/>
  <c r="NP49" i="12"/>
  <c r="NN49" i="12"/>
  <c r="NM49" i="12"/>
  <c r="NL49" i="12"/>
  <c r="NG49" i="12"/>
  <c r="NF49" i="12"/>
  <c r="NE49" i="12"/>
  <c r="ND49" i="12"/>
  <c r="MY49" i="12"/>
  <c r="NP48" i="12"/>
  <c r="NN48" i="12"/>
  <c r="NM48" i="12"/>
  <c r="NL48" i="12"/>
  <c r="NG48" i="12"/>
  <c r="NF48" i="12"/>
  <c r="NE48" i="12"/>
  <c r="ND48" i="12"/>
  <c r="MY48" i="12"/>
  <c r="NP47" i="12"/>
  <c r="NN47" i="12"/>
  <c r="NM47" i="12"/>
  <c r="NL47" i="12"/>
  <c r="NG47" i="12"/>
  <c r="MY47" i="12"/>
  <c r="NP46" i="12"/>
  <c r="NN46" i="12"/>
  <c r="NM46" i="12"/>
  <c r="NL46" i="12"/>
  <c r="NG46" i="12"/>
  <c r="MY46" i="12"/>
  <c r="NP45" i="12"/>
  <c r="NN45" i="12"/>
  <c r="NM45" i="12"/>
  <c r="NL45" i="12"/>
  <c r="NG45" i="12"/>
  <c r="NF45" i="12"/>
  <c r="NE45" i="12"/>
  <c r="ND45" i="12"/>
  <c r="MY45" i="12"/>
  <c r="NP44" i="12"/>
  <c r="NN44" i="12"/>
  <c r="NM44" i="12"/>
  <c r="NL44" i="12"/>
  <c r="NG44" i="12"/>
  <c r="NE44" i="12"/>
  <c r="ND44" i="12"/>
  <c r="MY44" i="12"/>
  <c r="NP43" i="12"/>
  <c r="NN43" i="12"/>
  <c r="NM43" i="12"/>
  <c r="NL43" i="12"/>
  <c r="NG43" i="12"/>
  <c r="MY43" i="12"/>
  <c r="NP42" i="12"/>
  <c r="NN42" i="12"/>
  <c r="NM42" i="12"/>
  <c r="NL42" i="12"/>
  <c r="NG42" i="12"/>
  <c r="NF42" i="12"/>
  <c r="NE42" i="12"/>
  <c r="ND42" i="12"/>
  <c r="MY42" i="12"/>
  <c r="NP41" i="12"/>
  <c r="NN41" i="12"/>
  <c r="NM41" i="12"/>
  <c r="NL41" i="12"/>
  <c r="NG41" i="12"/>
  <c r="NE41" i="12"/>
  <c r="ND41" i="12"/>
  <c r="MY41" i="12"/>
  <c r="NP40" i="12"/>
  <c r="NN40" i="12"/>
  <c r="NM40" i="12"/>
  <c r="NL40" i="12"/>
  <c r="NG40" i="12"/>
  <c r="MY40" i="12"/>
  <c r="NP39" i="12"/>
  <c r="NN39" i="12"/>
  <c r="NM39" i="12"/>
  <c r="NL39" i="12"/>
  <c r="NG39" i="12"/>
  <c r="NF39" i="12"/>
  <c r="NE39" i="12"/>
  <c r="ND39" i="12"/>
  <c r="MY39" i="12"/>
  <c r="NP38" i="12"/>
  <c r="NN38" i="12"/>
  <c r="NM38" i="12"/>
  <c r="NL38" i="12"/>
  <c r="NG38" i="12"/>
  <c r="NE38" i="12"/>
  <c r="ND38" i="12"/>
  <c r="MY38" i="12"/>
  <c r="NP37" i="12"/>
  <c r="NN37" i="12"/>
  <c r="NM37" i="12"/>
  <c r="NL37" i="12"/>
  <c r="NG37" i="12"/>
  <c r="MY37" i="12"/>
  <c r="NP36" i="12"/>
  <c r="NN36" i="12"/>
  <c r="NM36" i="12"/>
  <c r="NL36" i="12"/>
  <c r="NG36" i="12"/>
  <c r="NF36" i="12"/>
  <c r="NE36" i="12"/>
  <c r="ND36" i="12"/>
  <c r="MY36" i="12"/>
  <c r="NP35" i="12"/>
  <c r="NN35" i="12"/>
  <c r="NM35" i="12"/>
  <c r="NL35" i="12"/>
  <c r="NG35" i="12"/>
  <c r="NF35" i="12"/>
  <c r="NE35" i="12"/>
  <c r="ND35" i="12"/>
  <c r="MY35" i="12"/>
  <c r="NP34" i="12"/>
  <c r="NN34" i="12"/>
  <c r="NM34" i="12"/>
  <c r="NL34" i="12"/>
  <c r="NG34" i="12"/>
  <c r="MY34" i="12"/>
  <c r="NP33" i="12"/>
  <c r="NN33" i="12"/>
  <c r="NM33" i="12"/>
  <c r="NL33" i="12"/>
  <c r="NG33" i="12"/>
  <c r="NF33" i="12"/>
  <c r="NE33" i="12"/>
  <c r="ND33" i="12"/>
  <c r="MY33" i="12"/>
  <c r="NP32" i="12"/>
  <c r="NN32" i="12"/>
  <c r="NM32" i="12"/>
  <c r="NL32" i="12"/>
  <c r="NG32" i="12"/>
  <c r="NE32" i="12"/>
  <c r="ND32" i="12"/>
  <c r="MY32" i="12"/>
  <c r="NP31" i="12"/>
  <c r="NN31" i="12"/>
  <c r="NM31" i="12"/>
  <c r="NL31" i="12"/>
  <c r="NG31" i="12"/>
  <c r="MY31" i="12"/>
  <c r="NP30" i="12"/>
  <c r="NN30" i="12"/>
  <c r="NM30" i="12"/>
  <c r="NL30" i="12"/>
  <c r="NG30" i="12"/>
  <c r="NF30" i="12"/>
  <c r="NE30" i="12"/>
  <c r="ND30" i="12"/>
  <c r="MY30" i="12"/>
  <c r="NP29" i="12"/>
  <c r="NN29" i="12"/>
  <c r="NM29" i="12"/>
  <c r="NL29" i="12"/>
  <c r="NG29" i="12"/>
  <c r="NF29" i="12"/>
  <c r="NE29" i="12"/>
  <c r="ND29" i="12"/>
  <c r="MY29" i="12"/>
  <c r="NP28" i="12"/>
  <c r="NN28" i="12"/>
  <c r="NM28" i="12"/>
  <c r="NL28" i="12"/>
  <c r="NG28" i="12"/>
  <c r="MY28" i="12"/>
  <c r="NP27" i="12"/>
  <c r="NN27" i="12"/>
  <c r="NM27" i="12"/>
  <c r="NL27" i="12"/>
  <c r="NG27" i="12"/>
  <c r="NF27" i="12"/>
  <c r="NE27" i="12"/>
  <c r="ND27" i="12"/>
  <c r="MY27" i="12"/>
  <c r="NP26" i="12"/>
  <c r="NN26" i="12"/>
  <c r="NM26" i="12"/>
  <c r="NL26" i="12"/>
  <c r="NG26" i="12"/>
  <c r="NF26" i="12"/>
  <c r="NE26" i="12"/>
  <c r="ND26" i="12"/>
  <c r="NP25" i="12"/>
  <c r="NN25" i="12"/>
  <c r="NM25" i="12"/>
  <c r="NL25" i="12"/>
  <c r="NG25" i="12"/>
  <c r="NF25" i="12"/>
  <c r="NE25" i="12"/>
  <c r="ND25" i="12"/>
  <c r="MY25" i="12"/>
  <c r="NP24" i="12"/>
  <c r="NN24" i="12"/>
  <c r="NM24" i="12"/>
  <c r="NL24" i="12"/>
  <c r="NG24" i="12"/>
  <c r="NF24" i="12"/>
  <c r="NE24" i="12"/>
  <c r="ND24" i="12"/>
  <c r="MY24" i="12"/>
  <c r="NP23" i="12"/>
  <c r="NN23" i="12"/>
  <c r="NM23" i="12"/>
  <c r="NL23" i="12"/>
  <c r="NG23" i="12"/>
  <c r="MY23" i="12"/>
  <c r="NP22" i="12"/>
  <c r="NN22" i="12"/>
  <c r="NM22" i="12"/>
  <c r="NL22" i="12"/>
  <c r="NG22" i="12"/>
  <c r="MY22" i="12"/>
  <c r="NP18" i="12"/>
  <c r="NN18" i="12"/>
  <c r="NM18" i="12"/>
  <c r="NL18" i="12"/>
  <c r="NG18" i="12"/>
  <c r="NF18" i="12"/>
  <c r="NE18" i="12"/>
  <c r="ND18" i="12"/>
  <c r="MY18" i="12"/>
  <c r="NP17" i="12"/>
  <c r="NN17" i="12"/>
  <c r="NM17" i="12"/>
  <c r="NL17" i="12"/>
  <c r="NG17" i="12"/>
  <c r="NF17" i="12"/>
  <c r="NE17" i="12"/>
  <c r="ND17" i="12"/>
  <c r="MY17" i="12"/>
  <c r="NP16" i="12"/>
  <c r="NN16" i="12"/>
  <c r="NM16" i="12"/>
  <c r="NL16" i="12"/>
  <c r="NG16" i="12"/>
  <c r="MY16" i="12"/>
  <c r="NP15" i="12"/>
  <c r="NN15" i="12"/>
  <c r="NM15" i="12"/>
  <c r="NL15" i="12"/>
  <c r="NG15" i="12"/>
  <c r="NF15" i="12"/>
  <c r="NE15" i="12"/>
  <c r="ND15" i="12"/>
  <c r="MY15" i="12"/>
  <c r="NP14" i="12"/>
  <c r="NN14" i="12"/>
  <c r="NM14" i="12"/>
  <c r="NL14" i="12"/>
  <c r="NG14" i="12"/>
  <c r="NF14" i="12"/>
  <c r="NE14" i="12"/>
  <c r="ND14" i="12"/>
  <c r="MY14" i="12"/>
  <c r="NP13" i="12"/>
  <c r="NN13" i="12"/>
  <c r="NM13" i="12"/>
  <c r="NL13" i="12"/>
  <c r="MY13" i="12"/>
  <c r="NP12" i="12"/>
  <c r="NN12" i="12"/>
  <c r="NM12" i="12"/>
  <c r="NL12" i="12"/>
  <c r="NG12" i="12"/>
  <c r="NF12" i="12"/>
  <c r="NE12" i="12"/>
  <c r="ND12" i="12"/>
  <c r="MY12" i="12"/>
  <c r="NP11" i="12"/>
  <c r="NN11" i="12"/>
  <c r="NM11" i="12"/>
  <c r="NL11" i="12"/>
  <c r="NG11" i="12"/>
  <c r="NE11" i="12"/>
  <c r="ND11" i="12"/>
  <c r="MY11" i="12"/>
  <c r="NP10" i="12"/>
  <c r="NN10" i="12"/>
  <c r="NM10" i="12"/>
  <c r="NL10" i="12"/>
  <c r="NG10" i="12"/>
  <c r="MY10" i="12"/>
  <c r="NP9" i="12"/>
  <c r="NN9" i="12"/>
  <c r="NM9" i="12"/>
  <c r="NL9" i="12"/>
  <c r="NG9" i="12"/>
  <c r="NF9" i="12"/>
  <c r="NE9" i="12"/>
  <c r="ND9" i="12"/>
  <c r="MY9" i="12"/>
  <c r="NP8" i="12"/>
  <c r="NN8" i="12"/>
  <c r="NM8" i="12"/>
  <c r="NL8" i="12"/>
  <c r="NG8" i="12"/>
  <c r="ND8" i="12"/>
  <c r="MY8" i="12"/>
  <c r="NP7" i="12"/>
  <c r="NN7" i="12"/>
  <c r="NM7" i="12"/>
  <c r="NL7" i="12"/>
  <c r="NG7" i="12"/>
  <c r="MY7" i="12"/>
  <c r="NG4" i="12"/>
  <c r="NP3" i="12"/>
  <c r="NL2" i="12"/>
  <c r="NG2" i="12"/>
  <c r="NF41" i="12" l="1"/>
  <c r="NF11" i="12"/>
  <c r="NF65" i="12"/>
  <c r="NF38" i="12"/>
  <c r="NF44" i="12"/>
  <c r="NF32" i="12"/>
  <c r="NX106" i="12"/>
  <c r="MZ106" i="12"/>
  <c r="NC106" i="12" s="1"/>
  <c r="C21" i="16"/>
  <c r="NX107" i="12"/>
  <c r="NX110" i="12"/>
  <c r="NW110" i="12"/>
  <c r="NX109" i="12"/>
  <c r="NW109" i="12"/>
  <c r="NM101" i="12"/>
  <c r="NM105" i="12" s="1"/>
  <c r="NP100" i="12"/>
  <c r="NG102" i="12" s="1"/>
  <c r="G23" i="5" s="1"/>
  <c r="NB110" i="12"/>
  <c r="NM100" i="12"/>
  <c r="NG100" i="12"/>
  <c r="NG107" i="12" s="1"/>
  <c r="NB107" i="12"/>
  <c r="MZ107" i="12" s="1"/>
  <c r="ND107" i="12" s="1"/>
  <c r="ND108" i="12"/>
  <c r="NC108" i="12"/>
  <c r="NB109" i="12"/>
  <c r="MZ109" i="12" s="1"/>
  <c r="NL105" i="12"/>
  <c r="MZ110" i="12" l="1"/>
  <c r="ND110" i="12" s="1"/>
  <c r="ND106" i="12"/>
  <c r="NC107" i="12"/>
  <c r="ND109" i="12"/>
  <c r="NC109" i="12"/>
  <c r="NC110" i="12" l="1"/>
  <c r="C9" i="4"/>
  <c r="CE103" i="12" s="1"/>
  <c r="CM104" i="12" s="1"/>
  <c r="E110" i="12"/>
  <c r="E109" i="12"/>
  <c r="E108" i="12"/>
  <c r="T104" i="12"/>
  <c r="P103" i="12"/>
  <c r="E107" i="12" s="1"/>
  <c r="P101" i="12"/>
  <c r="E106" i="12" s="1"/>
  <c r="S100" i="12"/>
  <c r="N100" i="12"/>
  <c r="D108" i="12" s="1"/>
  <c r="F100" i="12"/>
  <c r="C3" i="16" s="1"/>
  <c r="D100" i="12"/>
  <c r="T99" i="12"/>
  <c r="R99" i="12"/>
  <c r="Q99" i="12"/>
  <c r="P99" i="12"/>
  <c r="K99" i="12"/>
  <c r="J99" i="12"/>
  <c r="I99" i="12"/>
  <c r="H99" i="12"/>
  <c r="C99" i="12"/>
  <c r="T98" i="12"/>
  <c r="R98" i="12"/>
  <c r="Q98" i="12"/>
  <c r="P98" i="12"/>
  <c r="K98" i="12"/>
  <c r="J98" i="12"/>
  <c r="I98" i="12"/>
  <c r="H98" i="12"/>
  <c r="C98" i="12"/>
  <c r="T97" i="12"/>
  <c r="R97" i="12"/>
  <c r="Q97" i="12"/>
  <c r="P97" i="12"/>
  <c r="K97" i="12"/>
  <c r="C97" i="12"/>
  <c r="T96" i="12"/>
  <c r="R96" i="12"/>
  <c r="Q96" i="12"/>
  <c r="P96" i="12"/>
  <c r="K96" i="12"/>
  <c r="J96" i="12"/>
  <c r="I96" i="12"/>
  <c r="H96" i="12"/>
  <c r="C96" i="12"/>
  <c r="T95" i="12"/>
  <c r="R95" i="12"/>
  <c r="Q95" i="12"/>
  <c r="P95" i="12"/>
  <c r="K95" i="12"/>
  <c r="J95" i="12"/>
  <c r="I95" i="12"/>
  <c r="H95" i="12"/>
  <c r="C95" i="12"/>
  <c r="T94" i="12"/>
  <c r="R94" i="12"/>
  <c r="Q94" i="12"/>
  <c r="P94" i="12"/>
  <c r="K94" i="12"/>
  <c r="C94" i="12"/>
  <c r="T93" i="12"/>
  <c r="R93" i="12"/>
  <c r="Q93" i="12"/>
  <c r="P93" i="12"/>
  <c r="K93" i="12"/>
  <c r="J93" i="12"/>
  <c r="I93" i="12"/>
  <c r="H93" i="12"/>
  <c r="C93" i="12"/>
  <c r="T92" i="12"/>
  <c r="R92" i="12"/>
  <c r="Q92" i="12"/>
  <c r="P92" i="12"/>
  <c r="K92" i="12"/>
  <c r="J92" i="12"/>
  <c r="I92" i="12"/>
  <c r="H92" i="12"/>
  <c r="T91" i="12"/>
  <c r="R91" i="12"/>
  <c r="Q91" i="12"/>
  <c r="P91" i="12"/>
  <c r="K91" i="12"/>
  <c r="J91" i="12"/>
  <c r="I91" i="12"/>
  <c r="H91" i="12"/>
  <c r="C91" i="12"/>
  <c r="T90" i="12"/>
  <c r="R90" i="12"/>
  <c r="Q90" i="12"/>
  <c r="P90" i="12"/>
  <c r="K90" i="12"/>
  <c r="J90" i="12"/>
  <c r="I90" i="12"/>
  <c r="H90" i="12"/>
  <c r="C90" i="12"/>
  <c r="T89" i="12"/>
  <c r="R89" i="12"/>
  <c r="Q89" i="12"/>
  <c r="P89" i="12"/>
  <c r="K89" i="12"/>
  <c r="H89" i="12"/>
  <c r="C89" i="12"/>
  <c r="T88" i="12"/>
  <c r="R88" i="12"/>
  <c r="Q88" i="12"/>
  <c r="P88" i="12"/>
  <c r="K88" i="12"/>
  <c r="C88" i="12"/>
  <c r="T87" i="12"/>
  <c r="R87" i="12"/>
  <c r="Q87" i="12"/>
  <c r="P87" i="12"/>
  <c r="K87" i="12"/>
  <c r="J87" i="12"/>
  <c r="I87" i="12"/>
  <c r="H87" i="12"/>
  <c r="C87" i="12"/>
  <c r="T86" i="12"/>
  <c r="R86" i="12"/>
  <c r="Q86" i="12"/>
  <c r="P86" i="12"/>
  <c r="K86" i="12"/>
  <c r="H86" i="12"/>
  <c r="C86" i="12"/>
  <c r="T85" i="12"/>
  <c r="R85" i="12"/>
  <c r="Q85" i="12"/>
  <c r="P85" i="12"/>
  <c r="K85" i="12"/>
  <c r="C85" i="12"/>
  <c r="T84" i="12"/>
  <c r="R84" i="12"/>
  <c r="Q84" i="12"/>
  <c r="P84" i="12"/>
  <c r="K84" i="12"/>
  <c r="J84" i="12"/>
  <c r="I84" i="12"/>
  <c r="H84" i="12"/>
  <c r="C84" i="12"/>
  <c r="T83" i="12"/>
  <c r="R83" i="12"/>
  <c r="Q83" i="12"/>
  <c r="P83" i="12"/>
  <c r="K83" i="12"/>
  <c r="J83" i="12"/>
  <c r="I83" i="12"/>
  <c r="H83" i="12"/>
  <c r="C83" i="12"/>
  <c r="T82" i="12"/>
  <c r="R82" i="12"/>
  <c r="Q82" i="12"/>
  <c r="P82" i="12"/>
  <c r="K82" i="12"/>
  <c r="C82" i="12"/>
  <c r="T81" i="12"/>
  <c r="R81" i="12"/>
  <c r="Q81" i="12"/>
  <c r="P81" i="12"/>
  <c r="K81" i="12"/>
  <c r="J81" i="12"/>
  <c r="I81" i="12"/>
  <c r="H81" i="12"/>
  <c r="C81" i="12"/>
  <c r="T80" i="12"/>
  <c r="R80" i="12"/>
  <c r="Q80" i="12"/>
  <c r="P80" i="12"/>
  <c r="K80" i="12"/>
  <c r="J80" i="12"/>
  <c r="I80" i="12"/>
  <c r="H80" i="12"/>
  <c r="C80" i="12"/>
  <c r="T79" i="12"/>
  <c r="R79" i="12"/>
  <c r="Q79" i="12"/>
  <c r="P79" i="12"/>
  <c r="K79" i="12"/>
  <c r="C79" i="12"/>
  <c r="T78" i="12"/>
  <c r="R78" i="12"/>
  <c r="Q78" i="12"/>
  <c r="P78" i="12"/>
  <c r="K78" i="12"/>
  <c r="J78" i="12"/>
  <c r="I78" i="12"/>
  <c r="H78" i="12"/>
  <c r="C78" i="12"/>
  <c r="T77" i="12"/>
  <c r="R77" i="12"/>
  <c r="Q77" i="12"/>
  <c r="P77" i="12"/>
  <c r="K77" i="12"/>
  <c r="J77" i="12"/>
  <c r="I77" i="12"/>
  <c r="H77" i="12"/>
  <c r="C77" i="12"/>
  <c r="T76" i="12"/>
  <c r="R76" i="12"/>
  <c r="Q76" i="12"/>
  <c r="P76" i="12"/>
  <c r="K76" i="12"/>
  <c r="C76" i="12"/>
  <c r="T75" i="12"/>
  <c r="R75" i="12"/>
  <c r="Q75" i="12"/>
  <c r="P75" i="12"/>
  <c r="K75" i="12"/>
  <c r="J75" i="12"/>
  <c r="I75" i="12"/>
  <c r="H75" i="12"/>
  <c r="C75" i="12"/>
  <c r="T74" i="12"/>
  <c r="R74" i="12"/>
  <c r="Q74" i="12"/>
  <c r="P74" i="12"/>
  <c r="K74" i="12"/>
  <c r="J74" i="12"/>
  <c r="I74" i="12"/>
  <c r="H74" i="12"/>
  <c r="C74" i="12"/>
  <c r="T73" i="12"/>
  <c r="R73" i="12"/>
  <c r="Q73" i="12"/>
  <c r="P73" i="12"/>
  <c r="K73" i="12"/>
  <c r="C73" i="12"/>
  <c r="T72" i="12"/>
  <c r="R72" i="12"/>
  <c r="Q72" i="12"/>
  <c r="P72" i="12"/>
  <c r="K72" i="12"/>
  <c r="J72" i="12"/>
  <c r="I72" i="12"/>
  <c r="H72" i="12"/>
  <c r="C72" i="12"/>
  <c r="T71" i="12"/>
  <c r="R71" i="12"/>
  <c r="Q71" i="12"/>
  <c r="P71" i="12"/>
  <c r="K71" i="12"/>
  <c r="J71" i="12"/>
  <c r="I71" i="12"/>
  <c r="H71" i="12"/>
  <c r="T70" i="12"/>
  <c r="R70" i="12"/>
  <c r="Q70" i="12"/>
  <c r="P70" i="12"/>
  <c r="K70" i="12"/>
  <c r="J70" i="12"/>
  <c r="I70" i="12"/>
  <c r="H70" i="12"/>
  <c r="C70" i="12"/>
  <c r="T69" i="12"/>
  <c r="R69" i="12"/>
  <c r="Q69" i="12"/>
  <c r="P69" i="12"/>
  <c r="K69" i="12"/>
  <c r="J69" i="12"/>
  <c r="I69" i="12"/>
  <c r="H69" i="12"/>
  <c r="C69" i="12"/>
  <c r="T68" i="12"/>
  <c r="R68" i="12"/>
  <c r="Q68" i="12"/>
  <c r="P68" i="12"/>
  <c r="K68" i="12"/>
  <c r="J68" i="12"/>
  <c r="I68" i="12"/>
  <c r="H68" i="12"/>
  <c r="C68" i="12"/>
  <c r="T67" i="12"/>
  <c r="R67" i="12"/>
  <c r="Q67" i="12"/>
  <c r="P67" i="12"/>
  <c r="K67" i="12"/>
  <c r="C67" i="12"/>
  <c r="T66" i="12"/>
  <c r="R66" i="12"/>
  <c r="Q66" i="12"/>
  <c r="P66" i="12"/>
  <c r="K66" i="12"/>
  <c r="J66" i="12"/>
  <c r="I66" i="12"/>
  <c r="H66" i="12"/>
  <c r="C66" i="12"/>
  <c r="T65" i="12"/>
  <c r="R65" i="12"/>
  <c r="Q65" i="12"/>
  <c r="P65" i="12"/>
  <c r="K65" i="12"/>
  <c r="J65" i="12"/>
  <c r="I65" i="12"/>
  <c r="H65" i="12"/>
  <c r="C65" i="12"/>
  <c r="T64" i="12"/>
  <c r="R64" i="12"/>
  <c r="Q64" i="12"/>
  <c r="P64" i="12"/>
  <c r="K64" i="12"/>
  <c r="C64" i="12"/>
  <c r="T63" i="12"/>
  <c r="R63" i="12"/>
  <c r="Q63" i="12"/>
  <c r="P63" i="12"/>
  <c r="K63" i="12"/>
  <c r="J63" i="12"/>
  <c r="I63" i="12"/>
  <c r="H63" i="12"/>
  <c r="C63" i="12"/>
  <c r="T62" i="12"/>
  <c r="R62" i="12"/>
  <c r="Q62" i="12"/>
  <c r="P62" i="12"/>
  <c r="K62" i="12"/>
  <c r="J62" i="12"/>
  <c r="I62" i="12"/>
  <c r="H62" i="12"/>
  <c r="C62" i="12"/>
  <c r="T61" i="12"/>
  <c r="R61" i="12"/>
  <c r="Q61" i="12"/>
  <c r="P61" i="12"/>
  <c r="K61" i="12"/>
  <c r="C61" i="12"/>
  <c r="T60" i="12"/>
  <c r="R60" i="12"/>
  <c r="Q60" i="12"/>
  <c r="P60" i="12"/>
  <c r="K60" i="12"/>
  <c r="J60" i="12"/>
  <c r="I60" i="12"/>
  <c r="H60" i="12"/>
  <c r="C60" i="12"/>
  <c r="T59" i="12"/>
  <c r="R59" i="12"/>
  <c r="Q59" i="12"/>
  <c r="P59" i="12"/>
  <c r="K59" i="12"/>
  <c r="J59" i="12"/>
  <c r="I59" i="12"/>
  <c r="H59" i="12"/>
  <c r="C59" i="12"/>
  <c r="T58" i="12"/>
  <c r="R58" i="12"/>
  <c r="Q58" i="12"/>
  <c r="P58" i="12"/>
  <c r="K58" i="12"/>
  <c r="C58" i="12"/>
  <c r="T57" i="12"/>
  <c r="R57" i="12"/>
  <c r="Q57" i="12"/>
  <c r="P57" i="12"/>
  <c r="K57" i="12"/>
  <c r="J57" i="12"/>
  <c r="I57" i="12"/>
  <c r="H57" i="12"/>
  <c r="C57" i="12"/>
  <c r="T56" i="12"/>
  <c r="R56" i="12"/>
  <c r="Q56" i="12"/>
  <c r="P56" i="12"/>
  <c r="K56" i="12"/>
  <c r="J56" i="12"/>
  <c r="I56" i="12"/>
  <c r="H56" i="12"/>
  <c r="C56" i="12"/>
  <c r="T55" i="12"/>
  <c r="R55" i="12"/>
  <c r="Q55" i="12"/>
  <c r="P55" i="12"/>
  <c r="K55" i="12"/>
  <c r="C55" i="12"/>
  <c r="T54" i="12"/>
  <c r="R54" i="12"/>
  <c r="Q54" i="12"/>
  <c r="P54" i="12"/>
  <c r="K54" i="12"/>
  <c r="J54" i="12"/>
  <c r="I54" i="12"/>
  <c r="H54" i="12"/>
  <c r="C54" i="12"/>
  <c r="T53" i="12"/>
  <c r="R53" i="12"/>
  <c r="Q53" i="12"/>
  <c r="P53" i="12"/>
  <c r="K53" i="12"/>
  <c r="J53" i="12"/>
  <c r="I53" i="12"/>
  <c r="H53" i="12"/>
  <c r="C53" i="12"/>
  <c r="T52" i="12"/>
  <c r="R52" i="12"/>
  <c r="Q52" i="12"/>
  <c r="P52" i="12"/>
  <c r="K52" i="12"/>
  <c r="C52" i="12"/>
  <c r="T51" i="12"/>
  <c r="R51" i="12"/>
  <c r="Q51" i="12"/>
  <c r="P51" i="12"/>
  <c r="K51" i="12"/>
  <c r="J51" i="12"/>
  <c r="I51" i="12"/>
  <c r="H51" i="12"/>
  <c r="C51" i="12"/>
  <c r="T50" i="12"/>
  <c r="R50" i="12"/>
  <c r="Q50" i="12"/>
  <c r="P50" i="12"/>
  <c r="K50" i="12"/>
  <c r="H50" i="12"/>
  <c r="C50" i="12"/>
  <c r="T49" i="12"/>
  <c r="R49" i="12"/>
  <c r="Q49" i="12"/>
  <c r="P49" i="12"/>
  <c r="K49" i="12"/>
  <c r="C49" i="12"/>
  <c r="T48" i="12"/>
  <c r="R48" i="12"/>
  <c r="Q48" i="12"/>
  <c r="P48" i="12"/>
  <c r="K48" i="12"/>
  <c r="J48" i="12"/>
  <c r="I48" i="12"/>
  <c r="H48" i="12"/>
  <c r="C48" i="12"/>
  <c r="T47" i="12"/>
  <c r="R47" i="12"/>
  <c r="Q47" i="12"/>
  <c r="P47" i="12"/>
  <c r="K47" i="12"/>
  <c r="J47" i="12"/>
  <c r="I47" i="12"/>
  <c r="H47" i="12"/>
  <c r="C47" i="12"/>
  <c r="T46" i="12"/>
  <c r="R46" i="12"/>
  <c r="Q46" i="12"/>
  <c r="P46" i="12"/>
  <c r="K46" i="12"/>
  <c r="C46" i="12"/>
  <c r="T45" i="12"/>
  <c r="R45" i="12"/>
  <c r="Q45" i="12"/>
  <c r="P45" i="12"/>
  <c r="K45" i="12"/>
  <c r="J45" i="12"/>
  <c r="I45" i="12"/>
  <c r="H45" i="12"/>
  <c r="C45" i="12"/>
  <c r="T44" i="12"/>
  <c r="R44" i="12"/>
  <c r="Q44" i="12"/>
  <c r="P44" i="12"/>
  <c r="K44" i="12"/>
  <c r="J44" i="12"/>
  <c r="I44" i="12"/>
  <c r="H44" i="12"/>
  <c r="T43" i="12"/>
  <c r="R43" i="12"/>
  <c r="Q43" i="12"/>
  <c r="P43" i="12"/>
  <c r="K43" i="12"/>
  <c r="J43" i="12"/>
  <c r="I43" i="12"/>
  <c r="H43" i="12"/>
  <c r="C43" i="12"/>
  <c r="T42" i="12"/>
  <c r="R42" i="12"/>
  <c r="Q42" i="12"/>
  <c r="P42" i="12"/>
  <c r="K42" i="12"/>
  <c r="J42" i="12"/>
  <c r="I42" i="12"/>
  <c r="H42" i="12"/>
  <c r="C42" i="12"/>
  <c r="T41" i="12"/>
  <c r="R41" i="12"/>
  <c r="Q41" i="12"/>
  <c r="P41" i="12"/>
  <c r="K41" i="12"/>
  <c r="J41" i="12"/>
  <c r="I41" i="12"/>
  <c r="H41" i="12"/>
  <c r="C41" i="12"/>
  <c r="T40" i="12"/>
  <c r="R40" i="12"/>
  <c r="Q40" i="12"/>
  <c r="P40" i="12"/>
  <c r="K40" i="12"/>
  <c r="C40" i="12"/>
  <c r="T39" i="12"/>
  <c r="R39" i="12"/>
  <c r="Q39" i="12"/>
  <c r="P39" i="12"/>
  <c r="K39" i="12"/>
  <c r="J39" i="12"/>
  <c r="I39" i="12"/>
  <c r="H39" i="12"/>
  <c r="C39" i="12"/>
  <c r="T38" i="12"/>
  <c r="R38" i="12"/>
  <c r="Q38" i="12"/>
  <c r="P38" i="12"/>
  <c r="K38" i="12"/>
  <c r="J38" i="12"/>
  <c r="I38" i="12"/>
  <c r="H38" i="12"/>
  <c r="C38" i="12"/>
  <c r="T37" i="12"/>
  <c r="R37" i="12"/>
  <c r="Q37" i="12"/>
  <c r="P37" i="12"/>
  <c r="K37" i="12"/>
  <c r="C37" i="12"/>
  <c r="T36" i="12"/>
  <c r="R36" i="12"/>
  <c r="Q36" i="12"/>
  <c r="P36" i="12"/>
  <c r="K36" i="12"/>
  <c r="J36" i="12"/>
  <c r="I36" i="12"/>
  <c r="H36" i="12"/>
  <c r="C36" i="12"/>
  <c r="T35" i="12"/>
  <c r="R35" i="12"/>
  <c r="Q35" i="12"/>
  <c r="P35" i="12"/>
  <c r="K35" i="12"/>
  <c r="J35" i="12"/>
  <c r="I35" i="12"/>
  <c r="H35" i="12"/>
  <c r="C35" i="12"/>
  <c r="T34" i="12"/>
  <c r="R34" i="12"/>
  <c r="Q34" i="12"/>
  <c r="P34" i="12"/>
  <c r="K34" i="12"/>
  <c r="C34" i="12"/>
  <c r="T33" i="12"/>
  <c r="R33" i="12"/>
  <c r="Q33" i="12"/>
  <c r="P33" i="12"/>
  <c r="K33" i="12"/>
  <c r="J33" i="12"/>
  <c r="I33" i="12"/>
  <c r="H33" i="12"/>
  <c r="C33" i="12"/>
  <c r="T32" i="12"/>
  <c r="R32" i="12"/>
  <c r="Q32" i="12"/>
  <c r="P32" i="12"/>
  <c r="K32" i="12"/>
  <c r="J32" i="12"/>
  <c r="I32" i="12"/>
  <c r="H32" i="12"/>
  <c r="C32" i="12"/>
  <c r="T31" i="12"/>
  <c r="R31" i="12"/>
  <c r="Q31" i="12"/>
  <c r="P31" i="12"/>
  <c r="K31" i="12"/>
  <c r="C31" i="12"/>
  <c r="T30" i="12"/>
  <c r="R30" i="12"/>
  <c r="Q30" i="12"/>
  <c r="P30" i="12"/>
  <c r="K30" i="12"/>
  <c r="J30" i="12"/>
  <c r="I30" i="12"/>
  <c r="H30" i="12"/>
  <c r="C30" i="12"/>
  <c r="T29" i="12"/>
  <c r="R29" i="12"/>
  <c r="Q29" i="12"/>
  <c r="P29" i="12"/>
  <c r="K29" i="12"/>
  <c r="J29" i="12"/>
  <c r="I29" i="12"/>
  <c r="H29" i="12"/>
  <c r="C29" i="12"/>
  <c r="T28" i="12"/>
  <c r="R28" i="12"/>
  <c r="Q28" i="12"/>
  <c r="P28" i="12"/>
  <c r="K28" i="12"/>
  <c r="C28" i="12"/>
  <c r="T27" i="12"/>
  <c r="R27" i="12"/>
  <c r="Q27" i="12"/>
  <c r="P27" i="12"/>
  <c r="K27" i="12"/>
  <c r="J27" i="12"/>
  <c r="I27" i="12"/>
  <c r="H27" i="12"/>
  <c r="C27" i="12"/>
  <c r="T26" i="12"/>
  <c r="R26" i="12"/>
  <c r="Q26" i="12"/>
  <c r="P26" i="12"/>
  <c r="K26" i="12"/>
  <c r="J26" i="12"/>
  <c r="I26" i="12"/>
  <c r="H26" i="12"/>
  <c r="C26" i="12"/>
  <c r="T25" i="12"/>
  <c r="R25" i="12"/>
  <c r="Q25" i="12"/>
  <c r="P25" i="12"/>
  <c r="K25" i="12"/>
  <c r="C25" i="12"/>
  <c r="T24" i="12"/>
  <c r="R24" i="12"/>
  <c r="Q24" i="12"/>
  <c r="P24" i="12"/>
  <c r="K24" i="12"/>
  <c r="J24" i="12"/>
  <c r="I24" i="12"/>
  <c r="H24" i="12"/>
  <c r="C24" i="12"/>
  <c r="T23" i="12"/>
  <c r="R23" i="12"/>
  <c r="Q23" i="12"/>
  <c r="P23" i="12"/>
  <c r="K23" i="12"/>
  <c r="J23" i="12"/>
  <c r="I23" i="12"/>
  <c r="H23" i="12"/>
  <c r="T22" i="12"/>
  <c r="R22" i="12"/>
  <c r="Q22" i="12"/>
  <c r="P22" i="12"/>
  <c r="K22" i="12"/>
  <c r="J22" i="12"/>
  <c r="I22" i="12"/>
  <c r="H22" i="12"/>
  <c r="C22" i="12"/>
  <c r="T18" i="12"/>
  <c r="R18" i="12"/>
  <c r="Q18" i="12"/>
  <c r="P18" i="12"/>
  <c r="K18" i="12"/>
  <c r="J18" i="12"/>
  <c r="I18" i="12"/>
  <c r="H18" i="12"/>
  <c r="C18" i="12"/>
  <c r="T17" i="12"/>
  <c r="R17" i="12"/>
  <c r="Q17" i="12"/>
  <c r="P17" i="12"/>
  <c r="K17" i="12"/>
  <c r="J17" i="12"/>
  <c r="I17" i="12"/>
  <c r="H17" i="12"/>
  <c r="C17" i="12"/>
  <c r="T16" i="12"/>
  <c r="R16" i="12"/>
  <c r="Q16" i="12"/>
  <c r="P16" i="12"/>
  <c r="K16" i="12"/>
  <c r="C16" i="12"/>
  <c r="T15" i="12"/>
  <c r="R15" i="12"/>
  <c r="Q15" i="12"/>
  <c r="P15" i="12"/>
  <c r="K15" i="12"/>
  <c r="J15" i="12"/>
  <c r="I15" i="12"/>
  <c r="H15" i="12"/>
  <c r="C15" i="12"/>
  <c r="T14" i="12"/>
  <c r="R14" i="12"/>
  <c r="Q14" i="12"/>
  <c r="P14" i="12"/>
  <c r="K14" i="12"/>
  <c r="J14" i="12"/>
  <c r="I14" i="12"/>
  <c r="H14" i="12"/>
  <c r="C14" i="12"/>
  <c r="T13" i="12"/>
  <c r="R13" i="12"/>
  <c r="Q13" i="12"/>
  <c r="P13" i="12"/>
  <c r="K13" i="12"/>
  <c r="I13" i="12"/>
  <c r="H13" i="12"/>
  <c r="C13" i="12"/>
  <c r="T12" i="12"/>
  <c r="R12" i="12"/>
  <c r="Q12" i="12"/>
  <c r="P12" i="12"/>
  <c r="K12" i="12"/>
  <c r="H12" i="12"/>
  <c r="C12" i="12"/>
  <c r="T11" i="12"/>
  <c r="R11" i="12"/>
  <c r="Q11" i="12"/>
  <c r="P11" i="12"/>
  <c r="K11" i="12"/>
  <c r="C11" i="12"/>
  <c r="T10" i="12"/>
  <c r="R10" i="12"/>
  <c r="Q10" i="12"/>
  <c r="P10" i="12"/>
  <c r="K10" i="12"/>
  <c r="C10" i="12"/>
  <c r="T9" i="12"/>
  <c r="R9" i="12"/>
  <c r="Q9" i="12"/>
  <c r="P9" i="12"/>
  <c r="K9" i="12"/>
  <c r="H9" i="12"/>
  <c r="C9" i="12"/>
  <c r="T8" i="12"/>
  <c r="R8" i="12"/>
  <c r="Q8" i="12"/>
  <c r="P8" i="12"/>
  <c r="K8" i="12"/>
  <c r="C8" i="12"/>
  <c r="T7" i="12"/>
  <c r="R7" i="12"/>
  <c r="Q7" i="12"/>
  <c r="P7" i="12"/>
  <c r="K7" i="12"/>
  <c r="C7" i="12"/>
  <c r="K4" i="12"/>
  <c r="T3" i="12"/>
  <c r="P2" i="12"/>
  <c r="J13" i="12" l="1"/>
  <c r="D106" i="12"/>
  <c r="H106" i="12" s="1"/>
  <c r="Q101" i="12"/>
  <c r="Q105" i="12" s="1"/>
  <c r="T100" i="12"/>
  <c r="K102" i="12" s="1"/>
  <c r="F110" i="12"/>
  <c r="D110" i="12" s="1"/>
  <c r="H110" i="12" s="1"/>
  <c r="Q100" i="12"/>
  <c r="F107" i="12"/>
  <c r="D107" i="12" s="1"/>
  <c r="G107" i="12" s="1"/>
  <c r="K100" i="12"/>
  <c r="K107" i="12" s="1"/>
  <c r="H108" i="12"/>
  <c r="G108" i="12"/>
  <c r="F109" i="12"/>
  <c r="D109" i="12" s="1"/>
  <c r="P105" i="12"/>
  <c r="G6" i="5" l="1"/>
  <c r="G5" i="5"/>
  <c r="G8" i="5"/>
  <c r="G106" i="12"/>
  <c r="G110" i="12"/>
  <c r="H107" i="12"/>
  <c r="G109" i="12"/>
  <c r="H109" i="12"/>
  <c r="B2" i="4" l="1"/>
  <c r="C20" i="4" l="1"/>
  <c r="C18" i="4"/>
  <c r="JC103" i="12" s="1"/>
  <c r="MG110" i="12"/>
  <c r="MG109" i="12"/>
  <c r="MG108" i="12"/>
  <c r="MV104" i="12"/>
  <c r="MR103" i="12"/>
  <c r="MG107" i="12" s="1"/>
  <c r="MR101" i="12"/>
  <c r="MG106" i="12" s="1"/>
  <c r="MU100" i="12"/>
  <c r="MP100" i="12"/>
  <c r="MF108" i="12" s="1"/>
  <c r="MH100" i="12"/>
  <c r="C20" i="16" s="1"/>
  <c r="MF100" i="12"/>
  <c r="MV99" i="12"/>
  <c r="MT99" i="12"/>
  <c r="MS99" i="12"/>
  <c r="MR99" i="12"/>
  <c r="MM99" i="12"/>
  <c r="ML99" i="12"/>
  <c r="MK99" i="12"/>
  <c r="MJ99" i="12"/>
  <c r="ME99" i="12"/>
  <c r="MV98" i="12"/>
  <c r="MT98" i="12"/>
  <c r="MS98" i="12"/>
  <c r="MR98" i="12"/>
  <c r="MM98" i="12"/>
  <c r="ML98" i="12"/>
  <c r="MK98" i="12"/>
  <c r="MJ98" i="12"/>
  <c r="ME98" i="12"/>
  <c r="MV97" i="12"/>
  <c r="MT97" i="12"/>
  <c r="MS97" i="12"/>
  <c r="MR97" i="12"/>
  <c r="MM97" i="12"/>
  <c r="ME97" i="12"/>
  <c r="MV96" i="12"/>
  <c r="MT96" i="12"/>
  <c r="MS96" i="12"/>
  <c r="MR96" i="12"/>
  <c r="MM96" i="12"/>
  <c r="ML96" i="12"/>
  <c r="MK96" i="12"/>
  <c r="MJ96" i="12"/>
  <c r="ME96" i="12"/>
  <c r="MV95" i="12"/>
  <c r="MT95" i="12"/>
  <c r="MS95" i="12"/>
  <c r="MR95" i="12"/>
  <c r="MM95" i="12"/>
  <c r="ML95" i="12"/>
  <c r="MK95" i="12"/>
  <c r="MJ95" i="12"/>
  <c r="ME95" i="12"/>
  <c r="MV94" i="12"/>
  <c r="MT94" i="12"/>
  <c r="MS94" i="12"/>
  <c r="MR94" i="12"/>
  <c r="MM94" i="12"/>
  <c r="ME94" i="12"/>
  <c r="MV93" i="12"/>
  <c r="MT93" i="12"/>
  <c r="MS93" i="12"/>
  <c r="MR93" i="12"/>
  <c r="MM93" i="12"/>
  <c r="ML93" i="12"/>
  <c r="MK93" i="12"/>
  <c r="MJ93" i="12"/>
  <c r="ME93" i="12"/>
  <c r="MV92" i="12"/>
  <c r="MT92" i="12"/>
  <c r="MS92" i="12"/>
  <c r="MR92" i="12"/>
  <c r="MM92" i="12"/>
  <c r="ML92" i="12"/>
  <c r="MK92" i="12"/>
  <c r="MJ92" i="12"/>
  <c r="MV91" i="12"/>
  <c r="MT91" i="12"/>
  <c r="MS91" i="12"/>
  <c r="MR91" i="12"/>
  <c r="MM91" i="12"/>
  <c r="ML91" i="12"/>
  <c r="MK91" i="12"/>
  <c r="MJ91" i="12"/>
  <c r="ME91" i="12"/>
  <c r="MV90" i="12"/>
  <c r="MT90" i="12"/>
  <c r="MS90" i="12"/>
  <c r="MR90" i="12"/>
  <c r="MM90" i="12"/>
  <c r="ML90" i="12"/>
  <c r="MK90" i="12"/>
  <c r="MJ90" i="12"/>
  <c r="ME90" i="12"/>
  <c r="MV89" i="12"/>
  <c r="MT89" i="12"/>
  <c r="MS89" i="12"/>
  <c r="MR89" i="12"/>
  <c r="MM89" i="12"/>
  <c r="ML89" i="12"/>
  <c r="MK89" i="12"/>
  <c r="MJ89" i="12"/>
  <c r="ME89" i="12"/>
  <c r="MV88" i="12"/>
  <c r="MT88" i="12"/>
  <c r="MS88" i="12"/>
  <c r="MR88" i="12"/>
  <c r="MM88" i="12"/>
  <c r="ME88" i="12"/>
  <c r="MV87" i="12"/>
  <c r="MT87" i="12"/>
  <c r="MS87" i="12"/>
  <c r="MR87" i="12"/>
  <c r="MM87" i="12"/>
  <c r="ML87" i="12"/>
  <c r="MK87" i="12"/>
  <c r="MJ87" i="12"/>
  <c r="ME87" i="12"/>
  <c r="MV86" i="12"/>
  <c r="MT86" i="12"/>
  <c r="MS86" i="12"/>
  <c r="MR86" i="12"/>
  <c r="MM86" i="12"/>
  <c r="ML86" i="12"/>
  <c r="MK86" i="12"/>
  <c r="MJ86" i="12"/>
  <c r="ME86" i="12"/>
  <c r="MV85" i="12"/>
  <c r="MT85" i="12"/>
  <c r="MS85" i="12"/>
  <c r="MR85" i="12"/>
  <c r="MM85" i="12"/>
  <c r="ME85" i="12"/>
  <c r="MV84" i="12"/>
  <c r="MT84" i="12"/>
  <c r="MS84" i="12"/>
  <c r="MR84" i="12"/>
  <c r="MM84" i="12"/>
  <c r="ML84" i="12"/>
  <c r="MK84" i="12"/>
  <c r="MJ84" i="12"/>
  <c r="ME84" i="12"/>
  <c r="MV83" i="12"/>
  <c r="MT83" i="12"/>
  <c r="MS83" i="12"/>
  <c r="MR83" i="12"/>
  <c r="MM83" i="12"/>
  <c r="ML83" i="12"/>
  <c r="MK83" i="12"/>
  <c r="MJ83" i="12"/>
  <c r="ME83" i="12"/>
  <c r="MV82" i="12"/>
  <c r="MT82" i="12"/>
  <c r="MS82" i="12"/>
  <c r="MR82" i="12"/>
  <c r="MM82" i="12"/>
  <c r="ME82" i="12"/>
  <c r="MV81" i="12"/>
  <c r="MT81" i="12"/>
  <c r="MS81" i="12"/>
  <c r="MR81" i="12"/>
  <c r="MM81" i="12"/>
  <c r="ML81" i="12"/>
  <c r="MK81" i="12"/>
  <c r="MJ81" i="12"/>
  <c r="ME81" i="12"/>
  <c r="MV80" i="12"/>
  <c r="MT80" i="12"/>
  <c r="MS80" i="12"/>
  <c r="MR80" i="12"/>
  <c r="MM80" i="12"/>
  <c r="ML80" i="12"/>
  <c r="MK80" i="12"/>
  <c r="MJ80" i="12"/>
  <c r="ME80" i="12"/>
  <c r="MV79" i="12"/>
  <c r="MT79" i="12"/>
  <c r="MS79" i="12"/>
  <c r="MR79" i="12"/>
  <c r="MM79" i="12"/>
  <c r="ME79" i="12"/>
  <c r="MV78" i="12"/>
  <c r="MT78" i="12"/>
  <c r="MS78" i="12"/>
  <c r="MR78" i="12"/>
  <c r="MM78" i="12"/>
  <c r="ML78" i="12"/>
  <c r="MK78" i="12"/>
  <c r="MJ78" i="12"/>
  <c r="ME78" i="12"/>
  <c r="MV77" i="12"/>
  <c r="MT77" i="12"/>
  <c r="MS77" i="12"/>
  <c r="MR77" i="12"/>
  <c r="MM77" i="12"/>
  <c r="ML77" i="12"/>
  <c r="MK77" i="12"/>
  <c r="MJ77" i="12"/>
  <c r="ME77" i="12"/>
  <c r="MV76" i="12"/>
  <c r="MT76" i="12"/>
  <c r="MS76" i="12"/>
  <c r="MR76" i="12"/>
  <c r="MM76" i="12"/>
  <c r="ME76" i="12"/>
  <c r="MV75" i="12"/>
  <c r="MT75" i="12"/>
  <c r="MS75" i="12"/>
  <c r="MR75" i="12"/>
  <c r="MM75" i="12"/>
  <c r="ML75" i="12"/>
  <c r="MK75" i="12"/>
  <c r="MJ75" i="12"/>
  <c r="ME75" i="12"/>
  <c r="MV74" i="12"/>
  <c r="MT74" i="12"/>
  <c r="MS74" i="12"/>
  <c r="MR74" i="12"/>
  <c r="MM74" i="12"/>
  <c r="ML74" i="12"/>
  <c r="MK74" i="12"/>
  <c r="MJ74" i="12"/>
  <c r="ME74" i="12"/>
  <c r="MV73" i="12"/>
  <c r="MT73" i="12"/>
  <c r="MS73" i="12"/>
  <c r="MR73" i="12"/>
  <c r="MM73" i="12"/>
  <c r="ME73" i="12"/>
  <c r="MV72" i="12"/>
  <c r="MT72" i="12"/>
  <c r="MS72" i="12"/>
  <c r="MR72" i="12"/>
  <c r="MM72" i="12"/>
  <c r="ML72" i="12"/>
  <c r="MK72" i="12"/>
  <c r="MJ72" i="12"/>
  <c r="ME72" i="12"/>
  <c r="MV71" i="12"/>
  <c r="MT71" i="12"/>
  <c r="MS71" i="12"/>
  <c r="MR71" i="12"/>
  <c r="MM71" i="12"/>
  <c r="ML71" i="12"/>
  <c r="MK71" i="12"/>
  <c r="MJ71" i="12"/>
  <c r="ME71" i="12"/>
  <c r="MV70" i="12"/>
  <c r="MT70" i="12"/>
  <c r="MS70" i="12"/>
  <c r="MR70" i="12"/>
  <c r="MM70" i="12"/>
  <c r="ME70" i="12"/>
  <c r="MV69" i="12"/>
  <c r="MT69" i="12"/>
  <c r="MS69" i="12"/>
  <c r="MR69" i="12"/>
  <c r="MM69" i="12"/>
  <c r="ML69" i="12"/>
  <c r="MK69" i="12"/>
  <c r="MJ69" i="12"/>
  <c r="ME69" i="12"/>
  <c r="MV68" i="12"/>
  <c r="MT68" i="12"/>
  <c r="MS68" i="12"/>
  <c r="MR68" i="12"/>
  <c r="MM68" i="12"/>
  <c r="ML68" i="12"/>
  <c r="MK68" i="12"/>
  <c r="MJ68" i="12"/>
  <c r="MV67" i="12"/>
  <c r="MT67" i="12"/>
  <c r="MS67" i="12"/>
  <c r="MR67" i="12"/>
  <c r="MM67" i="12"/>
  <c r="ML67" i="12"/>
  <c r="MK67" i="12"/>
  <c r="MJ67" i="12"/>
  <c r="ME67" i="12"/>
  <c r="MV66" i="12"/>
  <c r="MT66" i="12"/>
  <c r="MS66" i="12"/>
  <c r="MR66" i="12"/>
  <c r="MM66" i="12"/>
  <c r="ML66" i="12"/>
  <c r="MK66" i="12"/>
  <c r="MJ66" i="12"/>
  <c r="ME66" i="12"/>
  <c r="MV65" i="12"/>
  <c r="MT65" i="12"/>
  <c r="MS65" i="12"/>
  <c r="MR65" i="12"/>
  <c r="MM65" i="12"/>
  <c r="ME65" i="12"/>
  <c r="MV64" i="12"/>
  <c r="MT64" i="12"/>
  <c r="MS64" i="12"/>
  <c r="MR64" i="12"/>
  <c r="MM64" i="12"/>
  <c r="ME64" i="12"/>
  <c r="MV63" i="12"/>
  <c r="MT63" i="12"/>
  <c r="MS63" i="12"/>
  <c r="MR63" i="12"/>
  <c r="MM63" i="12"/>
  <c r="ML63" i="12"/>
  <c r="MK63" i="12"/>
  <c r="MJ63" i="12"/>
  <c r="ME63" i="12"/>
  <c r="MV62" i="12"/>
  <c r="MT62" i="12"/>
  <c r="MS62" i="12"/>
  <c r="MR62" i="12"/>
  <c r="MM62" i="12"/>
  <c r="ML62" i="12"/>
  <c r="MK62" i="12"/>
  <c r="MJ62" i="12"/>
  <c r="ME62" i="12"/>
  <c r="MV61" i="12"/>
  <c r="MT61" i="12"/>
  <c r="MS61" i="12"/>
  <c r="MR61" i="12"/>
  <c r="MM61" i="12"/>
  <c r="ME61" i="12"/>
  <c r="MV60" i="12"/>
  <c r="MT60" i="12"/>
  <c r="MS60" i="12"/>
  <c r="MR60" i="12"/>
  <c r="MM60" i="12"/>
  <c r="ML60" i="12"/>
  <c r="MK60" i="12"/>
  <c r="MJ60" i="12"/>
  <c r="ME60" i="12"/>
  <c r="MV59" i="12"/>
  <c r="MT59" i="12"/>
  <c r="MS59" i="12"/>
  <c r="MR59" i="12"/>
  <c r="MM59" i="12"/>
  <c r="ML59" i="12"/>
  <c r="MK59" i="12"/>
  <c r="MJ59" i="12"/>
  <c r="ME59" i="12"/>
  <c r="MV58" i="12"/>
  <c r="MT58" i="12"/>
  <c r="MS58" i="12"/>
  <c r="MR58" i="12"/>
  <c r="MM58" i="12"/>
  <c r="ME58" i="12"/>
  <c r="MV57" i="12"/>
  <c r="MT57" i="12"/>
  <c r="MS57" i="12"/>
  <c r="MR57" i="12"/>
  <c r="MM57" i="12"/>
  <c r="ML57" i="12"/>
  <c r="MK57" i="12"/>
  <c r="MJ57" i="12"/>
  <c r="ME57" i="12"/>
  <c r="MV56" i="12"/>
  <c r="MT56" i="12"/>
  <c r="MS56" i="12"/>
  <c r="MR56" i="12"/>
  <c r="MM56" i="12"/>
  <c r="ML56" i="12"/>
  <c r="MK56" i="12"/>
  <c r="MJ56" i="12"/>
  <c r="ME56" i="12"/>
  <c r="MV55" i="12"/>
  <c r="MT55" i="12"/>
  <c r="MS55" i="12"/>
  <c r="MR55" i="12"/>
  <c r="MM55" i="12"/>
  <c r="ME55" i="12"/>
  <c r="MV54" i="12"/>
  <c r="MT54" i="12"/>
  <c r="MS54" i="12"/>
  <c r="MR54" i="12"/>
  <c r="MM54" i="12"/>
  <c r="ML54" i="12"/>
  <c r="MK54" i="12"/>
  <c r="MJ54" i="12"/>
  <c r="ME54" i="12"/>
  <c r="MV53" i="12"/>
  <c r="MT53" i="12"/>
  <c r="MS53" i="12"/>
  <c r="MR53" i="12"/>
  <c r="MM53" i="12"/>
  <c r="ML53" i="12"/>
  <c r="MK53" i="12"/>
  <c r="MJ53" i="12"/>
  <c r="ME53" i="12"/>
  <c r="MV52" i="12"/>
  <c r="MT52" i="12"/>
  <c r="MS52" i="12"/>
  <c r="MR52" i="12"/>
  <c r="MM52" i="12"/>
  <c r="ME52" i="12"/>
  <c r="MV51" i="12"/>
  <c r="MT51" i="12"/>
  <c r="MS51" i="12"/>
  <c r="MR51" i="12"/>
  <c r="MM51" i="12"/>
  <c r="ML51" i="12"/>
  <c r="MK51" i="12"/>
  <c r="MJ51" i="12"/>
  <c r="ME51" i="12"/>
  <c r="MV50" i="12"/>
  <c r="MT50" i="12"/>
  <c r="MS50" i="12"/>
  <c r="MR50" i="12"/>
  <c r="MM50" i="12"/>
  <c r="ML50" i="12"/>
  <c r="MK50" i="12"/>
  <c r="MJ50" i="12"/>
  <c r="MV49" i="12"/>
  <c r="MT49" i="12"/>
  <c r="MS49" i="12"/>
  <c r="MR49" i="12"/>
  <c r="MM49" i="12"/>
  <c r="ML49" i="12"/>
  <c r="MK49" i="12"/>
  <c r="MJ49" i="12"/>
  <c r="ME49" i="12"/>
  <c r="MV48" i="12"/>
  <c r="MT48" i="12"/>
  <c r="MS48" i="12"/>
  <c r="MR48" i="12"/>
  <c r="MM48" i="12"/>
  <c r="ML48" i="12"/>
  <c r="MK48" i="12"/>
  <c r="MJ48" i="12"/>
  <c r="ME48" i="12"/>
  <c r="MV47" i="12"/>
  <c r="MT47" i="12"/>
  <c r="MS47" i="12"/>
  <c r="MR47" i="12"/>
  <c r="MM47" i="12"/>
  <c r="ML47" i="12"/>
  <c r="MK47" i="12"/>
  <c r="MJ47" i="12"/>
  <c r="ME47" i="12"/>
  <c r="MV46" i="12"/>
  <c r="MT46" i="12"/>
  <c r="MS46" i="12"/>
  <c r="MR46" i="12"/>
  <c r="MM46" i="12"/>
  <c r="ME46" i="12"/>
  <c r="MV45" i="12"/>
  <c r="MT45" i="12"/>
  <c r="MS45" i="12"/>
  <c r="MR45" i="12"/>
  <c r="MM45" i="12"/>
  <c r="ML45" i="12"/>
  <c r="MK45" i="12"/>
  <c r="MJ45" i="12"/>
  <c r="ME45" i="12"/>
  <c r="MV44" i="12"/>
  <c r="MT44" i="12"/>
  <c r="MS44" i="12"/>
  <c r="MR44" i="12"/>
  <c r="MM44" i="12"/>
  <c r="ML44" i="12"/>
  <c r="MK44" i="12"/>
  <c r="MJ44" i="12"/>
  <c r="ME44" i="12"/>
  <c r="MV43" i="12"/>
  <c r="MT43" i="12"/>
  <c r="MS43" i="12"/>
  <c r="MR43" i="12"/>
  <c r="MM43" i="12"/>
  <c r="ME43" i="12"/>
  <c r="MV42" i="12"/>
  <c r="MT42" i="12"/>
  <c r="MS42" i="12"/>
  <c r="MR42" i="12"/>
  <c r="MM42" i="12"/>
  <c r="ML42" i="12"/>
  <c r="MK42" i="12"/>
  <c r="MJ42" i="12"/>
  <c r="ME42" i="12"/>
  <c r="MV41" i="12"/>
  <c r="MT41" i="12"/>
  <c r="MS41" i="12"/>
  <c r="MR41" i="12"/>
  <c r="MM41" i="12"/>
  <c r="ML41" i="12"/>
  <c r="MK41" i="12"/>
  <c r="MJ41" i="12"/>
  <c r="ME41" i="12"/>
  <c r="MV40" i="12"/>
  <c r="MT40" i="12"/>
  <c r="MS40" i="12"/>
  <c r="MR40" i="12"/>
  <c r="MM40" i="12"/>
  <c r="ME40" i="12"/>
  <c r="MV39" i="12"/>
  <c r="MT39" i="12"/>
  <c r="MS39" i="12"/>
  <c r="MR39" i="12"/>
  <c r="MM39" i="12"/>
  <c r="ML39" i="12"/>
  <c r="MK39" i="12"/>
  <c r="MJ39" i="12"/>
  <c r="ME39" i="12"/>
  <c r="MV38" i="12"/>
  <c r="MT38" i="12"/>
  <c r="MS38" i="12"/>
  <c r="MR38" i="12"/>
  <c r="MM38" i="12"/>
  <c r="ML38" i="12"/>
  <c r="MK38" i="12"/>
  <c r="MJ38" i="12"/>
  <c r="ME38" i="12"/>
  <c r="MV37" i="12"/>
  <c r="MT37" i="12"/>
  <c r="MS37" i="12"/>
  <c r="MR37" i="12"/>
  <c r="MM37" i="12"/>
  <c r="ME37" i="12"/>
  <c r="MV36" i="12"/>
  <c r="MT36" i="12"/>
  <c r="MS36" i="12"/>
  <c r="MR36" i="12"/>
  <c r="MM36" i="12"/>
  <c r="ML36" i="12"/>
  <c r="MK36" i="12"/>
  <c r="MJ36" i="12"/>
  <c r="ME36" i="12"/>
  <c r="MV35" i="12"/>
  <c r="MT35" i="12"/>
  <c r="MS35" i="12"/>
  <c r="MR35" i="12"/>
  <c r="MM35" i="12"/>
  <c r="ML35" i="12"/>
  <c r="MK35" i="12"/>
  <c r="MJ35" i="12"/>
  <c r="ME35" i="12"/>
  <c r="MV34" i="12"/>
  <c r="MT34" i="12"/>
  <c r="MS34" i="12"/>
  <c r="MR34" i="12"/>
  <c r="MM34" i="12"/>
  <c r="ME34" i="12"/>
  <c r="MV33" i="12"/>
  <c r="MT33" i="12"/>
  <c r="MS33" i="12"/>
  <c r="MR33" i="12"/>
  <c r="MM33" i="12"/>
  <c r="ML33" i="12"/>
  <c r="MK33" i="12"/>
  <c r="MJ33" i="12"/>
  <c r="ME33" i="12"/>
  <c r="MV32" i="12"/>
  <c r="MT32" i="12"/>
  <c r="MS32" i="12"/>
  <c r="MR32" i="12"/>
  <c r="MM32" i="12"/>
  <c r="ML32" i="12"/>
  <c r="MK32" i="12"/>
  <c r="MJ32" i="12"/>
  <c r="ME32" i="12"/>
  <c r="MV31" i="12"/>
  <c r="MT31" i="12"/>
  <c r="MS31" i="12"/>
  <c r="MR31" i="12"/>
  <c r="MM31" i="12"/>
  <c r="ME31" i="12"/>
  <c r="MV30" i="12"/>
  <c r="MT30" i="12"/>
  <c r="MS30" i="12"/>
  <c r="MR30" i="12"/>
  <c r="MM30" i="12"/>
  <c r="ML30" i="12"/>
  <c r="MK30" i="12"/>
  <c r="MJ30" i="12"/>
  <c r="ME30" i="12"/>
  <c r="MV29" i="12"/>
  <c r="MT29" i="12"/>
  <c r="MS29" i="12"/>
  <c r="MR29" i="12"/>
  <c r="MM29" i="12"/>
  <c r="ML29" i="12"/>
  <c r="MK29" i="12"/>
  <c r="MJ29" i="12"/>
  <c r="MV28" i="12"/>
  <c r="MT28" i="12"/>
  <c r="MS28" i="12"/>
  <c r="MR28" i="12"/>
  <c r="MM28" i="12"/>
  <c r="ML28" i="12"/>
  <c r="MK28" i="12"/>
  <c r="MJ28" i="12"/>
  <c r="ME28" i="12"/>
  <c r="MV27" i="12"/>
  <c r="MT27" i="12"/>
  <c r="MS27" i="12"/>
  <c r="MR27" i="12"/>
  <c r="MM27" i="12"/>
  <c r="ML27" i="12"/>
  <c r="MK27" i="12"/>
  <c r="MJ27" i="12"/>
  <c r="ME27" i="12"/>
  <c r="MV26" i="12"/>
  <c r="MT26" i="12"/>
  <c r="MS26" i="12"/>
  <c r="MR26" i="12"/>
  <c r="MM26" i="12"/>
  <c r="ML26" i="12"/>
  <c r="MK26" i="12"/>
  <c r="MJ26" i="12"/>
  <c r="ME26" i="12"/>
  <c r="MV25" i="12"/>
  <c r="MT25" i="12"/>
  <c r="MS25" i="12"/>
  <c r="MR25" i="12"/>
  <c r="MM25" i="12"/>
  <c r="ME25" i="12"/>
  <c r="MV24" i="12"/>
  <c r="MT24" i="12"/>
  <c r="MS24" i="12"/>
  <c r="MR24" i="12"/>
  <c r="MM24" i="12"/>
  <c r="ML24" i="12"/>
  <c r="MK24" i="12"/>
  <c r="MJ24" i="12"/>
  <c r="ME24" i="12"/>
  <c r="MV23" i="12"/>
  <c r="MT23" i="12"/>
  <c r="MS23" i="12"/>
  <c r="MR23" i="12"/>
  <c r="MM23" i="12"/>
  <c r="ME23" i="12"/>
  <c r="MV22" i="12"/>
  <c r="MT22" i="12"/>
  <c r="MS22" i="12"/>
  <c r="MR22" i="12"/>
  <c r="MM22" i="12"/>
  <c r="ME22" i="12"/>
  <c r="MV18" i="12"/>
  <c r="MT18" i="12"/>
  <c r="MS18" i="12"/>
  <c r="MR18" i="12"/>
  <c r="MM18" i="12"/>
  <c r="ML18" i="12"/>
  <c r="MK18" i="12"/>
  <c r="MJ18" i="12"/>
  <c r="ME18" i="12"/>
  <c r="MV17" i="12"/>
  <c r="MT17" i="12"/>
  <c r="MS17" i="12"/>
  <c r="MR17" i="12"/>
  <c r="MM17" i="12"/>
  <c r="ML17" i="12"/>
  <c r="MK17" i="12"/>
  <c r="MJ17" i="12"/>
  <c r="ME17" i="12"/>
  <c r="MV16" i="12"/>
  <c r="MT16" i="12"/>
  <c r="MS16" i="12"/>
  <c r="MR16" i="12"/>
  <c r="MM16" i="12"/>
  <c r="ME16" i="12"/>
  <c r="MV15" i="12"/>
  <c r="MT15" i="12"/>
  <c r="MS15" i="12"/>
  <c r="MR15" i="12"/>
  <c r="MM15" i="12"/>
  <c r="ML15" i="12"/>
  <c r="MK15" i="12"/>
  <c r="MJ15" i="12"/>
  <c r="ME15" i="12"/>
  <c r="MV14" i="12"/>
  <c r="MT14" i="12"/>
  <c r="MS14" i="12"/>
  <c r="MR14" i="12"/>
  <c r="MM14" i="12"/>
  <c r="ML14" i="12"/>
  <c r="MK14" i="12"/>
  <c r="MJ14" i="12"/>
  <c r="ME14" i="12"/>
  <c r="MV13" i="12"/>
  <c r="MT13" i="12"/>
  <c r="MS13" i="12"/>
  <c r="MR13" i="12"/>
  <c r="MM13" i="12"/>
  <c r="ME13" i="12"/>
  <c r="MV12" i="12"/>
  <c r="MT12" i="12"/>
  <c r="MS12" i="12"/>
  <c r="MR12" i="12"/>
  <c r="MM12" i="12"/>
  <c r="ML12" i="12"/>
  <c r="MK12" i="12"/>
  <c r="MJ12" i="12"/>
  <c r="ME12" i="12"/>
  <c r="MV11" i="12"/>
  <c r="MT11" i="12"/>
  <c r="MS11" i="12"/>
  <c r="MR11" i="12"/>
  <c r="MM11" i="12"/>
  <c r="ML11" i="12"/>
  <c r="MK11" i="12"/>
  <c r="MJ11" i="12"/>
  <c r="ME11" i="12"/>
  <c r="MV10" i="12"/>
  <c r="MT10" i="12"/>
  <c r="MS10" i="12"/>
  <c r="MR10" i="12"/>
  <c r="MM10" i="12"/>
  <c r="ME10" i="12"/>
  <c r="MV9" i="12"/>
  <c r="MT9" i="12"/>
  <c r="MS9" i="12"/>
  <c r="MR9" i="12"/>
  <c r="MM9" i="12"/>
  <c r="ML9" i="12"/>
  <c r="MK9" i="12"/>
  <c r="MJ9" i="12"/>
  <c r="ME9" i="12"/>
  <c r="MV8" i="12"/>
  <c r="MT8" i="12"/>
  <c r="MS8" i="12"/>
  <c r="MR8" i="12"/>
  <c r="MM8" i="12"/>
  <c r="MJ8" i="12"/>
  <c r="ME8" i="12"/>
  <c r="MV7" i="12"/>
  <c r="MT7" i="12"/>
  <c r="MS7" i="12"/>
  <c r="MR7" i="12"/>
  <c r="MM7" i="12"/>
  <c r="ME7" i="12"/>
  <c r="MM4" i="12"/>
  <c r="MV3" i="12"/>
  <c r="MR2" i="12"/>
  <c r="MM2" i="12"/>
  <c r="LM110" i="12"/>
  <c r="LM109" i="12"/>
  <c r="MB104" i="12"/>
  <c r="LX103" i="12"/>
  <c r="LX101" i="12"/>
  <c r="LM106" i="12" s="1"/>
  <c r="MA100" i="12"/>
  <c r="LV100" i="12"/>
  <c r="LL108" i="12" s="1"/>
  <c r="LN100" i="12"/>
  <c r="LL100" i="12"/>
  <c r="MB99" i="12"/>
  <c r="LZ99" i="12"/>
  <c r="LY99" i="12"/>
  <c r="LX99" i="12"/>
  <c r="LS99" i="12"/>
  <c r="LR99" i="12"/>
  <c r="LQ99" i="12"/>
  <c r="LP99" i="12"/>
  <c r="LK99" i="12"/>
  <c r="MB98" i="12"/>
  <c r="LZ98" i="12"/>
  <c r="LY98" i="12"/>
  <c r="LX98" i="12"/>
  <c r="LS98" i="12"/>
  <c r="LP98" i="12"/>
  <c r="LK98" i="12"/>
  <c r="LX97" i="12"/>
  <c r="LS97" i="12"/>
  <c r="LK97" i="12"/>
  <c r="MB96" i="12"/>
  <c r="LZ96" i="12"/>
  <c r="LY96" i="12"/>
  <c r="LX96" i="12"/>
  <c r="LS96" i="12"/>
  <c r="LR96" i="12"/>
  <c r="LQ96" i="12"/>
  <c r="LP96" i="12"/>
  <c r="LK96" i="12"/>
  <c r="MB95" i="12"/>
  <c r="LZ95" i="12"/>
  <c r="LY95" i="12"/>
  <c r="LX95" i="12"/>
  <c r="LS95" i="12"/>
  <c r="LQ95" i="12"/>
  <c r="LR95" i="12" s="1"/>
  <c r="LP95" i="12"/>
  <c r="LK95" i="12"/>
  <c r="MB94" i="12"/>
  <c r="LZ94" i="12"/>
  <c r="LY94" i="12"/>
  <c r="LX94" i="12"/>
  <c r="LS94" i="12"/>
  <c r="LK94" i="12"/>
  <c r="MB93" i="12"/>
  <c r="LZ93" i="12"/>
  <c r="LY93" i="12"/>
  <c r="LX93" i="12"/>
  <c r="LS93" i="12"/>
  <c r="LR93" i="12"/>
  <c r="LQ93" i="12"/>
  <c r="LP93" i="12"/>
  <c r="LK93" i="12"/>
  <c r="MB92" i="12"/>
  <c r="LZ92" i="12"/>
  <c r="LY92" i="12"/>
  <c r="LX92" i="12"/>
  <c r="LS92" i="12"/>
  <c r="LK92" i="12"/>
  <c r="MB91" i="12"/>
  <c r="LZ91" i="12"/>
  <c r="LY91" i="12"/>
  <c r="LX91" i="12"/>
  <c r="LS91" i="12"/>
  <c r="LP91" i="12"/>
  <c r="LK91" i="12"/>
  <c r="MB90" i="12"/>
  <c r="LZ90" i="12"/>
  <c r="LY90" i="12"/>
  <c r="LX90" i="12"/>
  <c r="LS90" i="12"/>
  <c r="LR90" i="12"/>
  <c r="LQ90" i="12"/>
  <c r="LP90" i="12"/>
  <c r="LK90" i="12"/>
  <c r="MB89" i="12"/>
  <c r="LZ89" i="12"/>
  <c r="LY89" i="12"/>
  <c r="LX89" i="12"/>
  <c r="LS89" i="12"/>
  <c r="LR89" i="12"/>
  <c r="LQ89" i="12"/>
  <c r="LP89" i="12"/>
  <c r="LS88" i="12"/>
  <c r="LR88" i="12"/>
  <c r="LQ88" i="12"/>
  <c r="LP88" i="12"/>
  <c r="LK88" i="12"/>
  <c r="LY87" i="12"/>
  <c r="LX87" i="12"/>
  <c r="LS87" i="12"/>
  <c r="LR87" i="12"/>
  <c r="LQ87" i="12"/>
  <c r="LP87" i="12"/>
  <c r="LK87" i="12"/>
  <c r="MB86" i="12"/>
  <c r="LZ86" i="12"/>
  <c r="LY86" i="12"/>
  <c r="LX86" i="12"/>
  <c r="LS86" i="12"/>
  <c r="LR86" i="12"/>
  <c r="LQ86" i="12"/>
  <c r="LP86" i="12"/>
  <c r="LK86" i="12"/>
  <c r="MB85" i="12"/>
  <c r="LZ85" i="12"/>
  <c r="LY85" i="12"/>
  <c r="LX85" i="12"/>
  <c r="LS85" i="12"/>
  <c r="LK85" i="12"/>
  <c r="MB84" i="12"/>
  <c r="LZ84" i="12"/>
  <c r="LY84" i="12"/>
  <c r="LX84" i="12"/>
  <c r="LS84" i="12"/>
  <c r="LR84" i="12"/>
  <c r="LQ84" i="12"/>
  <c r="LP84" i="12"/>
  <c r="LK84" i="12"/>
  <c r="MB83" i="12"/>
  <c r="LZ83" i="12"/>
  <c r="LY83" i="12"/>
  <c r="LX83" i="12"/>
  <c r="LS83" i="12"/>
  <c r="LR83" i="12"/>
  <c r="LQ83" i="12"/>
  <c r="LP83" i="12"/>
  <c r="LK83" i="12"/>
  <c r="LX82" i="12"/>
  <c r="LS82" i="12"/>
  <c r="LK82" i="12"/>
  <c r="MB81" i="12"/>
  <c r="LZ81" i="12"/>
  <c r="LY81" i="12"/>
  <c r="LX81" i="12"/>
  <c r="LS81" i="12"/>
  <c r="LR81" i="12"/>
  <c r="LQ81" i="12"/>
  <c r="LP81" i="12"/>
  <c r="LK81" i="12"/>
  <c r="MB80" i="12"/>
  <c r="LZ80" i="12"/>
  <c r="LY80" i="12"/>
  <c r="LX80" i="12"/>
  <c r="LS80" i="12"/>
  <c r="LR80" i="12"/>
  <c r="LQ80" i="12"/>
  <c r="LP80" i="12"/>
  <c r="LK80" i="12"/>
  <c r="LX79" i="12"/>
  <c r="LS79" i="12"/>
  <c r="LK79" i="12"/>
  <c r="MB78" i="12"/>
  <c r="LZ78" i="12"/>
  <c r="LY78" i="12"/>
  <c r="LX78" i="12"/>
  <c r="LS78" i="12"/>
  <c r="LR78" i="12"/>
  <c r="LQ78" i="12"/>
  <c r="LP78" i="12"/>
  <c r="LK78" i="12"/>
  <c r="MB77" i="12"/>
  <c r="LZ77" i="12"/>
  <c r="LY77" i="12"/>
  <c r="LX77" i="12"/>
  <c r="LS77" i="12"/>
  <c r="LP77" i="12"/>
  <c r="LK77" i="12"/>
  <c r="MB76" i="12"/>
  <c r="LZ76" i="12"/>
  <c r="LY76" i="12"/>
  <c r="LX76" i="12"/>
  <c r="LS76" i="12"/>
  <c r="LK76" i="12"/>
  <c r="MB75" i="12"/>
  <c r="LZ75" i="12"/>
  <c r="LY75" i="12"/>
  <c r="LX75" i="12"/>
  <c r="LS75" i="12"/>
  <c r="LR75" i="12"/>
  <c r="LQ75" i="12"/>
  <c r="LP75" i="12"/>
  <c r="LK75" i="12"/>
  <c r="MB74" i="12"/>
  <c r="LZ74" i="12"/>
  <c r="LY74" i="12"/>
  <c r="LX74" i="12"/>
  <c r="LS74" i="12"/>
  <c r="LR74" i="12"/>
  <c r="LQ74" i="12"/>
  <c r="LP74" i="12"/>
  <c r="LK74" i="12"/>
  <c r="MB73" i="12"/>
  <c r="LZ73" i="12"/>
  <c r="LY73" i="12"/>
  <c r="LX73" i="12"/>
  <c r="LS73" i="12"/>
  <c r="LK73" i="12"/>
  <c r="MB72" i="12"/>
  <c r="LZ72" i="12"/>
  <c r="LY72" i="12"/>
  <c r="LX72" i="12"/>
  <c r="LS72" i="12"/>
  <c r="LR72" i="12"/>
  <c r="LQ72" i="12"/>
  <c r="LP72" i="12"/>
  <c r="LK72" i="12"/>
  <c r="MB71" i="12"/>
  <c r="LZ71" i="12"/>
  <c r="LY71" i="12"/>
  <c r="LX71" i="12"/>
  <c r="LS71" i="12"/>
  <c r="LR71" i="12"/>
  <c r="LQ71" i="12"/>
  <c r="LP71" i="12"/>
  <c r="LS70" i="12"/>
  <c r="LR70" i="12"/>
  <c r="LQ70" i="12"/>
  <c r="LP70" i="12"/>
  <c r="LK70" i="12"/>
  <c r="MB69" i="12"/>
  <c r="LZ69" i="12"/>
  <c r="LY69" i="12"/>
  <c r="LX69" i="12"/>
  <c r="LS69" i="12"/>
  <c r="LR69" i="12"/>
  <c r="LQ69" i="12"/>
  <c r="LP69" i="12"/>
  <c r="LK69" i="12"/>
  <c r="MB68" i="12"/>
  <c r="LZ68" i="12"/>
  <c r="LY68" i="12"/>
  <c r="LX68" i="12"/>
  <c r="LS68" i="12"/>
  <c r="LR68" i="12"/>
  <c r="LQ68" i="12"/>
  <c r="LP68" i="12"/>
  <c r="LK68" i="12"/>
  <c r="MB67" i="12"/>
  <c r="LZ67" i="12"/>
  <c r="LY67" i="12"/>
  <c r="LX67" i="12"/>
  <c r="LS67" i="12"/>
  <c r="LK67" i="12"/>
  <c r="MB66" i="12"/>
  <c r="LZ66" i="12"/>
  <c r="LY66" i="12"/>
  <c r="LX66" i="12"/>
  <c r="LS66" i="12"/>
  <c r="LR66" i="12"/>
  <c r="LQ66" i="12"/>
  <c r="LP66" i="12"/>
  <c r="LK66" i="12"/>
  <c r="MB65" i="12"/>
  <c r="LZ65" i="12"/>
  <c r="LY65" i="12"/>
  <c r="LX65" i="12"/>
  <c r="LS65" i="12"/>
  <c r="LR65" i="12"/>
  <c r="LQ65" i="12"/>
  <c r="LP65" i="12"/>
  <c r="LK65" i="12"/>
  <c r="MB64" i="12"/>
  <c r="LZ64" i="12"/>
  <c r="LY64" i="12"/>
  <c r="LX64" i="12"/>
  <c r="LS64" i="12"/>
  <c r="LK64" i="12"/>
  <c r="MB63" i="12"/>
  <c r="LZ63" i="12"/>
  <c r="LY63" i="12"/>
  <c r="LX63" i="12"/>
  <c r="LS63" i="12"/>
  <c r="LR63" i="12"/>
  <c r="LQ63" i="12"/>
  <c r="LP63" i="12"/>
  <c r="LK63" i="12"/>
  <c r="MB62" i="12"/>
  <c r="LZ62" i="12"/>
  <c r="LY62" i="12"/>
  <c r="LX62" i="12"/>
  <c r="LS62" i="12"/>
  <c r="LR62" i="12"/>
  <c r="LQ62" i="12"/>
  <c r="LP62" i="12"/>
  <c r="LK62" i="12"/>
  <c r="MB61" i="12"/>
  <c r="LZ61" i="12"/>
  <c r="LY61" i="12"/>
  <c r="LX61" i="12"/>
  <c r="LS61" i="12"/>
  <c r="LK61" i="12"/>
  <c r="MB60" i="12"/>
  <c r="LZ60" i="12"/>
  <c r="LY60" i="12"/>
  <c r="LX60" i="12"/>
  <c r="LS60" i="12"/>
  <c r="LR60" i="12"/>
  <c r="LQ60" i="12"/>
  <c r="LP60" i="12"/>
  <c r="LK60" i="12"/>
  <c r="MB59" i="12"/>
  <c r="LZ59" i="12"/>
  <c r="LY59" i="12"/>
  <c r="LX59" i="12"/>
  <c r="LS59" i="12"/>
  <c r="LR59" i="12"/>
  <c r="LQ59" i="12"/>
  <c r="LP59" i="12"/>
  <c r="LK59" i="12"/>
  <c r="MB58" i="12"/>
  <c r="LZ58" i="12"/>
  <c r="LY58" i="12"/>
  <c r="LX58" i="12"/>
  <c r="LK58" i="12"/>
  <c r="MB57" i="12"/>
  <c r="LZ57" i="12"/>
  <c r="LY57" i="12"/>
  <c r="LX57" i="12"/>
  <c r="LS57" i="12"/>
  <c r="LR57" i="12"/>
  <c r="LQ57" i="12"/>
  <c r="LP57" i="12"/>
  <c r="LK57" i="12"/>
  <c r="MB56" i="12"/>
  <c r="LZ56" i="12"/>
  <c r="LY56" i="12"/>
  <c r="LX56" i="12"/>
  <c r="LS56" i="12"/>
  <c r="LQ56" i="12"/>
  <c r="LP56" i="12"/>
  <c r="LK56" i="12"/>
  <c r="MB55" i="12"/>
  <c r="LZ55" i="12"/>
  <c r="LY55" i="12"/>
  <c r="LX55" i="12"/>
  <c r="LS55" i="12"/>
  <c r="LK55" i="12"/>
  <c r="MB54" i="12"/>
  <c r="LZ54" i="12"/>
  <c r="LY54" i="12"/>
  <c r="LX54" i="12"/>
  <c r="LS54" i="12"/>
  <c r="LR54" i="12"/>
  <c r="LQ54" i="12"/>
  <c r="LP54" i="12"/>
  <c r="LK54" i="12"/>
  <c r="MB53" i="12"/>
  <c r="LZ53" i="12"/>
  <c r="LY53" i="12"/>
  <c r="LX53" i="12"/>
  <c r="LS53" i="12"/>
  <c r="LR53" i="12"/>
  <c r="LQ53" i="12"/>
  <c r="LP53" i="12"/>
  <c r="LK53" i="12"/>
  <c r="MB52" i="12"/>
  <c r="LZ52" i="12"/>
  <c r="LY52" i="12"/>
  <c r="LX52" i="12"/>
  <c r="LS52" i="12"/>
  <c r="LK52" i="12"/>
  <c r="MB51" i="12"/>
  <c r="LZ51" i="12"/>
  <c r="LY51" i="12"/>
  <c r="LX51" i="12"/>
  <c r="LS51" i="12"/>
  <c r="LR51" i="12"/>
  <c r="LQ51" i="12"/>
  <c r="LP51" i="12"/>
  <c r="LK51" i="12"/>
  <c r="MB50" i="12"/>
  <c r="LZ50" i="12"/>
  <c r="LY50" i="12"/>
  <c r="LX50" i="12"/>
  <c r="LS50" i="12"/>
  <c r="LR50" i="12"/>
  <c r="LQ50" i="12"/>
  <c r="LP50" i="12"/>
  <c r="LK50" i="12"/>
  <c r="MB49" i="12"/>
  <c r="LZ49" i="12"/>
  <c r="LY49" i="12"/>
  <c r="LX49" i="12"/>
  <c r="LS49" i="12"/>
  <c r="LK49" i="12"/>
  <c r="MB48" i="12"/>
  <c r="LZ48" i="12"/>
  <c r="LY48" i="12"/>
  <c r="LX48" i="12"/>
  <c r="LS48" i="12"/>
  <c r="LR48" i="12"/>
  <c r="LQ48" i="12"/>
  <c r="LP48" i="12"/>
  <c r="LK48" i="12"/>
  <c r="MB47" i="12"/>
  <c r="LZ47" i="12"/>
  <c r="LY47" i="12"/>
  <c r="LX47" i="12"/>
  <c r="LS47" i="12"/>
  <c r="LR47" i="12"/>
  <c r="LQ47" i="12"/>
  <c r="LP47" i="12"/>
  <c r="LS46" i="12"/>
  <c r="LR46" i="12"/>
  <c r="LQ46" i="12"/>
  <c r="LP46" i="12"/>
  <c r="LK46" i="12"/>
  <c r="MB45" i="12"/>
  <c r="LZ45" i="12"/>
  <c r="LY45" i="12"/>
  <c r="LX45" i="12"/>
  <c r="LS45" i="12"/>
  <c r="LR45" i="12"/>
  <c r="LQ45" i="12"/>
  <c r="LP45" i="12"/>
  <c r="LK45" i="12"/>
  <c r="MB44" i="12"/>
  <c r="LZ44" i="12"/>
  <c r="LY44" i="12"/>
  <c r="LX44" i="12"/>
  <c r="LS44" i="12"/>
  <c r="LR44" i="12"/>
  <c r="LQ44" i="12"/>
  <c r="LP44" i="12"/>
  <c r="LK44" i="12"/>
  <c r="MB43" i="12"/>
  <c r="LZ43" i="12"/>
  <c r="LY43" i="12"/>
  <c r="LX43" i="12"/>
  <c r="LS43" i="12"/>
  <c r="LK43" i="12"/>
  <c r="MB42" i="12"/>
  <c r="LZ42" i="12"/>
  <c r="LY42" i="12"/>
  <c r="LX42" i="12"/>
  <c r="LS42" i="12"/>
  <c r="LR42" i="12"/>
  <c r="LQ42" i="12"/>
  <c r="LP42" i="12"/>
  <c r="LK42" i="12"/>
  <c r="MB41" i="12"/>
  <c r="LZ41" i="12"/>
  <c r="LY41" i="12"/>
  <c r="LX41" i="12"/>
  <c r="LS41" i="12"/>
  <c r="LR41" i="12"/>
  <c r="LQ41" i="12"/>
  <c r="LP41" i="12"/>
  <c r="LK41" i="12"/>
  <c r="MB40" i="12"/>
  <c r="LZ40" i="12"/>
  <c r="LY40" i="12"/>
  <c r="LX40" i="12"/>
  <c r="LS40" i="12"/>
  <c r="LK40" i="12"/>
  <c r="MB39" i="12"/>
  <c r="LZ39" i="12"/>
  <c r="LY39" i="12"/>
  <c r="LX39" i="12"/>
  <c r="LS39" i="12"/>
  <c r="LR39" i="12"/>
  <c r="LQ39" i="12"/>
  <c r="LP39" i="12"/>
  <c r="LK39" i="12"/>
  <c r="MB38" i="12"/>
  <c r="LZ38" i="12"/>
  <c r="LY38" i="12"/>
  <c r="LX38" i="12"/>
  <c r="LS38" i="12"/>
  <c r="LR38" i="12"/>
  <c r="LQ38" i="12"/>
  <c r="LP38" i="12"/>
  <c r="LK38" i="12"/>
  <c r="MB37" i="12"/>
  <c r="LZ37" i="12"/>
  <c r="LY37" i="12"/>
  <c r="LX37" i="12"/>
  <c r="LS37" i="12"/>
  <c r="LK37" i="12"/>
  <c r="MB36" i="12"/>
  <c r="LZ36" i="12"/>
  <c r="LY36" i="12"/>
  <c r="LX36" i="12"/>
  <c r="LS36" i="12"/>
  <c r="LR36" i="12"/>
  <c r="LQ36" i="12"/>
  <c r="LP36" i="12"/>
  <c r="LK36" i="12"/>
  <c r="MB35" i="12"/>
  <c r="LZ35" i="12"/>
  <c r="LY35" i="12"/>
  <c r="LX35" i="12"/>
  <c r="LS35" i="12"/>
  <c r="LR35" i="12"/>
  <c r="LQ35" i="12"/>
  <c r="LP35" i="12"/>
  <c r="LK35" i="12"/>
  <c r="MB34" i="12"/>
  <c r="LZ34" i="12"/>
  <c r="LY34" i="12"/>
  <c r="LX34" i="12"/>
  <c r="LS34" i="12"/>
  <c r="LK34" i="12"/>
  <c r="MB33" i="12"/>
  <c r="LZ33" i="12"/>
  <c r="LY33" i="12"/>
  <c r="LX33" i="12"/>
  <c r="LS33" i="12"/>
  <c r="LR33" i="12"/>
  <c r="LQ33" i="12"/>
  <c r="LP33" i="12"/>
  <c r="LK33" i="12"/>
  <c r="MB32" i="12"/>
  <c r="LZ32" i="12"/>
  <c r="LY32" i="12"/>
  <c r="LX32" i="12"/>
  <c r="LS32" i="12"/>
  <c r="LR32" i="12"/>
  <c r="LQ32" i="12"/>
  <c r="LP32" i="12"/>
  <c r="LK32" i="12"/>
  <c r="MB31" i="12"/>
  <c r="LZ31" i="12"/>
  <c r="LY31" i="12"/>
  <c r="LX31" i="12"/>
  <c r="LS31" i="12"/>
  <c r="LK31" i="12"/>
  <c r="MB30" i="12"/>
  <c r="LZ30" i="12"/>
  <c r="LY30" i="12"/>
  <c r="LX30" i="12"/>
  <c r="LS30" i="12"/>
  <c r="LR30" i="12"/>
  <c r="LQ30" i="12"/>
  <c r="LP30" i="12"/>
  <c r="LK30" i="12"/>
  <c r="MB29" i="12"/>
  <c r="LZ29" i="12"/>
  <c r="LY29" i="12"/>
  <c r="LX29" i="12"/>
  <c r="LS29" i="12"/>
  <c r="LR29" i="12"/>
  <c r="LQ29" i="12"/>
  <c r="LP29" i="12"/>
  <c r="MB28" i="12"/>
  <c r="LZ28" i="12"/>
  <c r="LY28" i="12"/>
  <c r="LX28" i="12"/>
  <c r="LS28" i="12"/>
  <c r="LR28" i="12"/>
  <c r="LQ28" i="12"/>
  <c r="LP28" i="12"/>
  <c r="LK28" i="12"/>
  <c r="MB27" i="12"/>
  <c r="LZ27" i="12"/>
  <c r="LY27" i="12"/>
  <c r="LX27" i="12"/>
  <c r="LS27" i="12"/>
  <c r="LR27" i="12"/>
  <c r="LQ27" i="12"/>
  <c r="LP27" i="12"/>
  <c r="LK27" i="12"/>
  <c r="MB26" i="12"/>
  <c r="LZ26" i="12"/>
  <c r="LY26" i="12"/>
  <c r="LX26" i="12"/>
  <c r="LS26" i="12"/>
  <c r="LR26" i="12"/>
  <c r="LQ26" i="12"/>
  <c r="LP26" i="12"/>
  <c r="LK26" i="12"/>
  <c r="MB25" i="12"/>
  <c r="LZ25" i="12"/>
  <c r="LY25" i="12"/>
  <c r="LX25" i="12"/>
  <c r="LS25" i="12"/>
  <c r="LK25" i="12"/>
  <c r="MB24" i="12"/>
  <c r="LZ24" i="12"/>
  <c r="LY24" i="12"/>
  <c r="LX24" i="12"/>
  <c r="LS24" i="12"/>
  <c r="LR24" i="12"/>
  <c r="LQ24" i="12"/>
  <c r="LP24" i="12"/>
  <c r="LK24" i="12"/>
  <c r="MB23" i="12"/>
  <c r="LZ23" i="12"/>
  <c r="LY23" i="12"/>
  <c r="LX23" i="12"/>
  <c r="LS23" i="12"/>
  <c r="LR23" i="12"/>
  <c r="LQ23" i="12"/>
  <c r="LP23" i="12"/>
  <c r="LK23" i="12"/>
  <c r="MB22" i="12"/>
  <c r="LZ22" i="12"/>
  <c r="LY22" i="12"/>
  <c r="LX22" i="12"/>
  <c r="LS22" i="12"/>
  <c r="LK22" i="12"/>
  <c r="MB18" i="12"/>
  <c r="LZ18" i="12"/>
  <c r="LY18" i="12"/>
  <c r="LX18" i="12"/>
  <c r="LS18" i="12"/>
  <c r="LR18" i="12"/>
  <c r="LQ18" i="12"/>
  <c r="LP18" i="12"/>
  <c r="LK18" i="12"/>
  <c r="MB17" i="12"/>
  <c r="LZ17" i="12"/>
  <c r="LY17" i="12"/>
  <c r="LX17" i="12"/>
  <c r="LS17" i="12"/>
  <c r="LR17" i="12"/>
  <c r="LQ17" i="12"/>
  <c r="LP17" i="12"/>
  <c r="LK17" i="12"/>
  <c r="MB16" i="12"/>
  <c r="LZ16" i="12"/>
  <c r="LY16" i="12"/>
  <c r="LX16" i="12"/>
  <c r="LS16" i="12"/>
  <c r="LK16" i="12"/>
  <c r="MB15" i="12"/>
  <c r="LZ15" i="12"/>
  <c r="LY15" i="12"/>
  <c r="LX15" i="12"/>
  <c r="LS15" i="12"/>
  <c r="LR15" i="12"/>
  <c r="LQ15" i="12"/>
  <c r="LP15" i="12"/>
  <c r="LK15" i="12"/>
  <c r="MB14" i="12"/>
  <c r="LZ14" i="12"/>
  <c r="LY14" i="12"/>
  <c r="LX14" i="12"/>
  <c r="LS14" i="12"/>
  <c r="LR14" i="12"/>
  <c r="LQ14" i="12"/>
  <c r="LP14" i="12"/>
  <c r="LK14" i="12"/>
  <c r="MB13" i="12"/>
  <c r="LZ13" i="12"/>
  <c r="LY13" i="12"/>
  <c r="LX13" i="12"/>
  <c r="LS13" i="12"/>
  <c r="LK13" i="12"/>
  <c r="MB12" i="12"/>
  <c r="LZ12" i="12"/>
  <c r="LY12" i="12"/>
  <c r="LX12" i="12"/>
  <c r="LS12" i="12"/>
  <c r="LR12" i="12"/>
  <c r="LQ12" i="12"/>
  <c r="LP12" i="12"/>
  <c r="LK12" i="12"/>
  <c r="MB11" i="12"/>
  <c r="LZ11" i="12"/>
  <c r="LY11" i="12"/>
  <c r="LX11" i="12"/>
  <c r="LS11" i="12"/>
  <c r="LP11" i="12"/>
  <c r="LK11" i="12"/>
  <c r="MB10" i="12"/>
  <c r="LZ10" i="12"/>
  <c r="LY10" i="12"/>
  <c r="LX10" i="12"/>
  <c r="LS10" i="12"/>
  <c r="LK10" i="12"/>
  <c r="MB9" i="12"/>
  <c r="LZ9" i="12"/>
  <c r="LY9" i="12"/>
  <c r="LX9" i="12"/>
  <c r="LS9" i="12"/>
  <c r="LR9" i="12"/>
  <c r="LQ9" i="12"/>
  <c r="LP9" i="12"/>
  <c r="LK9" i="12"/>
  <c r="MB8" i="12"/>
  <c r="LZ8" i="12"/>
  <c r="LY8" i="12"/>
  <c r="LX8" i="12"/>
  <c r="LS8" i="12"/>
  <c r="LP8" i="12"/>
  <c r="LK8" i="12"/>
  <c r="MB7" i="12"/>
  <c r="LZ7" i="12"/>
  <c r="LY7" i="12"/>
  <c r="LX7" i="12"/>
  <c r="LS7" i="12"/>
  <c r="LK7" i="12"/>
  <c r="LS4" i="12"/>
  <c r="MB3" i="12"/>
  <c r="LX2" i="12"/>
  <c r="LS2" i="12"/>
  <c r="JY110" i="12"/>
  <c r="JE110" i="12"/>
  <c r="GW110" i="12"/>
  <c r="JY109" i="12"/>
  <c r="JE109" i="12"/>
  <c r="GW109" i="12"/>
  <c r="JY108" i="12"/>
  <c r="JE108" i="12"/>
  <c r="KN104" i="12"/>
  <c r="JT104" i="12"/>
  <c r="HL104" i="12"/>
  <c r="KJ103" i="12"/>
  <c r="JP103" i="12"/>
  <c r="JE107" i="12" s="1"/>
  <c r="KJ101" i="12"/>
  <c r="JY106" i="12" s="1"/>
  <c r="JP101" i="12"/>
  <c r="JE106" i="12" s="1"/>
  <c r="GW106" i="12"/>
  <c r="KM100" i="12"/>
  <c r="KH100" i="12"/>
  <c r="JX108" i="12" s="1"/>
  <c r="JZ100" i="12"/>
  <c r="C17" i="16" s="1"/>
  <c r="JX100" i="12"/>
  <c r="JS100" i="12"/>
  <c r="JN100" i="12"/>
  <c r="JD108" i="12" s="1"/>
  <c r="JF100" i="12"/>
  <c r="C16" i="16" s="1"/>
  <c r="JD100" i="12"/>
  <c r="HK100" i="12"/>
  <c r="HF100" i="12"/>
  <c r="GV108" i="12" s="1"/>
  <c r="GX100" i="12"/>
  <c r="C13" i="16" s="1"/>
  <c r="GV100" i="12"/>
  <c r="KN99" i="12"/>
  <c r="KL99" i="12"/>
  <c r="KK99" i="12"/>
  <c r="KJ99" i="12"/>
  <c r="KE99" i="12"/>
  <c r="KD99" i="12"/>
  <c r="KC99" i="12"/>
  <c r="KB99" i="12"/>
  <c r="JW99" i="12"/>
  <c r="JT99" i="12"/>
  <c r="JR99" i="12"/>
  <c r="JQ99" i="12"/>
  <c r="JP99" i="12"/>
  <c r="JK99" i="12"/>
  <c r="JH99" i="12"/>
  <c r="JC99" i="12"/>
  <c r="HL99" i="12"/>
  <c r="HJ99" i="12"/>
  <c r="HI99" i="12"/>
  <c r="HH99" i="12"/>
  <c r="HC99" i="12"/>
  <c r="GZ99" i="12"/>
  <c r="GU99" i="12"/>
  <c r="KN98" i="12"/>
  <c r="KL98" i="12"/>
  <c r="KK98" i="12"/>
  <c r="KJ98" i="12"/>
  <c r="KE98" i="12"/>
  <c r="KB98" i="12"/>
  <c r="JW98" i="12"/>
  <c r="JT98" i="12"/>
  <c r="JR98" i="12"/>
  <c r="JQ98" i="12"/>
  <c r="JP98" i="12"/>
  <c r="JK98" i="12"/>
  <c r="JC98" i="12"/>
  <c r="HL98" i="12"/>
  <c r="HJ98" i="12"/>
  <c r="HI98" i="12"/>
  <c r="HH98" i="12"/>
  <c r="HC98" i="12"/>
  <c r="GU98" i="12"/>
  <c r="KN97" i="12"/>
  <c r="KL97" i="12"/>
  <c r="KK97" i="12"/>
  <c r="KJ97" i="12"/>
  <c r="KE97" i="12"/>
  <c r="JW97" i="12"/>
  <c r="JT97" i="12"/>
  <c r="JR97" i="12"/>
  <c r="JQ97" i="12"/>
  <c r="JP97" i="12"/>
  <c r="JK97" i="12"/>
  <c r="JC97" i="12"/>
  <c r="HL97" i="12"/>
  <c r="HJ97" i="12"/>
  <c r="HI97" i="12"/>
  <c r="HH97" i="12"/>
  <c r="HC97" i="12"/>
  <c r="GU97" i="12"/>
  <c r="KN96" i="12"/>
  <c r="KL96" i="12"/>
  <c r="KK96" i="12"/>
  <c r="KJ96" i="12"/>
  <c r="KE96" i="12"/>
  <c r="KD96" i="12"/>
  <c r="KC96" i="12"/>
  <c r="KB96" i="12"/>
  <c r="JW96" i="12"/>
  <c r="JT96" i="12"/>
  <c r="JR96" i="12"/>
  <c r="JQ96" i="12"/>
  <c r="JP96" i="12"/>
  <c r="JK96" i="12"/>
  <c r="JJ96" i="12"/>
  <c r="JI96" i="12"/>
  <c r="JH96" i="12"/>
  <c r="JC96" i="12"/>
  <c r="HL96" i="12"/>
  <c r="HJ96" i="12"/>
  <c r="HI96" i="12"/>
  <c r="HH96" i="12"/>
  <c r="HC96" i="12"/>
  <c r="HB96" i="12"/>
  <c r="HA96" i="12"/>
  <c r="GZ96" i="12"/>
  <c r="GU96" i="12"/>
  <c r="KN95" i="12"/>
  <c r="KL95" i="12"/>
  <c r="KK95" i="12"/>
  <c r="KJ95" i="12"/>
  <c r="KE95" i="12"/>
  <c r="KD95" i="12"/>
  <c r="KC95" i="12"/>
  <c r="KB95" i="12"/>
  <c r="JW95" i="12"/>
  <c r="JT95" i="12"/>
  <c r="JR95" i="12"/>
  <c r="JQ95" i="12"/>
  <c r="JP95" i="12"/>
  <c r="JK95" i="12"/>
  <c r="JJ95" i="12"/>
  <c r="JI95" i="12"/>
  <c r="JH95" i="12"/>
  <c r="JC95" i="12"/>
  <c r="HL95" i="12"/>
  <c r="HJ95" i="12"/>
  <c r="HI95" i="12"/>
  <c r="HH95" i="12"/>
  <c r="HC95" i="12"/>
  <c r="GZ95" i="12"/>
  <c r="GU95" i="12"/>
  <c r="KN94" i="12"/>
  <c r="KL94" i="12"/>
  <c r="KK94" i="12"/>
  <c r="KJ94" i="12"/>
  <c r="KE94" i="12"/>
  <c r="JW94" i="12"/>
  <c r="JT94" i="12"/>
  <c r="JR94" i="12"/>
  <c r="JQ94" i="12"/>
  <c r="JP94" i="12"/>
  <c r="JK94" i="12"/>
  <c r="JI94" i="12"/>
  <c r="JH94" i="12"/>
  <c r="JC94" i="12"/>
  <c r="HL94" i="12"/>
  <c r="HJ94" i="12"/>
  <c r="HI94" i="12"/>
  <c r="HH94" i="12"/>
  <c r="HC94" i="12"/>
  <c r="GU94" i="12"/>
  <c r="KN93" i="12"/>
  <c r="KL93" i="12"/>
  <c r="KK93" i="12"/>
  <c r="KJ93" i="12"/>
  <c r="KE93" i="12"/>
  <c r="KD93" i="12"/>
  <c r="KC93" i="12"/>
  <c r="KB93" i="12"/>
  <c r="JW93" i="12"/>
  <c r="JT93" i="12"/>
  <c r="JR93" i="12"/>
  <c r="JQ93" i="12"/>
  <c r="JP93" i="12"/>
  <c r="JK93" i="12"/>
  <c r="JH93" i="12"/>
  <c r="JC93" i="12"/>
  <c r="HL93" i="12"/>
  <c r="HJ93" i="12"/>
  <c r="HI93" i="12"/>
  <c r="HH93" i="12"/>
  <c r="HC93" i="12"/>
  <c r="HB93" i="12"/>
  <c r="HA93" i="12"/>
  <c r="GZ93" i="12"/>
  <c r="GU93" i="12"/>
  <c r="KN92" i="12"/>
  <c r="KL92" i="12"/>
  <c r="KK92" i="12"/>
  <c r="KJ92" i="12"/>
  <c r="KE92" i="12"/>
  <c r="KD92" i="12"/>
  <c r="KC92" i="12"/>
  <c r="KB92" i="12"/>
  <c r="JT92" i="12"/>
  <c r="JR92" i="12"/>
  <c r="JQ92" i="12"/>
  <c r="JP92" i="12"/>
  <c r="JK92" i="12"/>
  <c r="JC92" i="12"/>
  <c r="HL92" i="12"/>
  <c r="HJ92" i="12"/>
  <c r="HI92" i="12"/>
  <c r="HH92" i="12"/>
  <c r="HC92" i="12"/>
  <c r="GZ92" i="12"/>
  <c r="GU92" i="12"/>
  <c r="KN91" i="12"/>
  <c r="KL91" i="12"/>
  <c r="KK91" i="12"/>
  <c r="KJ91" i="12"/>
  <c r="KE91" i="12"/>
  <c r="KD91" i="12"/>
  <c r="KC91" i="12"/>
  <c r="KB91" i="12"/>
  <c r="JW91" i="12"/>
  <c r="JT91" i="12"/>
  <c r="JR91" i="12"/>
  <c r="JQ91" i="12"/>
  <c r="JP91" i="12"/>
  <c r="JK91" i="12"/>
  <c r="JC91" i="12"/>
  <c r="HL91" i="12"/>
  <c r="HJ91" i="12"/>
  <c r="HI91" i="12"/>
  <c r="HH91" i="12"/>
  <c r="HC91" i="12"/>
  <c r="GU91" i="12"/>
  <c r="KN90" i="12"/>
  <c r="KL90" i="12"/>
  <c r="KK90" i="12"/>
  <c r="KJ90" i="12"/>
  <c r="KE90" i="12"/>
  <c r="KD90" i="12"/>
  <c r="KC90" i="12"/>
  <c r="KB90" i="12"/>
  <c r="JW90" i="12"/>
  <c r="JT90" i="12"/>
  <c r="JR90" i="12"/>
  <c r="JQ90" i="12"/>
  <c r="JP90" i="12"/>
  <c r="JK90" i="12"/>
  <c r="JH90" i="12"/>
  <c r="JC90" i="12"/>
  <c r="HL90" i="12"/>
  <c r="HJ90" i="12"/>
  <c r="HI90" i="12"/>
  <c r="HH90" i="12"/>
  <c r="HC90" i="12"/>
  <c r="HB90" i="12"/>
  <c r="HA90" i="12"/>
  <c r="GZ90" i="12"/>
  <c r="GU90" i="12"/>
  <c r="KN89" i="12"/>
  <c r="KL89" i="12"/>
  <c r="KK89" i="12"/>
  <c r="KJ89" i="12"/>
  <c r="KE89" i="12"/>
  <c r="KD89" i="12"/>
  <c r="KC89" i="12"/>
  <c r="KB89" i="12"/>
  <c r="JT89" i="12"/>
  <c r="JR89" i="12"/>
  <c r="JQ89" i="12"/>
  <c r="JP89" i="12"/>
  <c r="JK89" i="12"/>
  <c r="JC89" i="12"/>
  <c r="HL89" i="12"/>
  <c r="HJ89" i="12"/>
  <c r="HI89" i="12"/>
  <c r="HH89" i="12"/>
  <c r="HC89" i="12"/>
  <c r="HB89" i="12"/>
  <c r="HA89" i="12"/>
  <c r="GZ89" i="12"/>
  <c r="KN88" i="12"/>
  <c r="KL88" i="12"/>
  <c r="KK88" i="12"/>
  <c r="KJ88" i="12"/>
  <c r="KE88" i="12"/>
  <c r="KD88" i="12"/>
  <c r="KC88" i="12"/>
  <c r="KB88" i="12"/>
  <c r="JW88" i="12"/>
  <c r="JT88" i="12"/>
  <c r="JR88" i="12"/>
  <c r="JQ88" i="12"/>
  <c r="JP88" i="12"/>
  <c r="JK88" i="12"/>
  <c r="JC88" i="12"/>
  <c r="HL88" i="12"/>
  <c r="HJ88" i="12"/>
  <c r="HI88" i="12"/>
  <c r="HH88" i="12"/>
  <c r="HC88" i="12"/>
  <c r="HB88" i="12"/>
  <c r="HA88" i="12"/>
  <c r="GZ88" i="12"/>
  <c r="GU88" i="12"/>
  <c r="KN87" i="12"/>
  <c r="KL87" i="12"/>
  <c r="KK87" i="12"/>
  <c r="KJ87" i="12"/>
  <c r="KE87" i="12"/>
  <c r="KD87" i="12"/>
  <c r="KC87" i="12"/>
  <c r="KB87" i="12"/>
  <c r="JW87" i="12"/>
  <c r="JT87" i="12"/>
  <c r="JR87" i="12"/>
  <c r="JQ87" i="12"/>
  <c r="JP87" i="12"/>
  <c r="JK87" i="12"/>
  <c r="JJ87" i="12"/>
  <c r="JI87" i="12"/>
  <c r="JH87" i="12"/>
  <c r="JC87" i="12"/>
  <c r="HL87" i="12"/>
  <c r="HJ87" i="12"/>
  <c r="HI87" i="12"/>
  <c r="HH87" i="12"/>
  <c r="HC87" i="12"/>
  <c r="GZ87" i="12"/>
  <c r="GU87" i="12"/>
  <c r="KN86" i="12"/>
  <c r="KL86" i="12"/>
  <c r="KK86" i="12"/>
  <c r="KJ86" i="12"/>
  <c r="KE86" i="12"/>
  <c r="KD86" i="12"/>
  <c r="KC86" i="12"/>
  <c r="KB86" i="12"/>
  <c r="JT86" i="12"/>
  <c r="JR86" i="12"/>
  <c r="JQ86" i="12"/>
  <c r="JP86" i="12"/>
  <c r="JK86" i="12"/>
  <c r="JJ86" i="12"/>
  <c r="JI86" i="12"/>
  <c r="JH86" i="12"/>
  <c r="HL86" i="12"/>
  <c r="HJ86" i="12"/>
  <c r="HI86" i="12"/>
  <c r="HH86" i="12"/>
  <c r="HC86" i="12"/>
  <c r="GU86" i="12"/>
  <c r="KN85" i="12"/>
  <c r="KL85" i="12"/>
  <c r="KK85" i="12"/>
  <c r="KJ85" i="12"/>
  <c r="KE85" i="12"/>
  <c r="KD85" i="12"/>
  <c r="KC85" i="12"/>
  <c r="KB85" i="12"/>
  <c r="JW85" i="12"/>
  <c r="JT85" i="12"/>
  <c r="JR85" i="12"/>
  <c r="JQ85" i="12"/>
  <c r="JP85" i="12"/>
  <c r="JK85" i="12"/>
  <c r="JJ85" i="12"/>
  <c r="JI85" i="12"/>
  <c r="JH85" i="12"/>
  <c r="JC85" i="12"/>
  <c r="HL85" i="12"/>
  <c r="HJ85" i="12"/>
  <c r="HI85" i="12"/>
  <c r="HH85" i="12"/>
  <c r="HC85" i="12"/>
  <c r="GU85" i="12"/>
  <c r="KN84" i="12"/>
  <c r="KL84" i="12"/>
  <c r="KK84" i="12"/>
  <c r="KJ84" i="12"/>
  <c r="KE84" i="12"/>
  <c r="KD84" i="12"/>
  <c r="KC84" i="12"/>
  <c r="KB84" i="12"/>
  <c r="JW84" i="12"/>
  <c r="JT84" i="12"/>
  <c r="JR84" i="12"/>
  <c r="JQ84" i="12"/>
  <c r="JP84" i="12"/>
  <c r="JK84" i="12"/>
  <c r="JH84" i="12"/>
  <c r="JC84" i="12"/>
  <c r="HL84" i="12"/>
  <c r="HJ84" i="12"/>
  <c r="HI84" i="12"/>
  <c r="HH84" i="12"/>
  <c r="HC84" i="12"/>
  <c r="HB84" i="12"/>
  <c r="HA84" i="12"/>
  <c r="GZ84" i="12"/>
  <c r="GU84" i="12"/>
  <c r="KN83" i="12"/>
  <c r="KL83" i="12"/>
  <c r="KK83" i="12"/>
  <c r="KJ83" i="12"/>
  <c r="KE83" i="12"/>
  <c r="KD83" i="12"/>
  <c r="KC83" i="12"/>
  <c r="KB83" i="12"/>
  <c r="JT83" i="12"/>
  <c r="JR83" i="12"/>
  <c r="JQ83" i="12"/>
  <c r="JP83" i="12"/>
  <c r="JK83" i="12"/>
  <c r="JC83" i="12"/>
  <c r="HL83" i="12"/>
  <c r="HJ83" i="12"/>
  <c r="HI83" i="12"/>
  <c r="HH83" i="12"/>
  <c r="HC83" i="12"/>
  <c r="HB83" i="12"/>
  <c r="HA83" i="12"/>
  <c r="GZ83" i="12"/>
  <c r="GU83" i="12"/>
  <c r="KN82" i="12"/>
  <c r="KL82" i="12"/>
  <c r="KK82" i="12"/>
  <c r="KJ82" i="12"/>
  <c r="KE82" i="12"/>
  <c r="KD82" i="12"/>
  <c r="KC82" i="12"/>
  <c r="KB82" i="12"/>
  <c r="JW82" i="12"/>
  <c r="JT82" i="12"/>
  <c r="JR82" i="12"/>
  <c r="JQ82" i="12"/>
  <c r="JP82" i="12"/>
  <c r="JK82" i="12"/>
  <c r="JC82" i="12"/>
  <c r="HL82" i="12"/>
  <c r="HJ82" i="12"/>
  <c r="HI82" i="12"/>
  <c r="HH82" i="12"/>
  <c r="HC82" i="12"/>
  <c r="GU82" i="12"/>
  <c r="KN81" i="12"/>
  <c r="KL81" i="12"/>
  <c r="KK81" i="12"/>
  <c r="KJ81" i="12"/>
  <c r="KE81" i="12"/>
  <c r="KD81" i="12"/>
  <c r="KC81" i="12"/>
  <c r="KB81" i="12"/>
  <c r="JW81" i="12"/>
  <c r="JT81" i="12"/>
  <c r="JR81" i="12"/>
  <c r="JQ81" i="12"/>
  <c r="JP81" i="12"/>
  <c r="JK81" i="12"/>
  <c r="JH81" i="12"/>
  <c r="JC81" i="12"/>
  <c r="HL81" i="12"/>
  <c r="HJ81" i="12"/>
  <c r="HI81" i="12"/>
  <c r="HH81" i="12"/>
  <c r="HC81" i="12"/>
  <c r="HB81" i="12"/>
  <c r="HA81" i="12"/>
  <c r="GZ81" i="12"/>
  <c r="GU81" i="12"/>
  <c r="KN80" i="12"/>
  <c r="KL80" i="12"/>
  <c r="KK80" i="12"/>
  <c r="KJ80" i="12"/>
  <c r="KE80" i="12"/>
  <c r="KD80" i="12"/>
  <c r="KC80" i="12"/>
  <c r="KB80" i="12"/>
  <c r="JT80" i="12"/>
  <c r="JR80" i="12"/>
  <c r="JQ80" i="12"/>
  <c r="JP80" i="12"/>
  <c r="JK80" i="12"/>
  <c r="JC80" i="12"/>
  <c r="HL80" i="12"/>
  <c r="HJ80" i="12"/>
  <c r="HI80" i="12"/>
  <c r="HH80" i="12"/>
  <c r="HC80" i="12"/>
  <c r="GZ80" i="12"/>
  <c r="GU80" i="12"/>
  <c r="KN79" i="12"/>
  <c r="KL79" i="12"/>
  <c r="KK79" i="12"/>
  <c r="KJ79" i="12"/>
  <c r="KE79" i="12"/>
  <c r="KD79" i="12"/>
  <c r="KC79" i="12"/>
  <c r="KB79" i="12"/>
  <c r="JW79" i="12"/>
  <c r="JT79" i="12"/>
  <c r="JR79" i="12"/>
  <c r="JQ79" i="12"/>
  <c r="JP79" i="12"/>
  <c r="JK79" i="12"/>
  <c r="JC79" i="12"/>
  <c r="HL79" i="12"/>
  <c r="HJ79" i="12"/>
  <c r="HI79" i="12"/>
  <c r="HH79" i="12"/>
  <c r="HC79" i="12"/>
  <c r="GU79" i="12"/>
  <c r="KN78" i="12"/>
  <c r="KL78" i="12"/>
  <c r="KK78" i="12"/>
  <c r="KJ78" i="12"/>
  <c r="KE78" i="12"/>
  <c r="KD78" i="12"/>
  <c r="KC78" i="12"/>
  <c r="KB78" i="12"/>
  <c r="JW78" i="12"/>
  <c r="JT78" i="12"/>
  <c r="JR78" i="12"/>
  <c r="JQ78" i="12"/>
  <c r="JP78" i="12"/>
  <c r="JK78" i="12"/>
  <c r="JH78" i="12"/>
  <c r="JC78" i="12"/>
  <c r="HL78" i="12"/>
  <c r="HJ78" i="12"/>
  <c r="HI78" i="12"/>
  <c r="HH78" i="12"/>
  <c r="HC78" i="12"/>
  <c r="HB78" i="12"/>
  <c r="HA78" i="12"/>
  <c r="GZ78" i="12"/>
  <c r="GU78" i="12"/>
  <c r="KN77" i="12"/>
  <c r="KL77" i="12"/>
  <c r="KK77" i="12"/>
  <c r="KJ77" i="12"/>
  <c r="KE77" i="12"/>
  <c r="KD77" i="12"/>
  <c r="KC77" i="12"/>
  <c r="KB77" i="12"/>
  <c r="JT77" i="12"/>
  <c r="JR77" i="12"/>
  <c r="JQ77" i="12"/>
  <c r="JP77" i="12"/>
  <c r="JK77" i="12"/>
  <c r="JC77" i="12"/>
  <c r="HL77" i="12"/>
  <c r="HJ77" i="12"/>
  <c r="HI77" i="12"/>
  <c r="HH77" i="12"/>
  <c r="HC77" i="12"/>
  <c r="HB77" i="12"/>
  <c r="HA77" i="12"/>
  <c r="GZ77" i="12"/>
  <c r="GU77" i="12"/>
  <c r="KN76" i="12"/>
  <c r="KL76" i="12"/>
  <c r="KK76" i="12"/>
  <c r="KJ76" i="12"/>
  <c r="KE76" i="12"/>
  <c r="KD76" i="12"/>
  <c r="KC76" i="12"/>
  <c r="KB76" i="12"/>
  <c r="JW76" i="12"/>
  <c r="JT76" i="12"/>
  <c r="JR76" i="12"/>
  <c r="JQ76" i="12"/>
  <c r="JP76" i="12"/>
  <c r="JK76" i="12"/>
  <c r="JC76" i="12"/>
  <c r="HL76" i="12"/>
  <c r="HJ76" i="12"/>
  <c r="HI76" i="12"/>
  <c r="HH76" i="12"/>
  <c r="HC76" i="12"/>
  <c r="GU76" i="12"/>
  <c r="KN75" i="12"/>
  <c r="KL75" i="12"/>
  <c r="KK75" i="12"/>
  <c r="KJ75" i="12"/>
  <c r="KE75" i="12"/>
  <c r="KD75" i="12"/>
  <c r="KC75" i="12"/>
  <c r="KB75" i="12"/>
  <c r="JW75" i="12"/>
  <c r="JT75" i="12"/>
  <c r="JR75" i="12"/>
  <c r="JQ75" i="12"/>
  <c r="JP75" i="12"/>
  <c r="JK75" i="12"/>
  <c r="JH75" i="12"/>
  <c r="JC75" i="12"/>
  <c r="HL75" i="12"/>
  <c r="HJ75" i="12"/>
  <c r="HI75" i="12"/>
  <c r="HH75" i="12"/>
  <c r="HC75" i="12"/>
  <c r="HB75" i="12"/>
  <c r="HA75" i="12"/>
  <c r="GZ75" i="12"/>
  <c r="GU75" i="12"/>
  <c r="KN74" i="12"/>
  <c r="KL74" i="12"/>
  <c r="KK74" i="12"/>
  <c r="KJ74" i="12"/>
  <c r="KE74" i="12"/>
  <c r="KD74" i="12"/>
  <c r="KC74" i="12"/>
  <c r="KB74" i="12"/>
  <c r="JT74" i="12"/>
  <c r="JR74" i="12"/>
  <c r="JQ74" i="12"/>
  <c r="JP74" i="12"/>
  <c r="JK74" i="12"/>
  <c r="JC74" i="12"/>
  <c r="HL74" i="12"/>
  <c r="HJ74" i="12"/>
  <c r="HI74" i="12"/>
  <c r="HH74" i="12"/>
  <c r="HC74" i="12"/>
  <c r="HB74" i="12"/>
  <c r="HA74" i="12"/>
  <c r="GZ74" i="12"/>
  <c r="GU74" i="12"/>
  <c r="KN73" i="12"/>
  <c r="KL73" i="12"/>
  <c r="KK73" i="12"/>
  <c r="KJ73" i="12"/>
  <c r="KE73" i="12"/>
  <c r="KD73" i="12"/>
  <c r="KC73" i="12"/>
  <c r="KB73" i="12"/>
  <c r="JW73" i="12"/>
  <c r="JT73" i="12"/>
  <c r="JR73" i="12"/>
  <c r="JQ73" i="12"/>
  <c r="JP73" i="12"/>
  <c r="JK73" i="12"/>
  <c r="JC73" i="12"/>
  <c r="HL73" i="12"/>
  <c r="HJ73" i="12"/>
  <c r="HI73" i="12"/>
  <c r="HH73" i="12"/>
  <c r="HC73" i="12"/>
  <c r="GU73" i="12"/>
  <c r="KN72" i="12"/>
  <c r="KL72" i="12"/>
  <c r="KK72" i="12"/>
  <c r="KJ72" i="12"/>
  <c r="KE72" i="12"/>
  <c r="KD72" i="12"/>
  <c r="KC72" i="12"/>
  <c r="KB72" i="12"/>
  <c r="JW72" i="12"/>
  <c r="JT72" i="12"/>
  <c r="JR72" i="12"/>
  <c r="JQ72" i="12"/>
  <c r="JP72" i="12"/>
  <c r="JK72" i="12"/>
  <c r="JJ72" i="12"/>
  <c r="JI72" i="12"/>
  <c r="JH72" i="12"/>
  <c r="JC72" i="12"/>
  <c r="HL72" i="12"/>
  <c r="HJ72" i="12"/>
  <c r="HI72" i="12"/>
  <c r="HH72" i="12"/>
  <c r="HC72" i="12"/>
  <c r="HB72" i="12"/>
  <c r="HA72" i="12"/>
  <c r="GZ72" i="12"/>
  <c r="GU72" i="12"/>
  <c r="KN71" i="12"/>
  <c r="KL71" i="12"/>
  <c r="KK71" i="12"/>
  <c r="KJ71" i="12"/>
  <c r="KE71" i="12"/>
  <c r="KD71" i="12"/>
  <c r="KC71" i="12"/>
  <c r="KB71" i="12"/>
  <c r="JT71" i="12"/>
  <c r="JR71" i="12"/>
  <c r="JQ71" i="12"/>
  <c r="JP71" i="12"/>
  <c r="JK71" i="12"/>
  <c r="JJ71" i="12"/>
  <c r="JI71" i="12"/>
  <c r="JH71" i="12"/>
  <c r="HL71" i="12"/>
  <c r="HJ71" i="12"/>
  <c r="HI71" i="12"/>
  <c r="HH71" i="12"/>
  <c r="HC71" i="12"/>
  <c r="HB71" i="12"/>
  <c r="HA71" i="12"/>
  <c r="GZ71" i="12"/>
  <c r="GU71" i="12"/>
  <c r="KN70" i="12"/>
  <c r="KL70" i="12"/>
  <c r="KK70" i="12"/>
  <c r="KJ70" i="12"/>
  <c r="KE70" i="12"/>
  <c r="KD70" i="12"/>
  <c r="KC70" i="12"/>
  <c r="KB70" i="12"/>
  <c r="JW70" i="12"/>
  <c r="JT70" i="12"/>
  <c r="JR70" i="12"/>
  <c r="JQ70" i="12"/>
  <c r="JP70" i="12"/>
  <c r="JK70" i="12"/>
  <c r="JJ70" i="12"/>
  <c r="JI70" i="12"/>
  <c r="JH70" i="12"/>
  <c r="JC70" i="12"/>
  <c r="HL70" i="12"/>
  <c r="HJ70" i="12"/>
  <c r="HI70" i="12"/>
  <c r="HH70" i="12"/>
  <c r="HC70" i="12"/>
  <c r="GU70" i="12"/>
  <c r="KN69" i="12"/>
  <c r="KL69" i="12"/>
  <c r="KK69" i="12"/>
  <c r="KJ69" i="12"/>
  <c r="KE69" i="12"/>
  <c r="KD69" i="12"/>
  <c r="KC69" i="12"/>
  <c r="KB69" i="12"/>
  <c r="JW69" i="12"/>
  <c r="JT69" i="12"/>
  <c r="JR69" i="12"/>
  <c r="JQ69" i="12"/>
  <c r="JP69" i="12"/>
  <c r="JK69" i="12"/>
  <c r="JJ69" i="12"/>
  <c r="JI69" i="12"/>
  <c r="JH69" i="12"/>
  <c r="JC69" i="12"/>
  <c r="HL69" i="12"/>
  <c r="HJ69" i="12"/>
  <c r="HI69" i="12"/>
  <c r="HH69" i="12"/>
  <c r="HC69" i="12"/>
  <c r="HB69" i="12"/>
  <c r="HA69" i="12"/>
  <c r="GZ69" i="12"/>
  <c r="GU69" i="12"/>
  <c r="KN68" i="12"/>
  <c r="KL68" i="12"/>
  <c r="KK68" i="12"/>
  <c r="KJ68" i="12"/>
  <c r="KE68" i="12"/>
  <c r="KD68" i="12"/>
  <c r="KC68" i="12"/>
  <c r="KB68" i="12"/>
  <c r="JW68" i="12"/>
  <c r="JT68" i="12"/>
  <c r="JR68" i="12"/>
  <c r="JQ68" i="12"/>
  <c r="JP68" i="12"/>
  <c r="JK68" i="12"/>
  <c r="JJ68" i="12"/>
  <c r="JI68" i="12"/>
  <c r="JH68" i="12"/>
  <c r="HL68" i="12"/>
  <c r="HJ68" i="12"/>
  <c r="HI68" i="12"/>
  <c r="HH68" i="12"/>
  <c r="HC68" i="12"/>
  <c r="HB68" i="12"/>
  <c r="HA68" i="12"/>
  <c r="GZ68" i="12"/>
  <c r="KN67" i="12"/>
  <c r="KL67" i="12"/>
  <c r="KK67" i="12"/>
  <c r="KJ67" i="12"/>
  <c r="KE67" i="12"/>
  <c r="JW67" i="12"/>
  <c r="JT67" i="12"/>
  <c r="JR67" i="12"/>
  <c r="JQ67" i="12"/>
  <c r="JP67" i="12"/>
  <c r="JK67" i="12"/>
  <c r="JJ67" i="12"/>
  <c r="JI67" i="12"/>
  <c r="JH67" i="12"/>
  <c r="JC67" i="12"/>
  <c r="HL67" i="12"/>
  <c r="HJ67" i="12"/>
  <c r="HI67" i="12"/>
  <c r="HH67" i="12"/>
  <c r="HC67" i="12"/>
  <c r="HB67" i="12"/>
  <c r="HA67" i="12"/>
  <c r="GZ67" i="12"/>
  <c r="GU67" i="12"/>
  <c r="KN66" i="12"/>
  <c r="KL66" i="12"/>
  <c r="KK66" i="12"/>
  <c r="KJ66" i="12"/>
  <c r="KE66" i="12"/>
  <c r="KD66" i="12"/>
  <c r="KC66" i="12"/>
  <c r="KB66" i="12"/>
  <c r="JW66" i="12"/>
  <c r="JT66" i="12"/>
  <c r="JR66" i="12"/>
  <c r="JQ66" i="12"/>
  <c r="JP66" i="12"/>
  <c r="JK66" i="12"/>
  <c r="JJ66" i="12"/>
  <c r="JI66" i="12"/>
  <c r="JH66" i="12"/>
  <c r="JC66" i="12"/>
  <c r="HL66" i="12"/>
  <c r="HJ66" i="12"/>
  <c r="HI66" i="12"/>
  <c r="HH66" i="12"/>
  <c r="HC66" i="12"/>
  <c r="HA66" i="12"/>
  <c r="GZ66" i="12"/>
  <c r="GU66" i="12"/>
  <c r="KN65" i="12"/>
  <c r="KL65" i="12"/>
  <c r="KK65" i="12"/>
  <c r="KJ65" i="12"/>
  <c r="KE65" i="12"/>
  <c r="KD65" i="12"/>
  <c r="KC65" i="12"/>
  <c r="KB65" i="12"/>
  <c r="JW65" i="12"/>
  <c r="JT65" i="12"/>
  <c r="JR65" i="12"/>
  <c r="JQ65" i="12"/>
  <c r="JP65" i="12"/>
  <c r="JK65" i="12"/>
  <c r="JJ65" i="12"/>
  <c r="JI65" i="12"/>
  <c r="JH65" i="12"/>
  <c r="HL65" i="12"/>
  <c r="HJ65" i="12"/>
  <c r="HI65" i="12"/>
  <c r="HH65" i="12"/>
  <c r="HC65" i="12"/>
  <c r="GU65" i="12"/>
  <c r="KN64" i="12"/>
  <c r="KL64" i="12"/>
  <c r="KK64" i="12"/>
  <c r="KJ64" i="12"/>
  <c r="KE64" i="12"/>
  <c r="JW64" i="12"/>
  <c r="JT64" i="12"/>
  <c r="JR64" i="12"/>
  <c r="JQ64" i="12"/>
  <c r="JP64" i="12"/>
  <c r="JK64" i="12"/>
  <c r="JJ64" i="12"/>
  <c r="JI64" i="12"/>
  <c r="JH64" i="12"/>
  <c r="JC64" i="12"/>
  <c r="HL64" i="12"/>
  <c r="HJ64" i="12"/>
  <c r="HI64" i="12"/>
  <c r="HH64" i="12"/>
  <c r="HC64" i="12"/>
  <c r="GU64" i="12"/>
  <c r="KN63" i="12"/>
  <c r="KL63" i="12"/>
  <c r="KK63" i="12"/>
  <c r="KJ63" i="12"/>
  <c r="KE63" i="12"/>
  <c r="KD63" i="12"/>
  <c r="KC63" i="12"/>
  <c r="KB63" i="12"/>
  <c r="JW63" i="12"/>
  <c r="JT63" i="12"/>
  <c r="JR63" i="12"/>
  <c r="JQ63" i="12"/>
  <c r="JP63" i="12"/>
  <c r="JK63" i="12"/>
  <c r="JJ63" i="12"/>
  <c r="JI63" i="12"/>
  <c r="JH63" i="12"/>
  <c r="JC63" i="12"/>
  <c r="HL63" i="12"/>
  <c r="HJ63" i="12"/>
  <c r="HI63" i="12"/>
  <c r="HH63" i="12"/>
  <c r="HC63" i="12"/>
  <c r="HB63" i="12"/>
  <c r="HA63" i="12"/>
  <c r="GZ63" i="12"/>
  <c r="GU63" i="12"/>
  <c r="KN62" i="12"/>
  <c r="KL62" i="12"/>
  <c r="KK62" i="12"/>
  <c r="KJ62" i="12"/>
  <c r="KE62" i="12"/>
  <c r="KD62" i="12"/>
  <c r="KC62" i="12"/>
  <c r="KB62" i="12"/>
  <c r="JW62" i="12"/>
  <c r="JT62" i="12"/>
  <c r="JR62" i="12"/>
  <c r="JQ62" i="12"/>
  <c r="JP62" i="12"/>
  <c r="JK62" i="12"/>
  <c r="JJ62" i="12"/>
  <c r="JI62" i="12"/>
  <c r="JH62" i="12"/>
  <c r="HL62" i="12"/>
  <c r="HJ62" i="12"/>
  <c r="HI62" i="12"/>
  <c r="HH62" i="12"/>
  <c r="HC62" i="12"/>
  <c r="HB62" i="12"/>
  <c r="HA62" i="12"/>
  <c r="GZ62" i="12"/>
  <c r="GU62" i="12"/>
  <c r="KN61" i="12"/>
  <c r="KL61" i="12"/>
  <c r="KK61" i="12"/>
  <c r="KJ61" i="12"/>
  <c r="KE61" i="12"/>
  <c r="JW61" i="12"/>
  <c r="JT61" i="12"/>
  <c r="JR61" i="12"/>
  <c r="JQ61" i="12"/>
  <c r="JP61" i="12"/>
  <c r="JK61" i="12"/>
  <c r="JJ61" i="12"/>
  <c r="JI61" i="12"/>
  <c r="JH61" i="12"/>
  <c r="JC61" i="12"/>
  <c r="HL61" i="12"/>
  <c r="HJ61" i="12"/>
  <c r="HI61" i="12"/>
  <c r="HH61" i="12"/>
  <c r="HC61" i="12"/>
  <c r="GU61" i="12"/>
  <c r="KN60" i="12"/>
  <c r="KL60" i="12"/>
  <c r="KK60" i="12"/>
  <c r="KJ60" i="12"/>
  <c r="KE60" i="12"/>
  <c r="KD60" i="12"/>
  <c r="KC60" i="12"/>
  <c r="KB60" i="12"/>
  <c r="JW60" i="12"/>
  <c r="JT60" i="12"/>
  <c r="JR60" i="12"/>
  <c r="JQ60" i="12"/>
  <c r="JP60" i="12"/>
  <c r="JK60" i="12"/>
  <c r="JJ60" i="12"/>
  <c r="JI60" i="12"/>
  <c r="JH60" i="12"/>
  <c r="JC60" i="12"/>
  <c r="HL60" i="12"/>
  <c r="HJ60" i="12"/>
  <c r="HI60" i="12"/>
  <c r="HH60" i="12"/>
  <c r="HC60" i="12"/>
  <c r="HB60" i="12"/>
  <c r="HA60" i="12"/>
  <c r="GZ60" i="12"/>
  <c r="GU60" i="12"/>
  <c r="KN59" i="12"/>
  <c r="KL59" i="12"/>
  <c r="KK59" i="12"/>
  <c r="KJ59" i="12"/>
  <c r="KE59" i="12"/>
  <c r="KD59" i="12"/>
  <c r="KC59" i="12"/>
  <c r="KB59" i="12"/>
  <c r="JW59" i="12"/>
  <c r="JT59" i="12"/>
  <c r="JR59" i="12"/>
  <c r="JQ59" i="12"/>
  <c r="JP59" i="12"/>
  <c r="JK59" i="12"/>
  <c r="JJ59" i="12"/>
  <c r="JI59" i="12"/>
  <c r="JH59" i="12"/>
  <c r="HL59" i="12"/>
  <c r="HJ59" i="12"/>
  <c r="HI59" i="12"/>
  <c r="HH59" i="12"/>
  <c r="HC59" i="12"/>
  <c r="HB59" i="12"/>
  <c r="HA59" i="12"/>
  <c r="GZ59" i="12"/>
  <c r="GU59" i="12"/>
  <c r="KN58" i="12"/>
  <c r="KL58" i="12"/>
  <c r="KK58" i="12"/>
  <c r="KJ58" i="12"/>
  <c r="KE58" i="12"/>
  <c r="JW58" i="12"/>
  <c r="JT58" i="12"/>
  <c r="JR58" i="12"/>
  <c r="JQ58" i="12"/>
  <c r="JP58" i="12"/>
  <c r="JK58" i="12"/>
  <c r="JJ58" i="12"/>
  <c r="JI58" i="12"/>
  <c r="JH58" i="12"/>
  <c r="JC58" i="12"/>
  <c r="HL58" i="12"/>
  <c r="HJ58" i="12"/>
  <c r="HI58" i="12"/>
  <c r="HH58" i="12"/>
  <c r="HC58" i="12"/>
  <c r="GZ58" i="12"/>
  <c r="GU58" i="12"/>
  <c r="KN57" i="12"/>
  <c r="KL57" i="12"/>
  <c r="KK57" i="12"/>
  <c r="KJ57" i="12"/>
  <c r="KE57" i="12"/>
  <c r="KD57" i="12"/>
  <c r="KC57" i="12"/>
  <c r="KB57" i="12"/>
  <c r="JW57" i="12"/>
  <c r="JT57" i="12"/>
  <c r="JR57" i="12"/>
  <c r="JQ57" i="12"/>
  <c r="JP57" i="12"/>
  <c r="JK57" i="12"/>
  <c r="JJ57" i="12"/>
  <c r="JI57" i="12"/>
  <c r="JH57" i="12"/>
  <c r="JC57" i="12"/>
  <c r="HL57" i="12"/>
  <c r="HJ57" i="12"/>
  <c r="HI57" i="12"/>
  <c r="HH57" i="12"/>
  <c r="HC57" i="12"/>
  <c r="HB57" i="12"/>
  <c r="HA57" i="12"/>
  <c r="GZ57" i="12"/>
  <c r="GU57" i="12"/>
  <c r="KN56" i="12"/>
  <c r="KL56" i="12"/>
  <c r="KK56" i="12"/>
  <c r="KJ56" i="12"/>
  <c r="KE56" i="12"/>
  <c r="KD56" i="12"/>
  <c r="KC56" i="12"/>
  <c r="KB56" i="12"/>
  <c r="JW56" i="12"/>
  <c r="JT56" i="12"/>
  <c r="JR56" i="12"/>
  <c r="JQ56" i="12"/>
  <c r="JP56" i="12"/>
  <c r="JK56" i="12"/>
  <c r="JJ56" i="12"/>
  <c r="JI56" i="12"/>
  <c r="JH56" i="12"/>
  <c r="HL56" i="12"/>
  <c r="HJ56" i="12"/>
  <c r="HI56" i="12"/>
  <c r="HH56" i="12"/>
  <c r="HC56" i="12"/>
  <c r="HB56" i="12"/>
  <c r="HA56" i="12"/>
  <c r="GZ56" i="12"/>
  <c r="GU56" i="12"/>
  <c r="KN55" i="12"/>
  <c r="KL55" i="12"/>
  <c r="KK55" i="12"/>
  <c r="KJ55" i="12"/>
  <c r="KE55" i="12"/>
  <c r="JW55" i="12"/>
  <c r="JT55" i="12"/>
  <c r="JR55" i="12"/>
  <c r="JQ55" i="12"/>
  <c r="JP55" i="12"/>
  <c r="JK55" i="12"/>
  <c r="JJ55" i="12"/>
  <c r="JI55" i="12"/>
  <c r="JH55" i="12"/>
  <c r="JC55" i="12"/>
  <c r="HL55" i="12"/>
  <c r="HJ55" i="12"/>
  <c r="HI55" i="12"/>
  <c r="HH55" i="12"/>
  <c r="HC55" i="12"/>
  <c r="GU55" i="12"/>
  <c r="KN54" i="12"/>
  <c r="KL54" i="12"/>
  <c r="KK54" i="12"/>
  <c r="KJ54" i="12"/>
  <c r="KE54" i="12"/>
  <c r="KD54" i="12"/>
  <c r="KC54" i="12"/>
  <c r="KB54" i="12"/>
  <c r="JW54" i="12"/>
  <c r="JT54" i="12"/>
  <c r="JR54" i="12"/>
  <c r="JQ54" i="12"/>
  <c r="JP54" i="12"/>
  <c r="JK54" i="12"/>
  <c r="JJ54" i="12"/>
  <c r="JI54" i="12"/>
  <c r="JH54" i="12"/>
  <c r="JC54" i="12"/>
  <c r="HL54" i="12"/>
  <c r="HJ54" i="12"/>
  <c r="HI54" i="12"/>
  <c r="HH54" i="12"/>
  <c r="HC54" i="12"/>
  <c r="HB54" i="12"/>
  <c r="HA54" i="12"/>
  <c r="GZ54" i="12"/>
  <c r="GU54" i="12"/>
  <c r="KN53" i="12"/>
  <c r="KL53" i="12"/>
  <c r="KK53" i="12"/>
  <c r="KJ53" i="12"/>
  <c r="KE53" i="12"/>
  <c r="KD53" i="12"/>
  <c r="KC53" i="12"/>
  <c r="KB53" i="12"/>
  <c r="JW53" i="12"/>
  <c r="JT53" i="12"/>
  <c r="JR53" i="12"/>
  <c r="JQ53" i="12"/>
  <c r="JP53" i="12"/>
  <c r="JK53" i="12"/>
  <c r="JJ53" i="12"/>
  <c r="JI53" i="12"/>
  <c r="JH53" i="12"/>
  <c r="HL53" i="12"/>
  <c r="HJ53" i="12"/>
  <c r="HI53" i="12"/>
  <c r="HH53" i="12"/>
  <c r="HC53" i="12"/>
  <c r="HB53" i="12"/>
  <c r="HA53" i="12"/>
  <c r="GZ53" i="12"/>
  <c r="GU53" i="12"/>
  <c r="KN52" i="12"/>
  <c r="KL52" i="12"/>
  <c r="KK52" i="12"/>
  <c r="KJ52" i="12"/>
  <c r="KE52" i="12"/>
  <c r="JW52" i="12"/>
  <c r="JT52" i="12"/>
  <c r="JR52" i="12"/>
  <c r="JQ52" i="12"/>
  <c r="JP52" i="12"/>
  <c r="JK52" i="12"/>
  <c r="JJ52" i="12"/>
  <c r="JI52" i="12"/>
  <c r="JH52" i="12"/>
  <c r="JC52" i="12"/>
  <c r="HL52" i="12"/>
  <c r="HJ52" i="12"/>
  <c r="HI52" i="12"/>
  <c r="HH52" i="12"/>
  <c r="HC52" i="12"/>
  <c r="GU52" i="12"/>
  <c r="KN51" i="12"/>
  <c r="KL51" i="12"/>
  <c r="KK51" i="12"/>
  <c r="KJ51" i="12"/>
  <c r="KE51" i="12"/>
  <c r="KD51" i="12"/>
  <c r="KC51" i="12"/>
  <c r="KB51" i="12"/>
  <c r="JW51" i="12"/>
  <c r="JT51" i="12"/>
  <c r="JR51" i="12"/>
  <c r="JQ51" i="12"/>
  <c r="JP51" i="12"/>
  <c r="JK51" i="12"/>
  <c r="JJ51" i="12"/>
  <c r="JI51" i="12"/>
  <c r="JH51" i="12"/>
  <c r="JC51" i="12"/>
  <c r="HL51" i="12"/>
  <c r="HJ51" i="12"/>
  <c r="HI51" i="12"/>
  <c r="HH51" i="12"/>
  <c r="HC51" i="12"/>
  <c r="HB51" i="12"/>
  <c r="HA51" i="12"/>
  <c r="GZ51" i="12"/>
  <c r="GU51" i="12"/>
  <c r="KN50" i="12"/>
  <c r="KL50" i="12"/>
  <c r="KK50" i="12"/>
  <c r="KJ50" i="12"/>
  <c r="KE50" i="12"/>
  <c r="KD50" i="12"/>
  <c r="KC50" i="12"/>
  <c r="KB50" i="12"/>
  <c r="JT50" i="12"/>
  <c r="JR50" i="12"/>
  <c r="JQ50" i="12"/>
  <c r="JP50" i="12"/>
  <c r="JK50" i="12"/>
  <c r="JJ50" i="12"/>
  <c r="JI50" i="12"/>
  <c r="JH50" i="12"/>
  <c r="HL50" i="12"/>
  <c r="HJ50" i="12"/>
  <c r="HI50" i="12"/>
  <c r="HH50" i="12"/>
  <c r="HC50" i="12"/>
  <c r="HB50" i="12"/>
  <c r="HA50" i="12"/>
  <c r="GZ50" i="12"/>
  <c r="GU50" i="12"/>
  <c r="KN49" i="12"/>
  <c r="KL49" i="12"/>
  <c r="KK49" i="12"/>
  <c r="KJ49" i="12"/>
  <c r="KE49" i="12"/>
  <c r="KD49" i="12"/>
  <c r="KC49" i="12"/>
  <c r="KB49" i="12"/>
  <c r="JW49" i="12"/>
  <c r="JT49" i="12"/>
  <c r="JR49" i="12"/>
  <c r="JQ49" i="12"/>
  <c r="JP49" i="12"/>
  <c r="JK49" i="12"/>
  <c r="JJ49" i="12"/>
  <c r="JI49" i="12"/>
  <c r="JH49" i="12"/>
  <c r="JC49" i="12"/>
  <c r="HL49" i="12"/>
  <c r="HJ49" i="12"/>
  <c r="HI49" i="12"/>
  <c r="HH49" i="12"/>
  <c r="HC49" i="12"/>
  <c r="GU49" i="12"/>
  <c r="KN48" i="12"/>
  <c r="KL48" i="12"/>
  <c r="KK48" i="12"/>
  <c r="KJ48" i="12"/>
  <c r="KE48" i="12"/>
  <c r="KD48" i="12"/>
  <c r="KC48" i="12"/>
  <c r="KB48" i="12"/>
  <c r="JW48" i="12"/>
  <c r="JT48" i="12"/>
  <c r="JR48" i="12"/>
  <c r="JQ48" i="12"/>
  <c r="JP48" i="12"/>
  <c r="JK48" i="12"/>
  <c r="JJ48" i="12"/>
  <c r="JI48" i="12"/>
  <c r="JH48" i="12"/>
  <c r="JC48" i="12"/>
  <c r="HL48" i="12"/>
  <c r="HJ48" i="12"/>
  <c r="HI48" i="12"/>
  <c r="HH48" i="12"/>
  <c r="HC48" i="12"/>
  <c r="HB48" i="12"/>
  <c r="HA48" i="12"/>
  <c r="GZ48" i="12"/>
  <c r="GU48" i="12"/>
  <c r="KN47" i="12"/>
  <c r="KL47" i="12"/>
  <c r="KK47" i="12"/>
  <c r="KJ47" i="12"/>
  <c r="KE47" i="12"/>
  <c r="KD47" i="12"/>
  <c r="KC47" i="12"/>
  <c r="KB47" i="12"/>
  <c r="JW47" i="12"/>
  <c r="JT47" i="12"/>
  <c r="JR47" i="12"/>
  <c r="JQ47" i="12"/>
  <c r="JP47" i="12"/>
  <c r="JK47" i="12"/>
  <c r="JI47" i="12"/>
  <c r="JH47" i="12"/>
  <c r="HL47" i="12"/>
  <c r="HJ47" i="12"/>
  <c r="HI47" i="12"/>
  <c r="HH47" i="12"/>
  <c r="HC47" i="12"/>
  <c r="HB47" i="12"/>
  <c r="HA47" i="12"/>
  <c r="GZ47" i="12"/>
  <c r="KN46" i="12"/>
  <c r="KL46" i="12"/>
  <c r="KK46" i="12"/>
  <c r="KJ46" i="12"/>
  <c r="KE46" i="12"/>
  <c r="JW46" i="12"/>
  <c r="JT46" i="12"/>
  <c r="JR46" i="12"/>
  <c r="JQ46" i="12"/>
  <c r="JP46" i="12"/>
  <c r="JK46" i="12"/>
  <c r="JC46" i="12"/>
  <c r="HL46" i="12"/>
  <c r="HJ46" i="12"/>
  <c r="HI46" i="12"/>
  <c r="HH46" i="12"/>
  <c r="HC46" i="12"/>
  <c r="HB46" i="12"/>
  <c r="HA46" i="12"/>
  <c r="GZ46" i="12"/>
  <c r="GU46" i="12"/>
  <c r="KN45" i="12"/>
  <c r="KL45" i="12"/>
  <c r="KK45" i="12"/>
  <c r="KJ45" i="12"/>
  <c r="KE45" i="12"/>
  <c r="KD45" i="12"/>
  <c r="KC45" i="12"/>
  <c r="KB45" i="12"/>
  <c r="JW45" i="12"/>
  <c r="JT45" i="12"/>
  <c r="JR45" i="12"/>
  <c r="JQ45" i="12"/>
  <c r="JP45" i="12"/>
  <c r="JK45" i="12"/>
  <c r="JI45" i="12"/>
  <c r="JH45" i="12"/>
  <c r="JC45" i="12"/>
  <c r="HL45" i="12"/>
  <c r="HJ45" i="12"/>
  <c r="HI45" i="12"/>
  <c r="HH45" i="12"/>
  <c r="HC45" i="12"/>
  <c r="HB45" i="12"/>
  <c r="HA45" i="12"/>
  <c r="GZ45" i="12"/>
  <c r="GU45" i="12"/>
  <c r="KN44" i="12"/>
  <c r="KL44" i="12"/>
  <c r="KK44" i="12"/>
  <c r="KJ44" i="12"/>
  <c r="KE44" i="12"/>
  <c r="KD44" i="12"/>
  <c r="KC44" i="12"/>
  <c r="KB44" i="12"/>
  <c r="JW44" i="12"/>
  <c r="JT44" i="12"/>
  <c r="JR44" i="12"/>
  <c r="JQ44" i="12"/>
  <c r="JP44" i="12"/>
  <c r="JK44" i="12"/>
  <c r="JH44" i="12"/>
  <c r="JC44" i="12"/>
  <c r="HL44" i="12"/>
  <c r="HJ44" i="12"/>
  <c r="HI44" i="12"/>
  <c r="HH44" i="12"/>
  <c r="HC44" i="12"/>
  <c r="GU44" i="12"/>
  <c r="KN43" i="12"/>
  <c r="KL43" i="12"/>
  <c r="KK43" i="12"/>
  <c r="KJ43" i="12"/>
  <c r="KE43" i="12"/>
  <c r="JW43" i="12"/>
  <c r="JT43" i="12"/>
  <c r="JR43" i="12"/>
  <c r="JQ43" i="12"/>
  <c r="JP43" i="12"/>
  <c r="JK43" i="12"/>
  <c r="JC43" i="12"/>
  <c r="HL43" i="12"/>
  <c r="HJ43" i="12"/>
  <c r="HI43" i="12"/>
  <c r="HH43" i="12"/>
  <c r="HC43" i="12"/>
  <c r="GU43" i="12"/>
  <c r="KN42" i="12"/>
  <c r="KL42" i="12"/>
  <c r="KK42" i="12"/>
  <c r="KJ42" i="12"/>
  <c r="KE42" i="12"/>
  <c r="KD42" i="12"/>
  <c r="KC42" i="12"/>
  <c r="KB42" i="12"/>
  <c r="JW42" i="12"/>
  <c r="JT42" i="12"/>
  <c r="JR42" i="12"/>
  <c r="JQ42" i="12"/>
  <c r="JP42" i="12"/>
  <c r="JK42" i="12"/>
  <c r="JI42" i="12"/>
  <c r="JH42" i="12"/>
  <c r="JC42" i="12"/>
  <c r="HL42" i="12"/>
  <c r="HJ42" i="12"/>
  <c r="HI42" i="12"/>
  <c r="HH42" i="12"/>
  <c r="HC42" i="12"/>
  <c r="HB42" i="12"/>
  <c r="HA42" i="12"/>
  <c r="GZ42" i="12"/>
  <c r="GU42" i="12"/>
  <c r="KN41" i="12"/>
  <c r="KL41" i="12"/>
  <c r="KK41" i="12"/>
  <c r="KJ41" i="12"/>
  <c r="KE41" i="12"/>
  <c r="KD41" i="12"/>
  <c r="KC41" i="12"/>
  <c r="KB41" i="12"/>
  <c r="JW41" i="12"/>
  <c r="JT41" i="12"/>
  <c r="JR41" i="12"/>
  <c r="JQ41" i="12"/>
  <c r="JP41" i="12"/>
  <c r="JK41" i="12"/>
  <c r="JI41" i="12"/>
  <c r="JH41" i="12"/>
  <c r="JC41" i="12"/>
  <c r="HL41" i="12"/>
  <c r="HJ41" i="12"/>
  <c r="HI41" i="12"/>
  <c r="HH41" i="12"/>
  <c r="HC41" i="12"/>
  <c r="HB41" i="12"/>
  <c r="HA41" i="12"/>
  <c r="GZ41" i="12"/>
  <c r="GU41" i="12"/>
  <c r="KN40" i="12"/>
  <c r="KL40" i="12"/>
  <c r="KK40" i="12"/>
  <c r="KJ40" i="12"/>
  <c r="KE40" i="12"/>
  <c r="JW40" i="12"/>
  <c r="JT40" i="12"/>
  <c r="JR40" i="12"/>
  <c r="JQ40" i="12"/>
  <c r="JP40" i="12"/>
  <c r="JK40" i="12"/>
  <c r="JC40" i="12"/>
  <c r="HL40" i="12"/>
  <c r="HJ40" i="12"/>
  <c r="HI40" i="12"/>
  <c r="HH40" i="12"/>
  <c r="HC40" i="12"/>
  <c r="GU40" i="12"/>
  <c r="KN39" i="12"/>
  <c r="KL39" i="12"/>
  <c r="KK39" i="12"/>
  <c r="KJ39" i="12"/>
  <c r="KE39" i="12"/>
  <c r="KD39" i="12"/>
  <c r="KC39" i="12"/>
  <c r="KB39" i="12"/>
  <c r="JW39" i="12"/>
  <c r="JT39" i="12"/>
  <c r="JR39" i="12"/>
  <c r="JQ39" i="12"/>
  <c r="JP39" i="12"/>
  <c r="JK39" i="12"/>
  <c r="JJ39" i="12"/>
  <c r="JI39" i="12"/>
  <c r="JH39" i="12"/>
  <c r="JC39" i="12"/>
  <c r="HL39" i="12"/>
  <c r="HJ39" i="12"/>
  <c r="HI39" i="12"/>
  <c r="HH39" i="12"/>
  <c r="HC39" i="12"/>
  <c r="GZ39" i="12"/>
  <c r="GU39" i="12"/>
  <c r="KN38" i="12"/>
  <c r="KL38" i="12"/>
  <c r="KK38" i="12"/>
  <c r="KJ38" i="12"/>
  <c r="KE38" i="12"/>
  <c r="KD38" i="12"/>
  <c r="KC38" i="12"/>
  <c r="KB38" i="12"/>
  <c r="JW38" i="12"/>
  <c r="JT38" i="12"/>
  <c r="JR38" i="12"/>
  <c r="JQ38" i="12"/>
  <c r="JP38" i="12"/>
  <c r="JK38" i="12"/>
  <c r="JJ38" i="12"/>
  <c r="JI38" i="12"/>
  <c r="JH38" i="12"/>
  <c r="JC38" i="12"/>
  <c r="HL38" i="12"/>
  <c r="HJ38" i="12"/>
  <c r="HI38" i="12"/>
  <c r="HH38" i="12"/>
  <c r="HC38" i="12"/>
  <c r="GU38" i="12"/>
  <c r="KN37" i="12"/>
  <c r="KL37" i="12"/>
  <c r="KK37" i="12"/>
  <c r="KJ37" i="12"/>
  <c r="KE37" i="12"/>
  <c r="JW37" i="12"/>
  <c r="JT37" i="12"/>
  <c r="JR37" i="12"/>
  <c r="JQ37" i="12"/>
  <c r="JP37" i="12"/>
  <c r="JK37" i="12"/>
  <c r="JC37" i="12"/>
  <c r="HL37" i="12"/>
  <c r="HJ37" i="12"/>
  <c r="HI37" i="12"/>
  <c r="HH37" i="12"/>
  <c r="HC37" i="12"/>
  <c r="GU37" i="12"/>
  <c r="KN36" i="12"/>
  <c r="KL36" i="12"/>
  <c r="KK36" i="12"/>
  <c r="KJ36" i="12"/>
  <c r="KE36" i="12"/>
  <c r="KD36" i="12"/>
  <c r="KC36" i="12"/>
  <c r="KB36" i="12"/>
  <c r="JW36" i="12"/>
  <c r="JT36" i="12"/>
  <c r="JR36" i="12"/>
  <c r="JQ36" i="12"/>
  <c r="JP36" i="12"/>
  <c r="JK36" i="12"/>
  <c r="JJ36" i="12"/>
  <c r="JI36" i="12"/>
  <c r="JH36" i="12"/>
  <c r="JC36" i="12"/>
  <c r="HL36" i="12"/>
  <c r="HJ36" i="12"/>
  <c r="HI36" i="12"/>
  <c r="HH36" i="12"/>
  <c r="HC36" i="12"/>
  <c r="GZ36" i="12"/>
  <c r="GU36" i="12"/>
  <c r="KN35" i="12"/>
  <c r="KL35" i="12"/>
  <c r="KK35" i="12"/>
  <c r="KJ35" i="12"/>
  <c r="KE35" i="12"/>
  <c r="KD35" i="12"/>
  <c r="KC35" i="12"/>
  <c r="KB35" i="12"/>
  <c r="JW35" i="12"/>
  <c r="JT35" i="12"/>
  <c r="JR35" i="12"/>
  <c r="JQ35" i="12"/>
  <c r="JP35" i="12"/>
  <c r="JK35" i="12"/>
  <c r="JJ35" i="12"/>
  <c r="JI35" i="12"/>
  <c r="JH35" i="12"/>
  <c r="JC35" i="12"/>
  <c r="HL35" i="12"/>
  <c r="HJ35" i="12"/>
  <c r="HI35" i="12"/>
  <c r="HH35" i="12"/>
  <c r="HC35" i="12"/>
  <c r="GU35" i="12"/>
  <c r="KN34" i="12"/>
  <c r="KL34" i="12"/>
  <c r="KK34" i="12"/>
  <c r="KJ34" i="12"/>
  <c r="KE34" i="12"/>
  <c r="JW34" i="12"/>
  <c r="JT34" i="12"/>
  <c r="JR34" i="12"/>
  <c r="JQ34" i="12"/>
  <c r="JP34" i="12"/>
  <c r="JK34" i="12"/>
  <c r="JC34" i="12"/>
  <c r="HL34" i="12"/>
  <c r="HJ34" i="12"/>
  <c r="HI34" i="12"/>
  <c r="HH34" i="12"/>
  <c r="HC34" i="12"/>
  <c r="GU34" i="12"/>
  <c r="KN33" i="12"/>
  <c r="KL33" i="12"/>
  <c r="KK33" i="12"/>
  <c r="KJ33" i="12"/>
  <c r="KE33" i="12"/>
  <c r="KD33" i="12"/>
  <c r="KC33" i="12"/>
  <c r="KB33" i="12"/>
  <c r="JW33" i="12"/>
  <c r="JT33" i="12"/>
  <c r="JR33" i="12"/>
  <c r="JQ33" i="12"/>
  <c r="JP33" i="12"/>
  <c r="JK33" i="12"/>
  <c r="JJ33" i="12"/>
  <c r="JI33" i="12"/>
  <c r="JH33" i="12"/>
  <c r="JC33" i="12"/>
  <c r="HL33" i="12"/>
  <c r="HJ33" i="12"/>
  <c r="HI33" i="12"/>
  <c r="HH33" i="12"/>
  <c r="HC33" i="12"/>
  <c r="GZ33" i="12"/>
  <c r="GU33" i="12"/>
  <c r="KN32" i="12"/>
  <c r="KL32" i="12"/>
  <c r="KK32" i="12"/>
  <c r="KJ32" i="12"/>
  <c r="KE32" i="12"/>
  <c r="KD32" i="12"/>
  <c r="KC32" i="12"/>
  <c r="KB32" i="12"/>
  <c r="JW32" i="12"/>
  <c r="JT32" i="12"/>
  <c r="JR32" i="12"/>
  <c r="JQ32" i="12"/>
  <c r="JP32" i="12"/>
  <c r="JK32" i="12"/>
  <c r="JJ32" i="12"/>
  <c r="JI32" i="12"/>
  <c r="JH32" i="12"/>
  <c r="JC32" i="12"/>
  <c r="HL32" i="12"/>
  <c r="HJ32" i="12"/>
  <c r="HI32" i="12"/>
  <c r="HH32" i="12"/>
  <c r="HC32" i="12"/>
  <c r="GU32" i="12"/>
  <c r="KN31" i="12"/>
  <c r="KL31" i="12"/>
  <c r="KK31" i="12"/>
  <c r="KJ31" i="12"/>
  <c r="KE31" i="12"/>
  <c r="JW31" i="12"/>
  <c r="JT31" i="12"/>
  <c r="JR31" i="12"/>
  <c r="JQ31" i="12"/>
  <c r="JP31" i="12"/>
  <c r="JK31" i="12"/>
  <c r="JI31" i="12"/>
  <c r="JH31" i="12"/>
  <c r="JC31" i="12"/>
  <c r="HL31" i="12"/>
  <c r="HJ31" i="12"/>
  <c r="HI31" i="12"/>
  <c r="HH31" i="12"/>
  <c r="HC31" i="12"/>
  <c r="GU31" i="12"/>
  <c r="KN30" i="12"/>
  <c r="KL30" i="12"/>
  <c r="KK30" i="12"/>
  <c r="KJ30" i="12"/>
  <c r="KE30" i="12"/>
  <c r="KD30" i="12"/>
  <c r="KC30" i="12"/>
  <c r="KB30" i="12"/>
  <c r="JW30" i="12"/>
  <c r="JT30" i="12"/>
  <c r="JR30" i="12"/>
  <c r="JQ30" i="12"/>
  <c r="JP30" i="12"/>
  <c r="JK30" i="12"/>
  <c r="JJ30" i="12"/>
  <c r="JI30" i="12"/>
  <c r="JH30" i="12"/>
  <c r="JC30" i="12"/>
  <c r="HL30" i="12"/>
  <c r="HJ30" i="12"/>
  <c r="HI30" i="12"/>
  <c r="HH30" i="12"/>
  <c r="HC30" i="12"/>
  <c r="HB30" i="12"/>
  <c r="HA30" i="12"/>
  <c r="GZ30" i="12"/>
  <c r="GU30" i="12"/>
  <c r="KN29" i="12"/>
  <c r="KL29" i="12"/>
  <c r="KK29" i="12"/>
  <c r="KJ29" i="12"/>
  <c r="KE29" i="12"/>
  <c r="KD29" i="12"/>
  <c r="KC29" i="12"/>
  <c r="KB29" i="12"/>
  <c r="JT29" i="12"/>
  <c r="JR29" i="12"/>
  <c r="JQ29" i="12"/>
  <c r="JP29" i="12"/>
  <c r="JK29" i="12"/>
  <c r="JJ29" i="12"/>
  <c r="JI29" i="12"/>
  <c r="JH29" i="12"/>
  <c r="HL29" i="12"/>
  <c r="HJ29" i="12"/>
  <c r="HI29" i="12"/>
  <c r="HH29" i="12"/>
  <c r="HC29" i="12"/>
  <c r="GZ29" i="12"/>
  <c r="GU29" i="12"/>
  <c r="KN28" i="12"/>
  <c r="KL28" i="12"/>
  <c r="KK28" i="12"/>
  <c r="KJ28" i="12"/>
  <c r="KE28" i="12"/>
  <c r="KD28" i="12"/>
  <c r="KC28" i="12"/>
  <c r="KB28" i="12"/>
  <c r="JW28" i="12"/>
  <c r="JT28" i="12"/>
  <c r="JR28" i="12"/>
  <c r="JQ28" i="12"/>
  <c r="JP28" i="12"/>
  <c r="JK28" i="12"/>
  <c r="JJ28" i="12"/>
  <c r="JI28" i="12"/>
  <c r="JH28" i="12"/>
  <c r="JC28" i="12"/>
  <c r="HL28" i="12"/>
  <c r="HJ28" i="12"/>
  <c r="HI28" i="12"/>
  <c r="HH28" i="12"/>
  <c r="HC28" i="12"/>
  <c r="GU28" i="12"/>
  <c r="KN27" i="12"/>
  <c r="KL27" i="12"/>
  <c r="KK27" i="12"/>
  <c r="KJ27" i="12"/>
  <c r="KE27" i="12"/>
  <c r="KD27" i="12"/>
  <c r="KC27" i="12"/>
  <c r="KB27" i="12"/>
  <c r="JW27" i="12"/>
  <c r="JT27" i="12"/>
  <c r="JR27" i="12"/>
  <c r="JQ27" i="12"/>
  <c r="JP27" i="12"/>
  <c r="JK27" i="12"/>
  <c r="JJ27" i="12"/>
  <c r="JI27" i="12"/>
  <c r="JH27" i="12"/>
  <c r="HL27" i="12"/>
  <c r="HJ27" i="12"/>
  <c r="HI27" i="12"/>
  <c r="HH27" i="12"/>
  <c r="HC27" i="12"/>
  <c r="HB27" i="12"/>
  <c r="HA27" i="12"/>
  <c r="GZ27" i="12"/>
  <c r="GU27" i="12"/>
  <c r="KN26" i="12"/>
  <c r="KL26" i="12"/>
  <c r="KK26" i="12"/>
  <c r="KJ26" i="12"/>
  <c r="KE26" i="12"/>
  <c r="KD26" i="12"/>
  <c r="KC26" i="12"/>
  <c r="KB26" i="12"/>
  <c r="JW26" i="12"/>
  <c r="JT26" i="12"/>
  <c r="JR26" i="12"/>
  <c r="JQ26" i="12"/>
  <c r="JP26" i="12"/>
  <c r="JK26" i="12"/>
  <c r="JJ26" i="12"/>
  <c r="JI26" i="12"/>
  <c r="JH26" i="12"/>
  <c r="HL26" i="12"/>
  <c r="HJ26" i="12"/>
  <c r="HI26" i="12"/>
  <c r="HH26" i="12"/>
  <c r="HC26" i="12"/>
  <c r="HB26" i="12"/>
  <c r="HA26" i="12"/>
  <c r="GZ26" i="12"/>
  <c r="KN25" i="12"/>
  <c r="KL25" i="12"/>
  <c r="KK25" i="12"/>
  <c r="KJ25" i="12"/>
  <c r="KE25" i="12"/>
  <c r="JW25" i="12"/>
  <c r="JT25" i="12"/>
  <c r="JR25" i="12"/>
  <c r="JQ25" i="12"/>
  <c r="JP25" i="12"/>
  <c r="JK25" i="12"/>
  <c r="JJ25" i="12"/>
  <c r="JI25" i="12"/>
  <c r="JH25" i="12"/>
  <c r="JC25" i="12"/>
  <c r="HL25" i="12"/>
  <c r="HJ25" i="12"/>
  <c r="HI25" i="12"/>
  <c r="HH25" i="12"/>
  <c r="HC25" i="12"/>
  <c r="HB25" i="12"/>
  <c r="HA25" i="12"/>
  <c r="GZ25" i="12"/>
  <c r="GU25" i="12"/>
  <c r="KN24" i="12"/>
  <c r="KL24" i="12"/>
  <c r="KK24" i="12"/>
  <c r="KJ24" i="12"/>
  <c r="KE24" i="12"/>
  <c r="KD24" i="12"/>
  <c r="KC24" i="12"/>
  <c r="KB24" i="12"/>
  <c r="JW24" i="12"/>
  <c r="JT24" i="12"/>
  <c r="JR24" i="12"/>
  <c r="JQ24" i="12"/>
  <c r="JP24" i="12"/>
  <c r="JK24" i="12"/>
  <c r="JI24" i="12"/>
  <c r="JH24" i="12"/>
  <c r="JC24" i="12"/>
  <c r="HL24" i="12"/>
  <c r="HJ24" i="12"/>
  <c r="HI24" i="12"/>
  <c r="HH24" i="12"/>
  <c r="HC24" i="12"/>
  <c r="HB24" i="12"/>
  <c r="HA24" i="12"/>
  <c r="GZ24" i="12"/>
  <c r="GU24" i="12"/>
  <c r="KN23" i="12"/>
  <c r="KL23" i="12"/>
  <c r="KK23" i="12"/>
  <c r="KJ23" i="12"/>
  <c r="KE23" i="12"/>
  <c r="KC23" i="12"/>
  <c r="KB23" i="12"/>
  <c r="JW23" i="12"/>
  <c r="JT23" i="12"/>
  <c r="JR23" i="12"/>
  <c r="JQ23" i="12"/>
  <c r="JP23" i="12"/>
  <c r="JK23" i="12"/>
  <c r="JH23" i="12"/>
  <c r="JC23" i="12"/>
  <c r="HL23" i="12"/>
  <c r="HJ23" i="12"/>
  <c r="HI23" i="12"/>
  <c r="HH23" i="12"/>
  <c r="HC23" i="12"/>
  <c r="HB23" i="12"/>
  <c r="HA23" i="12"/>
  <c r="GZ23" i="12"/>
  <c r="GU23" i="12"/>
  <c r="KN22" i="12"/>
  <c r="KL22" i="12"/>
  <c r="KK22" i="12"/>
  <c r="KJ22" i="12"/>
  <c r="KE22" i="12"/>
  <c r="JW22" i="12"/>
  <c r="JT22" i="12"/>
  <c r="JR22" i="12"/>
  <c r="JQ22" i="12"/>
  <c r="JP22" i="12"/>
  <c r="JK22" i="12"/>
  <c r="JC22" i="12"/>
  <c r="HC22" i="12"/>
  <c r="GU22" i="12"/>
  <c r="KN18" i="12"/>
  <c r="KL18" i="12"/>
  <c r="KK18" i="12"/>
  <c r="KJ18" i="12"/>
  <c r="KE18" i="12"/>
  <c r="KD18" i="12"/>
  <c r="KC18" i="12"/>
  <c r="KB18" i="12"/>
  <c r="JW18" i="12"/>
  <c r="JT18" i="12"/>
  <c r="JR18" i="12"/>
  <c r="JQ18" i="12"/>
  <c r="JP18" i="12"/>
  <c r="JK18" i="12"/>
  <c r="JJ18" i="12"/>
  <c r="JI18" i="12"/>
  <c r="JH18" i="12"/>
  <c r="JC18" i="12"/>
  <c r="HL18" i="12"/>
  <c r="HJ18" i="12"/>
  <c r="HI18" i="12"/>
  <c r="HH18" i="12"/>
  <c r="HC18" i="12"/>
  <c r="HB18" i="12"/>
  <c r="HA18" i="12"/>
  <c r="GZ18" i="12"/>
  <c r="GU18" i="12"/>
  <c r="KN17" i="12"/>
  <c r="KL17" i="12"/>
  <c r="KK17" i="12"/>
  <c r="KJ17" i="12"/>
  <c r="KE17" i="12"/>
  <c r="KD17" i="12"/>
  <c r="KC17" i="12"/>
  <c r="KB17" i="12"/>
  <c r="JW17" i="12"/>
  <c r="JT17" i="12"/>
  <c r="JR17" i="12"/>
  <c r="JQ17" i="12"/>
  <c r="JP17" i="12"/>
  <c r="JK17" i="12"/>
  <c r="JJ17" i="12"/>
  <c r="JI17" i="12"/>
  <c r="JH17" i="12"/>
  <c r="JC17" i="12"/>
  <c r="HL17" i="12"/>
  <c r="HJ17" i="12"/>
  <c r="HI17" i="12"/>
  <c r="HH17" i="12"/>
  <c r="HC17" i="12"/>
  <c r="GZ17" i="12"/>
  <c r="GU17" i="12"/>
  <c r="KN16" i="12"/>
  <c r="KL16" i="12"/>
  <c r="KK16" i="12"/>
  <c r="KJ16" i="12"/>
  <c r="KE16" i="12"/>
  <c r="JW16" i="12"/>
  <c r="JT16" i="12"/>
  <c r="JR16" i="12"/>
  <c r="JQ16" i="12"/>
  <c r="JP16" i="12"/>
  <c r="JK16" i="12"/>
  <c r="JC16" i="12"/>
  <c r="HL16" i="12"/>
  <c r="HJ16" i="12"/>
  <c r="HI16" i="12"/>
  <c r="HH16" i="12"/>
  <c r="HC16" i="12"/>
  <c r="GU16" i="12"/>
  <c r="KN15" i="12"/>
  <c r="KL15" i="12"/>
  <c r="KK15" i="12"/>
  <c r="KJ15" i="12"/>
  <c r="KE15" i="12"/>
  <c r="KD15" i="12"/>
  <c r="KC15" i="12"/>
  <c r="KB15" i="12"/>
  <c r="JW15" i="12"/>
  <c r="JT15" i="12"/>
  <c r="JR15" i="12"/>
  <c r="JQ15" i="12"/>
  <c r="JP15" i="12"/>
  <c r="JK15" i="12"/>
  <c r="JJ15" i="12"/>
  <c r="JI15" i="12"/>
  <c r="JH15" i="12"/>
  <c r="JC15" i="12"/>
  <c r="HL15" i="12"/>
  <c r="HJ15" i="12"/>
  <c r="HI15" i="12"/>
  <c r="HH15" i="12"/>
  <c r="HC15" i="12"/>
  <c r="HB15" i="12"/>
  <c r="HA15" i="12"/>
  <c r="GZ15" i="12"/>
  <c r="GU15" i="12"/>
  <c r="KN14" i="12"/>
  <c r="KL14" i="12"/>
  <c r="KK14" i="12"/>
  <c r="KJ14" i="12"/>
  <c r="KE14" i="12"/>
  <c r="KD14" i="12"/>
  <c r="KC14" i="12"/>
  <c r="KB14" i="12"/>
  <c r="JW14" i="12"/>
  <c r="JT14" i="12"/>
  <c r="JR14" i="12"/>
  <c r="JQ14" i="12"/>
  <c r="JP14" i="12"/>
  <c r="JK14" i="12"/>
  <c r="JJ14" i="12"/>
  <c r="JI14" i="12"/>
  <c r="JH14" i="12"/>
  <c r="JC14" i="12"/>
  <c r="HL14" i="12"/>
  <c r="HJ14" i="12"/>
  <c r="HI14" i="12"/>
  <c r="HH14" i="12"/>
  <c r="HC14" i="12"/>
  <c r="HB14" i="12"/>
  <c r="HA14" i="12"/>
  <c r="GZ14" i="12"/>
  <c r="GU14" i="12"/>
  <c r="KN13" i="12"/>
  <c r="KL13" i="12"/>
  <c r="KK13" i="12"/>
  <c r="KJ13" i="12"/>
  <c r="KE13" i="12"/>
  <c r="JW13" i="12"/>
  <c r="JT13" i="12"/>
  <c r="JR13" i="12"/>
  <c r="JQ13" i="12"/>
  <c r="JP13" i="12"/>
  <c r="JK13" i="12"/>
  <c r="JC13" i="12"/>
  <c r="HL13" i="12"/>
  <c r="HJ13" i="12"/>
  <c r="HI13" i="12"/>
  <c r="HH13" i="12"/>
  <c r="HC13" i="12"/>
  <c r="GU13" i="12"/>
  <c r="KN12" i="12"/>
  <c r="KL12" i="12"/>
  <c r="KK12" i="12"/>
  <c r="KJ12" i="12"/>
  <c r="KE12" i="12"/>
  <c r="KD12" i="12"/>
  <c r="KC12" i="12"/>
  <c r="KB12" i="12"/>
  <c r="JW12" i="12"/>
  <c r="JT12" i="12"/>
  <c r="JR12" i="12"/>
  <c r="JQ12" i="12"/>
  <c r="JP12" i="12"/>
  <c r="JK12" i="12"/>
  <c r="JJ12" i="12"/>
  <c r="JI12" i="12"/>
  <c r="JH12" i="12"/>
  <c r="JC12" i="12"/>
  <c r="HL12" i="12"/>
  <c r="HJ12" i="12"/>
  <c r="HI12" i="12"/>
  <c r="HH12" i="12"/>
  <c r="HC12" i="12"/>
  <c r="HB12" i="12"/>
  <c r="HA12" i="12"/>
  <c r="GZ12" i="12"/>
  <c r="GU12" i="12"/>
  <c r="KN11" i="12"/>
  <c r="KL11" i="12"/>
  <c r="KK11" i="12"/>
  <c r="KJ11" i="12"/>
  <c r="KE11" i="12"/>
  <c r="KD11" i="12"/>
  <c r="KC11" i="12"/>
  <c r="KB11" i="12"/>
  <c r="JW11" i="12"/>
  <c r="JT11" i="12"/>
  <c r="JR11" i="12"/>
  <c r="JQ11" i="12"/>
  <c r="JP11" i="12"/>
  <c r="JK11" i="12"/>
  <c r="JJ11" i="12"/>
  <c r="JI11" i="12"/>
  <c r="JH11" i="12"/>
  <c r="JC11" i="12"/>
  <c r="HL11" i="12"/>
  <c r="HJ11" i="12"/>
  <c r="HI11" i="12"/>
  <c r="HH11" i="12"/>
  <c r="HC11" i="12"/>
  <c r="HB11" i="12"/>
  <c r="HA11" i="12"/>
  <c r="GZ11" i="12"/>
  <c r="GU11" i="12"/>
  <c r="KN10" i="12"/>
  <c r="KL10" i="12"/>
  <c r="KK10" i="12"/>
  <c r="KJ10" i="12"/>
  <c r="KE10" i="12"/>
  <c r="JW10" i="12"/>
  <c r="JT10" i="12"/>
  <c r="JR10" i="12"/>
  <c r="JQ10" i="12"/>
  <c r="JP10" i="12"/>
  <c r="JK10" i="12"/>
  <c r="JC10" i="12"/>
  <c r="HL10" i="12"/>
  <c r="HJ10" i="12"/>
  <c r="HI10" i="12"/>
  <c r="HH10" i="12"/>
  <c r="HC10" i="12"/>
  <c r="GU10" i="12"/>
  <c r="KN9" i="12"/>
  <c r="KL9" i="12"/>
  <c r="KK9" i="12"/>
  <c r="KJ9" i="12"/>
  <c r="KE9" i="12"/>
  <c r="KD9" i="12"/>
  <c r="KC9" i="12"/>
  <c r="KB9" i="12"/>
  <c r="JW9" i="12"/>
  <c r="JT9" i="12"/>
  <c r="JR9" i="12"/>
  <c r="JQ9" i="12"/>
  <c r="JP9" i="12"/>
  <c r="JK9" i="12"/>
  <c r="JI9" i="12"/>
  <c r="JH9" i="12"/>
  <c r="JC9" i="12"/>
  <c r="HL9" i="12"/>
  <c r="HJ9" i="12"/>
  <c r="HI9" i="12"/>
  <c r="HH9" i="12"/>
  <c r="HC9" i="12"/>
  <c r="HB9" i="12"/>
  <c r="HA9" i="12"/>
  <c r="GZ9" i="12"/>
  <c r="GU9" i="12"/>
  <c r="KN8" i="12"/>
  <c r="KL8" i="12"/>
  <c r="KK8" i="12"/>
  <c r="KJ8" i="12"/>
  <c r="KE8" i="12"/>
  <c r="KB8" i="12"/>
  <c r="JW8" i="12"/>
  <c r="JT8" i="12"/>
  <c r="JR8" i="12"/>
  <c r="JQ8" i="12"/>
  <c r="JP8" i="12"/>
  <c r="JK8" i="12"/>
  <c r="JI8" i="12"/>
  <c r="JH8" i="12"/>
  <c r="JC8" i="12"/>
  <c r="HL8" i="12"/>
  <c r="HJ8" i="12"/>
  <c r="HI8" i="12"/>
  <c r="HH8" i="12"/>
  <c r="HC8" i="12"/>
  <c r="HB8" i="12"/>
  <c r="HA8" i="12"/>
  <c r="GZ8" i="12"/>
  <c r="GU8" i="12"/>
  <c r="KN7" i="12"/>
  <c r="KL7" i="12"/>
  <c r="KK7" i="12"/>
  <c r="KJ7" i="12"/>
  <c r="KE7" i="12"/>
  <c r="JW7" i="12"/>
  <c r="JT7" i="12"/>
  <c r="JR7" i="12"/>
  <c r="JQ7" i="12"/>
  <c r="JP7" i="12"/>
  <c r="JK7" i="12"/>
  <c r="JC7" i="12"/>
  <c r="HL7" i="12"/>
  <c r="HJ7" i="12"/>
  <c r="HI7" i="12"/>
  <c r="HH7" i="12"/>
  <c r="HC7" i="12"/>
  <c r="GU7" i="12"/>
  <c r="KE4" i="12"/>
  <c r="JK4" i="12"/>
  <c r="HC4" i="12"/>
  <c r="KN3" i="12"/>
  <c r="JT3" i="12"/>
  <c r="HL3" i="12"/>
  <c r="KJ2" i="12"/>
  <c r="KE2" i="12"/>
  <c r="JP2" i="12"/>
  <c r="JK2" i="12"/>
  <c r="HH2" i="12"/>
  <c r="HC2" i="12"/>
  <c r="GC110" i="12"/>
  <c r="EO110" i="12"/>
  <c r="DA110" i="12"/>
  <c r="GC109" i="12"/>
  <c r="EO109" i="12"/>
  <c r="DA109" i="12"/>
  <c r="EO108" i="12"/>
  <c r="DA108" i="12"/>
  <c r="GR104" i="12"/>
  <c r="FD104" i="12"/>
  <c r="DP104" i="12"/>
  <c r="GN103" i="12"/>
  <c r="GC107" i="12" s="1"/>
  <c r="EZ103" i="12"/>
  <c r="EO107" i="12" s="1"/>
  <c r="DL103" i="12"/>
  <c r="DA107" i="12" s="1"/>
  <c r="GN101" i="12"/>
  <c r="GC106" i="12" s="1"/>
  <c r="EZ101" i="12"/>
  <c r="EO106" i="12" s="1"/>
  <c r="DL101" i="12"/>
  <c r="DA106" i="12" s="1"/>
  <c r="GQ100" i="12"/>
  <c r="GL100" i="12"/>
  <c r="GB108" i="12" s="1"/>
  <c r="GD100" i="12"/>
  <c r="C12" i="16" s="1"/>
  <c r="GB100" i="12"/>
  <c r="FC100" i="12"/>
  <c r="EX100" i="12"/>
  <c r="EN108" i="12" s="1"/>
  <c r="EP100" i="12"/>
  <c r="C10" i="16" s="1"/>
  <c r="EN100" i="12"/>
  <c r="DO100" i="12"/>
  <c r="DJ100" i="12"/>
  <c r="CZ108" i="12" s="1"/>
  <c r="DB100" i="12"/>
  <c r="C8" i="16" s="1"/>
  <c r="CZ100" i="12"/>
  <c r="GR99" i="12"/>
  <c r="GP99" i="12"/>
  <c r="GO99" i="12"/>
  <c r="GN99" i="12"/>
  <c r="GI99" i="12"/>
  <c r="GH99" i="12"/>
  <c r="GG99" i="12"/>
  <c r="GF99" i="12"/>
  <c r="GA99" i="12"/>
  <c r="FD99" i="12"/>
  <c r="FB99" i="12"/>
  <c r="FA99" i="12"/>
  <c r="EZ99" i="12"/>
  <c r="EU99" i="12"/>
  <c r="ET99" i="12"/>
  <c r="ES99" i="12"/>
  <c r="ER99" i="12"/>
  <c r="EM99" i="12"/>
  <c r="DP99" i="12"/>
  <c r="DN99" i="12"/>
  <c r="DM99" i="12"/>
  <c r="DL99" i="12"/>
  <c r="DG99" i="12"/>
  <c r="DF99" i="12"/>
  <c r="DE99" i="12"/>
  <c r="DD99" i="12"/>
  <c r="CY99" i="12"/>
  <c r="GR98" i="12"/>
  <c r="GP98" i="12"/>
  <c r="GO98" i="12"/>
  <c r="GN98" i="12"/>
  <c r="GI98" i="12"/>
  <c r="GH98" i="12"/>
  <c r="GG98" i="12"/>
  <c r="GF98" i="12"/>
  <c r="FD98" i="12"/>
  <c r="FB98" i="12"/>
  <c r="FA98" i="12"/>
  <c r="EZ98" i="12"/>
  <c r="EU98" i="12"/>
  <c r="ER98" i="12"/>
  <c r="EM98" i="12"/>
  <c r="DP98" i="12"/>
  <c r="DN98" i="12"/>
  <c r="DM98" i="12"/>
  <c r="DL98" i="12"/>
  <c r="DG98" i="12"/>
  <c r="DF98" i="12"/>
  <c r="DE98" i="12"/>
  <c r="DD98" i="12"/>
  <c r="CY98" i="12"/>
  <c r="GR97" i="12"/>
  <c r="GP97" i="12"/>
  <c r="GO97" i="12"/>
  <c r="GN97" i="12"/>
  <c r="GI97" i="12"/>
  <c r="GH97" i="12"/>
  <c r="GG97" i="12"/>
  <c r="GF97" i="12"/>
  <c r="GA97" i="12"/>
  <c r="FD97" i="12"/>
  <c r="FB97" i="12"/>
  <c r="FA97" i="12"/>
  <c r="EZ97" i="12"/>
  <c r="EU97" i="12"/>
  <c r="EM97" i="12"/>
  <c r="DG97" i="12"/>
  <c r="CY97" i="12"/>
  <c r="GR96" i="12"/>
  <c r="GP96" i="12"/>
  <c r="GO96" i="12"/>
  <c r="GN96" i="12"/>
  <c r="GI96" i="12"/>
  <c r="GH96" i="12"/>
  <c r="GG96" i="12"/>
  <c r="GF96" i="12"/>
  <c r="GA96" i="12"/>
  <c r="FD96" i="12"/>
  <c r="FB96" i="12"/>
  <c r="FA96" i="12"/>
  <c r="EZ96" i="12"/>
  <c r="EU96" i="12"/>
  <c r="ET96" i="12"/>
  <c r="ES96" i="12"/>
  <c r="ER96" i="12"/>
  <c r="EM96" i="12"/>
  <c r="DP96" i="12"/>
  <c r="DN96" i="12"/>
  <c r="DM96" i="12"/>
  <c r="DL96" i="12"/>
  <c r="DG96" i="12"/>
  <c r="DF96" i="12"/>
  <c r="DE96" i="12"/>
  <c r="DD96" i="12"/>
  <c r="CY96" i="12"/>
  <c r="GR95" i="12"/>
  <c r="GP95" i="12"/>
  <c r="GO95" i="12"/>
  <c r="GN95" i="12"/>
  <c r="GI95" i="12"/>
  <c r="GH95" i="12"/>
  <c r="GG95" i="12"/>
  <c r="GF95" i="12"/>
  <c r="GA95" i="12"/>
  <c r="FD95" i="12"/>
  <c r="FB95" i="12"/>
  <c r="FA95" i="12"/>
  <c r="EZ95" i="12"/>
  <c r="EU95" i="12"/>
  <c r="ER95" i="12"/>
  <c r="EM95" i="12"/>
  <c r="DP95" i="12"/>
  <c r="DN95" i="12"/>
  <c r="DM95" i="12"/>
  <c r="DL95" i="12"/>
  <c r="DG95" i="12"/>
  <c r="DF95" i="12"/>
  <c r="DE95" i="12"/>
  <c r="DD95" i="12"/>
  <c r="CY95" i="12"/>
  <c r="GR94" i="12"/>
  <c r="GP94" i="12"/>
  <c r="GO94" i="12"/>
  <c r="GN94" i="12"/>
  <c r="GI94" i="12"/>
  <c r="GA94" i="12"/>
  <c r="FD94" i="12"/>
  <c r="FB94" i="12"/>
  <c r="FA94" i="12"/>
  <c r="EZ94" i="12"/>
  <c r="EU94" i="12"/>
  <c r="EM94" i="12"/>
  <c r="DP94" i="12"/>
  <c r="DN94" i="12"/>
  <c r="DM94" i="12"/>
  <c r="DL94" i="12"/>
  <c r="DG94" i="12"/>
  <c r="CY94" i="12"/>
  <c r="GR93" i="12"/>
  <c r="GP93" i="12"/>
  <c r="GO93" i="12"/>
  <c r="GN93" i="12"/>
  <c r="GI93" i="12"/>
  <c r="GH93" i="12"/>
  <c r="GG93" i="12"/>
  <c r="GF93" i="12"/>
  <c r="GA93" i="12"/>
  <c r="FD93" i="12"/>
  <c r="FB93" i="12"/>
  <c r="FA93" i="12"/>
  <c r="EZ93" i="12"/>
  <c r="EU93" i="12"/>
  <c r="ET93" i="12"/>
  <c r="ES93" i="12"/>
  <c r="ER93" i="12"/>
  <c r="EM93" i="12"/>
  <c r="DP93" i="12"/>
  <c r="DN93" i="12"/>
  <c r="DM93" i="12"/>
  <c r="DL93" i="12"/>
  <c r="DG93" i="12"/>
  <c r="DF93" i="12"/>
  <c r="DE93" i="12"/>
  <c r="DD93" i="12"/>
  <c r="CY93" i="12"/>
  <c r="GR92" i="12"/>
  <c r="GP92" i="12"/>
  <c r="GO92" i="12"/>
  <c r="GN92" i="12"/>
  <c r="GI92" i="12"/>
  <c r="GH92" i="12"/>
  <c r="GG92" i="12"/>
  <c r="GF92" i="12"/>
  <c r="FD92" i="12"/>
  <c r="FB92" i="12"/>
  <c r="FA92" i="12"/>
  <c r="EZ92" i="12"/>
  <c r="EU92" i="12"/>
  <c r="ET92" i="12"/>
  <c r="ES92" i="12"/>
  <c r="ER92" i="12"/>
  <c r="DP92" i="12"/>
  <c r="DN92" i="12"/>
  <c r="DM92" i="12"/>
  <c r="DL92" i="12"/>
  <c r="DG92" i="12"/>
  <c r="DF92" i="12"/>
  <c r="DE92" i="12"/>
  <c r="DD92" i="12"/>
  <c r="CY92" i="12"/>
  <c r="GR91" i="12"/>
  <c r="GP91" i="12"/>
  <c r="GO91" i="12"/>
  <c r="GN91" i="12"/>
  <c r="GI91" i="12"/>
  <c r="GH91" i="12"/>
  <c r="GG91" i="12"/>
  <c r="GF91" i="12"/>
  <c r="GA91" i="12"/>
  <c r="FD91" i="12"/>
  <c r="FB91" i="12"/>
  <c r="FA91" i="12"/>
  <c r="EZ91" i="12"/>
  <c r="EU91" i="12"/>
  <c r="ET91" i="12"/>
  <c r="ES91" i="12"/>
  <c r="ER91" i="12"/>
  <c r="EM91" i="12"/>
  <c r="DG91" i="12"/>
  <c r="CY91" i="12"/>
  <c r="GR90" i="12"/>
  <c r="GP90" i="12"/>
  <c r="GO90" i="12"/>
  <c r="GN90" i="12"/>
  <c r="GI90" i="12"/>
  <c r="GH90" i="12"/>
  <c r="GG90" i="12"/>
  <c r="GF90" i="12"/>
  <c r="GA90" i="12"/>
  <c r="FD90" i="12"/>
  <c r="FB90" i="12"/>
  <c r="FA90" i="12"/>
  <c r="EZ90" i="12"/>
  <c r="EU90" i="12"/>
  <c r="ET90" i="12"/>
  <c r="ES90" i="12"/>
  <c r="ER90" i="12"/>
  <c r="EM90" i="12"/>
  <c r="DP90" i="12"/>
  <c r="DN90" i="12"/>
  <c r="DM90" i="12"/>
  <c r="DL90" i="12"/>
  <c r="DG90" i="12"/>
  <c r="DF90" i="12"/>
  <c r="DE90" i="12"/>
  <c r="DD90" i="12"/>
  <c r="CY90" i="12"/>
  <c r="GR89" i="12"/>
  <c r="GP89" i="12"/>
  <c r="GO89" i="12"/>
  <c r="GN89" i="12"/>
  <c r="GI89" i="12"/>
  <c r="GH89" i="12"/>
  <c r="GG89" i="12"/>
  <c r="GF89" i="12"/>
  <c r="GA89" i="12"/>
  <c r="FD89" i="12"/>
  <c r="FB89" i="12"/>
  <c r="FA89" i="12"/>
  <c r="EZ89" i="12"/>
  <c r="EU89" i="12"/>
  <c r="ER89" i="12"/>
  <c r="EM89" i="12"/>
  <c r="DP89" i="12"/>
  <c r="DN89" i="12"/>
  <c r="DM89" i="12"/>
  <c r="DL89" i="12"/>
  <c r="DG89" i="12"/>
  <c r="DF89" i="12"/>
  <c r="DE89" i="12"/>
  <c r="DD89" i="12"/>
  <c r="GR88" i="12"/>
  <c r="GP88" i="12"/>
  <c r="GO88" i="12"/>
  <c r="GN88" i="12"/>
  <c r="GI88" i="12"/>
  <c r="GA88" i="12"/>
  <c r="EZ88" i="12"/>
  <c r="EU88" i="12"/>
  <c r="EM88" i="12"/>
  <c r="DP88" i="12"/>
  <c r="DN88" i="12"/>
  <c r="DM88" i="12"/>
  <c r="DL88" i="12"/>
  <c r="DG88" i="12"/>
  <c r="DF88" i="12"/>
  <c r="DE88" i="12"/>
  <c r="DD88" i="12"/>
  <c r="CY88" i="12"/>
  <c r="GR87" i="12"/>
  <c r="GP87" i="12"/>
  <c r="GO87" i="12"/>
  <c r="GN87" i="12"/>
  <c r="GI87" i="12"/>
  <c r="GH87" i="12"/>
  <c r="GG87" i="12"/>
  <c r="GF87" i="12"/>
  <c r="GA87" i="12"/>
  <c r="FD87" i="12"/>
  <c r="FB87" i="12"/>
  <c r="FA87" i="12"/>
  <c r="EZ87" i="12"/>
  <c r="EU87" i="12"/>
  <c r="ET87" i="12"/>
  <c r="ES87" i="12"/>
  <c r="ER87" i="12"/>
  <c r="EM87" i="12"/>
  <c r="DP87" i="12"/>
  <c r="DN87" i="12"/>
  <c r="DM87" i="12"/>
  <c r="DL87" i="12"/>
  <c r="DG87" i="12"/>
  <c r="DF87" i="12"/>
  <c r="DE87" i="12"/>
  <c r="DD87" i="12"/>
  <c r="CY87" i="12"/>
  <c r="GR86" i="12"/>
  <c r="GP86" i="12"/>
  <c r="GO86" i="12"/>
  <c r="GN86" i="12"/>
  <c r="GI86" i="12"/>
  <c r="GH86" i="12"/>
  <c r="GG86" i="12"/>
  <c r="GF86" i="12"/>
  <c r="GA86" i="12"/>
  <c r="FD86" i="12"/>
  <c r="FB86" i="12"/>
  <c r="FA86" i="12"/>
  <c r="EZ86" i="12"/>
  <c r="EU86" i="12"/>
  <c r="ET86" i="12"/>
  <c r="ES86" i="12"/>
  <c r="ER86" i="12"/>
  <c r="EM86" i="12"/>
  <c r="DP86" i="12"/>
  <c r="DN86" i="12"/>
  <c r="DM86" i="12"/>
  <c r="DL86" i="12"/>
  <c r="DG86" i="12"/>
  <c r="DF86" i="12"/>
  <c r="DE86" i="12"/>
  <c r="DD86" i="12"/>
  <c r="CY86" i="12"/>
  <c r="GR85" i="12"/>
  <c r="GP85" i="12"/>
  <c r="GO85" i="12"/>
  <c r="GN85" i="12"/>
  <c r="GI85" i="12"/>
  <c r="GA85" i="12"/>
  <c r="FD85" i="12"/>
  <c r="FB85" i="12"/>
  <c r="FA85" i="12"/>
  <c r="EZ85" i="12"/>
  <c r="EU85" i="12"/>
  <c r="EM85" i="12"/>
  <c r="DP85" i="12"/>
  <c r="DN85" i="12"/>
  <c r="DM85" i="12"/>
  <c r="DL85" i="12"/>
  <c r="DG85" i="12"/>
  <c r="CY85" i="12"/>
  <c r="GR84" i="12"/>
  <c r="GP84" i="12"/>
  <c r="GO84" i="12"/>
  <c r="GN84" i="12"/>
  <c r="GI84" i="12"/>
  <c r="GH84" i="12"/>
  <c r="GG84" i="12"/>
  <c r="GF84" i="12"/>
  <c r="GA84" i="12"/>
  <c r="FD84" i="12"/>
  <c r="FB84" i="12"/>
  <c r="FA84" i="12"/>
  <c r="EZ84" i="12"/>
  <c r="EU84" i="12"/>
  <c r="ET84" i="12"/>
  <c r="ES84" i="12"/>
  <c r="ER84" i="12"/>
  <c r="EM84" i="12"/>
  <c r="DP84" i="12"/>
  <c r="DN84" i="12"/>
  <c r="DM84" i="12"/>
  <c r="DL84" i="12"/>
  <c r="DG84" i="12"/>
  <c r="DF84" i="12"/>
  <c r="DE84" i="12"/>
  <c r="DD84" i="12"/>
  <c r="CY84" i="12"/>
  <c r="GR83" i="12"/>
  <c r="GP83" i="12"/>
  <c r="GO83" i="12"/>
  <c r="GN83" i="12"/>
  <c r="GI83" i="12"/>
  <c r="GG83" i="12"/>
  <c r="GF83" i="12"/>
  <c r="GA83" i="12"/>
  <c r="FD83" i="12"/>
  <c r="FB83" i="12"/>
  <c r="FA83" i="12"/>
  <c r="EZ83" i="12"/>
  <c r="EU83" i="12"/>
  <c r="ET83" i="12"/>
  <c r="ES83" i="12"/>
  <c r="ER83" i="12"/>
  <c r="EM83" i="12"/>
  <c r="DP83" i="12"/>
  <c r="DN83" i="12"/>
  <c r="DM83" i="12"/>
  <c r="DL83" i="12"/>
  <c r="DG83" i="12"/>
  <c r="DF83" i="12"/>
  <c r="DE83" i="12"/>
  <c r="DD83" i="12"/>
  <c r="CY83" i="12"/>
  <c r="GR82" i="12"/>
  <c r="GP82" i="12"/>
  <c r="GO82" i="12"/>
  <c r="GN82" i="12"/>
  <c r="GI82" i="12"/>
  <c r="GA82" i="12"/>
  <c r="FD82" i="12"/>
  <c r="FB82" i="12"/>
  <c r="FA82" i="12"/>
  <c r="EZ82" i="12"/>
  <c r="EU82" i="12"/>
  <c r="EM82" i="12"/>
  <c r="DP82" i="12"/>
  <c r="DN82" i="12"/>
  <c r="DM82" i="12"/>
  <c r="DL82" i="12"/>
  <c r="DG82" i="12"/>
  <c r="CY82" i="12"/>
  <c r="GR81" i="12"/>
  <c r="GP81" i="12"/>
  <c r="GO81" i="12"/>
  <c r="GN81" i="12"/>
  <c r="GI81" i="12"/>
  <c r="GH81" i="12"/>
  <c r="GG81" i="12"/>
  <c r="GF81" i="12"/>
  <c r="GA81" i="12"/>
  <c r="FD81" i="12"/>
  <c r="FB81" i="12"/>
  <c r="FA81" i="12"/>
  <c r="EZ81" i="12"/>
  <c r="EU81" i="12"/>
  <c r="ET81" i="12"/>
  <c r="ES81" i="12"/>
  <c r="ER81" i="12"/>
  <c r="EM81" i="12"/>
  <c r="DP81" i="12"/>
  <c r="DN81" i="12"/>
  <c r="DM81" i="12"/>
  <c r="DL81" i="12"/>
  <c r="DG81" i="12"/>
  <c r="DF81" i="12"/>
  <c r="DE81" i="12"/>
  <c r="DD81" i="12"/>
  <c r="CY81" i="12"/>
  <c r="GR80" i="12"/>
  <c r="GP80" i="12"/>
  <c r="GO80" i="12"/>
  <c r="GN80" i="12"/>
  <c r="GI80" i="12"/>
  <c r="GH80" i="12"/>
  <c r="GG80" i="12"/>
  <c r="GF80" i="12"/>
  <c r="GA80" i="12"/>
  <c r="FD80" i="12"/>
  <c r="FB80" i="12"/>
  <c r="FA80" i="12"/>
  <c r="EZ80" i="12"/>
  <c r="EU80" i="12"/>
  <c r="ET80" i="12"/>
  <c r="ES80" i="12"/>
  <c r="ER80" i="12"/>
  <c r="EM80" i="12"/>
  <c r="DP80" i="12"/>
  <c r="DN80" i="12"/>
  <c r="DM80" i="12"/>
  <c r="DL80" i="12"/>
  <c r="DG80" i="12"/>
  <c r="DF80" i="12"/>
  <c r="DE80" i="12"/>
  <c r="DD80" i="12"/>
  <c r="CY80" i="12"/>
  <c r="GR79" i="12"/>
  <c r="GP79" i="12"/>
  <c r="GO79" i="12"/>
  <c r="GN79" i="12"/>
  <c r="GI79" i="12"/>
  <c r="GA79" i="12"/>
  <c r="EZ79" i="12"/>
  <c r="EU79" i="12"/>
  <c r="EM79" i="12"/>
  <c r="DG79" i="12"/>
  <c r="CY79" i="12"/>
  <c r="GR78" i="12"/>
  <c r="GP78" i="12"/>
  <c r="GO78" i="12"/>
  <c r="GN78" i="12"/>
  <c r="GI78" i="12"/>
  <c r="GH78" i="12"/>
  <c r="GG78" i="12"/>
  <c r="GF78" i="12"/>
  <c r="GA78" i="12"/>
  <c r="FD78" i="12"/>
  <c r="FB78" i="12"/>
  <c r="FA78" i="12"/>
  <c r="EZ78" i="12"/>
  <c r="EU78" i="12"/>
  <c r="ET78" i="12"/>
  <c r="ES78" i="12"/>
  <c r="ER78" i="12"/>
  <c r="EM78" i="12"/>
  <c r="DP78" i="12"/>
  <c r="DN78" i="12"/>
  <c r="DM78" i="12"/>
  <c r="DL78" i="12"/>
  <c r="DG78" i="12"/>
  <c r="DF78" i="12"/>
  <c r="DE78" i="12"/>
  <c r="DD78" i="12"/>
  <c r="CY78" i="12"/>
  <c r="GR77" i="12"/>
  <c r="GP77" i="12"/>
  <c r="GO77" i="12"/>
  <c r="GN77" i="12"/>
  <c r="GI77" i="12"/>
  <c r="GH77" i="12"/>
  <c r="GG77" i="12"/>
  <c r="GF77" i="12"/>
  <c r="GA77" i="12"/>
  <c r="FD77" i="12"/>
  <c r="FB77" i="12"/>
  <c r="FA77" i="12"/>
  <c r="EZ77" i="12"/>
  <c r="EU77" i="12"/>
  <c r="ET77" i="12"/>
  <c r="ES77" i="12"/>
  <c r="ER77" i="12"/>
  <c r="EM77" i="12"/>
  <c r="DP77" i="12"/>
  <c r="DN77" i="12"/>
  <c r="DM77" i="12"/>
  <c r="DL77" i="12"/>
  <c r="DG77" i="12"/>
  <c r="DF77" i="12"/>
  <c r="DE77" i="12"/>
  <c r="DD77" i="12"/>
  <c r="CY77" i="12"/>
  <c r="GR76" i="12"/>
  <c r="GP76" i="12"/>
  <c r="GO76" i="12"/>
  <c r="GN76" i="12"/>
  <c r="GI76" i="12"/>
  <c r="GA76" i="12"/>
  <c r="FD76" i="12"/>
  <c r="FB76" i="12"/>
  <c r="FA76" i="12"/>
  <c r="EZ76" i="12"/>
  <c r="EU76" i="12"/>
  <c r="EM76" i="12"/>
  <c r="DP76" i="12"/>
  <c r="DN76" i="12"/>
  <c r="DM76" i="12"/>
  <c r="DL76" i="12"/>
  <c r="DG76" i="12"/>
  <c r="CY76" i="12"/>
  <c r="GR75" i="12"/>
  <c r="GP75" i="12"/>
  <c r="GO75" i="12"/>
  <c r="GN75" i="12"/>
  <c r="GI75" i="12"/>
  <c r="GH75" i="12"/>
  <c r="GG75" i="12"/>
  <c r="GF75" i="12"/>
  <c r="GA75" i="12"/>
  <c r="FD75" i="12"/>
  <c r="FB75" i="12"/>
  <c r="FA75" i="12"/>
  <c r="EZ75" i="12"/>
  <c r="EU75" i="12"/>
  <c r="ET75" i="12"/>
  <c r="ES75" i="12"/>
  <c r="ER75" i="12"/>
  <c r="EM75" i="12"/>
  <c r="DP75" i="12"/>
  <c r="DN75" i="12"/>
  <c r="DM75" i="12"/>
  <c r="DL75" i="12"/>
  <c r="DG75" i="12"/>
  <c r="DF75" i="12"/>
  <c r="DE75" i="12"/>
  <c r="DD75" i="12"/>
  <c r="CY75" i="12"/>
  <c r="GR74" i="12"/>
  <c r="GP74" i="12"/>
  <c r="GO74" i="12"/>
  <c r="GN74" i="12"/>
  <c r="GI74" i="12"/>
  <c r="GH74" i="12"/>
  <c r="GG74" i="12"/>
  <c r="GF74" i="12"/>
  <c r="GA74" i="12"/>
  <c r="FD74" i="12"/>
  <c r="FB74" i="12"/>
  <c r="FA74" i="12"/>
  <c r="EZ74" i="12"/>
  <c r="EU74" i="12"/>
  <c r="ET74" i="12"/>
  <c r="ES74" i="12"/>
  <c r="ER74" i="12"/>
  <c r="EM74" i="12"/>
  <c r="DP74" i="12"/>
  <c r="DN74" i="12"/>
  <c r="DM74" i="12"/>
  <c r="DL74" i="12"/>
  <c r="DG74" i="12"/>
  <c r="DF74" i="12"/>
  <c r="DE74" i="12"/>
  <c r="DD74" i="12"/>
  <c r="CY74" i="12"/>
  <c r="GR73" i="12"/>
  <c r="GP73" i="12"/>
  <c r="GO73" i="12"/>
  <c r="GN73" i="12"/>
  <c r="GI73" i="12"/>
  <c r="GA73" i="12"/>
  <c r="EZ73" i="12"/>
  <c r="EU73" i="12"/>
  <c r="EM73" i="12"/>
  <c r="DG73" i="12"/>
  <c r="CY73" i="12"/>
  <c r="GR72" i="12"/>
  <c r="GP72" i="12"/>
  <c r="GO72" i="12"/>
  <c r="GN72" i="12"/>
  <c r="GI72" i="12"/>
  <c r="GH72" i="12"/>
  <c r="GG72" i="12"/>
  <c r="GF72" i="12"/>
  <c r="GA72" i="12"/>
  <c r="FD72" i="12"/>
  <c r="FB72" i="12"/>
  <c r="FA72" i="12"/>
  <c r="EZ72" i="12"/>
  <c r="EU72" i="12"/>
  <c r="ET72" i="12"/>
  <c r="ES72" i="12"/>
  <c r="ER72" i="12"/>
  <c r="EM72" i="12"/>
  <c r="DP72" i="12"/>
  <c r="DN72" i="12"/>
  <c r="DM72" i="12"/>
  <c r="DL72" i="12"/>
  <c r="DG72" i="12"/>
  <c r="DF72" i="12"/>
  <c r="DE72" i="12"/>
  <c r="DD72" i="12"/>
  <c r="CY72" i="12"/>
  <c r="GR71" i="12"/>
  <c r="GP71" i="12"/>
  <c r="GO71" i="12"/>
  <c r="GN71" i="12"/>
  <c r="GI71" i="12"/>
  <c r="GH71" i="12"/>
  <c r="GG71" i="12"/>
  <c r="GF71" i="12"/>
  <c r="GA71" i="12"/>
  <c r="FD71" i="12"/>
  <c r="FB71" i="12"/>
  <c r="FA71" i="12"/>
  <c r="EZ71" i="12"/>
  <c r="EU71" i="12"/>
  <c r="ET71" i="12"/>
  <c r="ES71" i="12"/>
  <c r="ER71" i="12"/>
  <c r="DP71" i="12"/>
  <c r="DN71" i="12"/>
  <c r="DM71" i="12"/>
  <c r="DL71" i="12"/>
  <c r="DG71" i="12"/>
  <c r="DF71" i="12"/>
  <c r="DE71" i="12"/>
  <c r="DD71" i="12"/>
  <c r="CY71" i="12"/>
  <c r="GR70" i="12"/>
  <c r="GP70" i="12"/>
  <c r="GO70" i="12"/>
  <c r="GN70" i="12"/>
  <c r="GI70" i="12"/>
  <c r="GA70" i="12"/>
  <c r="FD70" i="12"/>
  <c r="FB70" i="12"/>
  <c r="FA70" i="12"/>
  <c r="EZ70" i="12"/>
  <c r="EU70" i="12"/>
  <c r="ET70" i="12"/>
  <c r="ES70" i="12"/>
  <c r="ER70" i="12"/>
  <c r="EM70" i="12"/>
  <c r="DP70" i="12"/>
  <c r="DN70" i="12"/>
  <c r="DM70" i="12"/>
  <c r="DL70" i="12"/>
  <c r="DG70" i="12"/>
  <c r="CY70" i="12"/>
  <c r="GR69" i="12"/>
  <c r="GP69" i="12"/>
  <c r="GO69" i="12"/>
  <c r="GN69" i="12"/>
  <c r="GI69" i="12"/>
  <c r="GH69" i="12"/>
  <c r="GG69" i="12"/>
  <c r="GF69" i="12"/>
  <c r="GA69" i="12"/>
  <c r="FD69" i="12"/>
  <c r="FB69" i="12"/>
  <c r="FA69" i="12"/>
  <c r="EZ69" i="12"/>
  <c r="EU69" i="12"/>
  <c r="ET69" i="12"/>
  <c r="ES69" i="12"/>
  <c r="ER69" i="12"/>
  <c r="EM69" i="12"/>
  <c r="DP69" i="12"/>
  <c r="DN69" i="12"/>
  <c r="DM69" i="12"/>
  <c r="DL69" i="12"/>
  <c r="DG69" i="12"/>
  <c r="DF69" i="12"/>
  <c r="DE69" i="12"/>
  <c r="DD69" i="12"/>
  <c r="CY69" i="12"/>
  <c r="GR68" i="12"/>
  <c r="GP68" i="12"/>
  <c r="GO68" i="12"/>
  <c r="GN68" i="12"/>
  <c r="GI68" i="12"/>
  <c r="GH68" i="12"/>
  <c r="GG68" i="12"/>
  <c r="GF68" i="12"/>
  <c r="FD68" i="12"/>
  <c r="FB68" i="12"/>
  <c r="FA68" i="12"/>
  <c r="EZ68" i="12"/>
  <c r="EU68" i="12"/>
  <c r="ET68" i="12"/>
  <c r="ES68" i="12"/>
  <c r="ER68" i="12"/>
  <c r="EM68" i="12"/>
  <c r="DP68" i="12"/>
  <c r="DN68" i="12"/>
  <c r="DM68" i="12"/>
  <c r="DL68" i="12"/>
  <c r="DG68" i="12"/>
  <c r="DF68" i="12"/>
  <c r="DE68" i="12"/>
  <c r="DD68" i="12"/>
  <c r="GR67" i="12"/>
  <c r="GP67" i="12"/>
  <c r="GO67" i="12"/>
  <c r="GN67" i="12"/>
  <c r="GI67" i="12"/>
  <c r="GH67" i="12"/>
  <c r="GG67" i="12"/>
  <c r="GF67" i="12"/>
  <c r="GA67" i="12"/>
  <c r="FD67" i="12"/>
  <c r="FB67" i="12"/>
  <c r="FA67" i="12"/>
  <c r="EZ67" i="12"/>
  <c r="EU67" i="12"/>
  <c r="EM67" i="12"/>
  <c r="DP67" i="12"/>
  <c r="DN67" i="12"/>
  <c r="DM67" i="12"/>
  <c r="DL67" i="12"/>
  <c r="DG67" i="12"/>
  <c r="DF67" i="12"/>
  <c r="DE67" i="12"/>
  <c r="DD67" i="12"/>
  <c r="CY67" i="12"/>
  <c r="GR66" i="12"/>
  <c r="GP66" i="12"/>
  <c r="GO66" i="12"/>
  <c r="GN66" i="12"/>
  <c r="GI66" i="12"/>
  <c r="GH66" i="12"/>
  <c r="GG66" i="12"/>
  <c r="GF66" i="12"/>
  <c r="GA66" i="12"/>
  <c r="FD66" i="12"/>
  <c r="FB66" i="12"/>
  <c r="FA66" i="12"/>
  <c r="EZ66" i="12"/>
  <c r="EU66" i="12"/>
  <c r="ET66" i="12"/>
  <c r="ES66" i="12"/>
  <c r="ER66" i="12"/>
  <c r="EM66" i="12"/>
  <c r="DP66" i="12"/>
  <c r="DN66" i="12"/>
  <c r="DM66" i="12"/>
  <c r="DL66" i="12"/>
  <c r="DG66" i="12"/>
  <c r="DF66" i="12"/>
  <c r="DE66" i="12"/>
  <c r="DD66" i="12"/>
  <c r="CY66" i="12"/>
  <c r="GR65" i="12"/>
  <c r="GP65" i="12"/>
  <c r="GO65" i="12"/>
  <c r="GN65" i="12"/>
  <c r="GI65" i="12"/>
  <c r="GH65" i="12"/>
  <c r="GG65" i="12"/>
  <c r="GF65" i="12"/>
  <c r="GA65" i="12"/>
  <c r="FD65" i="12"/>
  <c r="FB65" i="12"/>
  <c r="FA65" i="12"/>
  <c r="EZ65" i="12"/>
  <c r="EU65" i="12"/>
  <c r="ET65" i="12"/>
  <c r="ES65" i="12"/>
  <c r="ER65" i="12"/>
  <c r="EM65" i="12"/>
  <c r="DP65" i="12"/>
  <c r="DN65" i="12"/>
  <c r="DM65" i="12"/>
  <c r="DL65" i="12"/>
  <c r="DG65" i="12"/>
  <c r="DF65" i="12"/>
  <c r="DE65" i="12"/>
  <c r="DD65" i="12"/>
  <c r="CY65" i="12"/>
  <c r="GR64" i="12"/>
  <c r="GP64" i="12"/>
  <c r="GO64" i="12"/>
  <c r="GN64" i="12"/>
  <c r="GI64" i="12"/>
  <c r="GA64" i="12"/>
  <c r="FD64" i="12"/>
  <c r="FB64" i="12"/>
  <c r="FA64" i="12"/>
  <c r="EZ64" i="12"/>
  <c r="EU64" i="12"/>
  <c r="EM64" i="12"/>
  <c r="DP64" i="12"/>
  <c r="DN64" i="12"/>
  <c r="DM64" i="12"/>
  <c r="DL64" i="12"/>
  <c r="DG64" i="12"/>
  <c r="CY64" i="12"/>
  <c r="GR63" i="12"/>
  <c r="GP63" i="12"/>
  <c r="GO63" i="12"/>
  <c r="GN63" i="12"/>
  <c r="GI63" i="12"/>
  <c r="GH63" i="12"/>
  <c r="GG63" i="12"/>
  <c r="GF63" i="12"/>
  <c r="GA63" i="12"/>
  <c r="FD63" i="12"/>
  <c r="FB63" i="12"/>
  <c r="FA63" i="12"/>
  <c r="EZ63" i="12"/>
  <c r="EU63" i="12"/>
  <c r="ET63" i="12"/>
  <c r="ES63" i="12"/>
  <c r="ER63" i="12"/>
  <c r="EM63" i="12"/>
  <c r="DP63" i="12"/>
  <c r="DN63" i="12"/>
  <c r="DM63" i="12"/>
  <c r="DL63" i="12"/>
  <c r="DG63" i="12"/>
  <c r="DF63" i="12"/>
  <c r="DE63" i="12"/>
  <c r="DD63" i="12"/>
  <c r="CY63" i="12"/>
  <c r="GR62" i="12"/>
  <c r="GP62" i="12"/>
  <c r="GO62" i="12"/>
  <c r="GN62" i="12"/>
  <c r="GI62" i="12"/>
  <c r="GH62" i="12"/>
  <c r="GG62" i="12"/>
  <c r="GF62" i="12"/>
  <c r="GA62" i="12"/>
  <c r="FD62" i="12"/>
  <c r="FB62" i="12"/>
  <c r="FA62" i="12"/>
  <c r="EZ62" i="12"/>
  <c r="EU62" i="12"/>
  <c r="ET62" i="12"/>
  <c r="ES62" i="12"/>
  <c r="ER62" i="12"/>
  <c r="EM62" i="12"/>
  <c r="DP62" i="12"/>
  <c r="DN62" i="12"/>
  <c r="DM62" i="12"/>
  <c r="DL62" i="12"/>
  <c r="DG62" i="12"/>
  <c r="DF62" i="12"/>
  <c r="DE62" i="12"/>
  <c r="DD62" i="12"/>
  <c r="CY62" i="12"/>
  <c r="GR61" i="12"/>
  <c r="GP61" i="12"/>
  <c r="GO61" i="12"/>
  <c r="GN61" i="12"/>
  <c r="GI61" i="12"/>
  <c r="GA61" i="12"/>
  <c r="EZ61" i="12"/>
  <c r="EU61" i="12"/>
  <c r="EM61" i="12"/>
  <c r="DP61" i="12"/>
  <c r="DN61" i="12"/>
  <c r="DM61" i="12"/>
  <c r="DL61" i="12"/>
  <c r="DG61" i="12"/>
  <c r="CY61" i="12"/>
  <c r="GR60" i="12"/>
  <c r="GP60" i="12"/>
  <c r="GO60" i="12"/>
  <c r="GN60" i="12"/>
  <c r="GI60" i="12"/>
  <c r="GG60" i="12"/>
  <c r="GF60" i="12"/>
  <c r="GA60" i="12"/>
  <c r="FD60" i="12"/>
  <c r="FB60" i="12"/>
  <c r="FA60" i="12"/>
  <c r="EZ60" i="12"/>
  <c r="EU60" i="12"/>
  <c r="ET60" i="12"/>
  <c r="ES60" i="12"/>
  <c r="ER60" i="12"/>
  <c r="EM60" i="12"/>
  <c r="DP60" i="12"/>
  <c r="DN60" i="12"/>
  <c r="DM60" i="12"/>
  <c r="DL60" i="12"/>
  <c r="DG60" i="12"/>
  <c r="DF60" i="12"/>
  <c r="DE60" i="12"/>
  <c r="DD60" i="12"/>
  <c r="CY60" i="12"/>
  <c r="GR59" i="12"/>
  <c r="GP59" i="12"/>
  <c r="GO59" i="12"/>
  <c r="GN59" i="12"/>
  <c r="GI59" i="12"/>
  <c r="GA59" i="12"/>
  <c r="FD59" i="12"/>
  <c r="FB59" i="12"/>
  <c r="FA59" i="12"/>
  <c r="EZ59" i="12"/>
  <c r="EU59" i="12"/>
  <c r="ET59" i="12"/>
  <c r="ES59" i="12"/>
  <c r="ER59" i="12"/>
  <c r="EM59" i="12"/>
  <c r="DP59" i="12"/>
  <c r="DN59" i="12"/>
  <c r="DM59" i="12"/>
  <c r="DL59" i="12"/>
  <c r="DG59" i="12"/>
  <c r="DF59" i="12"/>
  <c r="DE59" i="12"/>
  <c r="DD59" i="12"/>
  <c r="CY59" i="12"/>
  <c r="GR58" i="12"/>
  <c r="GP58" i="12"/>
  <c r="GO58" i="12"/>
  <c r="GN58" i="12"/>
  <c r="GI58" i="12"/>
  <c r="GA58" i="12"/>
  <c r="EZ58" i="12"/>
  <c r="EU58" i="12"/>
  <c r="EM58" i="12"/>
  <c r="DP58" i="12"/>
  <c r="DN58" i="12"/>
  <c r="DM58" i="12"/>
  <c r="DL58" i="12"/>
  <c r="DG58" i="12"/>
  <c r="CY58" i="12"/>
  <c r="GR57" i="12"/>
  <c r="GP57" i="12"/>
  <c r="GO57" i="12"/>
  <c r="GN57" i="12"/>
  <c r="GI57" i="12"/>
  <c r="GH57" i="12"/>
  <c r="GG57" i="12"/>
  <c r="GF57" i="12"/>
  <c r="GA57" i="12"/>
  <c r="FD57" i="12"/>
  <c r="FB57" i="12"/>
  <c r="FA57" i="12"/>
  <c r="EZ57" i="12"/>
  <c r="EU57" i="12"/>
  <c r="ET57" i="12"/>
  <c r="ES57" i="12"/>
  <c r="ER57" i="12"/>
  <c r="EM57" i="12"/>
  <c r="DP57" i="12"/>
  <c r="DN57" i="12"/>
  <c r="DM57" i="12"/>
  <c r="DL57" i="12"/>
  <c r="DG57" i="12"/>
  <c r="DF57" i="12"/>
  <c r="DE57" i="12"/>
  <c r="DD57" i="12"/>
  <c r="CY57" i="12"/>
  <c r="GR56" i="12"/>
  <c r="GP56" i="12"/>
  <c r="GO56" i="12"/>
  <c r="GN56" i="12"/>
  <c r="GI56" i="12"/>
  <c r="GH56" i="12"/>
  <c r="GG56" i="12"/>
  <c r="GF56" i="12"/>
  <c r="GA56" i="12"/>
  <c r="FD56" i="12"/>
  <c r="FB56" i="12"/>
  <c r="FA56" i="12"/>
  <c r="EZ56" i="12"/>
  <c r="EU56" i="12"/>
  <c r="ET56" i="12"/>
  <c r="ES56" i="12"/>
  <c r="ER56" i="12"/>
  <c r="EM56" i="12"/>
  <c r="DP56" i="12"/>
  <c r="DN56" i="12"/>
  <c r="DM56" i="12"/>
  <c r="DL56" i="12"/>
  <c r="DG56" i="12"/>
  <c r="DF56" i="12"/>
  <c r="DE56" i="12"/>
  <c r="DD56" i="12"/>
  <c r="CY56" i="12"/>
  <c r="GR55" i="12"/>
  <c r="GP55" i="12"/>
  <c r="GO55" i="12"/>
  <c r="GN55" i="12"/>
  <c r="GI55" i="12"/>
  <c r="GA55" i="12"/>
  <c r="FD55" i="12"/>
  <c r="FB55" i="12"/>
  <c r="FA55" i="12"/>
  <c r="EZ55" i="12"/>
  <c r="EU55" i="12"/>
  <c r="EM55" i="12"/>
  <c r="DP55" i="12"/>
  <c r="DN55" i="12"/>
  <c r="DM55" i="12"/>
  <c r="DL55" i="12"/>
  <c r="DG55" i="12"/>
  <c r="CY55" i="12"/>
  <c r="GR54" i="12"/>
  <c r="GP54" i="12"/>
  <c r="GO54" i="12"/>
  <c r="GN54" i="12"/>
  <c r="GI54" i="12"/>
  <c r="GH54" i="12"/>
  <c r="GG54" i="12"/>
  <c r="GF54" i="12"/>
  <c r="GA54" i="12"/>
  <c r="FD54" i="12"/>
  <c r="FB54" i="12"/>
  <c r="FA54" i="12"/>
  <c r="EZ54" i="12"/>
  <c r="EU54" i="12"/>
  <c r="ET54" i="12"/>
  <c r="ES54" i="12"/>
  <c r="ER54" i="12"/>
  <c r="EM54" i="12"/>
  <c r="DP54" i="12"/>
  <c r="DN54" i="12"/>
  <c r="DM54" i="12"/>
  <c r="DL54" i="12"/>
  <c r="DG54" i="12"/>
  <c r="DF54" i="12"/>
  <c r="DE54" i="12"/>
  <c r="DD54" i="12"/>
  <c r="CY54" i="12"/>
  <c r="GR53" i="12"/>
  <c r="GP53" i="12"/>
  <c r="GO53" i="12"/>
  <c r="GN53" i="12"/>
  <c r="GI53" i="12"/>
  <c r="GH53" i="12"/>
  <c r="GG53" i="12"/>
  <c r="GF53" i="12"/>
  <c r="GA53" i="12"/>
  <c r="FD53" i="12"/>
  <c r="FB53" i="12"/>
  <c r="FA53" i="12"/>
  <c r="EZ53" i="12"/>
  <c r="EU53" i="12"/>
  <c r="ER53" i="12"/>
  <c r="EM53" i="12"/>
  <c r="DP53" i="12"/>
  <c r="DN53" i="12"/>
  <c r="DM53" i="12"/>
  <c r="DL53" i="12"/>
  <c r="DG53" i="12"/>
  <c r="DF53" i="12"/>
  <c r="DE53" i="12"/>
  <c r="DD53" i="12"/>
  <c r="CY53" i="12"/>
  <c r="GR52" i="12"/>
  <c r="GP52" i="12"/>
  <c r="GO52" i="12"/>
  <c r="GN52" i="12"/>
  <c r="GI52" i="12"/>
  <c r="GA52" i="12"/>
  <c r="FD52" i="12"/>
  <c r="FB52" i="12"/>
  <c r="FA52" i="12"/>
  <c r="EZ52" i="12"/>
  <c r="EU52" i="12"/>
  <c r="EM52" i="12"/>
  <c r="DP52" i="12"/>
  <c r="DN52" i="12"/>
  <c r="DM52" i="12"/>
  <c r="DL52" i="12"/>
  <c r="DG52" i="12"/>
  <c r="CY52" i="12"/>
  <c r="GR51" i="12"/>
  <c r="GP51" i="12"/>
  <c r="GO51" i="12"/>
  <c r="GN51" i="12"/>
  <c r="GI51" i="12"/>
  <c r="GH51" i="12"/>
  <c r="GG51" i="12"/>
  <c r="GF51" i="12"/>
  <c r="GA51" i="12"/>
  <c r="FD51" i="12"/>
  <c r="FB51" i="12"/>
  <c r="FA51" i="12"/>
  <c r="EZ51" i="12"/>
  <c r="EU51" i="12"/>
  <c r="ET51" i="12"/>
  <c r="ES51" i="12"/>
  <c r="ER51" i="12"/>
  <c r="EM51" i="12"/>
  <c r="DP51" i="12"/>
  <c r="DN51" i="12"/>
  <c r="DM51" i="12"/>
  <c r="DL51" i="12"/>
  <c r="DG51" i="12"/>
  <c r="DF51" i="12"/>
  <c r="DE51" i="12"/>
  <c r="DD51" i="12"/>
  <c r="CY51" i="12"/>
  <c r="GR50" i="12"/>
  <c r="GP50" i="12"/>
  <c r="GO50" i="12"/>
  <c r="GN50" i="12"/>
  <c r="GI50" i="12"/>
  <c r="GH50" i="12"/>
  <c r="GG50" i="12"/>
  <c r="GF50" i="12"/>
  <c r="GA50" i="12"/>
  <c r="FD50" i="12"/>
  <c r="FB50" i="12"/>
  <c r="FA50" i="12"/>
  <c r="EZ50" i="12"/>
  <c r="EU50" i="12"/>
  <c r="ET50" i="12"/>
  <c r="ES50" i="12"/>
  <c r="ER50" i="12"/>
  <c r="DP50" i="12"/>
  <c r="DN50" i="12"/>
  <c r="DM50" i="12"/>
  <c r="DL50" i="12"/>
  <c r="DG50" i="12"/>
  <c r="DF50" i="12"/>
  <c r="DE50" i="12"/>
  <c r="DD50" i="12"/>
  <c r="CY50" i="12"/>
  <c r="GR49" i="12"/>
  <c r="GP49" i="12"/>
  <c r="GO49" i="12"/>
  <c r="GN49" i="12"/>
  <c r="GI49" i="12"/>
  <c r="GA49" i="12"/>
  <c r="FD49" i="12"/>
  <c r="FB49" i="12"/>
  <c r="FA49" i="12"/>
  <c r="EZ49" i="12"/>
  <c r="EU49" i="12"/>
  <c r="ET49" i="12"/>
  <c r="ES49" i="12"/>
  <c r="ER49" i="12"/>
  <c r="EM49" i="12"/>
  <c r="DP49" i="12"/>
  <c r="DN49" i="12"/>
  <c r="DM49" i="12"/>
  <c r="DL49" i="12"/>
  <c r="DG49" i="12"/>
  <c r="CY49" i="12"/>
  <c r="GR48" i="12"/>
  <c r="GP48" i="12"/>
  <c r="GO48" i="12"/>
  <c r="GN48" i="12"/>
  <c r="GI48" i="12"/>
  <c r="GH48" i="12"/>
  <c r="GG48" i="12"/>
  <c r="GF48" i="12"/>
  <c r="GA48" i="12"/>
  <c r="FD48" i="12"/>
  <c r="FB48" i="12"/>
  <c r="FA48" i="12"/>
  <c r="EZ48" i="12"/>
  <c r="EU48" i="12"/>
  <c r="ET48" i="12"/>
  <c r="ES48" i="12"/>
  <c r="ER48" i="12"/>
  <c r="EM48" i="12"/>
  <c r="DP48" i="12"/>
  <c r="DN48" i="12"/>
  <c r="DM48" i="12"/>
  <c r="DL48" i="12"/>
  <c r="DG48" i="12"/>
  <c r="DF48" i="12"/>
  <c r="DE48" i="12"/>
  <c r="DD48" i="12"/>
  <c r="CY48" i="12"/>
  <c r="GR47" i="12"/>
  <c r="GP47" i="12"/>
  <c r="GO47" i="12"/>
  <c r="GN47" i="12"/>
  <c r="GI47" i="12"/>
  <c r="GH47" i="12"/>
  <c r="GG47" i="12"/>
  <c r="GF47" i="12"/>
  <c r="FD47" i="12"/>
  <c r="FB47" i="12"/>
  <c r="FA47" i="12"/>
  <c r="EZ47" i="12"/>
  <c r="EU47" i="12"/>
  <c r="ET47" i="12"/>
  <c r="ES47" i="12"/>
  <c r="ER47" i="12"/>
  <c r="EM47" i="12"/>
  <c r="DP47" i="12"/>
  <c r="DN47" i="12"/>
  <c r="DM47" i="12"/>
  <c r="DL47" i="12"/>
  <c r="DG47" i="12"/>
  <c r="DF47" i="12"/>
  <c r="DE47" i="12"/>
  <c r="DD47" i="12"/>
  <c r="GR46" i="12"/>
  <c r="GP46" i="12"/>
  <c r="GO46" i="12"/>
  <c r="GN46" i="12"/>
  <c r="GI46" i="12"/>
  <c r="GH46" i="12"/>
  <c r="GG46" i="12"/>
  <c r="GF46" i="12"/>
  <c r="GA46" i="12"/>
  <c r="FD46" i="12"/>
  <c r="FB46" i="12"/>
  <c r="FA46" i="12"/>
  <c r="EZ46" i="12"/>
  <c r="EU46" i="12"/>
  <c r="EM46" i="12"/>
  <c r="DP46" i="12"/>
  <c r="DN46" i="12"/>
  <c r="DM46" i="12"/>
  <c r="DL46" i="12"/>
  <c r="DG46" i="12"/>
  <c r="DF46" i="12"/>
  <c r="DE46" i="12"/>
  <c r="DD46" i="12"/>
  <c r="CY46" i="12"/>
  <c r="GR45" i="12"/>
  <c r="GP45" i="12"/>
  <c r="GO45" i="12"/>
  <c r="GN45" i="12"/>
  <c r="GI45" i="12"/>
  <c r="GH45" i="12"/>
  <c r="GG45" i="12"/>
  <c r="GF45" i="12"/>
  <c r="GA45" i="12"/>
  <c r="FD45" i="12"/>
  <c r="FB45" i="12"/>
  <c r="FA45" i="12"/>
  <c r="EZ45" i="12"/>
  <c r="EU45" i="12"/>
  <c r="ET45" i="12"/>
  <c r="ES45" i="12"/>
  <c r="ER45" i="12"/>
  <c r="EM45" i="12"/>
  <c r="DP45" i="12"/>
  <c r="DN45" i="12"/>
  <c r="DM45" i="12"/>
  <c r="DL45" i="12"/>
  <c r="DG45" i="12"/>
  <c r="DF45" i="12"/>
  <c r="DE45" i="12"/>
  <c r="DD45" i="12"/>
  <c r="CY45" i="12"/>
  <c r="GR44" i="12"/>
  <c r="GP44" i="12"/>
  <c r="GO44" i="12"/>
  <c r="GN44" i="12"/>
  <c r="GI44" i="12"/>
  <c r="GH44" i="12"/>
  <c r="GG44" i="12"/>
  <c r="GF44" i="12"/>
  <c r="GA44" i="12"/>
  <c r="FD44" i="12"/>
  <c r="FB44" i="12"/>
  <c r="FA44" i="12"/>
  <c r="EZ44" i="12"/>
  <c r="EU44" i="12"/>
  <c r="ET44" i="12"/>
  <c r="ES44" i="12"/>
  <c r="ER44" i="12"/>
  <c r="EM44" i="12"/>
  <c r="DP44" i="12"/>
  <c r="DN44" i="12"/>
  <c r="DM44" i="12"/>
  <c r="DL44" i="12"/>
  <c r="DG44" i="12"/>
  <c r="DF44" i="12"/>
  <c r="DE44" i="12"/>
  <c r="DD44" i="12"/>
  <c r="CY44" i="12"/>
  <c r="GR43" i="12"/>
  <c r="GP43" i="12"/>
  <c r="GO43" i="12"/>
  <c r="GN43" i="12"/>
  <c r="GI43" i="12"/>
  <c r="GA43" i="12"/>
  <c r="FD43" i="12"/>
  <c r="FB43" i="12"/>
  <c r="FA43" i="12"/>
  <c r="EZ43" i="12"/>
  <c r="EU43" i="12"/>
  <c r="EM43" i="12"/>
  <c r="DP43" i="12"/>
  <c r="DN43" i="12"/>
  <c r="DM43" i="12"/>
  <c r="DL43" i="12"/>
  <c r="DG43" i="12"/>
  <c r="CY43" i="12"/>
  <c r="GR42" i="12"/>
  <c r="GP42" i="12"/>
  <c r="GO42" i="12"/>
  <c r="GN42" i="12"/>
  <c r="GI42" i="12"/>
  <c r="GH42" i="12"/>
  <c r="GG42" i="12"/>
  <c r="GF42" i="12"/>
  <c r="GA42" i="12"/>
  <c r="FD42" i="12"/>
  <c r="FB42" i="12"/>
  <c r="FA42" i="12"/>
  <c r="EZ42" i="12"/>
  <c r="EU42" i="12"/>
  <c r="ET42" i="12"/>
  <c r="ES42" i="12"/>
  <c r="ER42" i="12"/>
  <c r="EM42" i="12"/>
  <c r="DP42" i="12"/>
  <c r="DN42" i="12"/>
  <c r="DM42" i="12"/>
  <c r="DL42" i="12"/>
  <c r="DG42" i="12"/>
  <c r="DF42" i="12"/>
  <c r="DE42" i="12"/>
  <c r="DD42" i="12"/>
  <c r="CY42" i="12"/>
  <c r="GR41" i="12"/>
  <c r="GP41" i="12"/>
  <c r="GO41" i="12"/>
  <c r="GN41" i="12"/>
  <c r="GI41" i="12"/>
  <c r="GH41" i="12"/>
  <c r="GG41" i="12"/>
  <c r="GF41" i="12"/>
  <c r="GA41" i="12"/>
  <c r="FD41" i="12"/>
  <c r="FB41" i="12"/>
  <c r="FA41" i="12"/>
  <c r="EZ41" i="12"/>
  <c r="EU41" i="12"/>
  <c r="ET41" i="12"/>
  <c r="ES41" i="12"/>
  <c r="ER41" i="12"/>
  <c r="EM41" i="12"/>
  <c r="DP41" i="12"/>
  <c r="DN41" i="12"/>
  <c r="DM41" i="12"/>
  <c r="DL41" i="12"/>
  <c r="DG41" i="12"/>
  <c r="DF41" i="12"/>
  <c r="DE41" i="12"/>
  <c r="DD41" i="12"/>
  <c r="CY41" i="12"/>
  <c r="GR40" i="12"/>
  <c r="GP40" i="12"/>
  <c r="GO40" i="12"/>
  <c r="GN40" i="12"/>
  <c r="GI40" i="12"/>
  <c r="GA40" i="12"/>
  <c r="FD40" i="12"/>
  <c r="FB40" i="12"/>
  <c r="FA40" i="12"/>
  <c r="EZ40" i="12"/>
  <c r="EU40" i="12"/>
  <c r="EM40" i="12"/>
  <c r="DP40" i="12"/>
  <c r="DN40" i="12"/>
  <c r="DM40" i="12"/>
  <c r="DL40" i="12"/>
  <c r="DG40" i="12"/>
  <c r="CY40" i="12"/>
  <c r="GR39" i="12"/>
  <c r="GP39" i="12"/>
  <c r="GO39" i="12"/>
  <c r="GN39" i="12"/>
  <c r="GI39" i="12"/>
  <c r="GH39" i="12"/>
  <c r="GG39" i="12"/>
  <c r="GF39" i="12"/>
  <c r="GA39" i="12"/>
  <c r="FD39" i="12"/>
  <c r="FB39" i="12"/>
  <c r="FA39" i="12"/>
  <c r="EZ39" i="12"/>
  <c r="EU39" i="12"/>
  <c r="ET39" i="12"/>
  <c r="ES39" i="12"/>
  <c r="ER39" i="12"/>
  <c r="EM39" i="12"/>
  <c r="DP39" i="12"/>
  <c r="DN39" i="12"/>
  <c r="DM39" i="12"/>
  <c r="DL39" i="12"/>
  <c r="DG39" i="12"/>
  <c r="DF39" i="12"/>
  <c r="DE39" i="12"/>
  <c r="DD39" i="12"/>
  <c r="CY39" i="12"/>
  <c r="GR38" i="12"/>
  <c r="GP38" i="12"/>
  <c r="GO38" i="12"/>
  <c r="GN38" i="12"/>
  <c r="GI38" i="12"/>
  <c r="GH38" i="12"/>
  <c r="GG38" i="12"/>
  <c r="GF38" i="12"/>
  <c r="GA38" i="12"/>
  <c r="FD38" i="12"/>
  <c r="FB38" i="12"/>
  <c r="FA38" i="12"/>
  <c r="EZ38" i="12"/>
  <c r="EU38" i="12"/>
  <c r="ET38" i="12"/>
  <c r="ES38" i="12"/>
  <c r="ER38" i="12"/>
  <c r="EM38" i="12"/>
  <c r="DP38" i="12"/>
  <c r="DN38" i="12"/>
  <c r="DM38" i="12"/>
  <c r="DL38" i="12"/>
  <c r="DG38" i="12"/>
  <c r="DF38" i="12"/>
  <c r="DE38" i="12"/>
  <c r="DD38" i="12"/>
  <c r="CY38" i="12"/>
  <c r="GR37" i="12"/>
  <c r="GP37" i="12"/>
  <c r="GO37" i="12"/>
  <c r="GN37" i="12"/>
  <c r="GI37" i="12"/>
  <c r="GA37" i="12"/>
  <c r="FD37" i="12"/>
  <c r="FB37" i="12"/>
  <c r="FA37" i="12"/>
  <c r="EZ37" i="12"/>
  <c r="EU37" i="12"/>
  <c r="EM37" i="12"/>
  <c r="DP37" i="12"/>
  <c r="DN37" i="12"/>
  <c r="DM37" i="12"/>
  <c r="DL37" i="12"/>
  <c r="DG37" i="12"/>
  <c r="CY37" i="12"/>
  <c r="GR36" i="12"/>
  <c r="GP36" i="12"/>
  <c r="GO36" i="12"/>
  <c r="GN36" i="12"/>
  <c r="GI36" i="12"/>
  <c r="GH36" i="12"/>
  <c r="GG36" i="12"/>
  <c r="GF36" i="12"/>
  <c r="GA36" i="12"/>
  <c r="FD36" i="12"/>
  <c r="FB36" i="12"/>
  <c r="FA36" i="12"/>
  <c r="EZ36" i="12"/>
  <c r="EU36" i="12"/>
  <c r="ET36" i="12"/>
  <c r="ES36" i="12"/>
  <c r="ER36" i="12"/>
  <c r="EM36" i="12"/>
  <c r="DP36" i="12"/>
  <c r="DN36" i="12"/>
  <c r="DM36" i="12"/>
  <c r="DL36" i="12"/>
  <c r="DG36" i="12"/>
  <c r="DF36" i="12"/>
  <c r="DE36" i="12"/>
  <c r="DD36" i="12"/>
  <c r="CY36" i="12"/>
  <c r="GR35" i="12"/>
  <c r="GP35" i="12"/>
  <c r="GO35" i="12"/>
  <c r="GN35" i="12"/>
  <c r="GI35" i="12"/>
  <c r="GH35" i="12"/>
  <c r="GG35" i="12"/>
  <c r="GF35" i="12"/>
  <c r="GA35" i="12"/>
  <c r="FD35" i="12"/>
  <c r="FB35" i="12"/>
  <c r="FA35" i="12"/>
  <c r="EZ35" i="12"/>
  <c r="EU35" i="12"/>
  <c r="ET35" i="12"/>
  <c r="ES35" i="12"/>
  <c r="ER35" i="12"/>
  <c r="EM35" i="12"/>
  <c r="DP35" i="12"/>
  <c r="DN35" i="12"/>
  <c r="DM35" i="12"/>
  <c r="DL35" i="12"/>
  <c r="DG35" i="12"/>
  <c r="DF35" i="12"/>
  <c r="DE35" i="12"/>
  <c r="DD35" i="12"/>
  <c r="CY35" i="12"/>
  <c r="GR34" i="12"/>
  <c r="GP34" i="12"/>
  <c r="GO34" i="12"/>
  <c r="GN34" i="12"/>
  <c r="GI34" i="12"/>
  <c r="GA34" i="12"/>
  <c r="FD34" i="12"/>
  <c r="FB34" i="12"/>
  <c r="FA34" i="12"/>
  <c r="EZ34" i="12"/>
  <c r="EU34" i="12"/>
  <c r="EM34" i="12"/>
  <c r="DP34" i="12"/>
  <c r="DN34" i="12"/>
  <c r="DM34" i="12"/>
  <c r="DL34" i="12"/>
  <c r="DG34" i="12"/>
  <c r="CY34" i="12"/>
  <c r="GR33" i="12"/>
  <c r="GP33" i="12"/>
  <c r="GO33" i="12"/>
  <c r="GN33" i="12"/>
  <c r="GI33" i="12"/>
  <c r="GH33" i="12"/>
  <c r="GG33" i="12"/>
  <c r="GF33" i="12"/>
  <c r="GA33" i="12"/>
  <c r="FD33" i="12"/>
  <c r="FB33" i="12"/>
  <c r="FA33" i="12"/>
  <c r="EZ33" i="12"/>
  <c r="EU33" i="12"/>
  <c r="ET33" i="12"/>
  <c r="ES33" i="12"/>
  <c r="ER33" i="12"/>
  <c r="EM33" i="12"/>
  <c r="DP33" i="12"/>
  <c r="DN33" i="12"/>
  <c r="DM33" i="12"/>
  <c r="DL33" i="12"/>
  <c r="DG33" i="12"/>
  <c r="DF33" i="12"/>
  <c r="DE33" i="12"/>
  <c r="DD33" i="12"/>
  <c r="CY33" i="12"/>
  <c r="GR32" i="12"/>
  <c r="GP32" i="12"/>
  <c r="GO32" i="12"/>
  <c r="GN32" i="12"/>
  <c r="GI32" i="12"/>
  <c r="GH32" i="12"/>
  <c r="GG32" i="12"/>
  <c r="GF32" i="12"/>
  <c r="GA32" i="12"/>
  <c r="FD32" i="12"/>
  <c r="FB32" i="12"/>
  <c r="FA32" i="12"/>
  <c r="EZ32" i="12"/>
  <c r="EU32" i="12"/>
  <c r="ET32" i="12"/>
  <c r="ES32" i="12"/>
  <c r="ER32" i="12"/>
  <c r="EM32" i="12"/>
  <c r="DP32" i="12"/>
  <c r="DN32" i="12"/>
  <c r="DM32" i="12"/>
  <c r="DL32" i="12"/>
  <c r="DG32" i="12"/>
  <c r="DF32" i="12"/>
  <c r="DE32" i="12"/>
  <c r="DD32" i="12"/>
  <c r="CY32" i="12"/>
  <c r="GR31" i="12"/>
  <c r="GP31" i="12"/>
  <c r="GO31" i="12"/>
  <c r="GN31" i="12"/>
  <c r="GI31" i="12"/>
  <c r="GA31" i="12"/>
  <c r="FD31" i="12"/>
  <c r="FB31" i="12"/>
  <c r="FA31" i="12"/>
  <c r="EZ31" i="12"/>
  <c r="EU31" i="12"/>
  <c r="EM31" i="12"/>
  <c r="DP31" i="12"/>
  <c r="DN31" i="12"/>
  <c r="DM31" i="12"/>
  <c r="DL31" i="12"/>
  <c r="DG31" i="12"/>
  <c r="CY31" i="12"/>
  <c r="GR30" i="12"/>
  <c r="GP30" i="12"/>
  <c r="GO30" i="12"/>
  <c r="GN30" i="12"/>
  <c r="GI30" i="12"/>
  <c r="GH30" i="12"/>
  <c r="GG30" i="12"/>
  <c r="GF30" i="12"/>
  <c r="GA30" i="12"/>
  <c r="FD30" i="12"/>
  <c r="FB30" i="12"/>
  <c r="FA30" i="12"/>
  <c r="EZ30" i="12"/>
  <c r="EU30" i="12"/>
  <c r="ET30" i="12"/>
  <c r="ES30" i="12"/>
  <c r="ER30" i="12"/>
  <c r="EM30" i="12"/>
  <c r="DP30" i="12"/>
  <c r="DN30" i="12"/>
  <c r="DM30" i="12"/>
  <c r="DL30" i="12"/>
  <c r="DG30" i="12"/>
  <c r="DF30" i="12"/>
  <c r="DE30" i="12"/>
  <c r="DD30" i="12"/>
  <c r="CY30" i="12"/>
  <c r="GR29" i="12"/>
  <c r="GP29" i="12"/>
  <c r="GO29" i="12"/>
  <c r="GN29" i="12"/>
  <c r="GI29" i="12"/>
  <c r="GH29" i="12"/>
  <c r="GG29" i="12"/>
  <c r="GF29" i="12"/>
  <c r="FD29" i="12"/>
  <c r="FB29" i="12"/>
  <c r="FA29" i="12"/>
  <c r="EZ29" i="12"/>
  <c r="EU29" i="12"/>
  <c r="ET29" i="12"/>
  <c r="ES29" i="12"/>
  <c r="ER29" i="12"/>
  <c r="DP29" i="12"/>
  <c r="DN29" i="12"/>
  <c r="DM29" i="12"/>
  <c r="DL29" i="12"/>
  <c r="DG29" i="12"/>
  <c r="DF29" i="12"/>
  <c r="DE29" i="12"/>
  <c r="DD29" i="12"/>
  <c r="CY29" i="12"/>
  <c r="GR28" i="12"/>
  <c r="GP28" i="12"/>
  <c r="GO28" i="12"/>
  <c r="GN28" i="12"/>
  <c r="GI28" i="12"/>
  <c r="GH28" i="12"/>
  <c r="GG28" i="12"/>
  <c r="GF28" i="12"/>
  <c r="GA28" i="12"/>
  <c r="FD28" i="12"/>
  <c r="FB28" i="12"/>
  <c r="FA28" i="12"/>
  <c r="EZ28" i="12"/>
  <c r="EU28" i="12"/>
  <c r="ET28" i="12"/>
  <c r="ES28" i="12"/>
  <c r="ER28" i="12"/>
  <c r="EM28" i="12"/>
  <c r="DP28" i="12"/>
  <c r="DN28" i="12"/>
  <c r="DM28" i="12"/>
  <c r="DL28" i="12"/>
  <c r="DG28" i="12"/>
  <c r="CY28" i="12"/>
  <c r="GR27" i="12"/>
  <c r="GP27" i="12"/>
  <c r="GO27" i="12"/>
  <c r="GN27" i="12"/>
  <c r="GI27" i="12"/>
  <c r="GH27" i="12"/>
  <c r="GG27" i="12"/>
  <c r="GF27" i="12"/>
  <c r="GA27" i="12"/>
  <c r="FD27" i="12"/>
  <c r="FB27" i="12"/>
  <c r="FA27" i="12"/>
  <c r="EZ27" i="12"/>
  <c r="EU27" i="12"/>
  <c r="ET27" i="12"/>
  <c r="ES27" i="12"/>
  <c r="ER27" i="12"/>
  <c r="EM27" i="12"/>
  <c r="DP27" i="12"/>
  <c r="DN27" i="12"/>
  <c r="DM27" i="12"/>
  <c r="DL27" i="12"/>
  <c r="DG27" i="12"/>
  <c r="DF27" i="12"/>
  <c r="DE27" i="12"/>
  <c r="DD27" i="12"/>
  <c r="CY27" i="12"/>
  <c r="GR26" i="12"/>
  <c r="GP26" i="12"/>
  <c r="GO26" i="12"/>
  <c r="GN26" i="12"/>
  <c r="GI26" i="12"/>
  <c r="GH26" i="12"/>
  <c r="GG26" i="12"/>
  <c r="GF26" i="12"/>
  <c r="GA26" i="12"/>
  <c r="FD26" i="12"/>
  <c r="FB26" i="12"/>
  <c r="FA26" i="12"/>
  <c r="EZ26" i="12"/>
  <c r="EU26" i="12"/>
  <c r="ET26" i="12"/>
  <c r="ES26" i="12"/>
  <c r="ER26" i="12"/>
  <c r="EM26" i="12"/>
  <c r="DP26" i="12"/>
  <c r="DN26" i="12"/>
  <c r="DM26" i="12"/>
  <c r="DL26" i="12"/>
  <c r="DG26" i="12"/>
  <c r="DF26" i="12"/>
  <c r="DE26" i="12"/>
  <c r="DD26" i="12"/>
  <c r="GR25" i="12"/>
  <c r="GP25" i="12"/>
  <c r="GO25" i="12"/>
  <c r="GN25" i="12"/>
  <c r="GI25" i="12"/>
  <c r="GA25" i="12"/>
  <c r="FD25" i="12"/>
  <c r="FB25" i="12"/>
  <c r="FA25" i="12"/>
  <c r="EZ25" i="12"/>
  <c r="EU25" i="12"/>
  <c r="EM25" i="12"/>
  <c r="DP25" i="12"/>
  <c r="DN25" i="12"/>
  <c r="DM25" i="12"/>
  <c r="DL25" i="12"/>
  <c r="DG25" i="12"/>
  <c r="DF25" i="12"/>
  <c r="DE25" i="12"/>
  <c r="DD25" i="12"/>
  <c r="CY25" i="12"/>
  <c r="GR24" i="12"/>
  <c r="GP24" i="12"/>
  <c r="GO24" i="12"/>
  <c r="GN24" i="12"/>
  <c r="GI24" i="12"/>
  <c r="GH24" i="12"/>
  <c r="GG24" i="12"/>
  <c r="GF24" i="12"/>
  <c r="GA24" i="12"/>
  <c r="FD24" i="12"/>
  <c r="FB24" i="12"/>
  <c r="FA24" i="12"/>
  <c r="EZ24" i="12"/>
  <c r="EU24" i="12"/>
  <c r="ET24" i="12"/>
  <c r="ES24" i="12"/>
  <c r="ER24" i="12"/>
  <c r="EM24" i="12"/>
  <c r="DP24" i="12"/>
  <c r="DN24" i="12"/>
  <c r="DM24" i="12"/>
  <c r="DL24" i="12"/>
  <c r="DG24" i="12"/>
  <c r="DF24" i="12"/>
  <c r="DE24" i="12"/>
  <c r="DD24" i="12"/>
  <c r="CY24" i="12"/>
  <c r="GR23" i="12"/>
  <c r="GP23" i="12"/>
  <c r="GO23" i="12"/>
  <c r="GN23" i="12"/>
  <c r="GI23" i="12"/>
  <c r="GH23" i="12"/>
  <c r="GG23" i="12"/>
  <c r="GF23" i="12"/>
  <c r="GA23" i="12"/>
  <c r="FD23" i="12"/>
  <c r="FB23" i="12"/>
  <c r="FA23" i="12"/>
  <c r="EZ23" i="12"/>
  <c r="EU23" i="12"/>
  <c r="ET23" i="12"/>
  <c r="ES23" i="12"/>
  <c r="ER23" i="12"/>
  <c r="EM23" i="12"/>
  <c r="DP23" i="12"/>
  <c r="DN23" i="12"/>
  <c r="DM23" i="12"/>
  <c r="DL23" i="12"/>
  <c r="DG23" i="12"/>
  <c r="DF23" i="12"/>
  <c r="DE23" i="12"/>
  <c r="DD23" i="12"/>
  <c r="GR22" i="12"/>
  <c r="GP22" i="12"/>
  <c r="GO22" i="12"/>
  <c r="GN22" i="12"/>
  <c r="GI22" i="12"/>
  <c r="GA22" i="12"/>
  <c r="FD22" i="12"/>
  <c r="FB22" i="12"/>
  <c r="FA22" i="12"/>
  <c r="EZ22" i="12"/>
  <c r="EU22" i="12"/>
  <c r="ES22" i="12"/>
  <c r="ER22" i="12"/>
  <c r="EM22" i="12"/>
  <c r="DP22" i="12"/>
  <c r="DN22" i="12"/>
  <c r="DM22" i="12"/>
  <c r="DL22" i="12"/>
  <c r="DG22" i="12"/>
  <c r="DF22" i="12"/>
  <c r="DE22" i="12"/>
  <c r="DD22" i="12"/>
  <c r="CY22" i="12"/>
  <c r="GR18" i="12"/>
  <c r="GP18" i="12"/>
  <c r="GO18" i="12"/>
  <c r="GN18" i="12"/>
  <c r="GI18" i="12"/>
  <c r="GH18" i="12"/>
  <c r="GG18" i="12"/>
  <c r="GF18" i="12"/>
  <c r="GA18" i="12"/>
  <c r="FD18" i="12"/>
  <c r="FB18" i="12"/>
  <c r="FA18" i="12"/>
  <c r="EZ18" i="12"/>
  <c r="EU18" i="12"/>
  <c r="ET18" i="12"/>
  <c r="ES18" i="12"/>
  <c r="ER18" i="12"/>
  <c r="EM18" i="12"/>
  <c r="DP18" i="12"/>
  <c r="DN18" i="12"/>
  <c r="DM18" i="12"/>
  <c r="DL18" i="12"/>
  <c r="DG18" i="12"/>
  <c r="DF18" i="12"/>
  <c r="DE18" i="12"/>
  <c r="DD18" i="12"/>
  <c r="CY18" i="12"/>
  <c r="GR17" i="12"/>
  <c r="GP17" i="12"/>
  <c r="GO17" i="12"/>
  <c r="GN17" i="12"/>
  <c r="GI17" i="12"/>
  <c r="GH17" i="12"/>
  <c r="GG17" i="12"/>
  <c r="GF17" i="12"/>
  <c r="GA17" i="12"/>
  <c r="FD17" i="12"/>
  <c r="FB17" i="12"/>
  <c r="FA17" i="12"/>
  <c r="EZ17" i="12"/>
  <c r="EU17" i="12"/>
  <c r="ET17" i="12"/>
  <c r="ES17" i="12"/>
  <c r="ER17" i="12"/>
  <c r="EM17" i="12"/>
  <c r="DP17" i="12"/>
  <c r="DN17" i="12"/>
  <c r="DM17" i="12"/>
  <c r="DL17" i="12"/>
  <c r="DG17" i="12"/>
  <c r="DF17" i="12"/>
  <c r="DE17" i="12"/>
  <c r="DD17" i="12"/>
  <c r="CY17" i="12"/>
  <c r="GR16" i="12"/>
  <c r="GP16" i="12"/>
  <c r="GO16" i="12"/>
  <c r="GN16" i="12"/>
  <c r="GI16" i="12"/>
  <c r="GA16" i="12"/>
  <c r="FD16" i="12"/>
  <c r="FB16" i="12"/>
  <c r="FA16" i="12"/>
  <c r="EZ16" i="12"/>
  <c r="EU16" i="12"/>
  <c r="EM16" i="12"/>
  <c r="DP16" i="12"/>
  <c r="DN16" i="12"/>
  <c r="DM16" i="12"/>
  <c r="DL16" i="12"/>
  <c r="DG16" i="12"/>
  <c r="CY16" i="12"/>
  <c r="GR15" i="12"/>
  <c r="GP15" i="12"/>
  <c r="GO15" i="12"/>
  <c r="GN15" i="12"/>
  <c r="GI15" i="12"/>
  <c r="GH15" i="12"/>
  <c r="GG15" i="12"/>
  <c r="GF15" i="12"/>
  <c r="GA15" i="12"/>
  <c r="FD15" i="12"/>
  <c r="FB15" i="12"/>
  <c r="FA15" i="12"/>
  <c r="EZ15" i="12"/>
  <c r="EU15" i="12"/>
  <c r="ET15" i="12"/>
  <c r="ES15" i="12"/>
  <c r="ER15" i="12"/>
  <c r="EM15" i="12"/>
  <c r="DP15" i="12"/>
  <c r="DN15" i="12"/>
  <c r="DM15" i="12"/>
  <c r="DL15" i="12"/>
  <c r="DG15" i="12"/>
  <c r="DF15" i="12"/>
  <c r="DE15" i="12"/>
  <c r="DD15" i="12"/>
  <c r="CY15" i="12"/>
  <c r="GR14" i="12"/>
  <c r="GP14" i="12"/>
  <c r="GO14" i="12"/>
  <c r="GN14" i="12"/>
  <c r="GI14" i="12"/>
  <c r="GH14" i="12"/>
  <c r="GG14" i="12"/>
  <c r="GF14" i="12"/>
  <c r="GA14" i="12"/>
  <c r="FD14" i="12"/>
  <c r="FB14" i="12"/>
  <c r="FA14" i="12"/>
  <c r="EZ14" i="12"/>
  <c r="EU14" i="12"/>
  <c r="ET14" i="12"/>
  <c r="ES14" i="12"/>
  <c r="ER14" i="12"/>
  <c r="EM14" i="12"/>
  <c r="DP14" i="12"/>
  <c r="DN14" i="12"/>
  <c r="DM14" i="12"/>
  <c r="DL14" i="12"/>
  <c r="DG14" i="12"/>
  <c r="DF14" i="12"/>
  <c r="DE14" i="12"/>
  <c r="DD14" i="12"/>
  <c r="CY14" i="12"/>
  <c r="GI13" i="12"/>
  <c r="GA13" i="12"/>
  <c r="FD13" i="12"/>
  <c r="FB13" i="12"/>
  <c r="FA13" i="12"/>
  <c r="EZ13" i="12"/>
  <c r="EU13" i="12"/>
  <c r="EM13" i="12"/>
  <c r="DP13" i="12"/>
  <c r="DN13" i="12"/>
  <c r="DM13" i="12"/>
  <c r="DL13" i="12"/>
  <c r="DG13" i="12"/>
  <c r="CY13" i="12"/>
  <c r="GR12" i="12"/>
  <c r="GP12" i="12"/>
  <c r="GO12" i="12"/>
  <c r="GN12" i="12"/>
  <c r="GI12" i="12"/>
  <c r="GH12" i="12"/>
  <c r="GG12" i="12"/>
  <c r="GF12" i="12"/>
  <c r="GA12" i="12"/>
  <c r="FD12" i="12"/>
  <c r="FB12" i="12"/>
  <c r="FA12" i="12"/>
  <c r="EZ12" i="12"/>
  <c r="EU12" i="12"/>
  <c r="ET12" i="12"/>
  <c r="ES12" i="12"/>
  <c r="ER12" i="12"/>
  <c r="EM12" i="12"/>
  <c r="DP12" i="12"/>
  <c r="DN12" i="12"/>
  <c r="DM12" i="12"/>
  <c r="DL12" i="12"/>
  <c r="DG12" i="12"/>
  <c r="DF12" i="12"/>
  <c r="DE12" i="12"/>
  <c r="DD12" i="12"/>
  <c r="CY12" i="12"/>
  <c r="GR11" i="12"/>
  <c r="GP11" i="12"/>
  <c r="GO11" i="12"/>
  <c r="GN11" i="12"/>
  <c r="GI11" i="12"/>
  <c r="GH11" i="12"/>
  <c r="GG11" i="12"/>
  <c r="GF11" i="12"/>
  <c r="GA11" i="12"/>
  <c r="FD11" i="12"/>
  <c r="FB11" i="12"/>
  <c r="FA11" i="12"/>
  <c r="EZ11" i="12"/>
  <c r="EU11" i="12"/>
  <c r="ET11" i="12"/>
  <c r="ES11" i="12"/>
  <c r="ER11" i="12"/>
  <c r="EM11" i="12"/>
  <c r="DP11" i="12"/>
  <c r="DN11" i="12"/>
  <c r="DM11" i="12"/>
  <c r="DL11" i="12"/>
  <c r="DG11" i="12"/>
  <c r="DF11" i="12"/>
  <c r="DE11" i="12"/>
  <c r="DD11" i="12"/>
  <c r="CY11" i="12"/>
  <c r="GR10" i="12"/>
  <c r="GP10" i="12"/>
  <c r="GO10" i="12"/>
  <c r="GN10" i="12"/>
  <c r="GI10" i="12"/>
  <c r="GA10" i="12"/>
  <c r="FD10" i="12"/>
  <c r="FB10" i="12"/>
  <c r="FA10" i="12"/>
  <c r="EZ10" i="12"/>
  <c r="EU10" i="12"/>
  <c r="EM10" i="12"/>
  <c r="DP10" i="12"/>
  <c r="DN10" i="12"/>
  <c r="DM10" i="12"/>
  <c r="DL10" i="12"/>
  <c r="DG10" i="12"/>
  <c r="CY10" i="12"/>
  <c r="GR9" i="12"/>
  <c r="GP9" i="12"/>
  <c r="GO9" i="12"/>
  <c r="GN9" i="12"/>
  <c r="GI9" i="12"/>
  <c r="GH9" i="12"/>
  <c r="GG9" i="12"/>
  <c r="GF9" i="12"/>
  <c r="GA9" i="12"/>
  <c r="FD9" i="12"/>
  <c r="FB9" i="12"/>
  <c r="FA9" i="12"/>
  <c r="EZ9" i="12"/>
  <c r="EU9" i="12"/>
  <c r="ET9" i="12"/>
  <c r="ES9" i="12"/>
  <c r="ER9" i="12"/>
  <c r="EM9" i="12"/>
  <c r="DP9" i="12"/>
  <c r="DN9" i="12"/>
  <c r="DM9" i="12"/>
  <c r="DL9" i="12"/>
  <c r="DG9" i="12"/>
  <c r="DF9" i="12"/>
  <c r="DE9" i="12"/>
  <c r="DD9" i="12"/>
  <c r="CY9" i="12"/>
  <c r="GR8" i="12"/>
  <c r="GP8" i="12"/>
  <c r="GO8" i="12"/>
  <c r="GN8" i="12"/>
  <c r="GI8" i="12"/>
  <c r="GH8" i="12"/>
  <c r="GG8" i="12"/>
  <c r="GF8" i="12"/>
  <c r="GA8" i="12"/>
  <c r="FD8" i="12"/>
  <c r="FB8" i="12"/>
  <c r="FA8" i="12"/>
  <c r="EZ8" i="12"/>
  <c r="EU8" i="12"/>
  <c r="ER8" i="12"/>
  <c r="EM8" i="12"/>
  <c r="DP8" i="12"/>
  <c r="DN8" i="12"/>
  <c r="DM8" i="12"/>
  <c r="DL8" i="12"/>
  <c r="DG8" i="12"/>
  <c r="DF8" i="12"/>
  <c r="DE8" i="12"/>
  <c r="DD8" i="12"/>
  <c r="CY8" i="12"/>
  <c r="GR7" i="12"/>
  <c r="GP7" i="12"/>
  <c r="GO7" i="12"/>
  <c r="GN7" i="12"/>
  <c r="GI7" i="12"/>
  <c r="GA7" i="12"/>
  <c r="FD7" i="12"/>
  <c r="FB7" i="12"/>
  <c r="FA7" i="12"/>
  <c r="EZ7" i="12"/>
  <c r="EU7" i="12"/>
  <c r="EM7" i="12"/>
  <c r="DP7" i="12"/>
  <c r="DN7" i="12"/>
  <c r="DM7" i="12"/>
  <c r="DL7" i="12"/>
  <c r="DG7" i="12"/>
  <c r="CY7" i="12"/>
  <c r="GI4" i="12"/>
  <c r="EU4" i="12"/>
  <c r="DG4" i="12"/>
  <c r="GR3" i="12"/>
  <c r="FD3" i="12"/>
  <c r="DP3" i="12"/>
  <c r="GN2" i="12"/>
  <c r="GI2" i="12"/>
  <c r="EZ2" i="12"/>
  <c r="EU2" i="12"/>
  <c r="DL2" i="12"/>
  <c r="DG2" i="12"/>
  <c r="HB66" i="12" l="1"/>
  <c r="ET22" i="12"/>
  <c r="GH60" i="12"/>
  <c r="JJ31" i="12"/>
  <c r="GH83" i="12"/>
  <c r="KD23" i="12"/>
  <c r="JJ45" i="12"/>
  <c r="JJ24" i="12"/>
  <c r="JJ47" i="12"/>
  <c r="LZ87" i="12"/>
  <c r="MB87" i="12" s="1"/>
  <c r="JJ94" i="12"/>
  <c r="LR56" i="12"/>
  <c r="JJ8" i="12"/>
  <c r="JJ9" i="12"/>
  <c r="C19" i="16"/>
  <c r="JW103" i="12"/>
  <c r="KQ103" i="12"/>
  <c r="KY104" i="12" s="1"/>
  <c r="GI100" i="12"/>
  <c r="GI107" i="12" s="1"/>
  <c r="DB110" i="12"/>
  <c r="CZ110" i="12" s="1"/>
  <c r="DC110" i="12" s="1"/>
  <c r="EP110" i="12"/>
  <c r="EN110" i="12" s="1"/>
  <c r="EQ110" i="12" s="1"/>
  <c r="EU100" i="12"/>
  <c r="EU107" i="12" s="1"/>
  <c r="DG100" i="12"/>
  <c r="DG107" i="12" s="1"/>
  <c r="ON103" i="12"/>
  <c r="OV104" i="12" s="1"/>
  <c r="GD110" i="12"/>
  <c r="GB110" i="12" s="1"/>
  <c r="GF110" i="12" s="1"/>
  <c r="NS103" i="12"/>
  <c r="OA104" i="12" s="1"/>
  <c r="E24" i="5" s="1"/>
  <c r="ME103" i="12"/>
  <c r="C103" i="12"/>
  <c r="K104" i="12" s="1"/>
  <c r="KE100" i="12"/>
  <c r="KE107" i="12" s="1"/>
  <c r="GV106" i="12"/>
  <c r="GZ106" i="12" s="1"/>
  <c r="JD106" i="12"/>
  <c r="JG106" i="12" s="1"/>
  <c r="KK101" i="12"/>
  <c r="KK105" i="12" s="1"/>
  <c r="MF106" i="12"/>
  <c r="MI106" i="12" s="1"/>
  <c r="GX107" i="12"/>
  <c r="GV107" i="12" s="1"/>
  <c r="JK100" i="12"/>
  <c r="JK107" i="12" s="1"/>
  <c r="KN100" i="12"/>
  <c r="KE102" i="12" s="1"/>
  <c r="CZ106" i="12"/>
  <c r="DC106" i="12" s="1"/>
  <c r="FA101" i="12"/>
  <c r="FA105" i="12" s="1"/>
  <c r="GB106" i="12"/>
  <c r="GF106" i="12" s="1"/>
  <c r="HC100" i="12"/>
  <c r="HC107" i="12" s="1"/>
  <c r="JT100" i="12"/>
  <c r="JK102" i="12" s="1"/>
  <c r="G18" i="5" s="1"/>
  <c r="KK100" i="12"/>
  <c r="LY101" i="12"/>
  <c r="LY105" i="12" s="1"/>
  <c r="JQ100" i="12"/>
  <c r="LP108" i="12"/>
  <c r="MV100" i="12"/>
  <c r="MM102" i="12" s="1"/>
  <c r="MH109" i="12"/>
  <c r="MF109" i="12" s="1"/>
  <c r="MS100" i="12"/>
  <c r="MM100" i="12"/>
  <c r="MM107" i="12" s="1"/>
  <c r="MJ108" i="12"/>
  <c r="MI108" i="12"/>
  <c r="MS101" i="12"/>
  <c r="MS105" i="12" s="1"/>
  <c r="MH107" i="12"/>
  <c r="MF107" i="12" s="1"/>
  <c r="MR105" i="12"/>
  <c r="MH110" i="12"/>
  <c r="MF110" i="12" s="1"/>
  <c r="LS100" i="12"/>
  <c r="LS107" i="12" s="1"/>
  <c r="LM107" i="12"/>
  <c r="LX105" i="12"/>
  <c r="LL106" i="12"/>
  <c r="LN109" i="12"/>
  <c r="LL109" i="12" s="1"/>
  <c r="LN110" i="12"/>
  <c r="LL110" i="12" s="1"/>
  <c r="LN107" i="12"/>
  <c r="LL107" i="12" s="1"/>
  <c r="LO108" i="12"/>
  <c r="GO101" i="12"/>
  <c r="GO105" i="12" s="1"/>
  <c r="JX106" i="12"/>
  <c r="KA106" i="12" s="1"/>
  <c r="KJ105" i="12"/>
  <c r="GZ108" i="12"/>
  <c r="KB108" i="12"/>
  <c r="KA108" i="12"/>
  <c r="HI101" i="12"/>
  <c r="HI105" i="12" s="1"/>
  <c r="JZ110" i="12"/>
  <c r="JX110" i="12" s="1"/>
  <c r="JZ109" i="12"/>
  <c r="JX109" i="12" s="1"/>
  <c r="JZ107" i="12"/>
  <c r="JX107" i="12" s="1"/>
  <c r="GY108" i="12"/>
  <c r="JF110" i="12"/>
  <c r="JD110" i="12" s="1"/>
  <c r="JF109" i="12"/>
  <c r="JD109" i="12" s="1"/>
  <c r="JK104" i="12" s="1"/>
  <c r="E18" i="5" s="1"/>
  <c r="JF107" i="12"/>
  <c r="JD107" i="12" s="1"/>
  <c r="JQ101" i="12"/>
  <c r="JQ105" i="12" s="1"/>
  <c r="GW107" i="12"/>
  <c r="HH105" i="12"/>
  <c r="GX110" i="12"/>
  <c r="GV110" i="12" s="1"/>
  <c r="GX109" i="12"/>
  <c r="GV109" i="12" s="1"/>
  <c r="JH108" i="12"/>
  <c r="JG108" i="12"/>
  <c r="JP105" i="12"/>
  <c r="JY107" i="12"/>
  <c r="DD108" i="12"/>
  <c r="DC108" i="12"/>
  <c r="ER108" i="12"/>
  <c r="EQ108" i="12"/>
  <c r="GF108" i="12"/>
  <c r="GE108" i="12"/>
  <c r="DM101" i="12"/>
  <c r="DM105" i="12" s="1"/>
  <c r="EZ105" i="12"/>
  <c r="EN106" i="12"/>
  <c r="DB107" i="12"/>
  <c r="CZ107" i="12" s="1"/>
  <c r="GD107" i="12"/>
  <c r="GB107" i="12" s="1"/>
  <c r="GN105" i="12"/>
  <c r="GD109" i="12"/>
  <c r="GB109" i="12" s="1"/>
  <c r="EP107" i="12"/>
  <c r="EN107" i="12" s="1"/>
  <c r="EP109" i="12"/>
  <c r="EN109" i="12" s="1"/>
  <c r="DL105" i="12"/>
  <c r="DB109" i="12"/>
  <c r="CZ109" i="12" s="1"/>
  <c r="KE104" i="12" l="1"/>
  <c r="E19" i="5" s="1"/>
  <c r="C28" i="16"/>
  <c r="E6" i="5"/>
  <c r="E5" i="5"/>
  <c r="G19" i="5"/>
  <c r="E20" i="5"/>
  <c r="E9" i="5"/>
  <c r="E8" i="5"/>
  <c r="G22" i="5"/>
  <c r="DD110" i="12"/>
  <c r="ER110" i="12"/>
  <c r="E25" i="5"/>
  <c r="GE110" i="12"/>
  <c r="MJ106" i="12"/>
  <c r="JH106" i="12"/>
  <c r="GY106" i="12"/>
  <c r="DD106" i="12"/>
  <c r="GZ107" i="12"/>
  <c r="GE106" i="12"/>
  <c r="MI109" i="12"/>
  <c r="MM104" i="12"/>
  <c r="MJ109" i="12"/>
  <c r="MJ107" i="12"/>
  <c r="MI107" i="12"/>
  <c r="MJ110" i="12"/>
  <c r="MI110" i="12"/>
  <c r="LO107" i="12"/>
  <c r="LP107" i="12"/>
  <c r="LP110" i="12"/>
  <c r="LO110" i="12"/>
  <c r="LP106" i="12"/>
  <c r="LO106" i="12"/>
  <c r="LP109" i="12"/>
  <c r="LO109" i="12"/>
  <c r="KB106" i="12"/>
  <c r="GY107" i="12"/>
  <c r="GY110" i="12"/>
  <c r="GZ110" i="12"/>
  <c r="JH110" i="12"/>
  <c r="JG110" i="12"/>
  <c r="KA110" i="12"/>
  <c r="KB110" i="12"/>
  <c r="JG107" i="12"/>
  <c r="JH107" i="12"/>
  <c r="KA107" i="12"/>
  <c r="KB107" i="12"/>
  <c r="GY109" i="12"/>
  <c r="GZ109" i="12"/>
  <c r="JH109" i="12"/>
  <c r="JG109" i="12"/>
  <c r="KA109" i="12"/>
  <c r="KB109" i="12"/>
  <c r="GF107" i="12"/>
  <c r="GE107" i="12"/>
  <c r="EQ109" i="12"/>
  <c r="ER109" i="12"/>
  <c r="ER106" i="12"/>
  <c r="EQ106" i="12"/>
  <c r="DD109" i="12"/>
  <c r="DC109" i="12"/>
  <c r="EQ107" i="12"/>
  <c r="ER107" i="12"/>
  <c r="GF109" i="12"/>
  <c r="GE109" i="12"/>
  <c r="DD107" i="12"/>
  <c r="DC107" i="12"/>
  <c r="E22" i="5" l="1"/>
  <c r="C13" i="4"/>
  <c r="C23" i="4"/>
  <c r="C21" i="4"/>
  <c r="LK103" i="12" s="1"/>
  <c r="LS104" i="12" s="1"/>
  <c r="E21" i="5" s="1"/>
  <c r="B13" i="6"/>
  <c r="GY55" i="12" s="1"/>
  <c r="GZ55" i="12" s="1"/>
  <c r="B12" i="6"/>
  <c r="B11" i="6"/>
  <c r="B3" i="6"/>
  <c r="OR9" i="12" s="1"/>
  <c r="OS9" i="12" s="1"/>
  <c r="B4" i="6"/>
  <c r="B5" i="6"/>
  <c r="B6" i="6"/>
  <c r="B7" i="6"/>
  <c r="B8" i="6"/>
  <c r="B9" i="6"/>
  <c r="B10" i="6"/>
  <c r="B2" i="6"/>
  <c r="C13" i="6"/>
  <c r="C12" i="6"/>
  <c r="C11" i="6"/>
  <c r="C10" i="6"/>
  <c r="C9" i="6"/>
  <c r="D9" i="6"/>
  <c r="E9" i="6" s="1"/>
  <c r="C8" i="6"/>
  <c r="C7" i="6"/>
  <c r="C6" i="6"/>
  <c r="C5" i="6"/>
  <c r="C4" i="6"/>
  <c r="C3" i="6"/>
  <c r="C2" i="6"/>
  <c r="C15" i="4"/>
  <c r="GA103" i="12" s="1"/>
  <c r="GI104" i="12" s="1"/>
  <c r="E14" i="5" s="1"/>
  <c r="C11" i="4"/>
  <c r="D6" i="6"/>
  <c r="E6" i="6" s="1"/>
  <c r="OR8" i="12" l="1"/>
  <c r="OS8" i="12" s="1"/>
  <c r="OR16" i="12"/>
  <c r="OS16" i="12" s="1"/>
  <c r="OR97" i="12"/>
  <c r="OS97" i="12" s="1"/>
  <c r="OR94" i="12"/>
  <c r="OS94" i="12" s="1"/>
  <c r="OR12" i="12"/>
  <c r="OS12" i="12" s="1"/>
  <c r="OR98" i="12"/>
  <c r="OS98" i="12" s="1"/>
  <c r="KU88" i="12"/>
  <c r="LC86" i="12"/>
  <c r="DY50" i="12"/>
  <c r="BQ56" i="12"/>
  <c r="KW80" i="12"/>
  <c r="KW74" i="12"/>
  <c r="KW86" i="12"/>
  <c r="KW44" i="12"/>
  <c r="DY47" i="12"/>
  <c r="DY86" i="12"/>
  <c r="KW83" i="12"/>
  <c r="KW77" i="12"/>
  <c r="KW71" i="12"/>
  <c r="FM38" i="12"/>
  <c r="FM55" i="12"/>
  <c r="FM49" i="12"/>
  <c r="FM10" i="12"/>
  <c r="FM26" i="12"/>
  <c r="FM35" i="12"/>
  <c r="FM29" i="12"/>
  <c r="FM17" i="12"/>
  <c r="FM8" i="12"/>
  <c r="FM58" i="12"/>
  <c r="FM52" i="12"/>
  <c r="FM46" i="12"/>
  <c r="FM98" i="12"/>
  <c r="FM62" i="12"/>
  <c r="AW26" i="12"/>
  <c r="AW23" i="12"/>
  <c r="AW14" i="12"/>
  <c r="CS70" i="12"/>
  <c r="CS68" i="12"/>
  <c r="CK62" i="12"/>
  <c r="CK82" i="12"/>
  <c r="CK56" i="12"/>
  <c r="HU59" i="12"/>
  <c r="HU65" i="12"/>
  <c r="PN59" i="12"/>
  <c r="NY47" i="12"/>
  <c r="NY40" i="12"/>
  <c r="NY38" i="12"/>
  <c r="NY14" i="12"/>
  <c r="NY83" i="12"/>
  <c r="NY35" i="12"/>
  <c r="NY79" i="12"/>
  <c r="NY77" i="12"/>
  <c r="NY74" i="12"/>
  <c r="NY53" i="12"/>
  <c r="OG58" i="12"/>
  <c r="NY68" i="12"/>
  <c r="NY62" i="12"/>
  <c r="OG55" i="12"/>
  <c r="NY16" i="12"/>
  <c r="NY7" i="12"/>
  <c r="NE47" i="12"/>
  <c r="NE22" i="12"/>
  <c r="I8" i="12"/>
  <c r="I11" i="12"/>
  <c r="HA86" i="12"/>
  <c r="JI74" i="12"/>
  <c r="HA35" i="12"/>
  <c r="JI22" i="12"/>
  <c r="JI92" i="12"/>
  <c r="JI80" i="12"/>
  <c r="HA65" i="12"/>
  <c r="HA44" i="12"/>
  <c r="JI43" i="12"/>
  <c r="JI83" i="12"/>
  <c r="JI77" i="12"/>
  <c r="HA38" i="12"/>
  <c r="HA32" i="12"/>
  <c r="MK64" i="12"/>
  <c r="JI88" i="12"/>
  <c r="HA97" i="12"/>
  <c r="JI98" i="12"/>
  <c r="HA28" i="12"/>
  <c r="DW50" i="12"/>
  <c r="DX50" i="12" s="1"/>
  <c r="BO56" i="12"/>
  <c r="BP56" i="12" s="1"/>
  <c r="KU80" i="12"/>
  <c r="KV80" i="12" s="1"/>
  <c r="KU74" i="12"/>
  <c r="KV74" i="12" s="1"/>
  <c r="KU86" i="12"/>
  <c r="KV86" i="12" s="1"/>
  <c r="KU44" i="12"/>
  <c r="KV44" i="12" s="1"/>
  <c r="DW47" i="12"/>
  <c r="DX47" i="12" s="1"/>
  <c r="DW86" i="12"/>
  <c r="DX86" i="12" s="1"/>
  <c r="KU83" i="12"/>
  <c r="KV83" i="12" s="1"/>
  <c r="KU77" i="12"/>
  <c r="KV77" i="12" s="1"/>
  <c r="KU71" i="12"/>
  <c r="KV71" i="12" s="1"/>
  <c r="FK98" i="12"/>
  <c r="FL98" i="12" s="1"/>
  <c r="FK46" i="12"/>
  <c r="FL46" i="12" s="1"/>
  <c r="FK26" i="12"/>
  <c r="FL26" i="12" s="1"/>
  <c r="FK10" i="12"/>
  <c r="FL10" i="12" s="1"/>
  <c r="FK38" i="12"/>
  <c r="FL38" i="12" s="1"/>
  <c r="FK55" i="12"/>
  <c r="FL55" i="12" s="1"/>
  <c r="FK49" i="12"/>
  <c r="FL49" i="12" s="1"/>
  <c r="FK62" i="12"/>
  <c r="FL62" i="12" s="1"/>
  <c r="FK35" i="12"/>
  <c r="FL35" i="12" s="1"/>
  <c r="FK29" i="12"/>
  <c r="FL29" i="12" s="1"/>
  <c r="FK17" i="12"/>
  <c r="FL17" i="12" s="1"/>
  <c r="FK8" i="12"/>
  <c r="FL8" i="12" s="1"/>
  <c r="FK58" i="12"/>
  <c r="FL58" i="12" s="1"/>
  <c r="FK52" i="12"/>
  <c r="FL52" i="12" s="1"/>
  <c r="AU23" i="12"/>
  <c r="AV23" i="12" s="1"/>
  <c r="AU14" i="12"/>
  <c r="AV14" i="12" s="1"/>
  <c r="AU26" i="12"/>
  <c r="AV26" i="12" s="1"/>
  <c r="CI56" i="12"/>
  <c r="CJ56" i="12" s="1"/>
  <c r="CQ70" i="12"/>
  <c r="CR70" i="12" s="1"/>
  <c r="CQ68" i="12"/>
  <c r="CR68" i="12" s="1"/>
  <c r="CI82" i="12"/>
  <c r="CJ82" i="12" s="1"/>
  <c r="CI62" i="12"/>
  <c r="CJ62" i="12" s="1"/>
  <c r="HS65" i="12"/>
  <c r="HT65" i="12" s="1"/>
  <c r="HS59" i="12"/>
  <c r="HT59" i="12" s="1"/>
  <c r="PL59" i="12"/>
  <c r="PM59" i="12" s="1"/>
  <c r="NW77" i="12"/>
  <c r="NX77" i="12" s="1"/>
  <c r="NW53" i="12"/>
  <c r="NX53" i="12" s="1"/>
  <c r="NC47" i="12"/>
  <c r="ND47" i="12" s="1"/>
  <c r="GY97" i="12"/>
  <c r="GZ97" i="12" s="1"/>
  <c r="GY65" i="12"/>
  <c r="GZ65" i="12" s="1"/>
  <c r="NW68" i="12"/>
  <c r="NX68" i="12" s="1"/>
  <c r="NC22" i="12"/>
  <c r="ND22" i="12" s="1"/>
  <c r="MI64" i="12"/>
  <c r="MJ64" i="12" s="1"/>
  <c r="JG22" i="12"/>
  <c r="JH22" i="12" s="1"/>
  <c r="GY32" i="12"/>
  <c r="GZ32" i="12" s="1"/>
  <c r="NW83" i="12"/>
  <c r="NX83" i="12" s="1"/>
  <c r="NW35" i="12"/>
  <c r="NX35" i="12" s="1"/>
  <c r="NW16" i="12"/>
  <c r="NX16" i="12" s="1"/>
  <c r="JG77" i="12"/>
  <c r="JH77" i="12" s="1"/>
  <c r="G11" i="12"/>
  <c r="H11" i="12" s="1"/>
  <c r="OE58" i="12"/>
  <c r="OF58" i="12" s="1"/>
  <c r="NW74" i="12"/>
  <c r="NX74" i="12" s="1"/>
  <c r="NW7" i="12"/>
  <c r="JG92" i="12"/>
  <c r="JH92" i="12" s="1"/>
  <c r="GY86" i="12"/>
  <c r="GZ86" i="12" s="1"/>
  <c r="GY38" i="12"/>
  <c r="GZ38" i="12" s="1"/>
  <c r="NW14" i="12"/>
  <c r="NX14" i="12" s="1"/>
  <c r="JG83" i="12"/>
  <c r="JH83" i="12" s="1"/>
  <c r="JG43" i="12"/>
  <c r="JH43" i="12" s="1"/>
  <c r="NW40" i="12"/>
  <c r="NX40" i="12" s="1"/>
  <c r="JG98" i="12"/>
  <c r="JH98" i="12" s="1"/>
  <c r="JG74" i="12"/>
  <c r="JH74" i="12" s="1"/>
  <c r="GY44" i="12"/>
  <c r="GZ44" i="12" s="1"/>
  <c r="GY28" i="12"/>
  <c r="GZ28" i="12" s="1"/>
  <c r="OE55" i="12"/>
  <c r="OF55" i="12" s="1"/>
  <c r="NW79" i="12"/>
  <c r="NX79" i="12" s="1"/>
  <c r="NW47" i="12"/>
  <c r="NX47" i="12" s="1"/>
  <c r="GY35" i="12"/>
  <c r="GZ35" i="12" s="1"/>
  <c r="G8" i="12"/>
  <c r="H8" i="12" s="1"/>
  <c r="JG80" i="12"/>
  <c r="JH80" i="12" s="1"/>
  <c r="NW62" i="12"/>
  <c r="NX62" i="12" s="1"/>
  <c r="NW38" i="12"/>
  <c r="NX38" i="12" s="1"/>
  <c r="JG88" i="12"/>
  <c r="JH88" i="12" s="1"/>
  <c r="AA13" i="12"/>
  <c r="AB13" i="12" s="1"/>
  <c r="AA34" i="12"/>
  <c r="AB34" i="12" s="1"/>
  <c r="AA31" i="12"/>
  <c r="AB31" i="12" s="1"/>
  <c r="AA28" i="12"/>
  <c r="AB28" i="12" s="1"/>
  <c r="AA22" i="12"/>
  <c r="AB22" i="12" s="1"/>
  <c r="AA79" i="12"/>
  <c r="AB79" i="12" s="1"/>
  <c r="AA76" i="12"/>
  <c r="AB76" i="12" s="1"/>
  <c r="AA7" i="12"/>
  <c r="AA40" i="12"/>
  <c r="AB40" i="12" s="1"/>
  <c r="AA16" i="12"/>
  <c r="AB16" i="12" s="1"/>
  <c r="AA10" i="12"/>
  <c r="AB10" i="12" s="1"/>
  <c r="AA73" i="12"/>
  <c r="AB73" i="12" s="1"/>
  <c r="AA67" i="12"/>
  <c r="AB67" i="12" s="1"/>
  <c r="AA64" i="12"/>
  <c r="AB64" i="12" s="1"/>
  <c r="AA61" i="12"/>
  <c r="AB61" i="12" s="1"/>
  <c r="AA58" i="12"/>
  <c r="AB58" i="12" s="1"/>
  <c r="AA55" i="12"/>
  <c r="AB55" i="12" s="1"/>
  <c r="AA52" i="12"/>
  <c r="AB52" i="12" s="1"/>
  <c r="AA46" i="12"/>
  <c r="AB46" i="12" s="1"/>
  <c r="AA43" i="12"/>
  <c r="AB43" i="12" s="1"/>
  <c r="AA37" i="12"/>
  <c r="AB37" i="12" s="1"/>
  <c r="DK79" i="12"/>
  <c r="DL79" i="12" s="1"/>
  <c r="GE59" i="12"/>
  <c r="GF59" i="12" s="1"/>
  <c r="GE16" i="12"/>
  <c r="GF16" i="12" s="1"/>
  <c r="EQ85" i="12"/>
  <c r="ER85" i="12" s="1"/>
  <c r="EQ61" i="12"/>
  <c r="ER61" i="12" s="1"/>
  <c r="EQ37" i="12"/>
  <c r="ER37" i="12" s="1"/>
  <c r="EQ10" i="12"/>
  <c r="ER10" i="12" s="1"/>
  <c r="DC79" i="12"/>
  <c r="DD79" i="12" s="1"/>
  <c r="DC55" i="12"/>
  <c r="DD55" i="12" s="1"/>
  <c r="DC31" i="12"/>
  <c r="DD31" i="12" s="1"/>
  <c r="GE7" i="12"/>
  <c r="GE25" i="12"/>
  <c r="GF25" i="12" s="1"/>
  <c r="EQ67" i="12"/>
  <c r="ER67" i="12" s="1"/>
  <c r="EQ43" i="12"/>
  <c r="ER43" i="12" s="1"/>
  <c r="EQ16" i="12"/>
  <c r="ER16" i="12" s="1"/>
  <c r="DC85" i="12"/>
  <c r="DD85" i="12" s="1"/>
  <c r="DC61" i="12"/>
  <c r="DD61" i="12" s="1"/>
  <c r="DC37" i="12"/>
  <c r="DD37" i="12" s="1"/>
  <c r="DC10" i="12"/>
  <c r="DD10" i="12" s="1"/>
  <c r="EQ88" i="12"/>
  <c r="ER88" i="12" s="1"/>
  <c r="DC58" i="12"/>
  <c r="DD58" i="12" s="1"/>
  <c r="DC34" i="12"/>
  <c r="DD34" i="12" s="1"/>
  <c r="EQ94" i="12"/>
  <c r="ER94" i="12" s="1"/>
  <c r="GM13" i="12"/>
  <c r="GN13" i="12" s="1"/>
  <c r="GE88" i="12"/>
  <c r="GF88" i="12" s="1"/>
  <c r="GE13" i="12"/>
  <c r="GF13" i="12" s="1"/>
  <c r="EQ82" i="12"/>
  <c r="ER82" i="12" s="1"/>
  <c r="EQ58" i="12"/>
  <c r="ER58" i="12" s="1"/>
  <c r="EQ34" i="12"/>
  <c r="ER34" i="12" s="1"/>
  <c r="EQ7" i="12"/>
  <c r="DC76" i="12"/>
  <c r="DD76" i="12" s="1"/>
  <c r="DC52" i="12"/>
  <c r="DD52" i="12" s="1"/>
  <c r="DC28" i="12"/>
  <c r="DD28" i="12" s="1"/>
  <c r="EQ40" i="12"/>
  <c r="ER40" i="12" s="1"/>
  <c r="EQ46" i="12"/>
  <c r="ER46" i="12" s="1"/>
  <c r="DC94" i="12"/>
  <c r="DD94" i="12" s="1"/>
  <c r="DK91" i="12"/>
  <c r="DL91" i="12" s="1"/>
  <c r="GE31" i="12"/>
  <c r="GF31" i="12" s="1"/>
  <c r="EQ97" i="12"/>
  <c r="ER97" i="12" s="1"/>
  <c r="EQ73" i="12"/>
  <c r="ER73" i="12" s="1"/>
  <c r="EQ25" i="12"/>
  <c r="ER25" i="12" s="1"/>
  <c r="DC91" i="12"/>
  <c r="DD91" i="12" s="1"/>
  <c r="DC43" i="12"/>
  <c r="DD43" i="12" s="1"/>
  <c r="DC16" i="12"/>
  <c r="DD16" i="12" s="1"/>
  <c r="GE22" i="12"/>
  <c r="GF22" i="12" s="1"/>
  <c r="EQ13" i="12"/>
  <c r="ER13" i="12" s="1"/>
  <c r="DC82" i="12"/>
  <c r="DD82" i="12" s="1"/>
  <c r="DC7" i="12"/>
  <c r="DC64" i="12"/>
  <c r="DD64" i="12" s="1"/>
  <c r="GE94" i="12"/>
  <c r="GF94" i="12" s="1"/>
  <c r="EQ64" i="12"/>
  <c r="ER64" i="12" s="1"/>
  <c r="DC40" i="12"/>
  <c r="DD40" i="12" s="1"/>
  <c r="DK97" i="12"/>
  <c r="DL97" i="12" s="1"/>
  <c r="DK73" i="12"/>
  <c r="DL73" i="12" s="1"/>
  <c r="GE85" i="12"/>
  <c r="GF85" i="12" s="1"/>
  <c r="GE10" i="12"/>
  <c r="GF10" i="12" s="1"/>
  <c r="EQ79" i="12"/>
  <c r="ER79" i="12" s="1"/>
  <c r="EQ55" i="12"/>
  <c r="ER55" i="12" s="1"/>
  <c r="EQ31" i="12"/>
  <c r="ER31" i="12" s="1"/>
  <c r="DC97" i="12"/>
  <c r="DD97" i="12" s="1"/>
  <c r="DC73" i="12"/>
  <c r="DD73" i="12" s="1"/>
  <c r="DC49" i="12"/>
  <c r="DD49" i="12" s="1"/>
  <c r="EQ76" i="12"/>
  <c r="ER76" i="12" s="1"/>
  <c r="DC70" i="12"/>
  <c r="DD70" i="12" s="1"/>
  <c r="DC13" i="12"/>
  <c r="DD13" i="12" s="1"/>
  <c r="EQ52" i="12"/>
  <c r="ER52" i="12" s="1"/>
  <c r="BO52" i="12"/>
  <c r="BP52" i="12" s="1"/>
  <c r="BO49" i="12"/>
  <c r="BP49" i="12" s="1"/>
  <c r="BO10" i="12"/>
  <c r="BP10" i="12" s="1"/>
  <c r="BO97" i="12"/>
  <c r="BP97" i="12" s="1"/>
  <c r="BO94" i="12"/>
  <c r="BP94" i="12" s="1"/>
  <c r="BO43" i="12"/>
  <c r="BP43" i="12" s="1"/>
  <c r="BO40" i="12"/>
  <c r="BP40" i="12" s="1"/>
  <c r="BO37" i="12"/>
  <c r="BP37" i="12" s="1"/>
  <c r="BO34" i="12"/>
  <c r="BP34" i="12" s="1"/>
  <c r="BO31" i="12"/>
  <c r="BP31" i="12" s="1"/>
  <c r="BO28" i="12"/>
  <c r="BP28" i="12" s="1"/>
  <c r="BO88" i="12"/>
  <c r="BP88" i="12" s="1"/>
  <c r="BO85" i="12"/>
  <c r="BP85" i="12" s="1"/>
  <c r="BO82" i="12"/>
  <c r="BP82" i="12" s="1"/>
  <c r="BO79" i="12"/>
  <c r="BP79" i="12" s="1"/>
  <c r="BO76" i="12"/>
  <c r="BP76" i="12" s="1"/>
  <c r="BO73" i="12"/>
  <c r="BP73" i="12" s="1"/>
  <c r="BO70" i="12"/>
  <c r="BP70" i="12" s="1"/>
  <c r="BO55" i="12"/>
  <c r="BP55" i="12" s="1"/>
  <c r="BO22" i="12"/>
  <c r="BP22" i="12" s="1"/>
  <c r="BO16" i="12"/>
  <c r="BP16" i="12" s="1"/>
  <c r="BO13" i="12"/>
  <c r="BP13" i="12" s="1"/>
  <c r="BO64" i="12"/>
  <c r="BP64" i="12" s="1"/>
  <c r="BO61" i="12"/>
  <c r="BP61" i="12" s="1"/>
  <c r="BO58" i="12"/>
  <c r="BP58" i="12" s="1"/>
  <c r="BO7" i="12"/>
  <c r="CI25" i="12"/>
  <c r="CJ25" i="12" s="1"/>
  <c r="CI94" i="12"/>
  <c r="CJ94" i="12" s="1"/>
  <c r="CI61" i="12"/>
  <c r="CJ61" i="12" s="1"/>
  <c r="CI58" i="12"/>
  <c r="CJ58" i="12" s="1"/>
  <c r="CI88" i="12"/>
  <c r="CJ88" i="12" s="1"/>
  <c r="CI55" i="12"/>
  <c r="CJ55" i="12" s="1"/>
  <c r="CI34" i="12"/>
  <c r="CJ34" i="12" s="1"/>
  <c r="CI31" i="12"/>
  <c r="CJ31" i="12" s="1"/>
  <c r="CI10" i="12"/>
  <c r="CJ10" i="12" s="1"/>
  <c r="CI76" i="12"/>
  <c r="CJ76" i="12" s="1"/>
  <c r="CI64" i="12"/>
  <c r="CJ64" i="12" s="1"/>
  <c r="CI37" i="12"/>
  <c r="CJ37" i="12" s="1"/>
  <c r="CI46" i="12"/>
  <c r="CJ46" i="12" s="1"/>
  <c r="CI70" i="12"/>
  <c r="CJ70" i="12" s="1"/>
  <c r="CI40" i="12"/>
  <c r="CJ40" i="12" s="1"/>
  <c r="CI97" i="12"/>
  <c r="CJ97" i="12" s="1"/>
  <c r="CI83" i="12"/>
  <c r="CJ83" i="12" s="1"/>
  <c r="CI43" i="12"/>
  <c r="CJ43" i="12" s="1"/>
  <c r="CI7" i="12"/>
  <c r="CI79" i="12"/>
  <c r="CJ79" i="12" s="1"/>
  <c r="CI73" i="12"/>
  <c r="CJ73" i="12" s="1"/>
  <c r="CI52" i="12"/>
  <c r="CJ52" i="12" s="1"/>
  <c r="CI22" i="12"/>
  <c r="CJ22" i="12" s="1"/>
  <c r="CI16" i="12"/>
  <c r="CJ16" i="12" s="1"/>
  <c r="PL37" i="12"/>
  <c r="PM37" i="12" s="1"/>
  <c r="PL46" i="12"/>
  <c r="PM46" i="12" s="1"/>
  <c r="PL73" i="12"/>
  <c r="PM73" i="12" s="1"/>
  <c r="PL67" i="12"/>
  <c r="PM67" i="12" s="1"/>
  <c r="PL52" i="12"/>
  <c r="PM52" i="12" s="1"/>
  <c r="PL76" i="12"/>
  <c r="PM76" i="12" s="1"/>
  <c r="PL55" i="12"/>
  <c r="PM55" i="12" s="1"/>
  <c r="PL40" i="12"/>
  <c r="PM40" i="12" s="1"/>
  <c r="PL97" i="12"/>
  <c r="PM97" i="12" s="1"/>
  <c r="PL79" i="12"/>
  <c r="PM79" i="12" s="1"/>
  <c r="PL31" i="12"/>
  <c r="PM31" i="12" s="1"/>
  <c r="PL43" i="12"/>
  <c r="PM43" i="12" s="1"/>
  <c r="NC79" i="12"/>
  <c r="ND79" i="12" s="1"/>
  <c r="NC55" i="12"/>
  <c r="ND55" i="12" s="1"/>
  <c r="NC31" i="12"/>
  <c r="ND31" i="12" s="1"/>
  <c r="NC23" i="12"/>
  <c r="ND23" i="12" s="1"/>
  <c r="MI25" i="12"/>
  <c r="MJ25" i="12" s="1"/>
  <c r="NC94" i="12"/>
  <c r="ND94" i="12" s="1"/>
  <c r="NC46" i="12"/>
  <c r="ND46" i="12" s="1"/>
  <c r="NC85" i="12"/>
  <c r="ND85" i="12" s="1"/>
  <c r="NC61" i="12"/>
  <c r="ND61" i="12" s="1"/>
  <c r="NC37" i="12"/>
  <c r="ND37" i="12" s="1"/>
  <c r="NC10" i="12"/>
  <c r="ND10" i="12" s="1"/>
  <c r="MI23" i="12"/>
  <c r="MJ23" i="12" s="1"/>
  <c r="NC76" i="12"/>
  <c r="ND76" i="12" s="1"/>
  <c r="NC52" i="12"/>
  <c r="ND52" i="12" s="1"/>
  <c r="NC28" i="12"/>
  <c r="ND28" i="12" s="1"/>
  <c r="NC91" i="12"/>
  <c r="ND91" i="12" s="1"/>
  <c r="NC83" i="12"/>
  <c r="ND83" i="12" s="1"/>
  <c r="NC67" i="12"/>
  <c r="ND67" i="12" s="1"/>
  <c r="NC43" i="12"/>
  <c r="ND43" i="12" s="1"/>
  <c r="NC16" i="12"/>
  <c r="ND16" i="12" s="1"/>
  <c r="NC58" i="12"/>
  <c r="ND58" i="12" s="1"/>
  <c r="NC34" i="12"/>
  <c r="ND34" i="12" s="1"/>
  <c r="NC7" i="12"/>
  <c r="NC97" i="12"/>
  <c r="ND97" i="12" s="1"/>
  <c r="NC73" i="12"/>
  <c r="ND73" i="12" s="1"/>
  <c r="NC64" i="12"/>
  <c r="ND64" i="12" s="1"/>
  <c r="NC40" i="12"/>
  <c r="ND40" i="12" s="1"/>
  <c r="NC13" i="12"/>
  <c r="ND13" i="12" s="1"/>
  <c r="HS52" i="12"/>
  <c r="HT52" i="12" s="1"/>
  <c r="HS97" i="12"/>
  <c r="HT97" i="12" s="1"/>
  <c r="HS94" i="12"/>
  <c r="HT94" i="12" s="1"/>
  <c r="HS46" i="12"/>
  <c r="HT46" i="12" s="1"/>
  <c r="HS43" i="12"/>
  <c r="HT43" i="12" s="1"/>
  <c r="HS40" i="12"/>
  <c r="HT40" i="12" s="1"/>
  <c r="HS37" i="12"/>
  <c r="HT37" i="12" s="1"/>
  <c r="HS13" i="12"/>
  <c r="HT13" i="12" s="1"/>
  <c r="HS10" i="12"/>
  <c r="HT10" i="12" s="1"/>
  <c r="HS91" i="12"/>
  <c r="HT91" i="12" s="1"/>
  <c r="HS7" i="12"/>
  <c r="HS85" i="12"/>
  <c r="HT85" i="12" s="1"/>
  <c r="HS82" i="12"/>
  <c r="HT82" i="12" s="1"/>
  <c r="HS79" i="12"/>
  <c r="HT79" i="12" s="1"/>
  <c r="HS76" i="12"/>
  <c r="HT76" i="12" s="1"/>
  <c r="HS73" i="12"/>
  <c r="HT73" i="12" s="1"/>
  <c r="HS25" i="12"/>
  <c r="HT25" i="12" s="1"/>
  <c r="HS22" i="12"/>
  <c r="HT22" i="12" s="1"/>
  <c r="HS16" i="12"/>
  <c r="HT16" i="12" s="1"/>
  <c r="PL85" i="12"/>
  <c r="PM85" i="12" s="1"/>
  <c r="PL34" i="12"/>
  <c r="PM34" i="12" s="1"/>
  <c r="PL7" i="12"/>
  <c r="PL88" i="12"/>
  <c r="PM88" i="12" s="1"/>
  <c r="PL10" i="12"/>
  <c r="PM10" i="12" s="1"/>
  <c r="PL94" i="12"/>
  <c r="PM94" i="12" s="1"/>
  <c r="PL28" i="12"/>
  <c r="PM28" i="12" s="1"/>
  <c r="MI97" i="12"/>
  <c r="MJ97" i="12" s="1"/>
  <c r="MI73" i="12"/>
  <c r="MJ73" i="12" s="1"/>
  <c r="MI65" i="12"/>
  <c r="MJ65" i="12" s="1"/>
  <c r="LO67" i="12"/>
  <c r="LP67" i="12" s="1"/>
  <c r="LO43" i="12"/>
  <c r="LP43" i="12" s="1"/>
  <c r="LO16" i="12"/>
  <c r="LP16" i="12" s="1"/>
  <c r="KA61" i="12"/>
  <c r="KB61" i="12" s="1"/>
  <c r="KA37" i="12"/>
  <c r="KB37" i="12" s="1"/>
  <c r="KA10" i="12"/>
  <c r="KB10" i="12" s="1"/>
  <c r="GE43" i="12"/>
  <c r="GF43" i="12" s="1"/>
  <c r="MI40" i="12"/>
  <c r="MJ40" i="12" s="1"/>
  <c r="LO34" i="12"/>
  <c r="LP34" i="12" s="1"/>
  <c r="KA52" i="12"/>
  <c r="KB52" i="12" s="1"/>
  <c r="GE34" i="12"/>
  <c r="GF34" i="12" s="1"/>
  <c r="MI88" i="12"/>
  <c r="MJ88" i="12" s="1"/>
  <c r="MI13" i="12"/>
  <c r="MJ13" i="12" s="1"/>
  <c r="LO82" i="12"/>
  <c r="LP82" i="12" s="1"/>
  <c r="LO58" i="12"/>
  <c r="LP58" i="12" s="1"/>
  <c r="LO7" i="12"/>
  <c r="GE82" i="12"/>
  <c r="GF82" i="12" s="1"/>
  <c r="GE58" i="12"/>
  <c r="GF58" i="12" s="1"/>
  <c r="MI79" i="12"/>
  <c r="MJ79" i="12" s="1"/>
  <c r="MI55" i="12"/>
  <c r="MJ55" i="12" s="1"/>
  <c r="MI31" i="12"/>
  <c r="MJ31" i="12" s="1"/>
  <c r="LO97" i="12"/>
  <c r="LP97" i="12" s="1"/>
  <c r="LO73" i="12"/>
  <c r="LP73" i="12" s="1"/>
  <c r="LO49" i="12"/>
  <c r="LP49" i="12" s="1"/>
  <c r="LO25" i="12"/>
  <c r="LP25" i="12" s="1"/>
  <c r="KA67" i="12"/>
  <c r="KB67" i="12" s="1"/>
  <c r="KA43" i="12"/>
  <c r="KB43" i="12" s="1"/>
  <c r="KA16" i="12"/>
  <c r="KB16" i="12" s="1"/>
  <c r="JG10" i="12"/>
  <c r="JH10" i="12" s="1"/>
  <c r="GE73" i="12"/>
  <c r="GF73" i="12" s="1"/>
  <c r="GE49" i="12"/>
  <c r="GF49" i="12" s="1"/>
  <c r="JG13" i="12"/>
  <c r="JH13" i="12" s="1"/>
  <c r="LW88" i="12"/>
  <c r="LX88" i="12" s="1"/>
  <c r="MI94" i="12"/>
  <c r="MJ94" i="12" s="1"/>
  <c r="MI70" i="12"/>
  <c r="MJ70" i="12" s="1"/>
  <c r="MI46" i="12"/>
  <c r="MJ46" i="12" s="1"/>
  <c r="LO64" i="12"/>
  <c r="LP64" i="12" s="1"/>
  <c r="LO40" i="12"/>
  <c r="LP40" i="12" s="1"/>
  <c r="LO13" i="12"/>
  <c r="LP13" i="12" s="1"/>
  <c r="KA58" i="12"/>
  <c r="KB58" i="12" s="1"/>
  <c r="KA34" i="12"/>
  <c r="KB34" i="12" s="1"/>
  <c r="KA7" i="12"/>
  <c r="GE64" i="12"/>
  <c r="GF64" i="12" s="1"/>
  <c r="GE40" i="12"/>
  <c r="GF40" i="12" s="1"/>
  <c r="MI85" i="12"/>
  <c r="MJ85" i="12" s="1"/>
  <c r="MI61" i="12"/>
  <c r="MJ61" i="12" s="1"/>
  <c r="MI37" i="12"/>
  <c r="MJ37" i="12" s="1"/>
  <c r="MI10" i="12"/>
  <c r="MJ10" i="12" s="1"/>
  <c r="LO79" i="12"/>
  <c r="LP79" i="12" s="1"/>
  <c r="LO55" i="12"/>
  <c r="LP55" i="12" s="1"/>
  <c r="LO31" i="12"/>
  <c r="LP31" i="12" s="1"/>
  <c r="KA97" i="12"/>
  <c r="KB97" i="12" s="1"/>
  <c r="KA25" i="12"/>
  <c r="KB25" i="12" s="1"/>
  <c r="JG16" i="12"/>
  <c r="JH16" i="12" s="1"/>
  <c r="GE79" i="12"/>
  <c r="GF79" i="12" s="1"/>
  <c r="GE55" i="12"/>
  <c r="GF55" i="12" s="1"/>
  <c r="GE70" i="12"/>
  <c r="GF70" i="12" s="1"/>
  <c r="LW70" i="12"/>
  <c r="LX70" i="12" s="1"/>
  <c r="LW46" i="12"/>
  <c r="LX46" i="12" s="1"/>
  <c r="MI76" i="12"/>
  <c r="MJ76" i="12" s="1"/>
  <c r="MI52" i="12"/>
  <c r="MJ52" i="12" s="1"/>
  <c r="LO94" i="12"/>
  <c r="LP94" i="12" s="1"/>
  <c r="LO22" i="12"/>
  <c r="LP22" i="12" s="1"/>
  <c r="KA64" i="12"/>
  <c r="KB64" i="12" s="1"/>
  <c r="KA40" i="12"/>
  <c r="KB40" i="12" s="1"/>
  <c r="KA13" i="12"/>
  <c r="KB13" i="12" s="1"/>
  <c r="JG7" i="12"/>
  <c r="GE52" i="12"/>
  <c r="GF52" i="12" s="1"/>
  <c r="MI43" i="12"/>
  <c r="MJ43" i="12" s="1"/>
  <c r="MI16" i="12"/>
  <c r="MJ16" i="12" s="1"/>
  <c r="LO85" i="12"/>
  <c r="LP85" i="12" s="1"/>
  <c r="LO61" i="12"/>
  <c r="LP61" i="12" s="1"/>
  <c r="LO37" i="12"/>
  <c r="LP37" i="12" s="1"/>
  <c r="LO10" i="12"/>
  <c r="LP10" i="12" s="1"/>
  <c r="KA55" i="12"/>
  <c r="KB55" i="12" s="1"/>
  <c r="KA31" i="12"/>
  <c r="KB31" i="12" s="1"/>
  <c r="GE61" i="12"/>
  <c r="GF61" i="12" s="1"/>
  <c r="GE37" i="12"/>
  <c r="GF37" i="12" s="1"/>
  <c r="LO92" i="12"/>
  <c r="LP92" i="12" s="1"/>
  <c r="KA22" i="12"/>
  <c r="KB22" i="12" s="1"/>
  <c r="MI82" i="12"/>
  <c r="MJ82" i="12" s="1"/>
  <c r="MI58" i="12"/>
  <c r="MJ58" i="12" s="1"/>
  <c r="MI34" i="12"/>
  <c r="MJ34" i="12" s="1"/>
  <c r="MI7" i="12"/>
  <c r="LO76" i="12"/>
  <c r="LP76" i="12" s="1"/>
  <c r="LO52" i="12"/>
  <c r="LP52" i="12" s="1"/>
  <c r="KA94" i="12"/>
  <c r="KB94" i="12" s="1"/>
  <c r="KA46" i="12"/>
  <c r="KB46" i="12" s="1"/>
  <c r="GE76" i="12"/>
  <c r="GF76" i="12" s="1"/>
  <c r="D12" i="6"/>
  <c r="E12" i="6" s="1"/>
  <c r="IM97" i="12"/>
  <c r="IN97" i="12" s="1"/>
  <c r="IM94" i="12"/>
  <c r="IN94" i="12" s="1"/>
  <c r="IM91" i="12"/>
  <c r="IN91" i="12" s="1"/>
  <c r="IM67" i="12"/>
  <c r="IN67" i="12" s="1"/>
  <c r="IM64" i="12"/>
  <c r="IN64" i="12" s="1"/>
  <c r="IM85" i="12"/>
  <c r="IN85" i="12" s="1"/>
  <c r="IM82" i="12"/>
  <c r="IN82" i="12" s="1"/>
  <c r="IM79" i="12"/>
  <c r="IN79" i="12" s="1"/>
  <c r="IM76" i="12"/>
  <c r="IN76" i="12" s="1"/>
  <c r="IM73" i="12"/>
  <c r="IN73" i="12" s="1"/>
  <c r="IM70" i="12"/>
  <c r="IN70" i="12" s="1"/>
  <c r="IM58" i="12"/>
  <c r="IN58" i="12" s="1"/>
  <c r="IM55" i="12"/>
  <c r="IN55" i="12" s="1"/>
  <c r="IM52" i="12"/>
  <c r="IN52" i="12" s="1"/>
  <c r="IM49" i="12"/>
  <c r="IN49" i="12" s="1"/>
  <c r="IM46" i="12"/>
  <c r="IN46" i="12" s="1"/>
  <c r="IM43" i="12"/>
  <c r="IN43" i="12" s="1"/>
  <c r="IM13" i="12"/>
  <c r="IN13" i="12" s="1"/>
  <c r="IM10" i="12"/>
  <c r="IN10" i="12" s="1"/>
  <c r="IM7" i="12"/>
  <c r="IM37" i="12"/>
  <c r="IN37" i="12" s="1"/>
  <c r="IM34" i="12"/>
  <c r="IN34" i="12" s="1"/>
  <c r="IM31" i="12"/>
  <c r="IN31" i="12" s="1"/>
  <c r="IM28" i="12"/>
  <c r="IN28" i="12" s="1"/>
  <c r="IM25" i="12"/>
  <c r="IN25" i="12" s="1"/>
  <c r="IM22" i="12"/>
  <c r="IN22" i="12" s="1"/>
  <c r="DW67" i="12"/>
  <c r="DX67" i="12" s="1"/>
  <c r="DW64" i="12"/>
  <c r="DX64" i="12" s="1"/>
  <c r="DW37" i="12"/>
  <c r="DX37" i="12" s="1"/>
  <c r="DW34" i="12"/>
  <c r="DX34" i="12" s="1"/>
  <c r="DW31" i="12"/>
  <c r="DX31" i="12" s="1"/>
  <c r="DW28" i="12"/>
  <c r="DX28" i="12" s="1"/>
  <c r="DW25" i="12"/>
  <c r="DX25" i="12" s="1"/>
  <c r="DW22" i="12"/>
  <c r="DX22" i="12" s="1"/>
  <c r="KU97" i="12"/>
  <c r="KV97" i="12" s="1"/>
  <c r="KU94" i="12"/>
  <c r="KV94" i="12" s="1"/>
  <c r="KU91" i="12"/>
  <c r="KV91" i="12" s="1"/>
  <c r="KU82" i="12"/>
  <c r="KV82" i="12" s="1"/>
  <c r="KU76" i="12"/>
  <c r="KV76" i="12" s="1"/>
  <c r="KU70" i="12"/>
  <c r="KV70" i="12" s="1"/>
  <c r="DW97" i="12"/>
  <c r="DX97" i="12" s="1"/>
  <c r="DW94" i="12"/>
  <c r="DX94" i="12" s="1"/>
  <c r="DW85" i="12"/>
  <c r="DX85" i="12" s="1"/>
  <c r="DW82" i="12"/>
  <c r="DX82" i="12" s="1"/>
  <c r="DW79" i="12"/>
  <c r="DX79" i="12" s="1"/>
  <c r="DW76" i="12"/>
  <c r="DX76" i="12" s="1"/>
  <c r="DW73" i="12"/>
  <c r="DX73" i="12" s="1"/>
  <c r="DW13" i="12"/>
  <c r="DX13" i="12" s="1"/>
  <c r="DW10" i="12"/>
  <c r="DX10" i="12" s="1"/>
  <c r="DW7" i="12"/>
  <c r="KU64" i="12"/>
  <c r="KV64" i="12" s="1"/>
  <c r="KU61" i="12"/>
  <c r="KV61" i="12" s="1"/>
  <c r="KU58" i="12"/>
  <c r="KV58" i="12" s="1"/>
  <c r="KU55" i="12"/>
  <c r="KV55" i="12" s="1"/>
  <c r="KU52" i="12"/>
  <c r="KV52" i="12" s="1"/>
  <c r="KU49" i="12"/>
  <c r="KV49" i="12" s="1"/>
  <c r="DW88" i="12"/>
  <c r="DX88" i="12" s="1"/>
  <c r="LC16" i="12"/>
  <c r="LD16" i="12" s="1"/>
  <c r="DW49" i="12"/>
  <c r="DX49" i="12" s="1"/>
  <c r="KU85" i="12"/>
  <c r="KV85" i="12" s="1"/>
  <c r="EE58" i="12"/>
  <c r="EF58" i="12" s="1"/>
  <c r="KU79" i="12"/>
  <c r="KV79" i="12" s="1"/>
  <c r="KU73" i="12"/>
  <c r="KV73" i="12" s="1"/>
  <c r="DW52" i="12"/>
  <c r="DX52" i="12" s="1"/>
  <c r="KU16" i="12"/>
  <c r="KV16" i="12" s="1"/>
  <c r="KU13" i="12"/>
  <c r="KV13" i="12" s="1"/>
  <c r="KU10" i="12"/>
  <c r="KV10" i="12" s="1"/>
  <c r="KU7" i="12"/>
  <c r="KU43" i="12"/>
  <c r="KV43" i="12" s="1"/>
  <c r="KU40" i="12"/>
  <c r="KV40" i="12" s="1"/>
  <c r="KU37" i="12"/>
  <c r="KV37" i="12" s="1"/>
  <c r="KU34" i="12"/>
  <c r="KV34" i="12" s="1"/>
  <c r="KU31" i="12"/>
  <c r="KV31" i="12" s="1"/>
  <c r="KU28" i="12"/>
  <c r="KV28" i="12" s="1"/>
  <c r="DW58" i="12"/>
  <c r="DX58" i="12" s="1"/>
  <c r="DW55" i="12"/>
  <c r="DX55" i="12" s="1"/>
  <c r="DW46" i="12"/>
  <c r="DX46" i="12" s="1"/>
  <c r="DW43" i="12"/>
  <c r="DX43" i="12" s="1"/>
  <c r="KU22" i="12"/>
  <c r="KV22" i="12" s="1"/>
  <c r="FK37" i="12"/>
  <c r="FL37" i="12" s="1"/>
  <c r="FS28" i="12"/>
  <c r="FT28" i="12" s="1"/>
  <c r="FK40" i="12"/>
  <c r="FL40" i="12" s="1"/>
  <c r="FK61" i="12"/>
  <c r="FL61" i="12" s="1"/>
  <c r="FK31" i="12"/>
  <c r="FL31" i="12" s="1"/>
  <c r="FK16" i="12"/>
  <c r="FL16" i="12" s="1"/>
  <c r="FK25" i="12"/>
  <c r="FL25" i="12" s="1"/>
  <c r="FK97" i="12"/>
  <c r="FL97" i="12" s="1"/>
  <c r="FK34" i="12"/>
  <c r="FL34" i="12" s="1"/>
  <c r="FK67" i="12"/>
  <c r="FL67" i="12" s="1"/>
  <c r="FK7" i="12"/>
  <c r="FK28" i="12"/>
  <c r="FL28" i="12" s="1"/>
  <c r="FK13" i="12"/>
  <c r="FL13" i="12" s="1"/>
  <c r="AU79" i="12"/>
  <c r="AV79" i="12" s="1"/>
  <c r="BC70" i="12"/>
  <c r="BD70" i="12" s="1"/>
  <c r="AU40" i="12"/>
  <c r="AV40" i="12" s="1"/>
  <c r="AU22" i="12"/>
  <c r="AV22" i="12" s="1"/>
  <c r="AU13" i="12"/>
  <c r="AV13" i="12" s="1"/>
  <c r="AU37" i="12"/>
  <c r="AV37" i="12" s="1"/>
  <c r="AU82" i="12"/>
  <c r="AV82" i="12" s="1"/>
  <c r="AU43" i="12"/>
  <c r="AV43" i="12" s="1"/>
  <c r="AU31" i="12"/>
  <c r="AV31" i="12" s="1"/>
  <c r="AU46" i="12"/>
  <c r="AV46" i="12" s="1"/>
  <c r="BC16" i="12"/>
  <c r="BD16" i="12" s="1"/>
  <c r="AU85" i="12"/>
  <c r="AV85" i="12" s="1"/>
  <c r="AU88" i="12"/>
  <c r="AV88" i="12" s="1"/>
  <c r="AU52" i="12"/>
  <c r="AV52" i="12" s="1"/>
  <c r="AU10" i="12"/>
  <c r="AV10" i="12" s="1"/>
  <c r="AU67" i="12"/>
  <c r="AV67" i="12" s="1"/>
  <c r="BC64" i="12"/>
  <c r="BD64" i="12" s="1"/>
  <c r="AU55" i="12"/>
  <c r="AV55" i="12" s="1"/>
  <c r="AU76" i="12"/>
  <c r="AV76" i="12" s="1"/>
  <c r="AU58" i="12"/>
  <c r="AV58" i="12" s="1"/>
  <c r="AU25" i="12"/>
  <c r="AV25" i="12" s="1"/>
  <c r="AU16" i="12"/>
  <c r="AV16" i="12" s="1"/>
  <c r="AU97" i="12"/>
  <c r="AV97" i="12" s="1"/>
  <c r="BC91" i="12"/>
  <c r="BD91" i="12" s="1"/>
  <c r="AU73" i="12"/>
  <c r="AV73" i="12" s="1"/>
  <c r="AU64" i="12"/>
  <c r="AV64" i="12" s="1"/>
  <c r="AU94" i="12"/>
  <c r="AV94" i="12" s="1"/>
  <c r="AU61" i="12"/>
  <c r="AV61" i="12" s="1"/>
  <c r="AU34" i="12"/>
  <c r="AV34" i="12" s="1"/>
  <c r="AU7" i="12"/>
  <c r="CQ67" i="12"/>
  <c r="CR67" i="12" s="1"/>
  <c r="CI89" i="12"/>
  <c r="CJ89" i="12" s="1"/>
  <c r="HS55" i="12"/>
  <c r="HT55" i="12" s="1"/>
  <c r="HS64" i="12"/>
  <c r="HT64" i="12" s="1"/>
  <c r="HS58" i="12"/>
  <c r="HT58" i="12" s="1"/>
  <c r="IA58" i="12"/>
  <c r="IB58" i="12" s="1"/>
  <c r="HS67" i="12"/>
  <c r="HT67" i="12" s="1"/>
  <c r="HS61" i="12"/>
  <c r="HT61" i="12" s="1"/>
  <c r="PL64" i="12"/>
  <c r="PM64" i="12" s="1"/>
  <c r="PL61" i="12"/>
  <c r="PM61" i="12" s="1"/>
  <c r="PL58" i="12"/>
  <c r="PM58" i="12" s="1"/>
  <c r="NW61" i="12"/>
  <c r="NX61" i="12" s="1"/>
  <c r="NW37" i="12"/>
  <c r="NX37" i="12" s="1"/>
  <c r="JG79" i="12"/>
  <c r="JH79" i="12" s="1"/>
  <c r="GY73" i="12"/>
  <c r="GZ73" i="12" s="1"/>
  <c r="GY49" i="12"/>
  <c r="GZ49" i="12" s="1"/>
  <c r="G97" i="12"/>
  <c r="H97" i="12" s="1"/>
  <c r="G73" i="12"/>
  <c r="H73" i="12" s="1"/>
  <c r="G49" i="12"/>
  <c r="H49" i="12" s="1"/>
  <c r="G25" i="12"/>
  <c r="H25" i="12" s="1"/>
  <c r="JG46" i="12"/>
  <c r="JH46" i="12" s="1"/>
  <c r="GY64" i="12"/>
  <c r="GZ64" i="12" s="1"/>
  <c r="GY40" i="12"/>
  <c r="GZ40" i="12" s="1"/>
  <c r="OE52" i="12"/>
  <c r="OF52" i="12" s="1"/>
  <c r="NW76" i="12"/>
  <c r="NX76" i="12" s="1"/>
  <c r="NW52" i="12"/>
  <c r="NX52" i="12" s="1"/>
  <c r="NW28" i="12"/>
  <c r="NX28" i="12" s="1"/>
  <c r="GY13" i="12"/>
  <c r="GZ13" i="12" s="1"/>
  <c r="NW91" i="12"/>
  <c r="NX91" i="12" s="1"/>
  <c r="NW67" i="12"/>
  <c r="NX67" i="12" s="1"/>
  <c r="JG37" i="12"/>
  <c r="JH37" i="12" s="1"/>
  <c r="GY79" i="12"/>
  <c r="GZ79" i="12" s="1"/>
  <c r="GY31" i="12"/>
  <c r="GZ31" i="12" s="1"/>
  <c r="G79" i="12"/>
  <c r="H79" i="12" s="1"/>
  <c r="G55" i="12"/>
  <c r="H55" i="12" s="1"/>
  <c r="G31" i="12"/>
  <c r="H31" i="12" s="1"/>
  <c r="G94" i="12"/>
  <c r="H94" i="12" s="1"/>
  <c r="G46" i="12"/>
  <c r="H46" i="12" s="1"/>
  <c r="G82" i="12"/>
  <c r="H82" i="12" s="1"/>
  <c r="G34" i="12"/>
  <c r="H34" i="12" s="1"/>
  <c r="HG22" i="12"/>
  <c r="HH22" i="12" s="1"/>
  <c r="NW82" i="12"/>
  <c r="NX82" i="12" s="1"/>
  <c r="NW58" i="12"/>
  <c r="NX58" i="12" s="1"/>
  <c r="NW34" i="12"/>
  <c r="NX34" i="12" s="1"/>
  <c r="MI22" i="12"/>
  <c r="MJ22" i="12" s="1"/>
  <c r="JG76" i="12"/>
  <c r="JH76" i="12" s="1"/>
  <c r="GY94" i="12"/>
  <c r="GZ94" i="12" s="1"/>
  <c r="GY70" i="12"/>
  <c r="GZ70" i="12" s="1"/>
  <c r="GY22" i="12"/>
  <c r="GZ22" i="12" s="1"/>
  <c r="G52" i="12"/>
  <c r="H52" i="12" s="1"/>
  <c r="G58" i="12"/>
  <c r="H58" i="12" s="1"/>
  <c r="G7" i="12"/>
  <c r="G64" i="12"/>
  <c r="H64" i="12" s="1"/>
  <c r="NW97" i="12"/>
  <c r="NX97" i="12" s="1"/>
  <c r="NW73" i="12"/>
  <c r="NX73" i="12" s="1"/>
  <c r="NW49" i="12"/>
  <c r="NX49" i="12" s="1"/>
  <c r="NW25" i="12"/>
  <c r="NX25" i="12" s="1"/>
  <c r="JG91" i="12"/>
  <c r="JH91" i="12" s="1"/>
  <c r="GY85" i="12"/>
  <c r="GZ85" i="12" s="1"/>
  <c r="GY61" i="12"/>
  <c r="GZ61" i="12" s="1"/>
  <c r="GY37" i="12"/>
  <c r="GZ37" i="12" s="1"/>
  <c r="GY10" i="12"/>
  <c r="GZ10" i="12" s="1"/>
  <c r="G85" i="12"/>
  <c r="H85" i="12" s="1"/>
  <c r="G61" i="12"/>
  <c r="H61" i="12" s="1"/>
  <c r="G37" i="12"/>
  <c r="H37" i="12" s="1"/>
  <c r="G10" i="12"/>
  <c r="H10" i="12" s="1"/>
  <c r="NW88" i="12"/>
  <c r="NX88" i="12" s="1"/>
  <c r="NW13" i="12"/>
  <c r="NX13" i="12" s="1"/>
  <c r="NC82" i="12"/>
  <c r="ND82" i="12" s="1"/>
  <c r="JG82" i="12"/>
  <c r="JH82" i="12" s="1"/>
  <c r="JG34" i="12"/>
  <c r="JH34" i="12" s="1"/>
  <c r="GY76" i="12"/>
  <c r="GZ76" i="12" s="1"/>
  <c r="GY52" i="12"/>
  <c r="GZ52" i="12" s="1"/>
  <c r="G76" i="12"/>
  <c r="H76" i="12" s="1"/>
  <c r="G28" i="12"/>
  <c r="H28" i="12" s="1"/>
  <c r="G40" i="12"/>
  <c r="H40" i="12" s="1"/>
  <c r="NW55" i="12"/>
  <c r="NX55" i="12" s="1"/>
  <c r="NW31" i="12"/>
  <c r="NX31" i="12" s="1"/>
  <c r="JG97" i="12"/>
  <c r="JH97" i="12" s="1"/>
  <c r="JG89" i="12"/>
  <c r="JH89" i="12" s="1"/>
  <c r="JG73" i="12"/>
  <c r="JH73" i="12" s="1"/>
  <c r="GY91" i="12"/>
  <c r="GZ91" i="12" s="1"/>
  <c r="GY43" i="12"/>
  <c r="GZ43" i="12" s="1"/>
  <c r="GY16" i="12"/>
  <c r="GZ16" i="12" s="1"/>
  <c r="G67" i="12"/>
  <c r="H67" i="12" s="1"/>
  <c r="G16" i="12"/>
  <c r="H16" i="12" s="1"/>
  <c r="JG40" i="12"/>
  <c r="JH40" i="12" s="1"/>
  <c r="GY82" i="12"/>
  <c r="GZ82" i="12" s="1"/>
  <c r="GY34" i="12"/>
  <c r="GZ34" i="12" s="1"/>
  <c r="GY7" i="12"/>
  <c r="OE46" i="12"/>
  <c r="OF46" i="12" s="1"/>
  <c r="NW94" i="12"/>
  <c r="NX94" i="12" s="1"/>
  <c r="NW70" i="12"/>
  <c r="NX70" i="12" s="1"/>
  <c r="NW46" i="12"/>
  <c r="NX46" i="12" s="1"/>
  <c r="GY98" i="12"/>
  <c r="GZ98" i="12" s="1"/>
  <c r="G88" i="12"/>
  <c r="H88" i="12" s="1"/>
  <c r="D13" i="6"/>
  <c r="E13" i="6" s="1"/>
  <c r="HA55" i="12" s="1"/>
  <c r="HB55" i="12" s="1"/>
  <c r="D10" i="6"/>
  <c r="E10" i="6" s="1"/>
  <c r="CY103" i="12"/>
  <c r="DG104" i="12" s="1"/>
  <c r="E10" i="5" s="1"/>
  <c r="DS103" i="12"/>
  <c r="EA104" i="12" s="1"/>
  <c r="E11" i="5" s="1"/>
  <c r="D2" i="6"/>
  <c r="E2" i="6" s="1"/>
  <c r="EM103" i="12"/>
  <c r="EU104" i="12" s="1"/>
  <c r="E12" i="5" s="1"/>
  <c r="FG103" i="12"/>
  <c r="FO104" i="12" s="1"/>
  <c r="E13" i="5" s="1"/>
  <c r="GU103" i="12"/>
  <c r="HC104" i="12" s="1"/>
  <c r="E15" i="5" s="1"/>
  <c r="D11" i="6"/>
  <c r="E11" i="6" s="1"/>
  <c r="D3" i="6"/>
  <c r="E3" i="6" s="1"/>
  <c r="OT9" i="12" s="1"/>
  <c r="OU9" i="12" s="1"/>
  <c r="D7" i="6"/>
  <c r="E7" i="6" s="1"/>
  <c r="D4" i="6"/>
  <c r="E4" i="6" s="1"/>
  <c r="D5" i="6"/>
  <c r="E5" i="6" s="1"/>
  <c r="D8" i="6"/>
  <c r="E8" i="6" s="1"/>
  <c r="E17" i="5"/>
  <c r="MY103" i="12"/>
  <c r="NG104" i="12" s="1"/>
  <c r="K2" i="12"/>
  <c r="E22" i="6"/>
  <c r="OT98" i="12" l="1"/>
  <c r="OU98" i="12" s="1"/>
  <c r="KW88" i="12"/>
  <c r="KX88" i="12" s="1"/>
  <c r="LE86" i="12"/>
  <c r="LF86" i="12" s="1"/>
  <c r="OT94" i="12"/>
  <c r="OU94" i="12" s="1"/>
  <c r="OT8" i="12"/>
  <c r="OT16" i="12"/>
  <c r="OU16" i="12" s="1"/>
  <c r="OT97" i="12"/>
  <c r="OU97" i="12" s="1"/>
  <c r="OT12" i="12"/>
  <c r="OU12" i="12" s="1"/>
  <c r="JJ80" i="12"/>
  <c r="CT68" i="12"/>
  <c r="CV68" i="12" s="1"/>
  <c r="JJ43" i="12"/>
  <c r="HB86" i="12"/>
  <c r="KX83" i="12"/>
  <c r="DZ50" i="12"/>
  <c r="HV59" i="12"/>
  <c r="KX71" i="12"/>
  <c r="FN55" i="12"/>
  <c r="FN49" i="12"/>
  <c r="HB97" i="12"/>
  <c r="HB44" i="12"/>
  <c r="J11" i="12"/>
  <c r="NZ68" i="12"/>
  <c r="NZ14" i="12"/>
  <c r="CL82" i="12"/>
  <c r="FN98" i="12"/>
  <c r="DZ86" i="12"/>
  <c r="NZ74" i="12"/>
  <c r="KX86" i="12"/>
  <c r="HB65" i="12"/>
  <c r="CL62" i="12"/>
  <c r="FN58" i="12"/>
  <c r="LP7" i="12"/>
  <c r="LP100" i="12" s="1"/>
  <c r="LO100" i="12"/>
  <c r="OS100" i="12"/>
  <c r="OR100" i="12"/>
  <c r="FN26" i="12"/>
  <c r="CJ7" i="12"/>
  <c r="CJ100" i="12" s="1"/>
  <c r="CI100" i="12"/>
  <c r="NX7" i="12"/>
  <c r="NX100" i="12" s="1"/>
  <c r="NW100" i="12"/>
  <c r="HU94" i="12"/>
  <c r="HV94" i="12" s="1"/>
  <c r="HU91" i="12"/>
  <c r="HV91" i="12" s="1"/>
  <c r="HU46" i="12"/>
  <c r="HV46" i="12" s="1"/>
  <c r="HU43" i="12"/>
  <c r="HV43" i="12" s="1"/>
  <c r="HU40" i="12"/>
  <c r="HV40" i="12" s="1"/>
  <c r="HU37" i="12"/>
  <c r="HV37" i="12" s="1"/>
  <c r="HU85" i="12"/>
  <c r="HV85" i="12" s="1"/>
  <c r="HU82" i="12"/>
  <c r="HV82" i="12" s="1"/>
  <c r="HU79" i="12"/>
  <c r="HV79" i="12" s="1"/>
  <c r="HU76" i="12"/>
  <c r="HV76" i="12" s="1"/>
  <c r="HU73" i="12"/>
  <c r="HU25" i="12"/>
  <c r="HV25" i="12" s="1"/>
  <c r="HU22" i="12"/>
  <c r="HV22" i="12" s="1"/>
  <c r="HU16" i="12"/>
  <c r="HV16" i="12" s="1"/>
  <c r="HU10" i="12"/>
  <c r="HU7" i="12"/>
  <c r="HU13" i="12"/>
  <c r="HV13" i="12" s="1"/>
  <c r="HU97" i="12"/>
  <c r="HV97" i="12" s="1"/>
  <c r="HU52" i="12"/>
  <c r="HV52" i="12" s="1"/>
  <c r="PN85" i="12"/>
  <c r="PO85" i="12" s="1"/>
  <c r="PN88" i="12"/>
  <c r="PO88" i="12" s="1"/>
  <c r="PN28" i="12"/>
  <c r="PO28" i="12" s="1"/>
  <c r="PN10" i="12"/>
  <c r="PN94" i="12"/>
  <c r="PO94" i="12" s="1"/>
  <c r="PN34" i="12"/>
  <c r="PO34" i="12" s="1"/>
  <c r="PN7" i="12"/>
  <c r="MK61" i="12"/>
  <c r="ML61" i="12" s="1"/>
  <c r="MK40" i="12"/>
  <c r="ML40" i="12" s="1"/>
  <c r="MK31" i="12"/>
  <c r="ML31" i="12" s="1"/>
  <c r="MK16" i="12"/>
  <c r="ML16" i="12" s="1"/>
  <c r="LQ82" i="12"/>
  <c r="LR82" i="12" s="1"/>
  <c r="KC58" i="12"/>
  <c r="KD58" i="12" s="1"/>
  <c r="KC40" i="12"/>
  <c r="KD40" i="12" s="1"/>
  <c r="KC34" i="12"/>
  <c r="KD34" i="12" s="1"/>
  <c r="GG76" i="12"/>
  <c r="GH76" i="12" s="1"/>
  <c r="GG64" i="12"/>
  <c r="GH64" i="12" s="1"/>
  <c r="MK70" i="12"/>
  <c r="ML70" i="12" s="1"/>
  <c r="LQ79" i="12"/>
  <c r="LR79" i="12" s="1"/>
  <c r="LY70" i="12"/>
  <c r="LZ70" i="12" s="1"/>
  <c r="MB70" i="12" s="1"/>
  <c r="LQ64" i="12"/>
  <c r="LR64" i="12" s="1"/>
  <c r="LQ49" i="12"/>
  <c r="LR49" i="12" s="1"/>
  <c r="LQ37" i="12"/>
  <c r="LR37" i="12" s="1"/>
  <c r="LQ25" i="12"/>
  <c r="LR25" i="12" s="1"/>
  <c r="LQ10" i="12"/>
  <c r="LR10" i="12" s="1"/>
  <c r="LQ7" i="12"/>
  <c r="KC61" i="12"/>
  <c r="KD61" i="12" s="1"/>
  <c r="MK88" i="12"/>
  <c r="ML88" i="12" s="1"/>
  <c r="MK79" i="12"/>
  <c r="ML79" i="12" s="1"/>
  <c r="MK58" i="12"/>
  <c r="ML58" i="12" s="1"/>
  <c r="MK13" i="12"/>
  <c r="ML13" i="12" s="1"/>
  <c r="LQ97" i="12"/>
  <c r="LR97" i="12" s="1"/>
  <c r="LY88" i="12"/>
  <c r="LZ88" i="12" s="1"/>
  <c r="MB88" i="12" s="1"/>
  <c r="LQ76" i="12"/>
  <c r="LR76" i="12" s="1"/>
  <c r="MK46" i="12"/>
  <c r="ML46" i="12" s="1"/>
  <c r="MK37" i="12"/>
  <c r="ML37" i="12" s="1"/>
  <c r="LQ94" i="12"/>
  <c r="LR94" i="12" s="1"/>
  <c r="LQ61" i="12"/>
  <c r="LR61" i="12" s="1"/>
  <c r="LQ34" i="12"/>
  <c r="LR34" i="12" s="1"/>
  <c r="LQ22" i="12"/>
  <c r="LR22" i="12" s="1"/>
  <c r="KC64" i="12"/>
  <c r="KD64" i="12" s="1"/>
  <c r="KC43" i="12"/>
  <c r="KD43" i="12" s="1"/>
  <c r="KC13" i="12"/>
  <c r="KD13" i="12" s="1"/>
  <c r="JI13" i="12"/>
  <c r="JJ13" i="12" s="1"/>
  <c r="JI10" i="12"/>
  <c r="JJ10" i="12" s="1"/>
  <c r="MK97" i="12"/>
  <c r="ML97" i="12" s="1"/>
  <c r="MK76" i="12"/>
  <c r="ML76" i="12" s="1"/>
  <c r="MK10" i="12"/>
  <c r="ML10" i="12" s="1"/>
  <c r="MK7" i="12"/>
  <c r="LQ73" i="12"/>
  <c r="LR73" i="12" s="1"/>
  <c r="LQ58" i="12"/>
  <c r="LR58" i="12" s="1"/>
  <c r="KC52" i="12"/>
  <c r="KD52" i="12" s="1"/>
  <c r="KC37" i="12"/>
  <c r="KD37" i="12" s="1"/>
  <c r="GG49" i="12"/>
  <c r="GH49" i="12" s="1"/>
  <c r="GG34" i="12"/>
  <c r="GH34" i="12" s="1"/>
  <c r="GG43" i="12"/>
  <c r="GH43" i="12" s="1"/>
  <c r="KC97" i="12"/>
  <c r="KD97" i="12" s="1"/>
  <c r="KC22" i="12"/>
  <c r="KD22" i="12" s="1"/>
  <c r="MK85" i="12"/>
  <c r="ML85" i="12" s="1"/>
  <c r="MK65" i="12"/>
  <c r="ML65" i="12" s="1"/>
  <c r="MK55" i="12"/>
  <c r="ML55" i="12" s="1"/>
  <c r="MK34" i="12"/>
  <c r="ML34" i="12" s="1"/>
  <c r="LQ92" i="12"/>
  <c r="LR92" i="12" s="1"/>
  <c r="LQ55" i="12"/>
  <c r="LR55" i="12" s="1"/>
  <c r="LQ43" i="12"/>
  <c r="LR43" i="12" s="1"/>
  <c r="LQ31" i="12"/>
  <c r="LR31" i="12" s="1"/>
  <c r="LQ16" i="12"/>
  <c r="LR16" i="12" s="1"/>
  <c r="KC31" i="12"/>
  <c r="KD31" i="12" s="1"/>
  <c r="KC25" i="12"/>
  <c r="KD25" i="12" s="1"/>
  <c r="KC16" i="12"/>
  <c r="KD16" i="12" s="1"/>
  <c r="JI16" i="12"/>
  <c r="JJ16" i="12" s="1"/>
  <c r="KC7" i="12"/>
  <c r="JI7" i="12"/>
  <c r="GG82" i="12"/>
  <c r="GH82" i="12" s="1"/>
  <c r="KC10" i="12"/>
  <c r="KD10" i="12" s="1"/>
  <c r="MK94" i="12"/>
  <c r="ML94" i="12" s="1"/>
  <c r="MK43" i="12"/>
  <c r="ML43" i="12" s="1"/>
  <c r="LQ85" i="12"/>
  <c r="LR85" i="12" s="1"/>
  <c r="KC67" i="12"/>
  <c r="KD67" i="12" s="1"/>
  <c r="KC55" i="12"/>
  <c r="KD55" i="12" s="1"/>
  <c r="GG52" i="12"/>
  <c r="GH52" i="12" s="1"/>
  <c r="GG37" i="12"/>
  <c r="GH37" i="12" s="1"/>
  <c r="MK82" i="12"/>
  <c r="ML82" i="12" s="1"/>
  <c r="MK73" i="12"/>
  <c r="ML73" i="12" s="1"/>
  <c r="MK52" i="12"/>
  <c r="ML52" i="12" s="1"/>
  <c r="LQ67" i="12"/>
  <c r="LR67" i="12" s="1"/>
  <c r="LQ52" i="12"/>
  <c r="LR52" i="12" s="1"/>
  <c r="LY46" i="12"/>
  <c r="LQ40" i="12"/>
  <c r="LR40" i="12" s="1"/>
  <c r="LQ13" i="12"/>
  <c r="LR13" i="12" s="1"/>
  <c r="KC94" i="12"/>
  <c r="KD94" i="12" s="1"/>
  <c r="KC46" i="12"/>
  <c r="KD46" i="12" s="1"/>
  <c r="GG73" i="12"/>
  <c r="GH73" i="12" s="1"/>
  <c r="GG61" i="12"/>
  <c r="GH61" i="12" s="1"/>
  <c r="GG40" i="12"/>
  <c r="GH40" i="12" s="1"/>
  <c r="GG55" i="12"/>
  <c r="GH55" i="12" s="1"/>
  <c r="GG79" i="12"/>
  <c r="GH79" i="12" s="1"/>
  <c r="GG58" i="12"/>
  <c r="GH58" i="12" s="1"/>
  <c r="GG70" i="12"/>
  <c r="GH70" i="12" s="1"/>
  <c r="GZ7" i="12"/>
  <c r="GZ100" i="12" s="1"/>
  <c r="GY100" i="12"/>
  <c r="ER7" i="12"/>
  <c r="ER100" i="12" s="1"/>
  <c r="EQ100" i="12"/>
  <c r="CL56" i="12"/>
  <c r="JJ88" i="12"/>
  <c r="J8" i="12"/>
  <c r="OH58" i="12"/>
  <c r="OJ58" i="12" s="1"/>
  <c r="NZ38" i="12"/>
  <c r="FN46" i="12"/>
  <c r="FN10" i="12"/>
  <c r="DZ47" i="12"/>
  <c r="KV7" i="12"/>
  <c r="KV100" i="12" s="1"/>
  <c r="KU100" i="12"/>
  <c r="IN7" i="12"/>
  <c r="IN100" i="12" s="1"/>
  <c r="IM100" i="12"/>
  <c r="HT7" i="12"/>
  <c r="HT100" i="12" s="1"/>
  <c r="HS100" i="12"/>
  <c r="FN35" i="12"/>
  <c r="ML64" i="12"/>
  <c r="NF22" i="12"/>
  <c r="NZ53" i="12"/>
  <c r="NZ40" i="12"/>
  <c r="FN52" i="12"/>
  <c r="KX44" i="12"/>
  <c r="ND7" i="12"/>
  <c r="ND100" i="12" s="1"/>
  <c r="NC100" i="12"/>
  <c r="BP7" i="12"/>
  <c r="BP100" i="12" s="1"/>
  <c r="BO100" i="12"/>
  <c r="HB32" i="12"/>
  <c r="JJ92" i="12"/>
  <c r="NF47" i="12"/>
  <c r="NZ47" i="12"/>
  <c r="CT70" i="12"/>
  <c r="CV70" i="12" s="1"/>
  <c r="LE85" i="12"/>
  <c r="LF85" i="12" s="1"/>
  <c r="LH85" i="12" s="1"/>
  <c r="PN80" i="12"/>
  <c r="PO80" i="12" s="1"/>
  <c r="PN82" i="12"/>
  <c r="PO82" i="12" s="1"/>
  <c r="NY81" i="12"/>
  <c r="NZ81" i="12" s="1"/>
  <c r="AV7" i="12"/>
  <c r="AV100" i="12" s="1"/>
  <c r="AU100" i="12"/>
  <c r="FL7" i="12"/>
  <c r="FL100" i="12" s="1"/>
  <c r="FK100" i="12"/>
  <c r="DX7" i="12"/>
  <c r="DW100" i="12"/>
  <c r="MJ7" i="12"/>
  <c r="MJ100" i="12" s="1"/>
  <c r="MI100" i="12"/>
  <c r="HV10" i="12"/>
  <c r="GF7" i="12"/>
  <c r="GF100" i="12" s="1"/>
  <c r="GE100" i="12"/>
  <c r="AB7" i="12"/>
  <c r="AB100" i="12" s="1"/>
  <c r="AA100" i="12"/>
  <c r="HB38" i="12"/>
  <c r="JJ22" i="12"/>
  <c r="NZ7" i="12"/>
  <c r="NZ77" i="12"/>
  <c r="PO59" i="12"/>
  <c r="AX14" i="12"/>
  <c r="FN8" i="12"/>
  <c r="FN38" i="12"/>
  <c r="KX74" i="12"/>
  <c r="IO97" i="12"/>
  <c r="IP97" i="12" s="1"/>
  <c r="IO94" i="12"/>
  <c r="IP94" i="12" s="1"/>
  <c r="IO91" i="12"/>
  <c r="IP91" i="12" s="1"/>
  <c r="IO67" i="12"/>
  <c r="IP67" i="12" s="1"/>
  <c r="IO64" i="12"/>
  <c r="IP64" i="12" s="1"/>
  <c r="IO13" i="12"/>
  <c r="IP13" i="12" s="1"/>
  <c r="IO10" i="12"/>
  <c r="IP10" i="12" s="1"/>
  <c r="IO7" i="12"/>
  <c r="IO85" i="12"/>
  <c r="IP85" i="12" s="1"/>
  <c r="IO82" i="12"/>
  <c r="IP82" i="12" s="1"/>
  <c r="IO79" i="12"/>
  <c r="IP79" i="12" s="1"/>
  <c r="IO76" i="12"/>
  <c r="IP76" i="12" s="1"/>
  <c r="IO73" i="12"/>
  <c r="IP73" i="12" s="1"/>
  <c r="IO70" i="12"/>
  <c r="IP70" i="12" s="1"/>
  <c r="IO58" i="12"/>
  <c r="IP58" i="12" s="1"/>
  <c r="IO55" i="12"/>
  <c r="IP55" i="12" s="1"/>
  <c r="IO52" i="12"/>
  <c r="IP52" i="12" s="1"/>
  <c r="IO49" i="12"/>
  <c r="IP49" i="12" s="1"/>
  <c r="IO46" i="12"/>
  <c r="IP46" i="12" s="1"/>
  <c r="IO43" i="12"/>
  <c r="IP43" i="12" s="1"/>
  <c r="IO37" i="12"/>
  <c r="IP37" i="12" s="1"/>
  <c r="IO34" i="12"/>
  <c r="IP34" i="12" s="1"/>
  <c r="IO31" i="12"/>
  <c r="IP31" i="12" s="1"/>
  <c r="IO28" i="12"/>
  <c r="IP28" i="12" s="1"/>
  <c r="IO25" i="12"/>
  <c r="IO22" i="12"/>
  <c r="IP22" i="12" s="1"/>
  <c r="DY97" i="12"/>
  <c r="DZ97" i="12" s="1"/>
  <c r="DY94" i="12"/>
  <c r="DZ94" i="12" s="1"/>
  <c r="DY82" i="12"/>
  <c r="DZ82" i="12" s="1"/>
  <c r="DY79" i="12"/>
  <c r="DZ79" i="12" s="1"/>
  <c r="DY76" i="12"/>
  <c r="DZ76" i="12" s="1"/>
  <c r="DY73" i="12"/>
  <c r="DZ73" i="12" s="1"/>
  <c r="DY13" i="12"/>
  <c r="DZ13" i="12" s="1"/>
  <c r="DY10" i="12"/>
  <c r="DZ10" i="12" s="1"/>
  <c r="DY7" i="12"/>
  <c r="KW64" i="12"/>
  <c r="KX64" i="12" s="1"/>
  <c r="KW61" i="12"/>
  <c r="KX61" i="12" s="1"/>
  <c r="KW58" i="12"/>
  <c r="KX58" i="12" s="1"/>
  <c r="KW55" i="12"/>
  <c r="KX55" i="12" s="1"/>
  <c r="KW52" i="12"/>
  <c r="KX52" i="12" s="1"/>
  <c r="KW49" i="12"/>
  <c r="KX49" i="12" s="1"/>
  <c r="DY88" i="12"/>
  <c r="LE16" i="12"/>
  <c r="DY49" i="12"/>
  <c r="DZ49" i="12" s="1"/>
  <c r="KW85" i="12"/>
  <c r="KX85" i="12" s="1"/>
  <c r="EG58" i="12"/>
  <c r="EG100" i="12" s="1"/>
  <c r="KW79" i="12"/>
  <c r="KX79" i="12" s="1"/>
  <c r="KW73" i="12"/>
  <c r="KX73" i="12" s="1"/>
  <c r="DY52" i="12"/>
  <c r="DZ52" i="12" s="1"/>
  <c r="KW16" i="12"/>
  <c r="KX16" i="12" s="1"/>
  <c r="KW13" i="12"/>
  <c r="KX13" i="12" s="1"/>
  <c r="KW10" i="12"/>
  <c r="KX10" i="12" s="1"/>
  <c r="KW7" i="12"/>
  <c r="KW43" i="12"/>
  <c r="KX43" i="12" s="1"/>
  <c r="KW40" i="12"/>
  <c r="KX40" i="12" s="1"/>
  <c r="KW37" i="12"/>
  <c r="KX37" i="12" s="1"/>
  <c r="KW34" i="12"/>
  <c r="KX34" i="12" s="1"/>
  <c r="KW31" i="12"/>
  <c r="KX31" i="12" s="1"/>
  <c r="KW28" i="12"/>
  <c r="KX28" i="12" s="1"/>
  <c r="DY58" i="12"/>
  <c r="DZ58" i="12" s="1"/>
  <c r="DY55" i="12"/>
  <c r="DZ55" i="12" s="1"/>
  <c r="DY46" i="12"/>
  <c r="DZ46" i="12" s="1"/>
  <c r="DY43" i="12"/>
  <c r="DZ43" i="12" s="1"/>
  <c r="KW22" i="12"/>
  <c r="KX22" i="12" s="1"/>
  <c r="DY85" i="12"/>
  <c r="DZ85" i="12" s="1"/>
  <c r="DY67" i="12"/>
  <c r="DZ67" i="12" s="1"/>
  <c r="DY64" i="12"/>
  <c r="DZ64" i="12" s="1"/>
  <c r="DY37" i="12"/>
  <c r="DZ37" i="12" s="1"/>
  <c r="DY34" i="12"/>
  <c r="DZ34" i="12" s="1"/>
  <c r="DY31" i="12"/>
  <c r="DZ31" i="12" s="1"/>
  <c r="DY28" i="12"/>
  <c r="DZ28" i="12" s="1"/>
  <c r="DY25" i="12"/>
  <c r="DZ25" i="12" s="1"/>
  <c r="DY22" i="12"/>
  <c r="DZ22" i="12" s="1"/>
  <c r="KW97" i="12"/>
  <c r="KX97" i="12" s="1"/>
  <c r="KW94" i="12"/>
  <c r="KX94" i="12" s="1"/>
  <c r="KW91" i="12"/>
  <c r="KX91" i="12" s="1"/>
  <c r="KW82" i="12"/>
  <c r="KX82" i="12" s="1"/>
  <c r="KW76" i="12"/>
  <c r="KX76" i="12" s="1"/>
  <c r="KW70" i="12"/>
  <c r="KX70" i="12" s="1"/>
  <c r="FM61" i="12"/>
  <c r="FN61" i="12" s="1"/>
  <c r="FM97" i="12"/>
  <c r="FN97" i="12" s="1"/>
  <c r="FU28" i="12"/>
  <c r="FM25" i="12"/>
  <c r="FN25" i="12" s="1"/>
  <c r="FM37" i="12"/>
  <c r="FN37" i="12" s="1"/>
  <c r="FM31" i="12"/>
  <c r="FN31" i="12" s="1"/>
  <c r="FM67" i="12"/>
  <c r="FN67" i="12" s="1"/>
  <c r="FM28" i="12"/>
  <c r="FN28" i="12" s="1"/>
  <c r="FM34" i="12"/>
  <c r="FN34" i="12" s="1"/>
  <c r="FM13" i="12"/>
  <c r="FN13" i="12" s="1"/>
  <c r="FM7" i="12"/>
  <c r="FM40" i="12"/>
  <c r="FN40" i="12" s="1"/>
  <c r="FM16" i="12"/>
  <c r="FN16" i="12" s="1"/>
  <c r="AW82" i="12"/>
  <c r="AX82" i="12" s="1"/>
  <c r="AW43" i="12"/>
  <c r="AX43" i="12" s="1"/>
  <c r="AW31" i="12"/>
  <c r="AX31" i="12" s="1"/>
  <c r="AW22" i="12"/>
  <c r="AX22" i="12" s="1"/>
  <c r="AW13" i="12"/>
  <c r="AX13" i="12" s="1"/>
  <c r="AW85" i="12"/>
  <c r="AX85" i="12" s="1"/>
  <c r="AW46" i="12"/>
  <c r="AX46" i="12" s="1"/>
  <c r="BE16" i="12"/>
  <c r="AW88" i="12"/>
  <c r="AX88" i="12" s="1"/>
  <c r="AW52" i="12"/>
  <c r="AX52" i="12" s="1"/>
  <c r="AW67" i="12"/>
  <c r="AX67" i="12" s="1"/>
  <c r="BE64" i="12"/>
  <c r="BF64" i="12" s="1"/>
  <c r="BH64" i="12" s="1"/>
  <c r="AW55" i="12"/>
  <c r="AX55" i="12" s="1"/>
  <c r="AW58" i="12"/>
  <c r="AX58" i="12" s="1"/>
  <c r="AW25" i="12"/>
  <c r="AX25" i="12" s="1"/>
  <c r="AW16" i="12"/>
  <c r="AX16" i="12" s="1"/>
  <c r="AW7" i="12"/>
  <c r="AW79" i="12"/>
  <c r="AX79" i="12" s="1"/>
  <c r="AW94" i="12"/>
  <c r="AX94" i="12" s="1"/>
  <c r="AW73" i="12"/>
  <c r="AX73" i="12" s="1"/>
  <c r="AW61" i="12"/>
  <c r="AX61" i="12" s="1"/>
  <c r="AW34" i="12"/>
  <c r="AX34" i="12" s="1"/>
  <c r="AW40" i="12"/>
  <c r="AX40" i="12" s="1"/>
  <c r="AW97" i="12"/>
  <c r="AX97" i="12" s="1"/>
  <c r="BE91" i="12"/>
  <c r="BF91" i="12" s="1"/>
  <c r="BH91" i="12" s="1"/>
  <c r="AW76" i="12"/>
  <c r="AX76" i="12" s="1"/>
  <c r="AW64" i="12"/>
  <c r="AX64" i="12" s="1"/>
  <c r="AW37" i="12"/>
  <c r="AX37" i="12" s="1"/>
  <c r="AW10" i="12"/>
  <c r="AX10" i="12" s="1"/>
  <c r="BE70" i="12"/>
  <c r="BF70" i="12" s="1"/>
  <c r="BH70" i="12" s="1"/>
  <c r="CS67" i="12"/>
  <c r="CK89" i="12"/>
  <c r="CL89" i="12" s="1"/>
  <c r="HU64" i="12"/>
  <c r="HV64" i="12" s="1"/>
  <c r="HU58" i="12"/>
  <c r="HV58" i="12" s="1"/>
  <c r="HU55" i="12"/>
  <c r="HV55" i="12" s="1"/>
  <c r="HU67" i="12"/>
  <c r="HV67" i="12" s="1"/>
  <c r="IC58" i="12"/>
  <c r="HU61" i="12"/>
  <c r="HV61" i="12" s="1"/>
  <c r="PN61" i="12"/>
  <c r="PO61" i="12" s="1"/>
  <c r="PN64" i="12"/>
  <c r="PO64" i="12" s="1"/>
  <c r="PN58" i="12"/>
  <c r="PO58" i="12" s="1"/>
  <c r="NY88" i="12"/>
  <c r="NZ88" i="12" s="1"/>
  <c r="NY61" i="12"/>
  <c r="NZ61" i="12" s="1"/>
  <c r="OG52" i="12"/>
  <c r="OH52" i="12" s="1"/>
  <c r="OJ52" i="12" s="1"/>
  <c r="NY97" i="12"/>
  <c r="NZ97" i="12" s="1"/>
  <c r="NY58" i="12"/>
  <c r="NZ58" i="12" s="1"/>
  <c r="NY37" i="12"/>
  <c r="NZ37" i="12" s="1"/>
  <c r="NY34" i="12"/>
  <c r="NZ34" i="12" s="1"/>
  <c r="NY25" i="12"/>
  <c r="NZ25" i="12" s="1"/>
  <c r="NY13" i="12"/>
  <c r="NZ13" i="12" s="1"/>
  <c r="NY94" i="12"/>
  <c r="NZ94" i="12" s="1"/>
  <c r="NY82" i="12"/>
  <c r="NZ82" i="12" s="1"/>
  <c r="NY76" i="12"/>
  <c r="NZ76" i="12" s="1"/>
  <c r="NY73" i="12"/>
  <c r="NZ73" i="12" s="1"/>
  <c r="NY55" i="12"/>
  <c r="NZ55" i="12" s="1"/>
  <c r="NY52" i="12"/>
  <c r="NZ52" i="12" s="1"/>
  <c r="OG46" i="12"/>
  <c r="NY70" i="12"/>
  <c r="NZ70" i="12" s="1"/>
  <c r="NY67" i="12"/>
  <c r="NZ67" i="12" s="1"/>
  <c r="NY31" i="12"/>
  <c r="NZ31" i="12" s="1"/>
  <c r="NY91" i="12"/>
  <c r="NZ91" i="12" s="1"/>
  <c r="NY49" i="12"/>
  <c r="NZ49" i="12" s="1"/>
  <c r="NY46" i="12"/>
  <c r="NZ46" i="12" s="1"/>
  <c r="NY28" i="12"/>
  <c r="NZ28" i="12" s="1"/>
  <c r="NE82" i="12"/>
  <c r="NF82" i="12" s="1"/>
  <c r="I76" i="12"/>
  <c r="J76" i="12" s="1"/>
  <c r="I64" i="12"/>
  <c r="J64" i="12" s="1"/>
  <c r="I55" i="12"/>
  <c r="J55" i="12" s="1"/>
  <c r="I88" i="12"/>
  <c r="J88" i="12" s="1"/>
  <c r="I31" i="12"/>
  <c r="J31" i="12" s="1"/>
  <c r="I85" i="12"/>
  <c r="J85" i="12" s="1"/>
  <c r="I73" i="12"/>
  <c r="J73" i="12" s="1"/>
  <c r="I52" i="12"/>
  <c r="J52" i="12" s="1"/>
  <c r="I40" i="12"/>
  <c r="J40" i="12" s="1"/>
  <c r="I16" i="12"/>
  <c r="J16" i="12" s="1"/>
  <c r="I61" i="12"/>
  <c r="J61" i="12" s="1"/>
  <c r="I28" i="12"/>
  <c r="J28" i="12" s="1"/>
  <c r="I7" i="12"/>
  <c r="I97" i="12"/>
  <c r="J97" i="12" s="1"/>
  <c r="I82" i="12"/>
  <c r="J82" i="12" s="1"/>
  <c r="I49" i="12"/>
  <c r="J49" i="12" s="1"/>
  <c r="I58" i="12"/>
  <c r="J58" i="12" s="1"/>
  <c r="I37" i="12"/>
  <c r="J37" i="12" s="1"/>
  <c r="I94" i="12"/>
  <c r="J94" i="12" s="1"/>
  <c r="I79" i="12"/>
  <c r="J79" i="12" s="1"/>
  <c r="I67" i="12"/>
  <c r="J67" i="12" s="1"/>
  <c r="I46" i="12"/>
  <c r="J46" i="12" s="1"/>
  <c r="I25" i="12"/>
  <c r="J25" i="12" s="1"/>
  <c r="I10" i="12"/>
  <c r="J10" i="12" s="1"/>
  <c r="I34" i="12"/>
  <c r="J34" i="12" s="1"/>
  <c r="JI40" i="12"/>
  <c r="JJ40" i="12" s="1"/>
  <c r="HA40" i="12"/>
  <c r="HB40" i="12" s="1"/>
  <c r="JI34" i="12"/>
  <c r="JJ34" i="12" s="1"/>
  <c r="HA34" i="12"/>
  <c r="HB34" i="12" s="1"/>
  <c r="HA22" i="12"/>
  <c r="HB22" i="12" s="1"/>
  <c r="JI97" i="12"/>
  <c r="JJ97" i="12" s="1"/>
  <c r="JI79" i="12"/>
  <c r="JJ79" i="12" s="1"/>
  <c r="HA61" i="12"/>
  <c r="HB61" i="12" s="1"/>
  <c r="JI73" i="12"/>
  <c r="JJ73" i="12" s="1"/>
  <c r="HA43" i="12"/>
  <c r="HB43" i="12" s="1"/>
  <c r="HA13" i="12"/>
  <c r="HB13" i="12" s="1"/>
  <c r="HA10" i="12"/>
  <c r="HB10" i="12" s="1"/>
  <c r="JI89" i="12"/>
  <c r="JJ89" i="12" s="1"/>
  <c r="HA73" i="12"/>
  <c r="HB73" i="12" s="1"/>
  <c r="HA64" i="12"/>
  <c r="HB64" i="12" s="1"/>
  <c r="HA49" i="12"/>
  <c r="HB49" i="12" s="1"/>
  <c r="JI37" i="12"/>
  <c r="JJ37" i="12" s="1"/>
  <c r="HA37" i="12"/>
  <c r="HB37" i="12" s="1"/>
  <c r="JI91" i="12"/>
  <c r="JJ91" i="12" s="1"/>
  <c r="HA52" i="12"/>
  <c r="HB52" i="12" s="1"/>
  <c r="HA31" i="12"/>
  <c r="HB31" i="12" s="1"/>
  <c r="HI22" i="12"/>
  <c r="HJ22" i="12" s="1"/>
  <c r="HA16" i="12"/>
  <c r="HB16" i="12" s="1"/>
  <c r="HA7" i="12"/>
  <c r="HB7" i="12" s="1"/>
  <c r="HA91" i="12"/>
  <c r="HB91" i="12" s="1"/>
  <c r="HA70" i="12"/>
  <c r="HB70" i="12" s="1"/>
  <c r="MK22" i="12"/>
  <c r="ML22" i="12" s="1"/>
  <c r="JI76" i="12"/>
  <c r="JJ76" i="12" s="1"/>
  <c r="HA76" i="12"/>
  <c r="HB76" i="12" s="1"/>
  <c r="HA98" i="12"/>
  <c r="HB98" i="12" s="1"/>
  <c r="HA85" i="12"/>
  <c r="HB85" i="12" s="1"/>
  <c r="HA79" i="12"/>
  <c r="HB79" i="12" s="1"/>
  <c r="HA94" i="12"/>
  <c r="HB94" i="12" s="1"/>
  <c r="JI82" i="12"/>
  <c r="JJ82" i="12" s="1"/>
  <c r="HA82" i="12"/>
  <c r="HB82" i="12" s="1"/>
  <c r="JI46" i="12"/>
  <c r="JJ46" i="12" s="1"/>
  <c r="DZ88" i="12"/>
  <c r="IP25" i="12"/>
  <c r="JH7" i="12"/>
  <c r="JH100" i="12" s="1"/>
  <c r="JG100" i="12"/>
  <c r="PO10" i="12"/>
  <c r="HV73" i="12"/>
  <c r="JJ77" i="12"/>
  <c r="HB35" i="12"/>
  <c r="NZ16" i="12"/>
  <c r="NZ79" i="12"/>
  <c r="HV65" i="12"/>
  <c r="AX23" i="12"/>
  <c r="FN17" i="12"/>
  <c r="KX80" i="12"/>
  <c r="AC79" i="12"/>
  <c r="AD79" i="12" s="1"/>
  <c r="AC64" i="12"/>
  <c r="AD64" i="12" s="1"/>
  <c r="AC58" i="12"/>
  <c r="AD58" i="12" s="1"/>
  <c r="AC52" i="12"/>
  <c r="AD52" i="12" s="1"/>
  <c r="AC10" i="12"/>
  <c r="AD10" i="12" s="1"/>
  <c r="AC76" i="12"/>
  <c r="AD76" i="12" s="1"/>
  <c r="AC73" i="12"/>
  <c r="AD73" i="12" s="1"/>
  <c r="AC16" i="12"/>
  <c r="AD16" i="12" s="1"/>
  <c r="AC67" i="12"/>
  <c r="AD67" i="12" s="1"/>
  <c r="AC61" i="12"/>
  <c r="AD61" i="12" s="1"/>
  <c r="AC55" i="12"/>
  <c r="AD55" i="12" s="1"/>
  <c r="AC7" i="12"/>
  <c r="AC46" i="12"/>
  <c r="AD46" i="12" s="1"/>
  <c r="AC43" i="12"/>
  <c r="AD43" i="12" s="1"/>
  <c r="AC40" i="12"/>
  <c r="AD40" i="12" s="1"/>
  <c r="AC37" i="12"/>
  <c r="AD37" i="12" s="1"/>
  <c r="AC34" i="12"/>
  <c r="AD34" i="12" s="1"/>
  <c r="AC31" i="12"/>
  <c r="AD31" i="12" s="1"/>
  <c r="AC28" i="12"/>
  <c r="AD28" i="12" s="1"/>
  <c r="AC22" i="12"/>
  <c r="AD22" i="12" s="1"/>
  <c r="AC13" i="12"/>
  <c r="AD13" i="12" s="1"/>
  <c r="GG88" i="12"/>
  <c r="GH88" i="12" s="1"/>
  <c r="ES88" i="12"/>
  <c r="ET88" i="12" s="1"/>
  <c r="GG85" i="12"/>
  <c r="GH85" i="12" s="1"/>
  <c r="ES85" i="12"/>
  <c r="ET85" i="12" s="1"/>
  <c r="DE85" i="12"/>
  <c r="DF85" i="12" s="1"/>
  <c r="ES76" i="12"/>
  <c r="ET76" i="12" s="1"/>
  <c r="ES64" i="12"/>
  <c r="ET64" i="12" s="1"/>
  <c r="DE64" i="12"/>
  <c r="DF64" i="12" s="1"/>
  <c r="GG59" i="12"/>
  <c r="GH59" i="12" s="1"/>
  <c r="ES40" i="12"/>
  <c r="ET40" i="12" s="1"/>
  <c r="DE40" i="12"/>
  <c r="DF40" i="12" s="1"/>
  <c r="GG13" i="12"/>
  <c r="GH13" i="12" s="1"/>
  <c r="ES13" i="12"/>
  <c r="ET13" i="12" s="1"/>
  <c r="DE13" i="12"/>
  <c r="DF13" i="12" s="1"/>
  <c r="ES67" i="12"/>
  <c r="ET67" i="12" s="1"/>
  <c r="ES55" i="12"/>
  <c r="ET55" i="12" s="1"/>
  <c r="DE43" i="12"/>
  <c r="DF43" i="12" s="1"/>
  <c r="DE91" i="12"/>
  <c r="DF91" i="12" s="1"/>
  <c r="DE70" i="12"/>
  <c r="DF70" i="12" s="1"/>
  <c r="ES34" i="12"/>
  <c r="ET34" i="12" s="1"/>
  <c r="DE34" i="12"/>
  <c r="DF34" i="12" s="1"/>
  <c r="GG22" i="12"/>
  <c r="GH22" i="12" s="1"/>
  <c r="GG10" i="12"/>
  <c r="GH10" i="12" s="1"/>
  <c r="DM91" i="12"/>
  <c r="DN91" i="12" s="1"/>
  <c r="DP91" i="12" s="1"/>
  <c r="DE55" i="12"/>
  <c r="DF55" i="12" s="1"/>
  <c r="ES82" i="12"/>
  <c r="ET82" i="12" s="1"/>
  <c r="DE82" i="12"/>
  <c r="DF82" i="12" s="1"/>
  <c r="DE73" i="12"/>
  <c r="DF73" i="12" s="1"/>
  <c r="DE49" i="12"/>
  <c r="DF49" i="12" s="1"/>
  <c r="GO13" i="12"/>
  <c r="ES43" i="12"/>
  <c r="ET43" i="12" s="1"/>
  <c r="DE28" i="12"/>
  <c r="DF28" i="12" s="1"/>
  <c r="ES73" i="12"/>
  <c r="ET73" i="12" s="1"/>
  <c r="ES61" i="12"/>
  <c r="ET61" i="12" s="1"/>
  <c r="DE61" i="12"/>
  <c r="DF61" i="12" s="1"/>
  <c r="ES52" i="12"/>
  <c r="ET52" i="12" s="1"/>
  <c r="DE52" i="12"/>
  <c r="DF52" i="12" s="1"/>
  <c r="ES37" i="12"/>
  <c r="ET37" i="12" s="1"/>
  <c r="DE37" i="12"/>
  <c r="DF37" i="12" s="1"/>
  <c r="GG25" i="12"/>
  <c r="GH25" i="12" s="1"/>
  <c r="ES25" i="12"/>
  <c r="ET25" i="12" s="1"/>
  <c r="DE76" i="12"/>
  <c r="DF76" i="12" s="1"/>
  <c r="DM97" i="12"/>
  <c r="DN97" i="12" s="1"/>
  <c r="DP97" i="12" s="1"/>
  <c r="GG94" i="12"/>
  <c r="GH94" i="12" s="1"/>
  <c r="ES94" i="12"/>
  <c r="ET94" i="12" s="1"/>
  <c r="DE94" i="12"/>
  <c r="DF94" i="12" s="1"/>
  <c r="DM79" i="12"/>
  <c r="DN79" i="12" s="1"/>
  <c r="DP79" i="12" s="1"/>
  <c r="ES10" i="12"/>
  <c r="ET10" i="12" s="1"/>
  <c r="DE10" i="12"/>
  <c r="DF10" i="12" s="1"/>
  <c r="DE79" i="12"/>
  <c r="DF79" i="12" s="1"/>
  <c r="GG31" i="12"/>
  <c r="GH31" i="12" s="1"/>
  <c r="DE31" i="12"/>
  <c r="DF31" i="12" s="1"/>
  <c r="GG16" i="12"/>
  <c r="GH16" i="12" s="1"/>
  <c r="DE7" i="12"/>
  <c r="ES97" i="12"/>
  <c r="ET97" i="12" s="1"/>
  <c r="ES79" i="12"/>
  <c r="ET79" i="12" s="1"/>
  <c r="ES7" i="12"/>
  <c r="DM73" i="12"/>
  <c r="GG7" i="12"/>
  <c r="GH7" i="12" s="1"/>
  <c r="ES31" i="12"/>
  <c r="ET31" i="12" s="1"/>
  <c r="DE97" i="12"/>
  <c r="DF97" i="12" s="1"/>
  <c r="DE58" i="12"/>
  <c r="DF58" i="12" s="1"/>
  <c r="ES46" i="12"/>
  <c r="ET46" i="12" s="1"/>
  <c r="DE16" i="12"/>
  <c r="DF16" i="12" s="1"/>
  <c r="ES58" i="12"/>
  <c r="ET58" i="12" s="1"/>
  <c r="ES16" i="12"/>
  <c r="ET16" i="12" s="1"/>
  <c r="KB7" i="12"/>
  <c r="KB100" i="12" s="1"/>
  <c r="KA100" i="12"/>
  <c r="HB28" i="12"/>
  <c r="JJ83" i="12"/>
  <c r="JJ74" i="12"/>
  <c r="OH55" i="12"/>
  <c r="OJ55" i="12" s="1"/>
  <c r="NZ35" i="12"/>
  <c r="AX26" i="12"/>
  <c r="FN29" i="12"/>
  <c r="KX77" i="12"/>
  <c r="BR56" i="12"/>
  <c r="BQ52" i="12"/>
  <c r="BR52" i="12" s="1"/>
  <c r="BQ49" i="12"/>
  <c r="BR49" i="12" s="1"/>
  <c r="BQ10" i="12"/>
  <c r="BR10" i="12" s="1"/>
  <c r="BQ97" i="12"/>
  <c r="BR97" i="12" s="1"/>
  <c r="BQ94" i="12"/>
  <c r="BR94" i="12" s="1"/>
  <c r="BQ43" i="12"/>
  <c r="BR43" i="12" s="1"/>
  <c r="BQ40" i="12"/>
  <c r="BR40" i="12" s="1"/>
  <c r="BQ37" i="12"/>
  <c r="BR37" i="12" s="1"/>
  <c r="BQ34" i="12"/>
  <c r="BR34" i="12" s="1"/>
  <c r="BQ31" i="12"/>
  <c r="BR31" i="12" s="1"/>
  <c r="BQ28" i="12"/>
  <c r="BR28" i="12" s="1"/>
  <c r="BQ88" i="12"/>
  <c r="BR88" i="12" s="1"/>
  <c r="BQ85" i="12"/>
  <c r="BR85" i="12" s="1"/>
  <c r="BQ82" i="12"/>
  <c r="BR82" i="12" s="1"/>
  <c r="BQ79" i="12"/>
  <c r="BR79" i="12" s="1"/>
  <c r="BQ76" i="12"/>
  <c r="BR76" i="12" s="1"/>
  <c r="BQ73" i="12"/>
  <c r="BR73" i="12" s="1"/>
  <c r="BQ70" i="12"/>
  <c r="BR70" i="12" s="1"/>
  <c r="BQ55" i="12"/>
  <c r="BR55" i="12" s="1"/>
  <c r="BQ22" i="12"/>
  <c r="BR22" i="12" s="1"/>
  <c r="BQ16" i="12"/>
  <c r="BR16" i="12" s="1"/>
  <c r="BQ13" i="12"/>
  <c r="BR13" i="12" s="1"/>
  <c r="BQ64" i="12"/>
  <c r="BR64" i="12" s="1"/>
  <c r="BQ61" i="12"/>
  <c r="BR61" i="12" s="1"/>
  <c r="BQ58" i="12"/>
  <c r="BR58" i="12" s="1"/>
  <c r="BQ7" i="12"/>
  <c r="CK94" i="12"/>
  <c r="CL94" i="12" s="1"/>
  <c r="CK55" i="12"/>
  <c r="CL55" i="12" s="1"/>
  <c r="CK31" i="12"/>
  <c r="CL31" i="12" s="1"/>
  <c r="CK88" i="12"/>
  <c r="CL88" i="12" s="1"/>
  <c r="CK34" i="12"/>
  <c r="CL34" i="12" s="1"/>
  <c r="CK10" i="12"/>
  <c r="CL10" i="12" s="1"/>
  <c r="CK76" i="12"/>
  <c r="CL76" i="12" s="1"/>
  <c r="CK64" i="12"/>
  <c r="CL64" i="12" s="1"/>
  <c r="CK37" i="12"/>
  <c r="CL37" i="12" s="1"/>
  <c r="CK25" i="12"/>
  <c r="CL25" i="12" s="1"/>
  <c r="CK70" i="12"/>
  <c r="CL70" i="12" s="1"/>
  <c r="CK40" i="12"/>
  <c r="CL40" i="12" s="1"/>
  <c r="CK79" i="12"/>
  <c r="CL79" i="12" s="1"/>
  <c r="CK97" i="12"/>
  <c r="CL97" i="12" s="1"/>
  <c r="CK83" i="12"/>
  <c r="CL83" i="12" s="1"/>
  <c r="CK43" i="12"/>
  <c r="CL43" i="12" s="1"/>
  <c r="CK22" i="12"/>
  <c r="CL22" i="12" s="1"/>
  <c r="CK58" i="12"/>
  <c r="CL58" i="12" s="1"/>
  <c r="CK46" i="12"/>
  <c r="CL46" i="12" s="1"/>
  <c r="CK16" i="12"/>
  <c r="CL16" i="12" s="1"/>
  <c r="CK7" i="12"/>
  <c r="CK52" i="12"/>
  <c r="CL52" i="12" s="1"/>
  <c r="CK61" i="12"/>
  <c r="CL61" i="12" s="1"/>
  <c r="CK73" i="12"/>
  <c r="CL73" i="12" s="1"/>
  <c r="PN67" i="12"/>
  <c r="PO67" i="12" s="1"/>
  <c r="PN46" i="12"/>
  <c r="PO46" i="12" s="1"/>
  <c r="PN73" i="12"/>
  <c r="PO73" i="12" s="1"/>
  <c r="PN52" i="12"/>
  <c r="PO52" i="12" s="1"/>
  <c r="PN76" i="12"/>
  <c r="PO76" i="12" s="1"/>
  <c r="PN55" i="12"/>
  <c r="PO55" i="12" s="1"/>
  <c r="PN40" i="12"/>
  <c r="PO40" i="12" s="1"/>
  <c r="PN97" i="12"/>
  <c r="PO97" i="12" s="1"/>
  <c r="PN79" i="12"/>
  <c r="PO79" i="12" s="1"/>
  <c r="PN31" i="12"/>
  <c r="PO31" i="12" s="1"/>
  <c r="PN43" i="12"/>
  <c r="PO43" i="12" s="1"/>
  <c r="PN37" i="12"/>
  <c r="PO37" i="12" s="1"/>
  <c r="NE97" i="12"/>
  <c r="NF97" i="12" s="1"/>
  <c r="NE61" i="12"/>
  <c r="NF61" i="12" s="1"/>
  <c r="NE31" i="12"/>
  <c r="NF31" i="12" s="1"/>
  <c r="NE83" i="12"/>
  <c r="NF83" i="12" s="1"/>
  <c r="NE58" i="12"/>
  <c r="NF58" i="12" s="1"/>
  <c r="NE43" i="12"/>
  <c r="NF43" i="12" s="1"/>
  <c r="NE28" i="12"/>
  <c r="NF28" i="12" s="1"/>
  <c r="NE23" i="12"/>
  <c r="NF23" i="12" s="1"/>
  <c r="NE34" i="12"/>
  <c r="NF34" i="12" s="1"/>
  <c r="NE13" i="12"/>
  <c r="NF13" i="12" s="1"/>
  <c r="NE73" i="12"/>
  <c r="NF73" i="12" s="1"/>
  <c r="NE46" i="12"/>
  <c r="NF46" i="12" s="1"/>
  <c r="NE7" i="12"/>
  <c r="NE94" i="12"/>
  <c r="NF94" i="12" s="1"/>
  <c r="NE40" i="12"/>
  <c r="NF40" i="12" s="1"/>
  <c r="NE85" i="12"/>
  <c r="NF85" i="12" s="1"/>
  <c r="NE79" i="12"/>
  <c r="NF79" i="12" s="1"/>
  <c r="NE55" i="12"/>
  <c r="NF55" i="12" s="1"/>
  <c r="NE10" i="12"/>
  <c r="NF10" i="12" s="1"/>
  <c r="NE91" i="12"/>
  <c r="NF91" i="12" s="1"/>
  <c r="NE67" i="12"/>
  <c r="NF67" i="12" s="1"/>
  <c r="NE37" i="12"/>
  <c r="NF37" i="12" s="1"/>
  <c r="NE76" i="12"/>
  <c r="NF76" i="12" s="1"/>
  <c r="NE64" i="12"/>
  <c r="NF64" i="12" s="1"/>
  <c r="NE52" i="12"/>
  <c r="NF52" i="12" s="1"/>
  <c r="NE16" i="12"/>
  <c r="NF16" i="12" s="1"/>
  <c r="MK25" i="12"/>
  <c r="ML25" i="12" s="1"/>
  <c r="MK23" i="12"/>
  <c r="ML23" i="12" s="1"/>
  <c r="H7" i="12"/>
  <c r="H100" i="12" s="1"/>
  <c r="G100" i="12"/>
  <c r="PM7" i="12"/>
  <c r="PL100" i="12"/>
  <c r="DD7" i="12"/>
  <c r="DD100" i="12" s="1"/>
  <c r="DC100" i="12"/>
  <c r="JJ98" i="12"/>
  <c r="NZ62" i="12"/>
  <c r="NZ83" i="12"/>
  <c r="FN62" i="12"/>
  <c r="C5" i="5"/>
  <c r="C16" i="5"/>
  <c r="C10" i="5"/>
  <c r="C12" i="5"/>
  <c r="C19" i="5"/>
  <c r="C7" i="5"/>
  <c r="C8" i="5"/>
  <c r="C6" i="5"/>
  <c r="C22" i="5"/>
  <c r="C26" i="5"/>
  <c r="C17" i="5"/>
  <c r="C25" i="5"/>
  <c r="C24" i="5"/>
  <c r="E23" i="5"/>
  <c r="E29" i="5" s="1"/>
  <c r="C23" i="5"/>
  <c r="C18" i="5"/>
  <c r="C20" i="5"/>
  <c r="C13" i="5"/>
  <c r="C15" i="5"/>
  <c r="C14" i="5"/>
  <c r="C21" i="5"/>
  <c r="C9" i="5"/>
  <c r="C11" i="5"/>
  <c r="E25" i="6"/>
  <c r="E18" i="6"/>
  <c r="E19" i="6"/>
  <c r="CS97" i="12" s="1"/>
  <c r="CT97" i="12" s="1"/>
  <c r="CV97" i="12" s="1"/>
  <c r="E16" i="6"/>
  <c r="E17" i="6"/>
  <c r="E20" i="6"/>
  <c r="E24" i="6"/>
  <c r="E21" i="6"/>
  <c r="HA87" i="12" s="1"/>
  <c r="HB87" i="12" s="1"/>
  <c r="E23" i="6"/>
  <c r="OU8" i="12" l="1"/>
  <c r="OU100" i="12" s="1"/>
  <c r="OT100" i="12"/>
  <c r="NF7" i="12"/>
  <c r="IP7" i="12"/>
  <c r="ET7" i="12"/>
  <c r="KX7" i="12"/>
  <c r="BR7" i="12"/>
  <c r="BR100" i="12" s="1"/>
  <c r="AD7" i="12"/>
  <c r="AD100" i="12" s="1"/>
  <c r="EH58" i="12"/>
  <c r="EJ58" i="12" s="1"/>
  <c r="EJ100" i="12" s="1"/>
  <c r="EA102" i="12" s="1"/>
  <c r="G11" i="5" s="1"/>
  <c r="CL7" i="12"/>
  <c r="HV7" i="12"/>
  <c r="AX7" i="12"/>
  <c r="LR7" i="12"/>
  <c r="PO7" i="12"/>
  <c r="PM100" i="12"/>
  <c r="CK95" i="12"/>
  <c r="CL95" i="12" s="1"/>
  <c r="CK13" i="12"/>
  <c r="CL13" i="12" s="1"/>
  <c r="LQ11" i="12"/>
  <c r="LR11" i="12" s="1"/>
  <c r="JI93" i="12"/>
  <c r="JJ93" i="12" s="1"/>
  <c r="ES89" i="12"/>
  <c r="ET89" i="12" s="1"/>
  <c r="KC98" i="12"/>
  <c r="KD98" i="12" s="1"/>
  <c r="HA58" i="12"/>
  <c r="HB58" i="12" s="1"/>
  <c r="LQ98" i="12"/>
  <c r="LR98" i="12" s="1"/>
  <c r="LQ77" i="12"/>
  <c r="LR77" i="12" s="1"/>
  <c r="FA88" i="12"/>
  <c r="FB88" i="12" s="1"/>
  <c r="FD88" i="12" s="1"/>
  <c r="LQ91" i="12"/>
  <c r="LR91" i="12" s="1"/>
  <c r="ES53" i="12"/>
  <c r="ET53" i="12" s="1"/>
  <c r="LY97" i="12"/>
  <c r="LZ97" i="12" s="1"/>
  <c r="MB97" i="12" s="1"/>
  <c r="ES95" i="12"/>
  <c r="ET95" i="12" s="1"/>
  <c r="FA58" i="12"/>
  <c r="ES98" i="12"/>
  <c r="ET98" i="12" s="1"/>
  <c r="FA61" i="12"/>
  <c r="FB61" i="12" s="1"/>
  <c r="FD61" i="12" s="1"/>
  <c r="FA73" i="12"/>
  <c r="FB73" i="12" s="1"/>
  <c r="FD73" i="12" s="1"/>
  <c r="DF7" i="12"/>
  <c r="DF100" i="12" s="1"/>
  <c r="GO100" i="12"/>
  <c r="GP13" i="12"/>
  <c r="GR13" i="12" s="1"/>
  <c r="GR100" i="12" s="1"/>
  <c r="GI102" i="12" s="1"/>
  <c r="G14" i="5" s="1"/>
  <c r="OH46" i="12"/>
  <c r="OJ46" i="12" s="1"/>
  <c r="OJ100" i="12" s="1"/>
  <c r="OA102" i="12" s="1"/>
  <c r="G24" i="5" s="1"/>
  <c r="OG100" i="12"/>
  <c r="CK85" i="12"/>
  <c r="CL85" i="12" s="1"/>
  <c r="CS79" i="12"/>
  <c r="CT79" i="12" s="1"/>
  <c r="CV79" i="12" s="1"/>
  <c r="CS73" i="12"/>
  <c r="CT73" i="12" s="1"/>
  <c r="CV73" i="12" s="1"/>
  <c r="CS94" i="12"/>
  <c r="CT94" i="12" s="1"/>
  <c r="CV94" i="12" s="1"/>
  <c r="CS88" i="12"/>
  <c r="CT88" i="12" s="1"/>
  <c r="CV88" i="12" s="1"/>
  <c r="CS82" i="12"/>
  <c r="CT82" i="12" s="1"/>
  <c r="CV82" i="12" s="1"/>
  <c r="CS76" i="12"/>
  <c r="CT76" i="12" s="1"/>
  <c r="CV76" i="12" s="1"/>
  <c r="LY82" i="12"/>
  <c r="LZ82" i="12" s="1"/>
  <c r="MB82" i="12" s="1"/>
  <c r="LY79" i="12"/>
  <c r="LZ79" i="12" s="1"/>
  <c r="MB79" i="12" s="1"/>
  <c r="FA79" i="12"/>
  <c r="FB79" i="12" s="1"/>
  <c r="FD79" i="12" s="1"/>
  <c r="IO68" i="12"/>
  <c r="IP68" i="12" s="1"/>
  <c r="KW81" i="12"/>
  <c r="KX81" i="12" s="1"/>
  <c r="KW75" i="12"/>
  <c r="KX75" i="12" s="1"/>
  <c r="KW87" i="12"/>
  <c r="KX87" i="12" s="1"/>
  <c r="DY53" i="12"/>
  <c r="DZ53" i="12" s="1"/>
  <c r="KW45" i="12"/>
  <c r="KX45" i="12" s="1"/>
  <c r="DY48" i="12"/>
  <c r="DZ48" i="12" s="1"/>
  <c r="KW84" i="12"/>
  <c r="KX84" i="12" s="1"/>
  <c r="KW78" i="12"/>
  <c r="KX78" i="12" s="1"/>
  <c r="KW72" i="12"/>
  <c r="KX72" i="12" s="1"/>
  <c r="DY68" i="12"/>
  <c r="DZ68" i="12" s="1"/>
  <c r="FM11" i="12"/>
  <c r="FN11" i="12" s="1"/>
  <c r="FM18" i="12"/>
  <c r="FN18" i="12" s="1"/>
  <c r="FM59" i="12"/>
  <c r="FN59" i="12" s="1"/>
  <c r="FM53" i="12"/>
  <c r="FN53" i="12" s="1"/>
  <c r="FM30" i="12"/>
  <c r="FN30" i="12" s="1"/>
  <c r="FM36" i="12"/>
  <c r="FN36" i="12" s="1"/>
  <c r="FM33" i="12"/>
  <c r="FN33" i="12" s="1"/>
  <c r="FM99" i="12"/>
  <c r="FN99" i="12" s="1"/>
  <c r="FM56" i="12"/>
  <c r="FN56" i="12" s="1"/>
  <c r="FM39" i="12"/>
  <c r="FN39" i="12" s="1"/>
  <c r="FM63" i="12"/>
  <c r="FN63" i="12" s="1"/>
  <c r="FM47" i="12"/>
  <c r="FN47" i="12" s="1"/>
  <c r="FM50" i="12"/>
  <c r="FN50" i="12" s="1"/>
  <c r="FM27" i="12"/>
  <c r="FN27" i="12" s="1"/>
  <c r="AW27" i="12"/>
  <c r="AX27" i="12" s="1"/>
  <c r="BE65" i="12"/>
  <c r="BF65" i="12" s="1"/>
  <c r="BH65" i="12" s="1"/>
  <c r="AW15" i="12"/>
  <c r="AX15" i="12" s="1"/>
  <c r="AW32" i="12"/>
  <c r="AX32" i="12" s="1"/>
  <c r="AW24" i="12"/>
  <c r="AX24" i="12" s="1"/>
  <c r="CK90" i="12"/>
  <c r="CL90" i="12" s="1"/>
  <c r="CS69" i="12"/>
  <c r="CT69" i="12" s="1"/>
  <c r="CV69" i="12" s="1"/>
  <c r="HU66" i="12"/>
  <c r="HV66" i="12" s="1"/>
  <c r="HU62" i="12"/>
  <c r="HV62" i="12" s="1"/>
  <c r="HU56" i="12"/>
  <c r="HV56" i="12" s="1"/>
  <c r="HU60" i="12"/>
  <c r="HV60" i="12" s="1"/>
  <c r="PN60" i="12"/>
  <c r="PO60" i="12" s="1"/>
  <c r="NY15" i="12"/>
  <c r="NZ15" i="12" s="1"/>
  <c r="NY41" i="12"/>
  <c r="NZ41" i="12" s="1"/>
  <c r="NY39" i="12"/>
  <c r="NZ39" i="12" s="1"/>
  <c r="NY36" i="12"/>
  <c r="NZ36" i="12" s="1"/>
  <c r="NY84" i="12"/>
  <c r="NZ84" i="12" s="1"/>
  <c r="NY17" i="12"/>
  <c r="NZ17" i="12" s="1"/>
  <c r="NY80" i="12"/>
  <c r="NZ80" i="12" s="1"/>
  <c r="NY78" i="12"/>
  <c r="NZ78" i="12" s="1"/>
  <c r="NY75" i="12"/>
  <c r="NZ75" i="12" s="1"/>
  <c r="NY54" i="12"/>
  <c r="NZ54" i="12" s="1"/>
  <c r="NY69" i="12"/>
  <c r="NZ69" i="12" s="1"/>
  <c r="NY63" i="12"/>
  <c r="NZ63" i="12" s="1"/>
  <c r="I89" i="12"/>
  <c r="J89" i="12" s="1"/>
  <c r="I86" i="12"/>
  <c r="J86" i="12" s="1"/>
  <c r="I50" i="12"/>
  <c r="J50" i="12" s="1"/>
  <c r="I12" i="12"/>
  <c r="J12" i="12" s="1"/>
  <c r="JI81" i="12"/>
  <c r="JJ81" i="12" s="1"/>
  <c r="HA29" i="12"/>
  <c r="HB29" i="12" s="1"/>
  <c r="HA33" i="12"/>
  <c r="HB33" i="12" s="1"/>
  <c r="HA92" i="12"/>
  <c r="HB92" i="12" s="1"/>
  <c r="HA80" i="12"/>
  <c r="HB80" i="12" s="1"/>
  <c r="JI23" i="12"/>
  <c r="JJ23" i="12" s="1"/>
  <c r="JI90" i="12"/>
  <c r="JJ90" i="12" s="1"/>
  <c r="JI84" i="12"/>
  <c r="JJ84" i="12" s="1"/>
  <c r="JI78" i="12"/>
  <c r="JJ78" i="12" s="1"/>
  <c r="JI44" i="12"/>
  <c r="JJ44" i="12" s="1"/>
  <c r="HA99" i="12"/>
  <c r="HB99" i="12" s="1"/>
  <c r="HA17" i="12"/>
  <c r="HB17" i="12" s="1"/>
  <c r="HA36" i="12"/>
  <c r="HB36" i="12" s="1"/>
  <c r="JI99" i="12"/>
  <c r="JJ99" i="12" s="1"/>
  <c r="HA95" i="12"/>
  <c r="HB95" i="12" s="1"/>
  <c r="JI75" i="12"/>
  <c r="JJ75" i="12" s="1"/>
  <c r="HA39" i="12"/>
  <c r="HB39" i="12" s="1"/>
  <c r="HL22" i="12"/>
  <c r="HL100" i="12" s="1"/>
  <c r="HC102" i="12" s="1"/>
  <c r="G15" i="5" s="1"/>
  <c r="HI100" i="12"/>
  <c r="BF16" i="12"/>
  <c r="BH16" i="12" s="1"/>
  <c r="JJ7" i="12"/>
  <c r="ML7" i="12"/>
  <c r="GH100" i="12"/>
  <c r="J7" i="12"/>
  <c r="LE100" i="12"/>
  <c r="LF16" i="12"/>
  <c r="LH16" i="12" s="1"/>
  <c r="LH100" i="12" s="1"/>
  <c r="KY102" i="12" s="1"/>
  <c r="G20" i="5" s="1"/>
  <c r="DZ7" i="12"/>
  <c r="DX100" i="12"/>
  <c r="LZ46" i="12"/>
  <c r="MB46" i="12" s="1"/>
  <c r="KD7" i="12"/>
  <c r="DM100" i="12"/>
  <c r="DN73" i="12"/>
  <c r="DP73" i="12" s="1"/>
  <c r="DP100" i="12" s="1"/>
  <c r="DG102" i="12" s="1"/>
  <c r="G10" i="5" s="1"/>
  <c r="FN7" i="12"/>
  <c r="FV28" i="12"/>
  <c r="FX28" i="12" s="1"/>
  <c r="FX100" i="12" s="1"/>
  <c r="FO102" i="12" s="1"/>
  <c r="G13" i="5" s="1"/>
  <c r="FU100" i="12"/>
  <c r="ID58" i="12"/>
  <c r="IF58" i="12" s="1"/>
  <c r="IF100" i="12" s="1"/>
  <c r="HW102" i="12" s="1"/>
  <c r="G16" i="5" s="1"/>
  <c r="IC100" i="12"/>
  <c r="CT67" i="12"/>
  <c r="CV67" i="12" s="1"/>
  <c r="CK8" i="12"/>
  <c r="CL8" i="12" s="1"/>
  <c r="HU8" i="12"/>
  <c r="HV8" i="12" s="1"/>
  <c r="PN8" i="12"/>
  <c r="PO8" i="12" s="1"/>
  <c r="NY8" i="12"/>
  <c r="NZ8" i="12" s="1"/>
  <c r="NE8" i="12"/>
  <c r="NF8" i="12" s="1"/>
  <c r="NF100" i="12" s="1"/>
  <c r="LQ8" i="12"/>
  <c r="LR8" i="12" s="1"/>
  <c r="ES8" i="12"/>
  <c r="ET8" i="12" s="1"/>
  <c r="MK8" i="12"/>
  <c r="ML8" i="12" s="1"/>
  <c r="KC8" i="12"/>
  <c r="KD8" i="12" s="1"/>
  <c r="FM9" i="12"/>
  <c r="FN9" i="12" s="1"/>
  <c r="NY9" i="12"/>
  <c r="NZ9" i="12" s="1"/>
  <c r="I9" i="12"/>
  <c r="J9" i="12" s="1"/>
  <c r="C29" i="5"/>
  <c r="PO100" i="12" l="1"/>
  <c r="PY101" i="12" s="1"/>
  <c r="PY103" i="12" s="1"/>
  <c r="PY105" i="12" s="1"/>
  <c r="D26" i="5" s="1"/>
  <c r="F26" i="5" s="1"/>
  <c r="H26" i="5" s="1"/>
  <c r="IP100" i="12"/>
  <c r="IZ101" i="12" s="1"/>
  <c r="IZ103" i="12" s="1"/>
  <c r="IZ105" i="12" s="1"/>
  <c r="D17" i="5" s="1"/>
  <c r="F17" i="5" s="1"/>
  <c r="H17" i="5" s="1"/>
  <c r="MB100" i="12"/>
  <c r="LS102" i="12" s="1"/>
  <c r="G21" i="5" s="1"/>
  <c r="BH100" i="12"/>
  <c r="AY102" i="12" s="1"/>
  <c r="G7" i="5" s="1"/>
  <c r="LR100" i="12"/>
  <c r="MB101" i="12" s="1"/>
  <c r="MB103" i="12" s="1"/>
  <c r="MB105" i="12" s="1"/>
  <c r="D21" i="5" s="1"/>
  <c r="F21" i="5" s="1"/>
  <c r="JJ100" i="12"/>
  <c r="D16" i="16" s="1"/>
  <c r="BE100" i="12"/>
  <c r="HV100" i="12"/>
  <c r="D14" i="16" s="1"/>
  <c r="ML100" i="12"/>
  <c r="MV101" i="12" s="1"/>
  <c r="MV103" i="12" s="1"/>
  <c r="MV105" i="12" s="1"/>
  <c r="D22" i="5" s="1"/>
  <c r="F22" i="5" s="1"/>
  <c r="H22" i="5" s="1"/>
  <c r="AX100" i="12"/>
  <c r="D5" i="16" s="1"/>
  <c r="ET100" i="12"/>
  <c r="D10" i="16" s="1"/>
  <c r="LY100" i="12"/>
  <c r="DZ100" i="12"/>
  <c r="EJ101" i="12" s="1"/>
  <c r="EJ103" i="12" s="1"/>
  <c r="EJ105" i="12" s="1"/>
  <c r="D11" i="5" s="1"/>
  <c r="F11" i="5" s="1"/>
  <c r="H11" i="5" s="1"/>
  <c r="HB100" i="12"/>
  <c r="D13" i="16" s="1"/>
  <c r="KX100" i="12"/>
  <c r="D18" i="16" s="1"/>
  <c r="FN100" i="12"/>
  <c r="D11" i="16" s="1"/>
  <c r="KD100" i="12"/>
  <c r="D17" i="16" s="1"/>
  <c r="CL100" i="12"/>
  <c r="D7" i="16" s="1"/>
  <c r="CS100" i="12"/>
  <c r="D6" i="16"/>
  <c r="CB101" i="12"/>
  <c r="CB103" i="12" s="1"/>
  <c r="CB105" i="12" s="1"/>
  <c r="D8" i="5" s="1"/>
  <c r="F8" i="5" s="1"/>
  <c r="H8" i="5" s="1"/>
  <c r="D12" i="16"/>
  <c r="GR101" i="12"/>
  <c r="GR103" i="12" s="1"/>
  <c r="GR105" i="12" s="1"/>
  <c r="D14" i="5" s="1"/>
  <c r="F14" i="5" s="1"/>
  <c r="H14" i="5" s="1"/>
  <c r="J100" i="12"/>
  <c r="D3" i="16" s="1"/>
  <c r="FB58" i="12"/>
  <c r="FD58" i="12" s="1"/>
  <c r="FD100" i="12" s="1"/>
  <c r="EU102" i="12" s="1"/>
  <c r="G12" i="5" s="1"/>
  <c r="FA100" i="12"/>
  <c r="AN101" i="12"/>
  <c r="AN103" i="12" s="1"/>
  <c r="AN105" i="12" s="1"/>
  <c r="D6" i="5" s="1"/>
  <c r="F6" i="5" s="1"/>
  <c r="H6" i="5" s="1"/>
  <c r="D4" i="16"/>
  <c r="D23" i="16"/>
  <c r="D25" i="5"/>
  <c r="F25" i="5" s="1"/>
  <c r="H25" i="5" s="1"/>
  <c r="CV100" i="12"/>
  <c r="CM102" i="12" s="1"/>
  <c r="G9" i="5" s="1"/>
  <c r="D8" i="16"/>
  <c r="DP101" i="12"/>
  <c r="DP103" i="12" s="1"/>
  <c r="DP105" i="12" s="1"/>
  <c r="D10" i="5" s="1"/>
  <c r="F10" i="5" s="1"/>
  <c r="H10" i="5" s="1"/>
  <c r="D21" i="16"/>
  <c r="NP101" i="12"/>
  <c r="NP103" i="12" s="1"/>
  <c r="NP105" i="12" s="1"/>
  <c r="D23" i="5" s="1"/>
  <c r="F23" i="5" s="1"/>
  <c r="H23" i="5" s="1"/>
  <c r="NZ100" i="12"/>
  <c r="D24" i="16" l="1"/>
  <c r="IF101" i="12"/>
  <c r="IF103" i="12" s="1"/>
  <c r="IF105" i="12" s="1"/>
  <c r="D16" i="5" s="1"/>
  <c r="F16" i="5" s="1"/>
  <c r="H16" i="5" s="1"/>
  <c r="D15" i="16"/>
  <c r="JT101" i="12"/>
  <c r="JT103" i="12" s="1"/>
  <c r="JT105" i="12" s="1"/>
  <c r="D18" i="5" s="1"/>
  <c r="F18" i="5" s="1"/>
  <c r="H18" i="5" s="1"/>
  <c r="BH101" i="12"/>
  <c r="BH103" i="12" s="1"/>
  <c r="BH105" i="12" s="1"/>
  <c r="D7" i="5" s="1"/>
  <c r="F7" i="5" s="1"/>
  <c r="H7" i="5" s="1"/>
  <c r="H21" i="5"/>
  <c r="D19" i="16"/>
  <c r="D9" i="16"/>
  <c r="D20" i="16"/>
  <c r="FX101" i="12"/>
  <c r="FX103" i="12" s="1"/>
  <c r="FX105" i="12" s="1"/>
  <c r="D13" i="5" s="1"/>
  <c r="F13" i="5" s="1"/>
  <c r="H13" i="5" s="1"/>
  <c r="HL101" i="12"/>
  <c r="HL103" i="12" s="1"/>
  <c r="HL105" i="12" s="1"/>
  <c r="D15" i="5" s="1"/>
  <c r="F15" i="5" s="1"/>
  <c r="H15" i="5" s="1"/>
  <c r="FD101" i="12"/>
  <c r="FD103" i="12" s="1"/>
  <c r="FD105" i="12" s="1"/>
  <c r="D12" i="5" s="1"/>
  <c r="F12" i="5" s="1"/>
  <c r="H12" i="5" s="1"/>
  <c r="KN101" i="12"/>
  <c r="KN103" i="12" s="1"/>
  <c r="KN105" i="12" s="1"/>
  <c r="D19" i="5" s="1"/>
  <c r="F19" i="5" s="1"/>
  <c r="H19" i="5" s="1"/>
  <c r="T101" i="12"/>
  <c r="T103" i="12" s="1"/>
  <c r="T105" i="12" s="1"/>
  <c r="D5" i="5" s="1"/>
  <c r="F5" i="5" s="1"/>
  <c r="LH101" i="12"/>
  <c r="LH103" i="12" s="1"/>
  <c r="LH105" i="12" s="1"/>
  <c r="D20" i="5" s="1"/>
  <c r="F20" i="5" s="1"/>
  <c r="H20" i="5" s="1"/>
  <c r="G29" i="5"/>
  <c r="CV101" i="12"/>
  <c r="CV103" i="12" s="1"/>
  <c r="CV105" i="12" s="1"/>
  <c r="D9" i="5" s="1"/>
  <c r="F9" i="5" s="1"/>
  <c r="H9" i="5" s="1"/>
  <c r="D22" i="16"/>
  <c r="OJ101" i="12"/>
  <c r="OJ103" i="12" s="1"/>
  <c r="OJ105" i="12" s="1"/>
  <c r="D24" i="5" s="1"/>
  <c r="F24" i="5" s="1"/>
  <c r="H24" i="5" s="1"/>
  <c r="D28" i="16" l="1"/>
  <c r="C30" i="16" s="1"/>
  <c r="J30" i="16" s="1"/>
  <c r="J31" i="16" s="1"/>
  <c r="D29" i="5"/>
  <c r="F29" i="5"/>
  <c r="H5" i="5"/>
  <c r="H29"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Nezir Unver</author>
  </authors>
  <commentList>
    <comment ref="J31" authorId="0" shapeId="0" xr:uid="{00000000-0006-0000-0200-000001000000}">
      <text>
        <r>
          <rPr>
            <b/>
            <sz val="9"/>
            <color indexed="81"/>
            <rFont val="Tahoma"/>
            <family val="2"/>
            <charset val="162"/>
          </rPr>
          <t>Nezir Unver:</t>
        </r>
        <r>
          <rPr>
            <sz val="9"/>
            <color indexed="81"/>
            <rFont val="Tahoma"/>
            <family val="2"/>
            <charset val="162"/>
          </rPr>
          <t xml:space="preserve">
Forkliftçi parası ortalamanın %90 ı. Protokolde Forkliftçi parası bölümüne Value olarak alınır.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ibrahim.senturk</author>
  </authors>
  <commentList>
    <comment ref="E14" authorId="0" shapeId="0" xr:uid="{00000000-0006-0000-0500-000001000000}">
      <text>
        <r>
          <rPr>
            <b/>
            <sz val="9"/>
            <color indexed="81"/>
            <rFont val="Tahoma"/>
            <family val="2"/>
            <charset val="162"/>
          </rPr>
          <t>ibrahim.senturk:</t>
        </r>
        <r>
          <rPr>
            <sz val="9"/>
            <color indexed="81"/>
            <rFont val="Tahoma"/>
            <family val="2"/>
            <charset val="162"/>
          </rPr>
          <t xml:space="preserve">
bölüm o ayki ortalamasınin %90 verile
cek
</t>
        </r>
      </text>
    </comment>
  </commentList>
</comments>
</file>

<file path=xl/sharedStrings.xml><?xml version="1.0" encoding="utf-8"?>
<sst xmlns="http://schemas.openxmlformats.org/spreadsheetml/2006/main" count="2543" uniqueCount="165">
  <si>
    <t>N O R M A L   Ç A L I Ş M  A</t>
  </si>
  <si>
    <t>FAZLA MESAİ</t>
  </si>
  <si>
    <t>h</t>
  </si>
  <si>
    <t>GÜN</t>
  </si>
  <si>
    <t>Sicil No</t>
  </si>
  <si>
    <t>Adı Soyadı</t>
  </si>
  <si>
    <t>Departmanı</t>
  </si>
  <si>
    <t>Ait old.Ay</t>
  </si>
  <si>
    <t>FİİLİ AKORD</t>
  </si>
  <si>
    <t>Y.İZİN+S.İZİN</t>
  </si>
  <si>
    <t>TOPLAM</t>
  </si>
  <si>
    <t>3 AYLIK</t>
  </si>
  <si>
    <t>FİİLİ</t>
  </si>
  <si>
    <t>NORMAL</t>
  </si>
  <si>
    <t>SİCİL</t>
  </si>
  <si>
    <t>ADI SOYADI</t>
  </si>
  <si>
    <t>ORT/TL/h</t>
  </si>
  <si>
    <t>SAAT</t>
  </si>
  <si>
    <t>AKORT</t>
  </si>
  <si>
    <t>NORMAL ÇAL.</t>
  </si>
  <si>
    <t>YILLIK İZİN</t>
  </si>
  <si>
    <t>F.M.</t>
  </si>
  <si>
    <t>GENEL</t>
  </si>
  <si>
    <t>AKORDU</t>
  </si>
  <si>
    <t>AKORD</t>
  </si>
  <si>
    <t>KİŞİ</t>
  </si>
  <si>
    <t>T O P L A M</t>
  </si>
  <si>
    <t>ALT BAZ</t>
  </si>
  <si>
    <t>ÜST BAZ</t>
  </si>
  <si>
    <t>AYLIK TUTAR</t>
  </si>
  <si>
    <t>FARK</t>
  </si>
  <si>
    <t>KONTROL</t>
  </si>
  <si>
    <t>F.MESAİ AKORDU</t>
  </si>
  <si>
    <t>TAT. AKORDU</t>
  </si>
  <si>
    <t>TOPL AKORD</t>
  </si>
  <si>
    <t>İŞ TÜRÜ</t>
  </si>
  <si>
    <t>YAP.AD</t>
  </si>
  <si>
    <t xml:space="preserve"> AKORT</t>
  </si>
  <si>
    <t>FAK.SA</t>
  </si>
  <si>
    <t xml:space="preserve">  İMZASI</t>
  </si>
  <si>
    <t>ORTALAMA</t>
  </si>
  <si>
    <t>FİİLİ SAAT</t>
  </si>
  <si>
    <t>SAP</t>
  </si>
  <si>
    <t>S.NO:</t>
  </si>
  <si>
    <t>Y.İZİN</t>
  </si>
  <si>
    <t>V.FİŞİ</t>
  </si>
  <si>
    <t>PUANTAJ</t>
  </si>
  <si>
    <t>NOR</t>
  </si>
  <si>
    <t>HT</t>
  </si>
  <si>
    <t>FM</t>
  </si>
  <si>
    <t>Ü.İZİN</t>
  </si>
  <si>
    <t>V_Sicil</t>
  </si>
  <si>
    <t>Nor</t>
  </si>
  <si>
    <t>Sos</t>
  </si>
  <si>
    <t>Tat</t>
  </si>
  <si>
    <t>Fm</t>
  </si>
  <si>
    <t>Ücrz</t>
  </si>
  <si>
    <t>FİKRET DÜNDAR</t>
  </si>
  <si>
    <t>Tah.Boru Montaj</t>
  </si>
  <si>
    <t>Fonksiyon Test</t>
  </si>
  <si>
    <t>Flanş Bağlamalı Fonk.Test</t>
  </si>
  <si>
    <t>Pantograf Vitrous China</t>
  </si>
  <si>
    <t>Delik İz Açma</t>
  </si>
  <si>
    <t>Vitra Clean</t>
  </si>
  <si>
    <t>Forklift Operatörü</t>
  </si>
  <si>
    <t>BÖLÜM ORTALAMA HESABI</t>
  </si>
  <si>
    <t>Diğer İşler</t>
  </si>
  <si>
    <t>Perde Kes.Kuru Sist.</t>
  </si>
  <si>
    <t>Wnzl. Yerd.Klz. Ve Pisuar</t>
  </si>
  <si>
    <t>RIDVAN ÖNCÜ</t>
  </si>
  <si>
    <t>HASAN USLU</t>
  </si>
  <si>
    <t>MUHARREM KIRKGÜL</t>
  </si>
  <si>
    <t>KERİM DENGİZ</t>
  </si>
  <si>
    <t>TAŞLAMA 1</t>
  </si>
  <si>
    <t>AYLIK VERİM
 TUTAR</t>
  </si>
  <si>
    <t>Tah.Boru Hazırlık</t>
  </si>
  <si>
    <t>TANER GELDEÇ</t>
  </si>
  <si>
    <t>D1-D5 KOKU TESTİ</t>
  </si>
  <si>
    <t>BANTTA ÜRÜN ATMA</t>
  </si>
  <si>
    <t>RİM.EX MONTAJ</t>
  </si>
  <si>
    <t>DEPO ÜRÜN KONTROL</t>
  </si>
  <si>
    <t>AYIPLI ÜRÜN İŞÇİLİĞİ</t>
  </si>
  <si>
    <t>CLEAN PVD KONTROL</t>
  </si>
  <si>
    <t>İ.S.G. EĞİTİMİ</t>
  </si>
  <si>
    <t>TAŞLAMA EĞİTİMİ</t>
  </si>
  <si>
    <t>ÜRÜN KONTROL</t>
  </si>
  <si>
    <t>Formen Adayı</t>
  </si>
  <si>
    <t>üç aylık ortalama %100 uygulanıyor</t>
  </si>
  <si>
    <t>üç aylık ortalama %90 uygulanıyor</t>
  </si>
  <si>
    <t>nor.çal.adet</t>
  </si>
  <si>
    <t>Ü.B. TL.</t>
  </si>
  <si>
    <t>ÜB TL</t>
  </si>
  <si>
    <t>SAYIM</t>
  </si>
  <si>
    <t>HASAN HÜSEYİN ÖNCÜ</t>
  </si>
  <si>
    <t>NADİR KURTULDU</t>
  </si>
  <si>
    <t>1.İŞLETME TAŞLAMA AKORD ÇİZELGESİ</t>
  </si>
  <si>
    <t>VOLKAN TOKA</t>
  </si>
  <si>
    <t>HASAN HÜSEYİN BULUT</t>
  </si>
  <si>
    <t>TUNCAY ERYILMAZ</t>
  </si>
  <si>
    <t>ABDÜLBAKİ ATAY</t>
  </si>
  <si>
    <t>Pantograf FFC</t>
  </si>
  <si>
    <t>MUSTAFA YÜKSEL</t>
  </si>
  <si>
    <t>ALİ BEYGE</t>
  </si>
  <si>
    <t>FORKLİFTÇİ PARASI</t>
  </si>
  <si>
    <t>FORKLİFTÇİ PARASI % 90</t>
  </si>
  <si>
    <t>H.KAMBER</t>
  </si>
  <si>
    <t>ŞENOL ÇAKMAK</t>
  </si>
  <si>
    <t>TEVFİK UYSAL</t>
  </si>
  <si>
    <t>FEVFİK UYSAL</t>
  </si>
  <si>
    <t>BASRİ DURGUN</t>
  </si>
  <si>
    <t>GÜLSÜM ÖZBURUN</t>
  </si>
  <si>
    <t>MUSTAFA EREN</t>
  </si>
  <si>
    <t>MUHAMMET DEMİREL</t>
  </si>
  <si>
    <t>RÜSTEM ÖZCAN</t>
  </si>
  <si>
    <t>SOYDAN BEREKET</t>
  </si>
  <si>
    <t>RAPORLU</t>
  </si>
  <si>
    <t>2h M.İZİN</t>
  </si>
  <si>
    <t xml:space="preserve"> </t>
  </si>
  <si>
    <t>5h M.İZİN</t>
  </si>
  <si>
    <t>2,5h M.İZİN</t>
  </si>
  <si>
    <t>GRUP</t>
  </si>
  <si>
    <t>IS TURU</t>
  </si>
  <si>
    <t>YAP.AD (FM)</t>
  </si>
  <si>
    <t>GÜN SIRA</t>
  </si>
  <si>
    <t>SÜRE</t>
  </si>
  <si>
    <t>IS TURU (FM)</t>
  </si>
  <si>
    <t>GR.</t>
  </si>
  <si>
    <t>SÜRE (FM)</t>
  </si>
  <si>
    <t>ALT BZ. FM</t>
  </si>
  <si>
    <t>FARK F.</t>
  </si>
  <si>
    <t xml:space="preserve"> AKORT F.</t>
  </si>
  <si>
    <t>A.T.</t>
  </si>
  <si>
    <t>TOPLAM AKORT</t>
  </si>
  <si>
    <t>A.T. (FM)</t>
  </si>
  <si>
    <t>XXX</t>
  </si>
  <si>
    <t>GRUP NO</t>
  </si>
  <si>
    <t>SIZDIRMAZLIK TAMİR</t>
  </si>
  <si>
    <t>VAKUM TEST</t>
  </si>
  <si>
    <t>WNZL. LAV. VE DUV. ASMA KLZ</t>
  </si>
  <si>
    <t>PANTOGRAF LAVABO TAŞLAMA</t>
  </si>
  <si>
    <t>PERDE KESME SULU SİST.</t>
  </si>
  <si>
    <t>KOKU TESTİ</t>
  </si>
  <si>
    <t>WNZL. YERD.KLZ. TAŞLAMA</t>
  </si>
  <si>
    <t>EĞİTİM</t>
  </si>
  <si>
    <t>TAŞLAMA 2</t>
  </si>
  <si>
    <t>TAŞLAMA 3</t>
  </si>
  <si>
    <t>TAŞLAMA 4</t>
  </si>
  <si>
    <t>TAŞLAMA 5</t>
  </si>
  <si>
    <t>TAŞLAMA 6</t>
  </si>
  <si>
    <t>TAŞLAMA 7</t>
  </si>
  <si>
    <t>TAŞLAMA 8</t>
  </si>
  <si>
    <t>TAŞLAMA 9</t>
  </si>
  <si>
    <t>TAŞLAMA 10</t>
  </si>
  <si>
    <t>TAŞLAMA 11</t>
  </si>
  <si>
    <t>TAŞLAMA 12</t>
  </si>
  <si>
    <t>TAŞLAMA 13</t>
  </si>
  <si>
    <t>TAŞLAMA 14</t>
  </si>
  <si>
    <t>TAŞLAMA 15</t>
  </si>
  <si>
    <t>TAŞLAMA 16</t>
  </si>
  <si>
    <t>TAŞLAMA 17</t>
  </si>
  <si>
    <t>TAŞLAMA 18</t>
  </si>
  <si>
    <t>TAŞLAMA 19</t>
  </si>
  <si>
    <t>TAŞLAMA 20</t>
  </si>
  <si>
    <t>TAŞLAMA 21</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</si>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</sst>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quot;TL&quot;_-;\-* #,##0.00\ &quot;TL&quot;_-;_-* &quot;-&quot;??\ &quot;TL&quot;_-;_-@_-"/>
    <numFmt numFmtId="165" formatCode="mmmm\-yy"/>
    <numFmt numFmtId="166" formatCode="0.0"/>
    <numFmt numFmtId="167" formatCode="#,##0.0"/>
    <numFmt numFmtId="168" formatCode="mmmm\-yyyy"/>
  </numFmts>
  <fonts count="54">
    <font>
      <sz val="10"/>
      <name val="Arial"/>
      <charset val="162"/>
    </font>
    <font>
      <sz val="11"/>
      <color theme="1"/>
      <name val="Calibri"/>
      <family val="2"/>
      <charset val="162"/>
      <scheme val="minor"/>
    </font>
    <font>
      <sz val="10"/>
      <name val="Arial"/>
      <family val="2"/>
      <charset val="162"/>
    </font>
    <font>
      <b/>
      <sz val="12"/>
      <color indexed="8"/>
      <name val="Arial"/>
      <family val="2"/>
      <charset val="162"/>
    </font>
    <font>
      <b/>
      <sz val="12"/>
      <name val="Arial"/>
      <family val="2"/>
    </font>
    <font>
      <b/>
      <sz val="10"/>
      <name val="Arial"/>
      <family val="2"/>
    </font>
    <font>
      <b/>
      <sz val="11"/>
      <name val="Arial Tur"/>
      <family val="2"/>
      <charset val="162"/>
    </font>
    <font>
      <b/>
      <sz val="10"/>
      <name val="Arial Tur"/>
      <family val="2"/>
      <charset val="162"/>
    </font>
    <font>
      <sz val="10"/>
      <name val="Arial Tur"/>
      <family val="2"/>
      <charset val="162"/>
    </font>
    <font>
      <sz val="12"/>
      <name val="Arial Tur"/>
      <family val="2"/>
      <charset val="162"/>
    </font>
    <font>
      <b/>
      <sz val="22"/>
      <name val="Arial Tur"/>
      <family val="2"/>
      <charset val="162"/>
    </font>
    <font>
      <b/>
      <sz val="12"/>
      <name val="Arial Tur"/>
      <family val="2"/>
      <charset val="162"/>
    </font>
    <font>
      <b/>
      <sz val="14"/>
      <name val="Arial"/>
      <family val="2"/>
      <charset val="162"/>
    </font>
    <font>
      <b/>
      <sz val="11"/>
      <color indexed="8"/>
      <name val="Arial Tur"/>
      <family val="2"/>
      <charset val="162"/>
    </font>
    <font>
      <b/>
      <sz val="10"/>
      <color indexed="8"/>
      <name val="Arial Tur"/>
      <family val="2"/>
      <charset val="162"/>
    </font>
    <font>
      <sz val="10"/>
      <color indexed="8"/>
      <name val="Arial Tur"/>
      <family val="2"/>
      <charset val="162"/>
    </font>
    <font>
      <sz val="10"/>
      <color indexed="9"/>
      <name val="Arial Tur"/>
      <family val="2"/>
      <charset val="162"/>
    </font>
    <font>
      <b/>
      <sz val="8"/>
      <name val="Arial Tur"/>
      <family val="2"/>
      <charset val="162"/>
    </font>
    <font>
      <b/>
      <sz val="7"/>
      <color indexed="8"/>
      <name val="Arial Tur"/>
      <family val="2"/>
      <charset val="162"/>
    </font>
    <font>
      <sz val="10"/>
      <name val="Baez"/>
      <charset val="162"/>
    </font>
    <font>
      <sz val="10"/>
      <color indexed="8"/>
      <name val="Baez"/>
      <charset val="162"/>
    </font>
    <font>
      <sz val="10"/>
      <color indexed="9"/>
      <name val="Baez"/>
      <charset val="162"/>
    </font>
    <font>
      <b/>
      <sz val="12"/>
      <name val="Monotype Corsiva"/>
      <family val="4"/>
    </font>
    <font>
      <sz val="10"/>
      <color indexed="9"/>
      <name val="Arial"/>
      <family val="2"/>
    </font>
    <font>
      <sz val="10"/>
      <color indexed="10"/>
      <name val="Arial"/>
      <family val="2"/>
    </font>
    <font>
      <b/>
      <sz val="10"/>
      <color indexed="10"/>
      <name val="Arial"/>
      <family val="2"/>
    </font>
    <font>
      <sz val="9"/>
      <name val="Arial"/>
      <family val="2"/>
    </font>
    <font>
      <b/>
      <sz val="10"/>
      <color indexed="10"/>
      <name val="Arial TUR"/>
      <family val="2"/>
      <charset val="162"/>
    </font>
    <font>
      <b/>
      <sz val="9"/>
      <name val="Arial Tur"/>
      <family val="2"/>
      <charset val="162"/>
    </font>
    <font>
      <sz val="24"/>
      <color indexed="10"/>
      <name val="Wingdings"/>
      <charset val="2"/>
    </font>
    <font>
      <sz val="10"/>
      <color indexed="8"/>
      <name val="Arial"/>
      <family val="2"/>
      <charset val="162"/>
    </font>
    <font>
      <b/>
      <sz val="16"/>
      <name val="Arial Tur"/>
      <family val="2"/>
      <charset val="162"/>
    </font>
    <font>
      <sz val="10"/>
      <name val="Arial"/>
      <family val="2"/>
      <charset val="162"/>
    </font>
    <font>
      <b/>
      <sz val="10"/>
      <name val="Arial"/>
      <family val="2"/>
      <charset val="162"/>
    </font>
    <font>
      <b/>
      <sz val="12"/>
      <name val="Arial"/>
      <family val="2"/>
      <charset val="162"/>
    </font>
    <font>
      <sz val="9"/>
      <color indexed="81"/>
      <name val="Tahoma"/>
      <family val="2"/>
      <charset val="162"/>
    </font>
    <font>
      <b/>
      <sz val="9"/>
      <color indexed="81"/>
      <name val="Tahoma"/>
      <family val="2"/>
      <charset val="162"/>
    </font>
    <font>
      <b/>
      <i/>
      <sz val="10"/>
      <name val="Arial"/>
      <family val="2"/>
      <charset val="162"/>
    </font>
    <font>
      <sz val="8"/>
      <name val="Arial"/>
      <family val="2"/>
      <charset val="162"/>
    </font>
    <font>
      <sz val="9"/>
      <name val="Arial"/>
      <family val="2"/>
      <charset val="162"/>
    </font>
    <font>
      <sz val="10"/>
      <color rgb="FFFF0000"/>
      <name val="Arial"/>
      <family val="2"/>
      <charset val="162"/>
    </font>
    <font>
      <b/>
      <sz val="10"/>
      <color rgb="FFFF0000"/>
      <name val="Arial Tur"/>
      <family val="2"/>
      <charset val="162"/>
    </font>
    <font>
      <sz val="14"/>
      <color rgb="FFFF0000"/>
      <name val="Arial Tur"/>
      <family val="2"/>
      <charset val="162"/>
    </font>
    <font>
      <b/>
      <sz val="12"/>
      <color rgb="FFFF0000"/>
      <name val="Arial Tur"/>
      <family val="2"/>
      <charset val="162"/>
    </font>
    <font>
      <b/>
      <sz val="11"/>
      <color rgb="FFFF0000"/>
      <name val="Arial Tur"/>
      <family val="2"/>
      <charset val="162"/>
    </font>
    <font>
      <b/>
      <sz val="9"/>
      <color rgb="FFFF0000"/>
      <name val="Baez"/>
      <charset val="162"/>
    </font>
    <font>
      <b/>
      <sz val="10"/>
      <color theme="3" tint="0.39997558519241921"/>
      <name val="Arial"/>
      <family val="2"/>
    </font>
    <font>
      <sz val="10"/>
      <color theme="0" tint="-0.14999847407452621"/>
      <name val="Arial"/>
      <family val="2"/>
      <charset val="162"/>
    </font>
    <font>
      <b/>
      <sz val="10"/>
      <color indexed="12"/>
      <name val="Arial Tur"/>
      <family val="2"/>
      <charset val="162"/>
    </font>
    <font>
      <b/>
      <sz val="10"/>
      <color rgb="FFFF0000"/>
      <name val="Arial"/>
      <family val="2"/>
      <charset val="162"/>
    </font>
    <font>
      <b/>
      <sz val="10"/>
      <color indexed="8"/>
      <name val="Arial"/>
      <family val="2"/>
      <charset val="162"/>
    </font>
    <font>
      <b/>
      <sz val="12"/>
      <color rgb="FFFF0000"/>
      <name val="Wingdings"/>
      <charset val="2"/>
    </font>
    <font>
      <b/>
      <sz val="7"/>
      <color rgb="FFFF0000"/>
      <name val="Arial Tur"/>
      <family val="2"/>
      <charset val="162"/>
    </font>
    <font>
      <sz val="8"/>
      <name val="Arial"/>
      <charset val="162"/>
    </font>
  </fonts>
  <fills count="10">
    <fill>
      <patternFill patternType="none"/>
    </fill>
    <fill>
      <patternFill patternType="gray125"/>
    </fill>
    <fill>
      <patternFill patternType="solid">
        <fgColor indexed="22"/>
        <bgColor indexed="0"/>
      </patternFill>
    </fill>
    <fill>
      <patternFill patternType="solid">
        <fgColor rgb="FFFFFF00"/>
        <bgColor indexed="64"/>
      </patternFill>
    </fill>
    <fill>
      <patternFill patternType="solid">
        <fgColor indexed="9"/>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92D050"/>
        <bgColor indexed="64"/>
      </patternFill>
    </fill>
  </fills>
  <borders count="61">
    <border>
      <left/>
      <right/>
      <top/>
      <bottom/>
      <diagonal/>
    </border>
    <border>
      <left style="thin">
        <color indexed="22"/>
      </left>
      <right style="thin">
        <color indexed="22"/>
      </right>
      <top style="thin">
        <color indexed="22"/>
      </top>
      <bottom style="thin">
        <color indexed="22"/>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bottom/>
      <diagonal/>
    </border>
    <border>
      <left style="medium">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double">
        <color indexed="64"/>
      </left>
      <right/>
      <top style="double">
        <color indexed="64"/>
      </top>
      <bottom style="double">
        <color indexed="64"/>
      </bottom>
      <diagonal/>
    </border>
    <border>
      <left/>
      <right style="double">
        <color indexed="64"/>
      </right>
      <top style="double">
        <color indexed="64"/>
      </top>
      <bottom style="double">
        <color indexed="64"/>
      </bottom>
      <diagonal/>
    </border>
    <border>
      <left style="medium">
        <color indexed="64"/>
      </left>
      <right style="medium">
        <color indexed="64"/>
      </right>
      <top/>
      <bottom/>
      <diagonal/>
    </border>
    <border>
      <left/>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style="thick">
        <color indexed="64"/>
      </right>
      <top style="medium">
        <color indexed="64"/>
      </top>
      <bottom style="medium">
        <color indexed="64"/>
      </bottom>
      <diagonal/>
    </border>
    <border>
      <left style="thick">
        <color indexed="64"/>
      </left>
      <right style="thick">
        <color indexed="64"/>
      </right>
      <top style="medium">
        <color indexed="64"/>
      </top>
      <bottom style="medium">
        <color indexed="64"/>
      </bottom>
      <diagonal/>
    </border>
    <border>
      <left style="thick">
        <color indexed="64"/>
      </left>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ck">
        <color indexed="64"/>
      </left>
      <right style="thick">
        <color indexed="64"/>
      </right>
      <top/>
      <bottom style="thick">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bottom/>
      <diagonal/>
    </border>
  </borders>
  <cellStyleXfs count="3">
    <xf numFmtId="0" fontId="0" fillId="0" borderId="0"/>
    <xf numFmtId="164" fontId="2" fillId="0" borderId="0" applyFont="0" applyFill="0" applyBorder="0" applyAlignment="0" applyProtection="0"/>
    <xf numFmtId="0" fontId="1" fillId="0" borderId="0"/>
  </cellStyleXfs>
  <cellXfs count="253">
    <xf numFmtId="0" fontId="0" fillId="0" borderId="0" xfId="0"/>
    <xf numFmtId="0" fontId="5" fillId="0" borderId="0" xfId="0" applyFont="1"/>
    <xf numFmtId="0" fontId="8" fillId="0" borderId="0" xfId="0" applyFont="1" applyBorder="1"/>
    <xf numFmtId="0" fontId="8" fillId="0" borderId="0" xfId="0" applyFont="1"/>
    <xf numFmtId="3" fontId="0" fillId="0" borderId="0" xfId="0" applyNumberFormat="1"/>
    <xf numFmtId="0" fontId="9" fillId="0" borderId="0" xfId="0" applyFont="1" applyBorder="1" applyAlignment="1">
      <alignment horizontal="center"/>
    </xf>
    <xf numFmtId="0" fontId="10" fillId="0" borderId="0" xfId="0" applyFont="1" applyBorder="1" applyAlignment="1">
      <alignment horizontal="center"/>
    </xf>
    <xf numFmtId="0" fontId="11" fillId="0" borderId="0" xfId="0" applyFont="1" applyBorder="1" applyAlignment="1">
      <alignment horizontal="right"/>
    </xf>
    <xf numFmtId="0" fontId="7" fillId="0" borderId="4" xfId="0" applyFont="1" applyBorder="1" applyAlignment="1">
      <alignment horizontal="center"/>
    </xf>
    <xf numFmtId="0" fontId="7" fillId="0" borderId="5" xfId="0" applyFont="1" applyBorder="1" applyAlignment="1">
      <alignment horizontal="center"/>
    </xf>
    <xf numFmtId="0" fontId="7" fillId="0" borderId="6" xfId="0" applyFont="1" applyBorder="1" applyAlignment="1">
      <alignment horizontal="center"/>
    </xf>
    <xf numFmtId="0" fontId="7" fillId="0" borderId="7" xfId="0" applyFont="1" applyBorder="1" applyAlignment="1">
      <alignment horizontal="center"/>
    </xf>
    <xf numFmtId="2" fontId="0" fillId="0" borderId="0" xfId="0" applyNumberFormat="1"/>
    <xf numFmtId="0" fontId="4" fillId="0" borderId="3" xfId="0" applyFont="1" applyBorder="1" applyAlignment="1">
      <alignment horizontal="center"/>
    </xf>
    <xf numFmtId="0" fontId="4" fillId="0" borderId="2" xfId="0" applyFont="1" applyBorder="1" applyAlignment="1">
      <alignment horizontal="center"/>
    </xf>
    <xf numFmtId="0" fontId="13" fillId="0" borderId="0" xfId="0" applyFont="1" applyAlignment="1">
      <alignment horizontal="center"/>
    </xf>
    <xf numFmtId="0" fontId="0" fillId="0" borderId="0" xfId="0" applyBorder="1"/>
    <xf numFmtId="0" fontId="13" fillId="0" borderId="0" xfId="0" applyFont="1" applyBorder="1"/>
    <xf numFmtId="165" fontId="2" fillId="0" borderId="0" xfId="0" applyNumberFormat="1" applyFont="1" applyAlignment="1"/>
    <xf numFmtId="165" fontId="8" fillId="0" borderId="0" xfId="0" applyNumberFormat="1" applyFont="1" applyAlignment="1"/>
    <xf numFmtId="165" fontId="14" fillId="0" borderId="0" xfId="0" applyNumberFormat="1" applyFont="1" applyAlignment="1"/>
    <xf numFmtId="0" fontId="15" fillId="0" borderId="0" xfId="0" applyFont="1"/>
    <xf numFmtId="0" fontId="16" fillId="0" borderId="0" xfId="0" applyFont="1" applyBorder="1"/>
    <xf numFmtId="0" fontId="17" fillId="0" borderId="3" xfId="0" applyFont="1" applyBorder="1"/>
    <xf numFmtId="0" fontId="14" fillId="0" borderId="10" xfId="0" applyFont="1" applyBorder="1" applyAlignment="1">
      <alignment horizontal="center" wrapText="1"/>
    </xf>
    <xf numFmtId="0" fontId="14" fillId="0" borderId="11" xfId="0" applyFont="1" applyBorder="1" applyAlignment="1">
      <alignment horizontal="center" wrapText="1"/>
    </xf>
    <xf numFmtId="0" fontId="7" fillId="0" borderId="11" xfId="0" applyFont="1" applyBorder="1" applyAlignment="1">
      <alignment horizontal="center" wrapText="1"/>
    </xf>
    <xf numFmtId="0" fontId="7" fillId="0" borderId="8" xfId="0" applyFont="1" applyBorder="1" applyAlignment="1">
      <alignment horizontal="center" wrapText="1"/>
    </xf>
    <xf numFmtId="3" fontId="8" fillId="0" borderId="0" xfId="0" applyNumberFormat="1" applyFont="1"/>
    <xf numFmtId="3" fontId="15" fillId="0" borderId="0" xfId="0" applyNumberFormat="1" applyFont="1" applyBorder="1" applyAlignment="1">
      <alignment horizontal="center"/>
    </xf>
    <xf numFmtId="0" fontId="16" fillId="0" borderId="0" xfId="0" applyFont="1"/>
    <xf numFmtId="0" fontId="7" fillId="0" borderId="0" xfId="0" applyFont="1"/>
    <xf numFmtId="0" fontId="14" fillId="0" borderId="0" xfId="0" applyFont="1" applyBorder="1"/>
    <xf numFmtId="0" fontId="7" fillId="0" borderId="12" xfId="0" applyFont="1" applyBorder="1"/>
    <xf numFmtId="3" fontId="14" fillId="0" borderId="0" xfId="0" applyNumberFormat="1" applyFont="1" applyBorder="1" applyAlignment="1">
      <alignment horizontal="left"/>
    </xf>
    <xf numFmtId="3" fontId="7" fillId="0" borderId="0" xfId="0" applyNumberFormat="1" applyFont="1" applyBorder="1" applyAlignment="1">
      <alignment horizontal="left"/>
    </xf>
    <xf numFmtId="3" fontId="7" fillId="0" borderId="0" xfId="0" applyNumberFormat="1" applyFont="1"/>
    <xf numFmtId="3" fontId="14" fillId="0" borderId="0" xfId="0" applyNumberFormat="1" applyFont="1" applyBorder="1"/>
    <xf numFmtId="3" fontId="14" fillId="0" borderId="0" xfId="0" applyNumberFormat="1" applyFont="1" applyBorder="1" applyAlignment="1">
      <alignment horizontal="right"/>
    </xf>
    <xf numFmtId="3" fontId="7" fillId="0" borderId="12" xfId="0" applyNumberFormat="1" applyFont="1" applyBorder="1"/>
    <xf numFmtId="0" fontId="8" fillId="0" borderId="0" xfId="0" applyFont="1" applyAlignment="1"/>
    <xf numFmtId="3" fontId="14" fillId="0" borderId="0" xfId="0" applyNumberFormat="1" applyFont="1" applyBorder="1" applyAlignment="1"/>
    <xf numFmtId="3" fontId="7" fillId="0" borderId="12" xfId="0" applyNumberFormat="1" applyFont="1" applyBorder="1" applyAlignment="1"/>
    <xf numFmtId="0" fontId="15" fillId="0" borderId="0" xfId="0" applyFont="1" applyBorder="1"/>
    <xf numFmtId="0" fontId="19" fillId="0" borderId="0" xfId="0" applyFont="1" applyBorder="1"/>
    <xf numFmtId="0" fontId="20" fillId="0" borderId="0" xfId="0" applyFont="1" applyBorder="1"/>
    <xf numFmtId="0" fontId="21" fillId="0" borderId="0" xfId="0" applyFont="1" applyBorder="1"/>
    <xf numFmtId="0" fontId="0" fillId="0" borderId="12" xfId="0" applyBorder="1"/>
    <xf numFmtId="0" fontId="14" fillId="0" borderId="10" xfId="0" applyFont="1" applyBorder="1" applyAlignment="1">
      <alignment horizontal="left"/>
    </xf>
    <xf numFmtId="3" fontId="14" fillId="0" borderId="3" xfId="0" applyNumberFormat="1" applyFont="1" applyBorder="1" applyAlignment="1">
      <alignment horizontal="left"/>
    </xf>
    <xf numFmtId="0" fontId="14" fillId="0" borderId="12" xfId="0" applyFont="1" applyBorder="1" applyAlignment="1">
      <alignment horizontal="center"/>
    </xf>
    <xf numFmtId="3" fontId="14" fillId="0" borderId="12" xfId="0" applyNumberFormat="1" applyFont="1" applyBorder="1" applyAlignment="1">
      <alignment horizontal="center"/>
    </xf>
    <xf numFmtId="0" fontId="14" fillId="0" borderId="9" xfId="0" applyFont="1" applyBorder="1" applyAlignment="1">
      <alignment horizontal="left"/>
    </xf>
    <xf numFmtId="3" fontId="14" fillId="0" borderId="9" xfId="0" applyNumberFormat="1" applyFont="1" applyBorder="1" applyAlignment="1">
      <alignment horizontal="left"/>
    </xf>
    <xf numFmtId="0" fontId="4" fillId="0" borderId="9" xfId="0" applyFont="1" applyBorder="1" applyAlignment="1">
      <alignment horizontal="center"/>
    </xf>
    <xf numFmtId="0" fontId="7" fillId="0" borderId="13" xfId="0" applyFont="1" applyBorder="1" applyAlignment="1">
      <alignment horizontal="center" wrapText="1"/>
    </xf>
    <xf numFmtId="3" fontId="0" fillId="0" borderId="12" xfId="0" applyNumberFormat="1" applyBorder="1"/>
    <xf numFmtId="0" fontId="23" fillId="0" borderId="0" xfId="0" applyFont="1"/>
    <xf numFmtId="3" fontId="23" fillId="0" borderId="0" xfId="0" applyNumberFormat="1" applyFont="1"/>
    <xf numFmtId="1" fontId="23" fillId="0" borderId="0" xfId="0" applyNumberFormat="1" applyFont="1"/>
    <xf numFmtId="167" fontId="0" fillId="0" borderId="12" xfId="0" applyNumberFormat="1" applyBorder="1"/>
    <xf numFmtId="0" fontId="18" fillId="0" borderId="14" xfId="0" applyFont="1" applyFill="1" applyBorder="1"/>
    <xf numFmtId="0" fontId="14" fillId="0" borderId="15" xfId="0" applyFont="1" applyFill="1" applyBorder="1"/>
    <xf numFmtId="0" fontId="7" fillId="0" borderId="15" xfId="0" applyFont="1" applyFill="1" applyBorder="1"/>
    <xf numFmtId="1" fontId="14" fillId="0" borderId="15" xfId="0" applyNumberFormat="1" applyFont="1" applyFill="1" applyBorder="1" applyAlignment="1">
      <alignment horizontal="center"/>
    </xf>
    <xf numFmtId="3" fontId="14" fillId="0" borderId="16" xfId="0" applyNumberFormat="1" applyFont="1" applyFill="1" applyBorder="1" applyAlignment="1">
      <alignment horizontal="center" vertical="center"/>
    </xf>
    <xf numFmtId="0" fontId="14" fillId="0" borderId="17" xfId="0" applyFont="1" applyFill="1" applyBorder="1"/>
    <xf numFmtId="0" fontId="25" fillId="0" borderId="18" xfId="0" applyFont="1" applyBorder="1" applyAlignment="1">
      <alignment horizontal="center"/>
    </xf>
    <xf numFmtId="0" fontId="25" fillId="0" borderId="19" xfId="0" applyFont="1" applyBorder="1" applyAlignment="1">
      <alignment horizontal="center"/>
    </xf>
    <xf numFmtId="0" fontId="7" fillId="0" borderId="20" xfId="0" applyFont="1" applyBorder="1"/>
    <xf numFmtId="0" fontId="7" fillId="0" borderId="20" xfId="0" applyFont="1" applyBorder="1" applyAlignment="1">
      <alignment horizontal="center"/>
    </xf>
    <xf numFmtId="167" fontId="7" fillId="0" borderId="20" xfId="0" applyNumberFormat="1" applyFont="1" applyBorder="1" applyAlignment="1">
      <alignment horizontal="center"/>
    </xf>
    <xf numFmtId="167" fontId="0" fillId="0" borderId="12" xfId="0" applyNumberFormat="1" applyBorder="1" applyAlignment="1">
      <alignment horizontal="center"/>
    </xf>
    <xf numFmtId="167" fontId="0" fillId="0" borderId="0" xfId="0" applyNumberFormat="1" applyBorder="1" applyAlignment="1">
      <alignment horizontal="center"/>
    </xf>
    <xf numFmtId="167" fontId="7" fillId="0" borderId="20" xfId="0" applyNumberFormat="1" applyFont="1" applyBorder="1"/>
    <xf numFmtId="167" fontId="27" fillId="0" borderId="20" xfId="0" applyNumberFormat="1" applyFont="1" applyBorder="1" applyAlignment="1">
      <alignment horizontal="center"/>
    </xf>
    <xf numFmtId="167" fontId="28" fillId="0" borderId="20" xfId="0" applyNumberFormat="1" applyFont="1" applyBorder="1" applyAlignment="1">
      <alignment horizontal="center"/>
    </xf>
    <xf numFmtId="0" fontId="29" fillId="0" borderId="0" xfId="0" applyFont="1" applyAlignment="1">
      <alignment horizontal="center" vertical="center"/>
    </xf>
    <xf numFmtId="0" fontId="30" fillId="0" borderId="1" xfId="0" applyFont="1" applyFill="1" applyBorder="1" applyAlignment="1">
      <alignment horizontal="right" wrapText="1"/>
    </xf>
    <xf numFmtId="0" fontId="30" fillId="0" borderId="22" xfId="0" applyFont="1" applyFill="1" applyBorder="1" applyAlignment="1">
      <alignment horizontal="right" wrapText="1"/>
    </xf>
    <xf numFmtId="4" fontId="0" fillId="0" borderId="0" xfId="0" applyNumberFormat="1"/>
    <xf numFmtId="4" fontId="0" fillId="0" borderId="0" xfId="0" applyNumberFormat="1" applyAlignment="1">
      <alignment horizontal="center"/>
    </xf>
    <xf numFmtId="4" fontId="14" fillId="0" borderId="16" xfId="0" applyNumberFormat="1" applyFont="1" applyFill="1" applyBorder="1" applyAlignment="1">
      <alignment horizontal="center" vertical="center"/>
    </xf>
    <xf numFmtId="4" fontId="15" fillId="0" borderId="0" xfId="0" applyNumberFormat="1" applyFont="1" applyBorder="1" applyAlignment="1">
      <alignment horizontal="center"/>
    </xf>
    <xf numFmtId="4" fontId="16" fillId="0" borderId="0" xfId="0" applyNumberFormat="1" applyFont="1" applyBorder="1" applyAlignment="1">
      <alignment horizontal="center"/>
    </xf>
    <xf numFmtId="4" fontId="7" fillId="0" borderId="12" xfId="0" applyNumberFormat="1" applyFont="1" applyBorder="1" applyAlignment="1">
      <alignment horizontal="center"/>
    </xf>
    <xf numFmtId="4" fontId="7" fillId="0" borderId="0" xfId="0" applyNumberFormat="1" applyFont="1" applyBorder="1" applyAlignment="1">
      <alignment horizontal="center"/>
    </xf>
    <xf numFmtId="4" fontId="26" fillId="0" borderId="12" xfId="0" applyNumberFormat="1" applyFont="1" applyBorder="1" applyAlignment="1">
      <alignment horizontal="center"/>
    </xf>
    <xf numFmtId="4" fontId="0" fillId="0" borderId="12" xfId="0" applyNumberFormat="1" applyBorder="1" applyAlignment="1">
      <alignment horizontal="center"/>
    </xf>
    <xf numFmtId="0" fontId="0" fillId="0" borderId="0" xfId="0" applyAlignment="1">
      <alignment horizontal="center"/>
    </xf>
    <xf numFmtId="0" fontId="32" fillId="0" borderId="0" xfId="0" applyFont="1"/>
    <xf numFmtId="3" fontId="32" fillId="0" borderId="0" xfId="0" applyNumberFormat="1" applyFont="1"/>
    <xf numFmtId="166" fontId="8" fillId="0" borderId="0" xfId="0" applyNumberFormat="1" applyFont="1"/>
    <xf numFmtId="9" fontId="8" fillId="0" borderId="0" xfId="0" applyNumberFormat="1" applyFont="1" applyAlignment="1">
      <alignment horizontal="left"/>
    </xf>
    <xf numFmtId="4" fontId="0" fillId="3" borderId="0" xfId="0" applyNumberFormat="1" applyFill="1" applyAlignment="1">
      <alignment horizontal="center"/>
    </xf>
    <xf numFmtId="0" fontId="22" fillId="0" borderId="12" xfId="0" applyFont="1" applyBorder="1" applyAlignment="1">
      <alignment horizontal="center"/>
    </xf>
    <xf numFmtId="0" fontId="33" fillId="0" borderId="0" xfId="0" applyFont="1"/>
    <xf numFmtId="0" fontId="0" fillId="0" borderId="0" xfId="0" applyAlignment="1">
      <alignment horizontal="center" vertical="center"/>
    </xf>
    <xf numFmtId="0" fontId="33" fillId="0" borderId="4" xfId="0" applyFont="1" applyBorder="1" applyAlignment="1">
      <alignment horizontal="center" vertical="center" wrapText="1"/>
    </xf>
    <xf numFmtId="0" fontId="33" fillId="0" borderId="0" xfId="0" applyFont="1" applyAlignment="1">
      <alignment horizontal="center" vertical="center"/>
    </xf>
    <xf numFmtId="0" fontId="30" fillId="0" borderId="0" xfId="0" applyFont="1" applyFill="1" applyBorder="1" applyAlignment="1">
      <alignment horizontal="right" wrapText="1"/>
    </xf>
    <xf numFmtId="4" fontId="37" fillId="0" borderId="6" xfId="0" applyNumberFormat="1" applyFont="1" applyBorder="1" applyAlignment="1">
      <alignment horizontal="center" vertical="center"/>
    </xf>
    <xf numFmtId="3" fontId="38" fillId="0" borderId="0" xfId="0" applyNumberFormat="1" applyFont="1"/>
    <xf numFmtId="0" fontId="40" fillId="0" borderId="0" xfId="0" applyFont="1"/>
    <xf numFmtId="0" fontId="39" fillId="0" borderId="17" xfId="0" applyFont="1" applyBorder="1"/>
    <xf numFmtId="0" fontId="15" fillId="0" borderId="17" xfId="0" applyFont="1" applyBorder="1"/>
    <xf numFmtId="3" fontId="33" fillId="0" borderId="17" xfId="0" applyNumberFormat="1" applyFont="1" applyBorder="1" applyAlignment="1">
      <alignment horizontal="center"/>
    </xf>
    <xf numFmtId="164" fontId="45" fillId="0" borderId="17" xfId="1" applyFont="1" applyBorder="1" applyAlignment="1">
      <alignment horizontal="center"/>
    </xf>
    <xf numFmtId="0" fontId="41" fillId="0" borderId="0" xfId="0" applyFont="1" applyBorder="1"/>
    <xf numFmtId="4" fontId="41" fillId="0" borderId="0" xfId="0" applyNumberFormat="1" applyFont="1" applyBorder="1" applyAlignment="1">
      <alignment horizontal="center"/>
    </xf>
    <xf numFmtId="2" fontId="7" fillId="0" borderId="3" xfId="0" applyNumberFormat="1" applyFont="1" applyBorder="1"/>
    <xf numFmtId="166" fontId="7" fillId="0" borderId="25" xfId="0" applyNumberFormat="1" applyFont="1" applyBorder="1" applyAlignment="1">
      <alignment horizontal="center"/>
    </xf>
    <xf numFmtId="166" fontId="7" fillId="0" borderId="26" xfId="0" applyNumberFormat="1" applyFont="1" applyBorder="1" applyAlignment="1">
      <alignment horizontal="center"/>
    </xf>
    <xf numFmtId="4" fontId="0" fillId="0" borderId="0" xfId="0" applyNumberFormat="1" applyAlignment="1">
      <alignment horizontal="center"/>
    </xf>
    <xf numFmtId="0" fontId="47" fillId="0" borderId="0" xfId="0" applyFont="1"/>
    <xf numFmtId="0" fontId="4" fillId="0" borderId="0" xfId="0" applyFont="1" applyBorder="1" applyAlignment="1">
      <alignment horizontal="center"/>
    </xf>
    <xf numFmtId="0" fontId="7" fillId="0" borderId="0" xfId="0" applyFont="1" applyBorder="1" applyAlignment="1">
      <alignment horizontal="center" wrapText="1"/>
    </xf>
    <xf numFmtId="4" fontId="14" fillId="0" borderId="0" xfId="0" applyNumberFormat="1" applyFont="1" applyFill="1" applyBorder="1" applyAlignment="1">
      <alignment horizontal="center" vertical="center"/>
    </xf>
    <xf numFmtId="0" fontId="22" fillId="0" borderId="0" xfId="0" applyFont="1" applyBorder="1" applyAlignment="1">
      <alignment horizontal="center"/>
    </xf>
    <xf numFmtId="0" fontId="48" fillId="0" borderId="31" xfId="0" applyFont="1" applyBorder="1" applyAlignment="1">
      <alignment horizontal="center"/>
    </xf>
    <xf numFmtId="1" fontId="5" fillId="0" borderId="31" xfId="0" applyNumberFormat="1" applyFont="1" applyFill="1" applyBorder="1" applyAlignment="1">
      <alignment horizontal="center"/>
    </xf>
    <xf numFmtId="0" fontId="41" fillId="0" borderId="33" xfId="0" applyFont="1" applyBorder="1" applyAlignment="1">
      <alignment horizontal="center"/>
    </xf>
    <xf numFmtId="4" fontId="43" fillId="0" borderId="34" xfId="0" applyNumberFormat="1" applyFont="1" applyBorder="1" applyAlignment="1">
      <alignment horizontal="center"/>
    </xf>
    <xf numFmtId="4" fontId="43" fillId="0" borderId="35" xfId="0" applyNumberFormat="1" applyFont="1" applyBorder="1" applyAlignment="1">
      <alignment horizontal="center"/>
    </xf>
    <xf numFmtId="0" fontId="0" fillId="0" borderId="26" xfId="0" applyBorder="1"/>
    <xf numFmtId="4" fontId="11" fillId="0" borderId="36" xfId="0" applyNumberFormat="1" applyFont="1" applyBorder="1" applyAlignment="1">
      <alignment horizontal="center"/>
    </xf>
    <xf numFmtId="4" fontId="11" fillId="0" borderId="37" xfId="0" applyNumberFormat="1" applyFont="1" applyBorder="1" applyAlignment="1">
      <alignment horizontal="center"/>
    </xf>
    <xf numFmtId="0" fontId="41" fillId="0" borderId="10" xfId="0" applyFont="1" applyBorder="1" applyAlignment="1">
      <alignment horizontal="center"/>
    </xf>
    <xf numFmtId="167" fontId="44" fillId="0" borderId="11" xfId="0" applyNumberFormat="1" applyFont="1" applyBorder="1" applyAlignment="1">
      <alignment horizontal="center"/>
    </xf>
    <xf numFmtId="0" fontId="32" fillId="0" borderId="0" xfId="0" applyFont="1" applyAlignment="1">
      <alignment horizontal="left"/>
    </xf>
    <xf numFmtId="0" fontId="24" fillId="0" borderId="0" xfId="0" applyFont="1" applyAlignment="1">
      <alignment horizontal="center"/>
    </xf>
    <xf numFmtId="0" fontId="0" fillId="0" borderId="0" xfId="0" applyAlignment="1">
      <alignment horizontal="left"/>
    </xf>
    <xf numFmtId="0" fontId="7" fillId="0" borderId="17" xfId="0" applyFont="1" applyFill="1" applyBorder="1"/>
    <xf numFmtId="0" fontId="48" fillId="0" borderId="38" xfId="0" applyFont="1" applyBorder="1" applyAlignment="1">
      <alignment horizontal="center"/>
    </xf>
    <xf numFmtId="0" fontId="48" fillId="0" borderId="23" xfId="0" applyFont="1" applyBorder="1" applyAlignment="1">
      <alignment horizontal="center"/>
    </xf>
    <xf numFmtId="0" fontId="7" fillId="0" borderId="34" xfId="0" applyFont="1" applyFill="1" applyBorder="1"/>
    <xf numFmtId="4" fontId="7" fillId="0" borderId="17" xfId="0" applyNumberFormat="1" applyFont="1" applyBorder="1" applyAlignment="1">
      <alignment horizontal="center"/>
    </xf>
    <xf numFmtId="4" fontId="7" fillId="0" borderId="32" xfId="0" applyNumberFormat="1" applyFont="1" applyBorder="1" applyAlignment="1">
      <alignment horizontal="center"/>
    </xf>
    <xf numFmtId="0" fontId="7" fillId="0" borderId="32" xfId="0" applyFont="1" applyBorder="1"/>
    <xf numFmtId="4" fontId="0" fillId="0" borderId="38" xfId="0" applyNumberFormat="1" applyBorder="1" applyAlignment="1">
      <alignment horizontal="center"/>
    </xf>
    <xf numFmtId="0" fontId="49" fillId="0" borderId="10" xfId="0" applyFont="1" applyBorder="1" applyAlignment="1">
      <alignment horizontal="center" vertical="center"/>
    </xf>
    <xf numFmtId="0" fontId="49" fillId="0" borderId="13" xfId="0" applyFont="1" applyBorder="1" applyAlignment="1">
      <alignment horizontal="center" vertical="center"/>
    </xf>
    <xf numFmtId="0" fontId="49" fillId="0" borderId="2" xfId="0" applyFont="1" applyBorder="1" applyAlignment="1">
      <alignment horizontal="center" vertical="center"/>
    </xf>
    <xf numFmtId="0" fontId="49" fillId="0" borderId="12" xfId="0" applyFont="1" applyBorder="1" applyAlignment="1">
      <alignment horizontal="center" vertical="center"/>
    </xf>
    <xf numFmtId="0" fontId="34" fillId="0" borderId="0" xfId="0" applyFont="1" applyAlignment="1">
      <alignment vertical="center"/>
    </xf>
    <xf numFmtId="168" fontId="6" fillId="0" borderId="2" xfId="0" applyNumberFormat="1" applyFont="1" applyBorder="1" applyAlignment="1">
      <alignment horizontal="center"/>
    </xf>
    <xf numFmtId="0" fontId="50" fillId="2" borderId="21" xfId="0" applyFont="1" applyFill="1" applyBorder="1" applyAlignment="1">
      <alignment horizontal="center"/>
    </xf>
    <xf numFmtId="166" fontId="7" fillId="0" borderId="15" xfId="0" applyNumberFormat="1" applyFont="1" applyBorder="1" applyAlignment="1">
      <alignment horizontal="center"/>
    </xf>
    <xf numFmtId="4" fontId="7" fillId="0" borderId="15" xfId="0" applyNumberFormat="1" applyFont="1" applyBorder="1" applyAlignment="1">
      <alignment horizontal="center"/>
    </xf>
    <xf numFmtId="166" fontId="7" fillId="0" borderId="44" xfId="0" applyNumberFormat="1" applyFont="1" applyBorder="1" applyAlignment="1">
      <alignment horizontal="center"/>
    </xf>
    <xf numFmtId="166" fontId="7" fillId="0" borderId="45" xfId="0" applyNumberFormat="1" applyFont="1" applyBorder="1" applyAlignment="1">
      <alignment horizontal="center"/>
    </xf>
    <xf numFmtId="166" fontId="42" fillId="0" borderId="46" xfId="0" applyNumberFormat="1" applyFont="1" applyBorder="1" applyAlignment="1">
      <alignment horizontal="center"/>
    </xf>
    <xf numFmtId="167" fontId="44" fillId="0" borderId="47" xfId="0" applyNumberFormat="1" applyFont="1" applyBorder="1" applyAlignment="1">
      <alignment horizontal="center"/>
    </xf>
    <xf numFmtId="166" fontId="11" fillId="0" borderId="48" xfId="0" applyNumberFormat="1" applyFont="1" applyBorder="1" applyAlignment="1">
      <alignment horizontal="center"/>
    </xf>
    <xf numFmtId="0" fontId="7" fillId="0" borderId="32" xfId="0" applyFont="1" applyBorder="1" applyAlignment="1"/>
    <xf numFmtId="0" fontId="41" fillId="0" borderId="35" xfId="0" applyFont="1" applyBorder="1"/>
    <xf numFmtId="0" fontId="41" fillId="0" borderId="13" xfId="0" applyFont="1" applyBorder="1"/>
    <xf numFmtId="0" fontId="7" fillId="0" borderId="37" xfId="0" applyFont="1" applyBorder="1"/>
    <xf numFmtId="0" fontId="49" fillId="0" borderId="9" xfId="0" applyFont="1" applyBorder="1" applyAlignment="1">
      <alignment horizontal="left" vertical="center"/>
    </xf>
    <xf numFmtId="0" fontId="33" fillId="0" borderId="0" xfId="0" applyFont="1" applyAlignment="1">
      <alignment vertical="center"/>
    </xf>
    <xf numFmtId="0" fontId="49" fillId="0" borderId="0" xfId="0" applyFont="1" applyAlignment="1">
      <alignment horizontal="center" vertical="center"/>
    </xf>
    <xf numFmtId="2" fontId="33" fillId="0" borderId="24" xfId="0" applyNumberFormat="1" applyFont="1" applyBorder="1" applyAlignment="1">
      <alignment horizontal="center" vertical="center"/>
    </xf>
    <xf numFmtId="2" fontId="33" fillId="0" borderId="39" xfId="0" applyNumberFormat="1" applyFont="1" applyBorder="1" applyAlignment="1">
      <alignment horizontal="center" vertical="center"/>
    </xf>
    <xf numFmtId="2" fontId="7" fillId="0" borderId="49" xfId="0" applyNumberFormat="1" applyFont="1" applyBorder="1"/>
    <xf numFmtId="2" fontId="7" fillId="0" borderId="50" xfId="0" applyNumberFormat="1" applyFont="1" applyBorder="1"/>
    <xf numFmtId="167" fontId="8" fillId="0" borderId="31" xfId="0" applyNumberFormat="1" applyFont="1" applyBorder="1" applyAlignment="1">
      <alignment horizontal="center"/>
    </xf>
    <xf numFmtId="4" fontId="8" fillId="4" borderId="32" xfId="0" applyNumberFormat="1" applyFont="1" applyFill="1" applyBorder="1" applyAlignment="1">
      <alignment horizontal="center"/>
    </xf>
    <xf numFmtId="167" fontId="8" fillId="0" borderId="31" xfId="0" applyNumberFormat="1" applyFont="1" applyFill="1" applyBorder="1" applyAlignment="1">
      <alignment horizontal="center"/>
    </xf>
    <xf numFmtId="4" fontId="8" fillId="0" borderId="32" xfId="0" applyNumberFormat="1" applyFont="1" applyFill="1" applyBorder="1" applyAlignment="1">
      <alignment horizontal="center"/>
    </xf>
    <xf numFmtId="167" fontId="8" fillId="0" borderId="33" xfId="0" applyNumberFormat="1" applyFont="1" applyBorder="1" applyAlignment="1">
      <alignment horizontal="center"/>
    </xf>
    <xf numFmtId="4" fontId="8" fillId="4" borderId="35" xfId="0" applyNumberFormat="1" applyFont="1" applyFill="1" applyBorder="1" applyAlignment="1">
      <alignment horizontal="center"/>
    </xf>
    <xf numFmtId="167" fontId="8" fillId="0" borderId="33" xfId="0" applyNumberFormat="1" applyFont="1" applyFill="1" applyBorder="1" applyAlignment="1">
      <alignment horizontal="center"/>
    </xf>
    <xf numFmtId="4" fontId="8" fillId="0" borderId="35" xfId="0" applyNumberFormat="1" applyFont="1" applyFill="1" applyBorder="1" applyAlignment="1">
      <alignment horizontal="center"/>
    </xf>
    <xf numFmtId="0" fontId="49" fillId="0" borderId="51" xfId="0" applyFont="1" applyBorder="1" applyAlignment="1">
      <alignment horizontal="center" vertical="center"/>
    </xf>
    <xf numFmtId="0" fontId="41" fillId="0" borderId="52" xfId="0" applyFont="1" applyBorder="1" applyAlignment="1">
      <alignment horizontal="center" vertical="center"/>
    </xf>
    <xf numFmtId="4" fontId="41" fillId="0" borderId="53" xfId="0" applyNumberFormat="1" applyFont="1" applyBorder="1" applyAlignment="1">
      <alignment horizontal="center" vertical="center"/>
    </xf>
    <xf numFmtId="167" fontId="41" fillId="0" borderId="10" xfId="0" applyNumberFormat="1" applyFont="1" applyBorder="1" applyAlignment="1">
      <alignment horizontal="center" vertical="center"/>
    </xf>
    <xf numFmtId="167" fontId="41" fillId="0" borderId="13" xfId="0" applyNumberFormat="1" applyFont="1" applyBorder="1" applyAlignment="1">
      <alignment horizontal="center" vertical="center"/>
    </xf>
    <xf numFmtId="0" fontId="48" fillId="0" borderId="17" xfId="0" applyFont="1" applyBorder="1" applyAlignment="1">
      <alignment horizontal="center"/>
    </xf>
    <xf numFmtId="0" fontId="7" fillId="0" borderId="54" xfId="0" applyFont="1" applyBorder="1"/>
    <xf numFmtId="0" fontId="7" fillId="0" borderId="55" xfId="0" applyFont="1" applyBorder="1"/>
    <xf numFmtId="3" fontId="49" fillId="0" borderId="43" xfId="0" applyNumberFormat="1" applyFont="1" applyBorder="1" applyAlignment="1">
      <alignment horizontal="center" vertical="center"/>
    </xf>
    <xf numFmtId="3" fontId="0" fillId="0" borderId="6" xfId="0" applyNumberFormat="1" applyBorder="1" applyAlignment="1">
      <alignment horizontal="center"/>
    </xf>
    <xf numFmtId="3" fontId="49" fillId="0" borderId="56" xfId="0" applyNumberFormat="1" applyFont="1" applyBorder="1" applyAlignment="1">
      <alignment horizontal="center" vertical="center"/>
    </xf>
    <xf numFmtId="4" fontId="0" fillId="0" borderId="6" xfId="0" applyNumberFormat="1" applyBorder="1" applyAlignment="1">
      <alignment horizontal="center"/>
    </xf>
    <xf numFmtId="4" fontId="51" fillId="0" borderId="0" xfId="0" applyNumberFormat="1" applyFont="1" applyFill="1" applyBorder="1" applyAlignment="1">
      <alignment horizontal="center" vertical="center"/>
    </xf>
    <xf numFmtId="3" fontId="2" fillId="0" borderId="0" xfId="0" applyNumberFormat="1" applyFont="1"/>
    <xf numFmtId="0" fontId="0" fillId="0" borderId="49" xfId="0" applyBorder="1"/>
    <xf numFmtId="0" fontId="0" fillId="0" borderId="57" xfId="0" applyBorder="1"/>
    <xf numFmtId="0" fontId="0" fillId="0" borderId="5" xfId="0" applyBorder="1"/>
    <xf numFmtId="0" fontId="0" fillId="0" borderId="58" xfId="0" applyBorder="1"/>
    <xf numFmtId="0" fontId="0" fillId="0" borderId="59" xfId="0" applyBorder="1"/>
    <xf numFmtId="0" fontId="0" fillId="0" borderId="50" xfId="0" applyBorder="1"/>
    <xf numFmtId="0" fontId="0" fillId="0" borderId="30" xfId="0" applyBorder="1"/>
    <xf numFmtId="0" fontId="0" fillId="0" borderId="7" xfId="0" applyBorder="1"/>
    <xf numFmtId="0" fontId="40" fillId="5" borderId="0" xfId="0" applyFont="1" applyFill="1" applyBorder="1"/>
    <xf numFmtId="0" fontId="33" fillId="6" borderId="0" xfId="0" applyFont="1" applyFill="1" applyBorder="1"/>
    <xf numFmtId="0" fontId="33" fillId="3" borderId="0" xfId="0" applyFont="1" applyFill="1" applyBorder="1"/>
    <xf numFmtId="0" fontId="13" fillId="3" borderId="0" xfId="0" applyFont="1" applyFill="1" applyBorder="1"/>
    <xf numFmtId="0" fontId="52" fillId="3" borderId="14" xfId="0" applyFont="1" applyFill="1" applyBorder="1"/>
    <xf numFmtId="4" fontId="14" fillId="3" borderId="16" xfId="0" applyNumberFormat="1" applyFont="1" applyFill="1" applyBorder="1" applyAlignment="1">
      <alignment horizontal="center" vertical="center"/>
    </xf>
    <xf numFmtId="0" fontId="52" fillId="0" borderId="14" xfId="0" applyFont="1" applyFill="1" applyBorder="1"/>
    <xf numFmtId="0" fontId="14" fillId="0" borderId="60" xfId="0" applyFont="1" applyFill="1" applyBorder="1"/>
    <xf numFmtId="0" fontId="14" fillId="0" borderId="34" xfId="0" applyFont="1" applyFill="1" applyBorder="1"/>
    <xf numFmtId="0" fontId="0" fillId="0" borderId="0" xfId="0" applyBorder="1" applyAlignment="1">
      <alignment horizontal="left"/>
    </xf>
    <xf numFmtId="165" fontId="2" fillId="0" borderId="0" xfId="0" applyNumberFormat="1" applyFont="1" applyAlignment="1">
      <alignment horizontal="left"/>
    </xf>
    <xf numFmtId="0" fontId="17" fillId="0" borderId="3" xfId="0" applyFont="1" applyBorder="1" applyAlignment="1">
      <alignment horizontal="left"/>
    </xf>
    <xf numFmtId="0" fontId="6" fillId="0" borderId="4" xfId="0" applyFont="1" applyFill="1" applyBorder="1" applyAlignment="1">
      <alignment horizontal="left" vertical="center"/>
    </xf>
    <xf numFmtId="0" fontId="6" fillId="0" borderId="29" xfId="0" applyFont="1" applyFill="1" applyBorder="1" applyAlignment="1">
      <alignment horizontal="left" vertical="center"/>
    </xf>
    <xf numFmtId="0" fontId="6" fillId="0" borderId="16" xfId="0" applyFont="1" applyFill="1" applyBorder="1" applyAlignment="1">
      <alignment horizontal="left" vertical="center"/>
    </xf>
    <xf numFmtId="3" fontId="8" fillId="0" borderId="0" xfId="0" applyNumberFormat="1" applyFont="1" applyAlignment="1">
      <alignment horizontal="left"/>
    </xf>
    <xf numFmtId="0" fontId="8" fillId="0" borderId="0" xfId="0" applyFont="1" applyAlignment="1">
      <alignment horizontal="left"/>
    </xf>
    <xf numFmtId="0" fontId="7" fillId="0" borderId="0" xfId="0" applyFont="1" applyAlignment="1">
      <alignment horizontal="left"/>
    </xf>
    <xf numFmtId="3" fontId="7" fillId="0" borderId="0" xfId="0" applyNumberFormat="1" applyFont="1" applyAlignment="1">
      <alignment horizontal="left"/>
    </xf>
    <xf numFmtId="0" fontId="8" fillId="0" borderId="0" xfId="0" applyFont="1" applyBorder="1" applyAlignment="1">
      <alignment horizontal="left"/>
    </xf>
    <xf numFmtId="0" fontId="19" fillId="0" borderId="0" xfId="0" applyFont="1" applyBorder="1" applyAlignment="1">
      <alignment horizontal="left"/>
    </xf>
    <xf numFmtId="0" fontId="14" fillId="7" borderId="10" xfId="0" applyFont="1" applyFill="1" applyBorder="1" applyAlignment="1">
      <alignment horizontal="center" wrapText="1"/>
    </xf>
    <xf numFmtId="0" fontId="7" fillId="7" borderId="11" xfId="0" applyFont="1" applyFill="1" applyBorder="1" applyAlignment="1">
      <alignment horizontal="center" wrapText="1"/>
    </xf>
    <xf numFmtId="0" fontId="7" fillId="7" borderId="8" xfId="0" applyFont="1" applyFill="1" applyBorder="1" applyAlignment="1">
      <alignment horizontal="center" wrapText="1"/>
    </xf>
    <xf numFmtId="0" fontId="7" fillId="8" borderId="8" xfId="0" applyFont="1" applyFill="1" applyBorder="1" applyAlignment="1">
      <alignment horizontal="center" wrapText="1"/>
    </xf>
    <xf numFmtId="0" fontId="14" fillId="7" borderId="11" xfId="0" applyFont="1" applyFill="1" applyBorder="1" applyAlignment="1">
      <alignment horizontal="center" wrapText="1"/>
    </xf>
    <xf numFmtId="0" fontId="7" fillId="8" borderId="8" xfId="0" applyFont="1" applyFill="1" applyBorder="1" applyAlignment="1">
      <alignment horizontal="center"/>
    </xf>
    <xf numFmtId="3" fontId="32" fillId="9" borderId="0" xfId="0" applyNumberFormat="1" applyFont="1" applyFill="1"/>
    <xf numFmtId="3" fontId="38" fillId="9" borderId="0" xfId="0" applyNumberFormat="1" applyFont="1" applyFill="1"/>
    <xf numFmtId="3" fontId="0" fillId="9" borderId="0" xfId="0" applyNumberFormat="1" applyFill="1"/>
    <xf numFmtId="0" fontId="6" fillId="0" borderId="4" xfId="0" applyFont="1" applyFill="1" applyBorder="1" applyAlignment="1">
      <alignment horizontal="center" vertical="center"/>
    </xf>
    <xf numFmtId="0" fontId="6" fillId="0" borderId="29" xfId="0" applyFont="1" applyFill="1" applyBorder="1" applyAlignment="1">
      <alignment horizontal="center" vertical="center"/>
    </xf>
    <xf numFmtId="0" fontId="6" fillId="0" borderId="16" xfId="0" applyFont="1" applyFill="1" applyBorder="1" applyAlignment="1">
      <alignment horizontal="center" vertical="center"/>
    </xf>
    <xf numFmtId="0" fontId="14" fillId="0" borderId="3" xfId="0" applyFont="1" applyBorder="1" applyAlignment="1">
      <alignment horizontal="center"/>
    </xf>
    <xf numFmtId="0" fontId="14" fillId="0" borderId="9" xfId="0" applyFont="1" applyBorder="1" applyAlignment="1">
      <alignment horizontal="center"/>
    </xf>
    <xf numFmtId="4" fontId="14" fillId="0" borderId="3" xfId="0" applyNumberFormat="1" applyFont="1" applyBorder="1" applyAlignment="1">
      <alignment horizontal="center"/>
    </xf>
    <xf numFmtId="4" fontId="14" fillId="0" borderId="9" xfId="0" applyNumberFormat="1" applyFont="1" applyBorder="1" applyAlignment="1">
      <alignment horizontal="center"/>
    </xf>
    <xf numFmtId="0" fontId="7" fillId="0" borderId="27" xfId="0" applyFont="1" applyBorder="1" applyAlignment="1">
      <alignment horizontal="center"/>
    </xf>
    <xf numFmtId="0" fontId="7" fillId="0" borderId="28" xfId="0" applyFont="1" applyBorder="1" applyAlignment="1">
      <alignment horizontal="center"/>
    </xf>
    <xf numFmtId="3" fontId="3" fillId="0" borderId="3" xfId="0" applyNumberFormat="1" applyFont="1" applyBorder="1" applyAlignment="1">
      <alignment horizontal="center"/>
    </xf>
    <xf numFmtId="3" fontId="3" fillId="0" borderId="2" xfId="0" applyNumberFormat="1" applyFont="1" applyBorder="1" applyAlignment="1">
      <alignment horizontal="center"/>
    </xf>
    <xf numFmtId="165" fontId="33" fillId="0" borderId="30" xfId="0" applyNumberFormat="1" applyFont="1" applyBorder="1" applyAlignment="1">
      <alignment horizontal="left"/>
    </xf>
    <xf numFmtId="0" fontId="4" fillId="0" borderId="3" xfId="0" applyFont="1" applyBorder="1" applyAlignment="1">
      <alignment horizontal="center"/>
    </xf>
    <xf numFmtId="0" fontId="4" fillId="0" borderId="2" xfId="0" applyFont="1" applyBorder="1" applyAlignment="1">
      <alignment horizontal="center"/>
    </xf>
    <xf numFmtId="0" fontId="31" fillId="0" borderId="0" xfId="0" applyFont="1" applyBorder="1" applyAlignment="1">
      <alignment horizontal="center"/>
    </xf>
    <xf numFmtId="168" fontId="12" fillId="0" borderId="30" xfId="0" applyNumberFormat="1" applyFont="1" applyBorder="1" applyAlignment="1">
      <alignment horizontal="center"/>
    </xf>
    <xf numFmtId="0" fontId="46" fillId="0" borderId="0" xfId="0" applyFont="1" applyAlignment="1">
      <alignment horizontal="center"/>
    </xf>
    <xf numFmtId="4" fontId="49" fillId="0" borderId="40" xfId="0" applyNumberFormat="1" applyFont="1" applyBorder="1" applyAlignment="1">
      <alignment horizontal="center" vertical="center"/>
    </xf>
    <xf numFmtId="4" fontId="49" fillId="0" borderId="41" xfId="0" applyNumberFormat="1" applyFont="1" applyBorder="1" applyAlignment="1">
      <alignment horizontal="center" vertical="center"/>
    </xf>
    <xf numFmtId="4" fontId="49" fillId="0" borderId="42" xfId="0" applyNumberFormat="1" applyFont="1" applyBorder="1" applyAlignment="1">
      <alignment horizontal="center" vertical="center"/>
    </xf>
    <xf numFmtId="4" fontId="49" fillId="0" borderId="43" xfId="0" applyNumberFormat="1" applyFont="1" applyBorder="1" applyAlignment="1">
      <alignment horizontal="center" vertical="center"/>
    </xf>
    <xf numFmtId="0" fontId="34" fillId="0" borderId="30" xfId="0" applyFont="1" applyBorder="1" applyAlignment="1">
      <alignment horizontal="center" vertical="center"/>
    </xf>
    <xf numFmtId="165" fontId="6" fillId="0" borderId="3" xfId="0" applyNumberFormat="1" applyFont="1" applyBorder="1" applyAlignment="1">
      <alignment horizontal="center"/>
    </xf>
    <xf numFmtId="165" fontId="6" fillId="0" borderId="9" xfId="0" applyNumberFormat="1" applyFont="1" applyBorder="1" applyAlignment="1">
      <alignment horizontal="center"/>
    </xf>
    <xf numFmtId="0" fontId="7" fillId="0" borderId="4" xfId="0" applyFont="1" applyFill="1" applyBorder="1" applyAlignment="1">
      <alignment horizontal="center" vertical="center"/>
    </xf>
    <xf numFmtId="0" fontId="7" fillId="0" borderId="6" xfId="0" applyFont="1" applyFill="1" applyBorder="1" applyAlignment="1">
      <alignment horizontal="center" vertical="center"/>
    </xf>
    <xf numFmtId="0" fontId="7" fillId="0" borderId="4" xfId="0" applyFont="1" applyBorder="1" applyAlignment="1">
      <alignment horizontal="center" vertical="center"/>
    </xf>
    <xf numFmtId="0" fontId="7" fillId="0" borderId="6" xfId="0" applyFont="1" applyBorder="1" applyAlignment="1">
      <alignment horizontal="center" vertical="center"/>
    </xf>
  </cellXfs>
  <cellStyles count="3">
    <cellStyle name="Currency" xfId="1" builtinId="4"/>
    <cellStyle name="Normal" xfId="0" builtinId="0"/>
    <cellStyle name="Normal 10" xfId="2" xr:uid="{00000000-0005-0000-0000-000002000000}"/>
  </cellStyles>
  <dxfs count="717">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110</xdr:col>
      <xdr:colOff>0</xdr:colOff>
      <xdr:row>0</xdr:row>
      <xdr:rowOff>123825</xdr:rowOff>
    </xdr:from>
    <xdr:to>
      <xdr:col>110</xdr:col>
      <xdr:colOff>0</xdr:colOff>
      <xdr:row>3</xdr:row>
      <xdr:rowOff>28575</xdr:rowOff>
    </xdr:to>
    <xdr:pic>
      <xdr:nvPicPr>
        <xdr:cNvPr id="308" name="Picture 5">
          <a:extLst>
            <a:ext uri="{FF2B5EF4-FFF2-40B4-BE49-F238E27FC236}">
              <a16:creationId xmlns:a16="http://schemas.microsoft.com/office/drawing/2014/main" id="{00000000-0008-0000-0000-00003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110</xdr:col>
      <xdr:colOff>0</xdr:colOff>
      <xdr:row>0</xdr:row>
      <xdr:rowOff>123825</xdr:rowOff>
    </xdr:from>
    <xdr:to>
      <xdr:col>110</xdr:col>
      <xdr:colOff>0</xdr:colOff>
      <xdr:row>3</xdr:row>
      <xdr:rowOff>28575</xdr:rowOff>
    </xdr:to>
    <xdr:pic>
      <xdr:nvPicPr>
        <xdr:cNvPr id="309" name="Picture 6">
          <a:extLst>
            <a:ext uri="{FF2B5EF4-FFF2-40B4-BE49-F238E27FC236}">
              <a16:creationId xmlns:a16="http://schemas.microsoft.com/office/drawing/2014/main" id="{00000000-0008-0000-0000-00003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101</xdr:col>
      <xdr:colOff>38100</xdr:colOff>
      <xdr:row>0</xdr:row>
      <xdr:rowOff>19050</xdr:rowOff>
    </xdr:from>
    <xdr:to>
      <xdr:col>103</xdr:col>
      <xdr:colOff>47625</xdr:colOff>
      <xdr:row>2</xdr:row>
      <xdr:rowOff>171450</xdr:rowOff>
    </xdr:to>
    <xdr:pic>
      <xdr:nvPicPr>
        <xdr:cNvPr id="310" name="Picture 43" descr="vitra_">
          <a:extLst>
            <a:ext uri="{FF2B5EF4-FFF2-40B4-BE49-F238E27FC236}">
              <a16:creationId xmlns:a16="http://schemas.microsoft.com/office/drawing/2014/main" id="{00000000-0008-0000-0000-000036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77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150</xdr:col>
      <xdr:colOff>0</xdr:colOff>
      <xdr:row>0</xdr:row>
      <xdr:rowOff>123825</xdr:rowOff>
    </xdr:from>
    <xdr:to>
      <xdr:col>150</xdr:col>
      <xdr:colOff>0</xdr:colOff>
      <xdr:row>3</xdr:row>
      <xdr:rowOff>28575</xdr:rowOff>
    </xdr:to>
    <xdr:pic>
      <xdr:nvPicPr>
        <xdr:cNvPr id="317" name="Picture 5">
          <a:extLst>
            <a:ext uri="{FF2B5EF4-FFF2-40B4-BE49-F238E27FC236}">
              <a16:creationId xmlns:a16="http://schemas.microsoft.com/office/drawing/2014/main" id="{00000000-0008-0000-0000-00003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150</xdr:col>
      <xdr:colOff>0</xdr:colOff>
      <xdr:row>0</xdr:row>
      <xdr:rowOff>123825</xdr:rowOff>
    </xdr:from>
    <xdr:to>
      <xdr:col>150</xdr:col>
      <xdr:colOff>0</xdr:colOff>
      <xdr:row>3</xdr:row>
      <xdr:rowOff>28575</xdr:rowOff>
    </xdr:to>
    <xdr:pic>
      <xdr:nvPicPr>
        <xdr:cNvPr id="318" name="Picture 6">
          <a:extLst>
            <a:ext uri="{FF2B5EF4-FFF2-40B4-BE49-F238E27FC236}">
              <a16:creationId xmlns:a16="http://schemas.microsoft.com/office/drawing/2014/main" id="{00000000-0008-0000-0000-00003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141</xdr:col>
      <xdr:colOff>38100</xdr:colOff>
      <xdr:row>0</xdr:row>
      <xdr:rowOff>19050</xdr:rowOff>
    </xdr:from>
    <xdr:to>
      <xdr:col>143</xdr:col>
      <xdr:colOff>47625</xdr:colOff>
      <xdr:row>2</xdr:row>
      <xdr:rowOff>171450</xdr:rowOff>
    </xdr:to>
    <xdr:pic>
      <xdr:nvPicPr>
        <xdr:cNvPr id="319" name="Picture 43" descr="vitra_">
          <a:extLst>
            <a:ext uri="{FF2B5EF4-FFF2-40B4-BE49-F238E27FC236}">
              <a16:creationId xmlns:a16="http://schemas.microsoft.com/office/drawing/2014/main" id="{00000000-0008-0000-0000-00003F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807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190</xdr:col>
      <xdr:colOff>0</xdr:colOff>
      <xdr:row>0</xdr:row>
      <xdr:rowOff>123825</xdr:rowOff>
    </xdr:from>
    <xdr:to>
      <xdr:col>190</xdr:col>
      <xdr:colOff>0</xdr:colOff>
      <xdr:row>3</xdr:row>
      <xdr:rowOff>28575</xdr:rowOff>
    </xdr:to>
    <xdr:pic>
      <xdr:nvPicPr>
        <xdr:cNvPr id="326" name="Picture 5">
          <a:extLst>
            <a:ext uri="{FF2B5EF4-FFF2-40B4-BE49-F238E27FC236}">
              <a16:creationId xmlns:a16="http://schemas.microsoft.com/office/drawing/2014/main" id="{00000000-0008-0000-0000-00004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464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190</xdr:col>
      <xdr:colOff>0</xdr:colOff>
      <xdr:row>0</xdr:row>
      <xdr:rowOff>123825</xdr:rowOff>
    </xdr:from>
    <xdr:to>
      <xdr:col>190</xdr:col>
      <xdr:colOff>0</xdr:colOff>
      <xdr:row>3</xdr:row>
      <xdr:rowOff>28575</xdr:rowOff>
    </xdr:to>
    <xdr:pic>
      <xdr:nvPicPr>
        <xdr:cNvPr id="327" name="Picture 6">
          <a:extLst>
            <a:ext uri="{FF2B5EF4-FFF2-40B4-BE49-F238E27FC236}">
              <a16:creationId xmlns:a16="http://schemas.microsoft.com/office/drawing/2014/main" id="{00000000-0008-0000-0000-00004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464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181</xdr:col>
      <xdr:colOff>38100</xdr:colOff>
      <xdr:row>0</xdr:row>
      <xdr:rowOff>19050</xdr:rowOff>
    </xdr:from>
    <xdr:to>
      <xdr:col>183</xdr:col>
      <xdr:colOff>47625</xdr:colOff>
      <xdr:row>2</xdr:row>
      <xdr:rowOff>171450</xdr:rowOff>
    </xdr:to>
    <xdr:pic>
      <xdr:nvPicPr>
        <xdr:cNvPr id="328" name="Picture 43" descr="vitra_">
          <a:extLst>
            <a:ext uri="{FF2B5EF4-FFF2-40B4-BE49-F238E27FC236}">
              <a16:creationId xmlns:a16="http://schemas.microsoft.com/office/drawing/2014/main" id="{00000000-0008-0000-0000-000048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28840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210</xdr:col>
      <xdr:colOff>0</xdr:colOff>
      <xdr:row>0</xdr:row>
      <xdr:rowOff>123825</xdr:rowOff>
    </xdr:from>
    <xdr:to>
      <xdr:col>210</xdr:col>
      <xdr:colOff>0</xdr:colOff>
      <xdr:row>3</xdr:row>
      <xdr:rowOff>28575</xdr:rowOff>
    </xdr:to>
    <xdr:pic>
      <xdr:nvPicPr>
        <xdr:cNvPr id="329" name="Picture 5">
          <a:extLst>
            <a:ext uri="{FF2B5EF4-FFF2-40B4-BE49-F238E27FC236}">
              <a16:creationId xmlns:a16="http://schemas.microsoft.com/office/drawing/2014/main" id="{00000000-0008-0000-0000-00004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210</xdr:col>
      <xdr:colOff>0</xdr:colOff>
      <xdr:row>0</xdr:row>
      <xdr:rowOff>123825</xdr:rowOff>
    </xdr:from>
    <xdr:to>
      <xdr:col>210</xdr:col>
      <xdr:colOff>0</xdr:colOff>
      <xdr:row>3</xdr:row>
      <xdr:rowOff>28575</xdr:rowOff>
    </xdr:to>
    <xdr:pic>
      <xdr:nvPicPr>
        <xdr:cNvPr id="330" name="Picture 6">
          <a:extLst>
            <a:ext uri="{FF2B5EF4-FFF2-40B4-BE49-F238E27FC236}">
              <a16:creationId xmlns:a16="http://schemas.microsoft.com/office/drawing/2014/main" id="{00000000-0008-0000-0000-00004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201</xdr:col>
      <xdr:colOff>38100</xdr:colOff>
      <xdr:row>0</xdr:row>
      <xdr:rowOff>19050</xdr:rowOff>
    </xdr:from>
    <xdr:to>
      <xdr:col>203</xdr:col>
      <xdr:colOff>47625</xdr:colOff>
      <xdr:row>2</xdr:row>
      <xdr:rowOff>171450</xdr:rowOff>
    </xdr:to>
    <xdr:pic>
      <xdr:nvPicPr>
        <xdr:cNvPr id="331" name="Picture 43" descr="vitra_">
          <a:extLst>
            <a:ext uri="{FF2B5EF4-FFF2-40B4-BE49-F238E27FC236}">
              <a16:creationId xmlns:a16="http://schemas.microsoft.com/office/drawing/2014/main" id="{00000000-0008-0000-0000-00004B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270</xdr:col>
      <xdr:colOff>0</xdr:colOff>
      <xdr:row>0</xdr:row>
      <xdr:rowOff>123825</xdr:rowOff>
    </xdr:from>
    <xdr:to>
      <xdr:col>270</xdr:col>
      <xdr:colOff>0</xdr:colOff>
      <xdr:row>3</xdr:row>
      <xdr:rowOff>28575</xdr:rowOff>
    </xdr:to>
    <xdr:pic>
      <xdr:nvPicPr>
        <xdr:cNvPr id="344" name="Picture 5">
          <a:extLst>
            <a:ext uri="{FF2B5EF4-FFF2-40B4-BE49-F238E27FC236}">
              <a16:creationId xmlns:a16="http://schemas.microsoft.com/office/drawing/2014/main" id="{00000000-0008-0000-0000-00005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1775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270</xdr:col>
      <xdr:colOff>0</xdr:colOff>
      <xdr:row>0</xdr:row>
      <xdr:rowOff>123825</xdr:rowOff>
    </xdr:from>
    <xdr:to>
      <xdr:col>270</xdr:col>
      <xdr:colOff>0</xdr:colOff>
      <xdr:row>3</xdr:row>
      <xdr:rowOff>28575</xdr:rowOff>
    </xdr:to>
    <xdr:pic>
      <xdr:nvPicPr>
        <xdr:cNvPr id="345" name="Picture 6">
          <a:extLst>
            <a:ext uri="{FF2B5EF4-FFF2-40B4-BE49-F238E27FC236}">
              <a16:creationId xmlns:a16="http://schemas.microsoft.com/office/drawing/2014/main" id="{00000000-0008-0000-0000-00005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1775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261</xdr:col>
      <xdr:colOff>38100</xdr:colOff>
      <xdr:row>0</xdr:row>
      <xdr:rowOff>19050</xdr:rowOff>
    </xdr:from>
    <xdr:to>
      <xdr:col>263</xdr:col>
      <xdr:colOff>47625</xdr:colOff>
      <xdr:row>2</xdr:row>
      <xdr:rowOff>171450</xdr:rowOff>
    </xdr:to>
    <xdr:pic>
      <xdr:nvPicPr>
        <xdr:cNvPr id="346" name="Picture 43" descr="vitra_">
          <a:extLst>
            <a:ext uri="{FF2B5EF4-FFF2-40B4-BE49-F238E27FC236}">
              <a16:creationId xmlns:a16="http://schemas.microsoft.com/office/drawing/2014/main" id="{00000000-0008-0000-0000-00005A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0151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290</xdr:col>
      <xdr:colOff>0</xdr:colOff>
      <xdr:row>0</xdr:row>
      <xdr:rowOff>123825</xdr:rowOff>
    </xdr:from>
    <xdr:to>
      <xdr:col>290</xdr:col>
      <xdr:colOff>0</xdr:colOff>
      <xdr:row>3</xdr:row>
      <xdr:rowOff>28575</xdr:rowOff>
    </xdr:to>
    <xdr:pic>
      <xdr:nvPicPr>
        <xdr:cNvPr id="347" name="Picture 5">
          <a:extLst>
            <a:ext uri="{FF2B5EF4-FFF2-40B4-BE49-F238E27FC236}">
              <a16:creationId xmlns:a16="http://schemas.microsoft.com/office/drawing/2014/main" id="{00000000-0008-0000-0000-00005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120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290</xdr:col>
      <xdr:colOff>0</xdr:colOff>
      <xdr:row>0</xdr:row>
      <xdr:rowOff>123825</xdr:rowOff>
    </xdr:from>
    <xdr:to>
      <xdr:col>290</xdr:col>
      <xdr:colOff>0</xdr:colOff>
      <xdr:row>3</xdr:row>
      <xdr:rowOff>28575</xdr:rowOff>
    </xdr:to>
    <xdr:pic>
      <xdr:nvPicPr>
        <xdr:cNvPr id="348" name="Picture 6">
          <a:extLst>
            <a:ext uri="{FF2B5EF4-FFF2-40B4-BE49-F238E27FC236}">
              <a16:creationId xmlns:a16="http://schemas.microsoft.com/office/drawing/2014/main" id="{00000000-0008-0000-0000-00005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120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281</xdr:col>
      <xdr:colOff>38100</xdr:colOff>
      <xdr:row>0</xdr:row>
      <xdr:rowOff>19050</xdr:rowOff>
    </xdr:from>
    <xdr:to>
      <xdr:col>283</xdr:col>
      <xdr:colOff>47625</xdr:colOff>
      <xdr:row>2</xdr:row>
      <xdr:rowOff>171450</xdr:rowOff>
    </xdr:to>
    <xdr:pic>
      <xdr:nvPicPr>
        <xdr:cNvPr id="349" name="Picture 43" descr="vitra_">
          <a:extLst>
            <a:ext uri="{FF2B5EF4-FFF2-40B4-BE49-F238E27FC236}">
              <a16:creationId xmlns:a16="http://schemas.microsoft.com/office/drawing/2014/main" id="{00000000-0008-0000-0000-00005D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9496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330</xdr:col>
      <xdr:colOff>0</xdr:colOff>
      <xdr:row>0</xdr:row>
      <xdr:rowOff>123825</xdr:rowOff>
    </xdr:from>
    <xdr:to>
      <xdr:col>330</xdr:col>
      <xdr:colOff>0</xdr:colOff>
      <xdr:row>3</xdr:row>
      <xdr:rowOff>28575</xdr:rowOff>
    </xdr:to>
    <xdr:pic>
      <xdr:nvPicPr>
        <xdr:cNvPr id="416" name="Picture 5">
          <a:extLst>
            <a:ext uri="{FF2B5EF4-FFF2-40B4-BE49-F238E27FC236}">
              <a16:creationId xmlns:a16="http://schemas.microsoft.com/office/drawing/2014/main" id="{00000000-0008-0000-0000-0000A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997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330</xdr:col>
      <xdr:colOff>0</xdr:colOff>
      <xdr:row>0</xdr:row>
      <xdr:rowOff>123825</xdr:rowOff>
    </xdr:from>
    <xdr:to>
      <xdr:col>330</xdr:col>
      <xdr:colOff>0</xdr:colOff>
      <xdr:row>3</xdr:row>
      <xdr:rowOff>28575</xdr:rowOff>
    </xdr:to>
    <xdr:pic>
      <xdr:nvPicPr>
        <xdr:cNvPr id="417" name="Picture 6">
          <a:extLst>
            <a:ext uri="{FF2B5EF4-FFF2-40B4-BE49-F238E27FC236}">
              <a16:creationId xmlns:a16="http://schemas.microsoft.com/office/drawing/2014/main" id="{00000000-0008-0000-0000-0000A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997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321</xdr:col>
      <xdr:colOff>38100</xdr:colOff>
      <xdr:row>0</xdr:row>
      <xdr:rowOff>19050</xdr:rowOff>
    </xdr:from>
    <xdr:to>
      <xdr:col>323</xdr:col>
      <xdr:colOff>47625</xdr:colOff>
      <xdr:row>2</xdr:row>
      <xdr:rowOff>171450</xdr:rowOff>
    </xdr:to>
    <xdr:pic>
      <xdr:nvPicPr>
        <xdr:cNvPr id="418" name="Picture 43" descr="vitra_">
          <a:extLst>
            <a:ext uri="{FF2B5EF4-FFF2-40B4-BE49-F238E27FC236}">
              <a16:creationId xmlns:a16="http://schemas.microsoft.com/office/drawing/2014/main" id="{00000000-0008-0000-0000-0000A2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8352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350</xdr:col>
      <xdr:colOff>0</xdr:colOff>
      <xdr:row>0</xdr:row>
      <xdr:rowOff>123825</xdr:rowOff>
    </xdr:from>
    <xdr:to>
      <xdr:col>350</xdr:col>
      <xdr:colOff>0</xdr:colOff>
      <xdr:row>3</xdr:row>
      <xdr:rowOff>28575</xdr:rowOff>
    </xdr:to>
    <xdr:pic>
      <xdr:nvPicPr>
        <xdr:cNvPr id="449" name="Picture 5">
          <a:extLst>
            <a:ext uri="{FF2B5EF4-FFF2-40B4-BE49-F238E27FC236}">
              <a16:creationId xmlns:a16="http://schemas.microsoft.com/office/drawing/2014/main" id="{00000000-0008-0000-0000-0000C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350</xdr:col>
      <xdr:colOff>0</xdr:colOff>
      <xdr:row>0</xdr:row>
      <xdr:rowOff>123825</xdr:rowOff>
    </xdr:from>
    <xdr:to>
      <xdr:col>350</xdr:col>
      <xdr:colOff>0</xdr:colOff>
      <xdr:row>3</xdr:row>
      <xdr:rowOff>28575</xdr:rowOff>
    </xdr:to>
    <xdr:pic>
      <xdr:nvPicPr>
        <xdr:cNvPr id="450" name="Picture 6">
          <a:extLst>
            <a:ext uri="{FF2B5EF4-FFF2-40B4-BE49-F238E27FC236}">
              <a16:creationId xmlns:a16="http://schemas.microsoft.com/office/drawing/2014/main" id="{00000000-0008-0000-0000-0000C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341</xdr:col>
      <xdr:colOff>38100</xdr:colOff>
      <xdr:row>0</xdr:row>
      <xdr:rowOff>19050</xdr:rowOff>
    </xdr:from>
    <xdr:to>
      <xdr:col>343</xdr:col>
      <xdr:colOff>47625</xdr:colOff>
      <xdr:row>2</xdr:row>
      <xdr:rowOff>171450</xdr:rowOff>
    </xdr:to>
    <xdr:pic>
      <xdr:nvPicPr>
        <xdr:cNvPr id="451" name="Picture 43" descr="vitra_">
          <a:extLst>
            <a:ext uri="{FF2B5EF4-FFF2-40B4-BE49-F238E27FC236}">
              <a16:creationId xmlns:a16="http://schemas.microsoft.com/office/drawing/2014/main" id="{00000000-0008-0000-0000-0000C3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55898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0</xdr:row>
      <xdr:rowOff>123825</xdr:rowOff>
    </xdr:from>
    <xdr:to>
      <xdr:col>10</xdr:col>
      <xdr:colOff>0</xdr:colOff>
      <xdr:row>3</xdr:row>
      <xdr:rowOff>28575</xdr:rowOff>
    </xdr:to>
    <xdr:pic>
      <xdr:nvPicPr>
        <xdr:cNvPr id="131" name="Picture 5">
          <a:extLst>
            <a:ext uri="{FF2B5EF4-FFF2-40B4-BE49-F238E27FC236}">
              <a16:creationId xmlns:a16="http://schemas.microsoft.com/office/drawing/2014/main" id="{00000000-0008-0000-0000-00008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4418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10</xdr:col>
      <xdr:colOff>0</xdr:colOff>
      <xdr:row>0</xdr:row>
      <xdr:rowOff>123825</xdr:rowOff>
    </xdr:from>
    <xdr:to>
      <xdr:col>10</xdr:col>
      <xdr:colOff>0</xdr:colOff>
      <xdr:row>3</xdr:row>
      <xdr:rowOff>28575</xdr:rowOff>
    </xdr:to>
    <xdr:pic>
      <xdr:nvPicPr>
        <xdr:cNvPr id="132" name="Picture 6">
          <a:extLst>
            <a:ext uri="{FF2B5EF4-FFF2-40B4-BE49-F238E27FC236}">
              <a16:creationId xmlns:a16="http://schemas.microsoft.com/office/drawing/2014/main" id="{00000000-0008-0000-0000-00008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4418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xdr:col>
      <xdr:colOff>38100</xdr:colOff>
      <xdr:row>0</xdr:row>
      <xdr:rowOff>19050</xdr:rowOff>
    </xdr:from>
    <xdr:to>
      <xdr:col>3</xdr:col>
      <xdr:colOff>47625</xdr:colOff>
      <xdr:row>2</xdr:row>
      <xdr:rowOff>171450</xdr:rowOff>
    </xdr:to>
    <xdr:pic>
      <xdr:nvPicPr>
        <xdr:cNvPr id="133" name="Picture 43" descr="vitra_">
          <a:extLst>
            <a:ext uri="{FF2B5EF4-FFF2-40B4-BE49-F238E27FC236}">
              <a16:creationId xmlns:a16="http://schemas.microsoft.com/office/drawing/2014/main" id="{00000000-0008-0000-0000-00008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794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370</xdr:col>
      <xdr:colOff>0</xdr:colOff>
      <xdr:row>0</xdr:row>
      <xdr:rowOff>123825</xdr:rowOff>
    </xdr:from>
    <xdr:to>
      <xdr:col>370</xdr:col>
      <xdr:colOff>0</xdr:colOff>
      <xdr:row>3</xdr:row>
      <xdr:rowOff>28575</xdr:rowOff>
    </xdr:to>
    <xdr:pic>
      <xdr:nvPicPr>
        <xdr:cNvPr id="128" name="Picture 5">
          <a:extLst>
            <a:ext uri="{FF2B5EF4-FFF2-40B4-BE49-F238E27FC236}">
              <a16:creationId xmlns:a16="http://schemas.microsoft.com/office/drawing/2014/main" id="{00000000-0008-0000-0000-00008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0817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370</xdr:col>
      <xdr:colOff>0</xdr:colOff>
      <xdr:row>0</xdr:row>
      <xdr:rowOff>123825</xdr:rowOff>
    </xdr:from>
    <xdr:to>
      <xdr:col>370</xdr:col>
      <xdr:colOff>0</xdr:colOff>
      <xdr:row>3</xdr:row>
      <xdr:rowOff>28575</xdr:rowOff>
    </xdr:to>
    <xdr:pic>
      <xdr:nvPicPr>
        <xdr:cNvPr id="129" name="Picture 6">
          <a:extLst>
            <a:ext uri="{FF2B5EF4-FFF2-40B4-BE49-F238E27FC236}">
              <a16:creationId xmlns:a16="http://schemas.microsoft.com/office/drawing/2014/main" id="{00000000-0008-0000-0000-00008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0817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361</xdr:col>
      <xdr:colOff>38100</xdr:colOff>
      <xdr:row>0</xdr:row>
      <xdr:rowOff>19050</xdr:rowOff>
    </xdr:from>
    <xdr:to>
      <xdr:col>363</xdr:col>
      <xdr:colOff>47625</xdr:colOff>
      <xdr:row>2</xdr:row>
      <xdr:rowOff>171450</xdr:rowOff>
    </xdr:to>
    <xdr:pic>
      <xdr:nvPicPr>
        <xdr:cNvPr id="130" name="Picture 43" descr="vitra_">
          <a:extLst>
            <a:ext uri="{FF2B5EF4-FFF2-40B4-BE49-F238E27FC236}">
              <a16:creationId xmlns:a16="http://schemas.microsoft.com/office/drawing/2014/main" id="{00000000-0008-0000-0000-00008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6655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390</xdr:col>
      <xdr:colOff>0</xdr:colOff>
      <xdr:row>0</xdr:row>
      <xdr:rowOff>123825</xdr:rowOff>
    </xdr:from>
    <xdr:to>
      <xdr:col>390</xdr:col>
      <xdr:colOff>0</xdr:colOff>
      <xdr:row>3</xdr:row>
      <xdr:rowOff>28575</xdr:rowOff>
    </xdr:to>
    <xdr:pic>
      <xdr:nvPicPr>
        <xdr:cNvPr id="152" name="Picture 5">
          <a:extLst>
            <a:ext uri="{FF2B5EF4-FFF2-40B4-BE49-F238E27FC236}">
              <a16:creationId xmlns:a16="http://schemas.microsoft.com/office/drawing/2014/main" id="{00000000-0008-0000-0000-00009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390</xdr:col>
      <xdr:colOff>0</xdr:colOff>
      <xdr:row>0</xdr:row>
      <xdr:rowOff>123825</xdr:rowOff>
    </xdr:from>
    <xdr:to>
      <xdr:col>390</xdr:col>
      <xdr:colOff>0</xdr:colOff>
      <xdr:row>3</xdr:row>
      <xdr:rowOff>28575</xdr:rowOff>
    </xdr:to>
    <xdr:pic>
      <xdr:nvPicPr>
        <xdr:cNvPr id="153" name="Picture 6">
          <a:extLst>
            <a:ext uri="{FF2B5EF4-FFF2-40B4-BE49-F238E27FC236}">
              <a16:creationId xmlns:a16="http://schemas.microsoft.com/office/drawing/2014/main" id="{00000000-0008-0000-0000-00009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381</xdr:col>
      <xdr:colOff>38100</xdr:colOff>
      <xdr:row>0</xdr:row>
      <xdr:rowOff>19050</xdr:rowOff>
    </xdr:from>
    <xdr:to>
      <xdr:col>383</xdr:col>
      <xdr:colOff>47625</xdr:colOff>
      <xdr:row>2</xdr:row>
      <xdr:rowOff>171450</xdr:rowOff>
    </xdr:to>
    <xdr:pic>
      <xdr:nvPicPr>
        <xdr:cNvPr id="154" name="Picture 43" descr="vitra_">
          <a:extLst>
            <a:ext uri="{FF2B5EF4-FFF2-40B4-BE49-F238E27FC236}">
              <a16:creationId xmlns:a16="http://schemas.microsoft.com/office/drawing/2014/main" id="{00000000-0008-0000-0000-00009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55898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411</xdr:col>
      <xdr:colOff>0</xdr:colOff>
      <xdr:row>0</xdr:row>
      <xdr:rowOff>123825</xdr:rowOff>
    </xdr:from>
    <xdr:to>
      <xdr:col>411</xdr:col>
      <xdr:colOff>0</xdr:colOff>
      <xdr:row>3</xdr:row>
      <xdr:rowOff>28575</xdr:rowOff>
    </xdr:to>
    <xdr:pic>
      <xdr:nvPicPr>
        <xdr:cNvPr id="161" name="Picture 5">
          <a:extLst>
            <a:ext uri="{FF2B5EF4-FFF2-40B4-BE49-F238E27FC236}">
              <a16:creationId xmlns:a16="http://schemas.microsoft.com/office/drawing/2014/main" id="{00000000-0008-0000-0000-0000A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411</xdr:col>
      <xdr:colOff>0</xdr:colOff>
      <xdr:row>0</xdr:row>
      <xdr:rowOff>123825</xdr:rowOff>
    </xdr:from>
    <xdr:to>
      <xdr:col>411</xdr:col>
      <xdr:colOff>0</xdr:colOff>
      <xdr:row>3</xdr:row>
      <xdr:rowOff>28575</xdr:rowOff>
    </xdr:to>
    <xdr:pic>
      <xdr:nvPicPr>
        <xdr:cNvPr id="162" name="Picture 6">
          <a:extLst>
            <a:ext uri="{FF2B5EF4-FFF2-40B4-BE49-F238E27FC236}">
              <a16:creationId xmlns:a16="http://schemas.microsoft.com/office/drawing/2014/main" id="{00000000-0008-0000-0000-0000A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401</xdr:col>
      <xdr:colOff>38100</xdr:colOff>
      <xdr:row>0</xdr:row>
      <xdr:rowOff>19050</xdr:rowOff>
    </xdr:from>
    <xdr:to>
      <xdr:col>404</xdr:col>
      <xdr:colOff>47625</xdr:colOff>
      <xdr:row>2</xdr:row>
      <xdr:rowOff>171450</xdr:rowOff>
    </xdr:to>
    <xdr:pic>
      <xdr:nvPicPr>
        <xdr:cNvPr id="163" name="Picture 43" descr="vitra_">
          <a:extLst>
            <a:ext uri="{FF2B5EF4-FFF2-40B4-BE49-F238E27FC236}">
              <a16:creationId xmlns:a16="http://schemas.microsoft.com/office/drawing/2014/main" id="{00000000-0008-0000-0000-0000A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45242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431</xdr:col>
      <xdr:colOff>0</xdr:colOff>
      <xdr:row>0</xdr:row>
      <xdr:rowOff>123825</xdr:rowOff>
    </xdr:from>
    <xdr:to>
      <xdr:col>431</xdr:col>
      <xdr:colOff>0</xdr:colOff>
      <xdr:row>3</xdr:row>
      <xdr:rowOff>28575</xdr:rowOff>
    </xdr:to>
    <xdr:pic>
      <xdr:nvPicPr>
        <xdr:cNvPr id="167" name="Picture 5">
          <a:extLst>
            <a:ext uri="{FF2B5EF4-FFF2-40B4-BE49-F238E27FC236}">
              <a16:creationId xmlns:a16="http://schemas.microsoft.com/office/drawing/2014/main" id="{00000000-0008-0000-0000-0000A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431</xdr:col>
      <xdr:colOff>0</xdr:colOff>
      <xdr:row>0</xdr:row>
      <xdr:rowOff>123825</xdr:rowOff>
    </xdr:from>
    <xdr:to>
      <xdr:col>431</xdr:col>
      <xdr:colOff>0</xdr:colOff>
      <xdr:row>3</xdr:row>
      <xdr:rowOff>28575</xdr:rowOff>
    </xdr:to>
    <xdr:pic>
      <xdr:nvPicPr>
        <xdr:cNvPr id="168" name="Picture 6">
          <a:extLst>
            <a:ext uri="{FF2B5EF4-FFF2-40B4-BE49-F238E27FC236}">
              <a16:creationId xmlns:a16="http://schemas.microsoft.com/office/drawing/2014/main" id="{00000000-0008-0000-0000-0000A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422</xdr:col>
      <xdr:colOff>38100</xdr:colOff>
      <xdr:row>0</xdr:row>
      <xdr:rowOff>19050</xdr:rowOff>
    </xdr:from>
    <xdr:to>
      <xdr:col>424</xdr:col>
      <xdr:colOff>47625</xdr:colOff>
      <xdr:row>2</xdr:row>
      <xdr:rowOff>171450</xdr:rowOff>
    </xdr:to>
    <xdr:pic>
      <xdr:nvPicPr>
        <xdr:cNvPr id="169" name="Picture 43" descr="vitra_">
          <a:extLst>
            <a:ext uri="{FF2B5EF4-FFF2-40B4-BE49-F238E27FC236}">
              <a16:creationId xmlns:a16="http://schemas.microsoft.com/office/drawing/2014/main" id="{00000000-0008-0000-0000-0000A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45242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230</xdr:col>
      <xdr:colOff>0</xdr:colOff>
      <xdr:row>0</xdr:row>
      <xdr:rowOff>123825</xdr:rowOff>
    </xdr:from>
    <xdr:to>
      <xdr:col>230</xdr:col>
      <xdr:colOff>0</xdr:colOff>
      <xdr:row>3</xdr:row>
      <xdr:rowOff>28575</xdr:rowOff>
    </xdr:to>
    <xdr:pic>
      <xdr:nvPicPr>
        <xdr:cNvPr id="170" name="Picture 5">
          <a:extLst>
            <a:ext uri="{FF2B5EF4-FFF2-40B4-BE49-F238E27FC236}">
              <a16:creationId xmlns:a16="http://schemas.microsoft.com/office/drawing/2014/main" id="{00000000-0008-0000-0000-0000A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2128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230</xdr:col>
      <xdr:colOff>0</xdr:colOff>
      <xdr:row>0</xdr:row>
      <xdr:rowOff>123825</xdr:rowOff>
    </xdr:from>
    <xdr:to>
      <xdr:col>230</xdr:col>
      <xdr:colOff>0</xdr:colOff>
      <xdr:row>3</xdr:row>
      <xdr:rowOff>28575</xdr:rowOff>
    </xdr:to>
    <xdr:pic>
      <xdr:nvPicPr>
        <xdr:cNvPr id="171" name="Picture 6">
          <a:extLst>
            <a:ext uri="{FF2B5EF4-FFF2-40B4-BE49-F238E27FC236}">
              <a16:creationId xmlns:a16="http://schemas.microsoft.com/office/drawing/2014/main" id="{00000000-0008-0000-0000-0000A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2128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221</xdr:col>
      <xdr:colOff>38100</xdr:colOff>
      <xdr:row>0</xdr:row>
      <xdr:rowOff>19050</xdr:rowOff>
    </xdr:from>
    <xdr:to>
      <xdr:col>223</xdr:col>
      <xdr:colOff>47625</xdr:colOff>
      <xdr:row>2</xdr:row>
      <xdr:rowOff>171450</xdr:rowOff>
    </xdr:to>
    <xdr:pic>
      <xdr:nvPicPr>
        <xdr:cNvPr id="172" name="Picture 43" descr="vitra_">
          <a:extLst>
            <a:ext uri="{FF2B5EF4-FFF2-40B4-BE49-F238E27FC236}">
              <a16:creationId xmlns:a16="http://schemas.microsoft.com/office/drawing/2014/main" id="{00000000-0008-0000-0000-0000A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7966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90</xdr:col>
      <xdr:colOff>0</xdr:colOff>
      <xdr:row>0</xdr:row>
      <xdr:rowOff>123825</xdr:rowOff>
    </xdr:from>
    <xdr:to>
      <xdr:col>90</xdr:col>
      <xdr:colOff>0</xdr:colOff>
      <xdr:row>3</xdr:row>
      <xdr:rowOff>28575</xdr:rowOff>
    </xdr:to>
    <xdr:pic>
      <xdr:nvPicPr>
        <xdr:cNvPr id="50" name="Picture 5">
          <a:extLst>
            <a:ext uri="{FF2B5EF4-FFF2-40B4-BE49-F238E27FC236}">
              <a16:creationId xmlns:a16="http://schemas.microsoft.com/office/drawing/2014/main" id="{00000000-0008-0000-0000-00003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90</xdr:col>
      <xdr:colOff>0</xdr:colOff>
      <xdr:row>0</xdr:row>
      <xdr:rowOff>123825</xdr:rowOff>
    </xdr:from>
    <xdr:to>
      <xdr:col>90</xdr:col>
      <xdr:colOff>0</xdr:colOff>
      <xdr:row>3</xdr:row>
      <xdr:rowOff>28575</xdr:rowOff>
    </xdr:to>
    <xdr:pic>
      <xdr:nvPicPr>
        <xdr:cNvPr id="51" name="Picture 6">
          <a:extLst>
            <a:ext uri="{FF2B5EF4-FFF2-40B4-BE49-F238E27FC236}">
              <a16:creationId xmlns:a16="http://schemas.microsoft.com/office/drawing/2014/main" id="{00000000-0008-0000-0000-00003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81</xdr:col>
      <xdr:colOff>38100</xdr:colOff>
      <xdr:row>0</xdr:row>
      <xdr:rowOff>19050</xdr:rowOff>
    </xdr:from>
    <xdr:to>
      <xdr:col>83</xdr:col>
      <xdr:colOff>47625</xdr:colOff>
      <xdr:row>2</xdr:row>
      <xdr:rowOff>171450</xdr:rowOff>
    </xdr:to>
    <xdr:pic>
      <xdr:nvPicPr>
        <xdr:cNvPr id="52" name="Picture 43" descr="vitra_">
          <a:extLst>
            <a:ext uri="{FF2B5EF4-FFF2-40B4-BE49-F238E27FC236}">
              <a16:creationId xmlns:a16="http://schemas.microsoft.com/office/drawing/2014/main" id="{00000000-0008-0000-0000-00003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50</xdr:col>
      <xdr:colOff>0</xdr:colOff>
      <xdr:row>0</xdr:row>
      <xdr:rowOff>123825</xdr:rowOff>
    </xdr:from>
    <xdr:to>
      <xdr:col>50</xdr:col>
      <xdr:colOff>0</xdr:colOff>
      <xdr:row>3</xdr:row>
      <xdr:rowOff>28575</xdr:rowOff>
    </xdr:to>
    <xdr:pic>
      <xdr:nvPicPr>
        <xdr:cNvPr id="53" name="Picture 5">
          <a:extLst>
            <a:ext uri="{FF2B5EF4-FFF2-40B4-BE49-F238E27FC236}">
              <a16:creationId xmlns:a16="http://schemas.microsoft.com/office/drawing/2014/main" id="{00000000-0008-0000-0000-00003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50</xdr:col>
      <xdr:colOff>0</xdr:colOff>
      <xdr:row>0</xdr:row>
      <xdr:rowOff>123825</xdr:rowOff>
    </xdr:from>
    <xdr:to>
      <xdr:col>50</xdr:col>
      <xdr:colOff>0</xdr:colOff>
      <xdr:row>3</xdr:row>
      <xdr:rowOff>28575</xdr:rowOff>
    </xdr:to>
    <xdr:pic>
      <xdr:nvPicPr>
        <xdr:cNvPr id="54" name="Picture 6">
          <a:extLst>
            <a:ext uri="{FF2B5EF4-FFF2-40B4-BE49-F238E27FC236}">
              <a16:creationId xmlns:a16="http://schemas.microsoft.com/office/drawing/2014/main" id="{00000000-0008-0000-0000-00003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41</xdr:col>
      <xdr:colOff>38100</xdr:colOff>
      <xdr:row>0</xdr:row>
      <xdr:rowOff>19050</xdr:rowOff>
    </xdr:from>
    <xdr:to>
      <xdr:col>43</xdr:col>
      <xdr:colOff>47625</xdr:colOff>
      <xdr:row>2</xdr:row>
      <xdr:rowOff>171450</xdr:rowOff>
    </xdr:to>
    <xdr:pic>
      <xdr:nvPicPr>
        <xdr:cNvPr id="55" name="Picture 43" descr="vitra_">
          <a:extLst>
            <a:ext uri="{FF2B5EF4-FFF2-40B4-BE49-F238E27FC236}">
              <a16:creationId xmlns:a16="http://schemas.microsoft.com/office/drawing/2014/main" id="{00000000-0008-0000-0000-00003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170</xdr:col>
      <xdr:colOff>0</xdr:colOff>
      <xdr:row>0</xdr:row>
      <xdr:rowOff>123825</xdr:rowOff>
    </xdr:from>
    <xdr:to>
      <xdr:col>170</xdr:col>
      <xdr:colOff>0</xdr:colOff>
      <xdr:row>3</xdr:row>
      <xdr:rowOff>28575</xdr:rowOff>
    </xdr:to>
    <xdr:pic>
      <xdr:nvPicPr>
        <xdr:cNvPr id="56" name="Picture 5">
          <a:extLst>
            <a:ext uri="{FF2B5EF4-FFF2-40B4-BE49-F238E27FC236}">
              <a16:creationId xmlns:a16="http://schemas.microsoft.com/office/drawing/2014/main" id="{00000000-0008-0000-0000-00003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170</xdr:col>
      <xdr:colOff>0</xdr:colOff>
      <xdr:row>0</xdr:row>
      <xdr:rowOff>123825</xdr:rowOff>
    </xdr:from>
    <xdr:to>
      <xdr:col>170</xdr:col>
      <xdr:colOff>0</xdr:colOff>
      <xdr:row>3</xdr:row>
      <xdr:rowOff>28575</xdr:rowOff>
    </xdr:to>
    <xdr:pic>
      <xdr:nvPicPr>
        <xdr:cNvPr id="57" name="Picture 6">
          <a:extLst>
            <a:ext uri="{FF2B5EF4-FFF2-40B4-BE49-F238E27FC236}">
              <a16:creationId xmlns:a16="http://schemas.microsoft.com/office/drawing/2014/main" id="{00000000-0008-0000-0000-00003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161</xdr:col>
      <xdr:colOff>38100</xdr:colOff>
      <xdr:row>0</xdr:row>
      <xdr:rowOff>19050</xdr:rowOff>
    </xdr:from>
    <xdr:to>
      <xdr:col>163</xdr:col>
      <xdr:colOff>47625</xdr:colOff>
      <xdr:row>2</xdr:row>
      <xdr:rowOff>171450</xdr:rowOff>
    </xdr:to>
    <xdr:pic>
      <xdr:nvPicPr>
        <xdr:cNvPr id="58" name="Picture 43" descr="vitra_">
          <a:extLst>
            <a:ext uri="{FF2B5EF4-FFF2-40B4-BE49-F238E27FC236}">
              <a16:creationId xmlns:a16="http://schemas.microsoft.com/office/drawing/2014/main" id="{00000000-0008-0000-0000-00003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807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70</xdr:col>
      <xdr:colOff>0</xdr:colOff>
      <xdr:row>0</xdr:row>
      <xdr:rowOff>123825</xdr:rowOff>
    </xdr:from>
    <xdr:to>
      <xdr:col>70</xdr:col>
      <xdr:colOff>0</xdr:colOff>
      <xdr:row>3</xdr:row>
      <xdr:rowOff>28575</xdr:rowOff>
    </xdr:to>
    <xdr:pic>
      <xdr:nvPicPr>
        <xdr:cNvPr id="59" name="Picture 5">
          <a:extLst>
            <a:ext uri="{FF2B5EF4-FFF2-40B4-BE49-F238E27FC236}">
              <a16:creationId xmlns:a16="http://schemas.microsoft.com/office/drawing/2014/main" id="{00000000-0008-0000-0000-00003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70</xdr:col>
      <xdr:colOff>0</xdr:colOff>
      <xdr:row>0</xdr:row>
      <xdr:rowOff>123825</xdr:rowOff>
    </xdr:from>
    <xdr:to>
      <xdr:col>70</xdr:col>
      <xdr:colOff>0</xdr:colOff>
      <xdr:row>3</xdr:row>
      <xdr:rowOff>28575</xdr:rowOff>
    </xdr:to>
    <xdr:pic>
      <xdr:nvPicPr>
        <xdr:cNvPr id="60" name="Picture 6">
          <a:extLst>
            <a:ext uri="{FF2B5EF4-FFF2-40B4-BE49-F238E27FC236}">
              <a16:creationId xmlns:a16="http://schemas.microsoft.com/office/drawing/2014/main" id="{00000000-0008-0000-0000-00003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61</xdr:col>
      <xdr:colOff>38100</xdr:colOff>
      <xdr:row>0</xdr:row>
      <xdr:rowOff>19050</xdr:rowOff>
    </xdr:from>
    <xdr:to>
      <xdr:col>63</xdr:col>
      <xdr:colOff>47625</xdr:colOff>
      <xdr:row>2</xdr:row>
      <xdr:rowOff>171450</xdr:rowOff>
    </xdr:to>
    <xdr:pic>
      <xdr:nvPicPr>
        <xdr:cNvPr id="61" name="Picture 43" descr="vitra_">
          <a:extLst>
            <a:ext uri="{FF2B5EF4-FFF2-40B4-BE49-F238E27FC236}">
              <a16:creationId xmlns:a16="http://schemas.microsoft.com/office/drawing/2014/main" id="{00000000-0008-0000-0000-00003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77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310</xdr:col>
      <xdr:colOff>0</xdr:colOff>
      <xdr:row>0</xdr:row>
      <xdr:rowOff>123825</xdr:rowOff>
    </xdr:from>
    <xdr:to>
      <xdr:col>310</xdr:col>
      <xdr:colOff>0</xdr:colOff>
      <xdr:row>3</xdr:row>
      <xdr:rowOff>28575</xdr:rowOff>
    </xdr:to>
    <xdr:pic>
      <xdr:nvPicPr>
        <xdr:cNvPr id="62" name="Picture 5">
          <a:extLst>
            <a:ext uri="{FF2B5EF4-FFF2-40B4-BE49-F238E27FC236}">
              <a16:creationId xmlns:a16="http://schemas.microsoft.com/office/drawing/2014/main" id="{00000000-0008-0000-0000-00003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310</xdr:col>
      <xdr:colOff>0</xdr:colOff>
      <xdr:row>0</xdr:row>
      <xdr:rowOff>123825</xdr:rowOff>
    </xdr:from>
    <xdr:to>
      <xdr:col>310</xdr:col>
      <xdr:colOff>0</xdr:colOff>
      <xdr:row>3</xdr:row>
      <xdr:rowOff>28575</xdr:rowOff>
    </xdr:to>
    <xdr:pic>
      <xdr:nvPicPr>
        <xdr:cNvPr id="63" name="Picture 6">
          <a:extLst>
            <a:ext uri="{FF2B5EF4-FFF2-40B4-BE49-F238E27FC236}">
              <a16:creationId xmlns:a16="http://schemas.microsoft.com/office/drawing/2014/main" id="{00000000-0008-0000-0000-00003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301</xdr:col>
      <xdr:colOff>38100</xdr:colOff>
      <xdr:row>0</xdr:row>
      <xdr:rowOff>19050</xdr:rowOff>
    </xdr:from>
    <xdr:to>
      <xdr:col>303</xdr:col>
      <xdr:colOff>47625</xdr:colOff>
      <xdr:row>2</xdr:row>
      <xdr:rowOff>171450</xdr:rowOff>
    </xdr:to>
    <xdr:pic>
      <xdr:nvPicPr>
        <xdr:cNvPr id="64" name="Picture 43" descr="vitra_">
          <a:extLst>
            <a:ext uri="{FF2B5EF4-FFF2-40B4-BE49-F238E27FC236}">
              <a16:creationId xmlns:a16="http://schemas.microsoft.com/office/drawing/2014/main" id="{00000000-0008-0000-0000-00004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6218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130</xdr:col>
      <xdr:colOff>0</xdr:colOff>
      <xdr:row>0</xdr:row>
      <xdr:rowOff>123825</xdr:rowOff>
    </xdr:from>
    <xdr:to>
      <xdr:col>130</xdr:col>
      <xdr:colOff>0</xdr:colOff>
      <xdr:row>3</xdr:row>
      <xdr:rowOff>28575</xdr:rowOff>
    </xdr:to>
    <xdr:pic>
      <xdr:nvPicPr>
        <xdr:cNvPr id="65" name="Picture 5">
          <a:extLst>
            <a:ext uri="{FF2B5EF4-FFF2-40B4-BE49-F238E27FC236}">
              <a16:creationId xmlns:a16="http://schemas.microsoft.com/office/drawing/2014/main" id="{00000000-0008-0000-0000-00004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130</xdr:col>
      <xdr:colOff>0</xdr:colOff>
      <xdr:row>0</xdr:row>
      <xdr:rowOff>123825</xdr:rowOff>
    </xdr:from>
    <xdr:to>
      <xdr:col>130</xdr:col>
      <xdr:colOff>0</xdr:colOff>
      <xdr:row>3</xdr:row>
      <xdr:rowOff>28575</xdr:rowOff>
    </xdr:to>
    <xdr:pic>
      <xdr:nvPicPr>
        <xdr:cNvPr id="66" name="Picture 6">
          <a:extLst>
            <a:ext uri="{FF2B5EF4-FFF2-40B4-BE49-F238E27FC236}">
              <a16:creationId xmlns:a16="http://schemas.microsoft.com/office/drawing/2014/main" id="{00000000-0008-0000-0000-00004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121</xdr:col>
      <xdr:colOff>38100</xdr:colOff>
      <xdr:row>0</xdr:row>
      <xdr:rowOff>19050</xdr:rowOff>
    </xdr:from>
    <xdr:to>
      <xdr:col>123</xdr:col>
      <xdr:colOff>47625</xdr:colOff>
      <xdr:row>2</xdr:row>
      <xdr:rowOff>171450</xdr:rowOff>
    </xdr:to>
    <xdr:pic>
      <xdr:nvPicPr>
        <xdr:cNvPr id="67" name="Picture 43" descr="vitra_">
          <a:extLst>
            <a:ext uri="{FF2B5EF4-FFF2-40B4-BE49-F238E27FC236}">
              <a16:creationId xmlns:a16="http://schemas.microsoft.com/office/drawing/2014/main" id="{00000000-0008-0000-0000-00004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807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0</xdr:row>
      <xdr:rowOff>123825</xdr:rowOff>
    </xdr:from>
    <xdr:to>
      <xdr:col>30</xdr:col>
      <xdr:colOff>0</xdr:colOff>
      <xdr:row>3</xdr:row>
      <xdr:rowOff>28575</xdr:rowOff>
    </xdr:to>
    <xdr:pic>
      <xdr:nvPicPr>
        <xdr:cNvPr id="68" name="Picture 5">
          <a:extLst>
            <a:ext uri="{FF2B5EF4-FFF2-40B4-BE49-F238E27FC236}">
              <a16:creationId xmlns:a16="http://schemas.microsoft.com/office/drawing/2014/main" id="{00000000-0008-0000-0000-00004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30</xdr:col>
      <xdr:colOff>0</xdr:colOff>
      <xdr:row>0</xdr:row>
      <xdr:rowOff>123825</xdr:rowOff>
    </xdr:from>
    <xdr:to>
      <xdr:col>30</xdr:col>
      <xdr:colOff>0</xdr:colOff>
      <xdr:row>3</xdr:row>
      <xdr:rowOff>28575</xdr:rowOff>
    </xdr:to>
    <xdr:pic>
      <xdr:nvPicPr>
        <xdr:cNvPr id="69" name="Picture 6">
          <a:extLst>
            <a:ext uri="{FF2B5EF4-FFF2-40B4-BE49-F238E27FC236}">
              <a16:creationId xmlns:a16="http://schemas.microsoft.com/office/drawing/2014/main" id="{00000000-0008-0000-0000-00004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21</xdr:col>
      <xdr:colOff>38100</xdr:colOff>
      <xdr:row>0</xdr:row>
      <xdr:rowOff>19050</xdr:rowOff>
    </xdr:from>
    <xdr:to>
      <xdr:col>23</xdr:col>
      <xdr:colOff>47625</xdr:colOff>
      <xdr:row>2</xdr:row>
      <xdr:rowOff>171450</xdr:rowOff>
    </xdr:to>
    <xdr:pic>
      <xdr:nvPicPr>
        <xdr:cNvPr id="70" name="Picture 43" descr="vitra_">
          <a:extLst>
            <a:ext uri="{FF2B5EF4-FFF2-40B4-BE49-F238E27FC236}">
              <a16:creationId xmlns:a16="http://schemas.microsoft.com/office/drawing/2014/main" id="{00000000-0008-0000-0000-00004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250</xdr:col>
      <xdr:colOff>0</xdr:colOff>
      <xdr:row>0</xdr:row>
      <xdr:rowOff>123825</xdr:rowOff>
    </xdr:from>
    <xdr:to>
      <xdr:col>250</xdr:col>
      <xdr:colOff>0</xdr:colOff>
      <xdr:row>3</xdr:row>
      <xdr:rowOff>28575</xdr:rowOff>
    </xdr:to>
    <xdr:pic>
      <xdr:nvPicPr>
        <xdr:cNvPr id="71" name="Picture 5">
          <a:extLst>
            <a:ext uri="{FF2B5EF4-FFF2-40B4-BE49-F238E27FC236}">
              <a16:creationId xmlns:a16="http://schemas.microsoft.com/office/drawing/2014/main" id="{00000000-0008-0000-0000-00004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250</xdr:col>
      <xdr:colOff>0</xdr:colOff>
      <xdr:row>0</xdr:row>
      <xdr:rowOff>123825</xdr:rowOff>
    </xdr:from>
    <xdr:to>
      <xdr:col>250</xdr:col>
      <xdr:colOff>0</xdr:colOff>
      <xdr:row>3</xdr:row>
      <xdr:rowOff>28575</xdr:rowOff>
    </xdr:to>
    <xdr:pic>
      <xdr:nvPicPr>
        <xdr:cNvPr id="72" name="Picture 6">
          <a:extLst>
            <a:ext uri="{FF2B5EF4-FFF2-40B4-BE49-F238E27FC236}">
              <a16:creationId xmlns:a16="http://schemas.microsoft.com/office/drawing/2014/main" id="{00000000-0008-0000-0000-00004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241</xdr:col>
      <xdr:colOff>38100</xdr:colOff>
      <xdr:row>0</xdr:row>
      <xdr:rowOff>19050</xdr:rowOff>
    </xdr:from>
    <xdr:to>
      <xdr:col>243</xdr:col>
      <xdr:colOff>47625</xdr:colOff>
      <xdr:row>2</xdr:row>
      <xdr:rowOff>171450</xdr:rowOff>
    </xdr:to>
    <xdr:pic>
      <xdr:nvPicPr>
        <xdr:cNvPr id="73" name="Picture 43" descr="vitra_">
          <a:extLst>
            <a:ext uri="{FF2B5EF4-FFF2-40B4-BE49-F238E27FC236}">
              <a16:creationId xmlns:a16="http://schemas.microsoft.com/office/drawing/2014/main" id="{00000000-0008-0000-00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6218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1</xdr:row>
      <xdr:rowOff>123825</xdr:rowOff>
    </xdr:from>
    <xdr:to>
      <xdr:col>11</xdr:col>
      <xdr:colOff>0</xdr:colOff>
      <xdr:row>4</xdr:row>
      <xdr:rowOff>28575</xdr:rowOff>
    </xdr:to>
    <xdr:pic>
      <xdr:nvPicPr>
        <xdr:cNvPr id="2" name="Picture 5">
          <a:extLst>
            <a:ext uri="{FF2B5EF4-FFF2-40B4-BE49-F238E27FC236}">
              <a16:creationId xmlns:a16="http://schemas.microsoft.com/office/drawing/2014/main" id="{F1F3AB73-1D4E-4D7E-9F60-E1695D53B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749680" y="123825"/>
          <a:ext cx="0" cy="430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11</xdr:col>
      <xdr:colOff>0</xdr:colOff>
      <xdr:row>1</xdr:row>
      <xdr:rowOff>123825</xdr:rowOff>
    </xdr:from>
    <xdr:to>
      <xdr:col>11</xdr:col>
      <xdr:colOff>0</xdr:colOff>
      <xdr:row>4</xdr:row>
      <xdr:rowOff>28575</xdr:rowOff>
    </xdr:to>
    <xdr:pic>
      <xdr:nvPicPr>
        <xdr:cNvPr id="3" name="Picture 6">
          <a:extLst>
            <a:ext uri="{FF2B5EF4-FFF2-40B4-BE49-F238E27FC236}">
              <a16:creationId xmlns:a16="http://schemas.microsoft.com/office/drawing/2014/main" id="{4E9EDC82-F7C1-4F1D-907D-5FDF46F0C6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749680" y="123825"/>
          <a:ext cx="0" cy="430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0</xdr:col>
      <xdr:colOff>38100</xdr:colOff>
      <xdr:row>1</xdr:row>
      <xdr:rowOff>19050</xdr:rowOff>
    </xdr:from>
    <xdr:to>
      <xdr:col>3</xdr:col>
      <xdr:colOff>47625</xdr:colOff>
      <xdr:row>3</xdr:row>
      <xdr:rowOff>171450</xdr:rowOff>
    </xdr:to>
    <xdr:pic>
      <xdr:nvPicPr>
        <xdr:cNvPr id="4" name="Picture 43" descr="vitra_">
          <a:extLst>
            <a:ext uri="{FF2B5EF4-FFF2-40B4-BE49-F238E27FC236}">
              <a16:creationId xmlns:a16="http://schemas.microsoft.com/office/drawing/2014/main" id="{7279B5C8-BE2A-44A0-90F3-AC1F61751EA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5775600" y="19050"/>
          <a:ext cx="2135505" cy="502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xdr:row>
      <xdr:rowOff>123825</xdr:rowOff>
    </xdr:from>
    <xdr:to>
      <xdr:col>33</xdr:col>
      <xdr:colOff>0</xdr:colOff>
      <xdr:row>4</xdr:row>
      <xdr:rowOff>28575</xdr:rowOff>
    </xdr:to>
    <xdr:pic>
      <xdr:nvPicPr>
        <xdr:cNvPr id="8" name="Picture 5">
          <a:extLst>
            <a:ext uri="{FF2B5EF4-FFF2-40B4-BE49-F238E27FC236}">
              <a16:creationId xmlns:a16="http://schemas.microsoft.com/office/drawing/2014/main" id="{3E5127D7-3EE4-44AF-9895-7EB7FE332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66114" y="123825"/>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33</xdr:col>
      <xdr:colOff>0</xdr:colOff>
      <xdr:row>1</xdr:row>
      <xdr:rowOff>123825</xdr:rowOff>
    </xdr:from>
    <xdr:to>
      <xdr:col>33</xdr:col>
      <xdr:colOff>0</xdr:colOff>
      <xdr:row>4</xdr:row>
      <xdr:rowOff>28575</xdr:rowOff>
    </xdr:to>
    <xdr:pic>
      <xdr:nvPicPr>
        <xdr:cNvPr id="9" name="Picture 6">
          <a:extLst>
            <a:ext uri="{FF2B5EF4-FFF2-40B4-BE49-F238E27FC236}">
              <a16:creationId xmlns:a16="http://schemas.microsoft.com/office/drawing/2014/main" id="{ABD022DF-7C93-4B12-AAB9-B04FA861F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66114" y="123825"/>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22</xdr:col>
      <xdr:colOff>38100</xdr:colOff>
      <xdr:row>1</xdr:row>
      <xdr:rowOff>19050</xdr:rowOff>
    </xdr:from>
    <xdr:to>
      <xdr:col>25</xdr:col>
      <xdr:colOff>47625</xdr:colOff>
      <xdr:row>3</xdr:row>
      <xdr:rowOff>171450</xdr:rowOff>
    </xdr:to>
    <xdr:pic>
      <xdr:nvPicPr>
        <xdr:cNvPr id="10" name="Picture 43" descr="vitra_">
          <a:extLst>
            <a:ext uri="{FF2B5EF4-FFF2-40B4-BE49-F238E27FC236}">
              <a16:creationId xmlns:a16="http://schemas.microsoft.com/office/drawing/2014/main" id="{60A333AD-EE3D-49E6-A53C-F50B45969DC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 y="19050"/>
          <a:ext cx="2132239" cy="500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1</xdr:row>
      <xdr:rowOff>123825</xdr:rowOff>
    </xdr:from>
    <xdr:to>
      <xdr:col>55</xdr:col>
      <xdr:colOff>0</xdr:colOff>
      <xdr:row>4</xdr:row>
      <xdr:rowOff>28575</xdr:rowOff>
    </xdr:to>
    <xdr:pic>
      <xdr:nvPicPr>
        <xdr:cNvPr id="17" name="Picture 5">
          <a:extLst>
            <a:ext uri="{FF2B5EF4-FFF2-40B4-BE49-F238E27FC236}">
              <a16:creationId xmlns:a16="http://schemas.microsoft.com/office/drawing/2014/main" id="{1A0C1EB1-111C-4E93-9302-B53D1E2DF5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60343" y="287111"/>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55</xdr:col>
      <xdr:colOff>0</xdr:colOff>
      <xdr:row>1</xdr:row>
      <xdr:rowOff>123825</xdr:rowOff>
    </xdr:from>
    <xdr:to>
      <xdr:col>55</xdr:col>
      <xdr:colOff>0</xdr:colOff>
      <xdr:row>4</xdr:row>
      <xdr:rowOff>28575</xdr:rowOff>
    </xdr:to>
    <xdr:pic>
      <xdr:nvPicPr>
        <xdr:cNvPr id="18" name="Picture 6">
          <a:extLst>
            <a:ext uri="{FF2B5EF4-FFF2-40B4-BE49-F238E27FC236}">
              <a16:creationId xmlns:a16="http://schemas.microsoft.com/office/drawing/2014/main" id="{72AE0F86-8BA8-461C-8649-E49E153E4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60343" y="287111"/>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44</xdr:col>
      <xdr:colOff>38100</xdr:colOff>
      <xdr:row>1</xdr:row>
      <xdr:rowOff>19050</xdr:rowOff>
    </xdr:from>
    <xdr:to>
      <xdr:col>47</xdr:col>
      <xdr:colOff>47625</xdr:colOff>
      <xdr:row>3</xdr:row>
      <xdr:rowOff>171450</xdr:rowOff>
    </xdr:to>
    <xdr:pic>
      <xdr:nvPicPr>
        <xdr:cNvPr id="19" name="Picture 43" descr="vitra_">
          <a:extLst>
            <a:ext uri="{FF2B5EF4-FFF2-40B4-BE49-F238E27FC236}">
              <a16:creationId xmlns:a16="http://schemas.microsoft.com/office/drawing/2014/main" id="{ECE17749-DEFA-4CC3-B211-E2D7AF706EA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732329" y="182336"/>
          <a:ext cx="2132239" cy="500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257175</xdr:colOff>
      <xdr:row>0</xdr:row>
      <xdr:rowOff>0</xdr:rowOff>
    </xdr:from>
    <xdr:to>
      <xdr:col>1</xdr:col>
      <xdr:colOff>733425</xdr:colOff>
      <xdr:row>1</xdr:row>
      <xdr:rowOff>104775</xdr:rowOff>
    </xdr:to>
    <xdr:pic>
      <xdr:nvPicPr>
        <xdr:cNvPr id="4505" name="Picture 2" descr="vitra_">
          <a:extLst>
            <a:ext uri="{FF2B5EF4-FFF2-40B4-BE49-F238E27FC236}">
              <a16:creationId xmlns:a16="http://schemas.microsoft.com/office/drawing/2014/main" id="{00000000-0008-0000-0100-00009911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7175" y="0"/>
          <a:ext cx="1085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304;&#350;LETME%20TA&#350;LAMA%20VER&#304;M%20F&#304;&#350;&#304;%20EK&#304;M%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7"/>
      <sheetName val="28"/>
      <sheetName val="29"/>
      <sheetName val="30"/>
      <sheetName val="31"/>
      <sheetName val="1"/>
      <sheetName val="2"/>
      <sheetName val="3"/>
      <sheetName val="4"/>
      <sheetName val="5"/>
      <sheetName val="6"/>
      <sheetName val="7"/>
      <sheetName val="8"/>
      <sheetName val="9"/>
      <sheetName val="10"/>
      <sheetName val="12"/>
      <sheetName val="12b"/>
      <sheetName val="13"/>
      <sheetName val="14"/>
      <sheetName val="15"/>
      <sheetName val="16"/>
      <sheetName val="17"/>
      <sheetName val="18"/>
      <sheetName val="19"/>
      <sheetName val="20"/>
      <sheetName val="21"/>
      <sheetName val="22"/>
      <sheetName val="23"/>
      <sheetName val="24"/>
      <sheetName val="25"/>
      <sheetName val="26"/>
      <sheetName val="Protokol"/>
      <sheetName val="GUN"/>
      <sheetName val="FM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2">
          <cell r="A2" t="str">
            <v>ARIZA BAKIM</v>
          </cell>
        </row>
        <row r="3">
          <cell r="A3" t="str">
            <v>AYIPLI ÜRÜN İŞÇİLİĞİ</v>
          </cell>
        </row>
        <row r="4">
          <cell r="A4" t="str">
            <v>BAKIM İŞÇİLİĞİ ( 5S OTONOM BAKIM )</v>
          </cell>
        </row>
        <row r="5">
          <cell r="A5" t="str">
            <v>BANTTA ÜRÜN ATMA TOPLAMA</v>
          </cell>
        </row>
        <row r="6">
          <cell r="A6" t="str">
            <v>DEPO ÜRÜN KONTROL</v>
          </cell>
        </row>
        <row r="7">
          <cell r="A7" t="str">
            <v>EĞİTİM</v>
          </cell>
        </row>
        <row r="8">
          <cell r="A8" t="str">
            <v>FLANŞ BAĞLAMALI FONK.TEST</v>
          </cell>
        </row>
        <row r="9">
          <cell r="A9" t="str">
            <v>FONKSİYON TEST</v>
          </cell>
        </row>
        <row r="10">
          <cell r="A10" t="str">
            <v>FORKLİFT OPERATÖRÜ</v>
          </cell>
        </row>
        <row r="11">
          <cell r="A11" t="str">
            <v>FORMEN ADAYI</v>
          </cell>
        </row>
        <row r="12">
          <cell r="A12" t="str">
            <v>İ.S.G. EĞİTİMİ</v>
          </cell>
        </row>
        <row r="13">
          <cell r="A13" t="str">
            <v>İZ AÇMA</v>
          </cell>
        </row>
        <row r="14">
          <cell r="A14" t="str">
            <v>KOKU TESTİ</v>
          </cell>
        </row>
        <row r="15">
          <cell r="A15" t="str">
            <v>MALZEME HAZIRLIK</v>
          </cell>
        </row>
        <row r="16">
          <cell r="A16" t="str">
            <v>PANTOGRAF KLOZET  PİSUAR  TAŞLAMA</v>
          </cell>
        </row>
        <row r="17">
          <cell r="A17" t="str">
            <v>PANTOGRAF LAVABO TAŞLAMA</v>
          </cell>
        </row>
        <row r="18">
          <cell r="A18" t="str">
            <v>PERDE KESME SULU SİST.</v>
          </cell>
        </row>
        <row r="19">
          <cell r="A19" t="str">
            <v>PVD KONTROL</v>
          </cell>
        </row>
        <row r="20">
          <cell r="A20" t="str">
            <v>RİM.EX MONTAJ</v>
          </cell>
        </row>
        <row r="21">
          <cell r="A21" t="str">
            <v>SAYIM</v>
          </cell>
        </row>
        <row r="22">
          <cell r="A22" t="str">
            <v>SIZDIRMAZLIK TAMİR</v>
          </cell>
        </row>
        <row r="23">
          <cell r="A23" t="str">
            <v>TAH.BORU MONTAJ</v>
          </cell>
        </row>
        <row r="24">
          <cell r="A24" t="str">
            <v>TEMİZLİK</v>
          </cell>
        </row>
        <row r="25">
          <cell r="A25" t="str">
            <v>ÜRÜN KONTROL</v>
          </cell>
        </row>
        <row r="26">
          <cell r="A26" t="str">
            <v>VAKUM TEST</v>
          </cell>
        </row>
        <row r="27">
          <cell r="A27" t="str">
            <v>VİTRA CLEAN</v>
          </cell>
        </row>
        <row r="28">
          <cell r="A28" t="str">
            <v>WNZL. LAV. VE DUV. ASMA KLZ</v>
          </cell>
        </row>
        <row r="29">
          <cell r="A29" t="str">
            <v>WNZL. YERD.KLZ. TAŞLAMA</v>
          </cell>
        </row>
      </sheetData>
      <sheetData sheetId="32" refreshError="1"/>
      <sheetData sheetId="3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QO111"/>
  <sheetViews>
    <sheetView zoomScale="70" zoomScaleNormal="70" workbookViewId="0">
      <pane ySplit="6" topLeftCell="A7" activePane="bottomLeft" state="frozen"/>
      <selection activeCell="M108" sqref="M108"/>
      <selection pane="bottomLeft" activeCell="J12" sqref="J12"/>
    </sheetView>
  </sheetViews>
  <sheetFormatPr defaultRowHeight="13.2"/>
  <cols>
    <col min="1" max="1" width="4.5546875" style="57" customWidth="1"/>
    <col min="2" max="2" width="4.6640625" customWidth="1"/>
    <col min="3" max="3" width="15.6640625" customWidth="1"/>
    <col min="4" max="4" width="8.6640625" customWidth="1"/>
    <col min="5" max="5" width="6.6640625" customWidth="1"/>
    <col min="6" max="6" width="4.44140625" customWidth="1"/>
    <col min="7" max="7" width="5.5546875" customWidth="1"/>
    <col min="8" max="8" width="6.109375" customWidth="1"/>
    <col min="9" max="9" width="6.5546875" customWidth="1"/>
    <col min="10" max="10" width="11" customWidth="1"/>
    <col min="11" max="11" width="9.88671875" bestFit="1" customWidth="1"/>
    <col min="12" max="12" width="8" customWidth="1"/>
    <col min="13" max="13" width="3.44140625" customWidth="1"/>
    <col min="14" max="14" width="4.5546875" customWidth="1"/>
    <col min="15" max="15" width="4.6640625" customWidth="1"/>
    <col min="16" max="17" width="6.88671875" customWidth="1"/>
    <col min="18" max="18" width="7.44140625" customWidth="1"/>
    <col min="19" max="19" width="5.44140625" customWidth="1"/>
    <col min="20" max="20" width="16.109375" customWidth="1"/>
    <col min="21" max="21" width="4.5546875" style="57" customWidth="1"/>
    <col min="22" max="22" width="4.6640625" customWidth="1"/>
    <col min="23" max="23" width="15.6640625" customWidth="1"/>
    <col min="24" max="24" width="8.6640625" customWidth="1"/>
    <col min="25" max="25" width="6.6640625" customWidth="1"/>
    <col min="26" max="26" width="4.44140625" customWidth="1"/>
    <col min="27" max="27" width="5.5546875" customWidth="1"/>
    <col min="28" max="28" width="6.109375" customWidth="1"/>
    <col min="29" max="29" width="6.5546875" hidden="1" customWidth="1"/>
    <col min="30" max="30" width="11" customWidth="1"/>
    <col min="31" max="31" width="9.88671875" bestFit="1" customWidth="1"/>
    <col min="32" max="32" width="8" customWidth="1"/>
    <col min="33" max="33" width="3.44140625" customWidth="1"/>
    <col min="34" max="34" width="4.5546875" customWidth="1"/>
    <col min="35" max="35" width="4.6640625" customWidth="1"/>
    <col min="36" max="36" width="6.88671875" customWidth="1"/>
    <col min="37" max="37" width="6.88671875" hidden="1" customWidth="1"/>
    <col min="38" max="38" width="7.44140625" customWidth="1"/>
    <col min="39" max="39" width="5.44140625" customWidth="1"/>
    <col min="40" max="40" width="16.109375" customWidth="1"/>
    <col min="41" max="41" width="4.5546875" style="57" customWidth="1"/>
    <col min="42" max="42" width="4.6640625" customWidth="1"/>
    <col min="43" max="43" width="15.6640625" customWidth="1"/>
    <col min="44" max="44" width="8.6640625" customWidth="1"/>
    <col min="45" max="45" width="6.6640625" customWidth="1"/>
    <col min="46" max="46" width="4.44140625" customWidth="1"/>
    <col min="47" max="47" width="5.5546875" customWidth="1"/>
    <col min="48" max="48" width="6.109375" customWidth="1"/>
    <col min="49" max="49" width="6.5546875" hidden="1" customWidth="1"/>
    <col min="50" max="50" width="11" customWidth="1"/>
    <col min="51" max="51" width="9.88671875" bestFit="1" customWidth="1"/>
    <col min="52" max="52" width="8" customWidth="1"/>
    <col min="53" max="53" width="3.44140625" customWidth="1"/>
    <col min="54" max="54" width="4.5546875" customWidth="1"/>
    <col min="55" max="55" width="4.6640625" customWidth="1"/>
    <col min="56" max="56" width="6.88671875" customWidth="1"/>
    <col min="57" max="57" width="6.88671875" hidden="1" customWidth="1"/>
    <col min="58" max="58" width="7.44140625" customWidth="1"/>
    <col min="59" max="59" width="5.44140625" customWidth="1"/>
    <col min="60" max="60" width="16.109375" customWidth="1"/>
    <col min="61" max="61" width="4.5546875" style="57" customWidth="1"/>
    <col min="62" max="62" width="4.6640625" customWidth="1"/>
    <col min="63" max="63" width="15.6640625" customWidth="1"/>
    <col min="64" max="64" width="8.6640625" customWidth="1"/>
    <col min="65" max="65" width="6.6640625" customWidth="1"/>
    <col min="66" max="66" width="4.44140625" customWidth="1"/>
    <col min="67" max="67" width="5.5546875" customWidth="1"/>
    <col min="68" max="68" width="6.109375" customWidth="1"/>
    <col min="69" max="69" width="6.5546875" hidden="1" customWidth="1"/>
    <col min="70" max="70" width="11" customWidth="1"/>
    <col min="71" max="71" width="9.88671875" bestFit="1" customWidth="1"/>
    <col min="72" max="72" width="8" customWidth="1"/>
    <col min="73" max="73" width="3.44140625" customWidth="1"/>
    <col min="74" max="74" width="4.5546875" customWidth="1"/>
    <col min="75" max="75" width="4.6640625" customWidth="1"/>
    <col min="76" max="76" width="6.88671875" customWidth="1"/>
    <col min="77" max="77" width="6.88671875" hidden="1" customWidth="1"/>
    <col min="78" max="78" width="7.44140625" customWidth="1"/>
    <col min="79" max="79" width="5.44140625" customWidth="1"/>
    <col min="80" max="80" width="16.109375" customWidth="1"/>
    <col min="81" max="81" width="4.5546875" style="57" customWidth="1"/>
    <col min="82" max="82" width="4.6640625" customWidth="1"/>
    <col min="83" max="83" width="15.6640625" customWidth="1"/>
    <col min="84" max="84" width="8.6640625" customWidth="1"/>
    <col min="85" max="85" width="6.6640625" customWidth="1"/>
    <col min="86" max="86" width="4.44140625" customWidth="1"/>
    <col min="87" max="87" width="5.5546875" customWidth="1"/>
    <col min="88" max="88" width="6.109375" customWidth="1"/>
    <col min="89" max="89" width="6.5546875" hidden="1" customWidth="1"/>
    <col min="90" max="90" width="11" customWidth="1"/>
    <col min="91" max="91" width="9.88671875" bestFit="1" customWidth="1"/>
    <col min="92" max="92" width="8" customWidth="1"/>
    <col min="93" max="93" width="3.44140625" customWidth="1"/>
    <col min="94" max="94" width="4.5546875" customWidth="1"/>
    <col min="95" max="95" width="4.6640625" customWidth="1"/>
    <col min="96" max="96" width="6.88671875" customWidth="1"/>
    <col min="97" max="97" width="6.88671875" hidden="1" customWidth="1"/>
    <col min="98" max="98" width="7.44140625" customWidth="1"/>
    <col min="99" max="99" width="5.44140625" customWidth="1"/>
    <col min="100" max="100" width="16.109375" customWidth="1"/>
    <col min="101" max="101" width="4.5546875" style="57" customWidth="1"/>
    <col min="102" max="102" width="4.6640625" customWidth="1"/>
    <col min="103" max="103" width="15.6640625" customWidth="1"/>
    <col min="104" max="104" width="8.6640625" customWidth="1"/>
    <col min="105" max="105" width="6.6640625" customWidth="1"/>
    <col min="106" max="106" width="4.44140625" customWidth="1"/>
    <col min="107" max="107" width="5.5546875" customWidth="1"/>
    <col min="108" max="108" width="6.109375" customWidth="1"/>
    <col min="109" max="109" width="6.5546875" hidden="1" customWidth="1"/>
    <col min="110" max="110" width="11" customWidth="1"/>
    <col min="111" max="111" width="9.88671875" bestFit="1" customWidth="1"/>
    <col min="112" max="112" width="8" customWidth="1"/>
    <col min="113" max="113" width="3.44140625" customWidth="1"/>
    <col min="114" max="114" width="4.5546875" customWidth="1"/>
    <col min="115" max="115" width="4.6640625" customWidth="1"/>
    <col min="116" max="116" width="6.88671875" customWidth="1"/>
    <col min="117" max="117" width="6.88671875" hidden="1" customWidth="1"/>
    <col min="118" max="118" width="7.44140625" customWidth="1"/>
    <col min="119" max="119" width="5.44140625" customWidth="1"/>
    <col min="120" max="120" width="16.109375" customWidth="1"/>
    <col min="121" max="121" width="4.5546875" style="57" customWidth="1"/>
    <col min="122" max="122" width="4.6640625" customWidth="1"/>
    <col min="123" max="123" width="15.6640625" customWidth="1"/>
    <col min="124" max="124" width="8.6640625" customWidth="1"/>
    <col min="125" max="125" width="6.6640625" customWidth="1"/>
    <col min="126" max="126" width="4.44140625" customWidth="1"/>
    <col min="127" max="127" width="5.5546875" customWidth="1"/>
    <col min="128" max="128" width="6.109375" customWidth="1"/>
    <col min="129" max="129" width="6.5546875" hidden="1" customWidth="1"/>
    <col min="130" max="130" width="11" customWidth="1"/>
    <col min="131" max="131" width="9.88671875" bestFit="1" customWidth="1"/>
    <col min="132" max="132" width="8" customWidth="1"/>
    <col min="133" max="133" width="3.44140625" customWidth="1"/>
    <col min="134" max="134" width="4.5546875" customWidth="1"/>
    <col min="135" max="135" width="4.6640625" customWidth="1"/>
    <col min="136" max="136" width="6.88671875" customWidth="1"/>
    <col min="137" max="137" width="6.88671875" hidden="1" customWidth="1"/>
    <col min="138" max="138" width="7.44140625" customWidth="1"/>
    <col min="139" max="139" width="5.44140625" customWidth="1"/>
    <col min="140" max="140" width="16.109375" customWidth="1"/>
    <col min="141" max="141" width="4.5546875" style="57" customWidth="1"/>
    <col min="142" max="142" width="4.6640625" customWidth="1"/>
    <col min="143" max="143" width="15.6640625" customWidth="1"/>
    <col min="144" max="144" width="8.6640625" customWidth="1"/>
    <col min="145" max="145" width="6.6640625" customWidth="1"/>
    <col min="146" max="146" width="4.44140625" customWidth="1"/>
    <col min="147" max="147" width="5.5546875" customWidth="1"/>
    <col min="148" max="148" width="6.109375" customWidth="1"/>
    <col min="149" max="149" width="6.5546875" customWidth="1"/>
    <col min="150" max="150" width="11" customWidth="1"/>
    <col min="151" max="151" width="9.88671875" bestFit="1" customWidth="1"/>
    <col min="152" max="152" width="8" customWidth="1"/>
    <col min="153" max="153" width="3.44140625" customWidth="1"/>
    <col min="154" max="154" width="4.5546875" customWidth="1"/>
    <col min="155" max="155" width="4.6640625" customWidth="1"/>
    <col min="156" max="157" width="6.88671875" customWidth="1"/>
    <col min="158" max="158" width="7.44140625" customWidth="1"/>
    <col min="159" max="159" width="5.44140625" customWidth="1"/>
    <col min="160" max="160" width="16.109375" customWidth="1"/>
    <col min="161" max="161" width="4.5546875" style="57" customWidth="1"/>
    <col min="162" max="162" width="4.6640625" customWidth="1"/>
    <col min="163" max="163" width="15.6640625" customWidth="1"/>
    <col min="164" max="164" width="8.6640625" customWidth="1"/>
    <col min="165" max="165" width="6.6640625" customWidth="1"/>
    <col min="166" max="166" width="4.44140625" customWidth="1"/>
    <col min="167" max="167" width="5.5546875" customWidth="1"/>
    <col min="168" max="168" width="6.109375" customWidth="1"/>
    <col min="169" max="169" width="6.5546875" hidden="1" customWidth="1"/>
    <col min="170" max="170" width="11" customWidth="1"/>
    <col min="171" max="171" width="9.88671875" bestFit="1" customWidth="1"/>
    <col min="172" max="172" width="8" customWidth="1"/>
    <col min="173" max="173" width="3.44140625" customWidth="1"/>
    <col min="174" max="174" width="4.5546875" customWidth="1"/>
    <col min="175" max="175" width="4.6640625" customWidth="1"/>
    <col min="176" max="176" width="6.88671875" customWidth="1"/>
    <col min="177" max="177" width="6.88671875" hidden="1" customWidth="1"/>
    <col min="178" max="178" width="7.44140625" customWidth="1"/>
    <col min="179" max="179" width="5.44140625" customWidth="1"/>
    <col min="180" max="180" width="16.109375" customWidth="1"/>
    <col min="181" max="181" width="4.5546875" style="57" customWidth="1"/>
    <col min="182" max="182" width="4.6640625" customWidth="1"/>
    <col min="183" max="183" width="15.6640625" customWidth="1"/>
    <col min="184" max="184" width="8.6640625" customWidth="1"/>
    <col min="185" max="185" width="6.6640625" customWidth="1"/>
    <col min="186" max="186" width="4.44140625" customWidth="1"/>
    <col min="187" max="187" width="5.5546875" customWidth="1"/>
    <col min="188" max="188" width="6.109375" customWidth="1"/>
    <col min="189" max="189" width="6.5546875" hidden="1" customWidth="1"/>
    <col min="190" max="190" width="11" customWidth="1"/>
    <col min="191" max="191" width="9.88671875" bestFit="1" customWidth="1"/>
    <col min="192" max="192" width="8" customWidth="1"/>
    <col min="193" max="193" width="3.44140625" customWidth="1"/>
    <col min="194" max="194" width="4.5546875" customWidth="1"/>
    <col min="195" max="195" width="4.6640625" customWidth="1"/>
    <col min="196" max="197" width="6.88671875" customWidth="1"/>
    <col min="198" max="198" width="7.44140625" customWidth="1"/>
    <col min="199" max="199" width="5.44140625" customWidth="1"/>
    <col min="200" max="200" width="16.109375" customWidth="1"/>
    <col min="201" max="201" width="4.5546875" style="57" customWidth="1"/>
    <col min="202" max="202" width="4.6640625" customWidth="1"/>
    <col min="203" max="203" width="15.6640625" customWidth="1"/>
    <col min="204" max="204" width="8.6640625" customWidth="1"/>
    <col min="205" max="205" width="6.6640625" customWidth="1"/>
    <col min="206" max="206" width="4.44140625" customWidth="1"/>
    <col min="207" max="207" width="5.5546875" customWidth="1"/>
    <col min="208" max="208" width="6.109375" customWidth="1"/>
    <col min="209" max="209" width="6.5546875" hidden="1" customWidth="1"/>
    <col min="210" max="210" width="11" customWidth="1"/>
    <col min="211" max="211" width="9.88671875" bestFit="1" customWidth="1"/>
    <col min="212" max="212" width="8" customWidth="1"/>
    <col min="213" max="213" width="3.44140625" customWidth="1"/>
    <col min="214" max="214" width="4.5546875" customWidth="1"/>
    <col min="215" max="215" width="4.6640625" customWidth="1"/>
    <col min="216" max="216" width="6.88671875" customWidth="1"/>
    <col min="217" max="217" width="6.88671875" hidden="1" customWidth="1"/>
    <col min="218" max="218" width="7.44140625" customWidth="1"/>
    <col min="219" max="219" width="5.44140625" customWidth="1"/>
    <col min="220" max="220" width="16.109375" customWidth="1"/>
    <col min="221" max="221" width="4.5546875" style="57" customWidth="1"/>
    <col min="222" max="222" width="4.6640625" customWidth="1"/>
    <col min="223" max="223" width="15.6640625" customWidth="1"/>
    <col min="224" max="224" width="8.6640625" customWidth="1"/>
    <col min="225" max="225" width="6.6640625" customWidth="1"/>
    <col min="226" max="226" width="4.44140625" customWidth="1"/>
    <col min="227" max="227" width="5.5546875" customWidth="1"/>
    <col min="228" max="228" width="6.109375" customWidth="1"/>
    <col min="229" max="229" width="6.5546875" hidden="1" customWidth="1"/>
    <col min="230" max="230" width="11" customWidth="1"/>
    <col min="231" max="231" width="9.88671875" bestFit="1" customWidth="1"/>
    <col min="232" max="232" width="8" customWidth="1"/>
    <col min="233" max="233" width="3.44140625" customWidth="1"/>
    <col min="234" max="234" width="4.5546875" customWidth="1"/>
    <col min="235" max="235" width="4.6640625" customWidth="1"/>
    <col min="236" max="236" width="6.88671875" customWidth="1"/>
    <col min="237" max="237" width="6.88671875" hidden="1" customWidth="1"/>
    <col min="238" max="238" width="7.44140625" customWidth="1"/>
    <col min="239" max="239" width="5.44140625" customWidth="1"/>
    <col min="240" max="240" width="16.109375" customWidth="1"/>
    <col min="241" max="241" width="4.5546875" style="57" customWidth="1"/>
    <col min="242" max="242" width="4.6640625" customWidth="1"/>
    <col min="243" max="243" width="15.6640625" customWidth="1"/>
    <col min="244" max="244" width="8.6640625" customWidth="1"/>
    <col min="245" max="245" width="6.6640625" customWidth="1"/>
    <col min="246" max="246" width="4.44140625" customWidth="1"/>
    <col min="247" max="247" width="5.5546875" customWidth="1"/>
    <col min="248" max="248" width="6.109375" customWidth="1"/>
    <col min="249" max="249" width="6.5546875" hidden="1" customWidth="1"/>
    <col min="250" max="250" width="11" customWidth="1"/>
    <col min="251" max="251" width="9.88671875" bestFit="1" customWidth="1"/>
    <col min="252" max="252" width="8" customWidth="1"/>
    <col min="253" max="253" width="3.44140625" customWidth="1"/>
    <col min="254" max="254" width="4.5546875" customWidth="1"/>
    <col min="255" max="255" width="4.6640625" customWidth="1"/>
    <col min="256" max="256" width="6.88671875" customWidth="1"/>
    <col min="257" max="257" width="6.88671875" hidden="1" customWidth="1"/>
    <col min="258" max="258" width="7.44140625" customWidth="1"/>
    <col min="259" max="259" width="5.44140625" customWidth="1"/>
    <col min="260" max="260" width="16.109375" customWidth="1"/>
    <col min="261" max="261" width="4.5546875" style="57" customWidth="1"/>
    <col min="262" max="262" width="4.6640625" customWidth="1"/>
    <col min="263" max="263" width="15.6640625" customWidth="1"/>
    <col min="264" max="264" width="8.6640625" customWidth="1"/>
    <col min="265" max="265" width="6.6640625" customWidth="1"/>
    <col min="266" max="266" width="4.44140625" customWidth="1"/>
    <col min="267" max="267" width="5.5546875" customWidth="1"/>
    <col min="268" max="268" width="6.109375" customWidth="1"/>
    <col min="269" max="269" width="6.5546875" hidden="1" customWidth="1"/>
    <col min="270" max="270" width="11" customWidth="1"/>
    <col min="271" max="271" width="9.88671875" bestFit="1" customWidth="1"/>
    <col min="272" max="272" width="8" customWidth="1"/>
    <col min="273" max="273" width="3.44140625" customWidth="1"/>
    <col min="274" max="274" width="4.5546875" customWidth="1"/>
    <col min="275" max="275" width="4.6640625" customWidth="1"/>
    <col min="276" max="276" width="6.88671875" customWidth="1"/>
    <col min="277" max="277" width="6.88671875" hidden="1" customWidth="1"/>
    <col min="278" max="278" width="7.44140625" customWidth="1"/>
    <col min="279" max="279" width="5.44140625" customWidth="1"/>
    <col min="280" max="280" width="16.109375" customWidth="1"/>
    <col min="281" max="281" width="4.5546875" style="57" customWidth="1"/>
    <col min="282" max="282" width="4.6640625" customWidth="1"/>
    <col min="283" max="283" width="15.6640625" customWidth="1"/>
    <col min="284" max="284" width="8.6640625" customWidth="1"/>
    <col min="285" max="285" width="6.6640625" customWidth="1"/>
    <col min="286" max="286" width="4.44140625" customWidth="1"/>
    <col min="287" max="287" width="5.5546875" customWidth="1"/>
    <col min="288" max="288" width="6.109375" customWidth="1"/>
    <col min="289" max="289" width="6.5546875" hidden="1" customWidth="1"/>
    <col min="290" max="290" width="11" customWidth="1"/>
    <col min="291" max="291" width="9.88671875" bestFit="1" customWidth="1"/>
    <col min="292" max="292" width="8" customWidth="1"/>
    <col min="293" max="293" width="3.44140625" customWidth="1"/>
    <col min="294" max="294" width="4.5546875" customWidth="1"/>
    <col min="295" max="295" width="4.6640625" customWidth="1"/>
    <col min="296" max="296" width="6.88671875" customWidth="1"/>
    <col min="297" max="297" width="6.88671875" hidden="1" customWidth="1"/>
    <col min="298" max="298" width="7.44140625" customWidth="1"/>
    <col min="299" max="299" width="5.44140625" customWidth="1"/>
    <col min="300" max="300" width="16.109375" customWidth="1"/>
    <col min="301" max="301" width="4.5546875" style="57" customWidth="1"/>
    <col min="302" max="302" width="4.6640625" customWidth="1"/>
    <col min="303" max="303" width="15.6640625" customWidth="1"/>
    <col min="304" max="304" width="8.6640625" customWidth="1"/>
    <col min="305" max="305" width="6.6640625" customWidth="1"/>
    <col min="306" max="306" width="4.44140625" customWidth="1"/>
    <col min="307" max="307" width="5.5546875" customWidth="1"/>
    <col min="308" max="308" width="6.109375" customWidth="1"/>
    <col min="309" max="309" width="6.5546875" customWidth="1"/>
    <col min="310" max="310" width="11" customWidth="1"/>
    <col min="311" max="311" width="18.77734375" bestFit="1" customWidth="1"/>
    <col min="312" max="312" width="8" customWidth="1"/>
    <col min="313" max="313" width="3.44140625" customWidth="1"/>
    <col min="314" max="314" width="4.5546875" customWidth="1"/>
    <col min="315" max="315" width="4.6640625" customWidth="1"/>
    <col min="316" max="317" width="6.88671875" customWidth="1"/>
    <col min="318" max="318" width="13.6640625" bestFit="1" customWidth="1"/>
    <col min="319" max="319" width="5.44140625" customWidth="1"/>
    <col min="320" max="320" width="16.109375" customWidth="1"/>
    <col min="321" max="321" width="4.5546875" style="57" customWidth="1"/>
    <col min="322" max="322" width="4.6640625" customWidth="1"/>
    <col min="323" max="323" width="15.6640625" customWidth="1"/>
    <col min="324" max="324" width="8.6640625" customWidth="1"/>
    <col min="325" max="325" width="6.6640625" customWidth="1"/>
    <col min="326" max="326" width="4.44140625" customWidth="1"/>
    <col min="327" max="327" width="5.5546875" customWidth="1"/>
    <col min="328" max="328" width="6.109375" customWidth="1"/>
    <col min="329" max="329" width="6.5546875" hidden="1" customWidth="1"/>
    <col min="330" max="330" width="11" customWidth="1"/>
    <col min="331" max="331" width="9.88671875" bestFit="1" customWidth="1"/>
    <col min="332" max="332" width="8" customWidth="1"/>
    <col min="333" max="333" width="3.44140625" customWidth="1"/>
    <col min="334" max="334" width="4.5546875" customWidth="1"/>
    <col min="335" max="335" width="4.6640625" customWidth="1"/>
    <col min="336" max="336" width="6.88671875" customWidth="1"/>
    <col min="337" max="337" width="6.88671875" hidden="1" customWidth="1"/>
    <col min="338" max="338" width="7.44140625" customWidth="1"/>
    <col min="339" max="339" width="5.44140625" customWidth="1"/>
    <col min="340" max="340" width="16.109375" customWidth="1"/>
    <col min="341" max="341" width="4.5546875" style="57" customWidth="1"/>
    <col min="342" max="342" width="4.6640625" customWidth="1"/>
    <col min="343" max="343" width="15.6640625" customWidth="1"/>
    <col min="344" max="344" width="8.6640625" customWidth="1"/>
    <col min="345" max="345" width="6.6640625" customWidth="1"/>
    <col min="346" max="346" width="4.44140625" customWidth="1"/>
    <col min="347" max="347" width="5.5546875" customWidth="1"/>
    <col min="348" max="348" width="6.109375" customWidth="1"/>
    <col min="349" max="349" width="6.5546875" hidden="1" customWidth="1"/>
    <col min="350" max="350" width="11" customWidth="1"/>
    <col min="351" max="351" width="9.88671875" bestFit="1" customWidth="1"/>
    <col min="352" max="352" width="8" customWidth="1"/>
    <col min="353" max="353" width="3.44140625" customWidth="1"/>
    <col min="354" max="354" width="4.5546875" customWidth="1"/>
    <col min="355" max="355" width="4.6640625" customWidth="1"/>
    <col min="356" max="356" width="6.88671875" customWidth="1"/>
    <col min="357" max="357" width="6.88671875" hidden="1" customWidth="1"/>
    <col min="358" max="358" width="7.44140625" customWidth="1"/>
    <col min="359" max="359" width="5.44140625" customWidth="1"/>
    <col min="360" max="360" width="16.109375" customWidth="1"/>
    <col min="361" max="361" width="4.5546875" style="57" customWidth="1"/>
    <col min="362" max="362" width="4.6640625" customWidth="1"/>
    <col min="363" max="363" width="15.6640625" customWidth="1"/>
    <col min="364" max="364" width="8.6640625" customWidth="1"/>
    <col min="365" max="365" width="6.6640625" customWidth="1"/>
    <col min="366" max="366" width="4.44140625" customWidth="1"/>
    <col min="367" max="367" width="5.5546875" customWidth="1"/>
    <col min="368" max="368" width="6.109375" customWidth="1"/>
    <col min="369" max="369" width="6.5546875" hidden="1" customWidth="1"/>
    <col min="370" max="370" width="11" customWidth="1"/>
    <col min="371" max="371" width="9.88671875" bestFit="1" customWidth="1"/>
    <col min="372" max="372" width="8" customWidth="1"/>
    <col min="373" max="373" width="3.44140625" customWidth="1"/>
    <col min="374" max="374" width="4.5546875" customWidth="1"/>
    <col min="375" max="375" width="4.6640625" customWidth="1"/>
    <col min="376" max="376" width="6.88671875" customWidth="1"/>
    <col min="377" max="377" width="6.88671875" hidden="1" customWidth="1"/>
    <col min="378" max="378" width="7.44140625" customWidth="1"/>
    <col min="379" max="379" width="5.44140625" customWidth="1"/>
    <col min="380" max="380" width="16.109375" customWidth="1"/>
    <col min="381" max="381" width="4.5546875" style="57" customWidth="1"/>
    <col min="382" max="382" width="4.6640625" customWidth="1"/>
    <col min="383" max="383" width="15.6640625" customWidth="1"/>
    <col min="384" max="384" width="8.6640625" customWidth="1"/>
    <col min="385" max="385" width="6.6640625" customWidth="1"/>
    <col min="386" max="386" width="4.44140625" customWidth="1"/>
    <col min="387" max="387" width="5.5546875" customWidth="1"/>
    <col min="388" max="388" width="6.109375" customWidth="1"/>
    <col min="389" max="389" width="6.5546875" hidden="1" customWidth="1"/>
    <col min="390" max="390" width="11" customWidth="1"/>
    <col min="391" max="391" width="9.88671875" bestFit="1" customWidth="1"/>
    <col min="392" max="392" width="8" customWidth="1"/>
    <col min="393" max="393" width="3.44140625" customWidth="1"/>
    <col min="394" max="394" width="4.5546875" customWidth="1"/>
    <col min="395" max="395" width="4.6640625" customWidth="1"/>
    <col min="396" max="396" width="6.88671875" customWidth="1"/>
    <col min="397" max="397" width="6.88671875" hidden="1" customWidth="1"/>
    <col min="398" max="398" width="7.109375" customWidth="1"/>
    <col min="399" max="399" width="5.44140625" customWidth="1"/>
    <col min="400" max="400" width="16.109375" customWidth="1"/>
    <col min="401" max="401" width="4.5546875" style="57" customWidth="1"/>
    <col min="402" max="402" width="8" style="131" bestFit="1" customWidth="1"/>
    <col min="403" max="403" width="4.6640625" customWidth="1"/>
    <col min="404" max="404" width="18.33203125" bestFit="1" customWidth="1"/>
    <col min="405" max="405" width="8.6640625" customWidth="1"/>
    <col min="406" max="406" width="6.6640625" customWidth="1"/>
    <col min="407" max="407" width="6" customWidth="1"/>
    <col min="408" max="408" width="5.5546875" customWidth="1"/>
    <col min="409" max="409" width="6.109375" customWidth="1"/>
    <col min="410" max="410" width="6.5546875" customWidth="1"/>
    <col min="411" max="411" width="17.109375" bestFit="1" customWidth="1"/>
    <col min="412" max="412" width="17" bestFit="1" customWidth="1"/>
    <col min="413" max="413" width="15.33203125" bestFit="1" customWidth="1"/>
    <col min="414" max="414" width="5.109375" bestFit="1" customWidth="1"/>
    <col min="415" max="415" width="6.21875" bestFit="1" customWidth="1"/>
    <col min="416" max="416" width="7" bestFit="1" customWidth="1"/>
    <col min="417" max="417" width="6" bestFit="1" customWidth="1"/>
    <col min="418" max="418" width="6" customWidth="1"/>
    <col min="419" max="419" width="8" bestFit="1" customWidth="1"/>
    <col min="420" max="420" width="13.6640625" bestFit="1" customWidth="1"/>
    <col min="421" max="421" width="15.77734375" bestFit="1" customWidth="1"/>
    <col min="422" max="422" width="4.5546875" style="57" customWidth="1"/>
    <col min="423" max="423" width="4.6640625" customWidth="1"/>
    <col min="424" max="424" width="15.6640625" customWidth="1"/>
    <col min="425" max="425" width="8.6640625" customWidth="1"/>
    <col min="426" max="426" width="6.6640625" customWidth="1"/>
    <col min="427" max="427" width="4.44140625" customWidth="1"/>
    <col min="428" max="428" width="5.5546875" customWidth="1"/>
    <col min="429" max="429" width="6.109375" customWidth="1"/>
    <col min="430" max="430" width="6.5546875" customWidth="1"/>
    <col min="431" max="431" width="11" customWidth="1"/>
    <col min="432" max="432" width="9.88671875" bestFit="1" customWidth="1"/>
    <col min="433" max="433" width="8" customWidth="1"/>
    <col min="434" max="434" width="3.44140625" customWidth="1"/>
    <col min="435" max="435" width="4.5546875" customWidth="1"/>
    <col min="436" max="436" width="4.6640625" customWidth="1"/>
    <col min="437" max="438" width="6.88671875" customWidth="1"/>
    <col min="439" max="439" width="7.44140625" customWidth="1"/>
    <col min="440" max="440" width="5.44140625" customWidth="1"/>
    <col min="441" max="457" width="16.109375" customWidth="1"/>
  </cols>
  <sheetData>
    <row r="1" spans="1:457" ht="13.8">
      <c r="C1" s="3"/>
      <c r="D1" s="15"/>
      <c r="E1" s="15"/>
      <c r="F1" s="15"/>
      <c r="G1" s="15"/>
      <c r="H1" s="15"/>
      <c r="I1" s="15"/>
      <c r="J1" s="1" t="s">
        <v>4</v>
      </c>
      <c r="K1" s="96">
        <v>2179</v>
      </c>
      <c r="L1" s="96"/>
      <c r="W1" s="3"/>
      <c r="X1" s="15"/>
      <c r="Y1" s="15"/>
      <c r="Z1" s="15"/>
      <c r="AA1" s="15"/>
      <c r="AB1" s="15"/>
      <c r="AC1" s="15"/>
      <c r="AD1" s="1" t="s">
        <v>4</v>
      </c>
      <c r="AE1" s="96">
        <v>2289</v>
      </c>
      <c r="AF1" s="96"/>
      <c r="AQ1" s="3"/>
      <c r="AR1" s="15"/>
      <c r="AS1" s="15"/>
      <c r="AT1" s="15"/>
      <c r="AU1" s="15"/>
      <c r="AV1" s="15"/>
      <c r="AW1" s="15"/>
      <c r="AX1" s="1" t="s">
        <v>4</v>
      </c>
      <c r="AY1" s="96">
        <v>2297</v>
      </c>
      <c r="AZ1" s="96"/>
      <c r="BK1" s="3"/>
      <c r="BL1" s="15"/>
      <c r="BM1" s="15"/>
      <c r="BN1" s="15"/>
      <c r="BO1" s="15"/>
      <c r="BP1" s="15"/>
      <c r="BQ1" s="15"/>
      <c r="BR1" s="1" t="s">
        <v>4</v>
      </c>
      <c r="BS1" s="96">
        <v>2844</v>
      </c>
      <c r="BT1" s="96"/>
      <c r="CE1" s="3"/>
      <c r="CF1" s="15"/>
      <c r="CG1" s="15"/>
      <c r="CH1" s="15"/>
      <c r="CI1" s="15"/>
      <c r="CJ1" s="15"/>
      <c r="CK1" s="15"/>
      <c r="CL1" s="1" t="s">
        <v>4</v>
      </c>
      <c r="CM1" s="96">
        <v>13079</v>
      </c>
      <c r="CN1" s="96"/>
      <c r="CY1" s="3"/>
      <c r="CZ1" s="15"/>
      <c r="DA1" s="15"/>
      <c r="DB1" s="15"/>
      <c r="DC1" s="15"/>
      <c r="DD1" s="15"/>
      <c r="DE1" s="15"/>
      <c r="DF1" s="1" t="s">
        <v>4</v>
      </c>
      <c r="DG1" s="96">
        <v>13132</v>
      </c>
      <c r="DH1" s="96"/>
      <c r="DS1" s="3"/>
      <c r="DT1" s="15"/>
      <c r="DU1" s="15"/>
      <c r="DV1" s="15"/>
      <c r="DW1" s="15"/>
      <c r="DX1" s="15"/>
      <c r="DY1" s="15"/>
      <c r="DZ1" s="1" t="s">
        <v>4</v>
      </c>
      <c r="EA1" s="96">
        <v>13580</v>
      </c>
      <c r="EB1" s="96"/>
      <c r="EM1" s="3"/>
      <c r="EN1" s="15"/>
      <c r="EO1" s="15"/>
      <c r="EP1" s="15"/>
      <c r="EQ1" s="15"/>
      <c r="ER1" s="15"/>
      <c r="ES1" s="15"/>
      <c r="ET1" s="1" t="s">
        <v>4</v>
      </c>
      <c r="EU1" s="96">
        <v>19118</v>
      </c>
      <c r="EV1" s="96"/>
      <c r="FG1" s="3"/>
      <c r="FH1" s="15"/>
      <c r="FI1" s="15"/>
      <c r="FJ1" s="15"/>
      <c r="FK1" s="15"/>
      <c r="FL1" s="15"/>
      <c r="FM1" s="15"/>
      <c r="FN1" s="1" t="s">
        <v>4</v>
      </c>
      <c r="FO1" s="96">
        <v>19183</v>
      </c>
      <c r="FP1" s="96"/>
      <c r="GA1" s="3"/>
      <c r="GB1" s="15"/>
      <c r="GC1" s="15"/>
      <c r="GD1" s="15"/>
      <c r="GE1" s="15"/>
      <c r="GF1" s="15"/>
      <c r="GG1" s="15"/>
      <c r="GH1" s="1" t="s">
        <v>4</v>
      </c>
      <c r="GI1" s="96">
        <v>21557</v>
      </c>
      <c r="GJ1" s="96"/>
      <c r="GU1" s="3"/>
      <c r="GV1" s="15"/>
      <c r="GW1" s="15"/>
      <c r="GX1" s="15"/>
      <c r="GY1" s="15"/>
      <c r="GZ1" s="15"/>
      <c r="HA1" s="15"/>
      <c r="HB1" s="1" t="s">
        <v>4</v>
      </c>
      <c r="HC1" s="96">
        <v>21558</v>
      </c>
      <c r="HD1" s="96"/>
      <c r="HO1" s="3"/>
      <c r="HP1" s="15"/>
      <c r="HQ1" s="15"/>
      <c r="HR1" s="15"/>
      <c r="HS1" s="15"/>
      <c r="HT1" s="15"/>
      <c r="HU1" s="15"/>
      <c r="HV1" s="1" t="s">
        <v>4</v>
      </c>
      <c r="HW1" s="96">
        <v>22010</v>
      </c>
      <c r="HX1" s="96"/>
      <c r="II1" s="3"/>
      <c r="IJ1" s="15"/>
      <c r="IK1" s="15"/>
      <c r="IL1" s="15"/>
      <c r="IM1" s="15"/>
      <c r="IN1" s="15"/>
      <c r="IO1" s="15"/>
      <c r="IP1" s="1" t="s">
        <v>4</v>
      </c>
      <c r="IQ1" s="96">
        <v>23065</v>
      </c>
      <c r="IR1" s="96"/>
      <c r="JC1" s="3"/>
      <c r="JD1" s="15"/>
      <c r="JE1" s="15"/>
      <c r="JF1" s="15"/>
      <c r="JG1" s="15"/>
      <c r="JH1" s="15"/>
      <c r="JI1" s="15"/>
      <c r="JJ1" s="1" t="s">
        <v>4</v>
      </c>
      <c r="JK1" s="96">
        <v>25472</v>
      </c>
      <c r="JL1" s="96"/>
      <c r="JW1" s="3"/>
      <c r="JX1" s="15"/>
      <c r="JY1" s="15"/>
      <c r="JZ1" s="15"/>
      <c r="KA1" s="15"/>
      <c r="KB1" s="15"/>
      <c r="KC1" s="15"/>
      <c r="KD1" s="1" t="s">
        <v>4</v>
      </c>
      <c r="KE1" s="96">
        <v>25673</v>
      </c>
      <c r="KF1" s="96"/>
      <c r="KQ1" s="3"/>
      <c r="KR1" s="15"/>
      <c r="KS1" s="15"/>
      <c r="KT1" s="15"/>
      <c r="KU1" s="15"/>
      <c r="KV1" s="15"/>
      <c r="KW1" s="15"/>
      <c r="KX1" s="1" t="s">
        <v>4</v>
      </c>
      <c r="KY1" s="96">
        <v>30596</v>
      </c>
      <c r="KZ1" s="96"/>
      <c r="LK1" s="3"/>
      <c r="LL1" s="15"/>
      <c r="LM1" s="15"/>
      <c r="LN1" s="15"/>
      <c r="LO1" s="15"/>
      <c r="LP1" s="15"/>
      <c r="LQ1" s="15"/>
      <c r="LR1" s="1" t="s">
        <v>4</v>
      </c>
      <c r="LS1" s="96">
        <v>30623</v>
      </c>
      <c r="LT1" s="96"/>
      <c r="ME1" s="3"/>
      <c r="MF1" s="15"/>
      <c r="MG1" s="15"/>
      <c r="MH1" s="15"/>
      <c r="MI1" s="15"/>
      <c r="MJ1" s="15"/>
      <c r="MK1" s="15"/>
      <c r="ML1" s="1" t="s">
        <v>4</v>
      </c>
      <c r="MM1" s="96">
        <v>33122</v>
      </c>
      <c r="MN1" s="96"/>
      <c r="MY1" s="3"/>
      <c r="MZ1" s="15"/>
      <c r="NA1" s="15"/>
      <c r="NB1" s="15"/>
      <c r="NC1" s="15"/>
      <c r="ND1" s="15"/>
      <c r="NE1" s="15"/>
      <c r="NF1" s="1" t="s">
        <v>4</v>
      </c>
      <c r="NG1" s="96">
        <v>36541</v>
      </c>
      <c r="NH1" s="96"/>
      <c r="NS1" s="3"/>
      <c r="NT1" s="15"/>
      <c r="NU1" s="15"/>
      <c r="NV1" s="15"/>
      <c r="NW1" s="15"/>
      <c r="NX1" s="15"/>
      <c r="NY1" s="15"/>
      <c r="NZ1" s="1" t="s">
        <v>4</v>
      </c>
      <c r="OA1" s="96">
        <v>36982</v>
      </c>
      <c r="OB1" s="96"/>
      <c r="ON1" s="3"/>
      <c r="OO1" s="15"/>
      <c r="OP1" s="15"/>
      <c r="OQ1" s="15"/>
      <c r="OR1" s="15"/>
      <c r="OS1" s="15"/>
      <c r="OT1" s="15"/>
      <c r="OU1" s="1" t="s">
        <v>4</v>
      </c>
      <c r="OV1" s="96">
        <v>38106</v>
      </c>
      <c r="OW1" s="96"/>
      <c r="PH1" s="3"/>
      <c r="PI1" s="15"/>
      <c r="PJ1" s="15"/>
      <c r="PK1" s="15"/>
      <c r="PL1" s="15"/>
      <c r="PM1" s="15"/>
      <c r="PN1" s="15"/>
      <c r="PO1" s="1" t="s">
        <v>4</v>
      </c>
      <c r="PP1" s="96">
        <v>39462</v>
      </c>
      <c r="PQ1" s="96"/>
    </row>
    <row r="2" spans="1:457" ht="13.8">
      <c r="B2" s="16"/>
      <c r="C2" s="2"/>
      <c r="D2" s="17"/>
      <c r="E2" s="198"/>
      <c r="F2" s="17"/>
      <c r="G2" s="17"/>
      <c r="H2" s="17"/>
      <c r="I2" s="17"/>
      <c r="J2" s="1" t="s">
        <v>5</v>
      </c>
      <c r="K2" s="96" t="str">
        <f>VLOOKUP(K1,ÇİZELGE!$A:$H,2,FALSE)</f>
        <v>RÜSTEM ÖZCAN</v>
      </c>
      <c r="L2" s="96"/>
      <c r="P2" s="114">
        <f>K1</f>
        <v>2179</v>
      </c>
      <c r="Q2" s="114"/>
      <c r="R2" s="114"/>
      <c r="S2" s="114"/>
      <c r="T2" s="114"/>
      <c r="V2" s="16"/>
      <c r="W2" s="2"/>
      <c r="X2" s="17"/>
      <c r="Y2" s="198"/>
      <c r="Z2" s="17"/>
      <c r="AA2" s="17"/>
      <c r="AB2" s="17"/>
      <c r="AC2" s="17"/>
      <c r="AD2" s="1" t="s">
        <v>5</v>
      </c>
      <c r="AE2" s="96" t="str">
        <f>VLOOKUP(AE1,ÇİZELGE!$A:$H,2,FALSE)</f>
        <v>TEVFİK UYSAL</v>
      </c>
      <c r="AF2" s="96"/>
      <c r="AJ2" s="114">
        <f>AE1</f>
        <v>2289</v>
      </c>
      <c r="AK2" s="114"/>
      <c r="AL2" s="114"/>
      <c r="AM2" s="114"/>
      <c r="AN2" s="114"/>
      <c r="AP2" s="16"/>
      <c r="AQ2" s="2"/>
      <c r="AR2" s="17"/>
      <c r="AS2" s="198"/>
      <c r="AT2" s="17"/>
      <c r="AU2" s="17"/>
      <c r="AV2" s="17"/>
      <c r="AW2" s="17"/>
      <c r="AX2" s="1" t="s">
        <v>5</v>
      </c>
      <c r="AY2" s="96" t="str">
        <f>VLOOKUP(AY1,ÇİZELGE!$A:$H,2,FALSE)</f>
        <v>ŞENOL ÇAKMAK</v>
      </c>
      <c r="AZ2" s="96"/>
      <c r="BD2" s="114">
        <f>AY1</f>
        <v>2297</v>
      </c>
      <c r="BE2" s="114"/>
      <c r="BF2" s="114"/>
      <c r="BG2" s="114"/>
      <c r="BH2" s="114"/>
      <c r="BJ2" s="16"/>
      <c r="BK2" s="2"/>
      <c r="BL2" s="17"/>
      <c r="BM2" s="198"/>
      <c r="BN2" s="17"/>
      <c r="BO2" s="17"/>
      <c r="BP2" s="17"/>
      <c r="BQ2" s="17"/>
      <c r="BR2" s="1" t="s">
        <v>5</v>
      </c>
      <c r="BS2" s="96" t="str">
        <f>VLOOKUP(BS1,ÇİZELGE!$A:$H,2,FALSE)</f>
        <v>MUSTAFA EREN</v>
      </c>
      <c r="BT2" s="96"/>
      <c r="BX2" s="114">
        <f>BS1</f>
        <v>2844</v>
      </c>
      <c r="BY2" s="114"/>
      <c r="BZ2" s="114"/>
      <c r="CA2" s="114"/>
      <c r="CB2" s="114"/>
      <c r="CD2" s="16"/>
      <c r="CE2" s="2"/>
      <c r="CF2" s="17"/>
      <c r="CG2" s="198"/>
      <c r="CH2" s="17"/>
      <c r="CI2" s="17"/>
      <c r="CJ2" s="17"/>
      <c r="CK2" s="17"/>
      <c r="CL2" s="1" t="s">
        <v>5</v>
      </c>
      <c r="CM2" s="96" t="str">
        <f>VLOOKUP(CM1,ÇİZELGE!$A:$H,2,FALSE)</f>
        <v>VOLKAN TOKA</v>
      </c>
      <c r="CN2" s="96"/>
      <c r="CR2" s="114">
        <f>CM1</f>
        <v>13079</v>
      </c>
      <c r="CS2" s="114"/>
      <c r="CT2" s="114"/>
      <c r="CU2" s="114"/>
      <c r="CV2" s="114"/>
      <c r="CX2" s="16"/>
      <c r="CY2" s="2"/>
      <c r="CZ2" s="17"/>
      <c r="DA2" s="198"/>
      <c r="DB2" s="17"/>
      <c r="DC2" s="17"/>
      <c r="DD2" s="17"/>
      <c r="DE2" s="17"/>
      <c r="DF2" s="1" t="s">
        <v>5</v>
      </c>
      <c r="DG2" s="96" t="str">
        <f>VLOOKUP(DG1,ÇİZELGE!$A:$H,2,FALSE)</f>
        <v>FİKRET DÜNDAR</v>
      </c>
      <c r="DH2" s="96"/>
      <c r="DL2" s="114">
        <f>DG1</f>
        <v>13132</v>
      </c>
      <c r="DM2" s="114"/>
      <c r="DN2" s="114"/>
      <c r="DO2" s="114"/>
      <c r="DP2" s="114"/>
      <c r="DR2" s="16"/>
      <c r="DS2" s="2"/>
      <c r="DT2" s="17"/>
      <c r="DU2" s="198"/>
      <c r="DV2" s="17"/>
      <c r="DW2" s="17"/>
      <c r="DX2" s="17"/>
      <c r="DY2" s="17"/>
      <c r="DZ2" s="1" t="s">
        <v>5</v>
      </c>
      <c r="EA2" s="96" t="str">
        <f>VLOOKUP(EA1,ÇİZELGE!$A:$H,2,FALSE)</f>
        <v>MUHAMMET DEMİREL</v>
      </c>
      <c r="EB2" s="96"/>
      <c r="EF2" s="114">
        <f>EA1</f>
        <v>13580</v>
      </c>
      <c r="EG2" s="114"/>
      <c r="EH2" s="114"/>
      <c r="EI2" s="114"/>
      <c r="EJ2" s="114"/>
      <c r="EL2" s="16"/>
      <c r="EM2" s="2"/>
      <c r="EN2" s="17"/>
      <c r="EO2" s="198"/>
      <c r="EP2" s="17"/>
      <c r="EQ2" s="17"/>
      <c r="ER2" s="17"/>
      <c r="ES2" s="17"/>
      <c r="ET2" s="1" t="s">
        <v>5</v>
      </c>
      <c r="EU2" s="96" t="str">
        <f>VLOOKUP(EU1,ÇİZELGE!$A:$H,2,FALSE)</f>
        <v>NADİR KURTULDU</v>
      </c>
      <c r="EV2" s="96"/>
      <c r="EZ2" s="114">
        <f>EU1</f>
        <v>19118</v>
      </c>
      <c r="FA2" s="114"/>
      <c r="FB2" s="114"/>
      <c r="FC2" s="114"/>
      <c r="FD2" s="114"/>
      <c r="FF2" s="16"/>
      <c r="FG2" s="2"/>
      <c r="FH2" s="17"/>
      <c r="FI2" s="198"/>
      <c r="FJ2" s="17"/>
      <c r="FK2" s="17"/>
      <c r="FL2" s="17"/>
      <c r="FM2" s="17"/>
      <c r="FN2" s="1" t="s">
        <v>5</v>
      </c>
      <c r="FO2" s="96" t="str">
        <f>VLOOKUP(FO1,ÇİZELGE!$A:$H,2,FALSE)</f>
        <v>BASRİ DURGUN</v>
      </c>
      <c r="FP2" s="96"/>
      <c r="FT2" s="114">
        <f>FO1</f>
        <v>19183</v>
      </c>
      <c r="FU2" s="114"/>
      <c r="FV2" s="114"/>
      <c r="FW2" s="114"/>
      <c r="FX2" s="114"/>
      <c r="FZ2" s="16"/>
      <c r="GA2" s="2"/>
      <c r="GB2" s="17"/>
      <c r="GC2" s="198"/>
      <c r="GD2" s="17"/>
      <c r="GE2" s="17"/>
      <c r="GF2" s="17"/>
      <c r="GG2" s="17"/>
      <c r="GH2" s="1" t="s">
        <v>5</v>
      </c>
      <c r="GI2" s="96" t="str">
        <f>VLOOKUP(GI1,ÇİZELGE!$A:$H,2,FALSE)</f>
        <v>RIDVAN ÖNCÜ</v>
      </c>
      <c r="GJ2" s="96"/>
      <c r="GN2" s="114">
        <f>GI1</f>
        <v>21557</v>
      </c>
      <c r="GO2" s="114"/>
      <c r="GP2" s="114"/>
      <c r="GQ2" s="114"/>
      <c r="GR2" s="114"/>
      <c r="GT2" s="16"/>
      <c r="GU2" s="2"/>
      <c r="GV2" s="17"/>
      <c r="GW2" s="198"/>
      <c r="GX2" s="17"/>
      <c r="GY2" s="17"/>
      <c r="GZ2" s="17"/>
      <c r="HA2" s="17"/>
      <c r="HB2" s="1" t="s">
        <v>5</v>
      </c>
      <c r="HC2" s="96" t="str">
        <f>VLOOKUP(HC1,ÇİZELGE!$A:$H,2,FALSE)</f>
        <v>HASAN USLU</v>
      </c>
      <c r="HD2" s="96"/>
      <c r="HH2" s="114">
        <f>HC1</f>
        <v>21558</v>
      </c>
      <c r="HI2" s="114"/>
      <c r="HJ2" s="114"/>
      <c r="HK2" s="114"/>
      <c r="HL2" s="114"/>
      <c r="HN2" s="16"/>
      <c r="HO2" s="2"/>
      <c r="HP2" s="17"/>
      <c r="HQ2" s="198"/>
      <c r="HR2" s="17"/>
      <c r="HS2" s="17"/>
      <c r="HT2" s="17"/>
      <c r="HU2" s="17"/>
      <c r="HV2" s="1" t="s">
        <v>5</v>
      </c>
      <c r="HW2" s="96" t="str">
        <f>VLOOKUP(HW1,ÇİZELGE!$A:$H,2,FALSE)</f>
        <v>ALİ BEYGE</v>
      </c>
      <c r="HX2" s="96"/>
      <c r="IB2" s="114">
        <f>HW1</f>
        <v>22010</v>
      </c>
      <c r="IC2" s="114"/>
      <c r="ID2" s="114"/>
      <c r="IE2" s="114"/>
      <c r="IF2" s="114"/>
      <c r="IH2" s="16"/>
      <c r="II2" s="2"/>
      <c r="IJ2" s="17"/>
      <c r="IK2" s="198"/>
      <c r="IL2" s="17"/>
      <c r="IM2" s="17"/>
      <c r="IN2" s="17"/>
      <c r="IO2" s="17"/>
      <c r="IP2" s="1" t="s">
        <v>5</v>
      </c>
      <c r="IQ2" s="96" t="str">
        <f>VLOOKUP(IQ1,ÇİZELGE!$A:$H,2,FALSE)</f>
        <v>SOYDAN BEREKET</v>
      </c>
      <c r="IR2" s="96"/>
      <c r="IV2" s="114">
        <f>IQ1</f>
        <v>23065</v>
      </c>
      <c r="IW2" s="114"/>
      <c r="IX2" s="114"/>
      <c r="IY2" s="114"/>
      <c r="IZ2" s="114"/>
      <c r="JB2" s="16"/>
      <c r="JC2" s="2"/>
      <c r="JD2" s="17"/>
      <c r="JE2" s="198"/>
      <c r="JF2" s="17"/>
      <c r="JG2" s="17"/>
      <c r="JH2" s="17"/>
      <c r="JI2" s="17"/>
      <c r="JJ2" s="1" t="s">
        <v>5</v>
      </c>
      <c r="JK2" s="96" t="str">
        <f>VLOOKUP(JK1,ÇİZELGE!$A:$H,2,FALSE)</f>
        <v>MUHARREM KIRKGÜL</v>
      </c>
      <c r="JL2" s="96"/>
      <c r="JP2" s="114">
        <f>JK1</f>
        <v>25472</v>
      </c>
      <c r="JQ2" s="114"/>
      <c r="JR2" s="114"/>
      <c r="JS2" s="114"/>
      <c r="JT2" s="114"/>
      <c r="JV2" s="16"/>
      <c r="JW2" s="2"/>
      <c r="JX2" s="198"/>
      <c r="JY2" s="17"/>
      <c r="JZ2" s="17"/>
      <c r="KA2" s="17"/>
      <c r="KB2" s="17"/>
      <c r="KC2" s="17"/>
      <c r="KD2" s="1" t="s">
        <v>5</v>
      </c>
      <c r="KE2" s="96" t="str">
        <f>VLOOKUP(KE1,ÇİZELGE!$A:$H,2,FALSE)</f>
        <v>KERİM DENGİZ</v>
      </c>
      <c r="KF2" s="96"/>
      <c r="KJ2" s="114">
        <f>KE1</f>
        <v>25673</v>
      </c>
      <c r="KK2" s="114"/>
      <c r="KL2" s="114"/>
      <c r="KM2" s="114"/>
      <c r="KN2" s="114"/>
      <c r="KP2" s="16"/>
      <c r="KQ2" s="2"/>
      <c r="KR2" s="198"/>
      <c r="KS2" s="17"/>
      <c r="KT2" s="17"/>
      <c r="KU2" s="17"/>
      <c r="KV2" s="17"/>
      <c r="KW2" s="17"/>
      <c r="KX2" s="1" t="s">
        <v>5</v>
      </c>
      <c r="KY2" s="96" t="str">
        <f>VLOOKUP(KY1,ÇİZELGE!$A:$H,2,FALSE)</f>
        <v>GÜLSÜM ÖZBURUN</v>
      </c>
      <c r="KZ2" s="96"/>
      <c r="LD2" s="114">
        <f>KY1</f>
        <v>30596</v>
      </c>
      <c r="LE2" s="114"/>
      <c r="LF2" s="114"/>
      <c r="LG2" s="114"/>
      <c r="LH2" s="114"/>
      <c r="LJ2" s="16"/>
      <c r="LK2" s="2"/>
      <c r="LL2" s="17"/>
      <c r="LM2" s="198"/>
      <c r="LN2" s="17"/>
      <c r="LO2" s="17"/>
      <c r="LP2" s="17"/>
      <c r="LQ2" s="17"/>
      <c r="LR2" s="1" t="s">
        <v>5</v>
      </c>
      <c r="LS2" s="96" t="str">
        <f>VLOOKUP(LS1,ÇİZELGE!$A:$H,2,FALSE)</f>
        <v>TANER GELDEÇ</v>
      </c>
      <c r="LT2" s="96"/>
      <c r="LX2" s="114">
        <f>LS1</f>
        <v>30623</v>
      </c>
      <c r="LY2" s="114"/>
      <c r="LZ2" s="114"/>
      <c r="MA2" s="114"/>
      <c r="MB2" s="114"/>
      <c r="MD2" s="16"/>
      <c r="ME2" s="2"/>
      <c r="MF2" s="17"/>
      <c r="MG2" s="198"/>
      <c r="MH2" s="17"/>
      <c r="MI2" s="17"/>
      <c r="MJ2" s="17"/>
      <c r="MK2" s="17"/>
      <c r="ML2" s="1" t="s">
        <v>5</v>
      </c>
      <c r="MM2" s="96" t="str">
        <f>VLOOKUP(MM1,ÇİZELGE!$A:$H,2,FALSE)</f>
        <v>HASAN HÜSEYİN ÖNCÜ</v>
      </c>
      <c r="MN2" s="96"/>
      <c r="MR2" s="114">
        <f>MM1</f>
        <v>33122</v>
      </c>
      <c r="MS2" s="114"/>
      <c r="MT2" s="114"/>
      <c r="MU2" s="114"/>
      <c r="MV2" s="114"/>
      <c r="MX2" s="16"/>
      <c r="MY2" s="2"/>
      <c r="MZ2" s="17"/>
      <c r="NA2" s="198"/>
      <c r="NB2" s="17"/>
      <c r="NC2" s="17"/>
      <c r="ND2" s="17"/>
      <c r="NE2" s="17"/>
      <c r="NF2" s="1" t="s">
        <v>5</v>
      </c>
      <c r="NG2" s="96" t="str">
        <f>VLOOKUP(NG1,ÇİZELGE!$A:$H,2,FALSE)</f>
        <v>HASAN HÜSEYİN BULUT</v>
      </c>
      <c r="NH2" s="96"/>
      <c r="NL2" s="114">
        <f>NG1</f>
        <v>36541</v>
      </c>
      <c r="NM2" s="114"/>
      <c r="NN2" s="114"/>
      <c r="NO2" s="114"/>
      <c r="NP2" s="114"/>
      <c r="NR2" s="16"/>
      <c r="NS2" s="2"/>
      <c r="NT2" s="17"/>
      <c r="NU2" s="198"/>
      <c r="NV2" s="17"/>
      <c r="NW2" s="17"/>
      <c r="NX2" s="17"/>
      <c r="NY2" s="17"/>
      <c r="NZ2" s="1" t="s">
        <v>5</v>
      </c>
      <c r="OA2" s="96" t="str">
        <f>VLOOKUP(OA1,ÇİZELGE!$A:$H,2,FALSE)</f>
        <v>TUNCAY ERYILMAZ</v>
      </c>
      <c r="OB2" s="96"/>
      <c r="OF2" s="114">
        <f>OA1</f>
        <v>36982</v>
      </c>
      <c r="OG2" s="114"/>
      <c r="OH2" s="114"/>
      <c r="OI2" s="114"/>
      <c r="OJ2" s="114"/>
      <c r="OL2" s="204"/>
      <c r="OM2" s="16"/>
      <c r="ON2" s="2"/>
      <c r="OO2" s="17"/>
      <c r="OP2" s="198"/>
      <c r="OQ2" s="198"/>
      <c r="OR2" s="17"/>
      <c r="OS2" s="17"/>
      <c r="OT2" s="17"/>
      <c r="OU2" s="1" t="s">
        <v>5</v>
      </c>
      <c r="OV2" s="96" t="str">
        <f>VLOOKUP(OV1,ÇİZELGE!$A:$H,2,FALSE)</f>
        <v>ABDÜLBAKİ ATAY</v>
      </c>
      <c r="OW2" s="96"/>
      <c r="PA2" s="114">
        <f>OV1</f>
        <v>38106</v>
      </c>
      <c r="PB2" s="114"/>
      <c r="PC2" s="114"/>
      <c r="PD2" s="114"/>
      <c r="PE2" s="114"/>
      <c r="PG2" s="16"/>
      <c r="PH2" s="2"/>
      <c r="PI2" s="17"/>
      <c r="PJ2" s="198"/>
      <c r="PK2" s="17"/>
      <c r="PL2" s="17"/>
      <c r="PM2" s="17"/>
      <c r="PN2" s="17"/>
      <c r="PO2" s="1" t="s">
        <v>5</v>
      </c>
      <c r="PP2" s="96" t="str">
        <f>VLOOKUP(PP1,ÇİZELGE!$A:$H,2,FALSE)</f>
        <v>MUSTAFA YÜKSEL</v>
      </c>
      <c r="PQ2" s="96"/>
      <c r="PU2" s="114">
        <f>PP1</f>
        <v>39462</v>
      </c>
      <c r="PV2" s="114"/>
      <c r="PW2" s="114"/>
      <c r="PX2" s="114"/>
      <c r="PY2" s="114"/>
      <c r="PZ2" s="114"/>
      <c r="QA2" s="114"/>
      <c r="QB2" s="114"/>
      <c r="QC2" s="114"/>
      <c r="QD2" s="114"/>
      <c r="QE2" s="114"/>
      <c r="QF2" s="114"/>
      <c r="QG2" s="114"/>
      <c r="QH2" s="114"/>
      <c r="QI2" s="114"/>
      <c r="QJ2" s="114"/>
      <c r="QK2" s="114"/>
      <c r="QL2" s="114"/>
      <c r="QM2" s="114"/>
      <c r="QN2" s="114"/>
      <c r="QO2" s="114"/>
    </row>
    <row r="3" spans="1:457" ht="13.8">
      <c r="B3" s="16"/>
      <c r="C3" s="2"/>
      <c r="D3" s="17"/>
      <c r="E3" s="17"/>
      <c r="F3" s="17"/>
      <c r="G3" s="17"/>
      <c r="H3" s="17"/>
      <c r="I3" s="17"/>
      <c r="J3" s="1" t="s">
        <v>6</v>
      </c>
      <c r="K3" s="96" t="s">
        <v>73</v>
      </c>
      <c r="L3" s="96"/>
      <c r="P3" s="114"/>
      <c r="Q3" s="114"/>
      <c r="R3" s="114"/>
      <c r="S3" s="114"/>
      <c r="T3" s="114">
        <f>K1</f>
        <v>2179</v>
      </c>
      <c r="V3" s="16"/>
      <c r="W3" s="2"/>
      <c r="X3" s="17"/>
      <c r="Y3" s="17"/>
      <c r="Z3" s="17"/>
      <c r="AA3" s="17"/>
      <c r="AB3" s="17"/>
      <c r="AC3" s="17"/>
      <c r="AD3" s="1" t="s">
        <v>6</v>
      </c>
      <c r="AE3" s="96" t="s">
        <v>73</v>
      </c>
      <c r="AF3" s="96"/>
      <c r="AJ3" s="114"/>
      <c r="AK3" s="114"/>
      <c r="AL3" s="114"/>
      <c r="AM3" s="114"/>
      <c r="AN3" s="114">
        <f>AE1</f>
        <v>2289</v>
      </c>
      <c r="AP3" s="16"/>
      <c r="AQ3" s="2"/>
      <c r="AR3" s="17"/>
      <c r="AS3" s="17"/>
      <c r="AT3" s="17"/>
      <c r="AU3" s="17"/>
      <c r="AV3" s="17"/>
      <c r="AW3" s="17"/>
      <c r="AX3" s="1" t="s">
        <v>6</v>
      </c>
      <c r="AY3" s="96" t="s">
        <v>73</v>
      </c>
      <c r="AZ3" s="96"/>
      <c r="BD3" s="114"/>
      <c r="BE3" s="114"/>
      <c r="BF3" s="114"/>
      <c r="BG3" s="114"/>
      <c r="BH3" s="114">
        <f>AY1</f>
        <v>2297</v>
      </c>
      <c r="BJ3" s="16"/>
      <c r="BK3" s="2"/>
      <c r="BL3" s="17"/>
      <c r="BM3" s="17"/>
      <c r="BN3" s="17"/>
      <c r="BO3" s="17"/>
      <c r="BP3" s="17"/>
      <c r="BQ3" s="17"/>
      <c r="BR3" s="1" t="s">
        <v>6</v>
      </c>
      <c r="BS3" s="96" t="s">
        <v>73</v>
      </c>
      <c r="BT3" s="96"/>
      <c r="BX3" s="114"/>
      <c r="BY3" s="114"/>
      <c r="BZ3" s="114"/>
      <c r="CA3" s="114"/>
      <c r="CB3" s="114">
        <f>BS1</f>
        <v>2844</v>
      </c>
      <c r="CD3" s="16"/>
      <c r="CE3" s="2"/>
      <c r="CF3" s="17"/>
      <c r="CG3" s="17"/>
      <c r="CH3" s="17"/>
      <c r="CI3" s="17"/>
      <c r="CJ3" s="17"/>
      <c r="CK3" s="17"/>
      <c r="CL3" s="1" t="s">
        <v>6</v>
      </c>
      <c r="CM3" s="96" t="s">
        <v>73</v>
      </c>
      <c r="CN3" s="96"/>
      <c r="CR3" s="114"/>
      <c r="CS3" s="114"/>
      <c r="CT3" s="114"/>
      <c r="CU3" s="114"/>
      <c r="CV3" s="114">
        <f>CM1</f>
        <v>13079</v>
      </c>
      <c r="CX3" s="16"/>
      <c r="CY3" s="2"/>
      <c r="CZ3" s="17"/>
      <c r="DA3" s="17"/>
      <c r="DB3" s="17"/>
      <c r="DC3" s="17"/>
      <c r="DD3" s="17"/>
      <c r="DE3" s="17"/>
      <c r="DF3" s="1" t="s">
        <v>6</v>
      </c>
      <c r="DG3" s="96" t="s">
        <v>73</v>
      </c>
      <c r="DH3" s="96"/>
      <c r="DL3" s="114"/>
      <c r="DM3" s="114"/>
      <c r="DN3" s="114"/>
      <c r="DO3" s="114"/>
      <c r="DP3" s="114">
        <f>DG1</f>
        <v>13132</v>
      </c>
      <c r="DR3" s="16"/>
      <c r="DS3" s="2"/>
      <c r="DT3" s="17"/>
      <c r="DU3" s="17"/>
      <c r="DV3" s="17"/>
      <c r="DW3" s="17"/>
      <c r="DX3" s="17"/>
      <c r="DY3" s="17"/>
      <c r="DZ3" s="1" t="s">
        <v>6</v>
      </c>
      <c r="EA3" s="96" t="s">
        <v>73</v>
      </c>
      <c r="EB3" s="96"/>
      <c r="EF3" s="114"/>
      <c r="EG3" s="114"/>
      <c r="EH3" s="114"/>
      <c r="EI3" s="114"/>
      <c r="EJ3" s="114">
        <f>EA1</f>
        <v>13580</v>
      </c>
      <c r="EL3" s="16"/>
      <c r="EM3" s="2"/>
      <c r="EN3" s="17"/>
      <c r="EO3" s="17"/>
      <c r="EP3" s="17"/>
      <c r="EQ3" s="17"/>
      <c r="ER3" s="17"/>
      <c r="ES3" s="17"/>
      <c r="ET3" s="1" t="s">
        <v>6</v>
      </c>
      <c r="EU3" s="96" t="s">
        <v>73</v>
      </c>
      <c r="EV3" s="96"/>
      <c r="EZ3" s="114"/>
      <c r="FA3" s="114"/>
      <c r="FB3" s="114"/>
      <c r="FC3" s="114"/>
      <c r="FD3" s="114">
        <f>EU1</f>
        <v>19118</v>
      </c>
      <c r="FF3" s="16"/>
      <c r="FG3" s="2"/>
      <c r="FH3" s="17"/>
      <c r="FI3" s="17"/>
      <c r="FJ3" s="17"/>
      <c r="FK3" s="17"/>
      <c r="FL3" s="17"/>
      <c r="FM3" s="17"/>
      <c r="FN3" s="1" t="s">
        <v>6</v>
      </c>
      <c r="FO3" s="96" t="s">
        <v>73</v>
      </c>
      <c r="FP3" s="96"/>
      <c r="FT3" s="114"/>
      <c r="FU3" s="114"/>
      <c r="FV3" s="114"/>
      <c r="FW3" s="114"/>
      <c r="FX3" s="114">
        <f>FO1</f>
        <v>19183</v>
      </c>
      <c r="FZ3" s="16"/>
      <c r="GA3" s="2"/>
      <c r="GB3" s="17"/>
      <c r="GC3" s="17"/>
      <c r="GD3" s="17"/>
      <c r="GE3" s="17"/>
      <c r="GF3" s="17"/>
      <c r="GG3" s="17"/>
      <c r="GH3" s="1" t="s">
        <v>6</v>
      </c>
      <c r="GI3" s="96" t="s">
        <v>73</v>
      </c>
      <c r="GJ3" s="96"/>
      <c r="GN3" s="114"/>
      <c r="GO3" s="114"/>
      <c r="GP3" s="114"/>
      <c r="GQ3" s="114"/>
      <c r="GR3" s="114">
        <f>GI1</f>
        <v>21557</v>
      </c>
      <c r="GT3" s="16"/>
      <c r="GU3" s="2"/>
      <c r="GV3" s="17"/>
      <c r="GW3" s="17"/>
      <c r="GX3" s="17"/>
      <c r="GY3" s="17"/>
      <c r="GZ3" s="17"/>
      <c r="HA3" s="17"/>
      <c r="HB3" s="1" t="s">
        <v>6</v>
      </c>
      <c r="HC3" s="96" t="s">
        <v>73</v>
      </c>
      <c r="HD3" s="96"/>
      <c r="HH3" s="114"/>
      <c r="HI3" s="114"/>
      <c r="HJ3" s="114"/>
      <c r="HK3" s="114"/>
      <c r="HL3" s="114">
        <f>HC1</f>
        <v>21558</v>
      </c>
      <c r="HN3" s="16"/>
      <c r="HO3" s="2"/>
      <c r="HP3" s="17"/>
      <c r="HQ3" s="17"/>
      <c r="HR3" s="17"/>
      <c r="HS3" s="17"/>
      <c r="HT3" s="17"/>
      <c r="HU3" s="17"/>
      <c r="HV3" s="1" t="s">
        <v>6</v>
      </c>
      <c r="HW3" s="96" t="s">
        <v>73</v>
      </c>
      <c r="HX3" s="96"/>
      <c r="IB3" s="114"/>
      <c r="IC3" s="114"/>
      <c r="ID3" s="114"/>
      <c r="IE3" s="114"/>
      <c r="IF3" s="114">
        <f>HW1</f>
        <v>22010</v>
      </c>
      <c r="IH3" s="16"/>
      <c r="II3" s="2"/>
      <c r="IJ3" s="17"/>
      <c r="IK3" s="17"/>
      <c r="IL3" s="17"/>
      <c r="IM3" s="17"/>
      <c r="IN3" s="17"/>
      <c r="IO3" s="17"/>
      <c r="IP3" s="1" t="s">
        <v>6</v>
      </c>
      <c r="IQ3" s="96" t="s">
        <v>73</v>
      </c>
      <c r="IR3" s="96"/>
      <c r="IV3" s="114"/>
      <c r="IW3" s="114"/>
      <c r="IX3" s="114"/>
      <c r="IY3" s="114"/>
      <c r="IZ3" s="114">
        <f>IQ1</f>
        <v>23065</v>
      </c>
      <c r="JB3" s="16"/>
      <c r="JC3" s="2"/>
      <c r="JD3" s="17"/>
      <c r="JE3" s="17"/>
      <c r="JF3" s="17"/>
      <c r="JG3" s="17"/>
      <c r="JH3" s="17"/>
      <c r="JI3" s="17"/>
      <c r="JJ3" s="1" t="s">
        <v>6</v>
      </c>
      <c r="JK3" s="96" t="s">
        <v>73</v>
      </c>
      <c r="JL3" s="96"/>
      <c r="JP3" s="114"/>
      <c r="JQ3" s="114"/>
      <c r="JR3" s="114"/>
      <c r="JS3" s="114"/>
      <c r="JT3" s="114">
        <f>JK1</f>
        <v>25472</v>
      </c>
      <c r="JV3" s="16"/>
      <c r="JW3" s="2"/>
      <c r="JX3" s="17"/>
      <c r="JY3" s="17"/>
      <c r="JZ3" s="17"/>
      <c r="KA3" s="17"/>
      <c r="KB3" s="17"/>
      <c r="KC3" s="17"/>
      <c r="KD3" s="1" t="s">
        <v>6</v>
      </c>
      <c r="KE3" s="96" t="s">
        <v>73</v>
      </c>
      <c r="KF3" s="96"/>
      <c r="KJ3" s="114"/>
      <c r="KK3" s="114"/>
      <c r="KL3" s="114"/>
      <c r="KM3" s="114"/>
      <c r="KN3" s="114">
        <f>KE1</f>
        <v>25673</v>
      </c>
      <c r="KP3" s="16"/>
      <c r="KQ3" s="2"/>
      <c r="KR3" s="17"/>
      <c r="KS3" s="17"/>
      <c r="KT3" s="17"/>
      <c r="KU3" s="17"/>
      <c r="KV3" s="17"/>
      <c r="KW3" s="17"/>
      <c r="KX3" s="1" t="s">
        <v>6</v>
      </c>
      <c r="KY3" s="96" t="s">
        <v>73</v>
      </c>
      <c r="KZ3" s="96"/>
      <c r="LD3" s="114"/>
      <c r="LE3" s="114"/>
      <c r="LF3" s="114"/>
      <c r="LG3" s="114"/>
      <c r="LH3" s="114">
        <f>KY1</f>
        <v>30596</v>
      </c>
      <c r="LJ3" s="16"/>
      <c r="LK3" s="2"/>
      <c r="LL3" s="17"/>
      <c r="LM3" s="17"/>
      <c r="LN3" s="17"/>
      <c r="LO3" s="17"/>
      <c r="LP3" s="17"/>
      <c r="LQ3" s="17"/>
      <c r="LR3" s="1" t="s">
        <v>6</v>
      </c>
      <c r="LS3" s="96" t="s">
        <v>73</v>
      </c>
      <c r="LT3" s="96"/>
      <c r="LX3" s="114"/>
      <c r="LY3" s="114"/>
      <c r="LZ3" s="114"/>
      <c r="MA3" s="114"/>
      <c r="MB3" s="114">
        <f>LS1</f>
        <v>30623</v>
      </c>
      <c r="MD3" s="16"/>
      <c r="ME3" s="2"/>
      <c r="MF3" s="17"/>
      <c r="MG3" s="17"/>
      <c r="MH3" s="17"/>
      <c r="MI3" s="17"/>
      <c r="MJ3" s="17"/>
      <c r="MK3" s="17"/>
      <c r="ML3" s="1" t="s">
        <v>6</v>
      </c>
      <c r="MM3" s="96" t="s">
        <v>73</v>
      </c>
      <c r="MN3" s="96"/>
      <c r="MR3" s="114"/>
      <c r="MS3" s="114"/>
      <c r="MT3" s="114"/>
      <c r="MU3" s="114"/>
      <c r="MV3" s="114">
        <f>MM1</f>
        <v>33122</v>
      </c>
      <c r="MX3" s="16"/>
      <c r="MY3" s="2"/>
      <c r="MZ3" s="17"/>
      <c r="NA3" s="17"/>
      <c r="NB3" s="17"/>
      <c r="NC3" s="17"/>
      <c r="ND3" s="17"/>
      <c r="NE3" s="17"/>
      <c r="NF3" s="1" t="s">
        <v>6</v>
      </c>
      <c r="NG3" s="96" t="s">
        <v>73</v>
      </c>
      <c r="NH3" s="96"/>
      <c r="NL3" s="114"/>
      <c r="NM3" s="114"/>
      <c r="NN3" s="114"/>
      <c r="NO3" s="114"/>
      <c r="NP3" s="114">
        <f>NG1</f>
        <v>36541</v>
      </c>
      <c r="NR3" s="16"/>
      <c r="NS3" s="2"/>
      <c r="NT3" s="17"/>
      <c r="NU3" s="17"/>
      <c r="NV3" s="17"/>
      <c r="NW3" s="17"/>
      <c r="NX3" s="17"/>
      <c r="NY3" s="17"/>
      <c r="NZ3" s="1" t="s">
        <v>6</v>
      </c>
      <c r="OA3" s="96" t="s">
        <v>73</v>
      </c>
      <c r="OB3" s="96"/>
      <c r="OF3" s="114"/>
      <c r="OG3" s="114"/>
      <c r="OH3" s="114"/>
      <c r="OI3" s="114"/>
      <c r="OJ3" s="114">
        <f>OA1</f>
        <v>36982</v>
      </c>
      <c r="OL3" s="204"/>
      <c r="OM3" s="16"/>
      <c r="ON3" s="2"/>
      <c r="OO3" s="17"/>
      <c r="OP3" s="17"/>
      <c r="OQ3" s="17"/>
      <c r="OR3" s="17"/>
      <c r="OS3" s="17"/>
      <c r="OT3" s="17"/>
      <c r="OU3" s="1" t="s">
        <v>6</v>
      </c>
      <c r="OV3" s="96" t="s">
        <v>73</v>
      </c>
      <c r="OW3" s="96"/>
      <c r="PA3" s="114"/>
      <c r="PB3" s="114"/>
      <c r="PC3" s="114"/>
      <c r="PD3" s="114"/>
      <c r="PE3" s="114"/>
      <c r="PG3" s="16"/>
      <c r="PH3" s="2"/>
      <c r="PI3" s="17"/>
      <c r="PJ3" s="17"/>
      <c r="PK3" s="17"/>
      <c r="PL3" s="17"/>
      <c r="PM3" s="17"/>
      <c r="PN3" s="17"/>
      <c r="PO3" s="1" t="s">
        <v>6</v>
      </c>
      <c r="PP3" s="96" t="s">
        <v>73</v>
      </c>
      <c r="PQ3" s="96"/>
      <c r="PU3" s="114"/>
      <c r="PV3" s="114"/>
      <c r="PW3" s="114"/>
      <c r="PX3" s="114"/>
      <c r="PY3" s="114">
        <f>PP1</f>
        <v>39462</v>
      </c>
      <c r="PZ3" s="114"/>
      <c r="QA3" s="114"/>
      <c r="QB3" s="114"/>
      <c r="QC3" s="114"/>
      <c r="QD3" s="114"/>
      <c r="QE3" s="114"/>
      <c r="QF3" s="114"/>
      <c r="QG3" s="114"/>
      <c r="QH3" s="114"/>
      <c r="QI3" s="114"/>
      <c r="QJ3" s="114"/>
      <c r="QK3" s="114"/>
      <c r="QL3" s="114"/>
      <c r="QM3" s="114"/>
      <c r="QN3" s="114"/>
      <c r="QO3" s="114"/>
    </row>
    <row r="4" spans="1:457" ht="13.8" thickBot="1">
      <c r="B4" s="18"/>
      <c r="C4" s="19"/>
      <c r="D4" s="20"/>
      <c r="E4" s="20"/>
      <c r="F4" s="20"/>
      <c r="G4" s="20"/>
      <c r="H4" s="20"/>
      <c r="I4" s="20"/>
      <c r="J4" s="1" t="s">
        <v>7</v>
      </c>
      <c r="K4" s="236">
        <f>ÇİZELGE!$G$2</f>
        <v>44470</v>
      </c>
      <c r="L4" s="236"/>
      <c r="V4" s="18"/>
      <c r="W4" s="19"/>
      <c r="X4" s="20"/>
      <c r="Y4" s="20"/>
      <c r="Z4" s="20"/>
      <c r="AA4" s="20"/>
      <c r="AB4" s="20"/>
      <c r="AC4" s="20"/>
      <c r="AD4" s="1" t="s">
        <v>7</v>
      </c>
      <c r="AE4" s="236">
        <f>ÇİZELGE!$G$2</f>
        <v>44470</v>
      </c>
      <c r="AF4" s="236"/>
      <c r="AP4" s="18"/>
      <c r="AQ4" s="19"/>
      <c r="AR4" s="20"/>
      <c r="AS4" s="20"/>
      <c r="AT4" s="20"/>
      <c r="AU4" s="20"/>
      <c r="AV4" s="20"/>
      <c r="AW4" s="20"/>
      <c r="AX4" s="1" t="s">
        <v>7</v>
      </c>
      <c r="AY4" s="236">
        <f>ÇİZELGE!$G$2</f>
        <v>44470</v>
      </c>
      <c r="AZ4" s="236"/>
      <c r="BJ4" s="18"/>
      <c r="BK4" s="19"/>
      <c r="BL4" s="20"/>
      <c r="BM4" s="20"/>
      <c r="BN4" s="20"/>
      <c r="BO4" s="20"/>
      <c r="BP4" s="20"/>
      <c r="BQ4" s="20"/>
      <c r="BR4" s="1" t="s">
        <v>7</v>
      </c>
      <c r="BS4" s="236">
        <f>ÇİZELGE!$G$2</f>
        <v>44470</v>
      </c>
      <c r="BT4" s="236"/>
      <c r="CD4" s="18"/>
      <c r="CE4" s="19"/>
      <c r="CF4" s="20"/>
      <c r="CG4" s="20"/>
      <c r="CH4" s="20"/>
      <c r="CI4" s="20"/>
      <c r="CJ4" s="20"/>
      <c r="CK4" s="20"/>
      <c r="CL4" s="1" t="s">
        <v>7</v>
      </c>
      <c r="CM4" s="236">
        <f>ÇİZELGE!$G$2</f>
        <v>44470</v>
      </c>
      <c r="CN4" s="236"/>
      <c r="CX4" s="18"/>
      <c r="CY4" s="19"/>
      <c r="CZ4" s="20"/>
      <c r="DA4" s="20"/>
      <c r="DB4" s="20"/>
      <c r="DC4" s="20"/>
      <c r="DD4" s="20"/>
      <c r="DE4" s="20"/>
      <c r="DF4" s="1" t="s">
        <v>7</v>
      </c>
      <c r="DG4" s="236">
        <f>ÇİZELGE!$G$2</f>
        <v>44470</v>
      </c>
      <c r="DH4" s="236"/>
      <c r="DR4" s="18"/>
      <c r="DS4" s="19"/>
      <c r="DT4" s="20"/>
      <c r="DU4" s="20"/>
      <c r="DV4" s="20"/>
      <c r="DW4" s="20"/>
      <c r="DX4" s="20"/>
      <c r="DY4" s="20"/>
      <c r="DZ4" s="1" t="s">
        <v>7</v>
      </c>
      <c r="EA4" s="236">
        <f>ÇİZELGE!$G$2</f>
        <v>44470</v>
      </c>
      <c r="EB4" s="236"/>
      <c r="EL4" s="18"/>
      <c r="EM4" s="19"/>
      <c r="EN4" s="20"/>
      <c r="EO4" s="20"/>
      <c r="EP4" s="20"/>
      <c r="EQ4" s="20"/>
      <c r="ER4" s="20"/>
      <c r="ES4" s="20"/>
      <c r="ET4" s="1" t="s">
        <v>7</v>
      </c>
      <c r="EU4" s="236">
        <f>ÇİZELGE!$G$2</f>
        <v>44470</v>
      </c>
      <c r="EV4" s="236"/>
      <c r="FF4" s="18"/>
      <c r="FG4" s="19"/>
      <c r="FH4" s="20"/>
      <c r="FI4" s="20"/>
      <c r="FJ4" s="20"/>
      <c r="FK4" s="20"/>
      <c r="FL4" s="20"/>
      <c r="FM4" s="20"/>
      <c r="FN4" s="1" t="s">
        <v>7</v>
      </c>
      <c r="FO4" s="236">
        <f>ÇİZELGE!$G$2</f>
        <v>44470</v>
      </c>
      <c r="FP4" s="236"/>
      <c r="FZ4" s="18"/>
      <c r="GA4" s="19"/>
      <c r="GB4" s="20"/>
      <c r="GC4" s="20"/>
      <c r="GD4" s="20"/>
      <c r="GE4" s="20"/>
      <c r="GF4" s="20"/>
      <c r="GG4" s="20"/>
      <c r="GH4" s="1" t="s">
        <v>7</v>
      </c>
      <c r="GI4" s="236">
        <f>ÇİZELGE!$G$2</f>
        <v>44470</v>
      </c>
      <c r="GJ4" s="236"/>
      <c r="GT4" s="18"/>
      <c r="GU4" s="19"/>
      <c r="GV4" s="20"/>
      <c r="GW4" s="20"/>
      <c r="GX4" s="20"/>
      <c r="GY4" s="20"/>
      <c r="GZ4" s="20"/>
      <c r="HA4" s="20"/>
      <c r="HB4" s="1" t="s">
        <v>7</v>
      </c>
      <c r="HC4" s="236">
        <f>ÇİZELGE!$G$2</f>
        <v>44470</v>
      </c>
      <c r="HD4" s="236"/>
      <c r="HN4" s="18"/>
      <c r="HO4" s="19"/>
      <c r="HP4" s="20"/>
      <c r="HQ4" s="20"/>
      <c r="HR4" s="20"/>
      <c r="HS4" s="20"/>
      <c r="HT4" s="20"/>
      <c r="HU4" s="20"/>
      <c r="HV4" s="1" t="s">
        <v>7</v>
      </c>
      <c r="HW4" s="236">
        <f>ÇİZELGE!$G$2</f>
        <v>44470</v>
      </c>
      <c r="HX4" s="236"/>
      <c r="IH4" s="18"/>
      <c r="II4" s="19"/>
      <c r="IJ4" s="20"/>
      <c r="IK4" s="20"/>
      <c r="IL4" s="20"/>
      <c r="IM4" s="20"/>
      <c r="IN4" s="20"/>
      <c r="IO4" s="20"/>
      <c r="IP4" s="1" t="s">
        <v>7</v>
      </c>
      <c r="IQ4" s="236">
        <f>ÇİZELGE!$G$2</f>
        <v>44470</v>
      </c>
      <c r="IR4" s="236"/>
      <c r="JB4" s="18"/>
      <c r="JC4" s="19"/>
      <c r="JD4" s="20"/>
      <c r="JE4" s="20"/>
      <c r="JF4" s="20"/>
      <c r="JG4" s="20"/>
      <c r="JH4" s="20"/>
      <c r="JI4" s="20"/>
      <c r="JJ4" s="1" t="s">
        <v>7</v>
      </c>
      <c r="JK4" s="236">
        <f>ÇİZELGE!$G$2</f>
        <v>44470</v>
      </c>
      <c r="JL4" s="236"/>
      <c r="JV4" s="18"/>
      <c r="JW4" s="19"/>
      <c r="JX4" s="20"/>
      <c r="JY4" s="20"/>
      <c r="JZ4" s="20"/>
      <c r="KA4" s="20"/>
      <c r="KB4" s="20"/>
      <c r="KC4" s="20"/>
      <c r="KD4" s="1" t="s">
        <v>7</v>
      </c>
      <c r="KE4" s="236">
        <f>ÇİZELGE!$G$2</f>
        <v>44470</v>
      </c>
      <c r="KF4" s="236"/>
      <c r="KP4" s="18"/>
      <c r="KQ4" s="19"/>
      <c r="KR4" s="20"/>
      <c r="KS4" s="20"/>
      <c r="KT4" s="20"/>
      <c r="KU4" s="20"/>
      <c r="KV4" s="20"/>
      <c r="KW4" s="20"/>
      <c r="KX4" s="1" t="s">
        <v>7</v>
      </c>
      <c r="KY4" s="236">
        <f>ÇİZELGE!$G$2</f>
        <v>44470</v>
      </c>
      <c r="KZ4" s="236"/>
      <c r="LJ4" s="18"/>
      <c r="LK4" s="19"/>
      <c r="LL4" s="20"/>
      <c r="LM4" s="20"/>
      <c r="LN4" s="20"/>
      <c r="LO4" s="20"/>
      <c r="LP4" s="20"/>
      <c r="LQ4" s="20"/>
      <c r="LR4" s="1" t="s">
        <v>7</v>
      </c>
      <c r="LS4" s="236">
        <f>ÇİZELGE!$G$2</f>
        <v>44470</v>
      </c>
      <c r="LT4" s="236"/>
      <c r="MD4" s="18"/>
      <c r="ME4" s="19"/>
      <c r="MF4" s="20"/>
      <c r="MG4" s="20"/>
      <c r="MH4" s="20"/>
      <c r="MI4" s="20"/>
      <c r="MJ4" s="20"/>
      <c r="MK4" s="20"/>
      <c r="ML4" s="1" t="s">
        <v>7</v>
      </c>
      <c r="MM4" s="236">
        <f>ÇİZELGE!$G$2</f>
        <v>44470</v>
      </c>
      <c r="MN4" s="236"/>
      <c r="MX4" s="18"/>
      <c r="MY4" s="19"/>
      <c r="MZ4" s="20"/>
      <c r="NA4" s="20"/>
      <c r="NB4" s="20"/>
      <c r="NC4" s="20"/>
      <c r="ND4" s="20"/>
      <c r="NE4" s="20"/>
      <c r="NF4" s="1" t="s">
        <v>7</v>
      </c>
      <c r="NG4" s="236">
        <f>ÇİZELGE!$G$2</f>
        <v>44470</v>
      </c>
      <c r="NH4" s="236"/>
      <c r="NR4" s="18"/>
      <c r="NS4" s="19"/>
      <c r="NT4" s="20"/>
      <c r="NU4" s="20"/>
      <c r="NV4" s="20"/>
      <c r="NW4" s="20"/>
      <c r="NX4" s="20"/>
      <c r="NY4" s="20"/>
      <c r="NZ4" s="1" t="s">
        <v>7</v>
      </c>
      <c r="OA4" s="236">
        <f>ÇİZELGE!$G$2</f>
        <v>44470</v>
      </c>
      <c r="OB4" s="236"/>
      <c r="OL4" s="205"/>
      <c r="OM4" s="18"/>
      <c r="ON4" s="19"/>
      <c r="OO4" s="20"/>
      <c r="OP4" s="20"/>
      <c r="OQ4" s="20"/>
      <c r="OR4" s="20"/>
      <c r="OS4" s="20"/>
      <c r="OT4" s="20"/>
      <c r="OU4" s="1" t="s">
        <v>7</v>
      </c>
      <c r="OV4" s="236">
        <f>ÇİZELGE!$G$2</f>
        <v>44470</v>
      </c>
      <c r="OW4" s="236"/>
      <c r="PG4" s="18"/>
      <c r="PH4" s="19"/>
      <c r="PI4" s="20"/>
      <c r="PJ4" s="20"/>
      <c r="PK4" s="20"/>
      <c r="PL4" s="20"/>
      <c r="PM4" s="20"/>
      <c r="PN4" s="20"/>
      <c r="PO4" s="1" t="s">
        <v>7</v>
      </c>
      <c r="PP4" s="236">
        <f>ÇİZELGE!$G$2</f>
        <v>44470</v>
      </c>
      <c r="PQ4" s="236"/>
    </row>
    <row r="5" spans="1:457" ht="16.2" thickBot="1">
      <c r="B5" s="234" t="s">
        <v>0</v>
      </c>
      <c r="C5" s="235"/>
      <c r="D5" s="235"/>
      <c r="E5" s="235"/>
      <c r="F5" s="235"/>
      <c r="G5" s="235"/>
      <c r="H5" s="235"/>
      <c r="I5" s="235"/>
      <c r="J5" s="235"/>
      <c r="K5" s="13"/>
      <c r="L5" s="13" t="s">
        <v>1</v>
      </c>
      <c r="M5" s="14"/>
      <c r="N5" s="14"/>
      <c r="O5" s="14"/>
      <c r="P5" s="14"/>
      <c r="Q5" s="14"/>
      <c r="R5" s="14"/>
      <c r="S5" s="14"/>
      <c r="T5" s="54"/>
      <c r="V5" s="234" t="s">
        <v>0</v>
      </c>
      <c r="W5" s="235"/>
      <c r="X5" s="235"/>
      <c r="Y5" s="235"/>
      <c r="Z5" s="235"/>
      <c r="AA5" s="235"/>
      <c r="AB5" s="235"/>
      <c r="AC5" s="235"/>
      <c r="AD5" s="235"/>
      <c r="AE5" s="13"/>
      <c r="AF5" s="13" t="s">
        <v>1</v>
      </c>
      <c r="AG5" s="14"/>
      <c r="AH5" s="14"/>
      <c r="AI5" s="14"/>
      <c r="AJ5" s="14"/>
      <c r="AK5" s="14"/>
      <c r="AL5" s="14"/>
      <c r="AM5" s="14"/>
      <c r="AN5" s="54"/>
      <c r="AP5" s="234" t="s">
        <v>0</v>
      </c>
      <c r="AQ5" s="235"/>
      <c r="AR5" s="235"/>
      <c r="AS5" s="235"/>
      <c r="AT5" s="235"/>
      <c r="AU5" s="235"/>
      <c r="AV5" s="235"/>
      <c r="AW5" s="235"/>
      <c r="AX5" s="235"/>
      <c r="AY5" s="13"/>
      <c r="AZ5" s="13" t="s">
        <v>1</v>
      </c>
      <c r="BA5" s="14"/>
      <c r="BB5" s="14"/>
      <c r="BC5" s="14"/>
      <c r="BD5" s="14"/>
      <c r="BE5" s="14"/>
      <c r="BF5" s="14"/>
      <c r="BG5" s="14"/>
      <c r="BH5" s="54"/>
      <c r="BJ5" s="234" t="s">
        <v>0</v>
      </c>
      <c r="BK5" s="235"/>
      <c r="BL5" s="235"/>
      <c r="BM5" s="235"/>
      <c r="BN5" s="235"/>
      <c r="BO5" s="235"/>
      <c r="BP5" s="235"/>
      <c r="BQ5" s="235"/>
      <c r="BR5" s="235"/>
      <c r="BS5" s="13"/>
      <c r="BT5" s="13" t="s">
        <v>1</v>
      </c>
      <c r="BU5" s="14"/>
      <c r="BV5" s="14"/>
      <c r="BW5" s="14"/>
      <c r="BX5" s="14"/>
      <c r="BY5" s="14"/>
      <c r="BZ5" s="14"/>
      <c r="CA5" s="14"/>
      <c r="CB5" s="54"/>
      <c r="CD5" s="234" t="s">
        <v>0</v>
      </c>
      <c r="CE5" s="235"/>
      <c r="CF5" s="235"/>
      <c r="CG5" s="235"/>
      <c r="CH5" s="235"/>
      <c r="CI5" s="235"/>
      <c r="CJ5" s="235"/>
      <c r="CK5" s="235"/>
      <c r="CL5" s="235"/>
      <c r="CM5" s="13"/>
      <c r="CN5" s="13" t="s">
        <v>1</v>
      </c>
      <c r="CO5" s="14"/>
      <c r="CP5" s="14"/>
      <c r="CQ5" s="14"/>
      <c r="CR5" s="14"/>
      <c r="CS5" s="14"/>
      <c r="CT5" s="14"/>
      <c r="CU5" s="14"/>
      <c r="CV5" s="54"/>
      <c r="CX5" s="234" t="s">
        <v>0</v>
      </c>
      <c r="CY5" s="235"/>
      <c r="CZ5" s="235"/>
      <c r="DA5" s="235"/>
      <c r="DB5" s="235"/>
      <c r="DC5" s="235"/>
      <c r="DD5" s="235"/>
      <c r="DE5" s="235"/>
      <c r="DF5" s="235"/>
      <c r="DG5" s="13"/>
      <c r="DH5" s="13" t="s">
        <v>1</v>
      </c>
      <c r="DI5" s="14"/>
      <c r="DJ5" s="14"/>
      <c r="DK5" s="14"/>
      <c r="DL5" s="14"/>
      <c r="DM5" s="14"/>
      <c r="DN5" s="14"/>
      <c r="DO5" s="14"/>
      <c r="DP5" s="54"/>
      <c r="DR5" s="234" t="s">
        <v>0</v>
      </c>
      <c r="DS5" s="235"/>
      <c r="DT5" s="235"/>
      <c r="DU5" s="235"/>
      <c r="DV5" s="235"/>
      <c r="DW5" s="235"/>
      <c r="DX5" s="235"/>
      <c r="DY5" s="235"/>
      <c r="DZ5" s="235"/>
      <c r="EA5" s="13"/>
      <c r="EB5" s="13" t="s">
        <v>1</v>
      </c>
      <c r="EC5" s="14"/>
      <c r="ED5" s="14"/>
      <c r="EE5" s="14"/>
      <c r="EF5" s="14"/>
      <c r="EG5" s="14"/>
      <c r="EH5" s="14"/>
      <c r="EI5" s="14"/>
      <c r="EJ5" s="54"/>
      <c r="EL5" s="234" t="s">
        <v>0</v>
      </c>
      <c r="EM5" s="235"/>
      <c r="EN5" s="235"/>
      <c r="EO5" s="235"/>
      <c r="EP5" s="235"/>
      <c r="EQ5" s="235"/>
      <c r="ER5" s="235"/>
      <c r="ES5" s="235"/>
      <c r="ET5" s="235"/>
      <c r="EU5" s="13"/>
      <c r="EV5" s="13" t="s">
        <v>1</v>
      </c>
      <c r="EW5" s="14"/>
      <c r="EX5" s="14"/>
      <c r="EY5" s="14"/>
      <c r="EZ5" s="14"/>
      <c r="FA5" s="14"/>
      <c r="FB5" s="14"/>
      <c r="FC5" s="14"/>
      <c r="FD5" s="54"/>
      <c r="FF5" s="234" t="s">
        <v>0</v>
      </c>
      <c r="FG5" s="235"/>
      <c r="FH5" s="235"/>
      <c r="FI5" s="235"/>
      <c r="FJ5" s="235"/>
      <c r="FK5" s="235"/>
      <c r="FL5" s="235"/>
      <c r="FM5" s="235"/>
      <c r="FN5" s="235"/>
      <c r="FO5" s="13"/>
      <c r="FP5" s="13" t="s">
        <v>1</v>
      </c>
      <c r="FQ5" s="14"/>
      <c r="FR5" s="14"/>
      <c r="FS5" s="14"/>
      <c r="FT5" s="14"/>
      <c r="FU5" s="14"/>
      <c r="FV5" s="14"/>
      <c r="FW5" s="14"/>
      <c r="FX5" s="54"/>
      <c r="FZ5" s="234" t="s">
        <v>0</v>
      </c>
      <c r="GA5" s="235"/>
      <c r="GB5" s="235"/>
      <c r="GC5" s="235"/>
      <c r="GD5" s="235"/>
      <c r="GE5" s="235"/>
      <c r="GF5" s="235"/>
      <c r="GG5" s="235"/>
      <c r="GH5" s="235"/>
      <c r="GI5" s="13"/>
      <c r="GJ5" s="13" t="s">
        <v>1</v>
      </c>
      <c r="GK5" s="14"/>
      <c r="GL5" s="14"/>
      <c r="GM5" s="14"/>
      <c r="GN5" s="14"/>
      <c r="GO5" s="14"/>
      <c r="GP5" s="14"/>
      <c r="GQ5" s="14"/>
      <c r="GR5" s="54"/>
      <c r="GT5" s="234" t="s">
        <v>0</v>
      </c>
      <c r="GU5" s="235"/>
      <c r="GV5" s="235"/>
      <c r="GW5" s="235"/>
      <c r="GX5" s="235"/>
      <c r="GY5" s="235"/>
      <c r="GZ5" s="235"/>
      <c r="HA5" s="235"/>
      <c r="HB5" s="235"/>
      <c r="HC5" s="13"/>
      <c r="HD5" s="13" t="s">
        <v>1</v>
      </c>
      <c r="HE5" s="14"/>
      <c r="HF5" s="14"/>
      <c r="HG5" s="14"/>
      <c r="HH5" s="14"/>
      <c r="HI5" s="14"/>
      <c r="HJ5" s="14"/>
      <c r="HK5" s="14"/>
      <c r="HL5" s="54"/>
      <c r="HN5" s="234" t="s">
        <v>0</v>
      </c>
      <c r="HO5" s="235"/>
      <c r="HP5" s="235"/>
      <c r="HQ5" s="235"/>
      <c r="HR5" s="235"/>
      <c r="HS5" s="235"/>
      <c r="HT5" s="235"/>
      <c r="HU5" s="235"/>
      <c r="HV5" s="235"/>
      <c r="HW5" s="13"/>
      <c r="HX5" s="13" t="s">
        <v>1</v>
      </c>
      <c r="HY5" s="14"/>
      <c r="HZ5" s="14"/>
      <c r="IA5" s="14"/>
      <c r="IB5" s="14"/>
      <c r="IC5" s="14"/>
      <c r="ID5" s="14"/>
      <c r="IE5" s="14"/>
      <c r="IF5" s="54"/>
      <c r="IH5" s="234" t="s">
        <v>0</v>
      </c>
      <c r="II5" s="235"/>
      <c r="IJ5" s="235"/>
      <c r="IK5" s="235"/>
      <c r="IL5" s="235"/>
      <c r="IM5" s="235"/>
      <c r="IN5" s="235"/>
      <c r="IO5" s="235"/>
      <c r="IP5" s="235"/>
      <c r="IQ5" s="13"/>
      <c r="IR5" s="13" t="s">
        <v>1</v>
      </c>
      <c r="IS5" s="14"/>
      <c r="IT5" s="14"/>
      <c r="IU5" s="14"/>
      <c r="IV5" s="14"/>
      <c r="IW5" s="14"/>
      <c r="IX5" s="14"/>
      <c r="IY5" s="14"/>
      <c r="IZ5" s="54"/>
      <c r="JB5" s="234" t="s">
        <v>0</v>
      </c>
      <c r="JC5" s="235"/>
      <c r="JD5" s="235"/>
      <c r="JE5" s="235"/>
      <c r="JF5" s="235"/>
      <c r="JG5" s="235"/>
      <c r="JH5" s="235"/>
      <c r="JI5" s="235"/>
      <c r="JJ5" s="235"/>
      <c r="JK5" s="13"/>
      <c r="JL5" s="13" t="s">
        <v>1</v>
      </c>
      <c r="JM5" s="14"/>
      <c r="JN5" s="14"/>
      <c r="JO5" s="14"/>
      <c r="JP5" s="14"/>
      <c r="JQ5" s="14"/>
      <c r="JR5" s="14"/>
      <c r="JS5" s="14"/>
      <c r="JT5" s="54"/>
      <c r="JV5" s="234" t="s">
        <v>0</v>
      </c>
      <c r="JW5" s="235"/>
      <c r="JX5" s="235"/>
      <c r="JY5" s="235"/>
      <c r="JZ5" s="235"/>
      <c r="KA5" s="235"/>
      <c r="KB5" s="235"/>
      <c r="KC5" s="235"/>
      <c r="KD5" s="235"/>
      <c r="KE5" s="13"/>
      <c r="KF5" s="13" t="s">
        <v>1</v>
      </c>
      <c r="KG5" s="14"/>
      <c r="KH5" s="14"/>
      <c r="KI5" s="14"/>
      <c r="KJ5" s="14"/>
      <c r="KK5" s="14"/>
      <c r="KL5" s="14"/>
      <c r="KM5" s="14"/>
      <c r="KN5" s="54"/>
      <c r="KP5" s="234" t="s">
        <v>0</v>
      </c>
      <c r="KQ5" s="235"/>
      <c r="KR5" s="235"/>
      <c r="KS5" s="235"/>
      <c r="KT5" s="235"/>
      <c r="KU5" s="235"/>
      <c r="KV5" s="235"/>
      <c r="KW5" s="235"/>
      <c r="KX5" s="235"/>
      <c r="KY5" s="13"/>
      <c r="KZ5" s="13" t="s">
        <v>1</v>
      </c>
      <c r="LA5" s="14"/>
      <c r="LB5" s="14"/>
      <c r="LC5" s="14"/>
      <c r="LD5" s="14"/>
      <c r="LE5" s="14"/>
      <c r="LF5" s="14"/>
      <c r="LG5" s="14"/>
      <c r="LH5" s="54"/>
      <c r="LJ5" s="234" t="s">
        <v>0</v>
      </c>
      <c r="LK5" s="235"/>
      <c r="LL5" s="235"/>
      <c r="LM5" s="235"/>
      <c r="LN5" s="235"/>
      <c r="LO5" s="235"/>
      <c r="LP5" s="235"/>
      <c r="LQ5" s="235"/>
      <c r="LR5" s="235"/>
      <c r="LS5" s="13"/>
      <c r="LT5" s="13" t="s">
        <v>1</v>
      </c>
      <c r="LU5" s="14"/>
      <c r="LV5" s="14"/>
      <c r="LW5" s="14"/>
      <c r="LX5" s="14"/>
      <c r="LY5" s="14"/>
      <c r="LZ5" s="14"/>
      <c r="MA5" s="14"/>
      <c r="MB5" s="54"/>
      <c r="MD5" s="234" t="s">
        <v>0</v>
      </c>
      <c r="ME5" s="235"/>
      <c r="MF5" s="235"/>
      <c r="MG5" s="235"/>
      <c r="MH5" s="235"/>
      <c r="MI5" s="235"/>
      <c r="MJ5" s="235"/>
      <c r="MK5" s="235"/>
      <c r="ML5" s="235"/>
      <c r="MM5" s="13"/>
      <c r="MN5" s="13" t="s">
        <v>1</v>
      </c>
      <c r="MO5" s="14"/>
      <c r="MP5" s="14"/>
      <c r="MQ5" s="14"/>
      <c r="MR5" s="14"/>
      <c r="MS5" s="14"/>
      <c r="MT5" s="14"/>
      <c r="MU5" s="14"/>
      <c r="MV5" s="54"/>
      <c r="MX5" s="234" t="s">
        <v>0</v>
      </c>
      <c r="MY5" s="235"/>
      <c r="MZ5" s="235"/>
      <c r="NA5" s="235"/>
      <c r="NB5" s="235"/>
      <c r="NC5" s="235"/>
      <c r="ND5" s="235"/>
      <c r="NE5" s="235"/>
      <c r="NF5" s="235"/>
      <c r="NG5" s="13"/>
      <c r="NH5" s="13" t="s">
        <v>1</v>
      </c>
      <c r="NI5" s="14"/>
      <c r="NJ5" s="14"/>
      <c r="NK5" s="14"/>
      <c r="NL5" s="14"/>
      <c r="NM5" s="14"/>
      <c r="NN5" s="14"/>
      <c r="NO5" s="14"/>
      <c r="NP5" s="54"/>
      <c r="NR5" s="234" t="s">
        <v>0</v>
      </c>
      <c r="NS5" s="235"/>
      <c r="NT5" s="235"/>
      <c r="NU5" s="235"/>
      <c r="NV5" s="235"/>
      <c r="NW5" s="235"/>
      <c r="NX5" s="235"/>
      <c r="NY5" s="235"/>
      <c r="NZ5" s="235"/>
      <c r="OA5" s="13"/>
      <c r="OB5" s="13" t="s">
        <v>1</v>
      </c>
      <c r="OC5" s="14"/>
      <c r="OD5" s="14"/>
      <c r="OE5" s="14"/>
      <c r="OF5" s="14"/>
      <c r="OG5" s="14"/>
      <c r="OH5" s="14"/>
      <c r="OI5" s="14"/>
      <c r="OJ5" s="54"/>
      <c r="OL5" s="234" t="s">
        <v>0</v>
      </c>
      <c r="OM5" s="235"/>
      <c r="ON5" s="235"/>
      <c r="OO5" s="235"/>
      <c r="OP5" s="235"/>
      <c r="OQ5" s="235"/>
      <c r="OR5" s="235"/>
      <c r="OS5" s="235"/>
      <c r="OT5" s="235"/>
      <c r="OU5" s="235"/>
      <c r="OV5" s="237" t="s">
        <v>1</v>
      </c>
      <c r="OW5" s="238"/>
      <c r="OX5" s="238"/>
      <c r="OY5" s="238"/>
      <c r="OZ5" s="238"/>
      <c r="PA5" s="238"/>
      <c r="PB5" s="238"/>
      <c r="PC5" s="238"/>
      <c r="PD5" s="238"/>
      <c r="PE5" s="238"/>
      <c r="PG5" s="234" t="s">
        <v>0</v>
      </c>
      <c r="PH5" s="235"/>
      <c r="PI5" s="235"/>
      <c r="PJ5" s="235"/>
      <c r="PK5" s="235"/>
      <c r="PL5" s="235"/>
      <c r="PM5" s="235"/>
      <c r="PN5" s="235"/>
      <c r="PO5" s="235"/>
      <c r="PP5" s="13"/>
      <c r="PQ5" s="13" t="s">
        <v>1</v>
      </c>
      <c r="PR5" s="14"/>
      <c r="PS5" s="14"/>
      <c r="PT5" s="14"/>
      <c r="PU5" s="14"/>
      <c r="PV5" s="14"/>
      <c r="PW5" s="14"/>
      <c r="PX5" s="14"/>
      <c r="PY5" s="54"/>
      <c r="PZ5" s="115"/>
      <c r="QA5" s="115"/>
      <c r="QB5" s="115"/>
      <c r="QC5" s="115"/>
      <c r="QD5" s="115"/>
      <c r="QE5" s="115"/>
      <c r="QF5" s="115"/>
      <c r="QG5" s="115"/>
      <c r="QH5" s="115"/>
      <c r="QI5" s="115"/>
      <c r="QJ5" s="115"/>
      <c r="QK5" s="115"/>
      <c r="QL5" s="115"/>
      <c r="QM5" s="115"/>
      <c r="QN5" s="115"/>
      <c r="QO5" s="115"/>
    </row>
    <row r="6" spans="1:457" ht="31.8" customHeight="1" thickBot="1">
      <c r="B6" s="23" t="s">
        <v>3</v>
      </c>
      <c r="C6" s="24" t="s">
        <v>35</v>
      </c>
      <c r="D6" s="25" t="s">
        <v>36</v>
      </c>
      <c r="E6" s="25"/>
      <c r="F6" s="26" t="s">
        <v>2</v>
      </c>
      <c r="G6" s="26" t="s">
        <v>27</v>
      </c>
      <c r="H6" s="26" t="s">
        <v>30</v>
      </c>
      <c r="I6" s="27"/>
      <c r="J6" s="27" t="s">
        <v>37</v>
      </c>
      <c r="K6" s="24" t="s">
        <v>35</v>
      </c>
      <c r="L6" s="25" t="s">
        <v>36</v>
      </c>
      <c r="M6" s="25"/>
      <c r="N6" s="26" t="s">
        <v>2</v>
      </c>
      <c r="O6" s="26" t="s">
        <v>27</v>
      </c>
      <c r="P6" s="26" t="s">
        <v>30</v>
      </c>
      <c r="Q6" s="27"/>
      <c r="R6" s="27" t="s">
        <v>37</v>
      </c>
      <c r="S6" s="27" t="s">
        <v>38</v>
      </c>
      <c r="T6" s="55" t="s">
        <v>34</v>
      </c>
      <c r="V6" s="23" t="s">
        <v>3</v>
      </c>
      <c r="W6" s="24" t="s">
        <v>35</v>
      </c>
      <c r="X6" s="25" t="s">
        <v>36</v>
      </c>
      <c r="Y6" s="25"/>
      <c r="Z6" s="26" t="s">
        <v>2</v>
      </c>
      <c r="AA6" s="26" t="s">
        <v>27</v>
      </c>
      <c r="AB6" s="26" t="s">
        <v>30</v>
      </c>
      <c r="AC6" s="27"/>
      <c r="AD6" s="27" t="s">
        <v>37</v>
      </c>
      <c r="AE6" s="24" t="s">
        <v>35</v>
      </c>
      <c r="AF6" s="25" t="s">
        <v>36</v>
      </c>
      <c r="AG6" s="25"/>
      <c r="AH6" s="26" t="s">
        <v>2</v>
      </c>
      <c r="AI6" s="26" t="s">
        <v>27</v>
      </c>
      <c r="AJ6" s="26" t="s">
        <v>30</v>
      </c>
      <c r="AK6" s="27"/>
      <c r="AL6" s="27" t="s">
        <v>37</v>
      </c>
      <c r="AM6" s="27" t="s">
        <v>38</v>
      </c>
      <c r="AN6" s="55" t="s">
        <v>34</v>
      </c>
      <c r="AP6" s="23" t="s">
        <v>3</v>
      </c>
      <c r="AQ6" s="24" t="s">
        <v>35</v>
      </c>
      <c r="AR6" s="25" t="s">
        <v>36</v>
      </c>
      <c r="AS6" s="25"/>
      <c r="AT6" s="26" t="s">
        <v>2</v>
      </c>
      <c r="AU6" s="26" t="s">
        <v>27</v>
      </c>
      <c r="AV6" s="26" t="s">
        <v>30</v>
      </c>
      <c r="AW6" s="27"/>
      <c r="AX6" s="27" t="s">
        <v>37</v>
      </c>
      <c r="AY6" s="24" t="s">
        <v>35</v>
      </c>
      <c r="AZ6" s="25" t="s">
        <v>36</v>
      </c>
      <c r="BA6" s="25"/>
      <c r="BB6" s="26" t="s">
        <v>2</v>
      </c>
      <c r="BC6" s="26" t="s">
        <v>27</v>
      </c>
      <c r="BD6" s="26" t="s">
        <v>30</v>
      </c>
      <c r="BE6" s="27"/>
      <c r="BF6" s="27" t="s">
        <v>37</v>
      </c>
      <c r="BG6" s="27" t="s">
        <v>38</v>
      </c>
      <c r="BH6" s="55" t="s">
        <v>34</v>
      </c>
      <c r="BJ6" s="23" t="s">
        <v>3</v>
      </c>
      <c r="BK6" s="24" t="s">
        <v>35</v>
      </c>
      <c r="BL6" s="25" t="s">
        <v>36</v>
      </c>
      <c r="BM6" s="25"/>
      <c r="BN6" s="26" t="s">
        <v>2</v>
      </c>
      <c r="BO6" s="26" t="s">
        <v>27</v>
      </c>
      <c r="BP6" s="26" t="s">
        <v>30</v>
      </c>
      <c r="BQ6" s="27"/>
      <c r="BR6" s="27" t="s">
        <v>37</v>
      </c>
      <c r="BS6" s="24" t="s">
        <v>35</v>
      </c>
      <c r="BT6" s="25" t="s">
        <v>36</v>
      </c>
      <c r="BU6" s="25"/>
      <c r="BV6" s="26" t="s">
        <v>2</v>
      </c>
      <c r="BW6" s="26" t="s">
        <v>27</v>
      </c>
      <c r="BX6" s="26" t="s">
        <v>30</v>
      </c>
      <c r="BY6" s="27"/>
      <c r="BZ6" s="27" t="s">
        <v>37</v>
      </c>
      <c r="CA6" s="27" t="s">
        <v>38</v>
      </c>
      <c r="CB6" s="55" t="s">
        <v>34</v>
      </c>
      <c r="CD6" s="23" t="s">
        <v>3</v>
      </c>
      <c r="CE6" s="24" t="s">
        <v>35</v>
      </c>
      <c r="CF6" s="25" t="s">
        <v>36</v>
      </c>
      <c r="CG6" s="25"/>
      <c r="CH6" s="26" t="s">
        <v>2</v>
      </c>
      <c r="CI6" s="26" t="s">
        <v>27</v>
      </c>
      <c r="CJ6" s="26" t="s">
        <v>30</v>
      </c>
      <c r="CK6" s="27"/>
      <c r="CL6" s="27" t="s">
        <v>37</v>
      </c>
      <c r="CM6" s="24" t="s">
        <v>35</v>
      </c>
      <c r="CN6" s="25" t="s">
        <v>36</v>
      </c>
      <c r="CO6" s="25"/>
      <c r="CP6" s="26" t="s">
        <v>2</v>
      </c>
      <c r="CQ6" s="26" t="s">
        <v>27</v>
      </c>
      <c r="CR6" s="26" t="s">
        <v>30</v>
      </c>
      <c r="CS6" s="27"/>
      <c r="CT6" s="27" t="s">
        <v>37</v>
      </c>
      <c r="CU6" s="27" t="s">
        <v>38</v>
      </c>
      <c r="CV6" s="55" t="s">
        <v>34</v>
      </c>
      <c r="CX6" s="23" t="s">
        <v>3</v>
      </c>
      <c r="CY6" s="24" t="s">
        <v>35</v>
      </c>
      <c r="CZ6" s="25" t="s">
        <v>36</v>
      </c>
      <c r="DA6" s="25"/>
      <c r="DB6" s="26" t="s">
        <v>2</v>
      </c>
      <c r="DC6" s="26" t="s">
        <v>27</v>
      </c>
      <c r="DD6" s="26" t="s">
        <v>30</v>
      </c>
      <c r="DE6" s="27"/>
      <c r="DF6" s="27" t="s">
        <v>37</v>
      </c>
      <c r="DG6" s="24" t="s">
        <v>35</v>
      </c>
      <c r="DH6" s="25" t="s">
        <v>36</v>
      </c>
      <c r="DI6" s="25"/>
      <c r="DJ6" s="26" t="s">
        <v>2</v>
      </c>
      <c r="DK6" s="26" t="s">
        <v>27</v>
      </c>
      <c r="DL6" s="26" t="s">
        <v>30</v>
      </c>
      <c r="DM6" s="27"/>
      <c r="DN6" s="27" t="s">
        <v>37</v>
      </c>
      <c r="DO6" s="27" t="s">
        <v>38</v>
      </c>
      <c r="DP6" s="55" t="s">
        <v>34</v>
      </c>
      <c r="DR6" s="23" t="s">
        <v>3</v>
      </c>
      <c r="DS6" s="24" t="s">
        <v>35</v>
      </c>
      <c r="DT6" s="25" t="s">
        <v>36</v>
      </c>
      <c r="DU6" s="25"/>
      <c r="DV6" s="26" t="s">
        <v>2</v>
      </c>
      <c r="DW6" s="26" t="s">
        <v>27</v>
      </c>
      <c r="DX6" s="26" t="s">
        <v>30</v>
      </c>
      <c r="DY6" s="27"/>
      <c r="DZ6" s="27" t="s">
        <v>37</v>
      </c>
      <c r="EA6" s="24" t="s">
        <v>35</v>
      </c>
      <c r="EB6" s="25" t="s">
        <v>36</v>
      </c>
      <c r="EC6" s="25"/>
      <c r="ED6" s="26" t="s">
        <v>2</v>
      </c>
      <c r="EE6" s="26" t="s">
        <v>27</v>
      </c>
      <c r="EF6" s="26" t="s">
        <v>30</v>
      </c>
      <c r="EG6" s="27"/>
      <c r="EH6" s="27" t="s">
        <v>37</v>
      </c>
      <c r="EI6" s="27" t="s">
        <v>38</v>
      </c>
      <c r="EJ6" s="55" t="s">
        <v>34</v>
      </c>
      <c r="EL6" s="23" t="s">
        <v>3</v>
      </c>
      <c r="EM6" s="24" t="s">
        <v>35</v>
      </c>
      <c r="EN6" s="25" t="s">
        <v>36</v>
      </c>
      <c r="EO6" s="25"/>
      <c r="EP6" s="26" t="s">
        <v>2</v>
      </c>
      <c r="EQ6" s="26" t="s">
        <v>27</v>
      </c>
      <c r="ER6" s="26" t="s">
        <v>30</v>
      </c>
      <c r="ES6" s="27"/>
      <c r="ET6" s="27" t="s">
        <v>37</v>
      </c>
      <c r="EU6" s="24" t="s">
        <v>35</v>
      </c>
      <c r="EV6" s="25" t="s">
        <v>36</v>
      </c>
      <c r="EW6" s="25"/>
      <c r="EX6" s="26" t="s">
        <v>2</v>
      </c>
      <c r="EY6" s="26" t="s">
        <v>27</v>
      </c>
      <c r="EZ6" s="26" t="s">
        <v>30</v>
      </c>
      <c r="FA6" s="27"/>
      <c r="FB6" s="27" t="s">
        <v>37</v>
      </c>
      <c r="FC6" s="27" t="s">
        <v>38</v>
      </c>
      <c r="FD6" s="55" t="s">
        <v>34</v>
      </c>
      <c r="FF6" s="23" t="s">
        <v>3</v>
      </c>
      <c r="FG6" s="24" t="s">
        <v>35</v>
      </c>
      <c r="FH6" s="25" t="s">
        <v>36</v>
      </c>
      <c r="FI6" s="25"/>
      <c r="FJ6" s="26" t="s">
        <v>2</v>
      </c>
      <c r="FK6" s="26" t="s">
        <v>27</v>
      </c>
      <c r="FL6" s="26" t="s">
        <v>30</v>
      </c>
      <c r="FM6" s="27"/>
      <c r="FN6" s="27" t="s">
        <v>37</v>
      </c>
      <c r="FO6" s="24" t="s">
        <v>35</v>
      </c>
      <c r="FP6" s="25" t="s">
        <v>36</v>
      </c>
      <c r="FQ6" s="25"/>
      <c r="FR6" s="26" t="s">
        <v>2</v>
      </c>
      <c r="FS6" s="26" t="s">
        <v>27</v>
      </c>
      <c r="FT6" s="26" t="s">
        <v>30</v>
      </c>
      <c r="FU6" s="27"/>
      <c r="FV6" s="27" t="s">
        <v>37</v>
      </c>
      <c r="FW6" s="27" t="s">
        <v>38</v>
      </c>
      <c r="FX6" s="55" t="s">
        <v>34</v>
      </c>
      <c r="FZ6" s="23" t="s">
        <v>3</v>
      </c>
      <c r="GA6" s="24" t="s">
        <v>35</v>
      </c>
      <c r="GB6" s="25" t="s">
        <v>36</v>
      </c>
      <c r="GC6" s="25"/>
      <c r="GD6" s="26" t="s">
        <v>2</v>
      </c>
      <c r="GE6" s="26" t="s">
        <v>27</v>
      </c>
      <c r="GF6" s="26" t="s">
        <v>30</v>
      </c>
      <c r="GG6" s="27"/>
      <c r="GH6" s="27" t="s">
        <v>37</v>
      </c>
      <c r="GI6" s="24" t="s">
        <v>35</v>
      </c>
      <c r="GJ6" s="25" t="s">
        <v>36</v>
      </c>
      <c r="GK6" s="25"/>
      <c r="GL6" s="26" t="s">
        <v>2</v>
      </c>
      <c r="GM6" s="26" t="s">
        <v>27</v>
      </c>
      <c r="GN6" s="26" t="s">
        <v>30</v>
      </c>
      <c r="GO6" s="27"/>
      <c r="GP6" s="27" t="s">
        <v>37</v>
      </c>
      <c r="GQ6" s="27" t="s">
        <v>38</v>
      </c>
      <c r="GR6" s="55" t="s">
        <v>34</v>
      </c>
      <c r="GT6" s="23" t="s">
        <v>3</v>
      </c>
      <c r="GU6" s="24" t="s">
        <v>35</v>
      </c>
      <c r="GV6" s="25" t="s">
        <v>36</v>
      </c>
      <c r="GW6" s="25"/>
      <c r="GX6" s="26" t="s">
        <v>2</v>
      </c>
      <c r="GY6" s="26" t="s">
        <v>27</v>
      </c>
      <c r="GZ6" s="26" t="s">
        <v>30</v>
      </c>
      <c r="HA6" s="27"/>
      <c r="HB6" s="27" t="s">
        <v>37</v>
      </c>
      <c r="HC6" s="24" t="s">
        <v>35</v>
      </c>
      <c r="HD6" s="25" t="s">
        <v>36</v>
      </c>
      <c r="HE6" s="25"/>
      <c r="HF6" s="26" t="s">
        <v>2</v>
      </c>
      <c r="HG6" s="26" t="s">
        <v>27</v>
      </c>
      <c r="HH6" s="26" t="s">
        <v>30</v>
      </c>
      <c r="HI6" s="27"/>
      <c r="HJ6" s="27" t="s">
        <v>37</v>
      </c>
      <c r="HK6" s="27" t="s">
        <v>38</v>
      </c>
      <c r="HL6" s="55" t="s">
        <v>34</v>
      </c>
      <c r="HN6" s="23" t="s">
        <v>3</v>
      </c>
      <c r="HO6" s="24" t="s">
        <v>35</v>
      </c>
      <c r="HP6" s="25" t="s">
        <v>36</v>
      </c>
      <c r="HQ6" s="25"/>
      <c r="HR6" s="26" t="s">
        <v>2</v>
      </c>
      <c r="HS6" s="26" t="s">
        <v>27</v>
      </c>
      <c r="HT6" s="26" t="s">
        <v>30</v>
      </c>
      <c r="HU6" s="27"/>
      <c r="HV6" s="27" t="s">
        <v>37</v>
      </c>
      <c r="HW6" s="24" t="s">
        <v>35</v>
      </c>
      <c r="HX6" s="25" t="s">
        <v>36</v>
      </c>
      <c r="HY6" s="25"/>
      <c r="HZ6" s="26" t="s">
        <v>2</v>
      </c>
      <c r="IA6" s="26" t="s">
        <v>27</v>
      </c>
      <c r="IB6" s="26" t="s">
        <v>30</v>
      </c>
      <c r="IC6" s="27"/>
      <c r="ID6" s="27" t="s">
        <v>37</v>
      </c>
      <c r="IE6" s="27" t="s">
        <v>38</v>
      </c>
      <c r="IF6" s="55" t="s">
        <v>34</v>
      </c>
      <c r="IH6" s="23" t="s">
        <v>3</v>
      </c>
      <c r="II6" s="24" t="s">
        <v>35</v>
      </c>
      <c r="IJ6" s="25" t="s">
        <v>36</v>
      </c>
      <c r="IK6" s="25"/>
      <c r="IL6" s="26" t="s">
        <v>2</v>
      </c>
      <c r="IM6" s="26" t="s">
        <v>27</v>
      </c>
      <c r="IN6" s="26" t="s">
        <v>30</v>
      </c>
      <c r="IO6" s="27"/>
      <c r="IP6" s="27" t="s">
        <v>37</v>
      </c>
      <c r="IQ6" s="24" t="s">
        <v>35</v>
      </c>
      <c r="IR6" s="25" t="s">
        <v>36</v>
      </c>
      <c r="IS6" s="25"/>
      <c r="IT6" s="26" t="s">
        <v>2</v>
      </c>
      <c r="IU6" s="26" t="s">
        <v>27</v>
      </c>
      <c r="IV6" s="26" t="s">
        <v>30</v>
      </c>
      <c r="IW6" s="27"/>
      <c r="IX6" s="27" t="s">
        <v>37</v>
      </c>
      <c r="IY6" s="27" t="s">
        <v>38</v>
      </c>
      <c r="IZ6" s="55" t="s">
        <v>34</v>
      </c>
      <c r="JB6" s="23" t="s">
        <v>3</v>
      </c>
      <c r="JC6" s="24" t="s">
        <v>35</v>
      </c>
      <c r="JD6" s="25" t="s">
        <v>36</v>
      </c>
      <c r="JE6" s="25"/>
      <c r="JF6" s="26" t="s">
        <v>2</v>
      </c>
      <c r="JG6" s="26" t="s">
        <v>27</v>
      </c>
      <c r="JH6" s="26" t="s">
        <v>30</v>
      </c>
      <c r="JI6" s="27"/>
      <c r="JJ6" s="27" t="s">
        <v>37</v>
      </c>
      <c r="JK6" s="24" t="s">
        <v>35</v>
      </c>
      <c r="JL6" s="25" t="s">
        <v>36</v>
      </c>
      <c r="JM6" s="25"/>
      <c r="JN6" s="26" t="s">
        <v>2</v>
      </c>
      <c r="JO6" s="26" t="s">
        <v>27</v>
      </c>
      <c r="JP6" s="26" t="s">
        <v>30</v>
      </c>
      <c r="JQ6" s="27"/>
      <c r="JR6" s="27" t="s">
        <v>37</v>
      </c>
      <c r="JS6" s="27" t="s">
        <v>38</v>
      </c>
      <c r="JT6" s="55" t="s">
        <v>34</v>
      </c>
      <c r="JV6" s="23" t="s">
        <v>3</v>
      </c>
      <c r="JW6" s="24" t="s">
        <v>35</v>
      </c>
      <c r="JX6" s="25" t="s">
        <v>36</v>
      </c>
      <c r="JY6" s="25"/>
      <c r="JZ6" s="26" t="s">
        <v>2</v>
      </c>
      <c r="KA6" s="26" t="s">
        <v>27</v>
      </c>
      <c r="KB6" s="26" t="s">
        <v>30</v>
      </c>
      <c r="KC6" s="27"/>
      <c r="KD6" s="27" t="s">
        <v>37</v>
      </c>
      <c r="KE6" s="24" t="s">
        <v>35</v>
      </c>
      <c r="KF6" s="25" t="s">
        <v>36</v>
      </c>
      <c r="KG6" s="25"/>
      <c r="KH6" s="26" t="s">
        <v>2</v>
      </c>
      <c r="KI6" s="26" t="s">
        <v>27</v>
      </c>
      <c r="KJ6" s="26" t="s">
        <v>30</v>
      </c>
      <c r="KK6" s="27"/>
      <c r="KL6" s="27" t="s">
        <v>37</v>
      </c>
      <c r="KM6" s="27" t="s">
        <v>38</v>
      </c>
      <c r="KN6" s="55" t="s">
        <v>34</v>
      </c>
      <c r="KP6" s="23" t="s">
        <v>3</v>
      </c>
      <c r="KQ6" s="24" t="s">
        <v>35</v>
      </c>
      <c r="KR6" s="25" t="s">
        <v>36</v>
      </c>
      <c r="KS6" s="25" t="s">
        <v>120</v>
      </c>
      <c r="KT6" s="26" t="s">
        <v>2</v>
      </c>
      <c r="KU6" s="26" t="s">
        <v>27</v>
      </c>
      <c r="KV6" s="26" t="s">
        <v>30</v>
      </c>
      <c r="KW6" s="27"/>
      <c r="KX6" s="27" t="s">
        <v>37</v>
      </c>
      <c r="KY6" s="24" t="s">
        <v>35</v>
      </c>
      <c r="KZ6" s="25" t="s">
        <v>36</v>
      </c>
      <c r="LA6" s="25"/>
      <c r="LB6" s="26" t="s">
        <v>2</v>
      </c>
      <c r="LC6" s="26" t="s">
        <v>27</v>
      </c>
      <c r="LD6" s="26" t="s">
        <v>30</v>
      </c>
      <c r="LE6" s="27"/>
      <c r="LF6" s="27" t="s">
        <v>37</v>
      </c>
      <c r="LG6" s="27" t="s">
        <v>38</v>
      </c>
      <c r="LH6" s="55" t="s">
        <v>34</v>
      </c>
      <c r="LJ6" s="23" t="s">
        <v>3</v>
      </c>
      <c r="LK6" s="24" t="s">
        <v>35</v>
      </c>
      <c r="LL6" s="25" t="s">
        <v>36</v>
      </c>
      <c r="LM6" s="25"/>
      <c r="LN6" s="26" t="s">
        <v>2</v>
      </c>
      <c r="LO6" s="26" t="s">
        <v>27</v>
      </c>
      <c r="LP6" s="26" t="s">
        <v>30</v>
      </c>
      <c r="LQ6" s="27"/>
      <c r="LR6" s="27" t="s">
        <v>37</v>
      </c>
      <c r="LS6" s="24" t="s">
        <v>35</v>
      </c>
      <c r="LT6" s="25" t="s">
        <v>36</v>
      </c>
      <c r="LU6" s="25"/>
      <c r="LV6" s="26" t="s">
        <v>2</v>
      </c>
      <c r="LW6" s="26" t="s">
        <v>27</v>
      </c>
      <c r="LX6" s="26" t="s">
        <v>30</v>
      </c>
      <c r="LY6" s="27"/>
      <c r="LZ6" s="27" t="s">
        <v>37</v>
      </c>
      <c r="MA6" s="27" t="s">
        <v>38</v>
      </c>
      <c r="MB6" s="55" t="s">
        <v>34</v>
      </c>
      <c r="MD6" s="23" t="s">
        <v>3</v>
      </c>
      <c r="ME6" s="24" t="s">
        <v>35</v>
      </c>
      <c r="MF6" s="25" t="s">
        <v>36</v>
      </c>
      <c r="MG6" s="25"/>
      <c r="MH6" s="26" t="s">
        <v>2</v>
      </c>
      <c r="MI6" s="26" t="s">
        <v>27</v>
      </c>
      <c r="MJ6" s="26" t="s">
        <v>30</v>
      </c>
      <c r="MK6" s="27"/>
      <c r="ML6" s="27" t="s">
        <v>37</v>
      </c>
      <c r="MM6" s="24" t="s">
        <v>35</v>
      </c>
      <c r="MN6" s="25" t="s">
        <v>36</v>
      </c>
      <c r="MO6" s="25"/>
      <c r="MP6" s="26" t="s">
        <v>2</v>
      </c>
      <c r="MQ6" s="26" t="s">
        <v>27</v>
      </c>
      <c r="MR6" s="26" t="s">
        <v>30</v>
      </c>
      <c r="MS6" s="27"/>
      <c r="MT6" s="27" t="s">
        <v>37</v>
      </c>
      <c r="MU6" s="27" t="s">
        <v>38</v>
      </c>
      <c r="MV6" s="55" t="s">
        <v>34</v>
      </c>
      <c r="MX6" s="23" t="s">
        <v>3</v>
      </c>
      <c r="MY6" s="24" t="s">
        <v>35</v>
      </c>
      <c r="MZ6" s="25" t="s">
        <v>36</v>
      </c>
      <c r="NA6" s="25"/>
      <c r="NB6" s="26" t="s">
        <v>2</v>
      </c>
      <c r="NC6" s="26" t="s">
        <v>27</v>
      </c>
      <c r="ND6" s="26" t="s">
        <v>30</v>
      </c>
      <c r="NE6" s="27"/>
      <c r="NF6" s="27" t="s">
        <v>37</v>
      </c>
      <c r="NG6" s="24" t="s">
        <v>35</v>
      </c>
      <c r="NH6" s="25" t="s">
        <v>36</v>
      </c>
      <c r="NI6" s="25"/>
      <c r="NJ6" s="26" t="s">
        <v>2</v>
      </c>
      <c r="NK6" s="26" t="s">
        <v>27</v>
      </c>
      <c r="NL6" s="26" t="s">
        <v>30</v>
      </c>
      <c r="NM6" s="27"/>
      <c r="NN6" s="27" t="s">
        <v>37</v>
      </c>
      <c r="NO6" s="27" t="s">
        <v>38</v>
      </c>
      <c r="NP6" s="55" t="s">
        <v>34</v>
      </c>
      <c r="NR6" s="23" t="s">
        <v>3</v>
      </c>
      <c r="NS6" s="24" t="s">
        <v>35</v>
      </c>
      <c r="NT6" s="25" t="s">
        <v>36</v>
      </c>
      <c r="NU6" s="25"/>
      <c r="NV6" s="26" t="s">
        <v>2</v>
      </c>
      <c r="NW6" s="26" t="s">
        <v>27</v>
      </c>
      <c r="NX6" s="26" t="s">
        <v>30</v>
      </c>
      <c r="NY6" s="27"/>
      <c r="NZ6" s="27" t="s">
        <v>37</v>
      </c>
      <c r="OA6" s="24" t="s">
        <v>35</v>
      </c>
      <c r="OB6" s="25" t="s">
        <v>36</v>
      </c>
      <c r="OC6" s="25"/>
      <c r="OD6" s="26" t="s">
        <v>2</v>
      </c>
      <c r="OE6" s="26" t="s">
        <v>27</v>
      </c>
      <c r="OF6" s="26" t="s">
        <v>30</v>
      </c>
      <c r="OG6" s="27"/>
      <c r="OH6" s="27" t="s">
        <v>37</v>
      </c>
      <c r="OI6" s="27" t="s">
        <v>38</v>
      </c>
      <c r="OJ6" s="55" t="s">
        <v>34</v>
      </c>
      <c r="OL6" s="206" t="s">
        <v>123</v>
      </c>
      <c r="OM6" s="23" t="s">
        <v>3</v>
      </c>
      <c r="ON6" s="216" t="s">
        <v>121</v>
      </c>
      <c r="OO6" s="25" t="s">
        <v>36</v>
      </c>
      <c r="OP6" s="25" t="s">
        <v>120</v>
      </c>
      <c r="OQ6" s="26" t="s">
        <v>124</v>
      </c>
      <c r="OR6" s="217" t="s">
        <v>27</v>
      </c>
      <c r="OS6" s="217" t="s">
        <v>30</v>
      </c>
      <c r="OT6" s="218" t="s">
        <v>131</v>
      </c>
      <c r="OU6" s="219" t="s">
        <v>37</v>
      </c>
      <c r="OV6" s="220" t="s">
        <v>125</v>
      </c>
      <c r="OW6" s="25" t="s">
        <v>122</v>
      </c>
      <c r="OX6" s="26" t="s">
        <v>126</v>
      </c>
      <c r="OY6" s="26" t="s">
        <v>127</v>
      </c>
      <c r="OZ6" s="217" t="s">
        <v>128</v>
      </c>
      <c r="PA6" s="218" t="s">
        <v>129</v>
      </c>
      <c r="PB6" s="218" t="s">
        <v>133</v>
      </c>
      <c r="PC6" s="218" t="s">
        <v>130</v>
      </c>
      <c r="PD6" s="218" t="s">
        <v>38</v>
      </c>
      <c r="PE6" s="221" t="s">
        <v>132</v>
      </c>
      <c r="PG6" s="23" t="s">
        <v>3</v>
      </c>
      <c r="PH6" s="24" t="s">
        <v>35</v>
      </c>
      <c r="PI6" s="25" t="s">
        <v>36</v>
      </c>
      <c r="PJ6" s="25"/>
      <c r="PK6" s="26" t="s">
        <v>2</v>
      </c>
      <c r="PL6" s="26" t="s">
        <v>27</v>
      </c>
      <c r="PM6" s="26" t="s">
        <v>30</v>
      </c>
      <c r="PN6" s="27"/>
      <c r="PO6" s="27" t="s">
        <v>37</v>
      </c>
      <c r="PP6" s="24" t="s">
        <v>35</v>
      </c>
      <c r="PQ6" s="25" t="s">
        <v>122</v>
      </c>
      <c r="PR6" s="25"/>
      <c r="PS6" s="26" t="s">
        <v>2</v>
      </c>
      <c r="PT6" s="26" t="s">
        <v>27</v>
      </c>
      <c r="PU6" s="26" t="s">
        <v>30</v>
      </c>
      <c r="PV6" s="27"/>
      <c r="PW6" s="27" t="s">
        <v>37</v>
      </c>
      <c r="PX6" s="27" t="s">
        <v>38</v>
      </c>
      <c r="PY6" s="55" t="s">
        <v>34</v>
      </c>
      <c r="PZ6" s="116"/>
      <c r="QA6" s="116"/>
      <c r="QB6" s="116"/>
      <c r="QC6" s="116"/>
      <c r="QD6" s="116"/>
      <c r="QE6" s="116"/>
      <c r="QF6" s="116"/>
      <c r="QG6" s="116"/>
      <c r="QH6" s="116"/>
      <c r="QI6" s="116"/>
      <c r="QJ6" s="116"/>
      <c r="QK6" s="116"/>
      <c r="QL6" s="116"/>
      <c r="QM6" s="116"/>
      <c r="QN6" s="116"/>
      <c r="QO6" s="116"/>
    </row>
    <row r="7" spans="1:457" ht="12.75" customHeight="1" thickBot="1">
      <c r="A7" s="58"/>
      <c r="B7" s="225">
        <v>27</v>
      </c>
      <c r="C7" s="61" t="str">
        <f>IF(E7=0," ",VLOOKUP(E7,PROTOKOL!$A:$F,6))</f>
        <v>VAKUM TEST</v>
      </c>
      <c r="D7" s="62">
        <v>188</v>
      </c>
      <c r="E7" s="62">
        <v>4</v>
      </c>
      <c r="F7" s="62">
        <v>6</v>
      </c>
      <c r="G7" s="63">
        <f>IF(E7=0," ",(VLOOKUP(E7,PROTOKOL!$A$1:$E$28,2))*F7)</f>
        <v>120</v>
      </c>
      <c r="H7" s="64">
        <f t="shared" ref="H7:H70" si="0">IF(D7=0," ",D7-G7)</f>
        <v>68</v>
      </c>
      <c r="I7" s="65">
        <f>IF(E7=0," ",VLOOKUP(E7,PROTOKOL!$A:$E,5,))</f>
        <v>0.32253749999999998</v>
      </c>
      <c r="J7" s="82">
        <f t="shared" ref="J7:J70" si="1">IF(E7=0," ",I7*H7)</f>
        <v>21.932549999999999</v>
      </c>
      <c r="K7" s="61" t="str">
        <f>IF(M7=0," ",VLOOKUP(M7,PROTOKOL!$A:$F,6))</f>
        <v xml:space="preserve"> </v>
      </c>
      <c r="L7" s="62"/>
      <c r="M7" s="62"/>
      <c r="N7" s="62"/>
      <c r="O7" s="63" t="str">
        <f>IF(M7=0," ",(VLOOKUP(M7,PROTOKOL!$A$1:$E$28,2))*N7)</f>
        <v xml:space="preserve"> </v>
      </c>
      <c r="P7" s="64" t="str">
        <f t="shared" ref="P7:P70" si="2">IF(L7=0," ",L7-O7)</f>
        <v xml:space="preserve"> </v>
      </c>
      <c r="Q7" s="65" t="str">
        <f>IF(M7=0," ",VLOOKUP(M7,PROTOKOL!$A:$E,5,))</f>
        <v xml:space="preserve"> </v>
      </c>
      <c r="R7" s="82" t="str">
        <f t="shared" ref="R7:R70" si="3">IF(M7=0," ",Q7*P7)</f>
        <v xml:space="preserve"> </v>
      </c>
      <c r="S7" s="65"/>
      <c r="T7" s="82" t="str">
        <f>IF(S7=0," ",R7/N7*S7)</f>
        <v xml:space="preserve"> </v>
      </c>
      <c r="U7" s="117"/>
      <c r="V7" s="225">
        <v>27</v>
      </c>
      <c r="W7" s="61" t="str">
        <f>IF(Y7=0," ",VLOOKUP(Y7,PROTOKOL!$A:$F,6))</f>
        <v>SIZDIRMAZLIK TAMİR</v>
      </c>
      <c r="X7" s="62">
        <v>120</v>
      </c>
      <c r="Y7" s="62">
        <v>11</v>
      </c>
      <c r="Z7" s="62">
        <v>7.5</v>
      </c>
      <c r="AA7" s="63">
        <f>IF(Y7=0," ",(VLOOKUP(Y7,PROTOKOL!$A$1:$E$28,2))*Z7)</f>
        <v>78</v>
      </c>
      <c r="AB7" s="64">
        <f t="shared" ref="AB7:AB70" si="4">IF(X7=0," ",X7-AA7)</f>
        <v>42</v>
      </c>
      <c r="AC7" s="65">
        <f>IF(Y7=0," ",VLOOKUP(Y7,PROTOKOL!$A:$E,5,))</f>
        <v>0.61435714285714293</v>
      </c>
      <c r="AD7" s="82">
        <f t="shared" ref="AD7:AD70" si="5">IF(Y7=0," ",AC7*AB7)</f>
        <v>25.803000000000004</v>
      </c>
      <c r="AE7" s="61" t="str">
        <f>IF(AG7=0," ",VLOOKUP(AG7,PROTOKOL!$A:$F,6))</f>
        <v xml:space="preserve"> </v>
      </c>
      <c r="AF7" s="62"/>
      <c r="AG7" s="62"/>
      <c r="AH7" s="62"/>
      <c r="AI7" s="63" t="str">
        <f>IF(AG7=0," ",(VLOOKUP(AG7,PROTOKOL!$A$1:$E$28,2))*AH7)</f>
        <v xml:space="preserve"> </v>
      </c>
      <c r="AJ7" s="64" t="str">
        <f t="shared" ref="AJ7:AJ70" si="6">IF(AF7=0," ",AF7-AI7)</f>
        <v xml:space="preserve"> </v>
      </c>
      <c r="AK7" s="65" t="str">
        <f>IF(AG7=0," ",VLOOKUP(AG7,PROTOKOL!$A:$E,5,))</f>
        <v xml:space="preserve"> </v>
      </c>
      <c r="AL7" s="82" t="str">
        <f t="shared" ref="AL7:AL70" si="7">IF(AG7=0," ",AK7*AJ7)</f>
        <v xml:space="preserve"> </v>
      </c>
      <c r="AM7" s="65"/>
      <c r="AN7" s="82" t="str">
        <f>IF(AM7=0," ",AL7/AH7*AM7)</f>
        <v xml:space="preserve"> </v>
      </c>
      <c r="AO7" s="117"/>
      <c r="AP7" s="225">
        <v>27</v>
      </c>
      <c r="AQ7" s="61" t="str">
        <f>IF(AS7=0," ",VLOOKUP(AS7,PROTOKOL!$A:$F,6))</f>
        <v>VAKUM TEST</v>
      </c>
      <c r="AR7" s="62">
        <v>240</v>
      </c>
      <c r="AS7" s="62">
        <v>4</v>
      </c>
      <c r="AT7" s="62">
        <v>7.5</v>
      </c>
      <c r="AU7" s="63">
        <f>IF(AS7=0," ",(VLOOKUP(AS7,PROTOKOL!$A$1:$E$28,2))*AT7)</f>
        <v>150</v>
      </c>
      <c r="AV7" s="64">
        <f t="shared" ref="AV7:AV70" si="8">IF(AR7=0," ",AR7-AU7)</f>
        <v>90</v>
      </c>
      <c r="AW7" s="65">
        <f>IF(AS7=0," ",VLOOKUP(AS7,PROTOKOL!$A:$E,5,))</f>
        <v>0.32253749999999998</v>
      </c>
      <c r="AX7" s="82">
        <f t="shared" ref="AX7:AX70" si="9">IF(AS7=0," ",AW7*AV7)</f>
        <v>29.028374999999997</v>
      </c>
      <c r="AY7" s="61" t="str">
        <f>IF(BA7=0," ",VLOOKUP(BA7,PROTOKOL!$A:$F,6))</f>
        <v xml:space="preserve"> </v>
      </c>
      <c r="AZ7" s="62"/>
      <c r="BA7" s="62"/>
      <c r="BB7" s="62"/>
      <c r="BC7" s="63" t="str">
        <f>IF(BA7=0," ",(VLOOKUP(BA7,PROTOKOL!$A$1:$E$28,2))*BB7)</f>
        <v xml:space="preserve"> </v>
      </c>
      <c r="BD7" s="64" t="str">
        <f t="shared" ref="BD7:BD70" si="10">IF(AZ7=0," ",AZ7-BC7)</f>
        <v xml:space="preserve"> </v>
      </c>
      <c r="BE7" s="65" t="str">
        <f>IF(BA7=0," ",VLOOKUP(BA7,PROTOKOL!$A:$E,5,))</f>
        <v xml:space="preserve"> </v>
      </c>
      <c r="BF7" s="82" t="str">
        <f t="shared" ref="BF7:BF70" si="11">IF(BA7=0," ",BE7*BD7)</f>
        <v xml:space="preserve"> </v>
      </c>
      <c r="BG7" s="65"/>
      <c r="BH7" s="82" t="str">
        <f>IF(BG7=0," ",BF7/BB7*BG7)</f>
        <v xml:space="preserve"> </v>
      </c>
      <c r="BI7" s="117"/>
      <c r="BJ7" s="225">
        <v>27</v>
      </c>
      <c r="BK7" s="61" t="str">
        <f>IF(BM7=0," ",VLOOKUP(BM7,PROTOKOL!$A:$F,6))</f>
        <v>WNZL. LAV. VE DUV. ASMA KLZ</v>
      </c>
      <c r="BL7" s="62">
        <v>171</v>
      </c>
      <c r="BM7" s="62">
        <v>1</v>
      </c>
      <c r="BN7" s="62">
        <v>6.5</v>
      </c>
      <c r="BO7" s="63">
        <f>IF(BM7=0," ",(VLOOKUP(BM7,PROTOKOL!$A$1:$E$28,2))*BN7)</f>
        <v>124.8</v>
      </c>
      <c r="BP7" s="64">
        <f t="shared" ref="BP7:BP70" si="12">IF(BL7=0," ",BL7-BO7)</f>
        <v>46.2</v>
      </c>
      <c r="BQ7" s="65">
        <f>IF(BM7=0," ",VLOOKUP(BM7,PROTOKOL!$A:$E,5,))</f>
        <v>0.33951315789473691</v>
      </c>
      <c r="BR7" s="82">
        <f t="shared" ref="BR7:BR70" si="13">IF(BM7=0," ",BQ7*BP7)</f>
        <v>15.685507894736846</v>
      </c>
      <c r="BS7" s="61" t="str">
        <f>IF(BU7=0," ",VLOOKUP(BU7,PROTOKOL!$A:$F,6))</f>
        <v xml:space="preserve"> </v>
      </c>
      <c r="BT7" s="62"/>
      <c r="BU7" s="62"/>
      <c r="BV7" s="62"/>
      <c r="BW7" s="63" t="str">
        <f>IF(BU7=0," ",(VLOOKUP(BU7,PROTOKOL!$A$1:$E$28,2))*BV7)</f>
        <v xml:space="preserve"> </v>
      </c>
      <c r="BX7" s="64" t="str">
        <f t="shared" ref="BX7:BX70" si="14">IF(BT7=0," ",BT7-BW7)</f>
        <v xml:space="preserve"> </v>
      </c>
      <c r="BY7" s="65" t="str">
        <f>IF(BU7=0," ",VLOOKUP(BU7,PROTOKOL!$A:$E,5,))</f>
        <v xml:space="preserve"> </v>
      </c>
      <c r="BZ7" s="82" t="str">
        <f t="shared" ref="BZ7:BZ70" si="15">IF(BU7=0," ",BY7*BX7)</f>
        <v xml:space="preserve"> </v>
      </c>
      <c r="CA7" s="65"/>
      <c r="CB7" s="82" t="str">
        <f>IF(CA7=0," ",BZ7/BV7*CA7)</f>
        <v xml:space="preserve"> </v>
      </c>
      <c r="CC7" s="117"/>
      <c r="CD7" s="225">
        <v>27</v>
      </c>
      <c r="CE7" s="61" t="str">
        <f>IF(CG7=0," ",VLOOKUP(CG7,PROTOKOL!$A:$F,6))</f>
        <v>WNZL. LAV. VE DUV. ASMA KLZ</v>
      </c>
      <c r="CF7" s="62">
        <v>202</v>
      </c>
      <c r="CG7" s="62">
        <v>1</v>
      </c>
      <c r="CH7" s="62">
        <v>6.5</v>
      </c>
      <c r="CI7" s="63">
        <f>IF(CG7=0," ",(VLOOKUP(CG7,PROTOKOL!$A$1:$E$28,2))*CH7)</f>
        <v>124.8</v>
      </c>
      <c r="CJ7" s="64">
        <f t="shared" ref="CJ7:CJ70" si="16">IF(CF7=0," ",CF7-CI7)</f>
        <v>77.2</v>
      </c>
      <c r="CK7" s="65">
        <f>IF(CG7=0," ",VLOOKUP(CG7,PROTOKOL!$A:$E,5,))</f>
        <v>0.33951315789473691</v>
      </c>
      <c r="CL7" s="82">
        <f t="shared" ref="CL7:CL70" si="17">IF(CG7=0," ",CK7*CJ7)</f>
        <v>26.210415789473689</v>
      </c>
      <c r="CM7" s="61" t="str">
        <f>IF(CO7=0," ",VLOOKUP(CO7,PROTOKOL!$A:$F,6))</f>
        <v xml:space="preserve"> </v>
      </c>
      <c r="CN7" s="62"/>
      <c r="CO7" s="62"/>
      <c r="CP7" s="62"/>
      <c r="CQ7" s="63" t="str">
        <f>IF(CO7=0," ",(VLOOKUP(CO7,PROTOKOL!$A$1:$E$28,2))*CP7)</f>
        <v xml:space="preserve"> </v>
      </c>
      <c r="CR7" s="64" t="str">
        <f t="shared" ref="CR7:CR70" si="18">IF(CN7=0," ",CN7-CQ7)</f>
        <v xml:space="preserve"> </v>
      </c>
      <c r="CS7" s="65" t="str">
        <f>IF(CO7=0," ",VLOOKUP(CO7,PROTOKOL!$A:$E,5,))</f>
        <v xml:space="preserve"> </v>
      </c>
      <c r="CT7" s="82" t="str">
        <f t="shared" ref="CT7:CT70" si="19">IF(CO7=0," ",CS7*CR7)</f>
        <v xml:space="preserve"> </v>
      </c>
      <c r="CU7" s="65"/>
      <c r="CV7" s="82" t="str">
        <f>IF(CU7=0," ",CT7/CP7*CU7)</f>
        <v xml:space="preserve"> </v>
      </c>
      <c r="CW7" s="117"/>
      <c r="CX7" s="225">
        <v>27</v>
      </c>
      <c r="CY7" s="61" t="str">
        <f>IF(DA7=0," ",VLOOKUP(DA7,PROTOKOL!$A:$F,6))</f>
        <v>SIZDIRMAZLIK TAMİR</v>
      </c>
      <c r="CZ7" s="62">
        <v>120</v>
      </c>
      <c r="DA7" s="62">
        <v>11</v>
      </c>
      <c r="DB7" s="62">
        <v>7.5</v>
      </c>
      <c r="DC7" s="63">
        <f>IF(DA7=0," ",(VLOOKUP(DA7,PROTOKOL!$A$1:$E$28,2))*DB7)</f>
        <v>78</v>
      </c>
      <c r="DD7" s="64">
        <f t="shared" ref="DD7:DD70" si="20">IF(CZ7=0," ",CZ7-DC7)</f>
        <v>42</v>
      </c>
      <c r="DE7" s="65">
        <f>IF(DA7=0," ",VLOOKUP(DA7,PROTOKOL!$A:$E,5,))</f>
        <v>0.61435714285714293</v>
      </c>
      <c r="DF7" s="82">
        <f t="shared" ref="DF7:DF70" si="21">IF(DA7=0," ",DE7*DD7)</f>
        <v>25.803000000000004</v>
      </c>
      <c r="DG7" s="61" t="str">
        <f>IF(DI7=0," ",VLOOKUP(DI7,PROTOKOL!$A:$F,6))</f>
        <v xml:space="preserve"> </v>
      </c>
      <c r="DH7" s="62"/>
      <c r="DI7" s="62"/>
      <c r="DJ7" s="62"/>
      <c r="DK7" s="63" t="str">
        <f>IF(DI7=0," ",(VLOOKUP(DI7,PROTOKOL!$A$1:$E$28,2))*DJ7)</f>
        <v xml:space="preserve"> </v>
      </c>
      <c r="DL7" s="64" t="str">
        <f t="shared" ref="DL7:DL70" si="22">IF(DH7=0," ",DH7-DK7)</f>
        <v xml:space="preserve"> </v>
      </c>
      <c r="DM7" s="65" t="str">
        <f>IF(DI7=0," ",VLOOKUP(DI7,PROTOKOL!$A:$E,5,))</f>
        <v xml:space="preserve"> </v>
      </c>
      <c r="DN7" s="82" t="str">
        <f t="shared" ref="DN7:DN70" si="23">IF(DI7=0," ",DM7*DL7)</f>
        <v xml:space="preserve"> </v>
      </c>
      <c r="DO7" s="65"/>
      <c r="DP7" s="82" t="str">
        <f>IF(DO7=0," ",DN7/DJ7*DO7)</f>
        <v xml:space="preserve"> </v>
      </c>
      <c r="DQ7" s="117"/>
      <c r="DR7" s="225">
        <v>27</v>
      </c>
      <c r="DS7" s="61" t="str">
        <f>IF(DU7=0," ",VLOOKUP(DU7,PROTOKOL!$A:$F,6))</f>
        <v>VAKUM TEST</v>
      </c>
      <c r="DT7" s="62">
        <v>235</v>
      </c>
      <c r="DU7" s="62">
        <v>4</v>
      </c>
      <c r="DV7" s="62">
        <v>7.5</v>
      </c>
      <c r="DW7" s="63">
        <f>IF(DU7=0," ",(VLOOKUP(DU7,PROTOKOL!$A$1:$E$28,2))*DV7)</f>
        <v>150</v>
      </c>
      <c r="DX7" s="64">
        <f t="shared" ref="DX7:DX70" si="24">IF(DT7=0," ",DT7-DW7)</f>
        <v>85</v>
      </c>
      <c r="DY7" s="65">
        <f>IF(DU7=0," ",VLOOKUP(DU7,PROTOKOL!$A:$E,5,))</f>
        <v>0.32253749999999998</v>
      </c>
      <c r="DZ7" s="82">
        <f t="shared" ref="DZ7:DZ70" si="25">IF(DU7=0," ",DY7*DX7)</f>
        <v>27.415687499999997</v>
      </c>
      <c r="EA7" s="61" t="str">
        <f>IF(EC7=0," ",VLOOKUP(EC7,PROTOKOL!$A:$F,6))</f>
        <v xml:space="preserve"> </v>
      </c>
      <c r="EB7" s="62"/>
      <c r="EC7" s="62"/>
      <c r="ED7" s="62"/>
      <c r="EE7" s="63" t="str">
        <f>IF(EC7=0," ",(VLOOKUP(EC7,PROTOKOL!$A$1:$E$28,2))*ED7)</f>
        <v xml:space="preserve"> </v>
      </c>
      <c r="EF7" s="64" t="str">
        <f t="shared" ref="EF7:EF70" si="26">IF(EB7=0," ",EB7-EE7)</f>
        <v xml:space="preserve"> </v>
      </c>
      <c r="EG7" s="65" t="str">
        <f>IF(EC7=0," ",VLOOKUP(EC7,PROTOKOL!$A:$E,5,))</f>
        <v xml:space="preserve"> </v>
      </c>
      <c r="EH7" s="82" t="str">
        <f t="shared" ref="EH7:EH70" si="27">IF(EC7=0," ",EG7*EF7)</f>
        <v xml:space="preserve"> </v>
      </c>
      <c r="EI7" s="65"/>
      <c r="EJ7" s="82" t="str">
        <f>IF(EI7=0," ",EH7/ED7*EI7)</f>
        <v xml:space="preserve"> </v>
      </c>
      <c r="EK7" s="117"/>
      <c r="EL7" s="225">
        <v>27</v>
      </c>
      <c r="EM7" s="61" t="str">
        <f>IF(EO7=0," ",VLOOKUP(EO7,PROTOKOL!$A:$F,6))</f>
        <v>SIZDIRMAZLIK TAMİR</v>
      </c>
      <c r="EN7" s="62">
        <v>129</v>
      </c>
      <c r="EO7" s="62">
        <v>11</v>
      </c>
      <c r="EP7" s="62">
        <v>7</v>
      </c>
      <c r="EQ7" s="63">
        <f>IF(EO7=0," ",(VLOOKUP(EO7,PROTOKOL!$A$1:$E$28,2))*EP7)</f>
        <v>72.8</v>
      </c>
      <c r="ER7" s="64">
        <f t="shared" ref="ER7:ER70" si="28">IF(EN7=0," ",EN7-EQ7)</f>
        <v>56.2</v>
      </c>
      <c r="ES7" s="65">
        <f>IF(EO7=0," ",VLOOKUP(EO7,PROTOKOL!$A:$E,5,))</f>
        <v>0.61435714285714293</v>
      </c>
      <c r="ET7" s="82">
        <f t="shared" ref="ET7:ET70" si="29">IF(EO7=0," ",ES7*ER7)</f>
        <v>34.526871428571432</v>
      </c>
      <c r="EU7" s="61" t="str">
        <f>IF(EW7=0," ",VLOOKUP(EW7,PROTOKOL!$A:$F,6))</f>
        <v xml:space="preserve"> </v>
      </c>
      <c r="EV7" s="62"/>
      <c r="EW7" s="62"/>
      <c r="EX7" s="62"/>
      <c r="EY7" s="63" t="str">
        <f>IF(EW7=0," ",(VLOOKUP(EW7,PROTOKOL!$A$1:$E$28,2))*EX7)</f>
        <v xml:space="preserve"> </v>
      </c>
      <c r="EZ7" s="64" t="str">
        <f t="shared" ref="EZ7:EZ70" si="30">IF(EV7=0," ",EV7-EY7)</f>
        <v xml:space="preserve"> </v>
      </c>
      <c r="FA7" s="65" t="str">
        <f>IF(EW7=0," ",VLOOKUP(EW7,PROTOKOL!$A:$E,5,))</f>
        <v xml:space="preserve"> </v>
      </c>
      <c r="FB7" s="82" t="str">
        <f t="shared" ref="FB7:FB70" si="31">IF(EW7=0," ",FA7*EZ7)</f>
        <v xml:space="preserve"> </v>
      </c>
      <c r="FC7" s="65"/>
      <c r="FD7" s="82" t="str">
        <f>IF(FC7=0," ",FB7/EX7*FC7)</f>
        <v xml:space="preserve"> </v>
      </c>
      <c r="FE7" s="117"/>
      <c r="FF7" s="225">
        <v>27</v>
      </c>
      <c r="FG7" s="61" t="str">
        <f>IF(FI7=0," ",VLOOKUP(FI7,PROTOKOL!$A:$F,6))</f>
        <v>VAKUM TEST</v>
      </c>
      <c r="FH7" s="62">
        <v>64</v>
      </c>
      <c r="FI7" s="62">
        <v>4</v>
      </c>
      <c r="FJ7" s="62">
        <v>2</v>
      </c>
      <c r="FK7" s="63">
        <f>IF(FI7=0," ",(VLOOKUP(FI7,PROTOKOL!$A$1:$E$28,2))*FJ7)</f>
        <v>40</v>
      </c>
      <c r="FL7" s="64">
        <f t="shared" ref="FL7:FL70" si="32">IF(FH7=0," ",FH7-FK7)</f>
        <v>24</v>
      </c>
      <c r="FM7" s="65">
        <f>IF(FI7=0," ",VLOOKUP(FI7,PROTOKOL!$A:$E,5,))</f>
        <v>0.32253749999999998</v>
      </c>
      <c r="FN7" s="82">
        <f t="shared" ref="FN7:FN70" si="33">IF(FI7=0," ",FM7*FL7)</f>
        <v>7.7408999999999999</v>
      </c>
      <c r="FO7" s="61" t="str">
        <f>IF(FQ7=0," ",VLOOKUP(FQ7,PROTOKOL!$A:$F,6))</f>
        <v xml:space="preserve"> </v>
      </c>
      <c r="FP7" s="62"/>
      <c r="FQ7" s="62"/>
      <c r="FR7" s="62"/>
      <c r="FS7" s="63" t="str">
        <f>IF(FQ7=0," ",(VLOOKUP(FQ7,PROTOKOL!$A$1:$E$28,2))*FR7)</f>
        <v xml:space="preserve"> </v>
      </c>
      <c r="FT7" s="64" t="str">
        <f t="shared" ref="FT7:FT70" si="34">IF(FP7=0," ",FP7-FS7)</f>
        <v xml:space="preserve"> </v>
      </c>
      <c r="FU7" s="65" t="str">
        <f>IF(FQ7=0," ",VLOOKUP(FQ7,PROTOKOL!$A:$E,5,))</f>
        <v xml:space="preserve"> </v>
      </c>
      <c r="FV7" s="82" t="str">
        <f t="shared" ref="FV7:FV70" si="35">IF(FQ7=0," ",FU7*FT7)</f>
        <v xml:space="preserve"> </v>
      </c>
      <c r="FW7" s="65"/>
      <c r="FX7" s="82" t="str">
        <f>IF(FW7=0," ",FV7/FR7*FW7)</f>
        <v xml:space="preserve"> </v>
      </c>
      <c r="FY7" s="117"/>
      <c r="FZ7" s="225">
        <v>27</v>
      </c>
      <c r="GA7" s="61" t="str">
        <f>IF(GC7=0," ",VLOOKUP(GC7,PROTOKOL!$A:$F,6))</f>
        <v>SIZDIRMAZLIK TAMİR</v>
      </c>
      <c r="GB7" s="62">
        <v>120</v>
      </c>
      <c r="GC7" s="62">
        <v>11</v>
      </c>
      <c r="GD7" s="62">
        <v>7.5</v>
      </c>
      <c r="GE7" s="63">
        <f>IF(GC7=0," ",(VLOOKUP(GC7,PROTOKOL!$A$1:$E$28,2))*GD7)</f>
        <v>78</v>
      </c>
      <c r="GF7" s="64">
        <f t="shared" ref="GF7:GF70" si="36">IF(GB7=0," ",GB7-GE7)</f>
        <v>42</v>
      </c>
      <c r="GG7" s="65">
        <f>IF(GC7=0," ",VLOOKUP(GC7,PROTOKOL!$A:$E,5,))</f>
        <v>0.61435714285714293</v>
      </c>
      <c r="GH7" s="82">
        <f t="shared" ref="GH7:GH70" si="37">IF(GC7=0," ",GG7*GF7)</f>
        <v>25.803000000000004</v>
      </c>
      <c r="GI7" s="61" t="str">
        <f>IF(GK7=0," ",VLOOKUP(GK7,PROTOKOL!$A:$F,6))</f>
        <v xml:space="preserve"> </v>
      </c>
      <c r="GJ7" s="62"/>
      <c r="GK7" s="62"/>
      <c r="GL7" s="62"/>
      <c r="GM7" s="63" t="str">
        <f>IF(GK7=0," ",(VLOOKUP(GK7,PROTOKOL!$A$1:$E$28,2))*GL7)</f>
        <v xml:space="preserve"> </v>
      </c>
      <c r="GN7" s="64" t="str">
        <f t="shared" ref="GN7:GN70" si="38">IF(GJ7=0," ",GJ7-GM7)</f>
        <v xml:space="preserve"> </v>
      </c>
      <c r="GO7" s="65" t="str">
        <f>IF(GK7=0," ",VLOOKUP(GK7,PROTOKOL!$A:$E,5,))</f>
        <v xml:space="preserve"> </v>
      </c>
      <c r="GP7" s="82" t="str">
        <f t="shared" ref="GP7:GP70" si="39">IF(GK7=0," ",GO7*GN7)</f>
        <v xml:space="preserve"> </v>
      </c>
      <c r="GQ7" s="65"/>
      <c r="GR7" s="82" t="str">
        <f>IF(GQ7=0," ",GP7/GL7*GQ7)</f>
        <v xml:space="preserve"> </v>
      </c>
      <c r="GS7" s="117"/>
      <c r="GT7" s="225">
        <v>27</v>
      </c>
      <c r="GU7" s="61" t="str">
        <f>IF(GW7=0," ",VLOOKUP(GW7,PROTOKOL!$A:$F,6))</f>
        <v>VAKUM TEST</v>
      </c>
      <c r="GV7" s="62">
        <v>233</v>
      </c>
      <c r="GW7" s="62">
        <v>4</v>
      </c>
      <c r="GX7" s="62">
        <v>7.5</v>
      </c>
      <c r="GY7" s="63">
        <f>IF(GW7=0," ",(VLOOKUP(GW7,PROTOKOL!$A$1:$E$28,2))*GX7)</f>
        <v>150</v>
      </c>
      <c r="GZ7" s="64">
        <f t="shared" ref="GZ7:GZ70" si="40">IF(GV7=0," ",GV7-GY7)</f>
        <v>83</v>
      </c>
      <c r="HA7" s="65">
        <f>IF(GW7=0," ",VLOOKUP(GW7,PROTOKOL!$A:$E,5,))</f>
        <v>0.32253749999999998</v>
      </c>
      <c r="HB7" s="82">
        <f t="shared" ref="HB7:HB70" si="41">IF(GW7=0," ",HA7*GZ7)</f>
        <v>26.770612499999999</v>
      </c>
      <c r="HC7" s="61" t="str">
        <f>IF(HE7=0," ",VLOOKUP(HE7,PROTOKOL!$A:$F,6))</f>
        <v xml:space="preserve"> </v>
      </c>
      <c r="HD7" s="62"/>
      <c r="HE7" s="62"/>
      <c r="HF7" s="62"/>
      <c r="HG7" s="63" t="str">
        <f>IF(HE7=0," ",(VLOOKUP(HE7,PROTOKOL!$A$1:$E$28,2))*HF7)</f>
        <v xml:space="preserve"> </v>
      </c>
      <c r="HH7" s="64" t="str">
        <f t="shared" ref="HH7:HH70" si="42">IF(HD7=0," ",HD7-HG7)</f>
        <v xml:space="preserve"> </v>
      </c>
      <c r="HI7" s="65" t="str">
        <f>IF(HE7=0," ",VLOOKUP(HE7,PROTOKOL!$A:$E,5,))</f>
        <v xml:space="preserve"> </v>
      </c>
      <c r="HJ7" s="82" t="str">
        <f t="shared" ref="HJ7:HJ70" si="43">IF(HE7=0," ",HI7*HH7)</f>
        <v xml:space="preserve"> </v>
      </c>
      <c r="HK7" s="65"/>
      <c r="HL7" s="82" t="str">
        <f>IF(HK7=0," ",HJ7/HF7*HK7)</f>
        <v xml:space="preserve"> </v>
      </c>
      <c r="HM7" s="117"/>
      <c r="HN7" s="225">
        <v>27</v>
      </c>
      <c r="HO7" s="61" t="str">
        <f>IF(HQ7=0," ",VLOOKUP(HQ7,PROTOKOL!$A:$F,6))</f>
        <v>PANTOGRAF LAVABO TAŞLAMA</v>
      </c>
      <c r="HP7" s="62">
        <v>95</v>
      </c>
      <c r="HQ7" s="62">
        <v>9</v>
      </c>
      <c r="HR7" s="62">
        <v>7</v>
      </c>
      <c r="HS7" s="63">
        <f>IF(HQ7=0," ",(VLOOKUP(HQ7,PROTOKOL!$A$1:$E$28,2))*HR7)</f>
        <v>60.666666666666664</v>
      </c>
      <c r="HT7" s="64">
        <f t="shared" ref="HT7:HT70" si="44">IF(HP7=0," ",HP7-HS7)</f>
        <v>34.333333333333336</v>
      </c>
      <c r="HU7" s="65">
        <f>IF(HQ7=0," ",VLOOKUP(HQ7,PROTOKOL!$A:$E,5,))</f>
        <v>0.73722857142857134</v>
      </c>
      <c r="HV7" s="82">
        <f t="shared" ref="HV7:HV70" si="45">IF(HQ7=0," ",HU7*HT7)</f>
        <v>25.311514285714285</v>
      </c>
      <c r="HW7" s="61" t="str">
        <f>IF(HY7=0," ",VLOOKUP(HY7,PROTOKOL!$A:$F,6))</f>
        <v xml:space="preserve"> </v>
      </c>
      <c r="HX7" s="62"/>
      <c r="HY7" s="62"/>
      <c r="HZ7" s="62"/>
      <c r="IA7" s="63" t="str">
        <f>IF(HY7=0," ",(VLOOKUP(HY7,PROTOKOL!$A$1:$E$28,2))*HZ7)</f>
        <v xml:space="preserve"> </v>
      </c>
      <c r="IB7" s="64" t="str">
        <f t="shared" ref="IB7:IB70" si="46">IF(HX7=0," ",HX7-IA7)</f>
        <v xml:space="preserve"> </v>
      </c>
      <c r="IC7" s="65" t="str">
        <f>IF(HY7=0," ",VLOOKUP(HY7,PROTOKOL!$A:$E,5,))</f>
        <v xml:space="preserve"> </v>
      </c>
      <c r="ID7" s="82" t="str">
        <f t="shared" ref="ID7:ID70" si="47">IF(HY7=0," ",IC7*IB7)</f>
        <v xml:space="preserve"> </v>
      </c>
      <c r="IE7" s="65"/>
      <c r="IF7" s="82" t="str">
        <f>IF(IE7=0," ",ID7/HZ7*IE7)</f>
        <v xml:space="preserve"> </v>
      </c>
      <c r="IG7" s="117"/>
      <c r="IH7" s="225">
        <v>27</v>
      </c>
      <c r="II7" s="61" t="str">
        <f>IF(IK7=0," ",VLOOKUP(IK7,PROTOKOL!$A:$F,6))</f>
        <v>VAKUM TEST</v>
      </c>
      <c r="IJ7" s="62">
        <v>233</v>
      </c>
      <c r="IK7" s="62">
        <v>4</v>
      </c>
      <c r="IL7" s="62">
        <v>7.5</v>
      </c>
      <c r="IM7" s="63">
        <f>IF(IK7=0," ",(VLOOKUP(IK7,PROTOKOL!$A$1:$E$28,2))*IL7)</f>
        <v>150</v>
      </c>
      <c r="IN7" s="64">
        <f t="shared" ref="IN7:IN70" si="48">IF(IJ7=0," ",IJ7-IM7)</f>
        <v>83</v>
      </c>
      <c r="IO7" s="65">
        <f>IF(IK7=0," ",VLOOKUP(IK7,PROTOKOL!$A:$E,5,))</f>
        <v>0.32253749999999998</v>
      </c>
      <c r="IP7" s="82">
        <f t="shared" ref="IP7:IP70" si="49">IF(IK7=0," ",IO7*IN7)</f>
        <v>26.770612499999999</v>
      </c>
      <c r="IQ7" s="61" t="str">
        <f>IF(IS7=0," ",VLOOKUP(IS7,PROTOKOL!$A:$F,6))</f>
        <v xml:space="preserve"> </v>
      </c>
      <c r="IR7" s="62"/>
      <c r="IS7" s="62"/>
      <c r="IT7" s="62"/>
      <c r="IU7" s="63" t="str">
        <f>IF(IS7=0," ",(VLOOKUP(IS7,PROTOKOL!$A$1:$E$28,2))*IT7)</f>
        <v xml:space="preserve"> </v>
      </c>
      <c r="IV7" s="64" t="str">
        <f t="shared" ref="IV7:IV70" si="50">IF(IR7=0," ",IR7-IU7)</f>
        <v xml:space="preserve"> </v>
      </c>
      <c r="IW7" s="65" t="str">
        <f>IF(IS7=0," ",VLOOKUP(IS7,PROTOKOL!$A:$E,5,))</f>
        <v xml:space="preserve"> </v>
      </c>
      <c r="IX7" s="82" t="str">
        <f t="shared" ref="IX7:IX70" si="51">IF(IS7=0," ",IW7*IV7)</f>
        <v xml:space="preserve"> </v>
      </c>
      <c r="IY7" s="65"/>
      <c r="IZ7" s="82" t="str">
        <f>IF(IY7=0," ",IX7/IT7*IY7)</f>
        <v xml:space="preserve"> </v>
      </c>
      <c r="JA7" s="117"/>
      <c r="JB7" s="225">
        <v>27</v>
      </c>
      <c r="JC7" s="61" t="str">
        <f>IF(JE7=0," ",VLOOKUP(JE7,PROTOKOL!$A:$F,6))</f>
        <v>PANTOGRAF LAVABO TAŞLAMA</v>
      </c>
      <c r="JD7" s="62">
        <v>86</v>
      </c>
      <c r="JE7" s="62">
        <v>9</v>
      </c>
      <c r="JF7" s="62">
        <v>6.5</v>
      </c>
      <c r="JG7" s="63">
        <f>IF(JE7=0," ",(VLOOKUP(JE7,PROTOKOL!$A$1:$E$28,2))*JF7)</f>
        <v>56.333333333333329</v>
      </c>
      <c r="JH7" s="64">
        <f t="shared" ref="JH7:JH70" si="52">IF(JD7=0," ",JD7-JG7)</f>
        <v>29.666666666666671</v>
      </c>
      <c r="JI7" s="65">
        <f>IF(JE7=0," ",VLOOKUP(JE7,PROTOKOL!$A:$E,5,))</f>
        <v>0.73722857142857134</v>
      </c>
      <c r="JJ7" s="82">
        <f t="shared" ref="JJ7:JJ70" si="53">IF(JE7=0," ",JI7*JH7)</f>
        <v>21.871114285714288</v>
      </c>
      <c r="JK7" s="61" t="str">
        <f>IF(JM7=0," ",VLOOKUP(JM7,PROTOKOL!$A:$F,6))</f>
        <v xml:space="preserve"> </v>
      </c>
      <c r="JL7" s="62"/>
      <c r="JM7" s="62"/>
      <c r="JN7" s="62"/>
      <c r="JO7" s="63" t="str">
        <f>IF(JM7=0," ",(VLOOKUP(JM7,PROTOKOL!$A$1:$E$28,2))*JN7)</f>
        <v xml:space="preserve"> </v>
      </c>
      <c r="JP7" s="64" t="str">
        <f t="shared" ref="JP7:JP70" si="54">IF(JL7=0," ",JL7-JO7)</f>
        <v xml:space="preserve"> </v>
      </c>
      <c r="JQ7" s="65" t="str">
        <f>IF(JM7=0," ",VLOOKUP(JM7,PROTOKOL!$A:$E,5,))</f>
        <v xml:space="preserve"> </v>
      </c>
      <c r="JR7" s="82" t="str">
        <f t="shared" ref="JR7:JR70" si="55">IF(JM7=0," ",JQ7*JP7)</f>
        <v xml:space="preserve"> </v>
      </c>
      <c r="JS7" s="65"/>
      <c r="JT7" s="82" t="str">
        <f>IF(JS7=0," ",JR7/JN7*JS7)</f>
        <v xml:space="preserve"> </v>
      </c>
      <c r="JU7" s="117"/>
      <c r="JV7" s="225">
        <v>27</v>
      </c>
      <c r="JW7" s="61" t="str">
        <f>IF(JY7=0," ",VLOOKUP(JY7,PROTOKOL!$A:$F,6))</f>
        <v>PANTOGRAF LAVABO TAŞLAMA</v>
      </c>
      <c r="JX7" s="62">
        <v>93</v>
      </c>
      <c r="JY7" s="62">
        <v>9</v>
      </c>
      <c r="JZ7" s="62">
        <v>7</v>
      </c>
      <c r="KA7" s="63">
        <f>IF(JY7=0," ",(VLOOKUP(JY7,PROTOKOL!$A$1:$E$28,2))*JZ7)</f>
        <v>60.666666666666664</v>
      </c>
      <c r="KB7" s="64">
        <f t="shared" ref="KB7:KB70" si="56">IF(JX7=0," ",JX7-KA7)</f>
        <v>32.333333333333336</v>
      </c>
      <c r="KC7" s="65">
        <f>IF(JY7=0," ",VLOOKUP(JY7,PROTOKOL!$A:$E,5,))</f>
        <v>0.73722857142857134</v>
      </c>
      <c r="KD7" s="82">
        <f t="shared" ref="KD7:KD70" si="57">IF(JY7=0," ",KC7*KB7)</f>
        <v>23.837057142857141</v>
      </c>
      <c r="KE7" s="61" t="str">
        <f>IF(KG7=0," ",VLOOKUP(KG7,PROTOKOL!$A:$F,6))</f>
        <v xml:space="preserve"> </v>
      </c>
      <c r="KF7" s="62"/>
      <c r="KG7" s="62"/>
      <c r="KH7" s="62"/>
      <c r="KI7" s="63" t="str">
        <f>IF(KG7=0," ",(VLOOKUP(KG7,PROTOKOL!$A$1:$E$28,2))*KH7)</f>
        <v xml:space="preserve"> </v>
      </c>
      <c r="KJ7" s="64" t="str">
        <f t="shared" ref="KJ7:KJ70" si="58">IF(KF7=0," ",KF7-KI7)</f>
        <v xml:space="preserve"> </v>
      </c>
      <c r="KK7" s="65" t="str">
        <f>IF(KG7=0," ",VLOOKUP(KG7,PROTOKOL!$A:$E,5,))</f>
        <v xml:space="preserve"> </v>
      </c>
      <c r="KL7" s="82" t="str">
        <f t="shared" ref="KL7:KL70" si="59">IF(KG7=0," ",KK7*KJ7)</f>
        <v xml:space="preserve"> </v>
      </c>
      <c r="KM7" s="65"/>
      <c r="KN7" s="82" t="str">
        <f>IF(KM7=0," ",KL7/KH7*KM7)</f>
        <v xml:space="preserve"> </v>
      </c>
      <c r="KO7" s="117"/>
      <c r="KP7" s="225">
        <v>27</v>
      </c>
      <c r="KQ7" s="61" t="str">
        <f>IF(KS7=0," ",VLOOKUP(KS7,PROTOKOL!$A:$F,6))</f>
        <v>VAKUM TEST</v>
      </c>
      <c r="KR7" s="62">
        <v>231</v>
      </c>
      <c r="KS7" s="62">
        <v>4</v>
      </c>
      <c r="KT7" s="62">
        <v>7.5</v>
      </c>
      <c r="KU7" s="63">
        <f>IF(KS7=0," ",(VLOOKUP(KS7,PROTOKOL!$A$1:$E$28,2))*KT7)</f>
        <v>150</v>
      </c>
      <c r="KV7" s="64">
        <f t="shared" ref="KV7:KV70" si="60">IF(KR7=0," ",KR7-KU7)</f>
        <v>81</v>
      </c>
      <c r="KW7" s="65">
        <f>IF(KS7=0," ",VLOOKUP(KS7,PROTOKOL!$A:$E,5,))</f>
        <v>0.32253749999999998</v>
      </c>
      <c r="KX7" s="82">
        <f t="shared" ref="KX7:KX70" si="61">IF(KS7=0," ",KW7*KV7)</f>
        <v>26.125537499999997</v>
      </c>
      <c r="KY7" s="61" t="str">
        <f>IF(LA7=0," ",VLOOKUP(LA7,PROTOKOL!$A:$F,6))</f>
        <v xml:space="preserve"> </v>
      </c>
      <c r="KZ7" s="62"/>
      <c r="LA7" s="62"/>
      <c r="LB7" s="62"/>
      <c r="LC7" s="63" t="str">
        <f>IF(LA7=0," ",(VLOOKUP(LA7,PROTOKOL!$A$1:$E$28,2))*LB7)</f>
        <v xml:space="preserve"> </v>
      </c>
      <c r="LD7" s="64" t="str">
        <f t="shared" ref="LD7:LD70" si="62">IF(KZ7=0," ",KZ7-LC7)</f>
        <v xml:space="preserve"> </v>
      </c>
      <c r="LE7" s="65" t="str">
        <f>IF(LA7=0," ",VLOOKUP(LA7,PROTOKOL!$A:$E,5,))</f>
        <v xml:space="preserve"> </v>
      </c>
      <c r="LF7" s="82" t="str">
        <f t="shared" ref="LF7:LF70" si="63">IF(LA7=0," ",LE7*LD7)</f>
        <v xml:space="preserve"> </v>
      </c>
      <c r="LG7" s="65"/>
      <c r="LH7" s="82" t="str">
        <f>IF(LG7=0," ",LF7/LB7*LG7)</f>
        <v xml:space="preserve"> </v>
      </c>
      <c r="LI7" s="117"/>
      <c r="LJ7" s="225">
        <v>27</v>
      </c>
      <c r="LK7" s="61" t="str">
        <f>IF(LM7=0," ",VLOOKUP(LM7,PROTOKOL!$A:$F,6))</f>
        <v>PANTOGRAF LAVABO TAŞLAMA</v>
      </c>
      <c r="LL7" s="62">
        <v>86</v>
      </c>
      <c r="LM7" s="62">
        <v>9</v>
      </c>
      <c r="LN7" s="62">
        <v>7</v>
      </c>
      <c r="LO7" s="63">
        <f>IF(LM7=0," ",(VLOOKUP(LM7,PROTOKOL!$A$1:$E$28,2))*LN7)</f>
        <v>60.666666666666664</v>
      </c>
      <c r="LP7" s="64">
        <f t="shared" ref="LP7:LP70" si="64">IF(LL7=0," ",LL7-LO7)</f>
        <v>25.333333333333336</v>
      </c>
      <c r="LQ7" s="65">
        <f>IF(LM7=0," ",VLOOKUP(LM7,PROTOKOL!$A:$E,5,))</f>
        <v>0.73722857142857134</v>
      </c>
      <c r="LR7" s="82">
        <f t="shared" ref="LR7:LR70" si="65">IF(LM7=0," ",LQ7*LP7)</f>
        <v>18.676457142857142</v>
      </c>
      <c r="LS7" s="61" t="str">
        <f>IF(LU7=0," ",VLOOKUP(LU7,PROTOKOL!$A:$F,6))</f>
        <v xml:space="preserve"> </v>
      </c>
      <c r="LT7" s="62"/>
      <c r="LU7" s="62"/>
      <c r="LV7" s="62"/>
      <c r="LW7" s="63" t="str">
        <f>IF(LU7=0," ",(VLOOKUP(LU7,PROTOKOL!$A$1:$E$28,2))*LV7)</f>
        <v xml:space="preserve"> </v>
      </c>
      <c r="LX7" s="64" t="str">
        <f t="shared" ref="LX7:LX70" si="66">IF(LT7=0," ",LT7-LW7)</f>
        <v xml:space="preserve"> </v>
      </c>
      <c r="LY7" s="65" t="str">
        <f>IF(LU7=0," ",VLOOKUP(LU7,PROTOKOL!$A:$E,5,))</f>
        <v xml:space="preserve"> </v>
      </c>
      <c r="LZ7" s="82" t="str">
        <f t="shared" ref="LZ7:LZ70" si="67">IF(LU7=0," ",LY7*LX7)</f>
        <v xml:space="preserve"> </v>
      </c>
      <c r="MA7" s="65"/>
      <c r="MB7" s="82" t="str">
        <f>IF(MA7=0," ",LZ7/LV7*MA7)</f>
        <v xml:space="preserve"> </v>
      </c>
      <c r="MC7" s="117"/>
      <c r="MD7" s="225">
        <v>27</v>
      </c>
      <c r="ME7" s="61" t="str">
        <f>IF(MG7=0," ",VLOOKUP(MG7,PROTOKOL!$A:$F,6))</f>
        <v>PANTOGRAF LAVABO TAŞLAMA</v>
      </c>
      <c r="MF7" s="62">
        <v>94</v>
      </c>
      <c r="MG7" s="62">
        <v>9</v>
      </c>
      <c r="MH7" s="62">
        <v>7</v>
      </c>
      <c r="MI7" s="63">
        <f>IF(MG7=0," ",(VLOOKUP(MG7,PROTOKOL!$A$1:$E$28,2))*MH7)</f>
        <v>60.666666666666664</v>
      </c>
      <c r="MJ7" s="64">
        <f t="shared" ref="MJ7:MJ70" si="68">IF(MF7=0," ",MF7-MI7)</f>
        <v>33.333333333333336</v>
      </c>
      <c r="MK7" s="65">
        <f>IF(MG7=0," ",VLOOKUP(MG7,PROTOKOL!$A:$E,5,))</f>
        <v>0.73722857142857134</v>
      </c>
      <c r="ML7" s="82">
        <f t="shared" ref="ML7:ML70" si="69">IF(MG7=0," ",MK7*MJ7)</f>
        <v>24.574285714285715</v>
      </c>
      <c r="MM7" s="61" t="str">
        <f>IF(MO7=0," ",VLOOKUP(MO7,PROTOKOL!$A:$F,6))</f>
        <v xml:space="preserve"> </v>
      </c>
      <c r="MN7" s="62"/>
      <c r="MO7" s="62"/>
      <c r="MP7" s="62"/>
      <c r="MQ7" s="63" t="str">
        <f>IF(MO7=0," ",(VLOOKUP(MO7,PROTOKOL!$A$1:$E$28,2))*MP7)</f>
        <v xml:space="preserve"> </v>
      </c>
      <c r="MR7" s="64" t="str">
        <f t="shared" ref="MR7:MR70" si="70">IF(MN7=0," ",MN7-MQ7)</f>
        <v xml:space="preserve"> </v>
      </c>
      <c r="MS7" s="65" t="str">
        <f>IF(MO7=0," ",VLOOKUP(MO7,PROTOKOL!$A:$E,5,))</f>
        <v xml:space="preserve"> </v>
      </c>
      <c r="MT7" s="82" t="str">
        <f t="shared" ref="MT7:MT70" si="71">IF(MO7=0," ",MS7*MR7)</f>
        <v xml:space="preserve"> </v>
      </c>
      <c r="MU7" s="65"/>
      <c r="MV7" s="82" t="str">
        <f>IF(MU7=0," ",MT7/MP7*MU7)</f>
        <v xml:space="preserve"> </v>
      </c>
      <c r="MW7" s="117"/>
      <c r="MX7" s="225">
        <v>27</v>
      </c>
      <c r="MY7" s="61" t="str">
        <f>IF(NA7=0," ",VLOOKUP(NA7,PROTOKOL!$A:$F,6))</f>
        <v>WNZL. LAV. VE DUV. ASMA KLZ</v>
      </c>
      <c r="MZ7" s="62">
        <v>202</v>
      </c>
      <c r="NA7" s="62">
        <v>1</v>
      </c>
      <c r="NB7" s="62">
        <v>6.5</v>
      </c>
      <c r="NC7" s="63">
        <f>IF(NA7=0," ",(VLOOKUP(NA7,PROTOKOL!$A$1:$E$28,2))*NB7)</f>
        <v>124.8</v>
      </c>
      <c r="ND7" s="64">
        <f t="shared" ref="ND7:ND70" si="72">IF(MZ7=0," ",MZ7-NC7)</f>
        <v>77.2</v>
      </c>
      <c r="NE7" s="65">
        <f>IF(NA7=0," ",VLOOKUP(NA7,PROTOKOL!$A:$E,5,))</f>
        <v>0.33951315789473691</v>
      </c>
      <c r="NF7" s="82">
        <f t="shared" ref="NF7:NF70" si="73">IF(NA7=0," ",NE7*ND7)</f>
        <v>26.210415789473689</v>
      </c>
      <c r="NG7" s="61" t="str">
        <f>IF(NI7=0," ",VLOOKUP(NI7,PROTOKOL!$A:$F,6))</f>
        <v xml:space="preserve"> </v>
      </c>
      <c r="NH7" s="62"/>
      <c r="NI7" s="62"/>
      <c r="NJ7" s="62"/>
      <c r="NK7" s="63" t="str">
        <f>IF(NI7=0," ",(VLOOKUP(NI7,PROTOKOL!$A$1:$E$28,2))*NJ7)</f>
        <v xml:space="preserve"> </v>
      </c>
      <c r="NL7" s="64" t="str">
        <f t="shared" ref="NL7:NL70" si="74">IF(NH7=0," ",NH7-NK7)</f>
        <v xml:space="preserve"> </v>
      </c>
      <c r="NM7" s="65" t="str">
        <f>IF(NI7=0," ",VLOOKUP(NI7,PROTOKOL!$A:$E,5,))</f>
        <v xml:space="preserve"> </v>
      </c>
      <c r="NN7" s="82" t="str">
        <f t="shared" ref="NN7:NN70" si="75">IF(NI7=0," ",NM7*NL7)</f>
        <v xml:space="preserve"> </v>
      </c>
      <c r="NO7" s="65"/>
      <c r="NP7" s="82" t="str">
        <f>IF(NO7=0," ",NN7/NJ7*NO7)</f>
        <v xml:space="preserve"> </v>
      </c>
      <c r="NQ7" s="117"/>
      <c r="NR7" s="225">
        <v>27</v>
      </c>
      <c r="NS7" s="61" t="str">
        <f>IF(NU7=0," ",VLOOKUP(NU7,PROTOKOL!$A:$F,6))</f>
        <v>PERDE KESME SULU SİST.</v>
      </c>
      <c r="NT7" s="62">
        <v>70</v>
      </c>
      <c r="NU7" s="62">
        <v>8</v>
      </c>
      <c r="NV7" s="62">
        <v>3.5</v>
      </c>
      <c r="NW7" s="63">
        <f>IF(NU7=0," ",(VLOOKUP(NU7,PROTOKOL!$A$1:$E$28,2))*NV7)</f>
        <v>45.733333333333334</v>
      </c>
      <c r="NX7" s="64">
        <f t="shared" ref="NX7:NX70" si="76">IF(NT7=0," ",NT7-NW7)</f>
        <v>24.266666666666666</v>
      </c>
      <c r="NY7" s="65">
        <f>IF(NU7=0," ",VLOOKUP(NU7,PROTOKOL!$A:$E,5,))</f>
        <v>0.49621153846153848</v>
      </c>
      <c r="NZ7" s="82">
        <f t="shared" ref="NZ7:NZ70" si="77">IF(NU7=0," ",NY7*NX7)</f>
        <v>12.041399999999999</v>
      </c>
      <c r="OA7" s="61" t="str">
        <f>IF(OC7=0," ",VLOOKUP(OC7,PROTOKOL!$A:$F,6))</f>
        <v xml:space="preserve"> </v>
      </c>
      <c r="OB7" s="62"/>
      <c r="OC7" s="62"/>
      <c r="OD7" s="62"/>
      <c r="OE7" s="63" t="str">
        <f>IF(OC7=0," ",(VLOOKUP(OC7,PROTOKOL!$A$1:$E$28,2))*OD7)</f>
        <v xml:space="preserve"> </v>
      </c>
      <c r="OF7" s="64" t="str">
        <f t="shared" ref="OF7:OF70" si="78">IF(OB7=0," ",OB7-OE7)</f>
        <v xml:space="preserve"> </v>
      </c>
      <c r="OG7" s="65" t="str">
        <f>IF(OC7=0," ",VLOOKUP(OC7,PROTOKOL!$A:$E,5,))</f>
        <v xml:space="preserve"> </v>
      </c>
      <c r="OH7" s="82" t="str">
        <f t="shared" ref="OH7:OH70" si="79">IF(OC7=0," ",OG7*OF7)</f>
        <v xml:space="preserve"> </v>
      </c>
      <c r="OI7" s="65"/>
      <c r="OJ7" s="82" t="str">
        <f>IF(OI7=0," ",OH7/OD7*OI7)</f>
        <v xml:space="preserve"> </v>
      </c>
      <c r="OK7" s="117"/>
      <c r="OL7" s="207">
        <v>27</v>
      </c>
      <c r="OM7" s="225">
        <v>27</v>
      </c>
      <c r="ON7" s="61" t="str">
        <f>IF(OP7=0," ",VLOOKUP(OP7,PROTOKOL!$A:$F,6))</f>
        <v xml:space="preserve"> </v>
      </c>
      <c r="OO7" s="62"/>
      <c r="OP7" s="62"/>
      <c r="OQ7" s="62"/>
      <c r="OR7" s="63" t="str">
        <f>IF(OP7=0," ",(VLOOKUP(OP7,PROTOKOL!$A$1:$E$28,2))*OQ7)</f>
        <v xml:space="preserve"> </v>
      </c>
      <c r="OS7" s="64" t="str">
        <f t="shared" ref="OS7:OS70" si="80">IF(OO7=0," ",OO7-OR7)</f>
        <v xml:space="preserve"> </v>
      </c>
      <c r="OT7" s="65" t="str">
        <f>IF(OP7=0," ",VLOOKUP(OP7,PROTOKOL!$A:$E,5,))</f>
        <v xml:space="preserve"> </v>
      </c>
      <c r="OU7" s="82" t="str">
        <f t="shared" ref="OU7:OU70" si="81">IF(OP7=0," ",OT7*OS7)</f>
        <v xml:space="preserve"> </v>
      </c>
      <c r="OV7" s="61" t="str">
        <f>IF(OX7=0," ",VLOOKUP(OX7,PROTOKOL!$A:$F,6))</f>
        <v xml:space="preserve"> </v>
      </c>
      <c r="OW7" s="62"/>
      <c r="OX7" s="62"/>
      <c r="OY7" s="62"/>
      <c r="OZ7" s="63" t="str">
        <f>IF(OX7=0," ",(VLOOKUP(OX7,PROTOKOL!$A$1:$E$28,2))*OY7)</f>
        <v xml:space="preserve"> </v>
      </c>
      <c r="PA7" s="64" t="str">
        <f t="shared" ref="PA7" si="82">IF(OW7=0," ",OW7-OZ7)</f>
        <v xml:space="preserve"> </v>
      </c>
      <c r="PB7" s="65" t="str">
        <f>IF(OX7=0," ",VLOOKUP(OX7,PROTOKOL!$A:$E,5,))</f>
        <v xml:space="preserve"> </v>
      </c>
      <c r="PC7" s="82" t="str">
        <f t="shared" ref="PC7" si="83">IF(OX7=0," ",PB7*PA7)</f>
        <v xml:space="preserve"> </v>
      </c>
      <c r="PD7" s="82">
        <f>OY7*2</f>
        <v>0</v>
      </c>
      <c r="PE7" s="82" t="str">
        <f>IF(PD7=0," ",PC7/OY7*PD7)</f>
        <v xml:space="preserve"> </v>
      </c>
      <c r="PF7" s="117"/>
      <c r="PG7" s="225">
        <v>27</v>
      </c>
      <c r="PH7" s="61" t="str">
        <f>IF(PJ7=0," ",VLOOKUP(PJ7,PROTOKOL!$A:$F,6))</f>
        <v>PANTOGRAF LAVABO TAŞLAMA</v>
      </c>
      <c r="PI7" s="62">
        <v>92</v>
      </c>
      <c r="PJ7" s="62">
        <v>9</v>
      </c>
      <c r="PK7" s="62">
        <v>7</v>
      </c>
      <c r="PL7" s="63">
        <f>IF(PJ7=0," ",(VLOOKUP(PJ7,PROTOKOL!$A$1:$E$28,2))*PK7)</f>
        <v>60.666666666666664</v>
      </c>
      <c r="PM7" s="64">
        <f t="shared" ref="PM7:PM70" si="84">IF(PI7=0," ",PI7-PL7)</f>
        <v>31.333333333333336</v>
      </c>
      <c r="PN7" s="65">
        <f>IF(PJ7=0," ",VLOOKUP(PJ7,PROTOKOL!$A:$E,5,))</f>
        <v>0.73722857142857134</v>
      </c>
      <c r="PO7" s="82">
        <f t="shared" ref="PO7:PO70" si="85">IF(PJ7=0," ",PN7*PM7)</f>
        <v>23.099828571428571</v>
      </c>
      <c r="PP7" s="61" t="str">
        <f>IF(PR7=0," ",VLOOKUP(PR7,PROTOKOL!$A:$F,6))</f>
        <v xml:space="preserve"> </v>
      </c>
      <c r="PQ7" s="62"/>
      <c r="PR7" s="62"/>
      <c r="PS7" s="62"/>
      <c r="PT7" s="63" t="str">
        <f>IF(PR7=0," ",(VLOOKUP(PR7,PROTOKOL!$A$1:$E$28,2))*PS7)</f>
        <v xml:space="preserve"> </v>
      </c>
      <c r="PU7" s="64" t="str">
        <f t="shared" ref="PU7:PU70" si="86">IF(PQ7=0," ",PQ7-PT7)</f>
        <v xml:space="preserve"> </v>
      </c>
      <c r="PV7" s="65" t="str">
        <f>IF(PR7=0," ",VLOOKUP(PR7,PROTOKOL!$A:$E,5,))</f>
        <v xml:space="preserve"> </v>
      </c>
      <c r="PW7" s="82" t="str">
        <f t="shared" ref="PW7:PW70" si="87">IF(PR7=0," ",PV7*PU7)</f>
        <v xml:space="preserve"> </v>
      </c>
      <c r="PX7" s="65"/>
      <c r="PY7" s="82" t="str">
        <f>IF(PX7=0," ",PW7/PS7*PX7)</f>
        <v xml:space="preserve"> </v>
      </c>
      <c r="PZ7" s="117"/>
      <c r="QA7" s="117"/>
      <c r="QB7" s="117"/>
      <c r="QC7" s="117"/>
      <c r="QD7" s="117"/>
      <c r="QE7" s="117"/>
      <c r="QF7" s="117"/>
      <c r="QG7" s="117"/>
      <c r="QH7" s="117"/>
      <c r="QI7" s="117"/>
      <c r="QJ7" s="117"/>
      <c r="QK7" s="117"/>
      <c r="QL7" s="117"/>
      <c r="QM7" s="117"/>
      <c r="QN7" s="117"/>
      <c r="QO7" s="117"/>
    </row>
    <row r="8" spans="1:457" ht="12.75" customHeight="1" thickBot="1">
      <c r="B8" s="226"/>
      <c r="C8" s="61" t="str">
        <f>IF(E8=0," ",VLOOKUP(E8,PROTOKOL!$A:$F,6))</f>
        <v>PERDE KESME SULU SİST.</v>
      </c>
      <c r="D8" s="62">
        <v>10</v>
      </c>
      <c r="E8" s="62">
        <v>8</v>
      </c>
      <c r="F8" s="62">
        <v>0.5</v>
      </c>
      <c r="G8" s="63">
        <f>IF(E8=0," ",(VLOOKUP(E8,PROTOKOL!$A$1:$E$28,2))*F8)</f>
        <v>6.5333333333333332</v>
      </c>
      <c r="H8" s="64">
        <f t="shared" si="0"/>
        <v>3.4666666666666668</v>
      </c>
      <c r="I8" s="65">
        <f>IF(E8=0," ",VLOOKUP(E8,PROTOKOL!$A:$E,5,))</f>
        <v>0.49621153846153848</v>
      </c>
      <c r="J8" s="82">
        <f t="shared" si="1"/>
        <v>1.7202000000000002</v>
      </c>
      <c r="K8" s="61" t="str">
        <f>IF(M8=0," ",VLOOKUP(M8,PROTOKOL!$A:$F,6))</f>
        <v xml:space="preserve"> </v>
      </c>
      <c r="L8" s="66"/>
      <c r="M8" s="66"/>
      <c r="N8" s="62"/>
      <c r="O8" s="63" t="str">
        <f>IF(M8=0," ",(VLOOKUP(M8,PROTOKOL!$A$1:$E$28,2))*N8)</f>
        <v xml:space="preserve"> </v>
      </c>
      <c r="P8" s="64" t="str">
        <f t="shared" si="2"/>
        <v xml:space="preserve"> </v>
      </c>
      <c r="Q8" s="65" t="str">
        <f>IF(M8=0," ",VLOOKUP(M8,PROTOKOL!$A:$E,5,))</f>
        <v xml:space="preserve"> </v>
      </c>
      <c r="R8" s="82" t="str">
        <f t="shared" si="3"/>
        <v xml:space="preserve"> </v>
      </c>
      <c r="S8" s="65"/>
      <c r="T8" s="82" t="str">
        <f t="shared" ref="T8:T71" si="88">IF(S8=0," ",R8/N8*S8)</f>
        <v xml:space="preserve"> </v>
      </c>
      <c r="U8" s="185" t="str">
        <f>IF(F7+F8+F9=7.5,"ü","û")</f>
        <v>ü</v>
      </c>
      <c r="V8" s="226"/>
      <c r="W8" s="61" t="str">
        <f>IF(Y8=0," ",VLOOKUP(Y8,PROTOKOL!$A:$F,6))</f>
        <v xml:space="preserve"> </v>
      </c>
      <c r="X8" s="62"/>
      <c r="Y8" s="62"/>
      <c r="Z8" s="62"/>
      <c r="AA8" s="63" t="str">
        <f>IF(Y8=0," ",(VLOOKUP(Y8,PROTOKOL!$A$1:$E$28,2))*Z8)</f>
        <v xml:space="preserve"> </v>
      </c>
      <c r="AB8" s="64" t="str">
        <f t="shared" si="4"/>
        <v xml:space="preserve"> </v>
      </c>
      <c r="AC8" s="65" t="str">
        <f>IF(Y8=0," ",VLOOKUP(Y8,PROTOKOL!$A:$E,5,))</f>
        <v xml:space="preserve"> </v>
      </c>
      <c r="AD8" s="82" t="str">
        <f t="shared" si="5"/>
        <v xml:space="preserve"> </v>
      </c>
      <c r="AE8" s="61" t="str">
        <f>IF(AG8=0," ",VLOOKUP(AG8,PROTOKOL!$A:$F,6))</f>
        <v xml:space="preserve"> </v>
      </c>
      <c r="AF8" s="66"/>
      <c r="AG8" s="66"/>
      <c r="AH8" s="62"/>
      <c r="AI8" s="63" t="str">
        <f>IF(AG8=0," ",(VLOOKUP(AG8,PROTOKOL!$A$1:$E$28,2))*AH8)</f>
        <v xml:space="preserve"> </v>
      </c>
      <c r="AJ8" s="64" t="str">
        <f t="shared" si="6"/>
        <v xml:space="preserve"> </v>
      </c>
      <c r="AK8" s="65" t="str">
        <f>IF(AG8=0," ",VLOOKUP(AG8,PROTOKOL!$A:$E,5,))</f>
        <v xml:space="preserve"> </v>
      </c>
      <c r="AL8" s="82" t="str">
        <f t="shared" si="7"/>
        <v xml:space="preserve"> </v>
      </c>
      <c r="AM8" s="65"/>
      <c r="AN8" s="82" t="str">
        <f t="shared" ref="AN8:AN71" si="89">IF(AM8=0," ",AL8/AH8*AM8)</f>
        <v xml:space="preserve"> </v>
      </c>
      <c r="AO8" s="185" t="str">
        <f>IF(Z7+Z8+Z9=7.5,"ü","û")</f>
        <v>ü</v>
      </c>
      <c r="AP8" s="226"/>
      <c r="AQ8" s="61" t="str">
        <f>IF(AS8=0," ",VLOOKUP(AS8,PROTOKOL!$A:$F,6))</f>
        <v xml:space="preserve"> </v>
      </c>
      <c r="AR8" s="62"/>
      <c r="AS8" s="62"/>
      <c r="AT8" s="62"/>
      <c r="AU8" s="63" t="str">
        <f>IF(AS8=0," ",(VLOOKUP(AS8,PROTOKOL!$A$1:$E$28,2))*AT8)</f>
        <v xml:space="preserve"> </v>
      </c>
      <c r="AV8" s="64" t="str">
        <f t="shared" si="8"/>
        <v xml:space="preserve"> </v>
      </c>
      <c r="AW8" s="65" t="str">
        <f>IF(AS8=0," ",VLOOKUP(AS8,PROTOKOL!$A:$E,5,))</f>
        <v xml:space="preserve"> </v>
      </c>
      <c r="AX8" s="82" t="str">
        <f t="shared" si="9"/>
        <v xml:space="preserve"> </v>
      </c>
      <c r="AY8" s="61" t="str">
        <f>IF(BA8=0," ",VLOOKUP(BA8,PROTOKOL!$A:$F,6))</f>
        <v xml:space="preserve"> </v>
      </c>
      <c r="AZ8" s="66"/>
      <c r="BA8" s="66"/>
      <c r="BB8" s="62"/>
      <c r="BC8" s="63" t="str">
        <f>IF(BA8=0," ",(VLOOKUP(BA8,PROTOKOL!$A$1:$E$28,2))*BB8)</f>
        <v xml:space="preserve"> </v>
      </c>
      <c r="BD8" s="64" t="str">
        <f t="shared" si="10"/>
        <v xml:space="preserve"> </v>
      </c>
      <c r="BE8" s="65" t="str">
        <f>IF(BA8=0," ",VLOOKUP(BA8,PROTOKOL!$A:$E,5,))</f>
        <v xml:space="preserve"> </v>
      </c>
      <c r="BF8" s="82" t="str">
        <f t="shared" si="11"/>
        <v xml:space="preserve"> </v>
      </c>
      <c r="BG8" s="65"/>
      <c r="BH8" s="82" t="str">
        <f t="shared" ref="BH8:BH71" si="90">IF(BG8=0," ",BF8/BB8*BG8)</f>
        <v xml:space="preserve"> </v>
      </c>
      <c r="BI8" s="185" t="str">
        <f>IF(AT7+AT8+AT9=7.5,"ü","û")</f>
        <v>ü</v>
      </c>
      <c r="BJ8" s="226"/>
      <c r="BK8" s="61" t="str">
        <f>IF(BM8=0," ",VLOOKUP(BM8,PROTOKOL!$A:$F,6))</f>
        <v>Forklift Operatörü</v>
      </c>
      <c r="BL8" s="62">
        <v>1</v>
      </c>
      <c r="BM8" s="62">
        <v>13</v>
      </c>
      <c r="BN8" s="62">
        <v>1</v>
      </c>
      <c r="BO8" s="63">
        <f>IF(BM8=0," ",(VLOOKUP(BM8,PROTOKOL!$A$1:$E$28,2))*BN8)</f>
        <v>0</v>
      </c>
      <c r="BP8" s="64">
        <f t="shared" si="12"/>
        <v>1</v>
      </c>
      <c r="BQ8" s="65">
        <f>IF(BM8=0," ",VLOOKUP(BM8,PROTOKOL!$A:$E,5,))</f>
        <v>7.5</v>
      </c>
      <c r="BR8" s="82">
        <f>IF(BM8=0," ",BQ8*BP8)/7.5*1</f>
        <v>1</v>
      </c>
      <c r="BS8" s="61" t="str">
        <f>IF(BU8=0," ",VLOOKUP(BU8,PROTOKOL!$A:$F,6))</f>
        <v xml:space="preserve"> </v>
      </c>
      <c r="BT8" s="66"/>
      <c r="BU8" s="66"/>
      <c r="BV8" s="62"/>
      <c r="BW8" s="63" t="str">
        <f>IF(BU8=0," ",(VLOOKUP(BU8,PROTOKOL!$A$1:$E$28,2))*BV8)</f>
        <v xml:space="preserve"> </v>
      </c>
      <c r="BX8" s="64" t="str">
        <f t="shared" si="14"/>
        <v xml:space="preserve"> </v>
      </c>
      <c r="BY8" s="65" t="str">
        <f>IF(BU8=0," ",VLOOKUP(BU8,PROTOKOL!$A:$E,5,))</f>
        <v xml:space="preserve"> </v>
      </c>
      <c r="BZ8" s="82" t="str">
        <f t="shared" si="15"/>
        <v xml:space="preserve"> </v>
      </c>
      <c r="CA8" s="65"/>
      <c r="CB8" s="82" t="str">
        <f t="shared" ref="CB8:CB71" si="91">IF(CA8=0," ",BZ8/BV8*CA8)</f>
        <v xml:space="preserve"> </v>
      </c>
      <c r="CC8" s="185" t="str">
        <f>IF(AT7+AT8+AT9=7.5,"ü","û")</f>
        <v>ü</v>
      </c>
      <c r="CD8" s="226"/>
      <c r="CE8" s="61" t="str">
        <f>IF(CG8=0," ",VLOOKUP(CG8,PROTOKOL!$A:$F,6))</f>
        <v>ÜRÜN KONTROL</v>
      </c>
      <c r="CF8" s="62">
        <v>1</v>
      </c>
      <c r="CG8" s="62">
        <v>19</v>
      </c>
      <c r="CH8" s="62">
        <v>1</v>
      </c>
      <c r="CI8" s="63">
        <f>IF(CG8=0," ",(VLOOKUP(CG8,PROTOKOL!$A$1:$E$28,2))*CH8)</f>
        <v>0</v>
      </c>
      <c r="CJ8" s="64">
        <f t="shared" si="16"/>
        <v>1</v>
      </c>
      <c r="CK8" s="65">
        <f>IF(CG8=0," ",VLOOKUP(CG8,PROTOKOL!$A:$E,5,))</f>
        <v>22.864891602375288</v>
      </c>
      <c r="CL8" s="82">
        <f>IF(CG8=0," ",CK8*CJ8)/7.5*1</f>
        <v>3.0486522136500382</v>
      </c>
      <c r="CM8" s="61" t="str">
        <f>IF(CO8=0," ",VLOOKUP(CO8,PROTOKOL!$A:$F,6))</f>
        <v xml:space="preserve"> </v>
      </c>
      <c r="CN8" s="66"/>
      <c r="CO8" s="66"/>
      <c r="CP8" s="62"/>
      <c r="CQ8" s="63" t="str">
        <f>IF(CO8=0," ",(VLOOKUP(CO8,PROTOKOL!$A$1:$E$28,2))*CP8)</f>
        <v xml:space="preserve"> </v>
      </c>
      <c r="CR8" s="64" t="str">
        <f t="shared" si="18"/>
        <v xml:space="preserve"> </v>
      </c>
      <c r="CS8" s="65" t="str">
        <f>IF(CO8=0," ",VLOOKUP(CO8,PROTOKOL!$A:$E,5,))</f>
        <v xml:space="preserve"> </v>
      </c>
      <c r="CT8" s="82" t="str">
        <f t="shared" si="19"/>
        <v xml:space="preserve"> </v>
      </c>
      <c r="CU8" s="65"/>
      <c r="CV8" s="82" t="str">
        <f t="shared" ref="CV8:CV71" si="92">IF(CU8=0," ",CT8/CP8*CU8)</f>
        <v xml:space="preserve"> </v>
      </c>
      <c r="CW8" s="185" t="str">
        <f>IF(CH7+CH8+CH9=7.5,"ü","û")</f>
        <v>ü</v>
      </c>
      <c r="CX8" s="226"/>
      <c r="CY8" s="61" t="str">
        <f>IF(DA8=0," ",VLOOKUP(DA8,PROTOKOL!$A:$F,6))</f>
        <v xml:space="preserve"> </v>
      </c>
      <c r="CZ8" s="62"/>
      <c r="DA8" s="62"/>
      <c r="DB8" s="62"/>
      <c r="DC8" s="63" t="str">
        <f>IF(DA8=0," ",(VLOOKUP(DA8,PROTOKOL!$A$1:$E$28,2))*DB8)</f>
        <v xml:space="preserve"> </v>
      </c>
      <c r="DD8" s="64" t="str">
        <f t="shared" si="20"/>
        <v xml:space="preserve"> </v>
      </c>
      <c r="DE8" s="65" t="str">
        <f>IF(DA8=0," ",VLOOKUP(DA8,PROTOKOL!$A:$E,5,))</f>
        <v xml:space="preserve"> </v>
      </c>
      <c r="DF8" s="82" t="str">
        <f t="shared" si="21"/>
        <v xml:space="preserve"> </v>
      </c>
      <c r="DG8" s="61" t="str">
        <f>IF(DI8=0," ",VLOOKUP(DI8,PROTOKOL!$A:$F,6))</f>
        <v xml:space="preserve"> </v>
      </c>
      <c r="DH8" s="66"/>
      <c r="DI8" s="66"/>
      <c r="DJ8" s="62"/>
      <c r="DK8" s="63" t="str">
        <f>IF(DI8=0," ",(VLOOKUP(DI8,PROTOKOL!$A$1:$E$28,2))*DJ8)</f>
        <v xml:space="preserve"> </v>
      </c>
      <c r="DL8" s="64" t="str">
        <f t="shared" si="22"/>
        <v xml:space="preserve"> </v>
      </c>
      <c r="DM8" s="65" t="str">
        <f>IF(DI8=0," ",VLOOKUP(DI8,PROTOKOL!$A:$E,5,))</f>
        <v xml:space="preserve"> </v>
      </c>
      <c r="DN8" s="82" t="str">
        <f t="shared" si="23"/>
        <v xml:space="preserve"> </v>
      </c>
      <c r="DO8" s="65"/>
      <c r="DP8" s="82" t="str">
        <f t="shared" ref="DP8:DP71" si="93">IF(DO8=0," ",DN8/DJ8*DO8)</f>
        <v xml:space="preserve"> </v>
      </c>
      <c r="DQ8" s="185" t="str">
        <f>IF(DB7+DB8+DB9=7.5,"ü","û")</f>
        <v>ü</v>
      </c>
      <c r="DR8" s="226"/>
      <c r="DS8" s="61" t="str">
        <f>IF(DU8=0," ",VLOOKUP(DU8,PROTOKOL!$A:$F,6))</f>
        <v xml:space="preserve"> </v>
      </c>
      <c r="DT8" s="62"/>
      <c r="DU8" s="62"/>
      <c r="DV8" s="62"/>
      <c r="DW8" s="63" t="str">
        <f>IF(DU8=0," ",(VLOOKUP(DU8,PROTOKOL!$A$1:$E$28,2))*DV8)</f>
        <v xml:space="preserve"> </v>
      </c>
      <c r="DX8" s="64" t="str">
        <f t="shared" si="24"/>
        <v xml:space="preserve"> </v>
      </c>
      <c r="DY8" s="65" t="str">
        <f>IF(DU8=0," ",VLOOKUP(DU8,PROTOKOL!$A:$E,5,))</f>
        <v xml:space="preserve"> </v>
      </c>
      <c r="DZ8" s="82" t="str">
        <f t="shared" si="25"/>
        <v xml:space="preserve"> </v>
      </c>
      <c r="EA8" s="61" t="str">
        <f>IF(EC8=0," ",VLOOKUP(EC8,PROTOKOL!$A:$F,6))</f>
        <v xml:space="preserve"> </v>
      </c>
      <c r="EB8" s="66"/>
      <c r="EC8" s="66"/>
      <c r="ED8" s="62"/>
      <c r="EE8" s="63" t="str">
        <f>IF(EC8=0," ",(VLOOKUP(EC8,PROTOKOL!$A$1:$E$28,2))*ED8)</f>
        <v xml:space="preserve"> </v>
      </c>
      <c r="EF8" s="64" t="str">
        <f t="shared" si="26"/>
        <v xml:space="preserve"> </v>
      </c>
      <c r="EG8" s="65" t="str">
        <f>IF(EC8=0," ",VLOOKUP(EC8,PROTOKOL!$A:$E,5,))</f>
        <v xml:space="preserve"> </v>
      </c>
      <c r="EH8" s="82" t="str">
        <f t="shared" si="27"/>
        <v xml:space="preserve"> </v>
      </c>
      <c r="EI8" s="65"/>
      <c r="EJ8" s="82" t="str">
        <f t="shared" ref="EJ8:EJ71" si="94">IF(EI8=0," ",EH8/ED8*EI8)</f>
        <v xml:space="preserve"> </v>
      </c>
      <c r="EK8" s="185" t="str">
        <f>IF(DB7+DB8+DB9=7.5,"ü","û")</f>
        <v>ü</v>
      </c>
      <c r="EL8" s="226"/>
      <c r="EM8" s="61" t="str">
        <f>IF(EO8=0," ",VLOOKUP(EO8,PROTOKOL!$A:$F,6))</f>
        <v>ÜRÜN KONTROL</v>
      </c>
      <c r="EN8" s="62">
        <v>1</v>
      </c>
      <c r="EO8" s="62">
        <v>19</v>
      </c>
      <c r="EP8" s="62">
        <v>0.5</v>
      </c>
      <c r="EQ8" s="63">
        <f>IF(EO8=0," ",(VLOOKUP(EO8,PROTOKOL!$A$1:$E$28,2))*EP8)</f>
        <v>0</v>
      </c>
      <c r="ER8" s="64">
        <f t="shared" si="28"/>
        <v>1</v>
      </c>
      <c r="ES8" s="65">
        <f>IF(EO8=0," ",VLOOKUP(EO8,PROTOKOL!$A:$E,5,))</f>
        <v>22.864891602375288</v>
      </c>
      <c r="ET8" s="82">
        <f>IF(EO8=0," ",ES8*ER8)/7.5*0.5</f>
        <v>1.5243261068250191</v>
      </c>
      <c r="EU8" s="61" t="str">
        <f>IF(EW8=0," ",VLOOKUP(EW8,PROTOKOL!$A:$F,6))</f>
        <v xml:space="preserve"> </v>
      </c>
      <c r="EV8" s="66"/>
      <c r="EW8" s="66"/>
      <c r="EX8" s="62"/>
      <c r="EY8" s="63" t="str">
        <f>IF(EW8=0," ",(VLOOKUP(EW8,PROTOKOL!$A$1:$E$28,2))*EX8)</f>
        <v xml:space="preserve"> </v>
      </c>
      <c r="EZ8" s="64" t="str">
        <f t="shared" si="30"/>
        <v xml:space="preserve"> </v>
      </c>
      <c r="FA8" s="65" t="str">
        <f>IF(EW8=0," ",VLOOKUP(EW8,PROTOKOL!$A:$E,5,))</f>
        <v xml:space="preserve"> </v>
      </c>
      <c r="FB8" s="82" t="str">
        <f t="shared" si="31"/>
        <v xml:space="preserve"> </v>
      </c>
      <c r="FC8" s="65"/>
      <c r="FD8" s="82" t="str">
        <f t="shared" ref="FD8:FD71" si="95">IF(FC8=0," ",FB8/EX8*FC8)</f>
        <v xml:space="preserve"> </v>
      </c>
      <c r="FE8" s="185" t="str">
        <f>IF(EP7+EP8+EP9=7.5,"ü","û")</f>
        <v>ü</v>
      </c>
      <c r="FF8" s="226"/>
      <c r="FG8" s="61" t="str">
        <f>IF(FI8=0," ",VLOOKUP(FI8,PROTOKOL!$A:$F,6))</f>
        <v>PERDE KESME SULU SİST.</v>
      </c>
      <c r="FH8" s="62">
        <v>80</v>
      </c>
      <c r="FI8" s="62">
        <v>8</v>
      </c>
      <c r="FJ8" s="62">
        <v>4</v>
      </c>
      <c r="FK8" s="63">
        <f>IF(FI8=0," ",(VLOOKUP(FI8,PROTOKOL!$A$1:$E$28,2))*FJ8)</f>
        <v>52.266666666666666</v>
      </c>
      <c r="FL8" s="64">
        <f t="shared" si="32"/>
        <v>27.733333333333334</v>
      </c>
      <c r="FM8" s="65">
        <f>IF(FI8=0," ",VLOOKUP(FI8,PROTOKOL!$A:$E,5,))</f>
        <v>0.49621153846153848</v>
      </c>
      <c r="FN8" s="82">
        <f t="shared" si="33"/>
        <v>13.761600000000001</v>
      </c>
      <c r="FO8" s="61" t="str">
        <f>IF(FQ8=0," ",VLOOKUP(FQ8,PROTOKOL!$A:$F,6))</f>
        <v xml:space="preserve"> </v>
      </c>
      <c r="FP8" s="66"/>
      <c r="FQ8" s="66"/>
      <c r="FR8" s="62"/>
      <c r="FS8" s="63" t="str">
        <f>IF(FQ8=0," ",(VLOOKUP(FQ8,PROTOKOL!$A$1:$E$28,2))*FR8)</f>
        <v xml:space="preserve"> </v>
      </c>
      <c r="FT8" s="64" t="str">
        <f t="shared" si="34"/>
        <v xml:space="preserve"> </v>
      </c>
      <c r="FU8" s="65" t="str">
        <f>IF(FQ8=0," ",VLOOKUP(FQ8,PROTOKOL!$A:$E,5,))</f>
        <v xml:space="preserve"> </v>
      </c>
      <c r="FV8" s="82" t="str">
        <f t="shared" si="35"/>
        <v xml:space="preserve"> </v>
      </c>
      <c r="FW8" s="65"/>
      <c r="FX8" s="82" t="str">
        <f t="shared" ref="FX8:FX71" si="96">IF(FW8=0," ",FV8/FR8*FW8)</f>
        <v xml:space="preserve"> </v>
      </c>
      <c r="FY8" s="185" t="str">
        <f>IF(EP7+EP8+EP9=7.5,"ü","û")</f>
        <v>ü</v>
      </c>
      <c r="FZ8" s="226"/>
      <c r="GA8" s="61" t="str">
        <f>IF(GC8=0," ",VLOOKUP(GC8,PROTOKOL!$A:$F,6))</f>
        <v xml:space="preserve"> </v>
      </c>
      <c r="GB8" s="62"/>
      <c r="GC8" s="62"/>
      <c r="GD8" s="62"/>
      <c r="GE8" s="63" t="str">
        <f>IF(GC8=0," ",(VLOOKUP(GC8,PROTOKOL!$A$1:$E$28,2))*GD8)</f>
        <v xml:space="preserve"> </v>
      </c>
      <c r="GF8" s="64" t="str">
        <f t="shared" si="36"/>
        <v xml:space="preserve"> </v>
      </c>
      <c r="GG8" s="65" t="str">
        <f>IF(GC8=0," ",VLOOKUP(GC8,PROTOKOL!$A:$E,5,))</f>
        <v xml:space="preserve"> </v>
      </c>
      <c r="GH8" s="82" t="str">
        <f t="shared" si="37"/>
        <v xml:space="preserve"> </v>
      </c>
      <c r="GI8" s="61" t="str">
        <f>IF(GK8=0," ",VLOOKUP(GK8,PROTOKOL!$A:$F,6))</f>
        <v xml:space="preserve"> </v>
      </c>
      <c r="GJ8" s="66"/>
      <c r="GK8" s="66"/>
      <c r="GL8" s="62"/>
      <c r="GM8" s="63" t="str">
        <f>IF(GK8=0," ",(VLOOKUP(GK8,PROTOKOL!$A$1:$E$28,2))*GL8)</f>
        <v xml:space="preserve"> </v>
      </c>
      <c r="GN8" s="64" t="str">
        <f t="shared" si="38"/>
        <v xml:space="preserve"> </v>
      </c>
      <c r="GO8" s="65" t="str">
        <f>IF(GK8=0," ",VLOOKUP(GK8,PROTOKOL!$A:$E,5,))</f>
        <v xml:space="preserve"> </v>
      </c>
      <c r="GP8" s="82" t="str">
        <f t="shared" si="39"/>
        <v xml:space="preserve"> </v>
      </c>
      <c r="GQ8" s="65"/>
      <c r="GR8" s="82" t="str">
        <f t="shared" ref="GR8:GR71" si="97">IF(GQ8=0," ",GP8/GL8*GQ8)</f>
        <v xml:space="preserve"> </v>
      </c>
      <c r="GS8" s="185" t="str">
        <f>IF(GD7+GD8+GD9=7.5,"ü","û")</f>
        <v>ü</v>
      </c>
      <c r="GT8" s="226"/>
      <c r="GU8" s="61" t="str">
        <f>IF(GW8=0," ",VLOOKUP(GW8,PROTOKOL!$A:$F,6))</f>
        <v xml:space="preserve"> </v>
      </c>
      <c r="GV8" s="62"/>
      <c r="GW8" s="62"/>
      <c r="GX8" s="62"/>
      <c r="GY8" s="63" t="str">
        <f>IF(GW8=0," ",(VLOOKUP(GW8,PROTOKOL!$A$1:$E$28,2))*GX8)</f>
        <v xml:space="preserve"> </v>
      </c>
      <c r="GZ8" s="64" t="str">
        <f t="shared" si="40"/>
        <v xml:space="preserve"> </v>
      </c>
      <c r="HA8" s="65" t="str">
        <f>IF(GW8=0," ",VLOOKUP(GW8,PROTOKOL!$A:$E,5,))</f>
        <v xml:space="preserve"> </v>
      </c>
      <c r="HB8" s="82" t="str">
        <f t="shared" si="41"/>
        <v xml:space="preserve"> </v>
      </c>
      <c r="HC8" s="61" t="str">
        <f>IF(HE8=0," ",VLOOKUP(HE8,PROTOKOL!$A:$F,6))</f>
        <v xml:space="preserve"> </v>
      </c>
      <c r="HD8" s="66"/>
      <c r="HE8" s="66"/>
      <c r="HF8" s="62"/>
      <c r="HG8" s="63" t="str">
        <f>IF(HE8=0," ",(VLOOKUP(HE8,PROTOKOL!$A$1:$E$28,2))*HF8)</f>
        <v xml:space="preserve"> </v>
      </c>
      <c r="HH8" s="64" t="str">
        <f t="shared" si="42"/>
        <v xml:space="preserve"> </v>
      </c>
      <c r="HI8" s="65" t="str">
        <f>IF(HE8=0," ",VLOOKUP(HE8,PROTOKOL!$A:$E,5,))</f>
        <v xml:space="preserve"> </v>
      </c>
      <c r="HJ8" s="82" t="str">
        <f t="shared" si="43"/>
        <v xml:space="preserve"> </v>
      </c>
      <c r="HK8" s="65"/>
      <c r="HL8" s="82" t="str">
        <f t="shared" ref="HL8:HL71" si="98">IF(HK8=0," ",HJ8/HF8*HK8)</f>
        <v xml:space="preserve"> </v>
      </c>
      <c r="HM8" s="185" t="str">
        <f>IF(GX7+GX8+GX9=7.5,"ü","û")</f>
        <v>ü</v>
      </c>
      <c r="HN8" s="226"/>
      <c r="HO8" s="61" t="str">
        <f>IF(HQ8=0," ",VLOOKUP(HQ8,PROTOKOL!$A:$F,6))</f>
        <v>ÜRÜN KONTROL</v>
      </c>
      <c r="HP8" s="62">
        <v>1</v>
      </c>
      <c r="HQ8" s="62">
        <v>19</v>
      </c>
      <c r="HR8" s="62">
        <v>0.5</v>
      </c>
      <c r="HS8" s="63">
        <f>IF(HQ8=0," ",(VLOOKUP(HQ8,PROTOKOL!$A$1:$E$28,2))*HR8)</f>
        <v>0</v>
      </c>
      <c r="HT8" s="64">
        <f t="shared" si="44"/>
        <v>1</v>
      </c>
      <c r="HU8" s="65">
        <f>IF(HQ8=0," ",VLOOKUP(HQ8,PROTOKOL!$A:$E,5,))</f>
        <v>22.864891602375288</v>
      </c>
      <c r="HV8" s="82">
        <f>IF(HQ8=0," ",HU8*HT8)/7.5*0.5</f>
        <v>1.5243261068250191</v>
      </c>
      <c r="HW8" s="61" t="str">
        <f>IF(HY8=0," ",VLOOKUP(HY8,PROTOKOL!$A:$F,6))</f>
        <v xml:space="preserve"> </v>
      </c>
      <c r="HX8" s="66"/>
      <c r="HY8" s="66"/>
      <c r="HZ8" s="62"/>
      <c r="IA8" s="63" t="str">
        <f>IF(HY8=0," ",(VLOOKUP(HY8,PROTOKOL!$A$1:$E$28,2))*HZ8)</f>
        <v xml:space="preserve"> </v>
      </c>
      <c r="IB8" s="64" t="str">
        <f t="shared" si="46"/>
        <v xml:space="preserve"> </v>
      </c>
      <c r="IC8" s="65" t="str">
        <f>IF(HY8=0," ",VLOOKUP(HY8,PROTOKOL!$A:$E,5,))</f>
        <v xml:space="preserve"> </v>
      </c>
      <c r="ID8" s="82" t="str">
        <f t="shared" si="47"/>
        <v xml:space="preserve"> </v>
      </c>
      <c r="IE8" s="65"/>
      <c r="IF8" s="82" t="str">
        <f t="shared" ref="IF8:IF71" si="99">IF(IE8=0," ",ID8/HZ8*IE8)</f>
        <v xml:space="preserve"> </v>
      </c>
      <c r="IG8" s="185" t="str">
        <f>IF(HR7+HR8+HR9=7.5,"ü","û")</f>
        <v>ü</v>
      </c>
      <c r="IH8" s="226"/>
      <c r="II8" s="61" t="str">
        <f>IF(IK8=0," ",VLOOKUP(IK8,PROTOKOL!$A:$F,6))</f>
        <v xml:space="preserve"> </v>
      </c>
      <c r="IJ8" s="62"/>
      <c r="IK8" s="62"/>
      <c r="IL8" s="62"/>
      <c r="IM8" s="63" t="str">
        <f>IF(IK8=0," ",(VLOOKUP(IK8,PROTOKOL!$A$1:$E$28,2))*IL8)</f>
        <v xml:space="preserve"> </v>
      </c>
      <c r="IN8" s="64" t="str">
        <f t="shared" si="48"/>
        <v xml:space="preserve"> </v>
      </c>
      <c r="IO8" s="65" t="str">
        <f>IF(IK8=0," ",VLOOKUP(IK8,PROTOKOL!$A:$E,5,))</f>
        <v xml:space="preserve"> </v>
      </c>
      <c r="IP8" s="82" t="str">
        <f t="shared" si="49"/>
        <v xml:space="preserve"> </v>
      </c>
      <c r="IQ8" s="61" t="str">
        <f>IF(IS8=0," ",VLOOKUP(IS8,PROTOKOL!$A:$F,6))</f>
        <v xml:space="preserve"> </v>
      </c>
      <c r="IR8" s="66"/>
      <c r="IS8" s="66"/>
      <c r="IT8" s="62"/>
      <c r="IU8" s="63" t="str">
        <f>IF(IS8=0," ",(VLOOKUP(IS8,PROTOKOL!$A$1:$E$28,2))*IT8)</f>
        <v xml:space="preserve"> </v>
      </c>
      <c r="IV8" s="64" t="str">
        <f t="shared" si="50"/>
        <v xml:space="preserve"> </v>
      </c>
      <c r="IW8" s="65" t="str">
        <f>IF(IS8=0," ",VLOOKUP(IS8,PROTOKOL!$A:$E,5,))</f>
        <v xml:space="preserve"> </v>
      </c>
      <c r="IX8" s="82" t="str">
        <f t="shared" si="51"/>
        <v xml:space="preserve"> </v>
      </c>
      <c r="IY8" s="65"/>
      <c r="IZ8" s="82" t="str">
        <f t="shared" ref="IZ8:IZ71" si="100">IF(IY8=0," ",IX8/IT8*IY8)</f>
        <v xml:space="preserve"> </v>
      </c>
      <c r="JA8" s="185" t="str">
        <f>IF(HR7+HR8+HR9=7.5,"ü","û")</f>
        <v>ü</v>
      </c>
      <c r="JB8" s="226"/>
      <c r="JC8" s="61" t="str">
        <f>IF(JE8=0," ",VLOOKUP(JE8,PROTOKOL!$A:$F,6))</f>
        <v>Forklift Operatörü</v>
      </c>
      <c r="JD8" s="62">
        <v>1</v>
      </c>
      <c r="JE8" s="62">
        <v>13</v>
      </c>
      <c r="JF8" s="62">
        <v>0.5</v>
      </c>
      <c r="JG8" s="63">
        <f>IF(JE8=0," ",(VLOOKUP(JE8,PROTOKOL!$A$1:$E$28,2))*JF8)</f>
        <v>0</v>
      </c>
      <c r="JH8" s="64">
        <f t="shared" si="52"/>
        <v>1</v>
      </c>
      <c r="JI8" s="65">
        <f>IF(JE8=0," ",VLOOKUP(JE8,PROTOKOL!$A:$E,5,))</f>
        <v>7.5</v>
      </c>
      <c r="JJ8" s="82">
        <f>IF(JE8=0," ",JI8*JH8)/7.5*0.5</f>
        <v>0.5</v>
      </c>
      <c r="JK8" s="61" t="str">
        <f>IF(JM8=0," ",VLOOKUP(JM8,PROTOKOL!$A:$F,6))</f>
        <v xml:space="preserve"> </v>
      </c>
      <c r="JL8" s="66"/>
      <c r="JM8" s="66"/>
      <c r="JN8" s="62"/>
      <c r="JO8" s="63" t="str">
        <f>IF(JM8=0," ",(VLOOKUP(JM8,PROTOKOL!$A$1:$E$28,2))*JN8)</f>
        <v xml:space="preserve"> </v>
      </c>
      <c r="JP8" s="64" t="str">
        <f t="shared" si="54"/>
        <v xml:space="preserve"> </v>
      </c>
      <c r="JQ8" s="65" t="str">
        <f>IF(JM8=0," ",VLOOKUP(JM8,PROTOKOL!$A:$E,5,))</f>
        <v xml:space="preserve"> </v>
      </c>
      <c r="JR8" s="82" t="str">
        <f t="shared" si="55"/>
        <v xml:space="preserve"> </v>
      </c>
      <c r="JS8" s="65"/>
      <c r="JT8" s="82" t="str">
        <f t="shared" ref="JT8:JT71" si="101">IF(JS8=0," ",JR8/JN8*JS8)</f>
        <v xml:space="preserve"> </v>
      </c>
      <c r="JU8" s="185" t="str">
        <f>IF(JF7+JF8+JF9=7.5,"ü","û")</f>
        <v>ü</v>
      </c>
      <c r="JV8" s="226"/>
      <c r="JW8" s="61" t="str">
        <f>IF(JY8=0," ",VLOOKUP(JY8,PROTOKOL!$A:$F,6))</f>
        <v>ÜRÜN KONTROL</v>
      </c>
      <c r="JX8" s="62">
        <v>1</v>
      </c>
      <c r="JY8" s="62">
        <v>19</v>
      </c>
      <c r="JZ8" s="62">
        <v>0.5</v>
      </c>
      <c r="KA8" s="63">
        <f>IF(JY8=0," ",(VLOOKUP(JY8,PROTOKOL!$A$1:$E$28,2))*JZ8)</f>
        <v>0</v>
      </c>
      <c r="KB8" s="64">
        <f t="shared" si="56"/>
        <v>1</v>
      </c>
      <c r="KC8" s="65">
        <f>IF(JY8=0," ",VLOOKUP(JY8,PROTOKOL!$A:$E,5,))</f>
        <v>22.864891602375288</v>
      </c>
      <c r="KD8" s="82">
        <f>IF(JY8=0," ",KC8*KB8)/7.5*0.5</f>
        <v>1.5243261068250191</v>
      </c>
      <c r="KE8" s="61" t="str">
        <f>IF(KG8=0," ",VLOOKUP(KG8,PROTOKOL!$A:$F,6))</f>
        <v xml:space="preserve"> </v>
      </c>
      <c r="KF8" s="66"/>
      <c r="KG8" s="66"/>
      <c r="KH8" s="62"/>
      <c r="KI8" s="63" t="str">
        <f>IF(KG8=0," ",(VLOOKUP(KG8,PROTOKOL!$A$1:$E$28,2))*KH8)</f>
        <v xml:space="preserve"> </v>
      </c>
      <c r="KJ8" s="64" t="str">
        <f t="shared" si="58"/>
        <v xml:space="preserve"> </v>
      </c>
      <c r="KK8" s="65" t="str">
        <f>IF(KG8=0," ",VLOOKUP(KG8,PROTOKOL!$A:$E,5,))</f>
        <v xml:space="preserve"> </v>
      </c>
      <c r="KL8" s="82" t="str">
        <f t="shared" si="59"/>
        <v xml:space="preserve"> </v>
      </c>
      <c r="KM8" s="65"/>
      <c r="KN8" s="82" t="str">
        <f t="shared" ref="KN8:KN71" si="102">IF(KM8=0," ",KL8/KH8*KM8)</f>
        <v xml:space="preserve"> </v>
      </c>
      <c r="KO8" s="185" t="str">
        <f>IF(JZ7+JZ8+JZ9=7.5,"ü","û")</f>
        <v>ü</v>
      </c>
      <c r="KP8" s="226"/>
      <c r="KQ8" s="61" t="str">
        <f>IF(KS8=0," ",VLOOKUP(KS8,PROTOKOL!$A:$F,6))</f>
        <v xml:space="preserve"> </v>
      </c>
      <c r="KR8" s="62"/>
      <c r="KS8" s="62"/>
      <c r="KT8" s="62"/>
      <c r="KU8" s="63" t="str">
        <f>IF(KS8=0," ",(VLOOKUP(KS8,PROTOKOL!$A$1:$E$28,2))*KT8)</f>
        <v xml:space="preserve"> </v>
      </c>
      <c r="KV8" s="64" t="str">
        <f t="shared" si="60"/>
        <v xml:space="preserve"> </v>
      </c>
      <c r="KW8" s="65" t="str">
        <f>IF(KS8=0," ",VLOOKUP(KS8,PROTOKOL!$A:$E,5,))</f>
        <v xml:space="preserve"> </v>
      </c>
      <c r="KX8" s="82" t="str">
        <f t="shared" si="61"/>
        <v xml:space="preserve"> </v>
      </c>
      <c r="KY8" s="61" t="str">
        <f>IF(LA8=0," ",VLOOKUP(LA8,PROTOKOL!$A:$F,6))</f>
        <v xml:space="preserve"> </v>
      </c>
      <c r="KZ8" s="66"/>
      <c r="LA8" s="66"/>
      <c r="LB8" s="62"/>
      <c r="LC8" s="63" t="str">
        <f>IF(LA8=0," ",(VLOOKUP(LA8,PROTOKOL!$A$1:$E$28,2))*LB8)</f>
        <v xml:space="preserve"> </v>
      </c>
      <c r="LD8" s="64" t="str">
        <f t="shared" si="62"/>
        <v xml:space="preserve"> </v>
      </c>
      <c r="LE8" s="65" t="str">
        <f>IF(LA8=0," ",VLOOKUP(LA8,PROTOKOL!$A:$E,5,))</f>
        <v xml:space="preserve"> </v>
      </c>
      <c r="LF8" s="82" t="str">
        <f t="shared" si="63"/>
        <v xml:space="preserve"> </v>
      </c>
      <c r="LG8" s="65"/>
      <c r="LH8" s="82" t="str">
        <f t="shared" ref="LH8:LH71" si="103">IF(LG8=0," ",LF8/LB8*LG8)</f>
        <v xml:space="preserve"> </v>
      </c>
      <c r="LI8" s="185" t="str">
        <f>IF(JZ7+JZ8+JZ9=7.5,"ü","û")</f>
        <v>ü</v>
      </c>
      <c r="LJ8" s="226"/>
      <c r="LK8" s="61" t="str">
        <f>IF(LM8=0," ",VLOOKUP(LM8,PROTOKOL!$A:$F,6))</f>
        <v>ÜRÜN KONTROL</v>
      </c>
      <c r="LL8" s="62">
        <v>1</v>
      </c>
      <c r="LM8" s="62">
        <v>19</v>
      </c>
      <c r="LN8" s="62">
        <v>0.5</v>
      </c>
      <c r="LO8" s="63">
        <f>IF(LM8=0," ",(VLOOKUP(LM8,PROTOKOL!$A$1:$E$28,2))*LN8)</f>
        <v>0</v>
      </c>
      <c r="LP8" s="64">
        <f t="shared" si="64"/>
        <v>1</v>
      </c>
      <c r="LQ8" s="65">
        <f>IF(LM8=0," ",VLOOKUP(LM8,PROTOKOL!$A:$E,5,))</f>
        <v>22.864891602375288</v>
      </c>
      <c r="LR8" s="82">
        <f>IF(LM8=0," ",LQ8*LP8)/7.5*0.5</f>
        <v>1.5243261068250191</v>
      </c>
      <c r="LS8" s="61" t="str">
        <f>IF(LU8=0," ",VLOOKUP(LU8,PROTOKOL!$A:$F,6))</f>
        <v xml:space="preserve"> </v>
      </c>
      <c r="LT8" s="66"/>
      <c r="LU8" s="66"/>
      <c r="LV8" s="62"/>
      <c r="LW8" s="63" t="str">
        <f>IF(LU8=0," ",(VLOOKUP(LU8,PROTOKOL!$A$1:$E$28,2))*LV8)</f>
        <v xml:space="preserve"> </v>
      </c>
      <c r="LX8" s="64" t="str">
        <f t="shared" si="66"/>
        <v xml:space="preserve"> </v>
      </c>
      <c r="LY8" s="65" t="str">
        <f>IF(LU8=0," ",VLOOKUP(LU8,PROTOKOL!$A:$E,5,))</f>
        <v xml:space="preserve"> </v>
      </c>
      <c r="LZ8" s="82" t="str">
        <f t="shared" si="67"/>
        <v xml:space="preserve"> </v>
      </c>
      <c r="MA8" s="65"/>
      <c r="MB8" s="82" t="str">
        <f t="shared" ref="MB8:MB71" si="104">IF(MA8=0," ",LZ8/LV8*MA8)</f>
        <v xml:space="preserve"> </v>
      </c>
      <c r="MC8" s="185" t="str">
        <f>IF(LN7+LN8+LN9=7.5,"ü","û")</f>
        <v>ü</v>
      </c>
      <c r="MD8" s="226"/>
      <c r="ME8" s="61" t="str">
        <f>IF(MG8=0," ",VLOOKUP(MG8,PROTOKOL!$A:$F,6))</f>
        <v>ÜRÜN KONTROL</v>
      </c>
      <c r="MF8" s="62">
        <v>1</v>
      </c>
      <c r="MG8" s="62">
        <v>19</v>
      </c>
      <c r="MH8" s="62">
        <v>0.5</v>
      </c>
      <c r="MI8" s="63">
        <f>IF(MG8=0," ",(VLOOKUP(MG8,PROTOKOL!$A$1:$E$28,2))*MH8)</f>
        <v>0</v>
      </c>
      <c r="MJ8" s="64">
        <f t="shared" si="68"/>
        <v>1</v>
      </c>
      <c r="MK8" s="65">
        <f>IF(MG8=0," ",VLOOKUP(MG8,PROTOKOL!$A:$E,5,))</f>
        <v>22.864891602375288</v>
      </c>
      <c r="ML8" s="82">
        <f>IF(MG8=0," ",MK8*MJ8)/7.5*0.5</f>
        <v>1.5243261068250191</v>
      </c>
      <c r="MM8" s="61" t="str">
        <f>IF(MO8=0," ",VLOOKUP(MO8,PROTOKOL!$A:$F,6))</f>
        <v xml:space="preserve"> </v>
      </c>
      <c r="MN8" s="66"/>
      <c r="MO8" s="66"/>
      <c r="MP8" s="62"/>
      <c r="MQ8" s="63" t="str">
        <f>IF(MO8=0," ",(VLOOKUP(MO8,PROTOKOL!$A$1:$E$28,2))*MP8)</f>
        <v xml:space="preserve"> </v>
      </c>
      <c r="MR8" s="64" t="str">
        <f t="shared" si="70"/>
        <v xml:space="preserve"> </v>
      </c>
      <c r="MS8" s="65" t="str">
        <f>IF(MO8=0," ",VLOOKUP(MO8,PROTOKOL!$A:$E,5,))</f>
        <v xml:space="preserve"> </v>
      </c>
      <c r="MT8" s="82" t="str">
        <f t="shared" si="71"/>
        <v xml:space="preserve"> </v>
      </c>
      <c r="MU8" s="65"/>
      <c r="MV8" s="82" t="str">
        <f t="shared" ref="MV8:MV71" si="105">IF(MU8=0," ",MT8/MP8*MU8)</f>
        <v xml:space="preserve"> </v>
      </c>
      <c r="MW8" s="185" t="e">
        <f>IF(#REF!+#REF!+#REF!=7.5,"ü","û")</f>
        <v>#REF!</v>
      </c>
      <c r="MX8" s="226"/>
      <c r="MY8" s="61" t="str">
        <f>IF(NA8=0," ",VLOOKUP(NA8,PROTOKOL!$A:$F,6))</f>
        <v>ÜRÜN KONTROL</v>
      </c>
      <c r="MZ8" s="62">
        <v>1</v>
      </c>
      <c r="NA8" s="62">
        <v>19</v>
      </c>
      <c r="NB8" s="62">
        <v>1</v>
      </c>
      <c r="NC8" s="63">
        <f>IF(NA8=0," ",(VLOOKUP(NA8,PROTOKOL!$A$1:$E$28,2))*NB8)</f>
        <v>0</v>
      </c>
      <c r="ND8" s="64">
        <f t="shared" si="72"/>
        <v>1</v>
      </c>
      <c r="NE8" s="65">
        <f>IF(NA8=0," ",VLOOKUP(NA8,PROTOKOL!$A:$E,5,))</f>
        <v>22.864891602375288</v>
      </c>
      <c r="NF8" s="82">
        <f>IF(NA8=0," ",NE8*ND8)/7.5*1</f>
        <v>3.0486522136500382</v>
      </c>
      <c r="NG8" s="61" t="str">
        <f>IF(NI8=0," ",VLOOKUP(NI8,PROTOKOL!$A:$F,6))</f>
        <v xml:space="preserve"> </v>
      </c>
      <c r="NH8" s="66"/>
      <c r="NI8" s="66"/>
      <c r="NJ8" s="62"/>
      <c r="NK8" s="63" t="str">
        <f>IF(NI8=0," ",(VLOOKUP(NI8,PROTOKOL!$A$1:$E$28,2))*NJ8)</f>
        <v xml:space="preserve"> </v>
      </c>
      <c r="NL8" s="64" t="str">
        <f t="shared" si="74"/>
        <v xml:space="preserve"> </v>
      </c>
      <c r="NM8" s="65" t="str">
        <f>IF(NI8=0," ",VLOOKUP(NI8,PROTOKOL!$A:$E,5,))</f>
        <v xml:space="preserve"> </v>
      </c>
      <c r="NN8" s="82" t="str">
        <f t="shared" si="75"/>
        <v xml:space="preserve"> </v>
      </c>
      <c r="NO8" s="65"/>
      <c r="NP8" s="82" t="str">
        <f t="shared" ref="NP8:NP71" si="106">IF(NO8=0," ",NN8/NJ8*NO8)</f>
        <v xml:space="preserve"> </v>
      </c>
      <c r="NQ8" s="185" t="str">
        <f>IF(NB7+NB8+NB9=7.5,"ü","û")</f>
        <v>ü</v>
      </c>
      <c r="NR8" s="226"/>
      <c r="NS8" s="61" t="str">
        <f>IF(NU8=0," ",VLOOKUP(NU8,PROTOKOL!$A:$F,6))</f>
        <v>ÜRÜN KONTROL</v>
      </c>
      <c r="NT8" s="62">
        <v>1</v>
      </c>
      <c r="NU8" s="62">
        <v>19</v>
      </c>
      <c r="NV8" s="62">
        <v>3</v>
      </c>
      <c r="NW8" s="63">
        <f>IF(NU8=0," ",(VLOOKUP(NU8,PROTOKOL!$A$1:$E$28,2))*NV8)</f>
        <v>0</v>
      </c>
      <c r="NX8" s="64">
        <f t="shared" si="76"/>
        <v>1</v>
      </c>
      <c r="NY8" s="65">
        <f>IF(NU8=0," ",VLOOKUP(NU8,PROTOKOL!$A:$E,5,))</f>
        <v>22.864891602375288</v>
      </c>
      <c r="NZ8" s="82">
        <f>IF(NU8=0," ",NY8*NX8)/7.5*3</f>
        <v>9.1459566409501143</v>
      </c>
      <c r="OA8" s="61" t="str">
        <f>IF(OC8=0," ",VLOOKUP(OC8,PROTOKOL!$A:$F,6))</f>
        <v xml:space="preserve"> </v>
      </c>
      <c r="OB8" s="66"/>
      <c r="OC8" s="66"/>
      <c r="OD8" s="62"/>
      <c r="OE8" s="63" t="str">
        <f>IF(OC8=0," ",(VLOOKUP(OC8,PROTOKOL!$A$1:$E$28,2))*OD8)</f>
        <v xml:space="preserve"> </v>
      </c>
      <c r="OF8" s="64" t="str">
        <f t="shared" si="78"/>
        <v xml:space="preserve"> </v>
      </c>
      <c r="OG8" s="65" t="str">
        <f>IF(OC8=0," ",VLOOKUP(OC8,PROTOKOL!$A:$E,5,))</f>
        <v xml:space="preserve"> </v>
      </c>
      <c r="OH8" s="82" t="str">
        <f t="shared" si="79"/>
        <v xml:space="preserve"> </v>
      </c>
      <c r="OI8" s="65"/>
      <c r="OJ8" s="82" t="str">
        <f t="shared" ref="OJ8:OJ71" si="107">IF(OI8=0," ",OH8/OD8*OI8)</f>
        <v xml:space="preserve"> </v>
      </c>
      <c r="OK8" s="185" t="str">
        <f>IF(NV7+NV8+NV9=7.5,"ü","û")</f>
        <v>ü</v>
      </c>
      <c r="OL8" s="207">
        <v>27</v>
      </c>
      <c r="OM8" s="226"/>
      <c r="ON8" s="61" t="str">
        <f>IF(OP8=0," ",VLOOKUP(OP8,PROTOKOL!$A:$F,6))</f>
        <v>WNZL. LAV. VE DUV. ASMA KLZ</v>
      </c>
      <c r="OO8" s="62">
        <v>170</v>
      </c>
      <c r="OP8" s="62">
        <v>1</v>
      </c>
      <c r="OQ8" s="62">
        <v>7.5</v>
      </c>
      <c r="OR8" s="63">
        <f>IF(OP8=0," ",(VLOOKUP(OP8,PROTOKOL!$A$1:$E$28,2))*OQ8)</f>
        <v>144</v>
      </c>
      <c r="OS8" s="64">
        <f t="shared" si="80"/>
        <v>26</v>
      </c>
      <c r="OT8" s="65">
        <f>IF(OP8=0," ",VLOOKUP(OP8,PROTOKOL!$A:$E,5,))</f>
        <v>0.33951315789473691</v>
      </c>
      <c r="OU8" s="82">
        <f t="shared" si="81"/>
        <v>8.8273421052631598</v>
      </c>
      <c r="OV8" s="61" t="str">
        <f>IF(OX8=0," ",VLOOKUP(OX8,PROTOKOL!$A:$F,6))</f>
        <v xml:space="preserve"> </v>
      </c>
      <c r="OW8" s="66"/>
      <c r="OX8" s="66"/>
      <c r="OY8" s="62"/>
      <c r="OZ8" s="63" t="str">
        <f>IF(OX8=0," ",(VLOOKUP(OX8,PROTOKOL!$A$1:$E$28,2))*OY8)</f>
        <v xml:space="preserve"> </v>
      </c>
      <c r="PA8" s="64" t="str">
        <f t="shared" ref="PA8:PA71" si="108">IF(OW8=0," ",OW8-OZ8)</f>
        <v xml:space="preserve"> </v>
      </c>
      <c r="PB8" s="65" t="str">
        <f>IF(OX8=0," ",VLOOKUP(OX8,PROTOKOL!$A:$E,5,))</f>
        <v xml:space="preserve"> </v>
      </c>
      <c r="PC8" s="82" t="str">
        <f t="shared" ref="PC8:PC71" si="109">IF(OX8=0," ",PB8*PA8)</f>
        <v xml:space="preserve"> </v>
      </c>
      <c r="PD8" s="82">
        <f t="shared" ref="PD8:PD71" si="110">OY8*2</f>
        <v>0</v>
      </c>
      <c r="PE8" s="82" t="str">
        <f t="shared" ref="PE8:PE71" si="111">IF(PD8=0," ",PC8/OY8*PD8)</f>
        <v xml:space="preserve"> </v>
      </c>
      <c r="PF8" s="185" t="str">
        <f>IF(OQ7+OQ8+OQ9=7.5,"ü","û")</f>
        <v>û</v>
      </c>
      <c r="PG8" s="226"/>
      <c r="PH8" s="61" t="str">
        <f>IF(PJ8=0," ",VLOOKUP(PJ8,PROTOKOL!$A:$F,6))</f>
        <v>ÜRÜN KONTROL</v>
      </c>
      <c r="PI8" s="62">
        <v>1</v>
      </c>
      <c r="PJ8" s="62">
        <v>19</v>
      </c>
      <c r="PK8" s="62">
        <v>0.5</v>
      </c>
      <c r="PL8" s="63">
        <f>IF(PJ8=0," ",(VLOOKUP(PJ8,PROTOKOL!$A$1:$E$28,2))*PK8)</f>
        <v>0</v>
      </c>
      <c r="PM8" s="64">
        <f t="shared" si="84"/>
        <v>1</v>
      </c>
      <c r="PN8" s="65">
        <f>IF(PJ8=0," ",VLOOKUP(PJ8,PROTOKOL!$A:$E,5,))</f>
        <v>22.864891602375288</v>
      </c>
      <c r="PO8" s="82">
        <f>IF(PJ8=0," ",PN8*PM8)/7.5*0.5</f>
        <v>1.5243261068250191</v>
      </c>
      <c r="PP8" s="61" t="str">
        <f>IF(PR8=0," ",VLOOKUP(PR8,PROTOKOL!$A:$F,6))</f>
        <v xml:space="preserve"> </v>
      </c>
      <c r="PQ8" s="66"/>
      <c r="PR8" s="66"/>
      <c r="PS8" s="62"/>
      <c r="PT8" s="63" t="str">
        <f>IF(PR8=0," ",(VLOOKUP(PR8,PROTOKOL!$A$1:$E$28,2))*PS8)</f>
        <v xml:space="preserve"> </v>
      </c>
      <c r="PU8" s="64" t="str">
        <f t="shared" si="86"/>
        <v xml:space="preserve"> </v>
      </c>
      <c r="PV8" s="65" t="str">
        <f>IF(PR8=0," ",VLOOKUP(PR8,PROTOKOL!$A:$E,5,))</f>
        <v xml:space="preserve"> </v>
      </c>
      <c r="PW8" s="82" t="str">
        <f t="shared" si="87"/>
        <v xml:space="preserve"> </v>
      </c>
      <c r="PX8" s="65"/>
      <c r="PY8" s="82" t="str">
        <f t="shared" ref="PY8:PY71" si="112">IF(PX8=0," ",PW8/PS8*PX8)</f>
        <v xml:space="preserve"> </v>
      </c>
      <c r="PZ8" s="117"/>
      <c r="QA8" s="117"/>
      <c r="QB8" s="117"/>
      <c r="QC8" s="117"/>
      <c r="QD8" s="117"/>
      <c r="QE8" s="117"/>
      <c r="QF8" s="117"/>
      <c r="QG8" s="117"/>
      <c r="QH8" s="117"/>
      <c r="QI8" s="117"/>
      <c r="QJ8" s="117"/>
      <c r="QK8" s="117"/>
      <c r="QL8" s="117"/>
      <c r="QM8" s="117"/>
      <c r="QN8" s="117"/>
      <c r="QO8" s="117"/>
    </row>
    <row r="9" spans="1:457" ht="12.75" customHeight="1" thickBot="1">
      <c r="B9" s="227"/>
      <c r="C9" s="61" t="str">
        <f>IF(E9=0," ",VLOOKUP(E9,PROTOKOL!$A:$F,6))</f>
        <v>KOKU TESTİ</v>
      </c>
      <c r="D9" s="62">
        <v>1</v>
      </c>
      <c r="E9" s="62">
        <v>16</v>
      </c>
      <c r="F9" s="62">
        <v>1</v>
      </c>
      <c r="G9" s="63">
        <f>IF(E9=0," ",(VLOOKUP(E9,PROTOKOL!$A$1:$E$28,2))*F9)</f>
        <v>0</v>
      </c>
      <c r="H9" s="64">
        <f t="shared" si="0"/>
        <v>1</v>
      </c>
      <c r="I9" s="65">
        <f>IF(E9=0," ",VLOOKUP(E9,PROTOKOL!$A:$E,5,))</f>
        <v>25.405435113750318</v>
      </c>
      <c r="J9" s="82">
        <f>IF(E9=0," ",I9*H9)/7.5*1</f>
        <v>3.3873913485000426</v>
      </c>
      <c r="K9" s="61" t="str">
        <f>IF(M9=0," ",VLOOKUP(M9,PROTOKOL!$A:$F,6))</f>
        <v xml:space="preserve"> </v>
      </c>
      <c r="L9" s="66"/>
      <c r="M9" s="66"/>
      <c r="N9" s="62"/>
      <c r="O9" s="63" t="str">
        <f>IF(M9=0," ",(VLOOKUP(M9,PROTOKOL!$A$1:$E$28,2))*N9)</f>
        <v xml:space="preserve"> </v>
      </c>
      <c r="P9" s="64" t="str">
        <f t="shared" si="2"/>
        <v xml:space="preserve"> </v>
      </c>
      <c r="Q9" s="65" t="str">
        <f>IF(M9=0," ",VLOOKUP(M9,PROTOKOL!$A:$E,5,))</f>
        <v xml:space="preserve"> </v>
      </c>
      <c r="R9" s="82" t="str">
        <f t="shared" si="3"/>
        <v xml:space="preserve"> </v>
      </c>
      <c r="S9" s="65"/>
      <c r="T9" s="82" t="str">
        <f t="shared" si="88"/>
        <v xml:space="preserve"> </v>
      </c>
      <c r="U9" s="117"/>
      <c r="V9" s="227"/>
      <c r="W9" s="61" t="str">
        <f>IF(Y9=0," ",VLOOKUP(Y9,PROTOKOL!$A:$F,6))</f>
        <v xml:space="preserve"> </v>
      </c>
      <c r="X9" s="62"/>
      <c r="Y9" s="62"/>
      <c r="Z9" s="62"/>
      <c r="AA9" s="63" t="str">
        <f>IF(Y9=0," ",(VLOOKUP(Y9,PROTOKOL!$A$1:$E$28,2))*Z9)</f>
        <v xml:space="preserve"> </v>
      </c>
      <c r="AB9" s="64" t="str">
        <f t="shared" si="4"/>
        <v xml:space="preserve"> </v>
      </c>
      <c r="AC9" s="65" t="str">
        <f>IF(Y9=0," ",VLOOKUP(Y9,PROTOKOL!$A:$E,5,))</f>
        <v xml:space="preserve"> </v>
      </c>
      <c r="AD9" s="82" t="str">
        <f t="shared" si="5"/>
        <v xml:space="preserve"> </v>
      </c>
      <c r="AE9" s="61" t="str">
        <f>IF(AG9=0," ",VLOOKUP(AG9,PROTOKOL!$A:$F,6))</f>
        <v xml:space="preserve"> </v>
      </c>
      <c r="AF9" s="66"/>
      <c r="AG9" s="66"/>
      <c r="AH9" s="62"/>
      <c r="AI9" s="63" t="str">
        <f>IF(AG9=0," ",(VLOOKUP(AG9,PROTOKOL!$A$1:$E$28,2))*AH9)</f>
        <v xml:space="preserve"> </v>
      </c>
      <c r="AJ9" s="64" t="str">
        <f t="shared" si="6"/>
        <v xml:space="preserve"> </v>
      </c>
      <c r="AK9" s="65" t="str">
        <f>IF(AG9=0," ",VLOOKUP(AG9,PROTOKOL!$A:$E,5,))</f>
        <v xml:space="preserve"> </v>
      </c>
      <c r="AL9" s="82" t="str">
        <f t="shared" si="7"/>
        <v xml:space="preserve"> </v>
      </c>
      <c r="AM9" s="65"/>
      <c r="AN9" s="82" t="str">
        <f t="shared" si="89"/>
        <v xml:space="preserve"> </v>
      </c>
      <c r="AO9" s="117"/>
      <c r="AP9" s="227"/>
      <c r="AQ9" s="61" t="str">
        <f>IF(AS9=0," ",VLOOKUP(AS9,PROTOKOL!$A:$F,6))</f>
        <v xml:space="preserve"> </v>
      </c>
      <c r="AR9" s="62"/>
      <c r="AS9" s="62"/>
      <c r="AT9" s="62"/>
      <c r="AU9" s="63" t="str">
        <f>IF(AS9=0," ",(VLOOKUP(AS9,PROTOKOL!$A$1:$E$28,2))*AT9)</f>
        <v xml:space="preserve"> </v>
      </c>
      <c r="AV9" s="64" t="str">
        <f t="shared" si="8"/>
        <v xml:space="preserve"> </v>
      </c>
      <c r="AW9" s="65" t="str">
        <f>IF(AS9=0," ",VLOOKUP(AS9,PROTOKOL!$A:$E,5,))</f>
        <v xml:space="preserve"> </v>
      </c>
      <c r="AX9" s="82" t="str">
        <f t="shared" si="9"/>
        <v xml:space="preserve"> </v>
      </c>
      <c r="AY9" s="61" t="str">
        <f>IF(BA9=0," ",VLOOKUP(BA9,PROTOKOL!$A:$F,6))</f>
        <v xml:space="preserve"> </v>
      </c>
      <c r="AZ9" s="66"/>
      <c r="BA9" s="66"/>
      <c r="BB9" s="62"/>
      <c r="BC9" s="63" t="str">
        <f>IF(BA9=0," ",(VLOOKUP(BA9,PROTOKOL!$A$1:$E$28,2))*BB9)</f>
        <v xml:space="preserve"> </v>
      </c>
      <c r="BD9" s="64" t="str">
        <f t="shared" si="10"/>
        <v xml:space="preserve"> </v>
      </c>
      <c r="BE9" s="65" t="str">
        <f>IF(BA9=0," ",VLOOKUP(BA9,PROTOKOL!$A:$E,5,))</f>
        <v xml:space="preserve"> </v>
      </c>
      <c r="BF9" s="82" t="str">
        <f t="shared" si="11"/>
        <v xml:space="preserve"> </v>
      </c>
      <c r="BG9" s="65"/>
      <c r="BH9" s="82" t="str">
        <f t="shared" si="90"/>
        <v xml:space="preserve"> </v>
      </c>
      <c r="BI9" s="117"/>
      <c r="BJ9" s="227"/>
      <c r="BK9" s="61" t="str">
        <f>IF(BM9=0," ",VLOOKUP(BM9,PROTOKOL!$A:$F,6))</f>
        <v xml:space="preserve"> </v>
      </c>
      <c r="BL9" s="62"/>
      <c r="BM9" s="62"/>
      <c r="BN9" s="62"/>
      <c r="BO9" s="63" t="str">
        <f>IF(BM9=0," ",(VLOOKUP(BM9,PROTOKOL!$A$1:$E$28,2))*BN9)</f>
        <v xml:space="preserve"> </v>
      </c>
      <c r="BP9" s="64" t="str">
        <f t="shared" si="12"/>
        <v xml:space="preserve"> </v>
      </c>
      <c r="BQ9" s="65" t="str">
        <f>IF(BM9=0," ",VLOOKUP(BM9,PROTOKOL!$A:$E,5,))</f>
        <v xml:space="preserve"> </v>
      </c>
      <c r="BR9" s="82" t="str">
        <f t="shared" si="13"/>
        <v xml:space="preserve"> </v>
      </c>
      <c r="BS9" s="61" t="str">
        <f>IF(BU9=0," ",VLOOKUP(BU9,PROTOKOL!$A:$F,6))</f>
        <v xml:space="preserve"> </v>
      </c>
      <c r="BT9" s="66"/>
      <c r="BU9" s="66"/>
      <c r="BV9" s="62"/>
      <c r="BW9" s="63" t="str">
        <f>IF(BU9=0," ",(VLOOKUP(BU9,PROTOKOL!$A$1:$E$28,2))*BV9)</f>
        <v xml:space="preserve"> </v>
      </c>
      <c r="BX9" s="64" t="str">
        <f t="shared" si="14"/>
        <v xml:space="preserve"> </v>
      </c>
      <c r="BY9" s="65" t="str">
        <f>IF(BU9=0," ",VLOOKUP(BU9,PROTOKOL!$A:$E,5,))</f>
        <v xml:space="preserve"> </v>
      </c>
      <c r="BZ9" s="82" t="str">
        <f t="shared" si="15"/>
        <v xml:space="preserve"> </v>
      </c>
      <c r="CA9" s="65"/>
      <c r="CB9" s="82" t="str">
        <f t="shared" si="91"/>
        <v xml:space="preserve"> </v>
      </c>
      <c r="CC9" s="117"/>
      <c r="CD9" s="227"/>
      <c r="CE9" s="61" t="str">
        <f>IF(CG9=0," ",VLOOKUP(CG9,PROTOKOL!$A:$F,6))</f>
        <v xml:space="preserve"> </v>
      </c>
      <c r="CF9" s="62"/>
      <c r="CG9" s="62"/>
      <c r="CH9" s="62"/>
      <c r="CI9" s="63" t="str">
        <f>IF(CG9=0," ",(VLOOKUP(CG9,PROTOKOL!$A$1:$E$28,2))*CH9)</f>
        <v xml:space="preserve"> </v>
      </c>
      <c r="CJ9" s="64" t="str">
        <f t="shared" si="16"/>
        <v xml:space="preserve"> </v>
      </c>
      <c r="CK9" s="65" t="str">
        <f>IF(CG9=0," ",VLOOKUP(CG9,PROTOKOL!$A:$E,5,))</f>
        <v xml:space="preserve"> </v>
      </c>
      <c r="CL9" s="82" t="str">
        <f t="shared" si="17"/>
        <v xml:space="preserve"> </v>
      </c>
      <c r="CM9" s="61" t="str">
        <f>IF(CO9=0," ",VLOOKUP(CO9,PROTOKOL!$A:$F,6))</f>
        <v xml:space="preserve"> </v>
      </c>
      <c r="CN9" s="66"/>
      <c r="CO9" s="66"/>
      <c r="CP9" s="62"/>
      <c r="CQ9" s="63" t="str">
        <f>IF(CO9=0," ",(VLOOKUP(CO9,PROTOKOL!$A$1:$E$28,2))*CP9)</f>
        <v xml:space="preserve"> </v>
      </c>
      <c r="CR9" s="64" t="str">
        <f t="shared" si="18"/>
        <v xml:space="preserve"> </v>
      </c>
      <c r="CS9" s="65" t="str">
        <f>IF(CO9=0," ",VLOOKUP(CO9,PROTOKOL!$A:$E,5,))</f>
        <v xml:space="preserve"> </v>
      </c>
      <c r="CT9" s="82" t="str">
        <f t="shared" si="19"/>
        <v xml:space="preserve"> </v>
      </c>
      <c r="CU9" s="65"/>
      <c r="CV9" s="82" t="str">
        <f t="shared" si="92"/>
        <v xml:space="preserve"> </v>
      </c>
      <c r="CW9" s="117"/>
      <c r="CX9" s="227"/>
      <c r="CY9" s="61" t="str">
        <f>IF(DA9=0," ",VLOOKUP(DA9,PROTOKOL!$A:$F,6))</f>
        <v xml:space="preserve"> </v>
      </c>
      <c r="CZ9" s="62"/>
      <c r="DA9" s="62"/>
      <c r="DB9" s="62"/>
      <c r="DC9" s="63" t="str">
        <f>IF(DA9=0," ",(VLOOKUP(DA9,PROTOKOL!$A$1:$E$28,2))*DB9)</f>
        <v xml:space="preserve"> </v>
      </c>
      <c r="DD9" s="64" t="str">
        <f t="shared" si="20"/>
        <v xml:space="preserve"> </v>
      </c>
      <c r="DE9" s="65" t="str">
        <f>IF(DA9=0," ",VLOOKUP(DA9,PROTOKOL!$A:$E,5,))</f>
        <v xml:space="preserve"> </v>
      </c>
      <c r="DF9" s="82" t="str">
        <f t="shared" si="21"/>
        <v xml:space="preserve"> </v>
      </c>
      <c r="DG9" s="61" t="str">
        <f>IF(DI9=0," ",VLOOKUP(DI9,PROTOKOL!$A:$F,6))</f>
        <v xml:space="preserve"> </v>
      </c>
      <c r="DH9" s="66"/>
      <c r="DI9" s="66"/>
      <c r="DJ9" s="62"/>
      <c r="DK9" s="63" t="str">
        <f>IF(DI9=0," ",(VLOOKUP(DI9,PROTOKOL!$A$1:$E$28,2))*DJ9)</f>
        <v xml:space="preserve"> </v>
      </c>
      <c r="DL9" s="64" t="str">
        <f t="shared" si="22"/>
        <v xml:space="preserve"> </v>
      </c>
      <c r="DM9" s="65" t="str">
        <f>IF(DI9=0," ",VLOOKUP(DI9,PROTOKOL!$A:$E,5,))</f>
        <v xml:space="preserve"> </v>
      </c>
      <c r="DN9" s="82" t="str">
        <f t="shared" si="23"/>
        <v xml:space="preserve"> </v>
      </c>
      <c r="DO9" s="65"/>
      <c r="DP9" s="82" t="str">
        <f t="shared" si="93"/>
        <v xml:space="preserve"> </v>
      </c>
      <c r="DQ9" s="117"/>
      <c r="DR9" s="227"/>
      <c r="DS9" s="61" t="str">
        <f>IF(DU9=0," ",VLOOKUP(DU9,PROTOKOL!$A:$F,6))</f>
        <v xml:space="preserve"> </v>
      </c>
      <c r="DT9" s="62"/>
      <c r="DU9" s="62"/>
      <c r="DV9" s="62"/>
      <c r="DW9" s="63" t="str">
        <f>IF(DU9=0," ",(VLOOKUP(DU9,PROTOKOL!$A$1:$E$28,2))*DV9)</f>
        <v xml:space="preserve"> </v>
      </c>
      <c r="DX9" s="64" t="str">
        <f t="shared" si="24"/>
        <v xml:space="preserve"> </v>
      </c>
      <c r="DY9" s="65" t="str">
        <f>IF(DU9=0," ",VLOOKUP(DU9,PROTOKOL!$A:$E,5,))</f>
        <v xml:space="preserve"> </v>
      </c>
      <c r="DZ9" s="82" t="str">
        <f t="shared" si="25"/>
        <v xml:space="preserve"> </v>
      </c>
      <c r="EA9" s="61" t="str">
        <f>IF(EC9=0," ",VLOOKUP(EC9,PROTOKOL!$A:$F,6))</f>
        <v xml:space="preserve"> </v>
      </c>
      <c r="EB9" s="66"/>
      <c r="EC9" s="66"/>
      <c r="ED9" s="62"/>
      <c r="EE9" s="63" t="str">
        <f>IF(EC9=0," ",(VLOOKUP(EC9,PROTOKOL!$A$1:$E$28,2))*ED9)</f>
        <v xml:space="preserve"> </v>
      </c>
      <c r="EF9" s="64" t="str">
        <f t="shared" si="26"/>
        <v xml:space="preserve"> </v>
      </c>
      <c r="EG9" s="65" t="str">
        <f>IF(EC9=0," ",VLOOKUP(EC9,PROTOKOL!$A:$E,5,))</f>
        <v xml:space="preserve"> </v>
      </c>
      <c r="EH9" s="82" t="str">
        <f t="shared" si="27"/>
        <v xml:space="preserve"> </v>
      </c>
      <c r="EI9" s="65"/>
      <c r="EJ9" s="82" t="str">
        <f t="shared" si="94"/>
        <v xml:space="preserve"> </v>
      </c>
      <c r="EK9" s="117"/>
      <c r="EL9" s="227"/>
      <c r="EM9" s="61" t="str">
        <f>IF(EO9=0," ",VLOOKUP(EO9,PROTOKOL!$A:$F,6))</f>
        <v xml:space="preserve"> </v>
      </c>
      <c r="EN9" s="62"/>
      <c r="EO9" s="62"/>
      <c r="EP9" s="62"/>
      <c r="EQ9" s="63" t="str">
        <f>IF(EO9=0," ",(VLOOKUP(EO9,PROTOKOL!$A$1:$E$28,2))*EP9)</f>
        <v xml:space="preserve"> </v>
      </c>
      <c r="ER9" s="64" t="str">
        <f t="shared" si="28"/>
        <v xml:space="preserve"> </v>
      </c>
      <c r="ES9" s="65" t="str">
        <f>IF(EO9=0," ",VLOOKUP(EO9,PROTOKOL!$A:$E,5,))</f>
        <v xml:space="preserve"> </v>
      </c>
      <c r="ET9" s="82" t="str">
        <f t="shared" si="29"/>
        <v xml:space="preserve"> </v>
      </c>
      <c r="EU9" s="61" t="str">
        <f>IF(EW9=0," ",VLOOKUP(EW9,PROTOKOL!$A:$F,6))</f>
        <v xml:space="preserve"> </v>
      </c>
      <c r="EV9" s="66"/>
      <c r="EW9" s="66"/>
      <c r="EX9" s="62"/>
      <c r="EY9" s="63" t="str">
        <f>IF(EW9=0," ",(VLOOKUP(EW9,PROTOKOL!$A$1:$E$28,2))*EX9)</f>
        <v xml:space="preserve"> </v>
      </c>
      <c r="EZ9" s="64" t="str">
        <f t="shared" si="30"/>
        <v xml:space="preserve"> </v>
      </c>
      <c r="FA9" s="65" t="str">
        <f>IF(EW9=0," ",VLOOKUP(EW9,PROTOKOL!$A:$E,5,))</f>
        <v xml:space="preserve"> </v>
      </c>
      <c r="FB9" s="82" t="str">
        <f t="shared" si="31"/>
        <v xml:space="preserve"> </v>
      </c>
      <c r="FC9" s="65"/>
      <c r="FD9" s="82" t="str">
        <f t="shared" si="95"/>
        <v xml:space="preserve"> </v>
      </c>
      <c r="FE9" s="117"/>
      <c r="FF9" s="227"/>
      <c r="FG9" s="61" t="str">
        <f>IF(FI9=0," ",VLOOKUP(FI9,PROTOKOL!$A:$F,6))</f>
        <v>KOKU TESTİ</v>
      </c>
      <c r="FH9" s="62">
        <v>1</v>
      </c>
      <c r="FI9" s="62">
        <v>16</v>
      </c>
      <c r="FJ9" s="62">
        <v>1.5</v>
      </c>
      <c r="FK9" s="63">
        <f>IF(FI9=0," ",(VLOOKUP(FI9,PROTOKOL!$A$1:$E$28,2))*FJ9)</f>
        <v>0</v>
      </c>
      <c r="FL9" s="64">
        <f t="shared" si="32"/>
        <v>1</v>
      </c>
      <c r="FM9" s="65">
        <f>IF(FI9=0," ",VLOOKUP(FI9,PROTOKOL!$A:$E,5,))</f>
        <v>25.405435113750318</v>
      </c>
      <c r="FN9" s="82">
        <f>IF(FI9=0," ",FM9*FL9)/7.5*1.5</f>
        <v>5.0810870227500642</v>
      </c>
      <c r="FO9" s="61" t="str">
        <f>IF(FQ9=0," ",VLOOKUP(FQ9,PROTOKOL!$A:$F,6))</f>
        <v xml:space="preserve"> </v>
      </c>
      <c r="FP9" s="66"/>
      <c r="FQ9" s="66"/>
      <c r="FR9" s="62"/>
      <c r="FS9" s="63" t="str">
        <f>IF(FQ9=0," ",(VLOOKUP(FQ9,PROTOKOL!$A$1:$E$28,2))*FR9)</f>
        <v xml:space="preserve"> </v>
      </c>
      <c r="FT9" s="64" t="str">
        <f t="shared" si="34"/>
        <v xml:space="preserve"> </v>
      </c>
      <c r="FU9" s="65" t="str">
        <f>IF(FQ9=0," ",VLOOKUP(FQ9,PROTOKOL!$A:$E,5,))</f>
        <v xml:space="preserve"> </v>
      </c>
      <c r="FV9" s="82" t="str">
        <f t="shared" si="35"/>
        <v xml:space="preserve"> </v>
      </c>
      <c r="FW9" s="65"/>
      <c r="FX9" s="82" t="str">
        <f t="shared" si="96"/>
        <v xml:space="preserve"> </v>
      </c>
      <c r="FY9" s="117"/>
      <c r="FZ9" s="227"/>
      <c r="GA9" s="61" t="str">
        <f>IF(GC9=0," ",VLOOKUP(GC9,PROTOKOL!$A:$F,6))</f>
        <v xml:space="preserve"> </v>
      </c>
      <c r="GB9" s="62"/>
      <c r="GC9" s="62"/>
      <c r="GD9" s="62"/>
      <c r="GE9" s="63" t="str">
        <f>IF(GC9=0," ",(VLOOKUP(GC9,PROTOKOL!$A$1:$E$28,2))*GD9)</f>
        <v xml:space="preserve"> </v>
      </c>
      <c r="GF9" s="64" t="str">
        <f t="shared" si="36"/>
        <v xml:space="preserve"> </v>
      </c>
      <c r="GG9" s="65" t="str">
        <f>IF(GC9=0," ",VLOOKUP(GC9,PROTOKOL!$A:$E,5,))</f>
        <v xml:space="preserve"> </v>
      </c>
      <c r="GH9" s="82" t="str">
        <f t="shared" si="37"/>
        <v xml:space="preserve"> </v>
      </c>
      <c r="GI9" s="61" t="str">
        <f>IF(GK9=0," ",VLOOKUP(GK9,PROTOKOL!$A:$F,6))</f>
        <v xml:space="preserve"> </v>
      </c>
      <c r="GJ9" s="66"/>
      <c r="GK9" s="66"/>
      <c r="GL9" s="62"/>
      <c r="GM9" s="63" t="str">
        <f>IF(GK9=0," ",(VLOOKUP(GK9,PROTOKOL!$A$1:$E$28,2))*GL9)</f>
        <v xml:space="preserve"> </v>
      </c>
      <c r="GN9" s="64" t="str">
        <f t="shared" si="38"/>
        <v xml:space="preserve"> </v>
      </c>
      <c r="GO9" s="65" t="str">
        <f>IF(GK9=0," ",VLOOKUP(GK9,PROTOKOL!$A:$E,5,))</f>
        <v xml:space="preserve"> </v>
      </c>
      <c r="GP9" s="82" t="str">
        <f t="shared" si="39"/>
        <v xml:space="preserve"> </v>
      </c>
      <c r="GQ9" s="65"/>
      <c r="GR9" s="82" t="str">
        <f t="shared" si="97"/>
        <v xml:space="preserve"> </v>
      </c>
      <c r="GS9" s="117"/>
      <c r="GT9" s="227"/>
      <c r="GU9" s="61" t="str">
        <f>IF(GW9=0," ",VLOOKUP(GW9,PROTOKOL!$A:$F,6))</f>
        <v xml:space="preserve"> </v>
      </c>
      <c r="GV9" s="62"/>
      <c r="GW9" s="62"/>
      <c r="GX9" s="62"/>
      <c r="GY9" s="63" t="str">
        <f>IF(GW9=0," ",(VLOOKUP(GW9,PROTOKOL!$A$1:$E$28,2))*GX9)</f>
        <v xml:space="preserve"> </v>
      </c>
      <c r="GZ9" s="64" t="str">
        <f t="shared" si="40"/>
        <v xml:space="preserve"> </v>
      </c>
      <c r="HA9" s="65" t="str">
        <f>IF(GW9=0," ",VLOOKUP(GW9,PROTOKOL!$A:$E,5,))</f>
        <v xml:space="preserve"> </v>
      </c>
      <c r="HB9" s="82" t="str">
        <f t="shared" si="41"/>
        <v xml:space="preserve"> </v>
      </c>
      <c r="HC9" s="61" t="str">
        <f>IF(HE9=0," ",VLOOKUP(HE9,PROTOKOL!$A:$F,6))</f>
        <v xml:space="preserve"> </v>
      </c>
      <c r="HD9" s="66"/>
      <c r="HE9" s="66"/>
      <c r="HF9" s="62"/>
      <c r="HG9" s="63" t="str">
        <f>IF(HE9=0," ",(VLOOKUP(HE9,PROTOKOL!$A$1:$E$28,2))*HF9)</f>
        <v xml:space="preserve"> </v>
      </c>
      <c r="HH9" s="64" t="str">
        <f t="shared" si="42"/>
        <v xml:space="preserve"> </v>
      </c>
      <c r="HI9" s="65" t="str">
        <f>IF(HE9=0," ",VLOOKUP(HE9,PROTOKOL!$A:$E,5,))</f>
        <v xml:space="preserve"> </v>
      </c>
      <c r="HJ9" s="82" t="str">
        <f t="shared" si="43"/>
        <v xml:space="preserve"> </v>
      </c>
      <c r="HK9" s="65"/>
      <c r="HL9" s="82" t="str">
        <f t="shared" si="98"/>
        <v xml:space="preserve"> </v>
      </c>
      <c r="HM9" s="117"/>
      <c r="HN9" s="227"/>
      <c r="HO9" s="61" t="str">
        <f>IF(HQ9=0," ",VLOOKUP(HQ9,PROTOKOL!$A:$F,6))</f>
        <v xml:space="preserve"> </v>
      </c>
      <c r="HP9" s="62"/>
      <c r="HQ9" s="62"/>
      <c r="HR9" s="62"/>
      <c r="HS9" s="63" t="str">
        <f>IF(HQ9=0," ",(VLOOKUP(HQ9,PROTOKOL!$A$1:$E$28,2))*HR9)</f>
        <v xml:space="preserve"> </v>
      </c>
      <c r="HT9" s="64" t="str">
        <f t="shared" si="44"/>
        <v xml:space="preserve"> </v>
      </c>
      <c r="HU9" s="65" t="str">
        <f>IF(HQ9=0," ",VLOOKUP(HQ9,PROTOKOL!$A:$E,5,))</f>
        <v xml:space="preserve"> </v>
      </c>
      <c r="HV9" s="82" t="str">
        <f t="shared" si="45"/>
        <v xml:space="preserve"> </v>
      </c>
      <c r="HW9" s="61" t="str">
        <f>IF(HY9=0," ",VLOOKUP(HY9,PROTOKOL!$A:$F,6))</f>
        <v xml:space="preserve"> </v>
      </c>
      <c r="HX9" s="66"/>
      <c r="HY9" s="66"/>
      <c r="HZ9" s="62"/>
      <c r="IA9" s="63" t="str">
        <f>IF(HY9=0," ",(VLOOKUP(HY9,PROTOKOL!$A$1:$E$28,2))*HZ9)</f>
        <v xml:space="preserve"> </v>
      </c>
      <c r="IB9" s="64" t="str">
        <f t="shared" si="46"/>
        <v xml:space="preserve"> </v>
      </c>
      <c r="IC9" s="65" t="str">
        <f>IF(HY9=0," ",VLOOKUP(HY9,PROTOKOL!$A:$E,5,))</f>
        <v xml:space="preserve"> </v>
      </c>
      <c r="ID9" s="82" t="str">
        <f t="shared" si="47"/>
        <v xml:space="preserve"> </v>
      </c>
      <c r="IE9" s="65"/>
      <c r="IF9" s="82" t="str">
        <f t="shared" si="99"/>
        <v xml:space="preserve"> </v>
      </c>
      <c r="IG9" s="117"/>
      <c r="IH9" s="227"/>
      <c r="II9" s="61" t="str">
        <f>IF(IK9=0," ",VLOOKUP(IK9,PROTOKOL!$A:$F,6))</f>
        <v xml:space="preserve"> </v>
      </c>
      <c r="IJ9" s="62"/>
      <c r="IK9" s="62"/>
      <c r="IL9" s="62"/>
      <c r="IM9" s="63" t="str">
        <f>IF(IK9=0," ",(VLOOKUP(IK9,PROTOKOL!$A$1:$E$28,2))*IL9)</f>
        <v xml:space="preserve"> </v>
      </c>
      <c r="IN9" s="64" t="str">
        <f t="shared" si="48"/>
        <v xml:space="preserve"> </v>
      </c>
      <c r="IO9" s="65" t="str">
        <f>IF(IK9=0," ",VLOOKUP(IK9,PROTOKOL!$A:$E,5,))</f>
        <v xml:space="preserve"> </v>
      </c>
      <c r="IP9" s="82" t="str">
        <f t="shared" si="49"/>
        <v xml:space="preserve"> </v>
      </c>
      <c r="IQ9" s="61" t="str">
        <f>IF(IS9=0," ",VLOOKUP(IS9,PROTOKOL!$A:$F,6))</f>
        <v xml:space="preserve"> </v>
      </c>
      <c r="IR9" s="66"/>
      <c r="IS9" s="66"/>
      <c r="IT9" s="62"/>
      <c r="IU9" s="63" t="str">
        <f>IF(IS9=0," ",(VLOOKUP(IS9,PROTOKOL!$A$1:$E$28,2))*IT9)</f>
        <v xml:space="preserve"> </v>
      </c>
      <c r="IV9" s="64" t="str">
        <f t="shared" si="50"/>
        <v xml:space="preserve"> </v>
      </c>
      <c r="IW9" s="65" t="str">
        <f>IF(IS9=0," ",VLOOKUP(IS9,PROTOKOL!$A:$E,5,))</f>
        <v xml:space="preserve"> </v>
      </c>
      <c r="IX9" s="82" t="str">
        <f t="shared" si="51"/>
        <v xml:space="preserve"> </v>
      </c>
      <c r="IY9" s="65"/>
      <c r="IZ9" s="82" t="str">
        <f t="shared" si="100"/>
        <v xml:space="preserve"> </v>
      </c>
      <c r="JA9" s="117"/>
      <c r="JB9" s="227"/>
      <c r="JC9" s="61" t="str">
        <f>IF(JE9=0," ",VLOOKUP(JE9,PROTOKOL!$A:$F,6))</f>
        <v>Diğer İşler</v>
      </c>
      <c r="JD9" s="62">
        <v>1</v>
      </c>
      <c r="JE9" s="62">
        <v>14</v>
      </c>
      <c r="JF9" s="62">
        <v>0.5</v>
      </c>
      <c r="JG9" s="63">
        <f>IF(JE9=0," ",(VLOOKUP(JE9,PROTOKOL!$A$1:$E$28,2))*JF9)</f>
        <v>0</v>
      </c>
      <c r="JH9" s="64">
        <f t="shared" si="52"/>
        <v>1</v>
      </c>
      <c r="JI9" s="65">
        <f>IF(JE9=0," ",VLOOKUP(JE9,PROTOKOL!$A:$E,5,))</f>
        <v>0</v>
      </c>
      <c r="JJ9" s="82">
        <f t="shared" si="53"/>
        <v>0</v>
      </c>
      <c r="JK9" s="61" t="str">
        <f>IF(JM9=0," ",VLOOKUP(JM9,PROTOKOL!$A:$F,6))</f>
        <v xml:space="preserve"> </v>
      </c>
      <c r="JL9" s="66"/>
      <c r="JM9" s="66"/>
      <c r="JN9" s="62"/>
      <c r="JO9" s="63" t="str">
        <f>IF(JM9=0," ",(VLOOKUP(JM9,PROTOKOL!$A$1:$E$28,2))*JN9)</f>
        <v xml:space="preserve"> </v>
      </c>
      <c r="JP9" s="64" t="str">
        <f t="shared" si="54"/>
        <v xml:space="preserve"> </v>
      </c>
      <c r="JQ9" s="65" t="str">
        <f>IF(JM9=0," ",VLOOKUP(JM9,PROTOKOL!$A:$E,5,))</f>
        <v xml:space="preserve"> </v>
      </c>
      <c r="JR9" s="82" t="str">
        <f t="shared" si="55"/>
        <v xml:space="preserve"> </v>
      </c>
      <c r="JS9" s="65"/>
      <c r="JT9" s="82" t="str">
        <f t="shared" si="101"/>
        <v xml:space="preserve"> </v>
      </c>
      <c r="JU9" s="117"/>
      <c r="JV9" s="227"/>
      <c r="JW9" s="61" t="str">
        <f>IF(JY9=0," ",VLOOKUP(JY9,PROTOKOL!$A:$F,6))</f>
        <v xml:space="preserve"> </v>
      </c>
      <c r="JX9" s="62"/>
      <c r="JY9" s="62"/>
      <c r="JZ9" s="62"/>
      <c r="KA9" s="63" t="str">
        <f>IF(JY9=0," ",(VLOOKUP(JY9,PROTOKOL!$A$1:$E$28,2))*JZ9)</f>
        <v xml:space="preserve"> </v>
      </c>
      <c r="KB9" s="64" t="str">
        <f t="shared" si="56"/>
        <v xml:space="preserve"> </v>
      </c>
      <c r="KC9" s="65" t="str">
        <f>IF(JY9=0," ",VLOOKUP(JY9,PROTOKOL!$A:$E,5,))</f>
        <v xml:space="preserve"> </v>
      </c>
      <c r="KD9" s="82" t="str">
        <f t="shared" si="57"/>
        <v xml:space="preserve"> </v>
      </c>
      <c r="KE9" s="61" t="str">
        <f>IF(KG9=0," ",VLOOKUP(KG9,PROTOKOL!$A:$F,6))</f>
        <v xml:space="preserve"> </v>
      </c>
      <c r="KF9" s="66"/>
      <c r="KG9" s="66"/>
      <c r="KH9" s="62"/>
      <c r="KI9" s="63" t="str">
        <f>IF(KG9=0," ",(VLOOKUP(KG9,PROTOKOL!$A$1:$E$28,2))*KH9)</f>
        <v xml:space="preserve"> </v>
      </c>
      <c r="KJ9" s="64" t="str">
        <f t="shared" si="58"/>
        <v xml:space="preserve"> </v>
      </c>
      <c r="KK9" s="65" t="str">
        <f>IF(KG9=0," ",VLOOKUP(KG9,PROTOKOL!$A:$E,5,))</f>
        <v xml:space="preserve"> </v>
      </c>
      <c r="KL9" s="82" t="str">
        <f t="shared" si="59"/>
        <v xml:space="preserve"> </v>
      </c>
      <c r="KM9" s="65"/>
      <c r="KN9" s="82" t="str">
        <f t="shared" si="102"/>
        <v xml:space="preserve"> </v>
      </c>
      <c r="KO9" s="117"/>
      <c r="KP9" s="227"/>
      <c r="KQ9" s="61" t="str">
        <f>IF(KS9=0," ",VLOOKUP(KS9,PROTOKOL!$A:$F,6))</f>
        <v xml:space="preserve"> </v>
      </c>
      <c r="KR9" s="62"/>
      <c r="KS9" s="62"/>
      <c r="KT9" s="62"/>
      <c r="KU9" s="63" t="str">
        <f>IF(KS9=0," ",(VLOOKUP(KS9,PROTOKOL!$A$1:$E$28,2))*KT9)</f>
        <v xml:space="preserve"> </v>
      </c>
      <c r="KV9" s="64" t="str">
        <f t="shared" si="60"/>
        <v xml:space="preserve"> </v>
      </c>
      <c r="KW9" s="65" t="str">
        <f>IF(KS9=0," ",VLOOKUP(KS9,PROTOKOL!$A:$E,5,))</f>
        <v xml:space="preserve"> </v>
      </c>
      <c r="KX9" s="82" t="str">
        <f t="shared" si="61"/>
        <v xml:space="preserve"> </v>
      </c>
      <c r="KY9" s="61" t="str">
        <f>IF(LA9=0," ",VLOOKUP(LA9,PROTOKOL!$A:$F,6))</f>
        <v xml:space="preserve"> </v>
      </c>
      <c r="KZ9" s="66"/>
      <c r="LA9" s="66"/>
      <c r="LB9" s="62"/>
      <c r="LC9" s="63" t="str">
        <f>IF(LA9=0," ",(VLOOKUP(LA9,PROTOKOL!$A$1:$E$28,2))*LB9)</f>
        <v xml:space="preserve"> </v>
      </c>
      <c r="LD9" s="64" t="str">
        <f t="shared" si="62"/>
        <v xml:space="preserve"> </v>
      </c>
      <c r="LE9" s="65" t="str">
        <f>IF(LA9=0," ",VLOOKUP(LA9,PROTOKOL!$A:$E,5,))</f>
        <v xml:space="preserve"> </v>
      </c>
      <c r="LF9" s="82" t="str">
        <f t="shared" si="63"/>
        <v xml:space="preserve"> </v>
      </c>
      <c r="LG9" s="65"/>
      <c r="LH9" s="82" t="str">
        <f t="shared" si="103"/>
        <v xml:space="preserve"> </v>
      </c>
      <c r="LI9" s="117"/>
      <c r="LJ9" s="227"/>
      <c r="LK9" s="61" t="str">
        <f>IF(LM9=0," ",VLOOKUP(LM9,PROTOKOL!$A:$F,6))</f>
        <v xml:space="preserve"> </v>
      </c>
      <c r="LL9" s="62"/>
      <c r="LM9" s="62"/>
      <c r="LN9" s="62"/>
      <c r="LO9" s="63" t="str">
        <f>IF(LM9=0," ",(VLOOKUP(LM9,PROTOKOL!$A$1:$E$28,2))*LN9)</f>
        <v xml:space="preserve"> </v>
      </c>
      <c r="LP9" s="64" t="str">
        <f t="shared" si="64"/>
        <v xml:space="preserve"> </v>
      </c>
      <c r="LQ9" s="65" t="str">
        <f>IF(LM9=0," ",VLOOKUP(LM9,PROTOKOL!$A:$E,5,))</f>
        <v xml:space="preserve"> </v>
      </c>
      <c r="LR9" s="82" t="str">
        <f t="shared" si="65"/>
        <v xml:space="preserve"> </v>
      </c>
      <c r="LS9" s="61" t="str">
        <f>IF(LU9=0," ",VLOOKUP(LU9,PROTOKOL!$A:$F,6))</f>
        <v xml:space="preserve"> </v>
      </c>
      <c r="LT9" s="66"/>
      <c r="LU9" s="66"/>
      <c r="LV9" s="62"/>
      <c r="LW9" s="63" t="str">
        <f>IF(LU9=0," ",(VLOOKUP(LU9,PROTOKOL!$A$1:$E$28,2))*LV9)</f>
        <v xml:space="preserve"> </v>
      </c>
      <c r="LX9" s="64" t="str">
        <f t="shared" si="66"/>
        <v xml:space="preserve"> </v>
      </c>
      <c r="LY9" s="65" t="str">
        <f>IF(LU9=0," ",VLOOKUP(LU9,PROTOKOL!$A:$E,5,))</f>
        <v xml:space="preserve"> </v>
      </c>
      <c r="LZ9" s="82" t="str">
        <f t="shared" si="67"/>
        <v xml:space="preserve"> </v>
      </c>
      <c r="MA9" s="65"/>
      <c r="MB9" s="82" t="str">
        <f t="shared" si="104"/>
        <v xml:space="preserve"> </v>
      </c>
      <c r="MC9" s="117"/>
      <c r="MD9" s="227"/>
      <c r="ME9" s="61" t="str">
        <f>IF(MG9=0," ",VLOOKUP(MG9,PROTOKOL!$A:$F,6))</f>
        <v xml:space="preserve"> </v>
      </c>
      <c r="MF9" s="62"/>
      <c r="MG9" s="62"/>
      <c r="MH9" s="62"/>
      <c r="MI9" s="63" t="str">
        <f>IF(MG9=0," ",(VLOOKUP(MG9,PROTOKOL!$A$1:$E$28,2))*MH9)</f>
        <v xml:space="preserve"> </v>
      </c>
      <c r="MJ9" s="64" t="str">
        <f t="shared" si="68"/>
        <v xml:space="preserve"> </v>
      </c>
      <c r="MK9" s="65" t="str">
        <f>IF(MG9=0," ",VLOOKUP(MG9,PROTOKOL!$A:$E,5,))</f>
        <v xml:space="preserve"> </v>
      </c>
      <c r="ML9" s="82" t="str">
        <f t="shared" si="69"/>
        <v xml:space="preserve"> </v>
      </c>
      <c r="MM9" s="61" t="str">
        <f>IF(MO9=0," ",VLOOKUP(MO9,PROTOKOL!$A:$F,6))</f>
        <v xml:space="preserve"> </v>
      </c>
      <c r="MN9" s="66"/>
      <c r="MO9" s="66"/>
      <c r="MP9" s="62"/>
      <c r="MQ9" s="63" t="str">
        <f>IF(MO9=0," ",(VLOOKUP(MO9,PROTOKOL!$A$1:$E$28,2))*MP9)</f>
        <v xml:space="preserve"> </v>
      </c>
      <c r="MR9" s="64" t="str">
        <f t="shared" si="70"/>
        <v xml:space="preserve"> </v>
      </c>
      <c r="MS9" s="65" t="str">
        <f>IF(MO9=0," ",VLOOKUP(MO9,PROTOKOL!$A:$E,5,))</f>
        <v xml:space="preserve"> </v>
      </c>
      <c r="MT9" s="82" t="str">
        <f t="shared" si="71"/>
        <v xml:space="preserve"> </v>
      </c>
      <c r="MU9" s="65"/>
      <c r="MV9" s="82" t="str">
        <f t="shared" si="105"/>
        <v xml:space="preserve"> </v>
      </c>
      <c r="MW9" s="117"/>
      <c r="MX9" s="227"/>
      <c r="MY9" s="61" t="str">
        <f>IF(NA9=0," ",VLOOKUP(NA9,PROTOKOL!$A:$F,6))</f>
        <v xml:space="preserve"> </v>
      </c>
      <c r="MZ9" s="62"/>
      <c r="NA9" s="62"/>
      <c r="NB9" s="62"/>
      <c r="NC9" s="63" t="str">
        <f>IF(NA9=0," ",(VLOOKUP(NA9,PROTOKOL!$A$1:$E$28,2))*NB9)</f>
        <v xml:space="preserve"> </v>
      </c>
      <c r="ND9" s="64" t="str">
        <f t="shared" si="72"/>
        <v xml:space="preserve"> </v>
      </c>
      <c r="NE9" s="65" t="str">
        <f>IF(NA9=0," ",VLOOKUP(NA9,PROTOKOL!$A:$E,5,))</f>
        <v xml:space="preserve"> </v>
      </c>
      <c r="NF9" s="82" t="str">
        <f t="shared" si="73"/>
        <v xml:space="preserve"> </v>
      </c>
      <c r="NG9" s="61" t="str">
        <f>IF(NI9=0," ",VLOOKUP(NI9,PROTOKOL!$A:$F,6))</f>
        <v xml:space="preserve"> </v>
      </c>
      <c r="NH9" s="66"/>
      <c r="NI9" s="66"/>
      <c r="NJ9" s="62"/>
      <c r="NK9" s="63" t="str">
        <f>IF(NI9=0," ",(VLOOKUP(NI9,PROTOKOL!$A$1:$E$28,2))*NJ9)</f>
        <v xml:space="preserve"> </v>
      </c>
      <c r="NL9" s="64" t="str">
        <f t="shared" si="74"/>
        <v xml:space="preserve"> </v>
      </c>
      <c r="NM9" s="65" t="str">
        <f>IF(NI9=0," ",VLOOKUP(NI9,PROTOKOL!$A:$E,5,))</f>
        <v xml:space="preserve"> </v>
      </c>
      <c r="NN9" s="82" t="str">
        <f t="shared" si="75"/>
        <v xml:space="preserve"> </v>
      </c>
      <c r="NO9" s="65"/>
      <c r="NP9" s="82" t="str">
        <f t="shared" si="106"/>
        <v xml:space="preserve"> </v>
      </c>
      <c r="NQ9" s="117"/>
      <c r="NR9" s="227"/>
      <c r="NS9" s="61" t="str">
        <f>IF(NU9=0," ",VLOOKUP(NU9,PROTOKOL!$A:$F,6))</f>
        <v>KOKU TESTİ</v>
      </c>
      <c r="NT9" s="62">
        <v>1</v>
      </c>
      <c r="NU9" s="62">
        <v>16</v>
      </c>
      <c r="NV9" s="62">
        <v>1</v>
      </c>
      <c r="NW9" s="63">
        <f>IF(NU9=0," ",(VLOOKUP(NU9,PROTOKOL!$A$1:$E$28,2))*NV9)</f>
        <v>0</v>
      </c>
      <c r="NX9" s="64">
        <f t="shared" si="76"/>
        <v>1</v>
      </c>
      <c r="NY9" s="65">
        <f>IF(NU9=0," ",VLOOKUP(NU9,PROTOKOL!$A:$E,5,))</f>
        <v>25.405435113750318</v>
      </c>
      <c r="NZ9" s="82">
        <f>IF(NU9=0," ",NY9*NX9)/7.5*1</f>
        <v>3.3873913485000426</v>
      </c>
      <c r="OA9" s="61" t="str">
        <f>IF(OC9=0," ",VLOOKUP(OC9,PROTOKOL!$A:$F,6))</f>
        <v xml:space="preserve"> </v>
      </c>
      <c r="OB9" s="66"/>
      <c r="OC9" s="66"/>
      <c r="OD9" s="62"/>
      <c r="OE9" s="63" t="str">
        <f>IF(OC9=0," ",(VLOOKUP(OC9,PROTOKOL!$A$1:$E$28,2))*OD9)</f>
        <v xml:space="preserve"> </v>
      </c>
      <c r="OF9" s="64" t="str">
        <f t="shared" si="78"/>
        <v xml:space="preserve"> </v>
      </c>
      <c r="OG9" s="65" t="str">
        <f>IF(OC9=0," ",VLOOKUP(OC9,PROTOKOL!$A:$E,5,))</f>
        <v xml:space="preserve"> </v>
      </c>
      <c r="OH9" s="82" t="str">
        <f t="shared" si="79"/>
        <v xml:space="preserve"> </v>
      </c>
      <c r="OI9" s="65"/>
      <c r="OJ9" s="82" t="str">
        <f t="shared" si="107"/>
        <v xml:space="preserve"> </v>
      </c>
      <c r="OK9" s="117"/>
      <c r="OL9" s="207">
        <v>27</v>
      </c>
      <c r="OM9" s="226"/>
      <c r="ON9" s="61" t="str">
        <f>IF(OP9=0," ",VLOOKUP(OP9,PROTOKOL!$A:$F,6))</f>
        <v>WNZL. YERD.KLZ. TAŞLAMA</v>
      </c>
      <c r="OO9" s="62">
        <v>173</v>
      </c>
      <c r="OP9" s="62">
        <v>2</v>
      </c>
      <c r="OQ9" s="62">
        <v>6.5</v>
      </c>
      <c r="OR9" s="63">
        <f>IF(OP9=0," ",(VLOOKUP(OP9,PROTOKOL!$A$1:$E$28,2))*OQ9)</f>
        <v>107.46666666666668</v>
      </c>
      <c r="OS9" s="64">
        <f t="shared" si="80"/>
        <v>65.533333333333317</v>
      </c>
      <c r="OT9" s="65">
        <f>IF(OP9=0," ",VLOOKUP(OP9,PROTOKOL!$A:$E,5,))</f>
        <v>0.39095454545454561</v>
      </c>
      <c r="OU9" s="82">
        <f t="shared" si="81"/>
        <v>25.620554545454549</v>
      </c>
      <c r="OV9" s="61" t="str">
        <f>IF(OX9=0," ",VLOOKUP(OX9,PROTOKOL!$A:$F,6))</f>
        <v xml:space="preserve"> </v>
      </c>
      <c r="OW9" s="66"/>
      <c r="OX9" s="66"/>
      <c r="OY9" s="62"/>
      <c r="OZ9" s="63" t="str">
        <f>IF(OX9=0," ",(VLOOKUP(OX9,PROTOKOL!$A$1:$E$28,2))*OY9)</f>
        <v xml:space="preserve"> </v>
      </c>
      <c r="PA9" s="64" t="str">
        <f t="shared" si="108"/>
        <v xml:space="preserve"> </v>
      </c>
      <c r="PB9" s="65" t="str">
        <f>IF(OX9=0," ",VLOOKUP(OX9,PROTOKOL!$A:$E,5,))</f>
        <v xml:space="preserve"> </v>
      </c>
      <c r="PC9" s="82" t="str">
        <f t="shared" si="109"/>
        <v xml:space="preserve"> </v>
      </c>
      <c r="PD9" s="82">
        <f t="shared" si="110"/>
        <v>0</v>
      </c>
      <c r="PE9" s="82" t="str">
        <f t="shared" si="111"/>
        <v xml:space="preserve"> </v>
      </c>
      <c r="PF9" s="117"/>
      <c r="PG9" s="227"/>
      <c r="PH9" s="61" t="str">
        <f>IF(PJ9=0," ",VLOOKUP(PJ9,PROTOKOL!$A:$F,6))</f>
        <v xml:space="preserve"> </v>
      </c>
      <c r="PI9" s="62"/>
      <c r="PJ9" s="62"/>
      <c r="PK9" s="62"/>
      <c r="PL9" s="63" t="str">
        <f>IF(PJ9=0," ",(VLOOKUP(PJ9,PROTOKOL!$A$1:$E$28,2))*PK9)</f>
        <v xml:space="preserve"> </v>
      </c>
      <c r="PM9" s="64" t="str">
        <f t="shared" si="84"/>
        <v xml:space="preserve"> </v>
      </c>
      <c r="PN9" s="65" t="str">
        <f>IF(PJ9=0," ",VLOOKUP(PJ9,PROTOKOL!$A:$E,5,))</f>
        <v xml:space="preserve"> </v>
      </c>
      <c r="PO9" s="82" t="str">
        <f t="shared" si="85"/>
        <v xml:space="preserve"> </v>
      </c>
      <c r="PP9" s="61" t="str">
        <f>IF(PR9=0," ",VLOOKUP(PR9,PROTOKOL!$A:$F,6))</f>
        <v xml:space="preserve"> </v>
      </c>
      <c r="PQ9" s="66"/>
      <c r="PR9" s="66"/>
      <c r="PS9" s="62"/>
      <c r="PT9" s="63" t="str">
        <f>IF(PR9=0," ",(VLOOKUP(PR9,PROTOKOL!$A$1:$E$28,2))*PS9)</f>
        <v xml:space="preserve"> </v>
      </c>
      <c r="PU9" s="64" t="str">
        <f t="shared" si="86"/>
        <v xml:space="preserve"> </v>
      </c>
      <c r="PV9" s="65" t="str">
        <f>IF(PR9=0," ",VLOOKUP(PR9,PROTOKOL!$A:$E,5,))</f>
        <v xml:space="preserve"> </v>
      </c>
      <c r="PW9" s="82" t="str">
        <f t="shared" si="87"/>
        <v xml:space="preserve"> </v>
      </c>
      <c r="PX9" s="65"/>
      <c r="PY9" s="82" t="str">
        <f t="shared" si="112"/>
        <v xml:space="preserve"> </v>
      </c>
      <c r="PZ9" s="117"/>
      <c r="QA9" s="117"/>
      <c r="QB9" s="117"/>
      <c r="QC9" s="117"/>
      <c r="QD9" s="117"/>
      <c r="QE9" s="117"/>
      <c r="QF9" s="117"/>
      <c r="QG9" s="117"/>
      <c r="QH9" s="117"/>
      <c r="QI9" s="117"/>
      <c r="QJ9" s="117"/>
      <c r="QK9" s="117"/>
      <c r="QL9" s="117"/>
      <c r="QM9" s="117"/>
      <c r="QN9" s="117"/>
      <c r="QO9" s="117"/>
    </row>
    <row r="10" spans="1:457" ht="12.75" customHeight="1" thickBot="1">
      <c r="A10" s="58"/>
      <c r="B10" s="225">
        <v>28</v>
      </c>
      <c r="C10" s="61" t="str">
        <f>IF(E10=0," ",VLOOKUP(E10,PROTOKOL!$A:$F,6))</f>
        <v>VAKUM TEST</v>
      </c>
      <c r="D10" s="62">
        <v>63</v>
      </c>
      <c r="E10" s="62">
        <v>4</v>
      </c>
      <c r="F10" s="62">
        <v>2</v>
      </c>
      <c r="G10" s="63">
        <f>IF(E10=0," ",(VLOOKUP(E10,PROTOKOL!$A$1:$E$28,2))*F10)</f>
        <v>40</v>
      </c>
      <c r="H10" s="64">
        <f t="shared" si="0"/>
        <v>23</v>
      </c>
      <c r="I10" s="65">
        <f>IF(E10=0," ",VLOOKUP(E10,PROTOKOL!$A:$E,5,))</f>
        <v>0.32253749999999998</v>
      </c>
      <c r="J10" s="82">
        <f t="shared" si="1"/>
        <v>7.4183624999999997</v>
      </c>
      <c r="K10" s="61" t="str">
        <f>IF(M10=0," ",VLOOKUP(M10,PROTOKOL!$A:$F,6))</f>
        <v xml:space="preserve"> </v>
      </c>
      <c r="L10" s="62"/>
      <c r="M10" s="62"/>
      <c r="N10" s="62"/>
      <c r="O10" s="63" t="str">
        <f>IF(M10=0," ",(VLOOKUP(M10,PROTOKOL!$A$1:$E$28,2))*N10)</f>
        <v xml:space="preserve"> </v>
      </c>
      <c r="P10" s="64" t="str">
        <f t="shared" si="2"/>
        <v xml:space="preserve"> </v>
      </c>
      <c r="Q10" s="65" t="str">
        <f>IF(M10=0," ",VLOOKUP(M10,PROTOKOL!$A:$E,5,))</f>
        <v xml:space="preserve"> </v>
      </c>
      <c r="R10" s="82" t="str">
        <f t="shared" si="3"/>
        <v xml:space="preserve"> </v>
      </c>
      <c r="S10" s="65"/>
      <c r="T10" s="82" t="str">
        <f t="shared" si="88"/>
        <v xml:space="preserve"> </v>
      </c>
      <c r="U10" s="117"/>
      <c r="V10" s="225">
        <v>28</v>
      </c>
      <c r="W10" s="61" t="str">
        <f>IF(Y10=0," ",VLOOKUP(Y10,PROTOKOL!$A:$F,6))</f>
        <v>SIZDIRMAZLIK TAMİR</v>
      </c>
      <c r="X10" s="62">
        <v>120</v>
      </c>
      <c r="Y10" s="62">
        <v>11</v>
      </c>
      <c r="Z10" s="62">
        <v>7.5</v>
      </c>
      <c r="AA10" s="63">
        <f>IF(Y10=0," ",(VLOOKUP(Y10,PROTOKOL!$A$1:$E$28,2))*Z10)</f>
        <v>78</v>
      </c>
      <c r="AB10" s="64">
        <f t="shared" si="4"/>
        <v>42</v>
      </c>
      <c r="AC10" s="65">
        <f>IF(Y10=0," ",VLOOKUP(Y10,PROTOKOL!$A:$E,5,))</f>
        <v>0.61435714285714293</v>
      </c>
      <c r="AD10" s="82">
        <f t="shared" si="5"/>
        <v>25.803000000000004</v>
      </c>
      <c r="AE10" s="61" t="str">
        <f>IF(AG10=0," ",VLOOKUP(AG10,PROTOKOL!$A:$F,6))</f>
        <v xml:space="preserve"> </v>
      </c>
      <c r="AF10" s="62"/>
      <c r="AG10" s="62"/>
      <c r="AH10" s="62"/>
      <c r="AI10" s="63" t="str">
        <f>IF(AG10=0," ",(VLOOKUP(AG10,PROTOKOL!$A$1:$E$28,2))*AH10)</f>
        <v xml:space="preserve"> </v>
      </c>
      <c r="AJ10" s="64" t="str">
        <f t="shared" si="6"/>
        <v xml:space="preserve"> </v>
      </c>
      <c r="AK10" s="65" t="str">
        <f>IF(AG10=0," ",VLOOKUP(AG10,PROTOKOL!$A:$E,5,))</f>
        <v xml:space="preserve"> </v>
      </c>
      <c r="AL10" s="82" t="str">
        <f t="shared" si="7"/>
        <v xml:space="preserve"> </v>
      </c>
      <c r="AM10" s="65"/>
      <c r="AN10" s="82" t="str">
        <f t="shared" si="89"/>
        <v xml:space="preserve"> </v>
      </c>
      <c r="AO10" s="117"/>
      <c r="AP10" s="225">
        <v>28</v>
      </c>
      <c r="AQ10" s="61" t="str">
        <f>IF(AS10=0," ",VLOOKUP(AS10,PROTOKOL!$A:$F,6))</f>
        <v>VAKUM TEST</v>
      </c>
      <c r="AR10" s="62">
        <v>240</v>
      </c>
      <c r="AS10" s="62">
        <v>4</v>
      </c>
      <c r="AT10" s="62">
        <v>7.5</v>
      </c>
      <c r="AU10" s="63">
        <f>IF(AS10=0," ",(VLOOKUP(AS10,PROTOKOL!$A$1:$E$28,2))*AT10)</f>
        <v>150</v>
      </c>
      <c r="AV10" s="64">
        <f t="shared" si="8"/>
        <v>90</v>
      </c>
      <c r="AW10" s="65">
        <f>IF(AS10=0," ",VLOOKUP(AS10,PROTOKOL!$A:$E,5,))</f>
        <v>0.32253749999999998</v>
      </c>
      <c r="AX10" s="82">
        <f t="shared" si="9"/>
        <v>29.028374999999997</v>
      </c>
      <c r="AY10" s="61" t="str">
        <f>IF(BA10=0," ",VLOOKUP(BA10,PROTOKOL!$A:$F,6))</f>
        <v xml:space="preserve"> </v>
      </c>
      <c r="AZ10" s="62"/>
      <c r="BA10" s="62"/>
      <c r="BB10" s="62"/>
      <c r="BC10" s="63" t="str">
        <f>IF(BA10=0," ",(VLOOKUP(BA10,PROTOKOL!$A$1:$E$28,2))*BB10)</f>
        <v xml:space="preserve"> </v>
      </c>
      <c r="BD10" s="64" t="str">
        <f t="shared" si="10"/>
        <v xml:space="preserve"> </v>
      </c>
      <c r="BE10" s="65" t="str">
        <f>IF(BA10=0," ",VLOOKUP(BA10,PROTOKOL!$A:$E,5,))</f>
        <v xml:space="preserve"> </v>
      </c>
      <c r="BF10" s="82" t="str">
        <f t="shared" si="11"/>
        <v xml:space="preserve"> </v>
      </c>
      <c r="BG10" s="65"/>
      <c r="BH10" s="82" t="str">
        <f t="shared" si="90"/>
        <v xml:space="preserve"> </v>
      </c>
      <c r="BI10" s="117"/>
      <c r="BJ10" s="225">
        <v>28</v>
      </c>
      <c r="BK10" s="61" t="str">
        <f>IF(BM10=0," ",VLOOKUP(BM10,PROTOKOL!$A:$F,6))</f>
        <v>WNZL. LAV. VE DUV. ASMA KLZ</v>
      </c>
      <c r="BL10" s="62">
        <v>173</v>
      </c>
      <c r="BM10" s="62">
        <v>1</v>
      </c>
      <c r="BN10" s="62">
        <v>6.5</v>
      </c>
      <c r="BO10" s="63">
        <f>IF(BM10=0," ",(VLOOKUP(BM10,PROTOKOL!$A$1:$E$28,2))*BN10)</f>
        <v>124.8</v>
      </c>
      <c r="BP10" s="64">
        <f t="shared" si="12"/>
        <v>48.2</v>
      </c>
      <c r="BQ10" s="65">
        <f>IF(BM10=0," ",VLOOKUP(BM10,PROTOKOL!$A:$E,5,))</f>
        <v>0.33951315789473691</v>
      </c>
      <c r="BR10" s="82">
        <f t="shared" si="13"/>
        <v>16.364534210526319</v>
      </c>
      <c r="BS10" s="61" t="str">
        <f>IF(BU10=0," ",VLOOKUP(BU10,PROTOKOL!$A:$F,6))</f>
        <v xml:space="preserve"> </v>
      </c>
      <c r="BT10" s="62"/>
      <c r="BU10" s="62"/>
      <c r="BV10" s="62"/>
      <c r="BW10" s="63" t="str">
        <f>IF(BU10=0," ",(VLOOKUP(BU10,PROTOKOL!$A$1:$E$28,2))*BV10)</f>
        <v xml:space="preserve"> </v>
      </c>
      <c r="BX10" s="64" t="str">
        <f t="shared" si="14"/>
        <v xml:space="preserve"> </v>
      </c>
      <c r="BY10" s="65" t="str">
        <f>IF(BU10=0," ",VLOOKUP(BU10,PROTOKOL!$A:$E,5,))</f>
        <v xml:space="preserve"> </v>
      </c>
      <c r="BZ10" s="82" t="str">
        <f t="shared" si="15"/>
        <v xml:space="preserve"> </v>
      </c>
      <c r="CA10" s="65"/>
      <c r="CB10" s="82" t="str">
        <f t="shared" si="91"/>
        <v xml:space="preserve"> </v>
      </c>
      <c r="CC10" s="117"/>
      <c r="CD10" s="225">
        <v>28</v>
      </c>
      <c r="CE10" s="61" t="str">
        <f>IF(CG10=0," ",VLOOKUP(CG10,PROTOKOL!$A:$F,6))</f>
        <v>WNZL. LAV. VE DUV. ASMA KLZ</v>
      </c>
      <c r="CF10" s="62">
        <v>170</v>
      </c>
      <c r="CG10" s="62">
        <v>1</v>
      </c>
      <c r="CH10" s="62">
        <v>6.5</v>
      </c>
      <c r="CI10" s="63">
        <f>IF(CG10=0," ",(VLOOKUP(CG10,PROTOKOL!$A$1:$E$28,2))*CH10)</f>
        <v>124.8</v>
      </c>
      <c r="CJ10" s="64">
        <f t="shared" si="16"/>
        <v>45.2</v>
      </c>
      <c r="CK10" s="65">
        <f>IF(CG10=0," ",VLOOKUP(CG10,PROTOKOL!$A:$E,5,))</f>
        <v>0.33951315789473691</v>
      </c>
      <c r="CL10" s="82">
        <f t="shared" si="17"/>
        <v>15.345994736842108</v>
      </c>
      <c r="CM10" s="61" t="str">
        <f>IF(CO10=0," ",VLOOKUP(CO10,PROTOKOL!$A:$F,6))</f>
        <v xml:space="preserve"> </v>
      </c>
      <c r="CN10" s="62"/>
      <c r="CO10" s="62"/>
      <c r="CP10" s="62"/>
      <c r="CQ10" s="63" t="str">
        <f>IF(CO10=0," ",(VLOOKUP(CO10,PROTOKOL!$A$1:$E$28,2))*CP10)</f>
        <v xml:space="preserve"> </v>
      </c>
      <c r="CR10" s="64" t="str">
        <f t="shared" si="18"/>
        <v xml:space="preserve"> </v>
      </c>
      <c r="CS10" s="65" t="str">
        <f>IF(CO10=0," ",VLOOKUP(CO10,PROTOKOL!$A:$E,5,))</f>
        <v xml:space="preserve"> </v>
      </c>
      <c r="CT10" s="82" t="str">
        <f t="shared" si="19"/>
        <v xml:space="preserve"> </v>
      </c>
      <c r="CU10" s="65"/>
      <c r="CV10" s="82" t="str">
        <f t="shared" si="92"/>
        <v xml:space="preserve"> </v>
      </c>
      <c r="CW10" s="117"/>
      <c r="CX10" s="225">
        <v>28</v>
      </c>
      <c r="CY10" s="61" t="str">
        <f>IF(DA10=0," ",VLOOKUP(DA10,PROTOKOL!$A:$F,6))</f>
        <v>SIZDIRMAZLIK TAMİR</v>
      </c>
      <c r="CZ10" s="62">
        <v>120</v>
      </c>
      <c r="DA10" s="62">
        <v>11</v>
      </c>
      <c r="DB10" s="62">
        <v>7.5</v>
      </c>
      <c r="DC10" s="63">
        <f>IF(DA10=0," ",(VLOOKUP(DA10,PROTOKOL!$A$1:$E$28,2))*DB10)</f>
        <v>78</v>
      </c>
      <c r="DD10" s="64">
        <f t="shared" si="20"/>
        <v>42</v>
      </c>
      <c r="DE10" s="65">
        <f>IF(DA10=0," ",VLOOKUP(DA10,PROTOKOL!$A:$E,5,))</f>
        <v>0.61435714285714293</v>
      </c>
      <c r="DF10" s="82">
        <f t="shared" si="21"/>
        <v>25.803000000000004</v>
      </c>
      <c r="DG10" s="61" t="str">
        <f>IF(DI10=0," ",VLOOKUP(DI10,PROTOKOL!$A:$F,6))</f>
        <v xml:space="preserve"> </v>
      </c>
      <c r="DH10" s="62"/>
      <c r="DI10" s="62"/>
      <c r="DJ10" s="62"/>
      <c r="DK10" s="63" t="str">
        <f>IF(DI10=0," ",(VLOOKUP(DI10,PROTOKOL!$A$1:$E$28,2))*DJ10)</f>
        <v xml:space="preserve"> </v>
      </c>
      <c r="DL10" s="64" t="str">
        <f t="shared" si="22"/>
        <v xml:space="preserve"> </v>
      </c>
      <c r="DM10" s="65" t="str">
        <f>IF(DI10=0," ",VLOOKUP(DI10,PROTOKOL!$A:$E,5,))</f>
        <v xml:space="preserve"> </v>
      </c>
      <c r="DN10" s="82" t="str">
        <f t="shared" si="23"/>
        <v xml:space="preserve"> </v>
      </c>
      <c r="DO10" s="65"/>
      <c r="DP10" s="82" t="str">
        <f t="shared" si="93"/>
        <v xml:space="preserve"> </v>
      </c>
      <c r="DQ10" s="117"/>
      <c r="DR10" s="225">
        <v>28</v>
      </c>
      <c r="DS10" s="61" t="str">
        <f>IF(DU10=0," ",VLOOKUP(DU10,PROTOKOL!$A:$F,6))</f>
        <v>VAKUM TEST</v>
      </c>
      <c r="DT10" s="62">
        <v>233</v>
      </c>
      <c r="DU10" s="62">
        <v>4</v>
      </c>
      <c r="DV10" s="62">
        <v>7.5</v>
      </c>
      <c r="DW10" s="63">
        <f>IF(DU10=0," ",(VLOOKUP(DU10,PROTOKOL!$A$1:$E$28,2))*DV10)</f>
        <v>150</v>
      </c>
      <c r="DX10" s="64">
        <f t="shared" si="24"/>
        <v>83</v>
      </c>
      <c r="DY10" s="65">
        <f>IF(DU10=0," ",VLOOKUP(DU10,PROTOKOL!$A:$E,5,))</f>
        <v>0.32253749999999998</v>
      </c>
      <c r="DZ10" s="82">
        <f t="shared" si="25"/>
        <v>26.770612499999999</v>
      </c>
      <c r="EA10" s="61" t="str">
        <f>IF(EC10=0," ",VLOOKUP(EC10,PROTOKOL!$A:$F,6))</f>
        <v xml:space="preserve"> </v>
      </c>
      <c r="EB10" s="62"/>
      <c r="EC10" s="62"/>
      <c r="ED10" s="62"/>
      <c r="EE10" s="63" t="str">
        <f>IF(EC10=0," ",(VLOOKUP(EC10,PROTOKOL!$A$1:$E$28,2))*ED10)</f>
        <v xml:space="preserve"> </v>
      </c>
      <c r="EF10" s="64" t="str">
        <f t="shared" si="26"/>
        <v xml:space="preserve"> </v>
      </c>
      <c r="EG10" s="65" t="str">
        <f>IF(EC10=0," ",VLOOKUP(EC10,PROTOKOL!$A:$E,5,))</f>
        <v xml:space="preserve"> </v>
      </c>
      <c r="EH10" s="82" t="str">
        <f t="shared" si="27"/>
        <v xml:space="preserve"> </v>
      </c>
      <c r="EI10" s="65"/>
      <c r="EJ10" s="82" t="str">
        <f t="shared" si="94"/>
        <v xml:space="preserve"> </v>
      </c>
      <c r="EK10" s="117"/>
      <c r="EL10" s="225">
        <v>28</v>
      </c>
      <c r="EM10" s="61" t="str">
        <f>IF(EO10=0," ",VLOOKUP(EO10,PROTOKOL!$A:$F,6))</f>
        <v>SIZDIRMAZLIK TAMİR</v>
      </c>
      <c r="EN10" s="62">
        <v>120</v>
      </c>
      <c r="EO10" s="62">
        <v>11</v>
      </c>
      <c r="EP10" s="62">
        <v>7.5</v>
      </c>
      <c r="EQ10" s="63">
        <f>IF(EO10=0," ",(VLOOKUP(EO10,PROTOKOL!$A$1:$E$28,2))*EP10)</f>
        <v>78</v>
      </c>
      <c r="ER10" s="64">
        <f t="shared" si="28"/>
        <v>42</v>
      </c>
      <c r="ES10" s="65">
        <f>IF(EO10=0," ",VLOOKUP(EO10,PROTOKOL!$A:$E,5,))</f>
        <v>0.61435714285714293</v>
      </c>
      <c r="ET10" s="82">
        <f t="shared" si="29"/>
        <v>25.803000000000004</v>
      </c>
      <c r="EU10" s="61" t="str">
        <f>IF(EW10=0," ",VLOOKUP(EW10,PROTOKOL!$A:$F,6))</f>
        <v xml:space="preserve"> </v>
      </c>
      <c r="EV10" s="62"/>
      <c r="EW10" s="62"/>
      <c r="EX10" s="62"/>
      <c r="EY10" s="63" t="str">
        <f>IF(EW10=0," ",(VLOOKUP(EW10,PROTOKOL!$A$1:$E$28,2))*EX10)</f>
        <v xml:space="preserve"> </v>
      </c>
      <c r="EZ10" s="64" t="str">
        <f t="shared" si="30"/>
        <v xml:space="preserve"> </v>
      </c>
      <c r="FA10" s="65" t="str">
        <f>IF(EW10=0," ",VLOOKUP(EW10,PROTOKOL!$A:$E,5,))</f>
        <v xml:space="preserve"> </v>
      </c>
      <c r="FB10" s="82" t="str">
        <f t="shared" si="31"/>
        <v xml:space="preserve"> </v>
      </c>
      <c r="FC10" s="65"/>
      <c r="FD10" s="82" t="str">
        <f t="shared" si="95"/>
        <v xml:space="preserve"> </v>
      </c>
      <c r="FE10" s="117"/>
      <c r="FF10" s="225">
        <v>28</v>
      </c>
      <c r="FG10" s="61" t="str">
        <f>IF(FI10=0," ",VLOOKUP(FI10,PROTOKOL!$A:$F,6))</f>
        <v>PERDE KESME SULU SİST.</v>
      </c>
      <c r="FH10" s="62">
        <v>61</v>
      </c>
      <c r="FI10" s="62">
        <v>8</v>
      </c>
      <c r="FJ10" s="62">
        <v>3</v>
      </c>
      <c r="FK10" s="63">
        <f>IF(FI10=0," ",(VLOOKUP(FI10,PROTOKOL!$A$1:$E$28,2))*FJ10)</f>
        <v>39.200000000000003</v>
      </c>
      <c r="FL10" s="64">
        <f t="shared" si="32"/>
        <v>21.799999999999997</v>
      </c>
      <c r="FM10" s="65">
        <f>IF(FI10=0," ",VLOOKUP(FI10,PROTOKOL!$A:$E,5,))</f>
        <v>0.49621153846153848</v>
      </c>
      <c r="FN10" s="82">
        <f t="shared" si="33"/>
        <v>10.817411538461538</v>
      </c>
      <c r="FO10" s="61" t="str">
        <f>IF(FQ10=0," ",VLOOKUP(FQ10,PROTOKOL!$A:$F,6))</f>
        <v xml:space="preserve"> </v>
      </c>
      <c r="FP10" s="62"/>
      <c r="FQ10" s="62"/>
      <c r="FR10" s="62"/>
      <c r="FS10" s="63" t="str">
        <f>IF(FQ10=0," ",(VLOOKUP(FQ10,PROTOKOL!$A$1:$E$28,2))*FR10)</f>
        <v xml:space="preserve"> </v>
      </c>
      <c r="FT10" s="64" t="str">
        <f t="shared" si="34"/>
        <v xml:space="preserve"> </v>
      </c>
      <c r="FU10" s="65" t="str">
        <f>IF(FQ10=0," ",VLOOKUP(FQ10,PROTOKOL!$A:$E,5,))</f>
        <v xml:space="preserve"> </v>
      </c>
      <c r="FV10" s="82" t="str">
        <f t="shared" si="35"/>
        <v xml:space="preserve"> </v>
      </c>
      <c r="FW10" s="65"/>
      <c r="FX10" s="82" t="str">
        <f t="shared" si="96"/>
        <v xml:space="preserve"> </v>
      </c>
      <c r="FY10" s="117"/>
      <c r="FZ10" s="225">
        <v>28</v>
      </c>
      <c r="GA10" s="61" t="str">
        <f>IF(GC10=0," ",VLOOKUP(GC10,PROTOKOL!$A:$F,6))</f>
        <v>SIZDIRMAZLIK TAMİR</v>
      </c>
      <c r="GB10" s="62">
        <v>120</v>
      </c>
      <c r="GC10" s="62">
        <v>11</v>
      </c>
      <c r="GD10" s="62">
        <v>7.5</v>
      </c>
      <c r="GE10" s="63">
        <f>IF(GC10=0," ",(VLOOKUP(GC10,PROTOKOL!$A$1:$E$28,2))*GD10)</f>
        <v>78</v>
      </c>
      <c r="GF10" s="64">
        <f t="shared" si="36"/>
        <v>42</v>
      </c>
      <c r="GG10" s="65">
        <f>IF(GC10=0," ",VLOOKUP(GC10,PROTOKOL!$A:$E,5,))</f>
        <v>0.61435714285714293</v>
      </c>
      <c r="GH10" s="82">
        <f t="shared" si="37"/>
        <v>25.803000000000004</v>
      </c>
      <c r="GI10" s="61" t="str">
        <f>IF(GK10=0," ",VLOOKUP(GK10,PROTOKOL!$A:$F,6))</f>
        <v xml:space="preserve"> </v>
      </c>
      <c r="GJ10" s="62"/>
      <c r="GK10" s="62"/>
      <c r="GL10" s="62"/>
      <c r="GM10" s="63" t="str">
        <f>IF(GK10=0," ",(VLOOKUP(GK10,PROTOKOL!$A$1:$E$28,2))*GL10)</f>
        <v xml:space="preserve"> </v>
      </c>
      <c r="GN10" s="64" t="str">
        <f t="shared" si="38"/>
        <v xml:space="preserve"> </v>
      </c>
      <c r="GO10" s="65" t="str">
        <f>IF(GK10=0," ",VLOOKUP(GK10,PROTOKOL!$A:$E,5,))</f>
        <v xml:space="preserve"> </v>
      </c>
      <c r="GP10" s="82" t="str">
        <f t="shared" si="39"/>
        <v xml:space="preserve"> </v>
      </c>
      <c r="GQ10" s="65"/>
      <c r="GR10" s="82" t="str">
        <f t="shared" si="97"/>
        <v xml:space="preserve"> </v>
      </c>
      <c r="GS10" s="117"/>
      <c r="GT10" s="225">
        <v>28</v>
      </c>
      <c r="GU10" s="61" t="str">
        <f>IF(GW10=0," ",VLOOKUP(GW10,PROTOKOL!$A:$F,6))</f>
        <v>VAKUM TEST</v>
      </c>
      <c r="GV10" s="62">
        <v>235</v>
      </c>
      <c r="GW10" s="62">
        <v>4</v>
      </c>
      <c r="GX10" s="62">
        <v>7.5</v>
      </c>
      <c r="GY10" s="63">
        <f>IF(GW10=0," ",(VLOOKUP(GW10,PROTOKOL!$A$1:$E$28,2))*GX10)</f>
        <v>150</v>
      </c>
      <c r="GZ10" s="64">
        <f t="shared" si="40"/>
        <v>85</v>
      </c>
      <c r="HA10" s="65">
        <f>IF(GW10=0," ",VLOOKUP(GW10,PROTOKOL!$A:$E,5,))</f>
        <v>0.32253749999999998</v>
      </c>
      <c r="HB10" s="82">
        <f t="shared" si="41"/>
        <v>27.415687499999997</v>
      </c>
      <c r="HC10" s="61" t="str">
        <f>IF(HE10=0," ",VLOOKUP(HE10,PROTOKOL!$A:$F,6))</f>
        <v xml:space="preserve"> </v>
      </c>
      <c r="HD10" s="62"/>
      <c r="HE10" s="62"/>
      <c r="HF10" s="62"/>
      <c r="HG10" s="63" t="str">
        <f>IF(HE10=0," ",(VLOOKUP(HE10,PROTOKOL!$A$1:$E$28,2))*HF10)</f>
        <v xml:space="preserve"> </v>
      </c>
      <c r="HH10" s="64" t="str">
        <f t="shared" si="42"/>
        <v xml:space="preserve"> </v>
      </c>
      <c r="HI10" s="65" t="str">
        <f>IF(HE10=0," ",VLOOKUP(HE10,PROTOKOL!$A:$E,5,))</f>
        <v xml:space="preserve"> </v>
      </c>
      <c r="HJ10" s="82" t="str">
        <f t="shared" si="43"/>
        <v xml:space="preserve"> </v>
      </c>
      <c r="HK10" s="65"/>
      <c r="HL10" s="82" t="str">
        <f t="shared" si="98"/>
        <v xml:space="preserve"> </v>
      </c>
      <c r="HM10" s="117"/>
      <c r="HN10" s="225">
        <v>28</v>
      </c>
      <c r="HO10" s="61" t="str">
        <f>IF(HQ10=0," ",VLOOKUP(HQ10,PROTOKOL!$A:$F,6))</f>
        <v>PANTOGRAF LAVABO TAŞLAMA</v>
      </c>
      <c r="HP10" s="62">
        <v>94</v>
      </c>
      <c r="HQ10" s="62">
        <v>9</v>
      </c>
      <c r="HR10" s="62">
        <v>7.5</v>
      </c>
      <c r="HS10" s="63">
        <f>IF(HQ10=0," ",(VLOOKUP(HQ10,PROTOKOL!$A$1:$E$28,2))*HR10)</f>
        <v>65</v>
      </c>
      <c r="HT10" s="64">
        <f t="shared" si="44"/>
        <v>29</v>
      </c>
      <c r="HU10" s="65">
        <f>IF(HQ10=0," ",VLOOKUP(HQ10,PROTOKOL!$A:$E,5,))</f>
        <v>0.73722857142857134</v>
      </c>
      <c r="HV10" s="82">
        <f t="shared" si="45"/>
        <v>21.379628571428569</v>
      </c>
      <c r="HW10" s="61" t="str">
        <f>IF(HY10=0," ",VLOOKUP(HY10,PROTOKOL!$A:$F,6))</f>
        <v xml:space="preserve"> </v>
      </c>
      <c r="HX10" s="62"/>
      <c r="HY10" s="62"/>
      <c r="HZ10" s="62"/>
      <c r="IA10" s="63" t="str">
        <f>IF(HY10=0," ",(VLOOKUP(HY10,PROTOKOL!$A$1:$E$28,2))*HZ10)</f>
        <v xml:space="preserve"> </v>
      </c>
      <c r="IB10" s="64" t="str">
        <f t="shared" si="46"/>
        <v xml:space="preserve"> </v>
      </c>
      <c r="IC10" s="65" t="str">
        <f>IF(HY10=0," ",VLOOKUP(HY10,PROTOKOL!$A:$E,5,))</f>
        <v xml:space="preserve"> </v>
      </c>
      <c r="ID10" s="82" t="str">
        <f t="shared" si="47"/>
        <v xml:space="preserve"> </v>
      </c>
      <c r="IE10" s="65"/>
      <c r="IF10" s="82" t="str">
        <f t="shared" si="99"/>
        <v xml:space="preserve"> </v>
      </c>
      <c r="IG10" s="117"/>
      <c r="IH10" s="225">
        <v>28</v>
      </c>
      <c r="II10" s="61" t="str">
        <f>IF(IK10=0," ",VLOOKUP(IK10,PROTOKOL!$A:$F,6))</f>
        <v>VAKUM TEST</v>
      </c>
      <c r="IJ10" s="62">
        <v>238</v>
      </c>
      <c r="IK10" s="62">
        <v>4</v>
      </c>
      <c r="IL10" s="62">
        <v>7.5</v>
      </c>
      <c r="IM10" s="63">
        <f>IF(IK10=0," ",(VLOOKUP(IK10,PROTOKOL!$A$1:$E$28,2))*IL10)</f>
        <v>150</v>
      </c>
      <c r="IN10" s="64">
        <f t="shared" si="48"/>
        <v>88</v>
      </c>
      <c r="IO10" s="65">
        <f>IF(IK10=0," ",VLOOKUP(IK10,PROTOKOL!$A:$E,5,))</f>
        <v>0.32253749999999998</v>
      </c>
      <c r="IP10" s="82">
        <f t="shared" si="49"/>
        <v>28.383299999999998</v>
      </c>
      <c r="IQ10" s="61" t="str">
        <f>IF(IS10=0," ",VLOOKUP(IS10,PROTOKOL!$A:$F,6))</f>
        <v xml:space="preserve"> </v>
      </c>
      <c r="IR10" s="62"/>
      <c r="IS10" s="62"/>
      <c r="IT10" s="62"/>
      <c r="IU10" s="63" t="str">
        <f>IF(IS10=0," ",(VLOOKUP(IS10,PROTOKOL!$A$1:$E$28,2))*IT10)</f>
        <v xml:space="preserve"> </v>
      </c>
      <c r="IV10" s="64" t="str">
        <f t="shared" si="50"/>
        <v xml:space="preserve"> </v>
      </c>
      <c r="IW10" s="65" t="str">
        <f>IF(IS10=0," ",VLOOKUP(IS10,PROTOKOL!$A:$E,5,))</f>
        <v xml:space="preserve"> </v>
      </c>
      <c r="IX10" s="82" t="str">
        <f t="shared" si="51"/>
        <v xml:space="preserve"> </v>
      </c>
      <c r="IY10" s="65"/>
      <c r="IZ10" s="82" t="str">
        <f t="shared" si="100"/>
        <v xml:space="preserve"> </v>
      </c>
      <c r="JA10" s="117"/>
      <c r="JB10" s="225">
        <v>28</v>
      </c>
      <c r="JC10" s="61" t="str">
        <f>IF(JE10=0," ",VLOOKUP(JE10,PROTOKOL!$A:$F,6))</f>
        <v>PANTOGRAF LAVABO TAŞLAMA</v>
      </c>
      <c r="JD10" s="62">
        <v>95</v>
      </c>
      <c r="JE10" s="62">
        <v>9</v>
      </c>
      <c r="JF10" s="62">
        <v>7.5</v>
      </c>
      <c r="JG10" s="63">
        <f>IF(JE10=0," ",(VLOOKUP(JE10,PROTOKOL!$A$1:$E$28,2))*JF10)</f>
        <v>65</v>
      </c>
      <c r="JH10" s="64">
        <f t="shared" si="52"/>
        <v>30</v>
      </c>
      <c r="JI10" s="65">
        <f>IF(JE10=0," ",VLOOKUP(JE10,PROTOKOL!$A:$E,5,))</f>
        <v>0.73722857142857134</v>
      </c>
      <c r="JJ10" s="82">
        <f t="shared" si="53"/>
        <v>22.116857142857139</v>
      </c>
      <c r="JK10" s="61" t="str">
        <f>IF(JM10=0," ",VLOOKUP(JM10,PROTOKOL!$A:$F,6))</f>
        <v xml:space="preserve"> </v>
      </c>
      <c r="JL10" s="62"/>
      <c r="JM10" s="62"/>
      <c r="JN10" s="62"/>
      <c r="JO10" s="63" t="str">
        <f>IF(JM10=0," ",(VLOOKUP(JM10,PROTOKOL!$A$1:$E$28,2))*JN10)</f>
        <v xml:space="preserve"> </v>
      </c>
      <c r="JP10" s="64" t="str">
        <f t="shared" si="54"/>
        <v xml:space="preserve"> </v>
      </c>
      <c r="JQ10" s="65" t="str">
        <f>IF(JM10=0," ",VLOOKUP(JM10,PROTOKOL!$A:$E,5,))</f>
        <v xml:space="preserve"> </v>
      </c>
      <c r="JR10" s="82" t="str">
        <f t="shared" si="55"/>
        <v xml:space="preserve"> </v>
      </c>
      <c r="JS10" s="65"/>
      <c r="JT10" s="82" t="str">
        <f t="shared" si="101"/>
        <v xml:space="preserve"> </v>
      </c>
      <c r="JU10" s="117"/>
      <c r="JV10" s="225">
        <v>28</v>
      </c>
      <c r="JW10" s="61" t="str">
        <f>IF(JY10=0," ",VLOOKUP(JY10,PROTOKOL!$A:$F,6))</f>
        <v>PANTOGRAF LAVABO TAŞLAMA</v>
      </c>
      <c r="JX10" s="62">
        <v>93</v>
      </c>
      <c r="JY10" s="62">
        <v>9</v>
      </c>
      <c r="JZ10" s="62">
        <v>7.5</v>
      </c>
      <c r="KA10" s="63">
        <f>IF(JY10=0," ",(VLOOKUP(JY10,PROTOKOL!$A$1:$E$28,2))*JZ10)</f>
        <v>65</v>
      </c>
      <c r="KB10" s="64">
        <f t="shared" si="56"/>
        <v>28</v>
      </c>
      <c r="KC10" s="65">
        <f>IF(JY10=0," ",VLOOKUP(JY10,PROTOKOL!$A:$E,5,))</f>
        <v>0.73722857142857134</v>
      </c>
      <c r="KD10" s="82">
        <f t="shared" si="57"/>
        <v>20.642399999999999</v>
      </c>
      <c r="KE10" s="61" t="str">
        <f>IF(KG10=0," ",VLOOKUP(KG10,PROTOKOL!$A:$F,6))</f>
        <v xml:space="preserve"> </v>
      </c>
      <c r="KF10" s="62"/>
      <c r="KG10" s="62"/>
      <c r="KH10" s="62"/>
      <c r="KI10" s="63" t="str">
        <f>IF(KG10=0," ",(VLOOKUP(KG10,PROTOKOL!$A$1:$E$28,2))*KH10)</f>
        <v xml:space="preserve"> </v>
      </c>
      <c r="KJ10" s="64" t="str">
        <f t="shared" si="58"/>
        <v xml:space="preserve"> </v>
      </c>
      <c r="KK10" s="65" t="str">
        <f>IF(KG10=0," ",VLOOKUP(KG10,PROTOKOL!$A:$E,5,))</f>
        <v xml:space="preserve"> </v>
      </c>
      <c r="KL10" s="82" t="str">
        <f t="shared" si="59"/>
        <v xml:space="preserve"> </v>
      </c>
      <c r="KM10" s="65"/>
      <c r="KN10" s="82" t="str">
        <f t="shared" si="102"/>
        <v xml:space="preserve"> </v>
      </c>
      <c r="KO10" s="117"/>
      <c r="KP10" s="225">
        <v>28</v>
      </c>
      <c r="KQ10" s="61" t="str">
        <f>IF(KS10=0," ",VLOOKUP(KS10,PROTOKOL!$A:$F,6))</f>
        <v>VAKUM TEST</v>
      </c>
      <c r="KR10" s="62">
        <v>233</v>
      </c>
      <c r="KS10" s="62">
        <v>4</v>
      </c>
      <c r="KT10" s="62">
        <v>7.5</v>
      </c>
      <c r="KU10" s="63">
        <f>IF(KS10=0," ",(VLOOKUP(KS10,PROTOKOL!$A$1:$E$28,2))*KT10)</f>
        <v>150</v>
      </c>
      <c r="KV10" s="64">
        <f t="shared" si="60"/>
        <v>83</v>
      </c>
      <c r="KW10" s="65">
        <f>IF(KS10=0," ",VLOOKUP(KS10,PROTOKOL!$A:$E,5,))</f>
        <v>0.32253749999999998</v>
      </c>
      <c r="KX10" s="82">
        <f t="shared" si="61"/>
        <v>26.770612499999999</v>
      </c>
      <c r="KY10" s="61" t="str">
        <f>IF(LA10=0," ",VLOOKUP(LA10,PROTOKOL!$A:$F,6))</f>
        <v xml:space="preserve"> </v>
      </c>
      <c r="KZ10" s="62"/>
      <c r="LA10" s="62"/>
      <c r="LB10" s="62"/>
      <c r="LC10" s="63" t="str">
        <f>IF(LA10=0," ",(VLOOKUP(LA10,PROTOKOL!$A$1:$E$28,2))*LB10)</f>
        <v xml:space="preserve"> </v>
      </c>
      <c r="LD10" s="64" t="str">
        <f t="shared" si="62"/>
        <v xml:space="preserve"> </v>
      </c>
      <c r="LE10" s="65" t="str">
        <f>IF(LA10=0," ",VLOOKUP(LA10,PROTOKOL!$A:$E,5,))</f>
        <v xml:space="preserve"> </v>
      </c>
      <c r="LF10" s="82" t="str">
        <f t="shared" si="63"/>
        <v xml:space="preserve"> </v>
      </c>
      <c r="LG10" s="65"/>
      <c r="LH10" s="82" t="str">
        <f t="shared" si="103"/>
        <v xml:space="preserve"> </v>
      </c>
      <c r="LI10" s="117"/>
      <c r="LJ10" s="225">
        <v>28</v>
      </c>
      <c r="LK10" s="61" t="str">
        <f>IF(LM10=0," ",VLOOKUP(LM10,PROTOKOL!$A:$F,6))</f>
        <v>PANTOGRAF LAVABO TAŞLAMA</v>
      </c>
      <c r="LL10" s="62">
        <v>91</v>
      </c>
      <c r="LM10" s="62">
        <v>9</v>
      </c>
      <c r="LN10" s="62">
        <v>7</v>
      </c>
      <c r="LO10" s="63">
        <f>IF(LM10=0," ",(VLOOKUP(LM10,PROTOKOL!$A$1:$E$28,2))*LN10)</f>
        <v>60.666666666666664</v>
      </c>
      <c r="LP10" s="64">
        <f t="shared" si="64"/>
        <v>30.333333333333336</v>
      </c>
      <c r="LQ10" s="65">
        <f>IF(LM10=0," ",VLOOKUP(LM10,PROTOKOL!$A:$E,5,))</f>
        <v>0.73722857142857134</v>
      </c>
      <c r="LR10" s="82">
        <f t="shared" si="65"/>
        <v>22.3626</v>
      </c>
      <c r="LS10" s="61" t="str">
        <f>IF(LU10=0," ",VLOOKUP(LU10,PROTOKOL!$A:$F,6))</f>
        <v xml:space="preserve"> </v>
      </c>
      <c r="LT10" s="62"/>
      <c r="LU10" s="62"/>
      <c r="LV10" s="62"/>
      <c r="LW10" s="63" t="str">
        <f>IF(LU10=0," ",(VLOOKUP(LU10,PROTOKOL!$A$1:$E$28,2))*LV10)</f>
        <v xml:space="preserve"> </v>
      </c>
      <c r="LX10" s="64" t="str">
        <f t="shared" si="66"/>
        <v xml:space="preserve"> </v>
      </c>
      <c r="LY10" s="65" t="str">
        <f>IF(LU10=0," ",VLOOKUP(LU10,PROTOKOL!$A:$E,5,))</f>
        <v xml:space="preserve"> </v>
      </c>
      <c r="LZ10" s="82" t="str">
        <f t="shared" si="67"/>
        <v xml:space="preserve"> </v>
      </c>
      <c r="MA10" s="65"/>
      <c r="MB10" s="82" t="str">
        <f t="shared" si="104"/>
        <v xml:space="preserve"> </v>
      </c>
      <c r="MC10" s="117"/>
      <c r="MD10" s="225">
        <v>28</v>
      </c>
      <c r="ME10" s="61" t="str">
        <f>IF(MG10=0," ",VLOOKUP(MG10,PROTOKOL!$A:$F,6))</f>
        <v>PANTOGRAF LAVABO TAŞLAMA</v>
      </c>
      <c r="MF10" s="62">
        <v>100</v>
      </c>
      <c r="MG10" s="62">
        <v>9</v>
      </c>
      <c r="MH10" s="62">
        <v>7.5</v>
      </c>
      <c r="MI10" s="63">
        <f>IF(MG10=0," ",(VLOOKUP(MG10,PROTOKOL!$A$1:$E$28,2))*MH10)</f>
        <v>65</v>
      </c>
      <c r="MJ10" s="64">
        <f t="shared" si="68"/>
        <v>35</v>
      </c>
      <c r="MK10" s="65">
        <f>IF(MG10=0," ",VLOOKUP(MG10,PROTOKOL!$A:$E,5,))</f>
        <v>0.73722857142857134</v>
      </c>
      <c r="ML10" s="82">
        <f t="shared" si="69"/>
        <v>25.802999999999997</v>
      </c>
      <c r="MM10" s="61" t="str">
        <f>IF(MO10=0," ",VLOOKUP(MO10,PROTOKOL!$A:$F,6))</f>
        <v xml:space="preserve"> </v>
      </c>
      <c r="MN10" s="62"/>
      <c r="MO10" s="62"/>
      <c r="MP10" s="62"/>
      <c r="MQ10" s="63" t="str">
        <f>IF(MO10=0," ",(VLOOKUP(MO10,PROTOKOL!$A$1:$E$28,2))*MP10)</f>
        <v xml:space="preserve"> </v>
      </c>
      <c r="MR10" s="64" t="str">
        <f t="shared" si="70"/>
        <v xml:space="preserve"> </v>
      </c>
      <c r="MS10" s="65" t="str">
        <f>IF(MO10=0," ",VLOOKUP(MO10,PROTOKOL!$A:$E,5,))</f>
        <v xml:space="preserve"> </v>
      </c>
      <c r="MT10" s="82" t="str">
        <f t="shared" si="71"/>
        <v xml:space="preserve"> </v>
      </c>
      <c r="MU10" s="65"/>
      <c r="MV10" s="82" t="str">
        <f t="shared" si="105"/>
        <v xml:space="preserve"> </v>
      </c>
      <c r="MW10" s="117"/>
      <c r="MX10" s="225">
        <v>28</v>
      </c>
      <c r="MY10" s="61" t="str">
        <f>IF(NA10=0," ",VLOOKUP(NA10,PROTOKOL!$A:$F,6))</f>
        <v>WNZL. LAV. VE DUV. ASMA KLZ</v>
      </c>
      <c r="MZ10" s="62">
        <v>180</v>
      </c>
      <c r="NA10" s="62">
        <v>1</v>
      </c>
      <c r="NB10" s="62">
        <v>6.5</v>
      </c>
      <c r="NC10" s="63">
        <f>IF(NA10=0," ",(VLOOKUP(NA10,PROTOKOL!$A$1:$E$28,2))*NB10)</f>
        <v>124.8</v>
      </c>
      <c r="ND10" s="64">
        <f t="shared" si="72"/>
        <v>55.2</v>
      </c>
      <c r="NE10" s="65">
        <f>IF(NA10=0," ",VLOOKUP(NA10,PROTOKOL!$A:$E,5,))</f>
        <v>0.33951315789473691</v>
      </c>
      <c r="NF10" s="82">
        <f t="shared" si="73"/>
        <v>18.741126315789479</v>
      </c>
      <c r="NG10" s="61" t="str">
        <f>IF(NI10=0," ",VLOOKUP(NI10,PROTOKOL!$A:$F,6))</f>
        <v xml:space="preserve"> </v>
      </c>
      <c r="NH10" s="62"/>
      <c r="NI10" s="62"/>
      <c r="NJ10" s="62"/>
      <c r="NK10" s="63" t="str">
        <f>IF(NI10=0," ",(VLOOKUP(NI10,PROTOKOL!$A$1:$E$28,2))*NJ10)</f>
        <v xml:space="preserve"> </v>
      </c>
      <c r="NL10" s="64" t="str">
        <f t="shared" si="74"/>
        <v xml:space="preserve"> </v>
      </c>
      <c r="NM10" s="65" t="str">
        <f>IF(NI10=0," ",VLOOKUP(NI10,PROTOKOL!$A:$E,5,))</f>
        <v xml:space="preserve"> </v>
      </c>
      <c r="NN10" s="82" t="str">
        <f t="shared" si="75"/>
        <v xml:space="preserve"> </v>
      </c>
      <c r="NO10" s="65"/>
      <c r="NP10" s="82" t="str">
        <f t="shared" si="106"/>
        <v xml:space="preserve"> </v>
      </c>
      <c r="NQ10" s="117"/>
      <c r="NR10" s="225">
        <v>28</v>
      </c>
      <c r="NS10" s="61" t="str">
        <f>IF(NU10=0," ",VLOOKUP(NU10,PROTOKOL!$A:$F,6))</f>
        <v>Forklift Operatörü</v>
      </c>
      <c r="NT10" s="62">
        <v>1</v>
      </c>
      <c r="NU10" s="62">
        <v>13</v>
      </c>
      <c r="NV10" s="62">
        <v>5.5</v>
      </c>
      <c r="NW10" s="63">
        <f>IF(NU10=0," ",(VLOOKUP(NU10,PROTOKOL!$A$1:$E$28,2))*NV10)</f>
        <v>0</v>
      </c>
      <c r="NX10" s="64">
        <f t="shared" si="76"/>
        <v>1</v>
      </c>
      <c r="NY10" s="65">
        <f>IF(NU10=0," ",VLOOKUP(NU10,PROTOKOL!$A:$E,5,))</f>
        <v>7.5</v>
      </c>
      <c r="NZ10" s="82">
        <f>IF(NU10=0," ",NY10*NX10)/7.5*5.5</f>
        <v>5.5</v>
      </c>
      <c r="OA10" s="199" t="s">
        <v>116</v>
      </c>
      <c r="OB10" s="62"/>
      <c r="OC10" s="62"/>
      <c r="OD10" s="62"/>
      <c r="OE10" s="63" t="str">
        <f>IF(OC10=0," ",(VLOOKUP(OC10,PROTOKOL!$A$1:$E$28,2))*OD10)</f>
        <v xml:space="preserve"> </v>
      </c>
      <c r="OF10" s="64" t="str">
        <f t="shared" si="78"/>
        <v xml:space="preserve"> </v>
      </c>
      <c r="OG10" s="65" t="str">
        <f>IF(OC10=0," ",VLOOKUP(OC10,PROTOKOL!$A:$E,5,))</f>
        <v xml:space="preserve"> </v>
      </c>
      <c r="OH10" s="82" t="str">
        <f t="shared" si="79"/>
        <v xml:space="preserve"> </v>
      </c>
      <c r="OI10" s="65"/>
      <c r="OJ10" s="82" t="str">
        <f t="shared" si="107"/>
        <v xml:space="preserve"> </v>
      </c>
      <c r="OK10" s="117"/>
      <c r="OL10" s="207">
        <v>28</v>
      </c>
      <c r="OM10" s="225">
        <v>28</v>
      </c>
      <c r="ON10" s="61" t="str">
        <f>IF(OP10=0," ",VLOOKUP(OP10,PROTOKOL!$A:$F,6))</f>
        <v>Forklift Operatörü</v>
      </c>
      <c r="OO10" s="62">
        <v>1</v>
      </c>
      <c r="OP10" s="62">
        <v>13</v>
      </c>
      <c r="OQ10" s="62">
        <v>1</v>
      </c>
      <c r="OR10" s="63">
        <f>IF(OP10=0," ",(VLOOKUP(OP10,PROTOKOL!$A$1:$E$28,2))*OQ10)</f>
        <v>0</v>
      </c>
      <c r="OS10" s="64">
        <f t="shared" si="80"/>
        <v>1</v>
      </c>
      <c r="OT10" s="65">
        <f>IF(OP10=0," ",VLOOKUP(OP10,PROTOKOL!$A:$E,5,))</f>
        <v>7.5</v>
      </c>
      <c r="OU10" s="82">
        <f t="shared" si="81"/>
        <v>7.5</v>
      </c>
      <c r="OV10" s="61" t="str">
        <f>IF(OX10=0," ",VLOOKUP(OX10,PROTOKOL!$A:$F,6))</f>
        <v xml:space="preserve"> </v>
      </c>
      <c r="OW10" s="62"/>
      <c r="OX10" s="62"/>
      <c r="OY10" s="62"/>
      <c r="OZ10" s="63" t="str">
        <f>IF(OX10=0," ",(VLOOKUP(OX10,PROTOKOL!$A$1:$E$28,2))*OY10)</f>
        <v xml:space="preserve"> </v>
      </c>
      <c r="PA10" s="64" t="str">
        <f t="shared" si="108"/>
        <v xml:space="preserve"> </v>
      </c>
      <c r="PB10" s="65" t="str">
        <f>IF(OX10=0," ",VLOOKUP(OX10,PROTOKOL!$A:$E,5,))</f>
        <v xml:space="preserve"> </v>
      </c>
      <c r="PC10" s="82" t="str">
        <f t="shared" si="109"/>
        <v xml:space="preserve"> </v>
      </c>
      <c r="PD10" s="82">
        <f t="shared" si="110"/>
        <v>0</v>
      </c>
      <c r="PE10" s="82" t="str">
        <f t="shared" si="111"/>
        <v xml:space="preserve"> </v>
      </c>
      <c r="PF10" s="117"/>
      <c r="PG10" s="225">
        <v>28</v>
      </c>
      <c r="PH10" s="61" t="str">
        <f>IF(PJ10=0," ",VLOOKUP(PJ10,PROTOKOL!$A:$F,6))</f>
        <v>PANTOGRAF LAVABO TAŞLAMA</v>
      </c>
      <c r="PI10" s="62">
        <v>85</v>
      </c>
      <c r="PJ10" s="62">
        <v>9</v>
      </c>
      <c r="PK10" s="62">
        <v>7</v>
      </c>
      <c r="PL10" s="63">
        <f>IF(PJ10=0," ",(VLOOKUP(PJ10,PROTOKOL!$A$1:$E$28,2))*PK10)</f>
        <v>60.666666666666664</v>
      </c>
      <c r="PM10" s="64">
        <f t="shared" si="84"/>
        <v>24.333333333333336</v>
      </c>
      <c r="PN10" s="65">
        <f>IF(PJ10=0," ",VLOOKUP(PJ10,PROTOKOL!$A:$E,5,))</f>
        <v>0.73722857142857134</v>
      </c>
      <c r="PO10" s="82">
        <f t="shared" si="85"/>
        <v>17.939228571428572</v>
      </c>
      <c r="PP10" s="61" t="str">
        <f>IF(PR10=0," ",VLOOKUP(PR10,PROTOKOL!$A:$F,6))</f>
        <v>Forklift Operatörü</v>
      </c>
      <c r="PQ10" s="62">
        <v>1</v>
      </c>
      <c r="PR10" s="62">
        <v>13</v>
      </c>
      <c r="PS10" s="62">
        <v>2.5</v>
      </c>
      <c r="PT10" s="63">
        <f>IF(PR10=0," ",(VLOOKUP(PR10,PROTOKOL!$A$1:$E$28,2))*PS10)</f>
        <v>0</v>
      </c>
      <c r="PU10" s="64">
        <f t="shared" si="86"/>
        <v>1</v>
      </c>
      <c r="PV10" s="65">
        <f>IF(PR10=0," ",VLOOKUP(PR10,PROTOKOL!$A:$E,5,))</f>
        <v>7.5</v>
      </c>
      <c r="PW10" s="82">
        <f>IF(PR10=0," ",PV10*PU10)/7.5*2.5</f>
        <v>2.5</v>
      </c>
      <c r="PX10" s="65">
        <v>5</v>
      </c>
      <c r="PY10" s="82">
        <f t="shared" si="112"/>
        <v>5</v>
      </c>
      <c r="PZ10" s="117"/>
      <c r="QA10" s="117"/>
      <c r="QB10" s="117"/>
      <c r="QC10" s="117"/>
      <c r="QD10" s="117"/>
      <c r="QE10" s="117"/>
      <c r="QF10" s="117"/>
      <c r="QG10" s="117"/>
      <c r="QH10" s="117"/>
      <c r="QI10" s="117"/>
      <c r="QJ10" s="117"/>
      <c r="QK10" s="117"/>
      <c r="QL10" s="117"/>
      <c r="QM10" s="117"/>
      <c r="QN10" s="117"/>
      <c r="QO10" s="117"/>
    </row>
    <row r="11" spans="1:457" ht="12.75" customHeight="1" thickBot="1">
      <c r="B11" s="226"/>
      <c r="C11" s="61" t="str">
        <f>IF(E11=0," ",VLOOKUP(E11,PROTOKOL!$A:$F,6))</f>
        <v>PERDE KESME SULU SİST.</v>
      </c>
      <c r="D11" s="62">
        <v>71</v>
      </c>
      <c r="E11" s="62">
        <v>8</v>
      </c>
      <c r="F11" s="62">
        <v>3.5</v>
      </c>
      <c r="G11" s="63">
        <f>IF(E11=0," ",(VLOOKUP(E11,PROTOKOL!$A$1:$E$28,2))*F11)</f>
        <v>45.733333333333334</v>
      </c>
      <c r="H11" s="64">
        <f t="shared" si="0"/>
        <v>25.266666666666666</v>
      </c>
      <c r="I11" s="65">
        <f>IF(E11=0," ",VLOOKUP(E11,PROTOKOL!$A:$E,5,))</f>
        <v>0.49621153846153848</v>
      </c>
      <c r="J11" s="82">
        <f t="shared" si="1"/>
        <v>12.537611538461539</v>
      </c>
      <c r="K11" s="61" t="str">
        <f>IF(M11=0," ",VLOOKUP(M11,PROTOKOL!$A:$F,6))</f>
        <v xml:space="preserve"> </v>
      </c>
      <c r="L11" s="66"/>
      <c r="M11" s="66"/>
      <c r="N11" s="62"/>
      <c r="O11" s="63" t="str">
        <f>IF(M11=0," ",(VLOOKUP(M11,PROTOKOL!$A$1:$E$28,2))*N11)</f>
        <v xml:space="preserve"> </v>
      </c>
      <c r="P11" s="64" t="str">
        <f t="shared" si="2"/>
        <v xml:space="preserve"> </v>
      </c>
      <c r="Q11" s="65" t="str">
        <f>IF(M11=0," ",VLOOKUP(M11,PROTOKOL!$A:$E,5,))</f>
        <v xml:space="preserve"> </v>
      </c>
      <c r="R11" s="82" t="str">
        <f t="shared" si="3"/>
        <v xml:space="preserve"> </v>
      </c>
      <c r="S11" s="65"/>
      <c r="T11" s="82" t="str">
        <f t="shared" si="88"/>
        <v xml:space="preserve"> </v>
      </c>
      <c r="U11" s="185" t="str">
        <f>IF(F10+F11+F12=7.5,"ü","û")</f>
        <v>ü</v>
      </c>
      <c r="V11" s="226"/>
      <c r="W11" s="61" t="str">
        <f>IF(Y11=0," ",VLOOKUP(Y11,PROTOKOL!$A:$F,6))</f>
        <v xml:space="preserve"> </v>
      </c>
      <c r="X11" s="62"/>
      <c r="Y11" s="62"/>
      <c r="Z11" s="62"/>
      <c r="AA11" s="63" t="str">
        <f>IF(Y11=0," ",(VLOOKUP(Y11,PROTOKOL!$A$1:$E$28,2))*Z11)</f>
        <v xml:space="preserve"> </v>
      </c>
      <c r="AB11" s="64" t="str">
        <f t="shared" si="4"/>
        <v xml:space="preserve"> </v>
      </c>
      <c r="AC11" s="65" t="str">
        <f>IF(Y11=0," ",VLOOKUP(Y11,PROTOKOL!$A:$E,5,))</f>
        <v xml:space="preserve"> </v>
      </c>
      <c r="AD11" s="82" t="str">
        <f t="shared" si="5"/>
        <v xml:space="preserve"> </v>
      </c>
      <c r="AE11" s="61" t="str">
        <f>IF(AG11=0," ",VLOOKUP(AG11,PROTOKOL!$A:$F,6))</f>
        <v xml:space="preserve"> </v>
      </c>
      <c r="AF11" s="66"/>
      <c r="AG11" s="66"/>
      <c r="AH11" s="62"/>
      <c r="AI11" s="63" t="str">
        <f>IF(AG11=0," ",(VLOOKUP(AG11,PROTOKOL!$A$1:$E$28,2))*AH11)</f>
        <v xml:space="preserve"> </v>
      </c>
      <c r="AJ11" s="64" t="str">
        <f t="shared" si="6"/>
        <v xml:space="preserve"> </v>
      </c>
      <c r="AK11" s="65" t="str">
        <f>IF(AG11=0," ",VLOOKUP(AG11,PROTOKOL!$A:$E,5,))</f>
        <v xml:space="preserve"> </v>
      </c>
      <c r="AL11" s="82" t="str">
        <f t="shared" si="7"/>
        <v xml:space="preserve"> </v>
      </c>
      <c r="AM11" s="65"/>
      <c r="AN11" s="82" t="str">
        <f t="shared" si="89"/>
        <v xml:space="preserve"> </v>
      </c>
      <c r="AO11" s="185" t="str">
        <f>IF(Z10+Z11+Z12=7.5,"ü","û")</f>
        <v>ü</v>
      </c>
      <c r="AP11" s="226"/>
      <c r="AQ11" s="61" t="str">
        <f>IF(AS11=0," ",VLOOKUP(AS11,PROTOKOL!$A:$F,6))</f>
        <v xml:space="preserve"> </v>
      </c>
      <c r="AR11" s="62"/>
      <c r="AS11" s="62"/>
      <c r="AT11" s="62"/>
      <c r="AU11" s="63" t="str">
        <f>IF(AS11=0," ",(VLOOKUP(AS11,PROTOKOL!$A$1:$E$28,2))*AT11)</f>
        <v xml:space="preserve"> </v>
      </c>
      <c r="AV11" s="64" t="str">
        <f t="shared" si="8"/>
        <v xml:space="preserve"> </v>
      </c>
      <c r="AW11" s="65" t="str">
        <f>IF(AS11=0," ",VLOOKUP(AS11,PROTOKOL!$A:$E,5,))</f>
        <v xml:space="preserve"> </v>
      </c>
      <c r="AX11" s="82" t="str">
        <f t="shared" si="9"/>
        <v xml:space="preserve"> </v>
      </c>
      <c r="AY11" s="61" t="str">
        <f>IF(BA11=0," ",VLOOKUP(BA11,PROTOKOL!$A:$F,6))</f>
        <v xml:space="preserve"> </v>
      </c>
      <c r="AZ11" s="66"/>
      <c r="BA11" s="66"/>
      <c r="BB11" s="62"/>
      <c r="BC11" s="63" t="str">
        <f>IF(BA11=0," ",(VLOOKUP(BA11,PROTOKOL!$A$1:$E$28,2))*BB11)</f>
        <v xml:space="preserve"> </v>
      </c>
      <c r="BD11" s="64" t="str">
        <f t="shared" si="10"/>
        <v xml:space="preserve"> </v>
      </c>
      <c r="BE11" s="65" t="str">
        <f>IF(BA11=0," ",VLOOKUP(BA11,PROTOKOL!$A:$E,5,))</f>
        <v xml:space="preserve"> </v>
      </c>
      <c r="BF11" s="82" t="str">
        <f t="shared" si="11"/>
        <v xml:space="preserve"> </v>
      </c>
      <c r="BG11" s="65"/>
      <c r="BH11" s="82" t="str">
        <f t="shared" si="90"/>
        <v xml:space="preserve"> </v>
      </c>
      <c r="BI11" s="185" t="str">
        <f>IF(AT10+AT11+AT12=7.5,"ü","û")</f>
        <v>ü</v>
      </c>
      <c r="BJ11" s="226"/>
      <c r="BK11" s="61" t="str">
        <f>IF(BM11=0," ",VLOOKUP(BM11,PROTOKOL!$A:$F,6))</f>
        <v>Forklift Operatörü</v>
      </c>
      <c r="BL11" s="62">
        <v>1</v>
      </c>
      <c r="BM11" s="62">
        <v>13</v>
      </c>
      <c r="BN11" s="62">
        <v>1</v>
      </c>
      <c r="BO11" s="63">
        <f>IF(BM11=0," ",(VLOOKUP(BM11,PROTOKOL!$A$1:$E$28,2))*BN11)</f>
        <v>0</v>
      </c>
      <c r="BP11" s="64">
        <f t="shared" si="12"/>
        <v>1</v>
      </c>
      <c r="BQ11" s="65">
        <f>IF(BM11=0," ",VLOOKUP(BM11,PROTOKOL!$A:$E,5,))</f>
        <v>7.5</v>
      </c>
      <c r="BR11" s="82">
        <f>IF(BM11=0," ",BQ11*BP11)/7.5*1</f>
        <v>1</v>
      </c>
      <c r="BS11" s="61" t="str">
        <f>IF(BU11=0," ",VLOOKUP(BU11,PROTOKOL!$A:$F,6))</f>
        <v xml:space="preserve"> </v>
      </c>
      <c r="BT11" s="66"/>
      <c r="BU11" s="66"/>
      <c r="BV11" s="62"/>
      <c r="BW11" s="63" t="str">
        <f>IF(BU11=0," ",(VLOOKUP(BU11,PROTOKOL!$A$1:$E$28,2))*BV11)</f>
        <v xml:space="preserve"> </v>
      </c>
      <c r="BX11" s="64" t="str">
        <f t="shared" si="14"/>
        <v xml:space="preserve"> </v>
      </c>
      <c r="BY11" s="65" t="str">
        <f>IF(BU11=0," ",VLOOKUP(BU11,PROTOKOL!$A:$E,5,))</f>
        <v xml:space="preserve"> </v>
      </c>
      <c r="BZ11" s="82" t="str">
        <f t="shared" si="15"/>
        <v xml:space="preserve"> </v>
      </c>
      <c r="CA11" s="65"/>
      <c r="CB11" s="82" t="str">
        <f t="shared" si="91"/>
        <v xml:space="preserve"> </v>
      </c>
      <c r="CC11" s="185" t="str">
        <f>IF(AT10+AT11+AT12=7.5,"ü","û")</f>
        <v>ü</v>
      </c>
      <c r="CD11" s="226"/>
      <c r="CE11" s="61" t="str">
        <f>IF(CG11=0," ",VLOOKUP(CG11,PROTOKOL!$A:$F,6))</f>
        <v>Forklift Operatörü</v>
      </c>
      <c r="CF11" s="62">
        <v>1</v>
      </c>
      <c r="CG11" s="62">
        <v>13</v>
      </c>
      <c r="CH11" s="62">
        <v>1</v>
      </c>
      <c r="CI11" s="63">
        <f>IF(CG11=0," ",(VLOOKUP(CG11,PROTOKOL!$A$1:$E$28,2))*CH11)</f>
        <v>0</v>
      </c>
      <c r="CJ11" s="64">
        <f t="shared" si="16"/>
        <v>1</v>
      </c>
      <c r="CK11" s="65">
        <f>IF(CG11=0," ",VLOOKUP(CG11,PROTOKOL!$A:$E,5,))</f>
        <v>7.5</v>
      </c>
      <c r="CL11" s="82">
        <f>IF(CG11=0," ",CK11*CJ11)/7.5*1</f>
        <v>1</v>
      </c>
      <c r="CM11" s="61" t="str">
        <f>IF(CO11=0," ",VLOOKUP(CO11,PROTOKOL!$A:$F,6))</f>
        <v xml:space="preserve"> </v>
      </c>
      <c r="CN11" s="66"/>
      <c r="CO11" s="66"/>
      <c r="CP11" s="62"/>
      <c r="CQ11" s="63" t="str">
        <f>IF(CO11=0," ",(VLOOKUP(CO11,PROTOKOL!$A$1:$E$28,2))*CP11)</f>
        <v xml:space="preserve"> </v>
      </c>
      <c r="CR11" s="64" t="str">
        <f t="shared" si="18"/>
        <v xml:space="preserve"> </v>
      </c>
      <c r="CS11" s="65" t="str">
        <f>IF(CO11=0," ",VLOOKUP(CO11,PROTOKOL!$A:$E,5,))</f>
        <v xml:space="preserve"> </v>
      </c>
      <c r="CT11" s="82" t="str">
        <f t="shared" si="19"/>
        <v xml:space="preserve"> </v>
      </c>
      <c r="CU11" s="65"/>
      <c r="CV11" s="82" t="str">
        <f t="shared" si="92"/>
        <v xml:space="preserve"> </v>
      </c>
      <c r="CW11" s="185" t="str">
        <f>IF(CH10+CH11+CH12=7.5,"ü","û")</f>
        <v>ü</v>
      </c>
      <c r="CX11" s="226"/>
      <c r="CY11" s="61" t="str">
        <f>IF(DA11=0," ",VLOOKUP(DA11,PROTOKOL!$A:$F,6))</f>
        <v xml:space="preserve"> </v>
      </c>
      <c r="CZ11" s="62"/>
      <c r="DA11" s="62"/>
      <c r="DB11" s="62"/>
      <c r="DC11" s="63" t="str">
        <f>IF(DA11=0," ",(VLOOKUP(DA11,PROTOKOL!$A$1:$E$28,2))*DB11)</f>
        <v xml:space="preserve"> </v>
      </c>
      <c r="DD11" s="64" t="str">
        <f t="shared" si="20"/>
        <v xml:space="preserve"> </v>
      </c>
      <c r="DE11" s="65" t="str">
        <f>IF(DA11=0," ",VLOOKUP(DA11,PROTOKOL!$A:$E,5,))</f>
        <v xml:space="preserve"> </v>
      </c>
      <c r="DF11" s="82" t="str">
        <f t="shared" si="21"/>
        <v xml:space="preserve"> </v>
      </c>
      <c r="DG11" s="61" t="str">
        <f>IF(DI11=0," ",VLOOKUP(DI11,PROTOKOL!$A:$F,6))</f>
        <v xml:space="preserve"> </v>
      </c>
      <c r="DH11" s="66"/>
      <c r="DI11" s="66"/>
      <c r="DJ11" s="62"/>
      <c r="DK11" s="63" t="str">
        <f>IF(DI11=0," ",(VLOOKUP(DI11,PROTOKOL!$A$1:$E$28,2))*DJ11)</f>
        <v xml:space="preserve"> </v>
      </c>
      <c r="DL11" s="64" t="str">
        <f t="shared" si="22"/>
        <v xml:space="preserve"> </v>
      </c>
      <c r="DM11" s="65" t="str">
        <f>IF(DI11=0," ",VLOOKUP(DI11,PROTOKOL!$A:$E,5,))</f>
        <v xml:space="preserve"> </v>
      </c>
      <c r="DN11" s="82" t="str">
        <f t="shared" si="23"/>
        <v xml:space="preserve"> </v>
      </c>
      <c r="DO11" s="65"/>
      <c r="DP11" s="82" t="str">
        <f t="shared" si="93"/>
        <v xml:space="preserve"> </v>
      </c>
      <c r="DQ11" s="185" t="str">
        <f>IF(DB10+DB11+DB12=7.5,"ü","û")</f>
        <v>ü</v>
      </c>
      <c r="DR11" s="226"/>
      <c r="DS11" s="61" t="str">
        <f>IF(DU11=0," ",VLOOKUP(DU11,PROTOKOL!$A:$F,6))</f>
        <v xml:space="preserve"> </v>
      </c>
      <c r="DT11" s="62"/>
      <c r="DU11" s="62"/>
      <c r="DV11" s="62"/>
      <c r="DW11" s="63" t="str">
        <f>IF(DU11=0," ",(VLOOKUP(DU11,PROTOKOL!$A$1:$E$28,2))*DV11)</f>
        <v xml:space="preserve"> </v>
      </c>
      <c r="DX11" s="64" t="str">
        <f t="shared" si="24"/>
        <v xml:space="preserve"> </v>
      </c>
      <c r="DY11" s="65" t="str">
        <f>IF(DU11=0," ",VLOOKUP(DU11,PROTOKOL!$A:$E,5,))</f>
        <v xml:space="preserve"> </v>
      </c>
      <c r="DZ11" s="82" t="str">
        <f t="shared" si="25"/>
        <v xml:space="preserve"> </v>
      </c>
      <c r="EA11" s="61" t="str">
        <f>IF(EC11=0," ",VLOOKUP(EC11,PROTOKOL!$A:$F,6))</f>
        <v xml:space="preserve"> </v>
      </c>
      <c r="EB11" s="66"/>
      <c r="EC11" s="66"/>
      <c r="ED11" s="62"/>
      <c r="EE11" s="63" t="str">
        <f>IF(EC11=0," ",(VLOOKUP(EC11,PROTOKOL!$A$1:$E$28,2))*ED11)</f>
        <v xml:space="preserve"> </v>
      </c>
      <c r="EF11" s="64" t="str">
        <f t="shared" si="26"/>
        <v xml:space="preserve"> </v>
      </c>
      <c r="EG11" s="65" t="str">
        <f>IF(EC11=0," ",VLOOKUP(EC11,PROTOKOL!$A:$E,5,))</f>
        <v xml:space="preserve"> </v>
      </c>
      <c r="EH11" s="82" t="str">
        <f t="shared" si="27"/>
        <v xml:space="preserve"> </v>
      </c>
      <c r="EI11" s="65"/>
      <c r="EJ11" s="82" t="str">
        <f t="shared" si="94"/>
        <v xml:space="preserve"> </v>
      </c>
      <c r="EK11" s="185" t="str">
        <f>IF(DB10+DB11+DB12=7.5,"ü","û")</f>
        <v>ü</v>
      </c>
      <c r="EL11" s="226"/>
      <c r="EM11" s="61" t="str">
        <f>IF(EO11=0," ",VLOOKUP(EO11,PROTOKOL!$A:$F,6))</f>
        <v xml:space="preserve"> </v>
      </c>
      <c r="EN11" s="62"/>
      <c r="EO11" s="62"/>
      <c r="EP11" s="62"/>
      <c r="EQ11" s="63" t="str">
        <f>IF(EO11=0," ",(VLOOKUP(EO11,PROTOKOL!$A$1:$E$28,2))*EP11)</f>
        <v xml:space="preserve"> </v>
      </c>
      <c r="ER11" s="64" t="str">
        <f t="shared" si="28"/>
        <v xml:space="preserve"> </v>
      </c>
      <c r="ES11" s="65" t="str">
        <f>IF(EO11=0," ",VLOOKUP(EO11,PROTOKOL!$A:$E,5,))</f>
        <v xml:space="preserve"> </v>
      </c>
      <c r="ET11" s="82" t="str">
        <f t="shared" si="29"/>
        <v xml:space="preserve"> </v>
      </c>
      <c r="EU11" s="61" t="str">
        <f>IF(EW11=0," ",VLOOKUP(EW11,PROTOKOL!$A:$F,6))</f>
        <v xml:space="preserve"> </v>
      </c>
      <c r="EV11" s="66"/>
      <c r="EW11" s="66"/>
      <c r="EX11" s="62"/>
      <c r="EY11" s="63" t="str">
        <f>IF(EW11=0," ",(VLOOKUP(EW11,PROTOKOL!$A$1:$E$28,2))*EX11)</f>
        <v xml:space="preserve"> </v>
      </c>
      <c r="EZ11" s="64" t="str">
        <f t="shared" si="30"/>
        <v xml:space="preserve"> </v>
      </c>
      <c r="FA11" s="65" t="str">
        <f>IF(EW11=0," ",VLOOKUP(EW11,PROTOKOL!$A:$E,5,))</f>
        <v xml:space="preserve"> </v>
      </c>
      <c r="FB11" s="82" t="str">
        <f t="shared" si="31"/>
        <v xml:space="preserve"> </v>
      </c>
      <c r="FC11" s="65"/>
      <c r="FD11" s="82" t="str">
        <f t="shared" si="95"/>
        <v xml:space="preserve"> </v>
      </c>
      <c r="FE11" s="185" t="str">
        <f>IF(EP10+EP11+EP12=7.5,"ü","û")</f>
        <v>ü</v>
      </c>
      <c r="FF11" s="226"/>
      <c r="FG11" s="61" t="str">
        <f>IF(FI11=0," ",VLOOKUP(FI11,PROTOKOL!$A:$F,6))</f>
        <v>KOKU TESTİ</v>
      </c>
      <c r="FH11" s="62">
        <v>1</v>
      </c>
      <c r="FI11" s="62">
        <v>16</v>
      </c>
      <c r="FJ11" s="62">
        <v>1</v>
      </c>
      <c r="FK11" s="63">
        <f>IF(FI11=0," ",(VLOOKUP(FI11,PROTOKOL!$A$1:$E$28,2))*FJ11)</f>
        <v>0</v>
      </c>
      <c r="FL11" s="64">
        <f t="shared" si="32"/>
        <v>1</v>
      </c>
      <c r="FM11" s="65">
        <f>IF(FI11=0," ",VLOOKUP(FI11,PROTOKOL!$A:$E,5,))</f>
        <v>25.405435113750318</v>
      </c>
      <c r="FN11" s="82">
        <f>IF(FI11=0," ",FM11*FL11)/7.5*1</f>
        <v>3.3873913485000426</v>
      </c>
      <c r="FO11" s="61" t="str">
        <f>IF(FQ11=0," ",VLOOKUP(FQ11,PROTOKOL!$A:$F,6))</f>
        <v xml:space="preserve"> </v>
      </c>
      <c r="FP11" s="66"/>
      <c r="FQ11" s="66"/>
      <c r="FR11" s="62"/>
      <c r="FS11" s="63" t="str">
        <f>IF(FQ11=0," ",(VLOOKUP(FQ11,PROTOKOL!$A$1:$E$28,2))*FR11)</f>
        <v xml:space="preserve"> </v>
      </c>
      <c r="FT11" s="64" t="str">
        <f t="shared" si="34"/>
        <v xml:space="preserve"> </v>
      </c>
      <c r="FU11" s="65" t="str">
        <f>IF(FQ11=0," ",VLOOKUP(FQ11,PROTOKOL!$A:$E,5,))</f>
        <v xml:space="preserve"> </v>
      </c>
      <c r="FV11" s="82" t="str">
        <f t="shared" si="35"/>
        <v xml:space="preserve"> </v>
      </c>
      <c r="FW11" s="65"/>
      <c r="FX11" s="82" t="str">
        <f t="shared" si="96"/>
        <v xml:space="preserve"> </v>
      </c>
      <c r="FY11" s="185" t="str">
        <f>IF(EP10+EP11+EP12=7.5,"ü","û")</f>
        <v>ü</v>
      </c>
      <c r="FZ11" s="226"/>
      <c r="GA11" s="61" t="str">
        <f>IF(GC11=0," ",VLOOKUP(GC11,PROTOKOL!$A:$F,6))</f>
        <v xml:space="preserve"> </v>
      </c>
      <c r="GB11" s="62"/>
      <c r="GC11" s="62"/>
      <c r="GD11" s="62"/>
      <c r="GE11" s="63" t="str">
        <f>IF(GC11=0," ",(VLOOKUP(GC11,PROTOKOL!$A$1:$E$28,2))*GD11)</f>
        <v xml:space="preserve"> </v>
      </c>
      <c r="GF11" s="64" t="str">
        <f t="shared" si="36"/>
        <v xml:space="preserve"> </v>
      </c>
      <c r="GG11" s="65" t="str">
        <f>IF(GC11=0," ",VLOOKUP(GC11,PROTOKOL!$A:$E,5,))</f>
        <v xml:space="preserve"> </v>
      </c>
      <c r="GH11" s="82" t="str">
        <f t="shared" si="37"/>
        <v xml:space="preserve"> </v>
      </c>
      <c r="GI11" s="61" t="str">
        <f>IF(GK11=0," ",VLOOKUP(GK11,PROTOKOL!$A:$F,6))</f>
        <v xml:space="preserve"> </v>
      </c>
      <c r="GJ11" s="66"/>
      <c r="GK11" s="66"/>
      <c r="GL11" s="62"/>
      <c r="GM11" s="63" t="str">
        <f>IF(GK11=0," ",(VLOOKUP(GK11,PROTOKOL!$A$1:$E$28,2))*GL11)</f>
        <v xml:space="preserve"> </v>
      </c>
      <c r="GN11" s="64" t="str">
        <f t="shared" si="38"/>
        <v xml:space="preserve"> </v>
      </c>
      <c r="GO11" s="65" t="str">
        <f>IF(GK11=0," ",VLOOKUP(GK11,PROTOKOL!$A:$E,5,))</f>
        <v xml:space="preserve"> </v>
      </c>
      <c r="GP11" s="82" t="str">
        <f t="shared" si="39"/>
        <v xml:space="preserve"> </v>
      </c>
      <c r="GQ11" s="65"/>
      <c r="GR11" s="82" t="str">
        <f t="shared" si="97"/>
        <v xml:space="preserve"> </v>
      </c>
      <c r="GS11" s="185" t="str">
        <f>IF(GD10+GD11+GD12=7.5,"ü","û")</f>
        <v>ü</v>
      </c>
      <c r="GT11" s="226"/>
      <c r="GU11" s="61" t="str">
        <f>IF(GW11=0," ",VLOOKUP(GW11,PROTOKOL!$A:$F,6))</f>
        <v xml:space="preserve"> </v>
      </c>
      <c r="GV11" s="62"/>
      <c r="GW11" s="62"/>
      <c r="GX11" s="62"/>
      <c r="GY11" s="63" t="str">
        <f>IF(GW11=0," ",(VLOOKUP(GW11,PROTOKOL!$A$1:$E$28,2))*GX11)</f>
        <v xml:space="preserve"> </v>
      </c>
      <c r="GZ11" s="64" t="str">
        <f t="shared" si="40"/>
        <v xml:space="preserve"> </v>
      </c>
      <c r="HA11" s="65" t="str">
        <f>IF(GW11=0," ",VLOOKUP(GW11,PROTOKOL!$A:$E,5,))</f>
        <v xml:space="preserve"> </v>
      </c>
      <c r="HB11" s="82" t="str">
        <f t="shared" si="41"/>
        <v xml:space="preserve"> </v>
      </c>
      <c r="HC11" s="61" t="str">
        <f>IF(HE11=0," ",VLOOKUP(HE11,PROTOKOL!$A:$F,6))</f>
        <v xml:space="preserve"> </v>
      </c>
      <c r="HD11" s="66"/>
      <c r="HE11" s="66"/>
      <c r="HF11" s="62"/>
      <c r="HG11" s="63" t="str">
        <f>IF(HE11=0," ",(VLOOKUP(HE11,PROTOKOL!$A$1:$E$28,2))*HF11)</f>
        <v xml:space="preserve"> </v>
      </c>
      <c r="HH11" s="64" t="str">
        <f t="shared" si="42"/>
        <v xml:space="preserve"> </v>
      </c>
      <c r="HI11" s="65" t="str">
        <f>IF(HE11=0," ",VLOOKUP(HE11,PROTOKOL!$A:$E,5,))</f>
        <v xml:space="preserve"> </v>
      </c>
      <c r="HJ11" s="82" t="str">
        <f t="shared" si="43"/>
        <v xml:space="preserve"> </v>
      </c>
      <c r="HK11" s="65"/>
      <c r="HL11" s="82" t="str">
        <f t="shared" si="98"/>
        <v xml:space="preserve"> </v>
      </c>
      <c r="HM11" s="185" t="str">
        <f>IF(GX10+GX11+GX12=7.5,"ü","û")</f>
        <v>ü</v>
      </c>
      <c r="HN11" s="226"/>
      <c r="HO11" s="61" t="str">
        <f>IF(HQ11=0," ",VLOOKUP(HQ11,PROTOKOL!$A:$F,6))</f>
        <v xml:space="preserve"> </v>
      </c>
      <c r="HP11" s="62"/>
      <c r="HQ11" s="62"/>
      <c r="HR11" s="62"/>
      <c r="HS11" s="63" t="str">
        <f>IF(HQ11=0," ",(VLOOKUP(HQ11,PROTOKOL!$A$1:$E$28,2))*HR11)</f>
        <v xml:space="preserve"> </v>
      </c>
      <c r="HT11" s="64" t="str">
        <f t="shared" si="44"/>
        <v xml:space="preserve"> </v>
      </c>
      <c r="HU11" s="65" t="str">
        <f>IF(HQ11=0," ",VLOOKUP(HQ11,PROTOKOL!$A:$E,5,))</f>
        <v xml:space="preserve"> </v>
      </c>
      <c r="HV11" s="82" t="str">
        <f t="shared" si="45"/>
        <v xml:space="preserve"> </v>
      </c>
      <c r="HW11" s="61" t="str">
        <f>IF(HY11=0," ",VLOOKUP(HY11,PROTOKOL!$A:$F,6))</f>
        <v xml:space="preserve"> </v>
      </c>
      <c r="HX11" s="66"/>
      <c r="HY11" s="66"/>
      <c r="HZ11" s="62"/>
      <c r="IA11" s="63" t="str">
        <f>IF(HY11=0," ",(VLOOKUP(HY11,PROTOKOL!$A$1:$E$28,2))*HZ11)</f>
        <v xml:space="preserve"> </v>
      </c>
      <c r="IB11" s="64" t="str">
        <f t="shared" si="46"/>
        <v xml:space="preserve"> </v>
      </c>
      <c r="IC11" s="65" t="str">
        <f>IF(HY11=0," ",VLOOKUP(HY11,PROTOKOL!$A:$E,5,))</f>
        <v xml:space="preserve"> </v>
      </c>
      <c r="ID11" s="82" t="str">
        <f t="shared" si="47"/>
        <v xml:space="preserve"> </v>
      </c>
      <c r="IE11" s="65"/>
      <c r="IF11" s="82" t="str">
        <f t="shared" si="99"/>
        <v xml:space="preserve"> </v>
      </c>
      <c r="IG11" s="185" t="str">
        <f>IF(HR10+HR11+HR12=7.5,"ü","û")</f>
        <v>ü</v>
      </c>
      <c r="IH11" s="226"/>
      <c r="II11" s="61" t="str">
        <f>IF(IK11=0," ",VLOOKUP(IK11,PROTOKOL!$A:$F,6))</f>
        <v xml:space="preserve"> </v>
      </c>
      <c r="IJ11" s="62"/>
      <c r="IK11" s="62"/>
      <c r="IL11" s="62"/>
      <c r="IM11" s="63" t="str">
        <f>IF(IK11=0," ",(VLOOKUP(IK11,PROTOKOL!$A$1:$E$28,2))*IL11)</f>
        <v xml:space="preserve"> </v>
      </c>
      <c r="IN11" s="64" t="str">
        <f t="shared" si="48"/>
        <v xml:space="preserve"> </v>
      </c>
      <c r="IO11" s="65" t="str">
        <f>IF(IK11=0," ",VLOOKUP(IK11,PROTOKOL!$A:$E,5,))</f>
        <v xml:space="preserve"> </v>
      </c>
      <c r="IP11" s="82" t="str">
        <f t="shared" si="49"/>
        <v xml:space="preserve"> </v>
      </c>
      <c r="IQ11" s="61" t="str">
        <f>IF(IS11=0," ",VLOOKUP(IS11,PROTOKOL!$A:$F,6))</f>
        <v xml:space="preserve"> </v>
      </c>
      <c r="IR11" s="66"/>
      <c r="IS11" s="66"/>
      <c r="IT11" s="62"/>
      <c r="IU11" s="63" t="str">
        <f>IF(IS11=0," ",(VLOOKUP(IS11,PROTOKOL!$A$1:$E$28,2))*IT11)</f>
        <v xml:space="preserve"> </v>
      </c>
      <c r="IV11" s="64" t="str">
        <f t="shared" si="50"/>
        <v xml:space="preserve"> </v>
      </c>
      <c r="IW11" s="65" t="str">
        <f>IF(IS11=0," ",VLOOKUP(IS11,PROTOKOL!$A:$E,5,))</f>
        <v xml:space="preserve"> </v>
      </c>
      <c r="IX11" s="82" t="str">
        <f t="shared" si="51"/>
        <v xml:space="preserve"> </v>
      </c>
      <c r="IY11" s="65"/>
      <c r="IZ11" s="82" t="str">
        <f t="shared" si="100"/>
        <v xml:space="preserve"> </v>
      </c>
      <c r="JA11" s="185" t="str">
        <f>IF(HR10+HR11+HR12=7.5,"ü","û")</f>
        <v>ü</v>
      </c>
      <c r="JB11" s="226"/>
      <c r="JC11" s="61" t="str">
        <f>IF(JE11=0," ",VLOOKUP(JE11,PROTOKOL!$A:$F,6))</f>
        <v xml:space="preserve"> </v>
      </c>
      <c r="JD11" s="62"/>
      <c r="JE11" s="62"/>
      <c r="JF11" s="62"/>
      <c r="JG11" s="63" t="str">
        <f>IF(JE11=0," ",(VLOOKUP(JE11,PROTOKOL!$A$1:$E$28,2))*JF11)</f>
        <v xml:space="preserve"> </v>
      </c>
      <c r="JH11" s="64" t="str">
        <f t="shared" si="52"/>
        <v xml:space="preserve"> </v>
      </c>
      <c r="JI11" s="65" t="str">
        <f>IF(JE11=0," ",VLOOKUP(JE11,PROTOKOL!$A:$E,5,))</f>
        <v xml:space="preserve"> </v>
      </c>
      <c r="JJ11" s="82" t="str">
        <f t="shared" si="53"/>
        <v xml:space="preserve"> </v>
      </c>
      <c r="JK11" s="61" t="str">
        <f>IF(JM11=0," ",VLOOKUP(JM11,PROTOKOL!$A:$F,6))</f>
        <v xml:space="preserve"> </v>
      </c>
      <c r="JL11" s="66"/>
      <c r="JM11" s="66"/>
      <c r="JN11" s="62"/>
      <c r="JO11" s="63" t="str">
        <f>IF(JM11=0," ",(VLOOKUP(JM11,PROTOKOL!$A$1:$E$28,2))*JN11)</f>
        <v xml:space="preserve"> </v>
      </c>
      <c r="JP11" s="64" t="str">
        <f t="shared" si="54"/>
        <v xml:space="preserve"> </v>
      </c>
      <c r="JQ11" s="65" t="str">
        <f>IF(JM11=0," ",VLOOKUP(JM11,PROTOKOL!$A:$E,5,))</f>
        <v xml:space="preserve"> </v>
      </c>
      <c r="JR11" s="82" t="str">
        <f t="shared" si="55"/>
        <v xml:space="preserve"> </v>
      </c>
      <c r="JS11" s="65"/>
      <c r="JT11" s="82" t="str">
        <f t="shared" si="101"/>
        <v xml:space="preserve"> </v>
      </c>
      <c r="JU11" s="185" t="str">
        <f>IF(JF10+JF11+JF12=7.5,"ü","û")</f>
        <v>ü</v>
      </c>
      <c r="JV11" s="226"/>
      <c r="JW11" s="61" t="str">
        <f>IF(JY11=0," ",VLOOKUP(JY11,PROTOKOL!$A:$F,6))</f>
        <v xml:space="preserve"> </v>
      </c>
      <c r="JX11" s="62"/>
      <c r="JY11" s="62"/>
      <c r="JZ11" s="62"/>
      <c r="KA11" s="63" t="str">
        <f>IF(JY11=0," ",(VLOOKUP(JY11,PROTOKOL!$A$1:$E$28,2))*JZ11)</f>
        <v xml:space="preserve"> </v>
      </c>
      <c r="KB11" s="64" t="str">
        <f t="shared" si="56"/>
        <v xml:space="preserve"> </v>
      </c>
      <c r="KC11" s="65" t="str">
        <f>IF(JY11=0," ",VLOOKUP(JY11,PROTOKOL!$A:$E,5,))</f>
        <v xml:space="preserve"> </v>
      </c>
      <c r="KD11" s="82" t="str">
        <f t="shared" si="57"/>
        <v xml:space="preserve"> </v>
      </c>
      <c r="KE11" s="61" t="str">
        <f>IF(KG11=0," ",VLOOKUP(KG11,PROTOKOL!$A:$F,6))</f>
        <v xml:space="preserve"> </v>
      </c>
      <c r="KF11" s="66"/>
      <c r="KG11" s="66"/>
      <c r="KH11" s="62"/>
      <c r="KI11" s="63" t="str">
        <f>IF(KG11=0," ",(VLOOKUP(KG11,PROTOKOL!$A$1:$E$28,2))*KH11)</f>
        <v xml:space="preserve"> </v>
      </c>
      <c r="KJ11" s="64" t="str">
        <f t="shared" si="58"/>
        <v xml:space="preserve"> </v>
      </c>
      <c r="KK11" s="65" t="str">
        <f>IF(KG11=0," ",VLOOKUP(KG11,PROTOKOL!$A:$E,5,))</f>
        <v xml:space="preserve"> </v>
      </c>
      <c r="KL11" s="82" t="str">
        <f t="shared" si="59"/>
        <v xml:space="preserve"> </v>
      </c>
      <c r="KM11" s="65"/>
      <c r="KN11" s="82" t="str">
        <f t="shared" si="102"/>
        <v xml:space="preserve"> </v>
      </c>
      <c r="KO11" s="185" t="str">
        <f>IF(JZ10+JZ11+JZ12=7.5,"ü","û")</f>
        <v>ü</v>
      </c>
      <c r="KP11" s="226"/>
      <c r="KQ11" s="61" t="str">
        <f>IF(KS11=0," ",VLOOKUP(KS11,PROTOKOL!$A:$F,6))</f>
        <v xml:space="preserve"> </v>
      </c>
      <c r="KR11" s="62"/>
      <c r="KS11" s="62"/>
      <c r="KT11" s="62"/>
      <c r="KU11" s="63" t="str">
        <f>IF(KS11=0," ",(VLOOKUP(KS11,PROTOKOL!$A$1:$E$28,2))*KT11)</f>
        <v xml:space="preserve"> </v>
      </c>
      <c r="KV11" s="64" t="str">
        <f t="shared" si="60"/>
        <v xml:space="preserve"> </v>
      </c>
      <c r="KW11" s="65" t="str">
        <f>IF(KS11=0," ",VLOOKUP(KS11,PROTOKOL!$A:$E,5,))</f>
        <v xml:space="preserve"> </v>
      </c>
      <c r="KX11" s="82" t="str">
        <f t="shared" si="61"/>
        <v xml:space="preserve"> </v>
      </c>
      <c r="KY11" s="61" t="str">
        <f>IF(LA11=0," ",VLOOKUP(LA11,PROTOKOL!$A:$F,6))</f>
        <v xml:space="preserve"> </v>
      </c>
      <c r="KZ11" s="66"/>
      <c r="LA11" s="66"/>
      <c r="LB11" s="62"/>
      <c r="LC11" s="63" t="str">
        <f>IF(LA11=0," ",(VLOOKUP(LA11,PROTOKOL!$A$1:$E$28,2))*LB11)</f>
        <v xml:space="preserve"> </v>
      </c>
      <c r="LD11" s="64" t="str">
        <f t="shared" si="62"/>
        <v xml:space="preserve"> </v>
      </c>
      <c r="LE11" s="65" t="str">
        <f>IF(LA11=0," ",VLOOKUP(LA11,PROTOKOL!$A:$E,5,))</f>
        <v xml:space="preserve"> </v>
      </c>
      <c r="LF11" s="82" t="str">
        <f t="shared" si="63"/>
        <v xml:space="preserve"> </v>
      </c>
      <c r="LG11" s="65"/>
      <c r="LH11" s="82" t="str">
        <f t="shared" si="103"/>
        <v xml:space="preserve"> </v>
      </c>
      <c r="LI11" s="185" t="str">
        <f>IF(JZ10+JZ11+JZ12=7.5,"ü","û")</f>
        <v>ü</v>
      </c>
      <c r="LJ11" s="226"/>
      <c r="LK11" s="61" t="str">
        <f>IF(LM11=0," ",VLOOKUP(LM11,PROTOKOL!$A:$F,6))</f>
        <v>ÜRÜN KONTROL</v>
      </c>
      <c r="LL11" s="62">
        <v>1</v>
      </c>
      <c r="LM11" s="62">
        <v>19</v>
      </c>
      <c r="LN11" s="62">
        <v>0.5</v>
      </c>
      <c r="LO11" s="63">
        <f>IF(LM11=0," ",(VLOOKUP(LM11,PROTOKOL!$A$1:$E$28,2))*LN11)</f>
        <v>0</v>
      </c>
      <c r="LP11" s="64">
        <f t="shared" si="64"/>
        <v>1</v>
      </c>
      <c r="LQ11" s="65">
        <f>IF(LM11=0," ",VLOOKUP(LM11,PROTOKOL!$A:$E,5,))</f>
        <v>22.864891602375288</v>
      </c>
      <c r="LR11" s="82">
        <f>IF(LM11=0," ",LQ11*LP11)/7.5*0.5</f>
        <v>1.5243261068250191</v>
      </c>
      <c r="LS11" s="61" t="str">
        <f>IF(LU11=0," ",VLOOKUP(LU11,PROTOKOL!$A:$F,6))</f>
        <v xml:space="preserve"> </v>
      </c>
      <c r="LT11" s="66"/>
      <c r="LU11" s="66"/>
      <c r="LV11" s="62"/>
      <c r="LW11" s="63" t="str">
        <f>IF(LU11=0," ",(VLOOKUP(LU11,PROTOKOL!$A$1:$E$28,2))*LV11)</f>
        <v xml:space="preserve"> </v>
      </c>
      <c r="LX11" s="64" t="str">
        <f t="shared" si="66"/>
        <v xml:space="preserve"> </v>
      </c>
      <c r="LY11" s="65" t="str">
        <f>IF(LU11=0," ",VLOOKUP(LU11,PROTOKOL!$A:$E,5,))</f>
        <v xml:space="preserve"> </v>
      </c>
      <c r="LZ11" s="82" t="str">
        <f t="shared" si="67"/>
        <v xml:space="preserve"> </v>
      </c>
      <c r="MA11" s="65"/>
      <c r="MB11" s="82" t="str">
        <f t="shared" si="104"/>
        <v xml:space="preserve"> </v>
      </c>
      <c r="MC11" s="185" t="str">
        <f>IF(LN10+LN11+LN12=7.5,"ü","û")</f>
        <v>ü</v>
      </c>
      <c r="MD11" s="226"/>
      <c r="ME11" s="61" t="str">
        <f>IF(MG11=0," ",VLOOKUP(MG11,PROTOKOL!$A:$F,6))</f>
        <v xml:space="preserve"> </v>
      </c>
      <c r="MF11" s="62"/>
      <c r="MG11" s="62"/>
      <c r="MH11" s="62"/>
      <c r="MI11" s="63" t="str">
        <f>IF(MG11=0," ",(VLOOKUP(MG11,PROTOKOL!$A$1:$E$28,2))*MH11)</f>
        <v xml:space="preserve"> </v>
      </c>
      <c r="MJ11" s="64" t="str">
        <f t="shared" si="68"/>
        <v xml:space="preserve"> </v>
      </c>
      <c r="MK11" s="65" t="str">
        <f>IF(MG11=0," ",VLOOKUP(MG11,PROTOKOL!$A:$E,5,))</f>
        <v xml:space="preserve"> </v>
      </c>
      <c r="ML11" s="82" t="str">
        <f t="shared" si="69"/>
        <v xml:space="preserve"> </v>
      </c>
      <c r="MM11" s="61" t="str">
        <f>IF(MO11=0," ",VLOOKUP(MO11,PROTOKOL!$A:$F,6))</f>
        <v xml:space="preserve"> </v>
      </c>
      <c r="MN11" s="66"/>
      <c r="MO11" s="66"/>
      <c r="MP11" s="62"/>
      <c r="MQ11" s="63" t="str">
        <f>IF(MO11=0," ",(VLOOKUP(MO11,PROTOKOL!$A$1:$E$28,2))*MP11)</f>
        <v xml:space="preserve"> </v>
      </c>
      <c r="MR11" s="64" t="str">
        <f t="shared" si="70"/>
        <v xml:space="preserve"> </v>
      </c>
      <c r="MS11" s="65" t="str">
        <f>IF(MO11=0," ",VLOOKUP(MO11,PROTOKOL!$A:$E,5,))</f>
        <v xml:space="preserve"> </v>
      </c>
      <c r="MT11" s="82" t="str">
        <f t="shared" si="71"/>
        <v xml:space="preserve"> </v>
      </c>
      <c r="MU11" s="65"/>
      <c r="MV11" s="82" t="str">
        <f t="shared" si="105"/>
        <v xml:space="preserve"> </v>
      </c>
      <c r="MW11" s="185" t="e">
        <f>IF(#REF!+#REF!+#REF!=7.5,"ü","û")</f>
        <v>#REF!</v>
      </c>
      <c r="MX11" s="226"/>
      <c r="MY11" s="61" t="str">
        <f>IF(NA11=0," ",VLOOKUP(NA11,PROTOKOL!$A:$F,6))</f>
        <v>Forklift Operatörü</v>
      </c>
      <c r="MZ11" s="62">
        <v>1</v>
      </c>
      <c r="NA11" s="62">
        <v>13</v>
      </c>
      <c r="NB11" s="62">
        <v>1</v>
      </c>
      <c r="NC11" s="63">
        <f>IF(NA11=0," ",(VLOOKUP(NA11,PROTOKOL!$A$1:$E$28,2))*NB11)</f>
        <v>0</v>
      </c>
      <c r="ND11" s="64">
        <f t="shared" si="72"/>
        <v>1</v>
      </c>
      <c r="NE11" s="65">
        <f>IF(NA11=0," ",VLOOKUP(NA11,PROTOKOL!$A:$E,5,))</f>
        <v>7.5</v>
      </c>
      <c r="NF11" s="82">
        <f>IF(NA11=0," ",NE11*ND11)/7.5*1</f>
        <v>1</v>
      </c>
      <c r="NG11" s="61" t="str">
        <f>IF(NI11=0," ",VLOOKUP(NI11,PROTOKOL!$A:$F,6))</f>
        <v xml:space="preserve"> </v>
      </c>
      <c r="NH11" s="66"/>
      <c r="NI11" s="66"/>
      <c r="NJ11" s="62"/>
      <c r="NK11" s="63" t="str">
        <f>IF(NI11=0," ",(VLOOKUP(NI11,PROTOKOL!$A$1:$E$28,2))*NJ11)</f>
        <v xml:space="preserve"> </v>
      </c>
      <c r="NL11" s="64" t="str">
        <f t="shared" si="74"/>
        <v xml:space="preserve"> </v>
      </c>
      <c r="NM11" s="65" t="str">
        <f>IF(NI11=0," ",VLOOKUP(NI11,PROTOKOL!$A:$E,5,))</f>
        <v xml:space="preserve"> </v>
      </c>
      <c r="NN11" s="82" t="str">
        <f t="shared" si="75"/>
        <v xml:space="preserve"> </v>
      </c>
      <c r="NO11" s="65"/>
      <c r="NP11" s="82" t="str">
        <f t="shared" si="106"/>
        <v xml:space="preserve"> </v>
      </c>
      <c r="NQ11" s="185" t="str">
        <f>IF(NB10+NB11+NB12=7.5,"ü","û")</f>
        <v>ü</v>
      </c>
      <c r="NR11" s="226"/>
      <c r="NS11" s="61" t="str">
        <f>IF(NU11=0," ",VLOOKUP(NU11,PROTOKOL!$A:$F,6))</f>
        <v xml:space="preserve"> </v>
      </c>
      <c r="NT11" s="62"/>
      <c r="NU11" s="62"/>
      <c r="NV11" s="62"/>
      <c r="NW11" s="63" t="str">
        <f>IF(NU11=0," ",(VLOOKUP(NU11,PROTOKOL!$A$1:$E$28,2))*NV11)</f>
        <v xml:space="preserve"> </v>
      </c>
      <c r="NX11" s="64" t="str">
        <f t="shared" si="76"/>
        <v xml:space="preserve"> </v>
      </c>
      <c r="NY11" s="65" t="str">
        <f>IF(NU11=0," ",VLOOKUP(NU11,PROTOKOL!$A:$E,5,))</f>
        <v xml:space="preserve"> </v>
      </c>
      <c r="NZ11" s="82" t="str">
        <f t="shared" si="77"/>
        <v xml:space="preserve"> </v>
      </c>
      <c r="OA11" s="61" t="str">
        <f>IF(OC11=0," ",VLOOKUP(OC11,PROTOKOL!$A:$F,6))</f>
        <v xml:space="preserve"> </v>
      </c>
      <c r="OB11" s="66"/>
      <c r="OC11" s="66"/>
      <c r="OD11" s="62"/>
      <c r="OE11" s="63" t="str">
        <f>IF(OC11=0," ",(VLOOKUP(OC11,PROTOKOL!$A$1:$E$28,2))*OD11)</f>
        <v xml:space="preserve"> </v>
      </c>
      <c r="OF11" s="64" t="str">
        <f t="shared" si="78"/>
        <v xml:space="preserve"> </v>
      </c>
      <c r="OG11" s="65" t="str">
        <f>IF(OC11=0," ",VLOOKUP(OC11,PROTOKOL!$A:$E,5,))</f>
        <v xml:space="preserve"> </v>
      </c>
      <c r="OH11" s="82" t="str">
        <f t="shared" si="79"/>
        <v xml:space="preserve"> </v>
      </c>
      <c r="OI11" s="65"/>
      <c r="OJ11" s="82" t="str">
        <f t="shared" si="107"/>
        <v xml:space="preserve"> </v>
      </c>
      <c r="OK11" s="185" t="str">
        <f>IF(NV10+NV11+NV12=7.5,"ü","û")</f>
        <v>û</v>
      </c>
      <c r="OL11" s="207">
        <v>28</v>
      </c>
      <c r="OM11" s="226"/>
      <c r="ON11" s="61" t="str">
        <f>IF(OP11=0," ",VLOOKUP(OP11,PROTOKOL!$A:$F,6))</f>
        <v xml:space="preserve"> </v>
      </c>
      <c r="OO11" s="62"/>
      <c r="OP11" s="62"/>
      <c r="OQ11" s="62"/>
      <c r="OR11" s="63" t="str">
        <f>IF(OP11=0," ",(VLOOKUP(OP11,PROTOKOL!$A$1:$E$28,2))*OQ11)</f>
        <v xml:space="preserve"> </v>
      </c>
      <c r="OS11" s="64" t="str">
        <f t="shared" si="80"/>
        <v xml:space="preserve"> </v>
      </c>
      <c r="OT11" s="65" t="str">
        <f>IF(OP11=0," ",VLOOKUP(OP11,PROTOKOL!$A:$E,5,))</f>
        <v xml:space="preserve"> </v>
      </c>
      <c r="OU11" s="82" t="str">
        <f t="shared" si="81"/>
        <v xml:space="preserve"> </v>
      </c>
      <c r="OV11" s="61" t="str">
        <f>IF(OX11=0," ",VLOOKUP(OX11,PROTOKOL!$A:$F,6))</f>
        <v xml:space="preserve"> </v>
      </c>
      <c r="OW11" s="66"/>
      <c r="OX11" s="66"/>
      <c r="OY11" s="62"/>
      <c r="OZ11" s="63" t="str">
        <f>IF(OX11=0," ",(VLOOKUP(OX11,PROTOKOL!$A$1:$E$28,2))*OY11)</f>
        <v xml:space="preserve"> </v>
      </c>
      <c r="PA11" s="64" t="str">
        <f t="shared" si="108"/>
        <v xml:space="preserve"> </v>
      </c>
      <c r="PB11" s="65" t="str">
        <f>IF(OX11=0," ",VLOOKUP(OX11,PROTOKOL!$A:$E,5,))</f>
        <v xml:space="preserve"> </v>
      </c>
      <c r="PC11" s="82" t="str">
        <f t="shared" si="109"/>
        <v xml:space="preserve"> </v>
      </c>
      <c r="PD11" s="82">
        <f t="shared" si="110"/>
        <v>0</v>
      </c>
      <c r="PE11" s="82" t="str">
        <f t="shared" si="111"/>
        <v xml:space="preserve"> </v>
      </c>
      <c r="PF11" s="185" t="str">
        <f>IF(OQ10+OQ11+OQ12=7.5,"ü","û")</f>
        <v>û</v>
      </c>
      <c r="PG11" s="226"/>
      <c r="PH11" s="61" t="str">
        <f>IF(PJ11=0," ",VLOOKUP(PJ11,PROTOKOL!$A:$F,6))</f>
        <v>Forklift Operatörü</v>
      </c>
      <c r="PI11" s="62">
        <v>1</v>
      </c>
      <c r="PJ11" s="62">
        <v>13</v>
      </c>
      <c r="PK11" s="62">
        <v>0.5</v>
      </c>
      <c r="PL11" s="63">
        <f>IF(PJ11=0," ",(VLOOKUP(PJ11,PROTOKOL!$A$1:$E$28,2))*PK11)</f>
        <v>0</v>
      </c>
      <c r="PM11" s="64">
        <f t="shared" si="84"/>
        <v>1</v>
      </c>
      <c r="PN11" s="65">
        <f>IF(PJ11=0," ",VLOOKUP(PJ11,PROTOKOL!$A:$E,5,))</f>
        <v>7.5</v>
      </c>
      <c r="PO11" s="82">
        <f>IF(PJ11=0," ",PN11*PM11)/7.5*0.5</f>
        <v>0.5</v>
      </c>
      <c r="PP11" s="61" t="str">
        <f>IF(PR11=0," ",VLOOKUP(PR11,PROTOKOL!$A:$F,6))</f>
        <v xml:space="preserve"> </v>
      </c>
      <c r="PQ11" s="66"/>
      <c r="PR11" s="66"/>
      <c r="PS11" s="62"/>
      <c r="PT11" s="63" t="str">
        <f>IF(PR11=0," ",(VLOOKUP(PR11,PROTOKOL!$A$1:$E$28,2))*PS11)</f>
        <v xml:space="preserve"> </v>
      </c>
      <c r="PU11" s="64" t="str">
        <f t="shared" si="86"/>
        <v xml:space="preserve"> </v>
      </c>
      <c r="PV11" s="65" t="str">
        <f>IF(PR11=0," ",VLOOKUP(PR11,PROTOKOL!$A:$E,5,))</f>
        <v xml:space="preserve"> </v>
      </c>
      <c r="PW11" s="82" t="str">
        <f t="shared" si="87"/>
        <v xml:space="preserve"> </v>
      </c>
      <c r="PX11" s="65"/>
      <c r="PY11" s="82" t="str">
        <f t="shared" si="112"/>
        <v xml:space="preserve"> </v>
      </c>
      <c r="PZ11" s="117"/>
      <c r="QA11" s="117"/>
      <c r="QB11" s="117"/>
      <c r="QC11" s="117"/>
      <c r="QD11" s="117"/>
      <c r="QE11" s="117"/>
      <c r="QF11" s="117"/>
      <c r="QG11" s="117"/>
      <c r="QH11" s="117"/>
      <c r="QI11" s="117"/>
      <c r="QJ11" s="117"/>
      <c r="QK11" s="117"/>
      <c r="QL11" s="117"/>
      <c r="QM11" s="117"/>
      <c r="QN11" s="117"/>
      <c r="QO11" s="117"/>
    </row>
    <row r="12" spans="1:457" ht="12.75" customHeight="1" thickBot="1">
      <c r="B12" s="227"/>
      <c r="C12" s="61" t="str">
        <f>IF(E12=0," ",VLOOKUP(E12,PROTOKOL!$A:$F,6))</f>
        <v>KOKU TESTİ</v>
      </c>
      <c r="D12" s="62">
        <v>1</v>
      </c>
      <c r="E12" s="62">
        <v>16</v>
      </c>
      <c r="F12" s="62">
        <v>2</v>
      </c>
      <c r="G12" s="63">
        <f>IF(E12=0," ",(VLOOKUP(E12,PROTOKOL!$A$1:$E$28,2))*F12)</f>
        <v>0</v>
      </c>
      <c r="H12" s="64">
        <f t="shared" si="0"/>
        <v>1</v>
      </c>
      <c r="I12" s="65">
        <f>IF(E12=0," ",VLOOKUP(E12,PROTOKOL!$A:$E,5,))</f>
        <v>25.405435113750318</v>
      </c>
      <c r="J12" s="82">
        <f>IF(E12=0," ",I12*H12)/7.5*2</f>
        <v>6.7747826970000853</v>
      </c>
      <c r="K12" s="61" t="str">
        <f>IF(M12=0," ",VLOOKUP(M12,PROTOKOL!$A:$F,6))</f>
        <v xml:space="preserve"> </v>
      </c>
      <c r="L12" s="66"/>
      <c r="M12" s="66"/>
      <c r="N12" s="62"/>
      <c r="O12" s="63" t="str">
        <f>IF(M12=0," ",(VLOOKUP(M12,PROTOKOL!$A$1:$E$28,2))*N12)</f>
        <v xml:space="preserve"> </v>
      </c>
      <c r="P12" s="64" t="str">
        <f t="shared" si="2"/>
        <v xml:space="preserve"> </v>
      </c>
      <c r="Q12" s="65" t="str">
        <f>IF(M12=0," ",VLOOKUP(M12,PROTOKOL!$A:$E,5,))</f>
        <v xml:space="preserve"> </v>
      </c>
      <c r="R12" s="82" t="str">
        <f t="shared" si="3"/>
        <v xml:space="preserve"> </v>
      </c>
      <c r="S12" s="65"/>
      <c r="T12" s="82" t="str">
        <f t="shared" si="88"/>
        <v xml:space="preserve"> </v>
      </c>
      <c r="U12" s="117"/>
      <c r="V12" s="227"/>
      <c r="W12" s="61" t="str">
        <f>IF(Y12=0," ",VLOOKUP(Y12,PROTOKOL!$A:$F,6))</f>
        <v xml:space="preserve"> </v>
      </c>
      <c r="X12" s="62"/>
      <c r="Y12" s="62"/>
      <c r="Z12" s="62"/>
      <c r="AA12" s="63" t="str">
        <f>IF(Y12=0," ",(VLOOKUP(Y12,PROTOKOL!$A$1:$E$28,2))*Z12)</f>
        <v xml:space="preserve"> </v>
      </c>
      <c r="AB12" s="64" t="str">
        <f t="shared" si="4"/>
        <v xml:space="preserve"> </v>
      </c>
      <c r="AC12" s="65" t="str">
        <f>IF(Y12=0," ",VLOOKUP(Y12,PROTOKOL!$A:$E,5,))</f>
        <v xml:space="preserve"> </v>
      </c>
      <c r="AD12" s="82" t="str">
        <f t="shared" si="5"/>
        <v xml:space="preserve"> </v>
      </c>
      <c r="AE12" s="61" t="str">
        <f>IF(AG12=0," ",VLOOKUP(AG12,PROTOKOL!$A:$F,6))</f>
        <v xml:space="preserve"> </v>
      </c>
      <c r="AF12" s="66"/>
      <c r="AG12" s="66"/>
      <c r="AH12" s="62"/>
      <c r="AI12" s="63" t="str">
        <f>IF(AG12=0," ",(VLOOKUP(AG12,PROTOKOL!$A$1:$E$28,2))*AH12)</f>
        <v xml:space="preserve"> </v>
      </c>
      <c r="AJ12" s="64" t="str">
        <f t="shared" si="6"/>
        <v xml:space="preserve"> </v>
      </c>
      <c r="AK12" s="65" t="str">
        <f>IF(AG12=0," ",VLOOKUP(AG12,PROTOKOL!$A:$E,5,))</f>
        <v xml:space="preserve"> </v>
      </c>
      <c r="AL12" s="82" t="str">
        <f t="shared" si="7"/>
        <v xml:space="preserve"> </v>
      </c>
      <c r="AM12" s="65"/>
      <c r="AN12" s="82" t="str">
        <f t="shared" si="89"/>
        <v xml:space="preserve"> </v>
      </c>
      <c r="AO12" s="117"/>
      <c r="AP12" s="227"/>
      <c r="AQ12" s="61" t="str">
        <f>IF(AS12=0," ",VLOOKUP(AS12,PROTOKOL!$A:$F,6))</f>
        <v xml:space="preserve"> </v>
      </c>
      <c r="AR12" s="62"/>
      <c r="AS12" s="62"/>
      <c r="AT12" s="62"/>
      <c r="AU12" s="63" t="str">
        <f>IF(AS12=0," ",(VLOOKUP(AS12,PROTOKOL!$A$1:$E$28,2))*AT12)</f>
        <v xml:space="preserve"> </v>
      </c>
      <c r="AV12" s="64" t="str">
        <f t="shared" si="8"/>
        <v xml:space="preserve"> </v>
      </c>
      <c r="AW12" s="65" t="str">
        <f>IF(AS12=0," ",VLOOKUP(AS12,PROTOKOL!$A:$E,5,))</f>
        <v xml:space="preserve"> </v>
      </c>
      <c r="AX12" s="82" t="str">
        <f t="shared" si="9"/>
        <v xml:space="preserve"> </v>
      </c>
      <c r="AY12" s="61" t="str">
        <f>IF(BA12=0," ",VLOOKUP(BA12,PROTOKOL!$A:$F,6))</f>
        <v xml:space="preserve"> </v>
      </c>
      <c r="AZ12" s="66"/>
      <c r="BA12" s="66"/>
      <c r="BB12" s="62"/>
      <c r="BC12" s="63" t="str">
        <f>IF(BA12=0," ",(VLOOKUP(BA12,PROTOKOL!$A$1:$E$28,2))*BB12)</f>
        <v xml:space="preserve"> </v>
      </c>
      <c r="BD12" s="64" t="str">
        <f t="shared" si="10"/>
        <v xml:space="preserve"> </v>
      </c>
      <c r="BE12" s="65" t="str">
        <f>IF(BA12=0," ",VLOOKUP(BA12,PROTOKOL!$A:$E,5,))</f>
        <v xml:space="preserve"> </v>
      </c>
      <c r="BF12" s="82" t="str">
        <f t="shared" si="11"/>
        <v xml:space="preserve"> </v>
      </c>
      <c r="BG12" s="65"/>
      <c r="BH12" s="82" t="str">
        <f t="shared" si="90"/>
        <v xml:space="preserve"> </v>
      </c>
      <c r="BI12" s="117"/>
      <c r="BJ12" s="227"/>
      <c r="BK12" s="61" t="str">
        <f>IF(BM12=0," ",VLOOKUP(BM12,PROTOKOL!$A:$F,6))</f>
        <v xml:space="preserve"> </v>
      </c>
      <c r="BL12" s="62"/>
      <c r="BM12" s="62"/>
      <c r="BN12" s="62"/>
      <c r="BO12" s="63" t="str">
        <f>IF(BM12=0," ",(VLOOKUP(BM12,PROTOKOL!$A$1:$E$28,2))*BN12)</f>
        <v xml:space="preserve"> </v>
      </c>
      <c r="BP12" s="64" t="str">
        <f t="shared" si="12"/>
        <v xml:space="preserve"> </v>
      </c>
      <c r="BQ12" s="65" t="str">
        <f>IF(BM12=0," ",VLOOKUP(BM12,PROTOKOL!$A:$E,5,))</f>
        <v xml:space="preserve"> </v>
      </c>
      <c r="BR12" s="82" t="str">
        <f t="shared" si="13"/>
        <v xml:space="preserve"> </v>
      </c>
      <c r="BS12" s="61" t="str">
        <f>IF(BU12=0," ",VLOOKUP(BU12,PROTOKOL!$A:$F,6))</f>
        <v xml:space="preserve"> </v>
      </c>
      <c r="BT12" s="66"/>
      <c r="BU12" s="66"/>
      <c r="BV12" s="62"/>
      <c r="BW12" s="63" t="str">
        <f>IF(BU12=0," ",(VLOOKUP(BU12,PROTOKOL!$A$1:$E$28,2))*BV12)</f>
        <v xml:space="preserve"> </v>
      </c>
      <c r="BX12" s="64" t="str">
        <f t="shared" si="14"/>
        <v xml:space="preserve"> </v>
      </c>
      <c r="BY12" s="65" t="str">
        <f>IF(BU12=0," ",VLOOKUP(BU12,PROTOKOL!$A:$E,5,))</f>
        <v xml:space="preserve"> </v>
      </c>
      <c r="BZ12" s="82" t="str">
        <f t="shared" si="15"/>
        <v xml:space="preserve"> </v>
      </c>
      <c r="CA12" s="65"/>
      <c r="CB12" s="82" t="str">
        <f t="shared" si="91"/>
        <v xml:space="preserve"> </v>
      </c>
      <c r="CC12" s="117"/>
      <c r="CD12" s="227"/>
      <c r="CE12" s="61" t="str">
        <f>IF(CG12=0," ",VLOOKUP(CG12,PROTOKOL!$A:$F,6))</f>
        <v xml:space="preserve"> </v>
      </c>
      <c r="CF12" s="62"/>
      <c r="CG12" s="62"/>
      <c r="CH12" s="62"/>
      <c r="CI12" s="63" t="str">
        <f>IF(CG12=0," ",(VLOOKUP(CG12,PROTOKOL!$A$1:$E$28,2))*CH12)</f>
        <v xml:space="preserve"> </v>
      </c>
      <c r="CJ12" s="64" t="str">
        <f t="shared" si="16"/>
        <v xml:space="preserve"> </v>
      </c>
      <c r="CK12" s="65" t="str">
        <f>IF(CG12=0," ",VLOOKUP(CG12,PROTOKOL!$A:$E,5,))</f>
        <v xml:space="preserve"> </v>
      </c>
      <c r="CL12" s="82" t="str">
        <f t="shared" si="17"/>
        <v xml:space="preserve"> </v>
      </c>
      <c r="CM12" s="61" t="str">
        <f>IF(CO12=0," ",VLOOKUP(CO12,PROTOKOL!$A:$F,6))</f>
        <v xml:space="preserve"> </v>
      </c>
      <c r="CN12" s="66"/>
      <c r="CO12" s="66"/>
      <c r="CP12" s="62"/>
      <c r="CQ12" s="63" t="str">
        <f>IF(CO12=0," ",(VLOOKUP(CO12,PROTOKOL!$A$1:$E$28,2))*CP12)</f>
        <v xml:space="preserve"> </v>
      </c>
      <c r="CR12" s="64" t="str">
        <f t="shared" si="18"/>
        <v xml:space="preserve"> </v>
      </c>
      <c r="CS12" s="65" t="str">
        <f>IF(CO12=0," ",VLOOKUP(CO12,PROTOKOL!$A:$E,5,))</f>
        <v xml:space="preserve"> </v>
      </c>
      <c r="CT12" s="82" t="str">
        <f t="shared" si="19"/>
        <v xml:space="preserve"> </v>
      </c>
      <c r="CU12" s="65"/>
      <c r="CV12" s="82" t="str">
        <f t="shared" si="92"/>
        <v xml:space="preserve"> </v>
      </c>
      <c r="CW12" s="117"/>
      <c r="CX12" s="227"/>
      <c r="CY12" s="61" t="str">
        <f>IF(DA12=0," ",VLOOKUP(DA12,PROTOKOL!$A:$F,6))</f>
        <v xml:space="preserve"> </v>
      </c>
      <c r="CZ12" s="62"/>
      <c r="DA12" s="62"/>
      <c r="DB12" s="62"/>
      <c r="DC12" s="63" t="str">
        <f>IF(DA12=0," ",(VLOOKUP(DA12,PROTOKOL!$A$1:$E$28,2))*DB12)</f>
        <v xml:space="preserve"> </v>
      </c>
      <c r="DD12" s="64" t="str">
        <f t="shared" si="20"/>
        <v xml:space="preserve"> </v>
      </c>
      <c r="DE12" s="65" t="str">
        <f>IF(DA12=0," ",VLOOKUP(DA12,PROTOKOL!$A:$E,5,))</f>
        <v xml:space="preserve"> </v>
      </c>
      <c r="DF12" s="82" t="str">
        <f t="shared" si="21"/>
        <v xml:space="preserve"> </v>
      </c>
      <c r="DG12" s="61" t="str">
        <f>IF(DI12=0," ",VLOOKUP(DI12,PROTOKOL!$A:$F,6))</f>
        <v xml:space="preserve"> </v>
      </c>
      <c r="DH12" s="66"/>
      <c r="DI12" s="66"/>
      <c r="DJ12" s="62"/>
      <c r="DK12" s="63" t="str">
        <f>IF(DI12=0," ",(VLOOKUP(DI12,PROTOKOL!$A$1:$E$28,2))*DJ12)</f>
        <v xml:space="preserve"> </v>
      </c>
      <c r="DL12" s="64" t="str">
        <f t="shared" si="22"/>
        <v xml:space="preserve"> </v>
      </c>
      <c r="DM12" s="65" t="str">
        <f>IF(DI12=0," ",VLOOKUP(DI12,PROTOKOL!$A:$E,5,))</f>
        <v xml:space="preserve"> </v>
      </c>
      <c r="DN12" s="82" t="str">
        <f t="shared" si="23"/>
        <v xml:space="preserve"> </v>
      </c>
      <c r="DO12" s="65"/>
      <c r="DP12" s="82" t="str">
        <f t="shared" si="93"/>
        <v xml:space="preserve"> </v>
      </c>
      <c r="DQ12" s="117"/>
      <c r="DR12" s="227"/>
      <c r="DS12" s="61" t="str">
        <f>IF(DU12=0," ",VLOOKUP(DU12,PROTOKOL!$A:$F,6))</f>
        <v xml:space="preserve"> </v>
      </c>
      <c r="DT12" s="62"/>
      <c r="DU12" s="62"/>
      <c r="DV12" s="62"/>
      <c r="DW12" s="63" t="str">
        <f>IF(DU12=0," ",(VLOOKUP(DU12,PROTOKOL!$A$1:$E$28,2))*DV12)</f>
        <v xml:space="preserve"> </v>
      </c>
      <c r="DX12" s="64" t="str">
        <f t="shared" si="24"/>
        <v xml:space="preserve"> </v>
      </c>
      <c r="DY12" s="65" t="str">
        <f>IF(DU12=0," ",VLOOKUP(DU12,PROTOKOL!$A:$E,5,))</f>
        <v xml:space="preserve"> </v>
      </c>
      <c r="DZ12" s="82" t="str">
        <f t="shared" si="25"/>
        <v xml:space="preserve"> </v>
      </c>
      <c r="EA12" s="61" t="str">
        <f>IF(EC12=0," ",VLOOKUP(EC12,PROTOKOL!$A:$F,6))</f>
        <v xml:space="preserve"> </v>
      </c>
      <c r="EB12" s="66"/>
      <c r="EC12" s="66"/>
      <c r="ED12" s="62"/>
      <c r="EE12" s="63" t="str">
        <f>IF(EC12=0," ",(VLOOKUP(EC12,PROTOKOL!$A$1:$E$28,2))*ED12)</f>
        <v xml:space="preserve"> </v>
      </c>
      <c r="EF12" s="64" t="str">
        <f t="shared" si="26"/>
        <v xml:space="preserve"> </v>
      </c>
      <c r="EG12" s="65" t="str">
        <f>IF(EC12=0," ",VLOOKUP(EC12,PROTOKOL!$A:$E,5,))</f>
        <v xml:space="preserve"> </v>
      </c>
      <c r="EH12" s="82" t="str">
        <f t="shared" si="27"/>
        <v xml:space="preserve"> </v>
      </c>
      <c r="EI12" s="65"/>
      <c r="EJ12" s="82" t="str">
        <f t="shared" si="94"/>
        <v xml:space="preserve"> </v>
      </c>
      <c r="EK12" s="117"/>
      <c r="EL12" s="227"/>
      <c r="EM12" s="61" t="str">
        <f>IF(EO12=0," ",VLOOKUP(EO12,PROTOKOL!$A:$F,6))</f>
        <v xml:space="preserve"> </v>
      </c>
      <c r="EN12" s="62"/>
      <c r="EO12" s="62"/>
      <c r="EP12" s="62"/>
      <c r="EQ12" s="63" t="str">
        <f>IF(EO12=0," ",(VLOOKUP(EO12,PROTOKOL!$A$1:$E$28,2))*EP12)</f>
        <v xml:space="preserve"> </v>
      </c>
      <c r="ER12" s="64" t="str">
        <f t="shared" si="28"/>
        <v xml:space="preserve"> </v>
      </c>
      <c r="ES12" s="65" t="str">
        <f>IF(EO12=0," ",VLOOKUP(EO12,PROTOKOL!$A:$E,5,))</f>
        <v xml:space="preserve"> </v>
      </c>
      <c r="ET12" s="82" t="str">
        <f t="shared" si="29"/>
        <v xml:space="preserve"> </v>
      </c>
      <c r="EU12" s="61" t="str">
        <f>IF(EW12=0," ",VLOOKUP(EW12,PROTOKOL!$A:$F,6))</f>
        <v xml:space="preserve"> </v>
      </c>
      <c r="EV12" s="66"/>
      <c r="EW12" s="66"/>
      <c r="EX12" s="62"/>
      <c r="EY12" s="63" t="str">
        <f>IF(EW12=0," ",(VLOOKUP(EW12,PROTOKOL!$A$1:$E$28,2))*EX12)</f>
        <v xml:space="preserve"> </v>
      </c>
      <c r="EZ12" s="64" t="str">
        <f t="shared" si="30"/>
        <v xml:space="preserve"> </v>
      </c>
      <c r="FA12" s="65" t="str">
        <f>IF(EW12=0," ",VLOOKUP(EW12,PROTOKOL!$A:$E,5,))</f>
        <v xml:space="preserve"> </v>
      </c>
      <c r="FB12" s="82" t="str">
        <f t="shared" si="31"/>
        <v xml:space="preserve"> </v>
      </c>
      <c r="FC12" s="65"/>
      <c r="FD12" s="82" t="str">
        <f t="shared" si="95"/>
        <v xml:space="preserve"> </v>
      </c>
      <c r="FE12" s="117"/>
      <c r="FF12" s="227"/>
      <c r="FG12" s="61" t="str">
        <f>IF(FI12=0," ",VLOOKUP(FI12,PROTOKOL!$A:$F,6))</f>
        <v>Forklift Operatörü</v>
      </c>
      <c r="FH12" s="62">
        <v>1</v>
      </c>
      <c r="FI12" s="62">
        <v>13</v>
      </c>
      <c r="FJ12" s="62">
        <v>3.5</v>
      </c>
      <c r="FK12" s="63">
        <f>IF(FI12=0," ",(VLOOKUP(FI12,PROTOKOL!$A$1:$E$28,2))*FJ12)</f>
        <v>0</v>
      </c>
      <c r="FL12" s="64">
        <f t="shared" si="32"/>
        <v>1</v>
      </c>
      <c r="FM12" s="65">
        <f>IF(FI12=0," ",VLOOKUP(FI12,PROTOKOL!$A:$E,5,))</f>
        <v>7.5</v>
      </c>
      <c r="FN12" s="82">
        <f>IF(FI12=0," ",FM12*FL12)/7.5*3.5</f>
        <v>3.5</v>
      </c>
      <c r="FO12" s="61" t="str">
        <f>IF(FQ12=0," ",VLOOKUP(FQ12,PROTOKOL!$A:$F,6))</f>
        <v xml:space="preserve"> </v>
      </c>
      <c r="FP12" s="66"/>
      <c r="FQ12" s="66"/>
      <c r="FR12" s="62"/>
      <c r="FS12" s="63" t="str">
        <f>IF(FQ12=0," ",(VLOOKUP(FQ12,PROTOKOL!$A$1:$E$28,2))*FR12)</f>
        <v xml:space="preserve"> </v>
      </c>
      <c r="FT12" s="64" t="str">
        <f t="shared" si="34"/>
        <v xml:space="preserve"> </v>
      </c>
      <c r="FU12" s="65" t="str">
        <f>IF(FQ12=0," ",VLOOKUP(FQ12,PROTOKOL!$A:$E,5,))</f>
        <v xml:space="preserve"> </v>
      </c>
      <c r="FV12" s="82" t="str">
        <f t="shared" si="35"/>
        <v xml:space="preserve"> </v>
      </c>
      <c r="FW12" s="65"/>
      <c r="FX12" s="82" t="str">
        <f t="shared" si="96"/>
        <v xml:space="preserve"> </v>
      </c>
      <c r="FY12" s="117"/>
      <c r="FZ12" s="227"/>
      <c r="GA12" s="61" t="str">
        <f>IF(GC12=0," ",VLOOKUP(GC12,PROTOKOL!$A:$F,6))</f>
        <v xml:space="preserve"> </v>
      </c>
      <c r="GB12" s="62"/>
      <c r="GC12" s="62"/>
      <c r="GD12" s="62"/>
      <c r="GE12" s="63" t="str">
        <f>IF(GC12=0," ",(VLOOKUP(GC12,PROTOKOL!$A$1:$E$28,2))*GD12)</f>
        <v xml:space="preserve"> </v>
      </c>
      <c r="GF12" s="64" t="str">
        <f t="shared" si="36"/>
        <v xml:space="preserve"> </v>
      </c>
      <c r="GG12" s="65" t="str">
        <f>IF(GC12=0," ",VLOOKUP(GC12,PROTOKOL!$A:$E,5,))</f>
        <v xml:space="preserve"> </v>
      </c>
      <c r="GH12" s="82" t="str">
        <f t="shared" si="37"/>
        <v xml:space="preserve"> </v>
      </c>
      <c r="GI12" s="61" t="str">
        <f>IF(GK12=0," ",VLOOKUP(GK12,PROTOKOL!$A:$F,6))</f>
        <v xml:space="preserve"> </v>
      </c>
      <c r="GJ12" s="66"/>
      <c r="GK12" s="66"/>
      <c r="GL12" s="62"/>
      <c r="GM12" s="63" t="str">
        <f>IF(GK12=0," ",(VLOOKUP(GK12,PROTOKOL!$A$1:$E$28,2))*GL12)</f>
        <v xml:space="preserve"> </v>
      </c>
      <c r="GN12" s="64" t="str">
        <f t="shared" si="38"/>
        <v xml:space="preserve"> </v>
      </c>
      <c r="GO12" s="65" t="str">
        <f>IF(GK12=0," ",VLOOKUP(GK12,PROTOKOL!$A:$E,5,))</f>
        <v xml:space="preserve"> </v>
      </c>
      <c r="GP12" s="82" t="str">
        <f t="shared" si="39"/>
        <v xml:space="preserve"> </v>
      </c>
      <c r="GQ12" s="65"/>
      <c r="GR12" s="82" t="str">
        <f t="shared" si="97"/>
        <v xml:space="preserve"> </v>
      </c>
      <c r="GS12" s="117"/>
      <c r="GT12" s="227"/>
      <c r="GU12" s="61" t="str">
        <f>IF(GW12=0," ",VLOOKUP(GW12,PROTOKOL!$A:$F,6))</f>
        <v xml:space="preserve"> </v>
      </c>
      <c r="GV12" s="62"/>
      <c r="GW12" s="62"/>
      <c r="GX12" s="62"/>
      <c r="GY12" s="63" t="str">
        <f>IF(GW12=0," ",(VLOOKUP(GW12,PROTOKOL!$A$1:$E$28,2))*GX12)</f>
        <v xml:space="preserve"> </v>
      </c>
      <c r="GZ12" s="64" t="str">
        <f t="shared" si="40"/>
        <v xml:space="preserve"> </v>
      </c>
      <c r="HA12" s="65" t="str">
        <f>IF(GW12=0," ",VLOOKUP(GW12,PROTOKOL!$A:$E,5,))</f>
        <v xml:space="preserve"> </v>
      </c>
      <c r="HB12" s="82" t="str">
        <f t="shared" si="41"/>
        <v xml:space="preserve"> </v>
      </c>
      <c r="HC12" s="61" t="str">
        <f>IF(HE12=0," ",VLOOKUP(HE12,PROTOKOL!$A:$F,6))</f>
        <v xml:space="preserve"> </v>
      </c>
      <c r="HD12" s="66"/>
      <c r="HE12" s="66"/>
      <c r="HF12" s="62"/>
      <c r="HG12" s="63" t="str">
        <f>IF(HE12=0," ",(VLOOKUP(HE12,PROTOKOL!$A$1:$E$28,2))*HF12)</f>
        <v xml:space="preserve"> </v>
      </c>
      <c r="HH12" s="64" t="str">
        <f t="shared" si="42"/>
        <v xml:space="preserve"> </v>
      </c>
      <c r="HI12" s="65" t="str">
        <f>IF(HE12=0," ",VLOOKUP(HE12,PROTOKOL!$A:$E,5,))</f>
        <v xml:space="preserve"> </v>
      </c>
      <c r="HJ12" s="82" t="str">
        <f t="shared" si="43"/>
        <v xml:space="preserve"> </v>
      </c>
      <c r="HK12" s="65"/>
      <c r="HL12" s="82" t="str">
        <f t="shared" si="98"/>
        <v xml:space="preserve"> </v>
      </c>
      <c r="HM12" s="117"/>
      <c r="HN12" s="227"/>
      <c r="HO12" s="61" t="str">
        <f>IF(HQ12=0," ",VLOOKUP(HQ12,PROTOKOL!$A:$F,6))</f>
        <v xml:space="preserve"> </v>
      </c>
      <c r="HP12" s="62"/>
      <c r="HQ12" s="62"/>
      <c r="HR12" s="62"/>
      <c r="HS12" s="63" t="str">
        <f>IF(HQ12=0," ",(VLOOKUP(HQ12,PROTOKOL!$A$1:$E$28,2))*HR12)</f>
        <v xml:space="preserve"> </v>
      </c>
      <c r="HT12" s="64" t="str">
        <f t="shared" si="44"/>
        <v xml:space="preserve"> </v>
      </c>
      <c r="HU12" s="65" t="str">
        <f>IF(HQ12=0," ",VLOOKUP(HQ12,PROTOKOL!$A:$E,5,))</f>
        <v xml:space="preserve"> </v>
      </c>
      <c r="HV12" s="82" t="str">
        <f t="shared" si="45"/>
        <v xml:space="preserve"> </v>
      </c>
      <c r="HW12" s="61" t="str">
        <f>IF(HY12=0," ",VLOOKUP(HY12,PROTOKOL!$A:$F,6))</f>
        <v xml:space="preserve"> </v>
      </c>
      <c r="HX12" s="66"/>
      <c r="HY12" s="66"/>
      <c r="HZ12" s="62"/>
      <c r="IA12" s="63" t="str">
        <f>IF(HY12=0," ",(VLOOKUP(HY12,PROTOKOL!$A$1:$E$28,2))*HZ12)</f>
        <v xml:space="preserve"> </v>
      </c>
      <c r="IB12" s="64" t="str">
        <f t="shared" si="46"/>
        <v xml:space="preserve"> </v>
      </c>
      <c r="IC12" s="65" t="str">
        <f>IF(HY12=0," ",VLOOKUP(HY12,PROTOKOL!$A:$E,5,))</f>
        <v xml:space="preserve"> </v>
      </c>
      <c r="ID12" s="82" t="str">
        <f t="shared" si="47"/>
        <v xml:space="preserve"> </v>
      </c>
      <c r="IE12" s="65"/>
      <c r="IF12" s="82" t="str">
        <f t="shared" si="99"/>
        <v xml:space="preserve"> </v>
      </c>
      <c r="IG12" s="117"/>
      <c r="IH12" s="227"/>
      <c r="II12" s="61" t="str">
        <f>IF(IK12=0," ",VLOOKUP(IK12,PROTOKOL!$A:$F,6))</f>
        <v xml:space="preserve"> </v>
      </c>
      <c r="IJ12" s="62"/>
      <c r="IK12" s="62"/>
      <c r="IL12" s="62"/>
      <c r="IM12" s="63" t="str">
        <f>IF(IK12=0," ",(VLOOKUP(IK12,PROTOKOL!$A$1:$E$28,2))*IL12)</f>
        <v xml:space="preserve"> </v>
      </c>
      <c r="IN12" s="64" t="str">
        <f t="shared" si="48"/>
        <v xml:space="preserve"> </v>
      </c>
      <c r="IO12" s="65" t="str">
        <f>IF(IK12=0," ",VLOOKUP(IK12,PROTOKOL!$A:$E,5,))</f>
        <v xml:space="preserve"> </v>
      </c>
      <c r="IP12" s="82" t="str">
        <f t="shared" si="49"/>
        <v xml:space="preserve"> </v>
      </c>
      <c r="IQ12" s="61" t="str">
        <f>IF(IS12=0," ",VLOOKUP(IS12,PROTOKOL!$A:$F,6))</f>
        <v xml:space="preserve"> </v>
      </c>
      <c r="IR12" s="66"/>
      <c r="IS12" s="66"/>
      <c r="IT12" s="62"/>
      <c r="IU12" s="63" t="str">
        <f>IF(IS12=0," ",(VLOOKUP(IS12,PROTOKOL!$A$1:$E$28,2))*IT12)</f>
        <v xml:space="preserve"> </v>
      </c>
      <c r="IV12" s="64" t="str">
        <f t="shared" si="50"/>
        <v xml:space="preserve"> </v>
      </c>
      <c r="IW12" s="65" t="str">
        <f>IF(IS12=0," ",VLOOKUP(IS12,PROTOKOL!$A:$E,5,))</f>
        <v xml:space="preserve"> </v>
      </c>
      <c r="IX12" s="82" t="str">
        <f t="shared" si="51"/>
        <v xml:space="preserve"> </v>
      </c>
      <c r="IY12" s="65"/>
      <c r="IZ12" s="82" t="str">
        <f t="shared" si="100"/>
        <v xml:space="preserve"> </v>
      </c>
      <c r="JA12" s="117"/>
      <c r="JB12" s="227"/>
      <c r="JC12" s="61" t="str">
        <f>IF(JE12=0," ",VLOOKUP(JE12,PROTOKOL!$A:$F,6))</f>
        <v xml:space="preserve"> </v>
      </c>
      <c r="JD12" s="62"/>
      <c r="JE12" s="62"/>
      <c r="JF12" s="62"/>
      <c r="JG12" s="63" t="str">
        <f>IF(JE12=0," ",(VLOOKUP(JE12,PROTOKOL!$A$1:$E$28,2))*JF12)</f>
        <v xml:space="preserve"> </v>
      </c>
      <c r="JH12" s="64" t="str">
        <f t="shared" si="52"/>
        <v xml:space="preserve"> </v>
      </c>
      <c r="JI12" s="65" t="str">
        <f>IF(JE12=0," ",VLOOKUP(JE12,PROTOKOL!$A:$E,5,))</f>
        <v xml:space="preserve"> </v>
      </c>
      <c r="JJ12" s="82" t="str">
        <f t="shared" si="53"/>
        <v xml:space="preserve"> </v>
      </c>
      <c r="JK12" s="61" t="str">
        <f>IF(JM12=0," ",VLOOKUP(JM12,PROTOKOL!$A:$F,6))</f>
        <v xml:space="preserve"> </v>
      </c>
      <c r="JL12" s="66"/>
      <c r="JM12" s="66"/>
      <c r="JN12" s="62"/>
      <c r="JO12" s="63" t="str">
        <f>IF(JM12=0," ",(VLOOKUP(JM12,PROTOKOL!$A$1:$E$28,2))*JN12)</f>
        <v xml:space="preserve"> </v>
      </c>
      <c r="JP12" s="64" t="str">
        <f t="shared" si="54"/>
        <v xml:space="preserve"> </v>
      </c>
      <c r="JQ12" s="65" t="str">
        <f>IF(JM12=0," ",VLOOKUP(JM12,PROTOKOL!$A:$E,5,))</f>
        <v xml:space="preserve"> </v>
      </c>
      <c r="JR12" s="82" t="str">
        <f t="shared" si="55"/>
        <v xml:space="preserve"> </v>
      </c>
      <c r="JS12" s="65"/>
      <c r="JT12" s="82" t="str">
        <f t="shared" si="101"/>
        <v xml:space="preserve"> </v>
      </c>
      <c r="JU12" s="117"/>
      <c r="JV12" s="227"/>
      <c r="JW12" s="61" t="str">
        <f>IF(JY12=0," ",VLOOKUP(JY12,PROTOKOL!$A:$F,6))</f>
        <v xml:space="preserve"> </v>
      </c>
      <c r="JX12" s="62"/>
      <c r="JY12" s="62"/>
      <c r="JZ12" s="62"/>
      <c r="KA12" s="63" t="str">
        <f>IF(JY12=0," ",(VLOOKUP(JY12,PROTOKOL!$A$1:$E$28,2))*JZ12)</f>
        <v xml:space="preserve"> </v>
      </c>
      <c r="KB12" s="64" t="str">
        <f t="shared" si="56"/>
        <v xml:space="preserve"> </v>
      </c>
      <c r="KC12" s="65" t="str">
        <f>IF(JY12=0," ",VLOOKUP(JY12,PROTOKOL!$A:$E,5,))</f>
        <v xml:space="preserve"> </v>
      </c>
      <c r="KD12" s="82" t="str">
        <f t="shared" si="57"/>
        <v xml:space="preserve"> </v>
      </c>
      <c r="KE12" s="61" t="str">
        <f>IF(KG12=0," ",VLOOKUP(KG12,PROTOKOL!$A:$F,6))</f>
        <v xml:space="preserve"> </v>
      </c>
      <c r="KF12" s="66"/>
      <c r="KG12" s="66"/>
      <c r="KH12" s="62"/>
      <c r="KI12" s="63" t="str">
        <f>IF(KG12=0," ",(VLOOKUP(KG12,PROTOKOL!$A$1:$E$28,2))*KH12)</f>
        <v xml:space="preserve"> </v>
      </c>
      <c r="KJ12" s="64" t="str">
        <f t="shared" si="58"/>
        <v xml:space="preserve"> </v>
      </c>
      <c r="KK12" s="65" t="str">
        <f>IF(KG12=0," ",VLOOKUP(KG12,PROTOKOL!$A:$E,5,))</f>
        <v xml:space="preserve"> </v>
      </c>
      <c r="KL12" s="82" t="str">
        <f t="shared" si="59"/>
        <v xml:space="preserve"> </v>
      </c>
      <c r="KM12" s="65"/>
      <c r="KN12" s="82" t="str">
        <f t="shared" si="102"/>
        <v xml:space="preserve"> </v>
      </c>
      <c r="KO12" s="117"/>
      <c r="KP12" s="227"/>
      <c r="KQ12" s="61" t="str">
        <f>IF(KS12=0," ",VLOOKUP(KS12,PROTOKOL!$A:$F,6))</f>
        <v xml:space="preserve"> </v>
      </c>
      <c r="KR12" s="62"/>
      <c r="KS12" s="62"/>
      <c r="KT12" s="62"/>
      <c r="KU12" s="63" t="str">
        <f>IF(KS12=0," ",(VLOOKUP(KS12,PROTOKOL!$A$1:$E$28,2))*KT12)</f>
        <v xml:space="preserve"> </v>
      </c>
      <c r="KV12" s="64" t="str">
        <f t="shared" si="60"/>
        <v xml:space="preserve"> </v>
      </c>
      <c r="KW12" s="65" t="str">
        <f>IF(KS12=0," ",VLOOKUP(KS12,PROTOKOL!$A:$E,5,))</f>
        <v xml:space="preserve"> </v>
      </c>
      <c r="KX12" s="82" t="str">
        <f t="shared" si="61"/>
        <v xml:space="preserve"> </v>
      </c>
      <c r="KY12" s="61" t="str">
        <f>IF(LA12=0," ",VLOOKUP(LA12,PROTOKOL!$A:$F,6))</f>
        <v xml:space="preserve"> </v>
      </c>
      <c r="KZ12" s="66"/>
      <c r="LA12" s="66"/>
      <c r="LB12" s="62"/>
      <c r="LC12" s="63" t="str">
        <f>IF(LA12=0," ",(VLOOKUP(LA12,PROTOKOL!$A$1:$E$28,2))*LB12)</f>
        <v xml:space="preserve"> </v>
      </c>
      <c r="LD12" s="64" t="str">
        <f t="shared" si="62"/>
        <v xml:space="preserve"> </v>
      </c>
      <c r="LE12" s="65" t="str">
        <f>IF(LA12=0," ",VLOOKUP(LA12,PROTOKOL!$A:$E,5,))</f>
        <v xml:space="preserve"> </v>
      </c>
      <c r="LF12" s="82" t="str">
        <f t="shared" si="63"/>
        <v xml:space="preserve"> </v>
      </c>
      <c r="LG12" s="65"/>
      <c r="LH12" s="82" t="str">
        <f t="shared" si="103"/>
        <v xml:space="preserve"> </v>
      </c>
      <c r="LI12" s="117"/>
      <c r="LJ12" s="227"/>
      <c r="LK12" s="61" t="str">
        <f>IF(LM12=0," ",VLOOKUP(LM12,PROTOKOL!$A:$F,6))</f>
        <v xml:space="preserve"> </v>
      </c>
      <c r="LL12" s="62"/>
      <c r="LM12" s="62"/>
      <c r="LN12" s="62"/>
      <c r="LO12" s="63" t="str">
        <f>IF(LM12=0," ",(VLOOKUP(LM12,PROTOKOL!$A$1:$E$28,2))*LN12)</f>
        <v xml:space="preserve"> </v>
      </c>
      <c r="LP12" s="64" t="str">
        <f t="shared" si="64"/>
        <v xml:space="preserve"> </v>
      </c>
      <c r="LQ12" s="65" t="str">
        <f>IF(LM12=0," ",VLOOKUP(LM12,PROTOKOL!$A:$E,5,))</f>
        <v xml:space="preserve"> </v>
      </c>
      <c r="LR12" s="82" t="str">
        <f t="shared" si="65"/>
        <v xml:space="preserve"> </v>
      </c>
      <c r="LS12" s="61" t="str">
        <f>IF(LU12=0," ",VLOOKUP(LU12,PROTOKOL!$A:$F,6))</f>
        <v xml:space="preserve"> </v>
      </c>
      <c r="LT12" s="66"/>
      <c r="LU12" s="66"/>
      <c r="LV12" s="62"/>
      <c r="LW12" s="63" t="str">
        <f>IF(LU12=0," ",(VLOOKUP(LU12,PROTOKOL!$A$1:$E$28,2))*LV12)</f>
        <v xml:space="preserve"> </v>
      </c>
      <c r="LX12" s="64" t="str">
        <f t="shared" si="66"/>
        <v xml:space="preserve"> </v>
      </c>
      <c r="LY12" s="65" t="str">
        <f>IF(LU12=0," ",VLOOKUP(LU12,PROTOKOL!$A:$E,5,))</f>
        <v xml:space="preserve"> </v>
      </c>
      <c r="LZ12" s="82" t="str">
        <f t="shared" si="67"/>
        <v xml:space="preserve"> </v>
      </c>
      <c r="MA12" s="65"/>
      <c r="MB12" s="82" t="str">
        <f t="shared" si="104"/>
        <v xml:space="preserve"> </v>
      </c>
      <c r="MC12" s="117"/>
      <c r="MD12" s="227"/>
      <c r="ME12" s="61" t="str">
        <f>IF(MG12=0," ",VLOOKUP(MG12,PROTOKOL!$A:$F,6))</f>
        <v xml:space="preserve"> </v>
      </c>
      <c r="MF12" s="62"/>
      <c r="MG12" s="62"/>
      <c r="MH12" s="62"/>
      <c r="MI12" s="63" t="str">
        <f>IF(MG12=0," ",(VLOOKUP(MG12,PROTOKOL!$A$1:$E$28,2))*MH12)</f>
        <v xml:space="preserve"> </v>
      </c>
      <c r="MJ12" s="64" t="str">
        <f t="shared" si="68"/>
        <v xml:space="preserve"> </v>
      </c>
      <c r="MK12" s="65" t="str">
        <f>IF(MG12=0," ",VLOOKUP(MG12,PROTOKOL!$A:$E,5,))</f>
        <v xml:space="preserve"> </v>
      </c>
      <c r="ML12" s="82" t="str">
        <f t="shared" si="69"/>
        <v xml:space="preserve"> </v>
      </c>
      <c r="MM12" s="61" t="str">
        <f>IF(MO12=0," ",VLOOKUP(MO12,PROTOKOL!$A:$F,6))</f>
        <v xml:space="preserve"> </v>
      </c>
      <c r="MN12" s="66"/>
      <c r="MO12" s="66"/>
      <c r="MP12" s="62"/>
      <c r="MQ12" s="63" t="str">
        <f>IF(MO12=0," ",(VLOOKUP(MO12,PROTOKOL!$A$1:$E$28,2))*MP12)</f>
        <v xml:space="preserve"> </v>
      </c>
      <c r="MR12" s="64" t="str">
        <f t="shared" si="70"/>
        <v xml:space="preserve"> </v>
      </c>
      <c r="MS12" s="65" t="str">
        <f>IF(MO12=0," ",VLOOKUP(MO12,PROTOKOL!$A:$E,5,))</f>
        <v xml:space="preserve"> </v>
      </c>
      <c r="MT12" s="82" t="str">
        <f t="shared" si="71"/>
        <v xml:space="preserve"> </v>
      </c>
      <c r="MU12" s="65"/>
      <c r="MV12" s="82" t="str">
        <f t="shared" si="105"/>
        <v xml:space="preserve"> </v>
      </c>
      <c r="MW12" s="117"/>
      <c r="MX12" s="227"/>
      <c r="MY12" s="61" t="str">
        <f>IF(NA12=0," ",VLOOKUP(NA12,PROTOKOL!$A:$F,6))</f>
        <v xml:space="preserve"> </v>
      </c>
      <c r="MZ12" s="62"/>
      <c r="NA12" s="62"/>
      <c r="NB12" s="62"/>
      <c r="NC12" s="63" t="str">
        <f>IF(NA12=0," ",(VLOOKUP(NA12,PROTOKOL!$A$1:$E$28,2))*NB12)</f>
        <v xml:space="preserve"> </v>
      </c>
      <c r="ND12" s="64" t="str">
        <f t="shared" si="72"/>
        <v xml:space="preserve"> </v>
      </c>
      <c r="NE12" s="65" t="str">
        <f>IF(NA12=0," ",VLOOKUP(NA12,PROTOKOL!$A:$E,5,))</f>
        <v xml:space="preserve"> </v>
      </c>
      <c r="NF12" s="82" t="str">
        <f t="shared" si="73"/>
        <v xml:space="preserve"> </v>
      </c>
      <c r="NG12" s="61" t="str">
        <f>IF(NI12=0," ",VLOOKUP(NI12,PROTOKOL!$A:$F,6))</f>
        <v xml:space="preserve"> </v>
      </c>
      <c r="NH12" s="66"/>
      <c r="NI12" s="66"/>
      <c r="NJ12" s="62"/>
      <c r="NK12" s="63" t="str">
        <f>IF(NI12=0," ",(VLOOKUP(NI12,PROTOKOL!$A$1:$E$28,2))*NJ12)</f>
        <v xml:space="preserve"> </v>
      </c>
      <c r="NL12" s="64" t="str">
        <f t="shared" si="74"/>
        <v xml:space="preserve"> </v>
      </c>
      <c r="NM12" s="65" t="str">
        <f>IF(NI12=0," ",VLOOKUP(NI12,PROTOKOL!$A:$E,5,))</f>
        <v xml:space="preserve"> </v>
      </c>
      <c r="NN12" s="82" t="str">
        <f t="shared" si="75"/>
        <v xml:space="preserve"> </v>
      </c>
      <c r="NO12" s="65"/>
      <c r="NP12" s="82" t="str">
        <f t="shared" si="106"/>
        <v xml:space="preserve"> </v>
      </c>
      <c r="NQ12" s="117"/>
      <c r="NR12" s="227"/>
      <c r="NS12" s="61" t="str">
        <f>IF(NU12=0," ",VLOOKUP(NU12,PROTOKOL!$A:$F,6))</f>
        <v xml:space="preserve"> </v>
      </c>
      <c r="NT12" s="62"/>
      <c r="NU12" s="62"/>
      <c r="NV12" s="62"/>
      <c r="NW12" s="63" t="str">
        <f>IF(NU12=0," ",(VLOOKUP(NU12,PROTOKOL!$A$1:$E$28,2))*NV12)</f>
        <v xml:space="preserve"> </v>
      </c>
      <c r="NX12" s="64" t="str">
        <f t="shared" si="76"/>
        <v xml:space="preserve"> </v>
      </c>
      <c r="NY12" s="65" t="str">
        <f>IF(NU12=0," ",VLOOKUP(NU12,PROTOKOL!$A:$E,5,))</f>
        <v xml:space="preserve"> </v>
      </c>
      <c r="NZ12" s="82" t="str">
        <f t="shared" si="77"/>
        <v xml:space="preserve"> </v>
      </c>
      <c r="OA12" s="61" t="str">
        <f>IF(OC12=0," ",VLOOKUP(OC12,PROTOKOL!$A:$F,6))</f>
        <v xml:space="preserve"> </v>
      </c>
      <c r="OB12" s="66"/>
      <c r="OC12" s="66"/>
      <c r="OD12" s="62"/>
      <c r="OE12" s="63" t="str">
        <f>IF(OC12=0," ",(VLOOKUP(OC12,PROTOKOL!$A$1:$E$28,2))*OD12)</f>
        <v xml:space="preserve"> </v>
      </c>
      <c r="OF12" s="64" t="str">
        <f t="shared" si="78"/>
        <v xml:space="preserve"> </v>
      </c>
      <c r="OG12" s="65" t="str">
        <f>IF(OC12=0," ",VLOOKUP(OC12,PROTOKOL!$A:$E,5,))</f>
        <v xml:space="preserve"> </v>
      </c>
      <c r="OH12" s="82" t="str">
        <f t="shared" si="79"/>
        <v xml:space="preserve"> </v>
      </c>
      <c r="OI12" s="65"/>
      <c r="OJ12" s="82" t="str">
        <f t="shared" si="107"/>
        <v xml:space="preserve"> </v>
      </c>
      <c r="OK12" s="117"/>
      <c r="OL12" s="207">
        <v>28</v>
      </c>
      <c r="OM12" s="226"/>
      <c r="ON12" s="61" t="str">
        <f>IF(OP12=0," ",VLOOKUP(OP12,PROTOKOL!$A:$F,6))</f>
        <v>WNZL. LAV. VE DUV. ASMA KLZ</v>
      </c>
      <c r="OO12" s="62">
        <v>234</v>
      </c>
      <c r="OP12" s="62">
        <v>1</v>
      </c>
      <c r="OQ12" s="62">
        <v>7.5</v>
      </c>
      <c r="OR12" s="63">
        <f>IF(OP12=0," ",(VLOOKUP(OP12,PROTOKOL!$A$1:$E$28,2))*OQ12)</f>
        <v>144</v>
      </c>
      <c r="OS12" s="64">
        <f t="shared" si="80"/>
        <v>90</v>
      </c>
      <c r="OT12" s="65">
        <f>IF(OP12=0," ",VLOOKUP(OP12,PROTOKOL!$A:$E,5,))</f>
        <v>0.33951315789473691</v>
      </c>
      <c r="OU12" s="82">
        <f t="shared" si="81"/>
        <v>30.556184210526322</v>
      </c>
      <c r="OV12" s="61" t="str">
        <f>IF(OX12=0," ",VLOOKUP(OX12,PROTOKOL!$A:$F,6))</f>
        <v xml:space="preserve"> </v>
      </c>
      <c r="OW12" s="66"/>
      <c r="OX12" s="66"/>
      <c r="OY12" s="62"/>
      <c r="OZ12" s="63" t="str">
        <f>IF(OX12=0," ",(VLOOKUP(OX12,PROTOKOL!$A$1:$E$28,2))*OY12)</f>
        <v xml:space="preserve"> </v>
      </c>
      <c r="PA12" s="64" t="str">
        <f t="shared" si="108"/>
        <v xml:space="preserve"> </v>
      </c>
      <c r="PB12" s="65" t="str">
        <f>IF(OX12=0," ",VLOOKUP(OX12,PROTOKOL!$A:$E,5,))</f>
        <v xml:space="preserve"> </v>
      </c>
      <c r="PC12" s="82" t="str">
        <f t="shared" si="109"/>
        <v xml:space="preserve"> </v>
      </c>
      <c r="PD12" s="82">
        <f t="shared" si="110"/>
        <v>0</v>
      </c>
      <c r="PE12" s="82" t="str">
        <f t="shared" si="111"/>
        <v xml:space="preserve"> </v>
      </c>
      <c r="PF12" s="117"/>
      <c r="PG12" s="227"/>
      <c r="PH12" s="61" t="str">
        <f>IF(PJ12=0," ",VLOOKUP(PJ12,PROTOKOL!$A:$F,6))</f>
        <v xml:space="preserve"> </v>
      </c>
      <c r="PI12" s="62"/>
      <c r="PJ12" s="62"/>
      <c r="PK12" s="62"/>
      <c r="PL12" s="63" t="str">
        <f>IF(PJ12=0," ",(VLOOKUP(PJ12,PROTOKOL!$A$1:$E$28,2))*PK12)</f>
        <v xml:space="preserve"> </v>
      </c>
      <c r="PM12" s="64" t="str">
        <f t="shared" si="84"/>
        <v xml:space="preserve"> </v>
      </c>
      <c r="PN12" s="65" t="str">
        <f>IF(PJ12=0," ",VLOOKUP(PJ12,PROTOKOL!$A:$E,5,))</f>
        <v xml:space="preserve"> </v>
      </c>
      <c r="PO12" s="82" t="str">
        <f t="shared" si="85"/>
        <v xml:space="preserve"> </v>
      </c>
      <c r="PP12" s="61" t="str">
        <f>IF(PR12=0," ",VLOOKUP(PR12,PROTOKOL!$A:$F,6))</f>
        <v xml:space="preserve"> </v>
      </c>
      <c r="PQ12" s="66"/>
      <c r="PR12" s="66"/>
      <c r="PS12" s="62"/>
      <c r="PT12" s="63" t="str">
        <f>IF(PR12=0," ",(VLOOKUP(PR12,PROTOKOL!$A$1:$E$28,2))*PS12)</f>
        <v xml:space="preserve"> </v>
      </c>
      <c r="PU12" s="64" t="str">
        <f t="shared" si="86"/>
        <v xml:space="preserve"> </v>
      </c>
      <c r="PV12" s="65" t="str">
        <f>IF(PR12=0," ",VLOOKUP(PR12,PROTOKOL!$A:$E,5,))</f>
        <v xml:space="preserve"> </v>
      </c>
      <c r="PW12" s="82" t="str">
        <f t="shared" si="87"/>
        <v xml:space="preserve"> </v>
      </c>
      <c r="PX12" s="65"/>
      <c r="PY12" s="82" t="str">
        <f t="shared" si="112"/>
        <v xml:space="preserve"> </v>
      </c>
      <c r="PZ12" s="117"/>
      <c r="QA12" s="117"/>
      <c r="QB12" s="117"/>
      <c r="QC12" s="117"/>
      <c r="QD12" s="117"/>
      <c r="QE12" s="117"/>
      <c r="QF12" s="117"/>
      <c r="QG12" s="117"/>
      <c r="QH12" s="117"/>
      <c r="QI12" s="117"/>
      <c r="QJ12" s="117"/>
      <c r="QK12" s="117"/>
      <c r="QL12" s="117"/>
      <c r="QM12" s="117"/>
      <c r="QN12" s="117"/>
      <c r="QO12" s="117"/>
    </row>
    <row r="13" spans="1:457" ht="12.75" customHeight="1" thickBot="1">
      <c r="A13" s="58"/>
      <c r="B13" s="225">
        <v>29</v>
      </c>
      <c r="C13" s="61" t="str">
        <f>IF(E13=0," ",VLOOKUP(E13,PROTOKOL!$A:$F,6))</f>
        <v>Forklift Operatörü</v>
      </c>
      <c r="D13" s="62">
        <v>1</v>
      </c>
      <c r="E13" s="62">
        <v>13</v>
      </c>
      <c r="F13" s="62">
        <v>7.5</v>
      </c>
      <c r="G13" s="63">
        <f>IF(E13=0," ",(VLOOKUP(E13,PROTOKOL!$A$1:$E$28,2))*F13)</f>
        <v>0</v>
      </c>
      <c r="H13" s="64">
        <f t="shared" si="0"/>
        <v>1</v>
      </c>
      <c r="I13" s="65">
        <f>IF(E13=0," ",VLOOKUP(E13,PROTOKOL!$A:$E,5,))</f>
        <v>7.5</v>
      </c>
      <c r="J13" s="82">
        <f t="shared" si="1"/>
        <v>7.5</v>
      </c>
      <c r="K13" s="61" t="str">
        <f>IF(M13=0," ",VLOOKUP(M13,PROTOKOL!$A:$F,6))</f>
        <v xml:space="preserve"> </v>
      </c>
      <c r="L13" s="62"/>
      <c r="M13" s="62"/>
      <c r="N13" s="62"/>
      <c r="O13" s="63" t="str">
        <f>IF(M13=0," ",(VLOOKUP(M13,PROTOKOL!$A$1:$E$28,2))*N13)</f>
        <v xml:space="preserve"> </v>
      </c>
      <c r="P13" s="64" t="str">
        <f t="shared" si="2"/>
        <v xml:space="preserve"> </v>
      </c>
      <c r="Q13" s="65" t="str">
        <f>IF(M13=0," ",VLOOKUP(M13,PROTOKOL!$A:$E,5,))</f>
        <v xml:space="preserve"> </v>
      </c>
      <c r="R13" s="82" t="str">
        <f t="shared" si="3"/>
        <v xml:space="preserve"> </v>
      </c>
      <c r="S13" s="65"/>
      <c r="T13" s="82" t="str">
        <f t="shared" si="88"/>
        <v xml:space="preserve"> </v>
      </c>
      <c r="U13" s="117"/>
      <c r="V13" s="225">
        <v>29</v>
      </c>
      <c r="W13" s="61" t="str">
        <f>IF(Y13=0," ",VLOOKUP(Y13,PROTOKOL!$A:$F,6))</f>
        <v>SIZDIRMAZLIK TAMİR</v>
      </c>
      <c r="X13" s="62">
        <v>120</v>
      </c>
      <c r="Y13" s="62">
        <v>11</v>
      </c>
      <c r="Z13" s="62">
        <v>7.5</v>
      </c>
      <c r="AA13" s="63">
        <f>IF(Y13=0," ",(VLOOKUP(Y13,PROTOKOL!$A$1:$E$28,2))*Z13)</f>
        <v>78</v>
      </c>
      <c r="AB13" s="64">
        <f t="shared" si="4"/>
        <v>42</v>
      </c>
      <c r="AC13" s="65">
        <f>IF(Y13=0," ",VLOOKUP(Y13,PROTOKOL!$A:$E,5,))</f>
        <v>0.61435714285714293</v>
      </c>
      <c r="AD13" s="82">
        <f t="shared" si="5"/>
        <v>25.803000000000004</v>
      </c>
      <c r="AE13" s="61" t="str">
        <f>IF(AG13=0," ",VLOOKUP(AG13,PROTOKOL!$A:$F,6))</f>
        <v xml:space="preserve"> </v>
      </c>
      <c r="AF13" s="62"/>
      <c r="AG13" s="62"/>
      <c r="AH13" s="62"/>
      <c r="AI13" s="63" t="str">
        <f>IF(AG13=0," ",(VLOOKUP(AG13,PROTOKOL!$A$1:$E$28,2))*AH13)</f>
        <v xml:space="preserve"> </v>
      </c>
      <c r="AJ13" s="64" t="str">
        <f t="shared" si="6"/>
        <v xml:space="preserve"> </v>
      </c>
      <c r="AK13" s="65" t="str">
        <f>IF(AG13=0," ",VLOOKUP(AG13,PROTOKOL!$A:$E,5,))</f>
        <v xml:space="preserve"> </v>
      </c>
      <c r="AL13" s="82" t="str">
        <f t="shared" si="7"/>
        <v xml:space="preserve"> </v>
      </c>
      <c r="AM13" s="65"/>
      <c r="AN13" s="82" t="str">
        <f t="shared" si="89"/>
        <v xml:space="preserve"> </v>
      </c>
      <c r="AO13" s="117"/>
      <c r="AP13" s="225">
        <v>29</v>
      </c>
      <c r="AQ13" s="61" t="str">
        <f>IF(AS13=0," ",VLOOKUP(AS13,PROTOKOL!$A:$F,6))</f>
        <v>VAKUM TEST</v>
      </c>
      <c r="AR13" s="62">
        <v>121</v>
      </c>
      <c r="AS13" s="62">
        <v>4</v>
      </c>
      <c r="AT13" s="62">
        <v>4</v>
      </c>
      <c r="AU13" s="63">
        <f>IF(AS13=0," ",(VLOOKUP(AS13,PROTOKOL!$A$1:$E$28,2))*AT13)</f>
        <v>80</v>
      </c>
      <c r="AV13" s="64">
        <f t="shared" si="8"/>
        <v>41</v>
      </c>
      <c r="AW13" s="65">
        <f>IF(AS13=0," ",VLOOKUP(AS13,PROTOKOL!$A:$E,5,))</f>
        <v>0.32253749999999998</v>
      </c>
      <c r="AX13" s="82">
        <f t="shared" si="9"/>
        <v>13.2240375</v>
      </c>
      <c r="AY13" s="61" t="str">
        <f>IF(BA13=0," ",VLOOKUP(BA13,PROTOKOL!$A:$F,6))</f>
        <v xml:space="preserve"> </v>
      </c>
      <c r="AZ13" s="62"/>
      <c r="BA13" s="62"/>
      <c r="BB13" s="62"/>
      <c r="BC13" s="63" t="str">
        <f>IF(BA13=0," ",(VLOOKUP(BA13,PROTOKOL!$A$1:$E$28,2))*BB13)</f>
        <v xml:space="preserve"> </v>
      </c>
      <c r="BD13" s="64" t="str">
        <f t="shared" si="10"/>
        <v xml:space="preserve"> </v>
      </c>
      <c r="BE13" s="65" t="str">
        <f>IF(BA13=0," ",VLOOKUP(BA13,PROTOKOL!$A:$E,5,))</f>
        <v xml:space="preserve"> </v>
      </c>
      <c r="BF13" s="82" t="str">
        <f t="shared" si="11"/>
        <v xml:space="preserve"> </v>
      </c>
      <c r="BG13" s="65"/>
      <c r="BH13" s="82" t="str">
        <f t="shared" si="90"/>
        <v xml:space="preserve"> </v>
      </c>
      <c r="BI13" s="117"/>
      <c r="BJ13" s="225">
        <v>29</v>
      </c>
      <c r="BK13" s="61" t="str">
        <f>IF(BM13=0," ",VLOOKUP(BM13,PROTOKOL!$A:$F,6))</f>
        <v>WNZL. LAV. VE DUV. ASMA KLZ</v>
      </c>
      <c r="BL13" s="62">
        <v>225</v>
      </c>
      <c r="BM13" s="62">
        <v>1</v>
      </c>
      <c r="BN13" s="62">
        <v>7.5</v>
      </c>
      <c r="BO13" s="63">
        <f>IF(BM13=0," ",(VLOOKUP(BM13,PROTOKOL!$A$1:$E$28,2))*BN13)</f>
        <v>144</v>
      </c>
      <c r="BP13" s="64">
        <f t="shared" si="12"/>
        <v>81</v>
      </c>
      <c r="BQ13" s="65">
        <f>IF(BM13=0," ",VLOOKUP(BM13,PROTOKOL!$A:$E,5,))</f>
        <v>0.33951315789473691</v>
      </c>
      <c r="BR13" s="82">
        <f t="shared" si="13"/>
        <v>27.50056578947369</v>
      </c>
      <c r="BS13" s="61" t="str">
        <f>IF(BU13=0," ",VLOOKUP(BU13,PROTOKOL!$A:$F,6))</f>
        <v xml:space="preserve"> </v>
      </c>
      <c r="BT13" s="62"/>
      <c r="BU13" s="62"/>
      <c r="BV13" s="62"/>
      <c r="BW13" s="63" t="str">
        <f>IF(BU13=0," ",(VLOOKUP(BU13,PROTOKOL!$A$1:$E$28,2))*BV13)</f>
        <v xml:space="preserve"> </v>
      </c>
      <c r="BX13" s="64" t="str">
        <f t="shared" si="14"/>
        <v xml:space="preserve"> </v>
      </c>
      <c r="BY13" s="65" t="str">
        <f>IF(BU13=0," ",VLOOKUP(BU13,PROTOKOL!$A:$E,5,))</f>
        <v xml:space="preserve"> </v>
      </c>
      <c r="BZ13" s="82" t="str">
        <f t="shared" si="15"/>
        <v xml:space="preserve"> </v>
      </c>
      <c r="CA13" s="65"/>
      <c r="CB13" s="82" t="str">
        <f t="shared" si="91"/>
        <v xml:space="preserve"> </v>
      </c>
      <c r="CC13" s="117"/>
      <c r="CD13" s="225">
        <v>29</v>
      </c>
      <c r="CE13" s="61" t="str">
        <f>IF(CG13=0," ",VLOOKUP(CG13,PROTOKOL!$A:$F,6))</f>
        <v>ÜRÜN KONTROL</v>
      </c>
      <c r="CF13" s="62">
        <v>1</v>
      </c>
      <c r="CG13" s="62">
        <v>19</v>
      </c>
      <c r="CH13" s="62">
        <v>7.5</v>
      </c>
      <c r="CI13" s="63">
        <f>IF(CG13=0," ",(VLOOKUP(CG13,PROTOKOL!$A$1:$E$28,2))*CH13)</f>
        <v>0</v>
      </c>
      <c r="CJ13" s="64">
        <f t="shared" si="16"/>
        <v>1</v>
      </c>
      <c r="CK13" s="65">
        <f>IF(CG13=0," ",VLOOKUP(CG13,PROTOKOL!$A:$E,5,))</f>
        <v>22.864891602375288</v>
      </c>
      <c r="CL13" s="82">
        <f t="shared" si="17"/>
        <v>22.864891602375288</v>
      </c>
      <c r="CM13" s="61" t="str">
        <f>IF(CO13=0," ",VLOOKUP(CO13,PROTOKOL!$A:$F,6))</f>
        <v xml:space="preserve"> </v>
      </c>
      <c r="CN13" s="62"/>
      <c r="CO13" s="62"/>
      <c r="CP13" s="62"/>
      <c r="CQ13" s="63" t="str">
        <f>IF(CO13=0," ",(VLOOKUP(CO13,PROTOKOL!$A$1:$E$28,2))*CP13)</f>
        <v xml:space="preserve"> </v>
      </c>
      <c r="CR13" s="64" t="str">
        <f t="shared" si="18"/>
        <v xml:space="preserve"> </v>
      </c>
      <c r="CS13" s="65" t="str">
        <f>IF(CO13=0," ",VLOOKUP(CO13,PROTOKOL!$A:$E,5,))</f>
        <v xml:space="preserve"> </v>
      </c>
      <c r="CT13" s="82" t="str">
        <f t="shared" si="19"/>
        <v xml:space="preserve"> </v>
      </c>
      <c r="CU13" s="65"/>
      <c r="CV13" s="82" t="str">
        <f t="shared" si="92"/>
        <v xml:space="preserve"> </v>
      </c>
      <c r="CW13" s="117"/>
      <c r="CX13" s="225">
        <v>29</v>
      </c>
      <c r="CY13" s="61" t="str">
        <f>IF(DA13=0," ",VLOOKUP(DA13,PROTOKOL!$A:$F,6))</f>
        <v>SIZDIRMAZLIK TAMİR</v>
      </c>
      <c r="CZ13" s="62">
        <v>120</v>
      </c>
      <c r="DA13" s="62">
        <v>11</v>
      </c>
      <c r="DB13" s="62">
        <v>7.5</v>
      </c>
      <c r="DC13" s="63">
        <f>IF(DA13=0," ",(VLOOKUP(DA13,PROTOKOL!$A$1:$E$28,2))*DB13)</f>
        <v>78</v>
      </c>
      <c r="DD13" s="64">
        <f t="shared" si="20"/>
        <v>42</v>
      </c>
      <c r="DE13" s="65">
        <f>IF(DA13=0," ",VLOOKUP(DA13,PROTOKOL!$A:$E,5,))</f>
        <v>0.61435714285714293</v>
      </c>
      <c r="DF13" s="82">
        <f t="shared" si="21"/>
        <v>25.803000000000004</v>
      </c>
      <c r="DG13" s="61" t="str">
        <f>IF(DI13=0," ",VLOOKUP(DI13,PROTOKOL!$A:$F,6))</f>
        <v xml:space="preserve"> </v>
      </c>
      <c r="DH13" s="62"/>
      <c r="DI13" s="62"/>
      <c r="DJ13" s="62"/>
      <c r="DK13" s="63" t="str">
        <f>IF(DI13=0," ",(VLOOKUP(DI13,PROTOKOL!$A$1:$E$28,2))*DJ13)</f>
        <v xml:space="preserve"> </v>
      </c>
      <c r="DL13" s="64" t="str">
        <f t="shared" si="22"/>
        <v xml:space="preserve"> </v>
      </c>
      <c r="DM13" s="65" t="str">
        <f>IF(DI13=0," ",VLOOKUP(DI13,PROTOKOL!$A:$E,5,))</f>
        <v xml:space="preserve"> </v>
      </c>
      <c r="DN13" s="82" t="str">
        <f t="shared" si="23"/>
        <v xml:space="preserve"> </v>
      </c>
      <c r="DO13" s="65"/>
      <c r="DP13" s="82" t="str">
        <f t="shared" si="93"/>
        <v xml:space="preserve"> </v>
      </c>
      <c r="DQ13" s="117"/>
      <c r="DR13" s="225">
        <v>29</v>
      </c>
      <c r="DS13" s="61" t="str">
        <f>IF(DU13=0," ",VLOOKUP(DU13,PROTOKOL!$A:$F,6))</f>
        <v>VAKUM TEST</v>
      </c>
      <c r="DT13" s="62">
        <v>235</v>
      </c>
      <c r="DU13" s="62">
        <v>4</v>
      </c>
      <c r="DV13" s="62">
        <v>7.5</v>
      </c>
      <c r="DW13" s="63">
        <f>IF(DU13=0," ",(VLOOKUP(DU13,PROTOKOL!$A$1:$E$28,2))*DV13)</f>
        <v>150</v>
      </c>
      <c r="DX13" s="64">
        <f t="shared" si="24"/>
        <v>85</v>
      </c>
      <c r="DY13" s="65">
        <f>IF(DU13=0," ",VLOOKUP(DU13,PROTOKOL!$A:$E,5,))</f>
        <v>0.32253749999999998</v>
      </c>
      <c r="DZ13" s="82">
        <f t="shared" si="25"/>
        <v>27.415687499999997</v>
      </c>
      <c r="EA13" s="61" t="str">
        <f>IF(EC13=0," ",VLOOKUP(EC13,PROTOKOL!$A:$F,6))</f>
        <v xml:space="preserve"> </v>
      </c>
      <c r="EB13" s="62"/>
      <c r="EC13" s="62"/>
      <c r="ED13" s="62"/>
      <c r="EE13" s="63" t="str">
        <f>IF(EC13=0," ",(VLOOKUP(EC13,PROTOKOL!$A$1:$E$28,2))*ED13)</f>
        <v xml:space="preserve"> </v>
      </c>
      <c r="EF13" s="64" t="str">
        <f t="shared" si="26"/>
        <v xml:space="preserve"> </v>
      </c>
      <c r="EG13" s="65" t="str">
        <f>IF(EC13=0," ",VLOOKUP(EC13,PROTOKOL!$A:$E,5,))</f>
        <v xml:space="preserve"> </v>
      </c>
      <c r="EH13" s="82" t="str">
        <f t="shared" si="27"/>
        <v xml:space="preserve"> </v>
      </c>
      <c r="EI13" s="65"/>
      <c r="EJ13" s="82" t="str">
        <f t="shared" si="94"/>
        <v xml:space="preserve"> </v>
      </c>
      <c r="EK13" s="117"/>
      <c r="EL13" s="225">
        <v>29</v>
      </c>
      <c r="EM13" s="61" t="str">
        <f>IF(EO13=0," ",VLOOKUP(EO13,PROTOKOL!$A:$F,6))</f>
        <v>SIZDIRMAZLIK TAMİR</v>
      </c>
      <c r="EN13" s="62">
        <v>120</v>
      </c>
      <c r="EO13" s="62">
        <v>11</v>
      </c>
      <c r="EP13" s="62">
        <v>7.5</v>
      </c>
      <c r="EQ13" s="63">
        <f>IF(EO13=0," ",(VLOOKUP(EO13,PROTOKOL!$A$1:$E$28,2))*EP13)</f>
        <v>78</v>
      </c>
      <c r="ER13" s="64">
        <f t="shared" si="28"/>
        <v>42</v>
      </c>
      <c r="ES13" s="65">
        <f>IF(EO13=0," ",VLOOKUP(EO13,PROTOKOL!$A:$E,5,))</f>
        <v>0.61435714285714293</v>
      </c>
      <c r="ET13" s="82">
        <f t="shared" si="29"/>
        <v>25.803000000000004</v>
      </c>
      <c r="EU13" s="61" t="str">
        <f>IF(EW13=0," ",VLOOKUP(EW13,PROTOKOL!$A:$F,6))</f>
        <v xml:space="preserve"> </v>
      </c>
      <c r="EV13" s="62"/>
      <c r="EW13" s="62"/>
      <c r="EX13" s="62"/>
      <c r="EY13" s="63" t="str">
        <f>IF(EW13=0," ",(VLOOKUP(EW13,PROTOKOL!$A$1:$E$28,2))*EX13)</f>
        <v xml:space="preserve"> </v>
      </c>
      <c r="EZ13" s="64" t="str">
        <f t="shared" si="30"/>
        <v xml:space="preserve"> </v>
      </c>
      <c r="FA13" s="65" t="str">
        <f>IF(EW13=0," ",VLOOKUP(EW13,PROTOKOL!$A:$E,5,))</f>
        <v xml:space="preserve"> </v>
      </c>
      <c r="FB13" s="82" t="str">
        <f t="shared" si="31"/>
        <v xml:space="preserve"> </v>
      </c>
      <c r="FC13" s="65"/>
      <c r="FD13" s="82" t="str">
        <f t="shared" si="95"/>
        <v xml:space="preserve"> </v>
      </c>
      <c r="FE13" s="117"/>
      <c r="FF13" s="225">
        <v>29</v>
      </c>
      <c r="FG13" s="61" t="str">
        <f>IF(FI13=0," ",VLOOKUP(FI13,PROTOKOL!$A:$F,6))</f>
        <v>VAKUM TEST</v>
      </c>
      <c r="FH13" s="62">
        <v>232</v>
      </c>
      <c r="FI13" s="62">
        <v>4</v>
      </c>
      <c r="FJ13" s="62">
        <v>7.5</v>
      </c>
      <c r="FK13" s="63">
        <f>IF(FI13=0," ",(VLOOKUP(FI13,PROTOKOL!$A$1:$E$28,2))*FJ13)</f>
        <v>150</v>
      </c>
      <c r="FL13" s="64">
        <f t="shared" si="32"/>
        <v>82</v>
      </c>
      <c r="FM13" s="65">
        <f>IF(FI13=0," ",VLOOKUP(FI13,PROTOKOL!$A:$E,5,))</f>
        <v>0.32253749999999998</v>
      </c>
      <c r="FN13" s="82">
        <f t="shared" si="33"/>
        <v>26.448074999999999</v>
      </c>
      <c r="FO13" s="61" t="str">
        <f>IF(FQ13=0," ",VLOOKUP(FQ13,PROTOKOL!$A:$F,6))</f>
        <v xml:space="preserve"> </v>
      </c>
      <c r="FP13" s="62"/>
      <c r="FQ13" s="62"/>
      <c r="FR13" s="62"/>
      <c r="FS13" s="63" t="str">
        <f>IF(FQ13=0," ",(VLOOKUP(FQ13,PROTOKOL!$A$1:$E$28,2))*FR13)</f>
        <v xml:space="preserve"> </v>
      </c>
      <c r="FT13" s="64" t="str">
        <f t="shared" si="34"/>
        <v xml:space="preserve"> </v>
      </c>
      <c r="FU13" s="65" t="str">
        <f>IF(FQ13=0," ",VLOOKUP(FQ13,PROTOKOL!$A:$E,5,))</f>
        <v xml:space="preserve"> </v>
      </c>
      <c r="FV13" s="82" t="str">
        <f t="shared" si="35"/>
        <v xml:space="preserve"> </v>
      </c>
      <c r="FW13" s="65"/>
      <c r="FX13" s="82" t="str">
        <f t="shared" si="96"/>
        <v xml:space="preserve"> </v>
      </c>
      <c r="FY13" s="117"/>
      <c r="FZ13" s="225">
        <v>29</v>
      </c>
      <c r="GA13" s="61" t="str">
        <f>IF(GC13=0," ",VLOOKUP(GC13,PROTOKOL!$A:$F,6))</f>
        <v>SIZDIRMAZLIK TAMİR</v>
      </c>
      <c r="GB13" s="62">
        <v>120</v>
      </c>
      <c r="GC13" s="62">
        <v>11</v>
      </c>
      <c r="GD13" s="62">
        <v>7.5</v>
      </c>
      <c r="GE13" s="63">
        <f>IF(GC13=0," ",(VLOOKUP(GC13,PROTOKOL!$A$1:$E$28,2))*GD13)</f>
        <v>78</v>
      </c>
      <c r="GF13" s="64">
        <f t="shared" si="36"/>
        <v>42</v>
      </c>
      <c r="GG13" s="65">
        <f>IF(GC13=0," ",VLOOKUP(GC13,PROTOKOL!$A:$E,5,))</f>
        <v>0.61435714285714293</v>
      </c>
      <c r="GH13" s="82">
        <f t="shared" si="37"/>
        <v>25.803000000000004</v>
      </c>
      <c r="GI13" s="61" t="str">
        <f>IF(GK13=0," ",VLOOKUP(GK13,PROTOKOL!$A:$F,6))</f>
        <v>SIZDIRMAZLIK TAMİR</v>
      </c>
      <c r="GJ13" s="62">
        <v>26</v>
      </c>
      <c r="GK13" s="62">
        <v>11</v>
      </c>
      <c r="GL13" s="62">
        <v>2.5</v>
      </c>
      <c r="GM13" s="63">
        <f>IF(GK13=0," ",(VLOOKUP(GK13,PROTOKOL!$A$1:$E$28,2))*GL13)</f>
        <v>26</v>
      </c>
      <c r="GN13" s="64">
        <f t="shared" si="38"/>
        <v>0</v>
      </c>
      <c r="GO13" s="65">
        <f>IF(GK13=0," ",VLOOKUP(GK13,PROTOKOL!$A:$E,5,))</f>
        <v>0.61435714285714293</v>
      </c>
      <c r="GP13" s="82">
        <f t="shared" si="39"/>
        <v>0</v>
      </c>
      <c r="GQ13" s="65">
        <v>5</v>
      </c>
      <c r="GR13" s="82">
        <f t="shared" si="97"/>
        <v>0</v>
      </c>
      <c r="GS13" s="117"/>
      <c r="GT13" s="225">
        <v>29</v>
      </c>
      <c r="GU13" s="61" t="str">
        <f>IF(GW13=0," ",VLOOKUP(GW13,PROTOKOL!$A:$F,6))</f>
        <v>VAKUM TEST</v>
      </c>
      <c r="GV13" s="62">
        <v>232</v>
      </c>
      <c r="GW13" s="62">
        <v>4</v>
      </c>
      <c r="GX13" s="62">
        <v>7.5</v>
      </c>
      <c r="GY13" s="63">
        <f>IF(GW13=0," ",(VLOOKUP(GW13,PROTOKOL!$A$1:$E$28,2))*GX13)</f>
        <v>150</v>
      </c>
      <c r="GZ13" s="64">
        <f t="shared" si="40"/>
        <v>82</v>
      </c>
      <c r="HA13" s="65">
        <f>IF(GW13=0," ",VLOOKUP(GW13,PROTOKOL!$A:$E,5,))</f>
        <v>0.32253749999999998</v>
      </c>
      <c r="HB13" s="82">
        <f t="shared" si="41"/>
        <v>26.448074999999999</v>
      </c>
      <c r="HC13" s="61" t="str">
        <f>IF(HE13=0," ",VLOOKUP(HE13,PROTOKOL!$A:$F,6))</f>
        <v xml:space="preserve"> </v>
      </c>
      <c r="HD13" s="62"/>
      <c r="HE13" s="62"/>
      <c r="HF13" s="62"/>
      <c r="HG13" s="63" t="str">
        <f>IF(HE13=0," ",(VLOOKUP(HE13,PROTOKOL!$A$1:$E$28,2))*HF13)</f>
        <v xml:space="preserve"> </v>
      </c>
      <c r="HH13" s="64" t="str">
        <f t="shared" si="42"/>
        <v xml:space="preserve"> </v>
      </c>
      <c r="HI13" s="65" t="str">
        <f>IF(HE13=0," ",VLOOKUP(HE13,PROTOKOL!$A:$E,5,))</f>
        <v xml:space="preserve"> </v>
      </c>
      <c r="HJ13" s="82" t="str">
        <f t="shared" si="43"/>
        <v xml:space="preserve"> </v>
      </c>
      <c r="HK13" s="65"/>
      <c r="HL13" s="82" t="str">
        <f t="shared" si="98"/>
        <v xml:space="preserve"> </v>
      </c>
      <c r="HM13" s="117"/>
      <c r="HN13" s="225">
        <v>29</v>
      </c>
      <c r="HO13" s="61" t="str">
        <f>IF(HQ13=0," ",VLOOKUP(HQ13,PROTOKOL!$A:$F,6))</f>
        <v>PANTOGRAF LAVABO TAŞLAMA</v>
      </c>
      <c r="HP13" s="62">
        <v>94</v>
      </c>
      <c r="HQ13" s="62">
        <v>9</v>
      </c>
      <c r="HR13" s="62">
        <v>7.5</v>
      </c>
      <c r="HS13" s="63">
        <f>IF(HQ13=0," ",(VLOOKUP(HQ13,PROTOKOL!$A$1:$E$28,2))*HR13)</f>
        <v>65</v>
      </c>
      <c r="HT13" s="64">
        <f t="shared" si="44"/>
        <v>29</v>
      </c>
      <c r="HU13" s="65">
        <f>IF(HQ13=0," ",VLOOKUP(HQ13,PROTOKOL!$A:$E,5,))</f>
        <v>0.73722857142857134</v>
      </c>
      <c r="HV13" s="82">
        <f t="shared" si="45"/>
        <v>21.379628571428569</v>
      </c>
      <c r="HW13" s="61" t="str">
        <f>IF(HY13=0," ",VLOOKUP(HY13,PROTOKOL!$A:$F,6))</f>
        <v>Forklift Operatörü</v>
      </c>
      <c r="HX13" s="62">
        <v>1</v>
      </c>
      <c r="HY13" s="62">
        <v>13</v>
      </c>
      <c r="HZ13" s="62">
        <v>2.5</v>
      </c>
      <c r="IA13" s="63">
        <f>IF(HY13=0," ",(VLOOKUP(HY13,PROTOKOL!$A$1:$E$28,2))*HZ13)</f>
        <v>0</v>
      </c>
      <c r="IB13" s="64">
        <f t="shared" si="46"/>
        <v>1</v>
      </c>
      <c r="IC13" s="65">
        <f>IF(HY13=0," ",VLOOKUP(HY13,PROTOKOL!$A:$E,5,))</f>
        <v>7.5</v>
      </c>
      <c r="ID13" s="82">
        <f>IF(HY13=0," ",IC13*IB13)/7.5*2.5</f>
        <v>2.5</v>
      </c>
      <c r="IE13" s="65">
        <v>5</v>
      </c>
      <c r="IF13" s="82">
        <f t="shared" si="99"/>
        <v>5</v>
      </c>
      <c r="IG13" s="117"/>
      <c r="IH13" s="225">
        <v>29</v>
      </c>
      <c r="II13" s="61" t="str">
        <f>IF(IK13=0," ",VLOOKUP(IK13,PROTOKOL!$A:$F,6))</f>
        <v>VAKUM TEST</v>
      </c>
      <c r="IJ13" s="62">
        <v>236</v>
      </c>
      <c r="IK13" s="62">
        <v>4</v>
      </c>
      <c r="IL13" s="62">
        <v>7.5</v>
      </c>
      <c r="IM13" s="63">
        <f>IF(IK13=0," ",(VLOOKUP(IK13,PROTOKOL!$A$1:$E$28,2))*IL13)</f>
        <v>150</v>
      </c>
      <c r="IN13" s="64">
        <f t="shared" si="48"/>
        <v>86</v>
      </c>
      <c r="IO13" s="65">
        <f>IF(IK13=0," ",VLOOKUP(IK13,PROTOKOL!$A:$E,5,))</f>
        <v>0.32253749999999998</v>
      </c>
      <c r="IP13" s="82">
        <f t="shared" si="49"/>
        <v>27.738224999999996</v>
      </c>
      <c r="IQ13" s="61" t="str">
        <f>IF(IS13=0," ",VLOOKUP(IS13,PROTOKOL!$A:$F,6))</f>
        <v>Forklift Operatörü</v>
      </c>
      <c r="IR13" s="62">
        <v>1</v>
      </c>
      <c r="IS13" s="62">
        <v>13</v>
      </c>
      <c r="IT13" s="62">
        <v>2.5</v>
      </c>
      <c r="IU13" s="63">
        <f>IF(IS13=0," ",(VLOOKUP(IS13,PROTOKOL!$A$1:$E$28,2))*IT13)</f>
        <v>0</v>
      </c>
      <c r="IV13" s="64">
        <f t="shared" si="50"/>
        <v>1</v>
      </c>
      <c r="IW13" s="65">
        <f>IF(IS13=0," ",VLOOKUP(IS13,PROTOKOL!$A:$E,5,))</f>
        <v>7.5</v>
      </c>
      <c r="IX13" s="82">
        <f>IF(IS13=0," ",IW13*IV13)/7.5*2.5</f>
        <v>2.5</v>
      </c>
      <c r="IY13" s="65">
        <v>5</v>
      </c>
      <c r="IZ13" s="82">
        <f t="shared" si="100"/>
        <v>5</v>
      </c>
      <c r="JA13" s="117"/>
      <c r="JB13" s="225">
        <v>29</v>
      </c>
      <c r="JC13" s="61" t="str">
        <f>IF(JE13=0," ",VLOOKUP(JE13,PROTOKOL!$A:$F,6))</f>
        <v>PANTOGRAF LAVABO TAŞLAMA</v>
      </c>
      <c r="JD13" s="62">
        <v>92</v>
      </c>
      <c r="JE13" s="62">
        <v>9</v>
      </c>
      <c r="JF13" s="62">
        <v>7.5</v>
      </c>
      <c r="JG13" s="63">
        <f>IF(JE13=0," ",(VLOOKUP(JE13,PROTOKOL!$A$1:$E$28,2))*JF13)</f>
        <v>65</v>
      </c>
      <c r="JH13" s="64">
        <f t="shared" si="52"/>
        <v>27</v>
      </c>
      <c r="JI13" s="65">
        <f>IF(JE13=0," ",VLOOKUP(JE13,PROTOKOL!$A:$E,5,))</f>
        <v>0.73722857142857134</v>
      </c>
      <c r="JJ13" s="82">
        <f t="shared" si="53"/>
        <v>19.905171428571425</v>
      </c>
      <c r="JK13" s="61" t="str">
        <f>IF(JM13=0," ",VLOOKUP(JM13,PROTOKOL!$A:$F,6))</f>
        <v xml:space="preserve"> </v>
      </c>
      <c r="JL13" s="62"/>
      <c r="JM13" s="62"/>
      <c r="JN13" s="62"/>
      <c r="JO13" s="63" t="str">
        <f>IF(JM13=0," ",(VLOOKUP(JM13,PROTOKOL!$A$1:$E$28,2))*JN13)</f>
        <v xml:space="preserve"> </v>
      </c>
      <c r="JP13" s="64" t="str">
        <f t="shared" si="54"/>
        <v xml:space="preserve"> </v>
      </c>
      <c r="JQ13" s="65" t="str">
        <f>IF(JM13=0," ",VLOOKUP(JM13,PROTOKOL!$A:$E,5,))</f>
        <v xml:space="preserve"> </v>
      </c>
      <c r="JR13" s="82" t="str">
        <f t="shared" si="55"/>
        <v xml:space="preserve"> </v>
      </c>
      <c r="JS13" s="65"/>
      <c r="JT13" s="82" t="str">
        <f t="shared" si="101"/>
        <v xml:space="preserve"> </v>
      </c>
      <c r="JU13" s="117"/>
      <c r="JV13" s="225">
        <v>29</v>
      </c>
      <c r="JW13" s="61" t="str">
        <f>IF(JY13=0," ",VLOOKUP(JY13,PROTOKOL!$A:$F,6))</f>
        <v>PANTOGRAF LAVABO TAŞLAMA</v>
      </c>
      <c r="JX13" s="62">
        <v>93</v>
      </c>
      <c r="JY13" s="62">
        <v>9</v>
      </c>
      <c r="JZ13" s="62">
        <v>7.5</v>
      </c>
      <c r="KA13" s="63">
        <f>IF(JY13=0," ",(VLOOKUP(JY13,PROTOKOL!$A$1:$E$28,2))*JZ13)</f>
        <v>65</v>
      </c>
      <c r="KB13" s="64">
        <f t="shared" si="56"/>
        <v>28</v>
      </c>
      <c r="KC13" s="65">
        <f>IF(JY13=0," ",VLOOKUP(JY13,PROTOKOL!$A:$E,5,))</f>
        <v>0.73722857142857134</v>
      </c>
      <c r="KD13" s="82">
        <f t="shared" si="57"/>
        <v>20.642399999999999</v>
      </c>
      <c r="KE13" s="61" t="str">
        <f>IF(KG13=0," ",VLOOKUP(KG13,PROTOKOL!$A:$F,6))</f>
        <v xml:space="preserve"> </v>
      </c>
      <c r="KF13" s="62"/>
      <c r="KG13" s="62"/>
      <c r="KH13" s="62"/>
      <c r="KI13" s="63" t="str">
        <f>IF(KG13=0," ",(VLOOKUP(KG13,PROTOKOL!$A$1:$E$28,2))*KH13)</f>
        <v xml:space="preserve"> </v>
      </c>
      <c r="KJ13" s="64" t="str">
        <f t="shared" si="58"/>
        <v xml:space="preserve"> </v>
      </c>
      <c r="KK13" s="65" t="str">
        <f>IF(KG13=0," ",VLOOKUP(KG13,PROTOKOL!$A:$E,5,))</f>
        <v xml:space="preserve"> </v>
      </c>
      <c r="KL13" s="82" t="str">
        <f t="shared" si="59"/>
        <v xml:space="preserve"> </v>
      </c>
      <c r="KM13" s="65"/>
      <c r="KN13" s="82" t="str">
        <f t="shared" si="102"/>
        <v xml:space="preserve"> </v>
      </c>
      <c r="KO13" s="117"/>
      <c r="KP13" s="225">
        <v>29</v>
      </c>
      <c r="KQ13" s="61" t="str">
        <f>IF(KS13=0," ",VLOOKUP(KS13,PROTOKOL!$A:$F,6))</f>
        <v>VAKUM TEST</v>
      </c>
      <c r="KR13" s="62">
        <v>231</v>
      </c>
      <c r="KS13" s="62">
        <v>4</v>
      </c>
      <c r="KT13" s="62">
        <v>7.5</v>
      </c>
      <c r="KU13" s="63">
        <f>IF(KS13=0," ",(VLOOKUP(KS13,PROTOKOL!$A$1:$E$28,2))*KT13)</f>
        <v>150</v>
      </c>
      <c r="KV13" s="64">
        <f t="shared" si="60"/>
        <v>81</v>
      </c>
      <c r="KW13" s="65">
        <f>IF(KS13=0," ",VLOOKUP(KS13,PROTOKOL!$A:$E,5,))</f>
        <v>0.32253749999999998</v>
      </c>
      <c r="KX13" s="82">
        <f t="shared" si="61"/>
        <v>26.125537499999997</v>
      </c>
      <c r="KY13" s="61" t="str">
        <f>IF(LA13=0," ",VLOOKUP(LA13,PROTOKOL!$A:$F,6))</f>
        <v xml:space="preserve"> </v>
      </c>
      <c r="KZ13" s="62"/>
      <c r="LA13" s="62"/>
      <c r="LB13" s="62"/>
      <c r="LC13" s="63" t="str">
        <f>IF(LA13=0," ",(VLOOKUP(LA13,PROTOKOL!$A$1:$E$28,2))*LB13)</f>
        <v xml:space="preserve"> </v>
      </c>
      <c r="LD13" s="64" t="str">
        <f t="shared" si="62"/>
        <v xml:space="preserve"> </v>
      </c>
      <c r="LE13" s="65" t="str">
        <f>IF(LA13=0," ",VLOOKUP(LA13,PROTOKOL!$A:$E,5,))</f>
        <v xml:space="preserve"> </v>
      </c>
      <c r="LF13" s="82" t="str">
        <f t="shared" si="63"/>
        <v xml:space="preserve"> </v>
      </c>
      <c r="LG13" s="65"/>
      <c r="LH13" s="82" t="str">
        <f t="shared" si="103"/>
        <v xml:space="preserve"> </v>
      </c>
      <c r="LI13" s="117"/>
      <c r="LJ13" s="225">
        <v>29</v>
      </c>
      <c r="LK13" s="61" t="str">
        <f>IF(LM13=0," ",VLOOKUP(LM13,PROTOKOL!$A:$F,6))</f>
        <v>PANTOGRAF LAVABO TAŞLAMA</v>
      </c>
      <c r="LL13" s="62">
        <v>90</v>
      </c>
      <c r="LM13" s="62">
        <v>9</v>
      </c>
      <c r="LN13" s="62">
        <v>7.5</v>
      </c>
      <c r="LO13" s="63">
        <f>IF(LM13=0," ",(VLOOKUP(LM13,PROTOKOL!$A$1:$E$28,2))*LN13)</f>
        <v>65</v>
      </c>
      <c r="LP13" s="64">
        <f t="shared" si="64"/>
        <v>25</v>
      </c>
      <c r="LQ13" s="65">
        <f>IF(LM13=0," ",VLOOKUP(LM13,PROTOKOL!$A:$E,5,))</f>
        <v>0.73722857142857134</v>
      </c>
      <c r="LR13" s="82">
        <f t="shared" si="65"/>
        <v>18.430714285714284</v>
      </c>
      <c r="LS13" s="61" t="str">
        <f>IF(LU13=0," ",VLOOKUP(LU13,PROTOKOL!$A:$F,6))</f>
        <v xml:space="preserve"> </v>
      </c>
      <c r="LT13" s="62"/>
      <c r="LU13" s="62"/>
      <c r="LV13" s="62"/>
      <c r="LW13" s="63" t="str">
        <f>IF(LU13=0," ",(VLOOKUP(LU13,PROTOKOL!$A$1:$E$28,2))*LV13)</f>
        <v xml:space="preserve"> </v>
      </c>
      <c r="LX13" s="64" t="str">
        <f t="shared" si="66"/>
        <v xml:space="preserve"> </v>
      </c>
      <c r="LY13" s="65" t="str">
        <f>IF(LU13=0," ",VLOOKUP(LU13,PROTOKOL!$A:$E,5,))</f>
        <v xml:space="preserve"> </v>
      </c>
      <c r="LZ13" s="82" t="str">
        <f t="shared" si="67"/>
        <v xml:space="preserve"> </v>
      </c>
      <c r="MA13" s="65"/>
      <c r="MB13" s="82" t="str">
        <f t="shared" si="104"/>
        <v xml:space="preserve"> </v>
      </c>
      <c r="MC13" s="117"/>
      <c r="MD13" s="225">
        <v>29</v>
      </c>
      <c r="ME13" s="61" t="str">
        <f>IF(MG13=0," ",VLOOKUP(MG13,PROTOKOL!$A:$F,6))</f>
        <v>PANTOGRAF LAVABO TAŞLAMA</v>
      </c>
      <c r="MF13" s="62">
        <v>93</v>
      </c>
      <c r="MG13" s="62">
        <v>9</v>
      </c>
      <c r="MH13" s="62">
        <v>7.5</v>
      </c>
      <c r="MI13" s="63">
        <f>IF(MG13=0," ",(VLOOKUP(MG13,PROTOKOL!$A$1:$E$28,2))*MH13)</f>
        <v>65</v>
      </c>
      <c r="MJ13" s="64">
        <f t="shared" si="68"/>
        <v>28</v>
      </c>
      <c r="MK13" s="65">
        <f>IF(MG13=0," ",VLOOKUP(MG13,PROTOKOL!$A:$E,5,))</f>
        <v>0.73722857142857134</v>
      </c>
      <c r="ML13" s="82">
        <f t="shared" si="69"/>
        <v>20.642399999999999</v>
      </c>
      <c r="MM13" s="61" t="str">
        <f>IF(MO13=0," ",VLOOKUP(MO13,PROTOKOL!$A:$F,6))</f>
        <v xml:space="preserve"> </v>
      </c>
      <c r="MN13" s="62"/>
      <c r="MO13" s="62"/>
      <c r="MP13" s="62"/>
      <c r="MQ13" s="63" t="str">
        <f>IF(MO13=0," ",(VLOOKUP(MO13,PROTOKOL!$A$1:$E$28,2))*MP13)</f>
        <v xml:space="preserve"> </v>
      </c>
      <c r="MR13" s="64" t="str">
        <f t="shared" si="70"/>
        <v xml:space="preserve"> </v>
      </c>
      <c r="MS13" s="65" t="str">
        <f>IF(MO13=0," ",VLOOKUP(MO13,PROTOKOL!$A:$E,5,))</f>
        <v xml:space="preserve"> </v>
      </c>
      <c r="MT13" s="82" t="str">
        <f t="shared" si="71"/>
        <v xml:space="preserve"> </v>
      </c>
      <c r="MU13" s="65"/>
      <c r="MV13" s="82" t="str">
        <f t="shared" si="105"/>
        <v xml:space="preserve"> </v>
      </c>
      <c r="MW13" s="117"/>
      <c r="MX13" s="225">
        <v>29</v>
      </c>
      <c r="MY13" s="61" t="str">
        <f>IF(NA13=0," ",VLOOKUP(NA13,PROTOKOL!$A:$F,6))</f>
        <v>WNZL. LAV. VE DUV. ASMA KLZ</v>
      </c>
      <c r="MZ13" s="62">
        <v>105</v>
      </c>
      <c r="NA13" s="62">
        <v>1</v>
      </c>
      <c r="NB13" s="62">
        <v>5</v>
      </c>
      <c r="NC13" s="63">
        <f>IF(NA13=0," ",(VLOOKUP(NA13,PROTOKOL!$A$1:$E$28,2))*NB13)</f>
        <v>96</v>
      </c>
      <c r="ND13" s="64">
        <f t="shared" si="72"/>
        <v>9</v>
      </c>
      <c r="NE13" s="65">
        <f>IF(NA13=0," ",VLOOKUP(NA13,PROTOKOL!$A:$E,5,))</f>
        <v>0.33951315789473691</v>
      </c>
      <c r="NF13" s="82">
        <f t="shared" si="73"/>
        <v>3.0556184210526323</v>
      </c>
      <c r="NG13" s="199" t="s">
        <v>119</v>
      </c>
      <c r="NH13" s="62"/>
      <c r="NI13" s="62"/>
      <c r="NJ13" s="62"/>
      <c r="NK13" s="63" t="str">
        <f>IF(NI13=0," ",(VLOOKUP(NI13,PROTOKOL!$A$1:$E$28,2))*NJ13)</f>
        <v xml:space="preserve"> </v>
      </c>
      <c r="NL13" s="64" t="str">
        <f t="shared" si="74"/>
        <v xml:space="preserve"> </v>
      </c>
      <c r="NM13" s="65" t="str">
        <f>IF(NI13=0," ",VLOOKUP(NI13,PROTOKOL!$A:$E,5,))</f>
        <v xml:space="preserve"> </v>
      </c>
      <c r="NN13" s="82" t="str">
        <f t="shared" si="75"/>
        <v xml:space="preserve"> </v>
      </c>
      <c r="NO13" s="65"/>
      <c r="NP13" s="82" t="str">
        <f t="shared" si="106"/>
        <v xml:space="preserve"> </v>
      </c>
      <c r="NQ13" s="117"/>
      <c r="NR13" s="225">
        <v>29</v>
      </c>
      <c r="NS13" s="61" t="str">
        <f>IF(NU13=0," ",VLOOKUP(NU13,PROTOKOL!$A:$F,6))</f>
        <v>VAKUM TEST</v>
      </c>
      <c r="NT13" s="62">
        <v>71</v>
      </c>
      <c r="NU13" s="62">
        <v>4</v>
      </c>
      <c r="NV13" s="62">
        <v>2.5</v>
      </c>
      <c r="NW13" s="63">
        <f>IF(NU13=0," ",(VLOOKUP(NU13,PROTOKOL!$A$1:$E$28,2))*NV13)</f>
        <v>50</v>
      </c>
      <c r="NX13" s="64">
        <f t="shared" si="76"/>
        <v>21</v>
      </c>
      <c r="NY13" s="65">
        <f>IF(NU13=0," ",VLOOKUP(NU13,PROTOKOL!$A:$E,5,))</f>
        <v>0.32253749999999998</v>
      </c>
      <c r="NZ13" s="82">
        <f t="shared" si="77"/>
        <v>6.7732874999999995</v>
      </c>
      <c r="OA13" s="61" t="str">
        <f>IF(OC13=0," ",VLOOKUP(OC13,PROTOKOL!$A:$F,6))</f>
        <v xml:space="preserve"> </v>
      </c>
      <c r="OB13" s="62"/>
      <c r="OC13" s="62"/>
      <c r="OD13" s="62"/>
      <c r="OE13" s="63" t="str">
        <f>IF(OC13=0," ",(VLOOKUP(OC13,PROTOKOL!$A$1:$E$28,2))*OD13)</f>
        <v xml:space="preserve"> </v>
      </c>
      <c r="OF13" s="64" t="str">
        <f t="shared" si="78"/>
        <v xml:space="preserve"> </v>
      </c>
      <c r="OG13" s="65" t="str">
        <f>IF(OC13=0," ",VLOOKUP(OC13,PROTOKOL!$A:$E,5,))</f>
        <v xml:space="preserve"> </v>
      </c>
      <c r="OH13" s="82" t="str">
        <f t="shared" si="79"/>
        <v xml:space="preserve"> </v>
      </c>
      <c r="OI13" s="65"/>
      <c r="OJ13" s="82" t="str">
        <f t="shared" si="107"/>
        <v xml:space="preserve"> </v>
      </c>
      <c r="OK13" s="117"/>
      <c r="OL13" s="207">
        <v>29</v>
      </c>
      <c r="OM13" s="225">
        <v>29</v>
      </c>
      <c r="ON13" s="61" t="str">
        <f>IF(OP13=0," ",VLOOKUP(OP13,PROTOKOL!$A:$F,6))</f>
        <v xml:space="preserve"> </v>
      </c>
      <c r="OO13" s="62"/>
      <c r="OP13" s="62"/>
      <c r="OQ13" s="62"/>
      <c r="OR13" s="63" t="str">
        <f>IF(OP13=0," ",(VLOOKUP(OP13,PROTOKOL!$A$1:$E$28,2))*OQ13)</f>
        <v xml:space="preserve"> </v>
      </c>
      <c r="OS13" s="64" t="str">
        <f t="shared" si="80"/>
        <v xml:space="preserve"> </v>
      </c>
      <c r="OT13" s="65" t="str">
        <f>IF(OP13=0," ",VLOOKUP(OP13,PROTOKOL!$A:$E,5,))</f>
        <v xml:space="preserve"> </v>
      </c>
      <c r="OU13" s="82" t="str">
        <f t="shared" si="81"/>
        <v xml:space="preserve"> </v>
      </c>
      <c r="OV13" s="61" t="str">
        <f>IF(OX13=0," ",VLOOKUP(OX13,PROTOKOL!$A:$F,6))</f>
        <v xml:space="preserve"> </v>
      </c>
      <c r="OW13" s="62"/>
      <c r="OX13" s="62"/>
      <c r="OY13" s="62"/>
      <c r="OZ13" s="63" t="str">
        <f>IF(OX13=0," ",(VLOOKUP(OX13,PROTOKOL!$A$1:$E$28,2))*OY13)</f>
        <v xml:space="preserve"> </v>
      </c>
      <c r="PA13" s="64" t="str">
        <f t="shared" si="108"/>
        <v xml:space="preserve"> </v>
      </c>
      <c r="PB13" s="65" t="str">
        <f>IF(OX13=0," ",VLOOKUP(OX13,PROTOKOL!$A:$E,5,))</f>
        <v xml:space="preserve"> </v>
      </c>
      <c r="PC13" s="82" t="str">
        <f t="shared" si="109"/>
        <v xml:space="preserve"> </v>
      </c>
      <c r="PD13" s="82">
        <f t="shared" si="110"/>
        <v>0</v>
      </c>
      <c r="PE13" s="82" t="str">
        <f t="shared" si="111"/>
        <v xml:space="preserve"> </v>
      </c>
      <c r="PF13" s="117"/>
      <c r="PG13" s="225">
        <v>29</v>
      </c>
      <c r="PH13" s="61" t="str">
        <f>IF(PJ13=0," ",VLOOKUP(PJ13,PROTOKOL!$A:$F,6))</f>
        <v>Forklift Operatörü</v>
      </c>
      <c r="PI13" s="62">
        <v>1</v>
      </c>
      <c r="PJ13" s="62">
        <v>13</v>
      </c>
      <c r="PK13" s="62">
        <v>7.5</v>
      </c>
      <c r="PL13" s="63">
        <f>IF(PJ13=0," ",(VLOOKUP(PJ13,PROTOKOL!$A$1:$E$28,2))*PK13)</f>
        <v>0</v>
      </c>
      <c r="PM13" s="64">
        <f t="shared" si="84"/>
        <v>1</v>
      </c>
      <c r="PN13" s="65">
        <f>IF(PJ13=0," ",VLOOKUP(PJ13,PROTOKOL!$A:$E,5,))</f>
        <v>7.5</v>
      </c>
      <c r="PO13" s="82">
        <f t="shared" si="85"/>
        <v>7.5</v>
      </c>
      <c r="PP13" s="61" t="str">
        <f>IF(PR13=0," ",VLOOKUP(PR13,PROTOKOL!$A:$F,6))</f>
        <v xml:space="preserve"> </v>
      </c>
      <c r="PQ13" s="62"/>
      <c r="PR13" s="62"/>
      <c r="PS13" s="62"/>
      <c r="PT13" s="63" t="str">
        <f>IF(PR13=0," ",(VLOOKUP(PR13,PROTOKOL!$A$1:$E$28,2))*PS13)</f>
        <v xml:space="preserve"> </v>
      </c>
      <c r="PU13" s="64" t="str">
        <f t="shared" si="86"/>
        <v xml:space="preserve"> </v>
      </c>
      <c r="PV13" s="65" t="str">
        <f>IF(PR13=0," ",VLOOKUP(PR13,PROTOKOL!$A:$E,5,))</f>
        <v xml:space="preserve"> </v>
      </c>
      <c r="PW13" s="82" t="str">
        <f t="shared" si="87"/>
        <v xml:space="preserve"> </v>
      </c>
      <c r="PX13" s="65"/>
      <c r="PY13" s="82" t="str">
        <f t="shared" si="112"/>
        <v xml:space="preserve"> </v>
      </c>
      <c r="PZ13" s="117"/>
      <c r="QA13" s="117"/>
      <c r="QB13" s="117"/>
      <c r="QC13" s="117"/>
      <c r="QD13" s="117"/>
      <c r="QE13" s="117"/>
      <c r="QF13" s="117"/>
      <c r="QG13" s="117"/>
      <c r="QH13" s="117"/>
      <c r="QI13" s="117"/>
      <c r="QJ13" s="117"/>
      <c r="QK13" s="117"/>
      <c r="QL13" s="117"/>
      <c r="QM13" s="117"/>
      <c r="QN13" s="117"/>
      <c r="QO13" s="117"/>
    </row>
    <row r="14" spans="1:457" ht="12.75" customHeight="1" thickBot="1">
      <c r="B14" s="226"/>
      <c r="C14" s="61" t="str">
        <f>IF(E14=0," ",VLOOKUP(E14,PROTOKOL!$A:$F,6))</f>
        <v xml:space="preserve"> </v>
      </c>
      <c r="D14" s="62"/>
      <c r="E14" s="62"/>
      <c r="F14" s="62"/>
      <c r="G14" s="63" t="str">
        <f>IF(E14=0," ",(VLOOKUP(E14,PROTOKOL!$A$1:$E$28,2))*F14)</f>
        <v xml:space="preserve"> </v>
      </c>
      <c r="H14" s="64" t="str">
        <f t="shared" si="0"/>
        <v xml:space="preserve"> </v>
      </c>
      <c r="I14" s="65" t="str">
        <f>IF(E14=0," ",VLOOKUP(E14,PROTOKOL!$A:$E,5,))</f>
        <v xml:space="preserve"> </v>
      </c>
      <c r="J14" s="82" t="str">
        <f t="shared" si="1"/>
        <v xml:space="preserve"> </v>
      </c>
      <c r="K14" s="61" t="str">
        <f>IF(M14=0," ",VLOOKUP(M14,PROTOKOL!$A:$F,6))</f>
        <v xml:space="preserve"> </v>
      </c>
      <c r="L14" s="66"/>
      <c r="M14" s="66"/>
      <c r="N14" s="62"/>
      <c r="O14" s="63" t="str">
        <f>IF(M14=0," ",(VLOOKUP(M14,PROTOKOL!$A$1:$E$28,2))*N14)</f>
        <v xml:space="preserve"> </v>
      </c>
      <c r="P14" s="64" t="str">
        <f t="shared" si="2"/>
        <v xml:space="preserve"> </v>
      </c>
      <c r="Q14" s="65" t="str">
        <f>IF(M14=0," ",VLOOKUP(M14,PROTOKOL!$A:$E,5,))</f>
        <v xml:space="preserve"> </v>
      </c>
      <c r="R14" s="82" t="str">
        <f t="shared" si="3"/>
        <v xml:space="preserve"> </v>
      </c>
      <c r="S14" s="65"/>
      <c r="T14" s="82" t="str">
        <f t="shared" si="88"/>
        <v xml:space="preserve"> </v>
      </c>
      <c r="U14" s="185" t="str">
        <f>IF(F13+F14+F15=7.5,"ü","û")</f>
        <v>ü</v>
      </c>
      <c r="V14" s="226"/>
      <c r="W14" s="61" t="str">
        <f>IF(Y14=0," ",VLOOKUP(Y14,PROTOKOL!$A:$F,6))</f>
        <v xml:space="preserve"> </v>
      </c>
      <c r="X14" s="62"/>
      <c r="Y14" s="62"/>
      <c r="Z14" s="62"/>
      <c r="AA14" s="63" t="str">
        <f>IF(Y14=0," ",(VLOOKUP(Y14,PROTOKOL!$A$1:$E$28,2))*Z14)</f>
        <v xml:space="preserve"> </v>
      </c>
      <c r="AB14" s="64" t="str">
        <f t="shared" si="4"/>
        <v xml:space="preserve"> </v>
      </c>
      <c r="AC14" s="65" t="str">
        <f>IF(Y14=0," ",VLOOKUP(Y14,PROTOKOL!$A:$E,5,))</f>
        <v xml:space="preserve"> </v>
      </c>
      <c r="AD14" s="82" t="str">
        <f t="shared" si="5"/>
        <v xml:space="preserve"> </v>
      </c>
      <c r="AE14" s="61" t="str">
        <f>IF(AG14=0," ",VLOOKUP(AG14,PROTOKOL!$A:$F,6))</f>
        <v xml:space="preserve"> </v>
      </c>
      <c r="AF14" s="66"/>
      <c r="AG14" s="66"/>
      <c r="AH14" s="62"/>
      <c r="AI14" s="63" t="str">
        <f>IF(AG14=0," ",(VLOOKUP(AG14,PROTOKOL!$A$1:$E$28,2))*AH14)</f>
        <v xml:space="preserve"> </v>
      </c>
      <c r="AJ14" s="64" t="str">
        <f t="shared" si="6"/>
        <v xml:space="preserve"> </v>
      </c>
      <c r="AK14" s="65" t="str">
        <f>IF(AG14=0," ",VLOOKUP(AG14,PROTOKOL!$A:$E,5,))</f>
        <v xml:space="preserve"> </v>
      </c>
      <c r="AL14" s="82" t="str">
        <f t="shared" si="7"/>
        <v xml:space="preserve"> </v>
      </c>
      <c r="AM14" s="65"/>
      <c r="AN14" s="82" t="str">
        <f t="shared" si="89"/>
        <v xml:space="preserve"> </v>
      </c>
      <c r="AO14" s="185" t="str">
        <f>IF(Z13+Z14+Z15=7.5,"ü","û")</f>
        <v>ü</v>
      </c>
      <c r="AP14" s="226"/>
      <c r="AQ14" s="61" t="str">
        <f>IF(AS14=0," ",VLOOKUP(AS14,PROTOKOL!$A:$F,6))</f>
        <v>PERDE KESME SULU SİST.</v>
      </c>
      <c r="AR14" s="62">
        <v>40</v>
      </c>
      <c r="AS14" s="62">
        <v>8</v>
      </c>
      <c r="AT14" s="62">
        <v>2</v>
      </c>
      <c r="AU14" s="63">
        <f>IF(AS14=0," ",(VLOOKUP(AS14,PROTOKOL!$A$1:$E$28,2))*AT14)</f>
        <v>26.133333333333333</v>
      </c>
      <c r="AV14" s="64">
        <f t="shared" si="8"/>
        <v>13.866666666666667</v>
      </c>
      <c r="AW14" s="65">
        <f>IF(AS14=0," ",VLOOKUP(AS14,PROTOKOL!$A:$E,5,))</f>
        <v>0.49621153846153848</v>
      </c>
      <c r="AX14" s="82">
        <f t="shared" si="9"/>
        <v>6.8808000000000007</v>
      </c>
      <c r="AY14" s="61" t="str">
        <f>IF(BA14=0," ",VLOOKUP(BA14,PROTOKOL!$A:$F,6))</f>
        <v xml:space="preserve"> </v>
      </c>
      <c r="AZ14" s="66"/>
      <c r="BA14" s="66"/>
      <c r="BB14" s="62"/>
      <c r="BC14" s="63" t="str">
        <f>IF(BA14=0," ",(VLOOKUP(BA14,PROTOKOL!$A$1:$E$28,2))*BB14)</f>
        <v xml:space="preserve"> </v>
      </c>
      <c r="BD14" s="64" t="str">
        <f t="shared" si="10"/>
        <v xml:space="preserve"> </v>
      </c>
      <c r="BE14" s="65" t="str">
        <f>IF(BA14=0," ",VLOOKUP(BA14,PROTOKOL!$A:$E,5,))</f>
        <v xml:space="preserve"> </v>
      </c>
      <c r="BF14" s="82" t="str">
        <f t="shared" si="11"/>
        <v xml:space="preserve"> </v>
      </c>
      <c r="BG14" s="65"/>
      <c r="BH14" s="82" t="str">
        <f t="shared" si="90"/>
        <v xml:space="preserve"> </v>
      </c>
      <c r="BI14" s="185" t="str">
        <f>IF(AT13+AT14+AT15=7.5,"ü","û")</f>
        <v>ü</v>
      </c>
      <c r="BJ14" s="226"/>
      <c r="BK14" s="61" t="str">
        <f>IF(BM14=0," ",VLOOKUP(BM14,PROTOKOL!$A:$F,6))</f>
        <v xml:space="preserve"> </v>
      </c>
      <c r="BL14" s="62"/>
      <c r="BM14" s="62"/>
      <c r="BN14" s="62"/>
      <c r="BO14" s="63" t="str">
        <f>IF(BM14=0," ",(VLOOKUP(BM14,PROTOKOL!$A$1:$E$28,2))*BN14)</f>
        <v xml:space="preserve"> </v>
      </c>
      <c r="BP14" s="64" t="str">
        <f t="shared" si="12"/>
        <v xml:space="preserve"> </v>
      </c>
      <c r="BQ14" s="65" t="str">
        <f>IF(BM14=0," ",VLOOKUP(BM14,PROTOKOL!$A:$E,5,))</f>
        <v xml:space="preserve"> </v>
      </c>
      <c r="BR14" s="82" t="str">
        <f t="shared" si="13"/>
        <v xml:space="preserve"> </v>
      </c>
      <c r="BS14" s="61" t="str">
        <f>IF(BU14=0," ",VLOOKUP(BU14,PROTOKOL!$A:$F,6))</f>
        <v xml:space="preserve"> </v>
      </c>
      <c r="BT14" s="66"/>
      <c r="BU14" s="66"/>
      <c r="BV14" s="62"/>
      <c r="BW14" s="63" t="str">
        <f>IF(BU14=0," ",(VLOOKUP(BU14,PROTOKOL!$A$1:$E$28,2))*BV14)</f>
        <v xml:space="preserve"> </v>
      </c>
      <c r="BX14" s="64" t="str">
        <f t="shared" si="14"/>
        <v xml:space="preserve"> </v>
      </c>
      <c r="BY14" s="65" t="str">
        <f>IF(BU14=0," ",VLOOKUP(BU14,PROTOKOL!$A:$E,5,))</f>
        <v xml:space="preserve"> </v>
      </c>
      <c r="BZ14" s="82" t="str">
        <f t="shared" si="15"/>
        <v xml:space="preserve"> </v>
      </c>
      <c r="CA14" s="65"/>
      <c r="CB14" s="82" t="str">
        <f t="shared" si="91"/>
        <v xml:space="preserve"> </v>
      </c>
      <c r="CC14" s="185" t="str">
        <f>IF(AT13+AT14+AT15=7.5,"ü","û")</f>
        <v>ü</v>
      </c>
      <c r="CD14" s="226"/>
      <c r="CE14" s="61" t="str">
        <f>IF(CG14=0," ",VLOOKUP(CG14,PROTOKOL!$A:$F,6))</f>
        <v xml:space="preserve"> </v>
      </c>
      <c r="CF14" s="62"/>
      <c r="CG14" s="62"/>
      <c r="CH14" s="62"/>
      <c r="CI14" s="63" t="str">
        <f>IF(CG14=0," ",(VLOOKUP(CG14,PROTOKOL!$A$1:$E$28,2))*CH14)</f>
        <v xml:space="preserve"> </v>
      </c>
      <c r="CJ14" s="64" t="str">
        <f t="shared" si="16"/>
        <v xml:space="preserve"> </v>
      </c>
      <c r="CK14" s="65" t="str">
        <f>IF(CG14=0," ",VLOOKUP(CG14,PROTOKOL!$A:$E,5,))</f>
        <v xml:space="preserve"> </v>
      </c>
      <c r="CL14" s="82" t="str">
        <f t="shared" si="17"/>
        <v xml:space="preserve"> </v>
      </c>
      <c r="CM14" s="61" t="str">
        <f>IF(CO14=0," ",VLOOKUP(CO14,PROTOKOL!$A:$F,6))</f>
        <v xml:space="preserve"> </v>
      </c>
      <c r="CN14" s="66"/>
      <c r="CO14" s="66"/>
      <c r="CP14" s="62"/>
      <c r="CQ14" s="63" t="str">
        <f>IF(CO14=0," ",(VLOOKUP(CO14,PROTOKOL!$A$1:$E$28,2))*CP14)</f>
        <v xml:space="preserve"> </v>
      </c>
      <c r="CR14" s="64" t="str">
        <f t="shared" si="18"/>
        <v xml:space="preserve"> </v>
      </c>
      <c r="CS14" s="65" t="str">
        <f>IF(CO14=0," ",VLOOKUP(CO14,PROTOKOL!$A:$E,5,))</f>
        <v xml:space="preserve"> </v>
      </c>
      <c r="CT14" s="82" t="str">
        <f t="shared" si="19"/>
        <v xml:space="preserve"> </v>
      </c>
      <c r="CU14" s="65"/>
      <c r="CV14" s="82" t="str">
        <f t="shared" si="92"/>
        <v xml:space="preserve"> </v>
      </c>
      <c r="CW14" s="185" t="str">
        <f>IF(CH13+CH14+CH15=7.5,"ü","û")</f>
        <v>ü</v>
      </c>
      <c r="CX14" s="226"/>
      <c r="CY14" s="61" t="str">
        <f>IF(DA14=0," ",VLOOKUP(DA14,PROTOKOL!$A:$F,6))</f>
        <v xml:space="preserve"> </v>
      </c>
      <c r="CZ14" s="62"/>
      <c r="DA14" s="62"/>
      <c r="DB14" s="62"/>
      <c r="DC14" s="63" t="str">
        <f>IF(DA14=0," ",(VLOOKUP(DA14,PROTOKOL!$A$1:$E$28,2))*DB14)</f>
        <v xml:space="preserve"> </v>
      </c>
      <c r="DD14" s="64" t="str">
        <f t="shared" si="20"/>
        <v xml:space="preserve"> </v>
      </c>
      <c r="DE14" s="65" t="str">
        <f>IF(DA14=0," ",VLOOKUP(DA14,PROTOKOL!$A:$E,5,))</f>
        <v xml:space="preserve"> </v>
      </c>
      <c r="DF14" s="82" t="str">
        <f t="shared" si="21"/>
        <v xml:space="preserve"> </v>
      </c>
      <c r="DG14" s="61" t="str">
        <f>IF(DI14=0," ",VLOOKUP(DI14,PROTOKOL!$A:$F,6))</f>
        <v xml:space="preserve"> </v>
      </c>
      <c r="DH14" s="66"/>
      <c r="DI14" s="66"/>
      <c r="DJ14" s="62"/>
      <c r="DK14" s="63" t="str">
        <f>IF(DI14=0," ",(VLOOKUP(DI14,PROTOKOL!$A$1:$E$28,2))*DJ14)</f>
        <v xml:space="preserve"> </v>
      </c>
      <c r="DL14" s="64" t="str">
        <f t="shared" si="22"/>
        <v xml:space="preserve"> </v>
      </c>
      <c r="DM14" s="65" t="str">
        <f>IF(DI14=0," ",VLOOKUP(DI14,PROTOKOL!$A:$E,5,))</f>
        <v xml:space="preserve"> </v>
      </c>
      <c r="DN14" s="82" t="str">
        <f t="shared" si="23"/>
        <v xml:space="preserve"> </v>
      </c>
      <c r="DO14" s="65"/>
      <c r="DP14" s="82" t="str">
        <f t="shared" si="93"/>
        <v xml:space="preserve"> </v>
      </c>
      <c r="DQ14" s="185" t="str">
        <f>IF(DB13+DB14+DB15=7.5,"ü","û")</f>
        <v>ü</v>
      </c>
      <c r="DR14" s="226"/>
      <c r="DS14" s="61" t="str">
        <f>IF(DU14=0," ",VLOOKUP(DU14,PROTOKOL!$A:$F,6))</f>
        <v xml:space="preserve"> </v>
      </c>
      <c r="DT14" s="62"/>
      <c r="DU14" s="62"/>
      <c r="DV14" s="62"/>
      <c r="DW14" s="63" t="str">
        <f>IF(DU14=0," ",(VLOOKUP(DU14,PROTOKOL!$A$1:$E$28,2))*DV14)</f>
        <v xml:space="preserve"> </v>
      </c>
      <c r="DX14" s="64" t="str">
        <f t="shared" si="24"/>
        <v xml:space="preserve"> </v>
      </c>
      <c r="DY14" s="65" t="str">
        <f>IF(DU14=0," ",VLOOKUP(DU14,PROTOKOL!$A:$E,5,))</f>
        <v xml:space="preserve"> </v>
      </c>
      <c r="DZ14" s="82" t="str">
        <f t="shared" si="25"/>
        <v xml:space="preserve"> </v>
      </c>
      <c r="EA14" s="61" t="str">
        <f>IF(EC14=0," ",VLOOKUP(EC14,PROTOKOL!$A:$F,6))</f>
        <v xml:space="preserve"> </v>
      </c>
      <c r="EB14" s="66"/>
      <c r="EC14" s="66"/>
      <c r="ED14" s="62"/>
      <c r="EE14" s="63" t="str">
        <f>IF(EC14=0," ",(VLOOKUP(EC14,PROTOKOL!$A$1:$E$28,2))*ED14)</f>
        <v xml:space="preserve"> </v>
      </c>
      <c r="EF14" s="64" t="str">
        <f t="shared" si="26"/>
        <v xml:space="preserve"> </v>
      </c>
      <c r="EG14" s="65" t="str">
        <f>IF(EC14=0," ",VLOOKUP(EC14,PROTOKOL!$A:$E,5,))</f>
        <v xml:space="preserve"> </v>
      </c>
      <c r="EH14" s="82" t="str">
        <f t="shared" si="27"/>
        <v xml:space="preserve"> </v>
      </c>
      <c r="EI14" s="65"/>
      <c r="EJ14" s="82" t="str">
        <f t="shared" si="94"/>
        <v xml:space="preserve"> </v>
      </c>
      <c r="EK14" s="185" t="str">
        <f>IF(DB13+DB14+DB15=7.5,"ü","û")</f>
        <v>ü</v>
      </c>
      <c r="EL14" s="226"/>
      <c r="EM14" s="61" t="str">
        <f>IF(EO14=0," ",VLOOKUP(EO14,PROTOKOL!$A:$F,6))</f>
        <v xml:space="preserve"> </v>
      </c>
      <c r="EN14" s="62"/>
      <c r="EO14" s="62"/>
      <c r="EP14" s="62"/>
      <c r="EQ14" s="63" t="str">
        <f>IF(EO14=0," ",(VLOOKUP(EO14,PROTOKOL!$A$1:$E$28,2))*EP14)</f>
        <v xml:space="preserve"> </v>
      </c>
      <c r="ER14" s="64" t="str">
        <f t="shared" si="28"/>
        <v xml:space="preserve"> </v>
      </c>
      <c r="ES14" s="65" t="str">
        <f>IF(EO14=0," ",VLOOKUP(EO14,PROTOKOL!$A:$E,5,))</f>
        <v xml:space="preserve"> </v>
      </c>
      <c r="ET14" s="82" t="str">
        <f t="shared" si="29"/>
        <v xml:space="preserve"> </v>
      </c>
      <c r="EU14" s="61" t="str">
        <f>IF(EW14=0," ",VLOOKUP(EW14,PROTOKOL!$A:$F,6))</f>
        <v xml:space="preserve"> </v>
      </c>
      <c r="EV14" s="66"/>
      <c r="EW14" s="66"/>
      <c r="EX14" s="62"/>
      <c r="EY14" s="63" t="str">
        <f>IF(EW14=0," ",(VLOOKUP(EW14,PROTOKOL!$A$1:$E$28,2))*EX14)</f>
        <v xml:space="preserve"> </v>
      </c>
      <c r="EZ14" s="64" t="str">
        <f t="shared" si="30"/>
        <v xml:space="preserve"> </v>
      </c>
      <c r="FA14" s="65" t="str">
        <f>IF(EW14=0," ",VLOOKUP(EW14,PROTOKOL!$A:$E,5,))</f>
        <v xml:space="preserve"> </v>
      </c>
      <c r="FB14" s="82" t="str">
        <f t="shared" si="31"/>
        <v xml:space="preserve"> </v>
      </c>
      <c r="FC14" s="65"/>
      <c r="FD14" s="82" t="str">
        <f t="shared" si="95"/>
        <v xml:space="preserve"> </v>
      </c>
      <c r="FE14" s="185" t="str">
        <f>IF(EP13+EP14+EP15=7.5,"ü","û")</f>
        <v>ü</v>
      </c>
      <c r="FF14" s="226"/>
      <c r="FG14" s="61" t="str">
        <f>IF(FI14=0," ",VLOOKUP(FI14,PROTOKOL!$A:$F,6))</f>
        <v xml:space="preserve"> </v>
      </c>
      <c r="FH14" s="62"/>
      <c r="FI14" s="62"/>
      <c r="FJ14" s="62"/>
      <c r="FK14" s="63" t="str">
        <f>IF(FI14=0," ",(VLOOKUP(FI14,PROTOKOL!$A$1:$E$28,2))*FJ14)</f>
        <v xml:space="preserve"> </v>
      </c>
      <c r="FL14" s="64" t="str">
        <f t="shared" si="32"/>
        <v xml:space="preserve"> </v>
      </c>
      <c r="FM14" s="65" t="str">
        <f>IF(FI14=0," ",VLOOKUP(FI14,PROTOKOL!$A:$E,5,))</f>
        <v xml:space="preserve"> </v>
      </c>
      <c r="FN14" s="82" t="str">
        <f t="shared" si="33"/>
        <v xml:space="preserve"> </v>
      </c>
      <c r="FO14" s="61" t="str">
        <f>IF(FQ14=0," ",VLOOKUP(FQ14,PROTOKOL!$A:$F,6))</f>
        <v xml:space="preserve"> </v>
      </c>
      <c r="FP14" s="66"/>
      <c r="FQ14" s="66"/>
      <c r="FR14" s="62"/>
      <c r="FS14" s="63" t="str">
        <f>IF(FQ14=0," ",(VLOOKUP(FQ14,PROTOKOL!$A$1:$E$28,2))*FR14)</f>
        <v xml:space="preserve"> </v>
      </c>
      <c r="FT14" s="64" t="str">
        <f t="shared" si="34"/>
        <v xml:space="preserve"> </v>
      </c>
      <c r="FU14" s="65" t="str">
        <f>IF(FQ14=0," ",VLOOKUP(FQ14,PROTOKOL!$A:$E,5,))</f>
        <v xml:space="preserve"> </v>
      </c>
      <c r="FV14" s="82" t="str">
        <f t="shared" si="35"/>
        <v xml:space="preserve"> </v>
      </c>
      <c r="FW14" s="65"/>
      <c r="FX14" s="82" t="str">
        <f t="shared" si="96"/>
        <v xml:space="preserve"> </v>
      </c>
      <c r="FY14" s="185" t="str">
        <f>IF(EP13+EP14+EP15=7.5,"ü","û")</f>
        <v>ü</v>
      </c>
      <c r="FZ14" s="226"/>
      <c r="GA14" s="61" t="str">
        <f>IF(GC14=0," ",VLOOKUP(GC14,PROTOKOL!$A:$F,6))</f>
        <v xml:space="preserve"> </v>
      </c>
      <c r="GB14" s="62"/>
      <c r="GC14" s="62"/>
      <c r="GD14" s="62"/>
      <c r="GE14" s="63" t="str">
        <f>IF(GC14=0," ",(VLOOKUP(GC14,PROTOKOL!$A$1:$E$28,2))*GD14)</f>
        <v xml:space="preserve"> </v>
      </c>
      <c r="GF14" s="64" t="str">
        <f t="shared" si="36"/>
        <v xml:space="preserve"> </v>
      </c>
      <c r="GG14" s="65" t="str">
        <f>IF(GC14=0," ",VLOOKUP(GC14,PROTOKOL!$A:$E,5,))</f>
        <v xml:space="preserve"> </v>
      </c>
      <c r="GH14" s="82" t="str">
        <f t="shared" si="37"/>
        <v xml:space="preserve"> </v>
      </c>
      <c r="GI14" s="61" t="str">
        <f>IF(GK14=0," ",VLOOKUP(GK14,PROTOKOL!$A:$F,6))</f>
        <v xml:space="preserve"> </v>
      </c>
      <c r="GJ14" s="66"/>
      <c r="GK14" s="66"/>
      <c r="GL14" s="62"/>
      <c r="GM14" s="63" t="str">
        <f>IF(GK14=0," ",(VLOOKUP(GK14,PROTOKOL!$A$1:$E$28,2))*GL14)</f>
        <v xml:space="preserve"> </v>
      </c>
      <c r="GN14" s="64" t="str">
        <f t="shared" si="38"/>
        <v xml:space="preserve"> </v>
      </c>
      <c r="GO14" s="65" t="str">
        <f>IF(GK14=0," ",VLOOKUP(GK14,PROTOKOL!$A:$E,5,))</f>
        <v xml:space="preserve"> </v>
      </c>
      <c r="GP14" s="82" t="str">
        <f t="shared" si="39"/>
        <v xml:space="preserve"> </v>
      </c>
      <c r="GQ14" s="65"/>
      <c r="GR14" s="82" t="str">
        <f t="shared" si="97"/>
        <v xml:space="preserve"> </v>
      </c>
      <c r="GS14" s="185" t="str">
        <f>IF(GD13+GD14+GD15=7.5,"ü","û")</f>
        <v>ü</v>
      </c>
      <c r="GT14" s="226"/>
      <c r="GU14" s="61" t="str">
        <f>IF(GW14=0," ",VLOOKUP(GW14,PROTOKOL!$A:$F,6))</f>
        <v xml:space="preserve"> </v>
      </c>
      <c r="GV14" s="62"/>
      <c r="GW14" s="62"/>
      <c r="GX14" s="62"/>
      <c r="GY14" s="63" t="str">
        <f>IF(GW14=0," ",(VLOOKUP(GW14,PROTOKOL!$A$1:$E$28,2))*GX14)</f>
        <v xml:space="preserve"> </v>
      </c>
      <c r="GZ14" s="64" t="str">
        <f t="shared" si="40"/>
        <v xml:space="preserve"> </v>
      </c>
      <c r="HA14" s="65" t="str">
        <f>IF(GW14=0," ",VLOOKUP(GW14,PROTOKOL!$A:$E,5,))</f>
        <v xml:space="preserve"> </v>
      </c>
      <c r="HB14" s="82" t="str">
        <f t="shared" si="41"/>
        <v xml:space="preserve"> </v>
      </c>
      <c r="HC14" s="61" t="str">
        <f>IF(HE14=0," ",VLOOKUP(HE14,PROTOKOL!$A:$F,6))</f>
        <v xml:space="preserve"> </v>
      </c>
      <c r="HD14" s="66"/>
      <c r="HE14" s="66"/>
      <c r="HF14" s="62"/>
      <c r="HG14" s="63" t="str">
        <f>IF(HE14=0," ",(VLOOKUP(HE14,PROTOKOL!$A$1:$E$28,2))*HF14)</f>
        <v xml:space="preserve"> </v>
      </c>
      <c r="HH14" s="64" t="str">
        <f t="shared" si="42"/>
        <v xml:space="preserve"> </v>
      </c>
      <c r="HI14" s="65" t="str">
        <f>IF(HE14=0," ",VLOOKUP(HE14,PROTOKOL!$A:$E,5,))</f>
        <v xml:space="preserve"> </v>
      </c>
      <c r="HJ14" s="82" t="str">
        <f t="shared" si="43"/>
        <v xml:space="preserve"> </v>
      </c>
      <c r="HK14" s="65"/>
      <c r="HL14" s="82" t="str">
        <f t="shared" si="98"/>
        <v xml:space="preserve"> </v>
      </c>
      <c r="HM14" s="185" t="str">
        <f>IF(GX13+GX14+GX15=7.5,"ü","û")</f>
        <v>ü</v>
      </c>
      <c r="HN14" s="226"/>
      <c r="HO14" s="61" t="str">
        <f>IF(HQ14=0," ",VLOOKUP(HQ14,PROTOKOL!$A:$F,6))</f>
        <v xml:space="preserve"> </v>
      </c>
      <c r="HP14" s="62"/>
      <c r="HQ14" s="62"/>
      <c r="HR14" s="62"/>
      <c r="HS14" s="63" t="str">
        <f>IF(HQ14=0," ",(VLOOKUP(HQ14,PROTOKOL!$A$1:$E$28,2))*HR14)</f>
        <v xml:space="preserve"> </v>
      </c>
      <c r="HT14" s="64" t="str">
        <f t="shared" si="44"/>
        <v xml:space="preserve"> </v>
      </c>
      <c r="HU14" s="65" t="str">
        <f>IF(HQ14=0," ",VLOOKUP(HQ14,PROTOKOL!$A:$E,5,))</f>
        <v xml:space="preserve"> </v>
      </c>
      <c r="HV14" s="82" t="str">
        <f t="shared" si="45"/>
        <v xml:space="preserve"> </v>
      </c>
      <c r="HW14" s="61" t="str">
        <f>IF(HY14=0," ",VLOOKUP(HY14,PROTOKOL!$A:$F,6))</f>
        <v xml:space="preserve"> </v>
      </c>
      <c r="HX14" s="66"/>
      <c r="HY14" s="66"/>
      <c r="HZ14" s="62"/>
      <c r="IA14" s="63" t="str">
        <f>IF(HY14=0," ",(VLOOKUP(HY14,PROTOKOL!$A$1:$E$28,2))*HZ14)</f>
        <v xml:space="preserve"> </v>
      </c>
      <c r="IB14" s="64" t="str">
        <f t="shared" si="46"/>
        <v xml:space="preserve"> </v>
      </c>
      <c r="IC14" s="65" t="str">
        <f>IF(HY14=0," ",VLOOKUP(HY14,PROTOKOL!$A:$E,5,))</f>
        <v xml:space="preserve"> </v>
      </c>
      <c r="ID14" s="82" t="str">
        <f t="shared" si="47"/>
        <v xml:space="preserve"> </v>
      </c>
      <c r="IE14" s="65"/>
      <c r="IF14" s="82" t="str">
        <f t="shared" si="99"/>
        <v xml:space="preserve"> </v>
      </c>
      <c r="IG14" s="185" t="str">
        <f>IF(HR13+HR14+HR15=7.5,"ü","û")</f>
        <v>ü</v>
      </c>
      <c r="IH14" s="226"/>
      <c r="II14" s="61" t="str">
        <f>IF(IK14=0," ",VLOOKUP(IK14,PROTOKOL!$A:$F,6))</f>
        <v xml:space="preserve"> </v>
      </c>
      <c r="IJ14" s="62"/>
      <c r="IK14" s="62"/>
      <c r="IL14" s="62"/>
      <c r="IM14" s="63" t="str">
        <f>IF(IK14=0," ",(VLOOKUP(IK14,PROTOKOL!$A$1:$E$28,2))*IL14)</f>
        <v xml:space="preserve"> </v>
      </c>
      <c r="IN14" s="64" t="str">
        <f t="shared" si="48"/>
        <v xml:space="preserve"> </v>
      </c>
      <c r="IO14" s="65" t="str">
        <f>IF(IK14=0," ",VLOOKUP(IK14,PROTOKOL!$A:$E,5,))</f>
        <v xml:space="preserve"> </v>
      </c>
      <c r="IP14" s="82" t="str">
        <f t="shared" si="49"/>
        <v xml:space="preserve"> </v>
      </c>
      <c r="IQ14" s="61" t="str">
        <f>IF(IS14=0," ",VLOOKUP(IS14,PROTOKOL!$A:$F,6))</f>
        <v xml:space="preserve"> </v>
      </c>
      <c r="IR14" s="66"/>
      <c r="IS14" s="66"/>
      <c r="IT14" s="62"/>
      <c r="IU14" s="63" t="str">
        <f>IF(IS14=0," ",(VLOOKUP(IS14,PROTOKOL!$A$1:$E$28,2))*IT14)</f>
        <v xml:space="preserve"> </v>
      </c>
      <c r="IV14" s="64" t="str">
        <f t="shared" si="50"/>
        <v xml:space="preserve"> </v>
      </c>
      <c r="IW14" s="65" t="str">
        <f>IF(IS14=0," ",VLOOKUP(IS14,PROTOKOL!$A:$E,5,))</f>
        <v xml:space="preserve"> </v>
      </c>
      <c r="IX14" s="82" t="str">
        <f t="shared" si="51"/>
        <v xml:space="preserve"> </v>
      </c>
      <c r="IY14" s="65"/>
      <c r="IZ14" s="82" t="str">
        <f t="shared" si="100"/>
        <v xml:space="preserve"> </v>
      </c>
      <c r="JA14" s="185" t="str">
        <f>IF(HR13+HR14+HR15=7.5,"ü","û")</f>
        <v>ü</v>
      </c>
      <c r="JB14" s="226"/>
      <c r="JC14" s="61" t="str">
        <f>IF(JE14=0," ",VLOOKUP(JE14,PROTOKOL!$A:$F,6))</f>
        <v xml:space="preserve"> </v>
      </c>
      <c r="JD14" s="62"/>
      <c r="JE14" s="62"/>
      <c r="JF14" s="62"/>
      <c r="JG14" s="63" t="str">
        <f>IF(JE14=0," ",(VLOOKUP(JE14,PROTOKOL!$A$1:$E$28,2))*JF14)</f>
        <v xml:space="preserve"> </v>
      </c>
      <c r="JH14" s="64" t="str">
        <f t="shared" si="52"/>
        <v xml:space="preserve"> </v>
      </c>
      <c r="JI14" s="65" t="str">
        <f>IF(JE14=0," ",VLOOKUP(JE14,PROTOKOL!$A:$E,5,))</f>
        <v xml:space="preserve"> </v>
      </c>
      <c r="JJ14" s="82" t="str">
        <f t="shared" si="53"/>
        <v xml:space="preserve"> </v>
      </c>
      <c r="JK14" s="61" t="str">
        <f>IF(JM14=0," ",VLOOKUP(JM14,PROTOKOL!$A:$F,6))</f>
        <v xml:space="preserve"> </v>
      </c>
      <c r="JL14" s="66"/>
      <c r="JM14" s="66"/>
      <c r="JN14" s="62"/>
      <c r="JO14" s="63" t="str">
        <f>IF(JM14=0," ",(VLOOKUP(JM14,PROTOKOL!$A$1:$E$28,2))*JN14)</f>
        <v xml:space="preserve"> </v>
      </c>
      <c r="JP14" s="64" t="str">
        <f t="shared" si="54"/>
        <v xml:space="preserve"> </v>
      </c>
      <c r="JQ14" s="65" t="str">
        <f>IF(JM14=0," ",VLOOKUP(JM14,PROTOKOL!$A:$E,5,))</f>
        <v xml:space="preserve"> </v>
      </c>
      <c r="JR14" s="82" t="str">
        <f t="shared" si="55"/>
        <v xml:space="preserve"> </v>
      </c>
      <c r="JS14" s="65"/>
      <c r="JT14" s="82" t="str">
        <f t="shared" si="101"/>
        <v xml:space="preserve"> </v>
      </c>
      <c r="JU14" s="185" t="str">
        <f>IF(JF13+JF14+JF15=7.5,"ü","û")</f>
        <v>ü</v>
      </c>
      <c r="JV14" s="226"/>
      <c r="JW14" s="61" t="str">
        <f>IF(JY14=0," ",VLOOKUP(JY14,PROTOKOL!$A:$F,6))</f>
        <v xml:space="preserve"> </v>
      </c>
      <c r="JX14" s="62"/>
      <c r="JY14" s="62"/>
      <c r="JZ14" s="62"/>
      <c r="KA14" s="63" t="str">
        <f>IF(JY14=0," ",(VLOOKUP(JY14,PROTOKOL!$A$1:$E$28,2))*JZ14)</f>
        <v xml:space="preserve"> </v>
      </c>
      <c r="KB14" s="64" t="str">
        <f t="shared" si="56"/>
        <v xml:space="preserve"> </v>
      </c>
      <c r="KC14" s="65" t="str">
        <f>IF(JY14=0," ",VLOOKUP(JY14,PROTOKOL!$A:$E,5,))</f>
        <v xml:space="preserve"> </v>
      </c>
      <c r="KD14" s="82" t="str">
        <f t="shared" si="57"/>
        <v xml:space="preserve"> </v>
      </c>
      <c r="KE14" s="61" t="str">
        <f>IF(KG14=0," ",VLOOKUP(KG14,PROTOKOL!$A:$F,6))</f>
        <v xml:space="preserve"> </v>
      </c>
      <c r="KF14" s="66"/>
      <c r="KG14" s="66"/>
      <c r="KH14" s="62"/>
      <c r="KI14" s="63" t="str">
        <f>IF(KG14=0," ",(VLOOKUP(KG14,PROTOKOL!$A$1:$E$28,2))*KH14)</f>
        <v xml:space="preserve"> </v>
      </c>
      <c r="KJ14" s="64" t="str">
        <f t="shared" si="58"/>
        <v xml:space="preserve"> </v>
      </c>
      <c r="KK14" s="65" t="str">
        <f>IF(KG14=0," ",VLOOKUP(KG14,PROTOKOL!$A:$E,5,))</f>
        <v xml:space="preserve"> </v>
      </c>
      <c r="KL14" s="82" t="str">
        <f t="shared" si="59"/>
        <v xml:space="preserve"> </v>
      </c>
      <c r="KM14" s="65"/>
      <c r="KN14" s="82" t="str">
        <f t="shared" si="102"/>
        <v xml:space="preserve"> </v>
      </c>
      <c r="KO14" s="185" t="str">
        <f>IF(JZ13+JZ14+JZ15=7.5,"ü","û")</f>
        <v>ü</v>
      </c>
      <c r="KP14" s="226"/>
      <c r="KQ14" s="61" t="str">
        <f>IF(KS14=0," ",VLOOKUP(KS14,PROTOKOL!$A:$F,6))</f>
        <v xml:space="preserve"> </v>
      </c>
      <c r="KR14" s="62"/>
      <c r="KS14" s="62"/>
      <c r="KT14" s="62"/>
      <c r="KU14" s="63" t="str">
        <f>IF(KS14=0," ",(VLOOKUP(KS14,PROTOKOL!$A$1:$E$28,2))*KT14)</f>
        <v xml:space="preserve"> </v>
      </c>
      <c r="KV14" s="64" t="str">
        <f t="shared" si="60"/>
        <v xml:space="preserve"> </v>
      </c>
      <c r="KW14" s="65" t="str">
        <f>IF(KS14=0," ",VLOOKUP(KS14,PROTOKOL!$A:$E,5,))</f>
        <v xml:space="preserve"> </v>
      </c>
      <c r="KX14" s="82" t="str">
        <f t="shared" si="61"/>
        <v xml:space="preserve"> </v>
      </c>
      <c r="KY14" s="61" t="str">
        <f>IF(LA14=0," ",VLOOKUP(LA14,PROTOKOL!$A:$F,6))</f>
        <v xml:space="preserve"> </v>
      </c>
      <c r="KZ14" s="66"/>
      <c r="LA14" s="66"/>
      <c r="LB14" s="62"/>
      <c r="LC14" s="63" t="str">
        <f>IF(LA14=0," ",(VLOOKUP(LA14,PROTOKOL!$A$1:$E$28,2))*LB14)</f>
        <v xml:space="preserve"> </v>
      </c>
      <c r="LD14" s="64" t="str">
        <f t="shared" si="62"/>
        <v xml:space="preserve"> </v>
      </c>
      <c r="LE14" s="65" t="str">
        <f>IF(LA14=0," ",VLOOKUP(LA14,PROTOKOL!$A:$E,5,))</f>
        <v xml:space="preserve"> </v>
      </c>
      <c r="LF14" s="82" t="str">
        <f t="shared" si="63"/>
        <v xml:space="preserve"> </v>
      </c>
      <c r="LG14" s="65"/>
      <c r="LH14" s="82" t="str">
        <f t="shared" si="103"/>
        <v xml:space="preserve"> </v>
      </c>
      <c r="LI14" s="185" t="str">
        <f>IF(JZ13+JZ14+JZ15=7.5,"ü","û")</f>
        <v>ü</v>
      </c>
      <c r="LJ14" s="226"/>
      <c r="LK14" s="61" t="str">
        <f>IF(LM14=0," ",VLOOKUP(LM14,PROTOKOL!$A:$F,6))</f>
        <v xml:space="preserve"> </v>
      </c>
      <c r="LL14" s="62"/>
      <c r="LM14" s="62"/>
      <c r="LN14" s="62"/>
      <c r="LO14" s="63" t="str">
        <f>IF(LM14=0," ",(VLOOKUP(LM14,PROTOKOL!$A$1:$E$28,2))*LN14)</f>
        <v xml:space="preserve"> </v>
      </c>
      <c r="LP14" s="64" t="str">
        <f t="shared" si="64"/>
        <v xml:space="preserve"> </v>
      </c>
      <c r="LQ14" s="65" t="str">
        <f>IF(LM14=0," ",VLOOKUP(LM14,PROTOKOL!$A:$E,5,))</f>
        <v xml:space="preserve"> </v>
      </c>
      <c r="LR14" s="82" t="str">
        <f t="shared" si="65"/>
        <v xml:space="preserve"> </v>
      </c>
      <c r="LS14" s="61" t="str">
        <f>IF(LU14=0," ",VLOOKUP(LU14,PROTOKOL!$A:$F,6))</f>
        <v xml:space="preserve"> </v>
      </c>
      <c r="LT14" s="66"/>
      <c r="LU14" s="66"/>
      <c r="LV14" s="62"/>
      <c r="LW14" s="63" t="str">
        <f>IF(LU14=0," ",(VLOOKUP(LU14,PROTOKOL!$A$1:$E$28,2))*LV14)</f>
        <v xml:space="preserve"> </v>
      </c>
      <c r="LX14" s="64" t="str">
        <f t="shared" si="66"/>
        <v xml:space="preserve"> </v>
      </c>
      <c r="LY14" s="65" t="str">
        <f>IF(LU14=0," ",VLOOKUP(LU14,PROTOKOL!$A:$E,5,))</f>
        <v xml:space="preserve"> </v>
      </c>
      <c r="LZ14" s="82" t="str">
        <f t="shared" si="67"/>
        <v xml:space="preserve"> </v>
      </c>
      <c r="MA14" s="65"/>
      <c r="MB14" s="82" t="str">
        <f t="shared" si="104"/>
        <v xml:space="preserve"> </v>
      </c>
      <c r="MC14" s="185" t="str">
        <f>IF(LN13+LN14+LN15=7.5,"ü","û")</f>
        <v>ü</v>
      </c>
      <c r="MD14" s="226"/>
      <c r="ME14" s="61" t="str">
        <f>IF(MG14=0," ",VLOOKUP(MG14,PROTOKOL!$A:$F,6))</f>
        <v xml:space="preserve"> </v>
      </c>
      <c r="MF14" s="62"/>
      <c r="MG14" s="62"/>
      <c r="MH14" s="62"/>
      <c r="MI14" s="63" t="str">
        <f>IF(MG14=0," ",(VLOOKUP(MG14,PROTOKOL!$A$1:$E$28,2))*MH14)</f>
        <v xml:space="preserve"> </v>
      </c>
      <c r="MJ14" s="64" t="str">
        <f t="shared" si="68"/>
        <v xml:space="preserve"> </v>
      </c>
      <c r="MK14" s="65" t="str">
        <f>IF(MG14=0," ",VLOOKUP(MG14,PROTOKOL!$A:$E,5,))</f>
        <v xml:space="preserve"> </v>
      </c>
      <c r="ML14" s="82" t="str">
        <f t="shared" si="69"/>
        <v xml:space="preserve"> </v>
      </c>
      <c r="MM14" s="61" t="str">
        <f>IF(MO14=0," ",VLOOKUP(MO14,PROTOKOL!$A:$F,6))</f>
        <v xml:space="preserve"> </v>
      </c>
      <c r="MN14" s="66"/>
      <c r="MO14" s="66"/>
      <c r="MP14" s="62"/>
      <c r="MQ14" s="63" t="str">
        <f>IF(MO14=0," ",(VLOOKUP(MO14,PROTOKOL!$A$1:$E$28,2))*MP14)</f>
        <v xml:space="preserve"> </v>
      </c>
      <c r="MR14" s="64" t="str">
        <f t="shared" si="70"/>
        <v xml:space="preserve"> </v>
      </c>
      <c r="MS14" s="65" t="str">
        <f>IF(MO14=0," ",VLOOKUP(MO14,PROTOKOL!$A:$E,5,))</f>
        <v xml:space="preserve"> </v>
      </c>
      <c r="MT14" s="82" t="str">
        <f t="shared" si="71"/>
        <v xml:space="preserve"> </v>
      </c>
      <c r="MU14" s="65"/>
      <c r="MV14" s="82" t="str">
        <f t="shared" si="105"/>
        <v xml:space="preserve"> </v>
      </c>
      <c r="MW14" s="185" t="e">
        <f>IF(#REF!+#REF!+#REF!=7.5,"ü","û")</f>
        <v>#REF!</v>
      </c>
      <c r="MX14" s="226"/>
      <c r="MY14" s="61" t="str">
        <f>IF(NA14=0," ",VLOOKUP(NA14,PROTOKOL!$A:$F,6))</f>
        <v xml:space="preserve"> </v>
      </c>
      <c r="MZ14" s="62"/>
      <c r="NA14" s="62"/>
      <c r="NB14" s="62"/>
      <c r="NC14" s="63" t="str">
        <f>IF(NA14=0," ",(VLOOKUP(NA14,PROTOKOL!$A$1:$E$28,2))*NB14)</f>
        <v xml:space="preserve"> </v>
      </c>
      <c r="ND14" s="64" t="str">
        <f t="shared" si="72"/>
        <v xml:space="preserve"> </v>
      </c>
      <c r="NE14" s="65" t="str">
        <f>IF(NA14=0," ",VLOOKUP(NA14,PROTOKOL!$A:$E,5,))</f>
        <v xml:space="preserve"> </v>
      </c>
      <c r="NF14" s="82" t="str">
        <f t="shared" si="73"/>
        <v xml:space="preserve"> </v>
      </c>
      <c r="NG14" s="61" t="str">
        <f>IF(NI14=0," ",VLOOKUP(NI14,PROTOKOL!$A:$F,6))</f>
        <v xml:space="preserve"> </v>
      </c>
      <c r="NH14" s="66"/>
      <c r="NI14" s="66"/>
      <c r="NJ14" s="62"/>
      <c r="NK14" s="63" t="str">
        <f>IF(NI14=0," ",(VLOOKUP(NI14,PROTOKOL!$A$1:$E$28,2))*NJ14)</f>
        <v xml:space="preserve"> </v>
      </c>
      <c r="NL14" s="64" t="str">
        <f t="shared" si="74"/>
        <v xml:space="preserve"> </v>
      </c>
      <c r="NM14" s="65" t="str">
        <f>IF(NI14=0," ",VLOOKUP(NI14,PROTOKOL!$A:$E,5,))</f>
        <v xml:space="preserve"> </v>
      </c>
      <c r="NN14" s="82" t="str">
        <f t="shared" si="75"/>
        <v xml:space="preserve"> </v>
      </c>
      <c r="NO14" s="65"/>
      <c r="NP14" s="82" t="str">
        <f t="shared" si="106"/>
        <v xml:space="preserve"> </v>
      </c>
      <c r="NQ14" s="185" t="str">
        <f>IF(NB13+NB14+NB15=7.5,"ü","û")</f>
        <v>û</v>
      </c>
      <c r="NR14" s="226"/>
      <c r="NS14" s="61" t="str">
        <f>IF(NU14=0," ",VLOOKUP(NU14,PROTOKOL!$A:$F,6))</f>
        <v>PERDE KESME SULU SİST.</v>
      </c>
      <c r="NT14" s="62">
        <v>62</v>
      </c>
      <c r="NU14" s="62">
        <v>8</v>
      </c>
      <c r="NV14" s="62">
        <v>3</v>
      </c>
      <c r="NW14" s="63">
        <f>IF(NU14=0," ",(VLOOKUP(NU14,PROTOKOL!$A$1:$E$28,2))*NV14)</f>
        <v>39.200000000000003</v>
      </c>
      <c r="NX14" s="64">
        <f t="shared" si="76"/>
        <v>22.799999999999997</v>
      </c>
      <c r="NY14" s="65">
        <f>IF(NU14=0," ",VLOOKUP(NU14,PROTOKOL!$A:$E,5,))</f>
        <v>0.49621153846153848</v>
      </c>
      <c r="NZ14" s="82">
        <f t="shared" si="77"/>
        <v>11.313623076923076</v>
      </c>
      <c r="OA14" s="61" t="str">
        <f>IF(OC14=0," ",VLOOKUP(OC14,PROTOKOL!$A:$F,6))</f>
        <v xml:space="preserve"> </v>
      </c>
      <c r="OB14" s="66"/>
      <c r="OC14" s="66"/>
      <c r="OD14" s="62"/>
      <c r="OE14" s="63" t="str">
        <f>IF(OC14=0," ",(VLOOKUP(OC14,PROTOKOL!$A$1:$E$28,2))*OD14)</f>
        <v xml:space="preserve"> </v>
      </c>
      <c r="OF14" s="64" t="str">
        <f t="shared" si="78"/>
        <v xml:space="preserve"> </v>
      </c>
      <c r="OG14" s="65" t="str">
        <f>IF(OC14=0," ",VLOOKUP(OC14,PROTOKOL!$A:$E,5,))</f>
        <v xml:space="preserve"> </v>
      </c>
      <c r="OH14" s="82" t="str">
        <f t="shared" si="79"/>
        <v xml:space="preserve"> </v>
      </c>
      <c r="OI14" s="65"/>
      <c r="OJ14" s="82" t="str">
        <f t="shared" si="107"/>
        <v xml:space="preserve"> </v>
      </c>
      <c r="OK14" s="185" t="str">
        <f>IF(NV13+NV14+NV15=7.5,"ü","û")</f>
        <v>ü</v>
      </c>
      <c r="OL14" s="207">
        <v>29</v>
      </c>
      <c r="OM14" s="226"/>
      <c r="ON14" s="61" t="str">
        <f>IF(OP14=0," ",VLOOKUP(OP14,PROTOKOL!$A:$F,6))</f>
        <v xml:space="preserve"> </v>
      </c>
      <c r="OO14" s="62"/>
      <c r="OP14" s="62"/>
      <c r="OQ14" s="62"/>
      <c r="OR14" s="63" t="str">
        <f>IF(OP14=0," ",(VLOOKUP(OP14,PROTOKOL!$A$1:$E$28,2))*OQ14)</f>
        <v xml:space="preserve"> </v>
      </c>
      <c r="OS14" s="64" t="str">
        <f t="shared" si="80"/>
        <v xml:space="preserve"> </v>
      </c>
      <c r="OT14" s="65" t="str">
        <f>IF(OP14=0," ",VLOOKUP(OP14,PROTOKOL!$A:$E,5,))</f>
        <v xml:space="preserve"> </v>
      </c>
      <c r="OU14" s="82" t="str">
        <f t="shared" si="81"/>
        <v xml:space="preserve"> </v>
      </c>
      <c r="OV14" s="61" t="str">
        <f>IF(OX14=0," ",VLOOKUP(OX14,PROTOKOL!$A:$F,6))</f>
        <v xml:space="preserve"> </v>
      </c>
      <c r="OW14" s="66"/>
      <c r="OX14" s="66"/>
      <c r="OY14" s="62"/>
      <c r="OZ14" s="63" t="str">
        <f>IF(OX14=0," ",(VLOOKUP(OX14,PROTOKOL!$A$1:$E$28,2))*OY14)</f>
        <v xml:space="preserve"> </v>
      </c>
      <c r="PA14" s="64" t="str">
        <f t="shared" si="108"/>
        <v xml:space="preserve"> </v>
      </c>
      <c r="PB14" s="65" t="str">
        <f>IF(OX14=0," ",VLOOKUP(OX14,PROTOKOL!$A:$E,5,))</f>
        <v xml:space="preserve"> </v>
      </c>
      <c r="PC14" s="82" t="str">
        <f t="shared" si="109"/>
        <v xml:space="preserve"> </v>
      </c>
      <c r="PD14" s="82">
        <f t="shared" si="110"/>
        <v>0</v>
      </c>
      <c r="PE14" s="82" t="str">
        <f t="shared" si="111"/>
        <v xml:space="preserve"> </v>
      </c>
      <c r="PF14" s="185" t="str">
        <f>IF(OQ13+OQ14+OQ15=7.5,"ü","û")</f>
        <v>û</v>
      </c>
      <c r="PG14" s="226"/>
      <c r="PH14" s="61" t="str">
        <f>IF(PJ14=0," ",VLOOKUP(PJ14,PROTOKOL!$A:$F,6))</f>
        <v xml:space="preserve"> </v>
      </c>
      <c r="PI14" s="62"/>
      <c r="PJ14" s="62"/>
      <c r="PK14" s="62"/>
      <c r="PL14" s="63" t="str">
        <f>IF(PJ14=0," ",(VLOOKUP(PJ14,PROTOKOL!$A$1:$E$28,2))*PK14)</f>
        <v xml:space="preserve"> </v>
      </c>
      <c r="PM14" s="64" t="str">
        <f t="shared" si="84"/>
        <v xml:space="preserve"> </v>
      </c>
      <c r="PN14" s="65" t="str">
        <f>IF(PJ14=0," ",VLOOKUP(PJ14,PROTOKOL!$A:$E,5,))</f>
        <v xml:space="preserve"> </v>
      </c>
      <c r="PO14" s="82" t="str">
        <f t="shared" si="85"/>
        <v xml:space="preserve"> </v>
      </c>
      <c r="PP14" s="61" t="str">
        <f>IF(PR14=0," ",VLOOKUP(PR14,PROTOKOL!$A:$F,6))</f>
        <v xml:space="preserve"> </v>
      </c>
      <c r="PQ14" s="66"/>
      <c r="PR14" s="66"/>
      <c r="PS14" s="62"/>
      <c r="PT14" s="63" t="str">
        <f>IF(PR14=0," ",(VLOOKUP(PR14,PROTOKOL!$A$1:$E$28,2))*PS14)</f>
        <v xml:space="preserve"> </v>
      </c>
      <c r="PU14" s="64" t="str">
        <f t="shared" si="86"/>
        <v xml:space="preserve"> </v>
      </c>
      <c r="PV14" s="65" t="str">
        <f>IF(PR14=0," ",VLOOKUP(PR14,PROTOKOL!$A:$E,5,))</f>
        <v xml:space="preserve"> </v>
      </c>
      <c r="PW14" s="82" t="str">
        <f t="shared" si="87"/>
        <v xml:space="preserve"> </v>
      </c>
      <c r="PX14" s="65"/>
      <c r="PY14" s="82" t="str">
        <f t="shared" si="112"/>
        <v xml:space="preserve"> </v>
      </c>
      <c r="PZ14" s="117"/>
      <c r="QA14" s="117"/>
      <c r="QB14" s="117"/>
      <c r="QC14" s="117"/>
      <c r="QD14" s="117"/>
      <c r="QE14" s="117"/>
      <c r="QF14" s="117"/>
      <c r="QG14" s="117"/>
      <c r="QH14" s="117"/>
      <c r="QI14" s="117"/>
      <c r="QJ14" s="117"/>
      <c r="QK14" s="117"/>
      <c r="QL14" s="117"/>
      <c r="QM14" s="117"/>
      <c r="QN14" s="117"/>
      <c r="QO14" s="117"/>
    </row>
    <row r="15" spans="1:457" ht="12.75" customHeight="1" thickBot="1">
      <c r="B15" s="227"/>
      <c r="C15" s="61" t="str">
        <f>IF(E15=0," ",VLOOKUP(E15,PROTOKOL!$A:$F,6))</f>
        <v xml:space="preserve"> </v>
      </c>
      <c r="D15" s="62"/>
      <c r="E15" s="62"/>
      <c r="F15" s="62"/>
      <c r="G15" s="63" t="str">
        <f>IF(E15=0," ",(VLOOKUP(E15,PROTOKOL!$A$1:$E$28,2))*F15)</f>
        <v xml:space="preserve"> </v>
      </c>
      <c r="H15" s="64" t="str">
        <f t="shared" si="0"/>
        <v xml:space="preserve"> </v>
      </c>
      <c r="I15" s="65" t="str">
        <f>IF(E15=0," ",VLOOKUP(E15,PROTOKOL!$A:$E,5,))</f>
        <v xml:space="preserve"> </v>
      </c>
      <c r="J15" s="82" t="str">
        <f t="shared" si="1"/>
        <v xml:space="preserve"> </v>
      </c>
      <c r="K15" s="61" t="str">
        <f>IF(M15=0," ",VLOOKUP(M15,PROTOKOL!$A:$F,6))</f>
        <v xml:space="preserve"> </v>
      </c>
      <c r="L15" s="66"/>
      <c r="M15" s="66"/>
      <c r="N15" s="62"/>
      <c r="O15" s="63" t="str">
        <f>IF(M15=0," ",(VLOOKUP(M15,PROTOKOL!$A$1:$E$28,2))*N15)</f>
        <v xml:space="preserve"> </v>
      </c>
      <c r="P15" s="64" t="str">
        <f t="shared" si="2"/>
        <v xml:space="preserve"> </v>
      </c>
      <c r="Q15" s="65" t="str">
        <f>IF(M15=0," ",VLOOKUP(M15,PROTOKOL!$A:$E,5,))</f>
        <v xml:space="preserve"> </v>
      </c>
      <c r="R15" s="82" t="str">
        <f t="shared" si="3"/>
        <v xml:space="preserve"> </v>
      </c>
      <c r="S15" s="65"/>
      <c r="T15" s="82" t="str">
        <f t="shared" si="88"/>
        <v xml:space="preserve"> </v>
      </c>
      <c r="U15" s="117"/>
      <c r="V15" s="227"/>
      <c r="W15" s="61" t="str">
        <f>IF(Y15=0," ",VLOOKUP(Y15,PROTOKOL!$A:$F,6))</f>
        <v xml:space="preserve"> </v>
      </c>
      <c r="X15" s="62"/>
      <c r="Y15" s="62"/>
      <c r="Z15" s="62"/>
      <c r="AA15" s="63" t="str">
        <f>IF(Y15=0," ",(VLOOKUP(Y15,PROTOKOL!$A$1:$E$28,2))*Z15)</f>
        <v xml:space="preserve"> </v>
      </c>
      <c r="AB15" s="64" t="str">
        <f t="shared" si="4"/>
        <v xml:space="preserve"> </v>
      </c>
      <c r="AC15" s="65" t="str">
        <f>IF(Y15=0," ",VLOOKUP(Y15,PROTOKOL!$A:$E,5,))</f>
        <v xml:space="preserve"> </v>
      </c>
      <c r="AD15" s="82" t="str">
        <f t="shared" si="5"/>
        <v xml:space="preserve"> </v>
      </c>
      <c r="AE15" s="61" t="str">
        <f>IF(AG15=0," ",VLOOKUP(AG15,PROTOKOL!$A:$F,6))</f>
        <v xml:space="preserve"> </v>
      </c>
      <c r="AF15" s="66"/>
      <c r="AG15" s="66"/>
      <c r="AH15" s="62"/>
      <c r="AI15" s="63" t="str">
        <f>IF(AG15=0," ",(VLOOKUP(AG15,PROTOKOL!$A$1:$E$28,2))*AH15)</f>
        <v xml:space="preserve"> </v>
      </c>
      <c r="AJ15" s="64" t="str">
        <f t="shared" si="6"/>
        <v xml:space="preserve"> </v>
      </c>
      <c r="AK15" s="65" t="str">
        <f>IF(AG15=0," ",VLOOKUP(AG15,PROTOKOL!$A:$E,5,))</f>
        <v xml:space="preserve"> </v>
      </c>
      <c r="AL15" s="82" t="str">
        <f t="shared" si="7"/>
        <v xml:space="preserve"> </v>
      </c>
      <c r="AM15" s="65"/>
      <c r="AN15" s="82" t="str">
        <f t="shared" si="89"/>
        <v xml:space="preserve"> </v>
      </c>
      <c r="AO15" s="117"/>
      <c r="AP15" s="227"/>
      <c r="AQ15" s="61" t="str">
        <f>IF(AS15=0," ",VLOOKUP(AS15,PROTOKOL!$A:$F,6))</f>
        <v>KOKU TESTİ</v>
      </c>
      <c r="AR15" s="62">
        <v>1</v>
      </c>
      <c r="AS15" s="62">
        <v>16</v>
      </c>
      <c r="AT15" s="62">
        <v>1.5</v>
      </c>
      <c r="AU15" s="63">
        <f>IF(AS15=0," ",(VLOOKUP(AS15,PROTOKOL!$A$1:$E$28,2))*AT15)</f>
        <v>0</v>
      </c>
      <c r="AV15" s="64">
        <f t="shared" si="8"/>
        <v>1</v>
      </c>
      <c r="AW15" s="65">
        <f>IF(AS15=0," ",VLOOKUP(AS15,PROTOKOL!$A:$E,5,))</f>
        <v>25.405435113750318</v>
      </c>
      <c r="AX15" s="82">
        <f>IF(AS15=0," ",AW15*AV15)/7.5*1.5</f>
        <v>5.0810870227500642</v>
      </c>
      <c r="AY15" s="61" t="str">
        <f>IF(BA15=0," ",VLOOKUP(BA15,PROTOKOL!$A:$F,6))</f>
        <v xml:space="preserve"> </v>
      </c>
      <c r="AZ15" s="66"/>
      <c r="BA15" s="66"/>
      <c r="BB15" s="62"/>
      <c r="BC15" s="63" t="str">
        <f>IF(BA15=0," ",(VLOOKUP(BA15,PROTOKOL!$A$1:$E$28,2))*BB15)</f>
        <v xml:space="preserve"> </v>
      </c>
      <c r="BD15" s="64" t="str">
        <f t="shared" si="10"/>
        <v xml:space="preserve"> </v>
      </c>
      <c r="BE15" s="65" t="str">
        <f>IF(BA15=0," ",VLOOKUP(BA15,PROTOKOL!$A:$E,5,))</f>
        <v xml:space="preserve"> </v>
      </c>
      <c r="BF15" s="82" t="str">
        <f t="shared" si="11"/>
        <v xml:space="preserve"> </v>
      </c>
      <c r="BG15" s="65"/>
      <c r="BH15" s="82" t="str">
        <f t="shared" si="90"/>
        <v xml:space="preserve"> </v>
      </c>
      <c r="BI15" s="117"/>
      <c r="BJ15" s="227"/>
      <c r="BK15" s="61" t="str">
        <f>IF(BM15=0," ",VLOOKUP(BM15,PROTOKOL!$A:$F,6))</f>
        <v xml:space="preserve"> </v>
      </c>
      <c r="BL15" s="62"/>
      <c r="BM15" s="62"/>
      <c r="BN15" s="62"/>
      <c r="BO15" s="63" t="str">
        <f>IF(BM15=0," ",(VLOOKUP(BM15,PROTOKOL!$A$1:$E$28,2))*BN15)</f>
        <v xml:space="preserve"> </v>
      </c>
      <c r="BP15" s="64" t="str">
        <f t="shared" si="12"/>
        <v xml:space="preserve"> </v>
      </c>
      <c r="BQ15" s="65" t="str">
        <f>IF(BM15=0," ",VLOOKUP(BM15,PROTOKOL!$A:$E,5,))</f>
        <v xml:space="preserve"> </v>
      </c>
      <c r="BR15" s="82" t="str">
        <f t="shared" si="13"/>
        <v xml:space="preserve"> </v>
      </c>
      <c r="BS15" s="61" t="str">
        <f>IF(BU15=0," ",VLOOKUP(BU15,PROTOKOL!$A:$F,6))</f>
        <v xml:space="preserve"> </v>
      </c>
      <c r="BT15" s="66"/>
      <c r="BU15" s="66"/>
      <c r="BV15" s="62"/>
      <c r="BW15" s="63" t="str">
        <f>IF(BU15=0," ",(VLOOKUP(BU15,PROTOKOL!$A$1:$E$28,2))*BV15)</f>
        <v xml:space="preserve"> </v>
      </c>
      <c r="BX15" s="64" t="str">
        <f t="shared" si="14"/>
        <v xml:space="preserve"> </v>
      </c>
      <c r="BY15" s="65" t="str">
        <f>IF(BU15=0," ",VLOOKUP(BU15,PROTOKOL!$A:$E,5,))</f>
        <v xml:space="preserve"> </v>
      </c>
      <c r="BZ15" s="82" t="str">
        <f t="shared" si="15"/>
        <v xml:space="preserve"> </v>
      </c>
      <c r="CA15" s="65"/>
      <c r="CB15" s="82" t="str">
        <f t="shared" si="91"/>
        <v xml:space="preserve"> </v>
      </c>
      <c r="CC15" s="117"/>
      <c r="CD15" s="227"/>
      <c r="CE15" s="61" t="str">
        <f>IF(CG15=0," ",VLOOKUP(CG15,PROTOKOL!$A:$F,6))</f>
        <v xml:space="preserve"> </v>
      </c>
      <c r="CF15" s="62"/>
      <c r="CG15" s="62"/>
      <c r="CH15" s="62"/>
      <c r="CI15" s="63" t="str">
        <f>IF(CG15=0," ",(VLOOKUP(CG15,PROTOKOL!$A$1:$E$28,2))*CH15)</f>
        <v xml:space="preserve"> </v>
      </c>
      <c r="CJ15" s="64" t="str">
        <f t="shared" si="16"/>
        <v xml:space="preserve"> </v>
      </c>
      <c r="CK15" s="65" t="str">
        <f>IF(CG15=0," ",VLOOKUP(CG15,PROTOKOL!$A:$E,5,))</f>
        <v xml:space="preserve"> </v>
      </c>
      <c r="CL15" s="82" t="str">
        <f t="shared" si="17"/>
        <v xml:space="preserve"> </v>
      </c>
      <c r="CM15" s="61" t="str">
        <f>IF(CO15=0," ",VLOOKUP(CO15,PROTOKOL!$A:$F,6))</f>
        <v xml:space="preserve"> </v>
      </c>
      <c r="CN15" s="66"/>
      <c r="CO15" s="66"/>
      <c r="CP15" s="62"/>
      <c r="CQ15" s="63" t="str">
        <f>IF(CO15=0," ",(VLOOKUP(CO15,PROTOKOL!$A$1:$E$28,2))*CP15)</f>
        <v xml:space="preserve"> </v>
      </c>
      <c r="CR15" s="64" t="str">
        <f t="shared" si="18"/>
        <v xml:space="preserve"> </v>
      </c>
      <c r="CS15" s="65" t="str">
        <f>IF(CO15=0," ",VLOOKUP(CO15,PROTOKOL!$A:$E,5,))</f>
        <v xml:space="preserve"> </v>
      </c>
      <c r="CT15" s="82" t="str">
        <f t="shared" si="19"/>
        <v xml:space="preserve"> </v>
      </c>
      <c r="CU15" s="65"/>
      <c r="CV15" s="82" t="str">
        <f t="shared" si="92"/>
        <v xml:space="preserve"> </v>
      </c>
      <c r="CW15" s="117"/>
      <c r="CX15" s="227"/>
      <c r="CY15" s="61" t="str">
        <f>IF(DA15=0," ",VLOOKUP(DA15,PROTOKOL!$A:$F,6))</f>
        <v xml:space="preserve"> </v>
      </c>
      <c r="CZ15" s="62"/>
      <c r="DA15" s="62"/>
      <c r="DB15" s="62"/>
      <c r="DC15" s="63" t="str">
        <f>IF(DA15=0," ",(VLOOKUP(DA15,PROTOKOL!$A$1:$E$28,2))*DB15)</f>
        <v xml:space="preserve"> </v>
      </c>
      <c r="DD15" s="64" t="str">
        <f t="shared" si="20"/>
        <v xml:space="preserve"> </v>
      </c>
      <c r="DE15" s="65" t="str">
        <f>IF(DA15=0," ",VLOOKUP(DA15,PROTOKOL!$A:$E,5,))</f>
        <v xml:space="preserve"> </v>
      </c>
      <c r="DF15" s="82" t="str">
        <f t="shared" si="21"/>
        <v xml:space="preserve"> </v>
      </c>
      <c r="DG15" s="61" t="str">
        <f>IF(DI15=0," ",VLOOKUP(DI15,PROTOKOL!$A:$F,6))</f>
        <v xml:space="preserve"> </v>
      </c>
      <c r="DH15" s="66"/>
      <c r="DI15" s="66"/>
      <c r="DJ15" s="62"/>
      <c r="DK15" s="63" t="str">
        <f>IF(DI15=0," ",(VLOOKUP(DI15,PROTOKOL!$A$1:$E$28,2))*DJ15)</f>
        <v xml:space="preserve"> </v>
      </c>
      <c r="DL15" s="64" t="str">
        <f t="shared" si="22"/>
        <v xml:space="preserve"> </v>
      </c>
      <c r="DM15" s="65" t="str">
        <f>IF(DI15=0," ",VLOOKUP(DI15,PROTOKOL!$A:$E,5,))</f>
        <v xml:space="preserve"> </v>
      </c>
      <c r="DN15" s="82" t="str">
        <f t="shared" si="23"/>
        <v xml:space="preserve"> </v>
      </c>
      <c r="DO15" s="65"/>
      <c r="DP15" s="82" t="str">
        <f t="shared" si="93"/>
        <v xml:space="preserve"> </v>
      </c>
      <c r="DQ15" s="117"/>
      <c r="DR15" s="227"/>
      <c r="DS15" s="61" t="str">
        <f>IF(DU15=0," ",VLOOKUP(DU15,PROTOKOL!$A:$F,6))</f>
        <v xml:space="preserve"> </v>
      </c>
      <c r="DT15" s="62"/>
      <c r="DU15" s="62"/>
      <c r="DV15" s="62"/>
      <c r="DW15" s="63" t="str">
        <f>IF(DU15=0," ",(VLOOKUP(DU15,PROTOKOL!$A$1:$E$28,2))*DV15)</f>
        <v xml:space="preserve"> </v>
      </c>
      <c r="DX15" s="64" t="str">
        <f t="shared" si="24"/>
        <v xml:space="preserve"> </v>
      </c>
      <c r="DY15" s="65" t="str">
        <f>IF(DU15=0," ",VLOOKUP(DU15,PROTOKOL!$A:$E,5,))</f>
        <v xml:space="preserve"> </v>
      </c>
      <c r="DZ15" s="82" t="str">
        <f t="shared" si="25"/>
        <v xml:space="preserve"> </v>
      </c>
      <c r="EA15" s="61" t="str">
        <f>IF(EC15=0," ",VLOOKUP(EC15,PROTOKOL!$A:$F,6))</f>
        <v xml:space="preserve"> </v>
      </c>
      <c r="EB15" s="66"/>
      <c r="EC15" s="66"/>
      <c r="ED15" s="62"/>
      <c r="EE15" s="63" t="str">
        <f>IF(EC15=0," ",(VLOOKUP(EC15,PROTOKOL!$A$1:$E$28,2))*ED15)</f>
        <v xml:space="preserve"> </v>
      </c>
      <c r="EF15" s="64" t="str">
        <f t="shared" si="26"/>
        <v xml:space="preserve"> </v>
      </c>
      <c r="EG15" s="65" t="str">
        <f>IF(EC15=0," ",VLOOKUP(EC15,PROTOKOL!$A:$E,5,))</f>
        <v xml:space="preserve"> </v>
      </c>
      <c r="EH15" s="82" t="str">
        <f t="shared" si="27"/>
        <v xml:space="preserve"> </v>
      </c>
      <c r="EI15" s="65"/>
      <c r="EJ15" s="82" t="str">
        <f t="shared" si="94"/>
        <v xml:space="preserve"> </v>
      </c>
      <c r="EK15" s="117"/>
      <c r="EL15" s="227"/>
      <c r="EM15" s="61" t="str">
        <f>IF(EO15=0," ",VLOOKUP(EO15,PROTOKOL!$A:$F,6))</f>
        <v xml:space="preserve"> </v>
      </c>
      <c r="EN15" s="62"/>
      <c r="EO15" s="62"/>
      <c r="EP15" s="62"/>
      <c r="EQ15" s="63" t="str">
        <f>IF(EO15=0," ",(VLOOKUP(EO15,PROTOKOL!$A$1:$E$28,2))*EP15)</f>
        <v xml:space="preserve"> </v>
      </c>
      <c r="ER15" s="64" t="str">
        <f t="shared" si="28"/>
        <v xml:space="preserve"> </v>
      </c>
      <c r="ES15" s="65" t="str">
        <f>IF(EO15=0," ",VLOOKUP(EO15,PROTOKOL!$A:$E,5,))</f>
        <v xml:space="preserve"> </v>
      </c>
      <c r="ET15" s="82" t="str">
        <f t="shared" si="29"/>
        <v xml:space="preserve"> </v>
      </c>
      <c r="EU15" s="61" t="str">
        <f>IF(EW15=0," ",VLOOKUP(EW15,PROTOKOL!$A:$F,6))</f>
        <v xml:space="preserve"> </v>
      </c>
      <c r="EV15" s="66"/>
      <c r="EW15" s="66"/>
      <c r="EX15" s="62"/>
      <c r="EY15" s="63" t="str">
        <f>IF(EW15=0," ",(VLOOKUP(EW15,PROTOKOL!$A$1:$E$28,2))*EX15)</f>
        <v xml:space="preserve"> </v>
      </c>
      <c r="EZ15" s="64" t="str">
        <f t="shared" si="30"/>
        <v xml:space="preserve"> </v>
      </c>
      <c r="FA15" s="65" t="str">
        <f>IF(EW15=0," ",VLOOKUP(EW15,PROTOKOL!$A:$E,5,))</f>
        <v xml:space="preserve"> </v>
      </c>
      <c r="FB15" s="82" t="str">
        <f t="shared" si="31"/>
        <v xml:space="preserve"> </v>
      </c>
      <c r="FC15" s="65"/>
      <c r="FD15" s="82" t="str">
        <f t="shared" si="95"/>
        <v xml:space="preserve"> </v>
      </c>
      <c r="FE15" s="117"/>
      <c r="FF15" s="227"/>
      <c r="FG15" s="61" t="str">
        <f>IF(FI15=0," ",VLOOKUP(FI15,PROTOKOL!$A:$F,6))</f>
        <v xml:space="preserve"> </v>
      </c>
      <c r="FH15" s="62"/>
      <c r="FI15" s="62"/>
      <c r="FJ15" s="62"/>
      <c r="FK15" s="63" t="str">
        <f>IF(FI15=0," ",(VLOOKUP(FI15,PROTOKOL!$A$1:$E$28,2))*FJ15)</f>
        <v xml:space="preserve"> </v>
      </c>
      <c r="FL15" s="64" t="str">
        <f t="shared" si="32"/>
        <v xml:space="preserve"> </v>
      </c>
      <c r="FM15" s="65" t="str">
        <f>IF(FI15=0," ",VLOOKUP(FI15,PROTOKOL!$A:$E,5,))</f>
        <v xml:space="preserve"> </v>
      </c>
      <c r="FN15" s="82" t="str">
        <f t="shared" si="33"/>
        <v xml:space="preserve"> </v>
      </c>
      <c r="FO15" s="61" t="str">
        <f>IF(FQ15=0," ",VLOOKUP(FQ15,PROTOKOL!$A:$F,6))</f>
        <v xml:space="preserve"> </v>
      </c>
      <c r="FP15" s="66"/>
      <c r="FQ15" s="66"/>
      <c r="FR15" s="62"/>
      <c r="FS15" s="63" t="str">
        <f>IF(FQ15=0," ",(VLOOKUP(FQ15,PROTOKOL!$A$1:$E$28,2))*FR15)</f>
        <v xml:space="preserve"> </v>
      </c>
      <c r="FT15" s="64" t="str">
        <f t="shared" si="34"/>
        <v xml:space="preserve"> </v>
      </c>
      <c r="FU15" s="65" t="str">
        <f>IF(FQ15=0," ",VLOOKUP(FQ15,PROTOKOL!$A:$E,5,))</f>
        <v xml:space="preserve"> </v>
      </c>
      <c r="FV15" s="82" t="str">
        <f t="shared" si="35"/>
        <v xml:space="preserve"> </v>
      </c>
      <c r="FW15" s="65"/>
      <c r="FX15" s="82" t="str">
        <f t="shared" si="96"/>
        <v xml:space="preserve"> </v>
      </c>
      <c r="FY15" s="117"/>
      <c r="FZ15" s="227"/>
      <c r="GA15" s="61" t="str">
        <f>IF(GC15=0," ",VLOOKUP(GC15,PROTOKOL!$A:$F,6))</f>
        <v xml:space="preserve"> </v>
      </c>
      <c r="GB15" s="62"/>
      <c r="GC15" s="62"/>
      <c r="GD15" s="62"/>
      <c r="GE15" s="63" t="str">
        <f>IF(GC15=0," ",(VLOOKUP(GC15,PROTOKOL!$A$1:$E$28,2))*GD15)</f>
        <v xml:space="preserve"> </v>
      </c>
      <c r="GF15" s="64" t="str">
        <f t="shared" si="36"/>
        <v xml:space="preserve"> </v>
      </c>
      <c r="GG15" s="65" t="str">
        <f>IF(GC15=0," ",VLOOKUP(GC15,PROTOKOL!$A:$E,5,))</f>
        <v xml:space="preserve"> </v>
      </c>
      <c r="GH15" s="82" t="str">
        <f t="shared" si="37"/>
        <v xml:space="preserve"> </v>
      </c>
      <c r="GI15" s="61" t="str">
        <f>IF(GK15=0," ",VLOOKUP(GK15,PROTOKOL!$A:$F,6))</f>
        <v xml:space="preserve"> </v>
      </c>
      <c r="GJ15" s="66"/>
      <c r="GK15" s="66"/>
      <c r="GL15" s="62"/>
      <c r="GM15" s="63" t="str">
        <f>IF(GK15=0," ",(VLOOKUP(GK15,PROTOKOL!$A$1:$E$28,2))*GL15)</f>
        <v xml:space="preserve"> </v>
      </c>
      <c r="GN15" s="64" t="str">
        <f t="shared" si="38"/>
        <v xml:space="preserve"> </v>
      </c>
      <c r="GO15" s="65" t="str">
        <f>IF(GK15=0," ",VLOOKUP(GK15,PROTOKOL!$A:$E,5,))</f>
        <v xml:space="preserve"> </v>
      </c>
      <c r="GP15" s="82" t="str">
        <f t="shared" si="39"/>
        <v xml:space="preserve"> </v>
      </c>
      <c r="GQ15" s="65"/>
      <c r="GR15" s="82" t="str">
        <f t="shared" si="97"/>
        <v xml:space="preserve"> </v>
      </c>
      <c r="GS15" s="117"/>
      <c r="GT15" s="227"/>
      <c r="GU15" s="61" t="str">
        <f>IF(GW15=0," ",VLOOKUP(GW15,PROTOKOL!$A:$F,6))</f>
        <v xml:space="preserve"> </v>
      </c>
      <c r="GV15" s="62"/>
      <c r="GW15" s="62"/>
      <c r="GX15" s="62"/>
      <c r="GY15" s="63" t="str">
        <f>IF(GW15=0," ",(VLOOKUP(GW15,PROTOKOL!$A$1:$E$28,2))*GX15)</f>
        <v xml:space="preserve"> </v>
      </c>
      <c r="GZ15" s="64" t="str">
        <f t="shared" si="40"/>
        <v xml:space="preserve"> </v>
      </c>
      <c r="HA15" s="65" t="str">
        <f>IF(GW15=0," ",VLOOKUP(GW15,PROTOKOL!$A:$E,5,))</f>
        <v xml:space="preserve"> </v>
      </c>
      <c r="HB15" s="82" t="str">
        <f t="shared" si="41"/>
        <v xml:space="preserve"> </v>
      </c>
      <c r="HC15" s="61" t="str">
        <f>IF(HE15=0," ",VLOOKUP(HE15,PROTOKOL!$A:$F,6))</f>
        <v xml:space="preserve"> </v>
      </c>
      <c r="HD15" s="66"/>
      <c r="HE15" s="66"/>
      <c r="HF15" s="62"/>
      <c r="HG15" s="63" t="str">
        <f>IF(HE15=0," ",(VLOOKUP(HE15,PROTOKOL!$A$1:$E$28,2))*HF15)</f>
        <v xml:space="preserve"> </v>
      </c>
      <c r="HH15" s="64" t="str">
        <f t="shared" si="42"/>
        <v xml:space="preserve"> </v>
      </c>
      <c r="HI15" s="65" t="str">
        <f>IF(HE15=0," ",VLOOKUP(HE15,PROTOKOL!$A:$E,5,))</f>
        <v xml:space="preserve"> </v>
      </c>
      <c r="HJ15" s="82" t="str">
        <f t="shared" si="43"/>
        <v xml:space="preserve"> </v>
      </c>
      <c r="HK15" s="65"/>
      <c r="HL15" s="82" t="str">
        <f t="shared" si="98"/>
        <v xml:space="preserve"> </v>
      </c>
      <c r="HM15" s="117"/>
      <c r="HN15" s="227"/>
      <c r="HO15" s="61" t="str">
        <f>IF(HQ15=0," ",VLOOKUP(HQ15,PROTOKOL!$A:$F,6))</f>
        <v xml:space="preserve"> </v>
      </c>
      <c r="HP15" s="62"/>
      <c r="HQ15" s="62"/>
      <c r="HR15" s="62"/>
      <c r="HS15" s="63" t="str">
        <f>IF(HQ15=0," ",(VLOOKUP(HQ15,PROTOKOL!$A$1:$E$28,2))*HR15)</f>
        <v xml:space="preserve"> </v>
      </c>
      <c r="HT15" s="64" t="str">
        <f t="shared" si="44"/>
        <v xml:space="preserve"> </v>
      </c>
      <c r="HU15" s="65" t="str">
        <f>IF(HQ15=0," ",VLOOKUP(HQ15,PROTOKOL!$A:$E,5,))</f>
        <v xml:space="preserve"> </v>
      </c>
      <c r="HV15" s="82" t="str">
        <f t="shared" si="45"/>
        <v xml:space="preserve"> </v>
      </c>
      <c r="HW15" s="61" t="str">
        <f>IF(HY15=0," ",VLOOKUP(HY15,PROTOKOL!$A:$F,6))</f>
        <v xml:space="preserve"> </v>
      </c>
      <c r="HX15" s="66"/>
      <c r="HY15" s="66"/>
      <c r="HZ15" s="62"/>
      <c r="IA15" s="63" t="str">
        <f>IF(HY15=0," ",(VLOOKUP(HY15,PROTOKOL!$A$1:$E$28,2))*HZ15)</f>
        <v xml:space="preserve"> </v>
      </c>
      <c r="IB15" s="64" t="str">
        <f t="shared" si="46"/>
        <v xml:space="preserve"> </v>
      </c>
      <c r="IC15" s="65" t="str">
        <f>IF(HY15=0," ",VLOOKUP(HY15,PROTOKOL!$A:$E,5,))</f>
        <v xml:space="preserve"> </v>
      </c>
      <c r="ID15" s="82" t="str">
        <f t="shared" si="47"/>
        <v xml:space="preserve"> </v>
      </c>
      <c r="IE15" s="65"/>
      <c r="IF15" s="82" t="str">
        <f t="shared" si="99"/>
        <v xml:space="preserve"> </v>
      </c>
      <c r="IG15" s="117"/>
      <c r="IH15" s="227"/>
      <c r="II15" s="61" t="str">
        <f>IF(IK15=0," ",VLOOKUP(IK15,PROTOKOL!$A:$F,6))</f>
        <v xml:space="preserve"> </v>
      </c>
      <c r="IJ15" s="62"/>
      <c r="IK15" s="62"/>
      <c r="IL15" s="62"/>
      <c r="IM15" s="63" t="str">
        <f>IF(IK15=0," ",(VLOOKUP(IK15,PROTOKOL!$A$1:$E$28,2))*IL15)</f>
        <v xml:space="preserve"> </v>
      </c>
      <c r="IN15" s="64" t="str">
        <f t="shared" si="48"/>
        <v xml:space="preserve"> </v>
      </c>
      <c r="IO15" s="65" t="str">
        <f>IF(IK15=0," ",VLOOKUP(IK15,PROTOKOL!$A:$E,5,))</f>
        <v xml:space="preserve"> </v>
      </c>
      <c r="IP15" s="82" t="str">
        <f t="shared" si="49"/>
        <v xml:space="preserve"> </v>
      </c>
      <c r="IQ15" s="61" t="str">
        <f>IF(IS15=0," ",VLOOKUP(IS15,PROTOKOL!$A:$F,6))</f>
        <v xml:space="preserve"> </v>
      </c>
      <c r="IR15" s="66"/>
      <c r="IS15" s="66"/>
      <c r="IT15" s="62"/>
      <c r="IU15" s="63" t="str">
        <f>IF(IS15=0," ",(VLOOKUP(IS15,PROTOKOL!$A$1:$E$28,2))*IT15)</f>
        <v xml:space="preserve"> </v>
      </c>
      <c r="IV15" s="64" t="str">
        <f t="shared" si="50"/>
        <v xml:space="preserve"> </v>
      </c>
      <c r="IW15" s="65" t="str">
        <f>IF(IS15=0," ",VLOOKUP(IS15,PROTOKOL!$A:$E,5,))</f>
        <v xml:space="preserve"> </v>
      </c>
      <c r="IX15" s="82" t="str">
        <f t="shared" si="51"/>
        <v xml:space="preserve"> </v>
      </c>
      <c r="IY15" s="65"/>
      <c r="IZ15" s="82" t="str">
        <f t="shared" si="100"/>
        <v xml:space="preserve"> </v>
      </c>
      <c r="JA15" s="117"/>
      <c r="JB15" s="227"/>
      <c r="JC15" s="61" t="str">
        <f>IF(JE15=0," ",VLOOKUP(JE15,PROTOKOL!$A:$F,6))</f>
        <v xml:space="preserve"> </v>
      </c>
      <c r="JD15" s="62"/>
      <c r="JE15" s="62"/>
      <c r="JF15" s="62"/>
      <c r="JG15" s="63" t="str">
        <f>IF(JE15=0," ",(VLOOKUP(JE15,PROTOKOL!$A$1:$E$28,2))*JF15)</f>
        <v xml:space="preserve"> </v>
      </c>
      <c r="JH15" s="64" t="str">
        <f t="shared" si="52"/>
        <v xml:space="preserve"> </v>
      </c>
      <c r="JI15" s="65" t="str">
        <f>IF(JE15=0," ",VLOOKUP(JE15,PROTOKOL!$A:$E,5,))</f>
        <v xml:space="preserve"> </v>
      </c>
      <c r="JJ15" s="82" t="str">
        <f t="shared" si="53"/>
        <v xml:space="preserve"> </v>
      </c>
      <c r="JK15" s="61" t="str">
        <f>IF(JM15=0," ",VLOOKUP(JM15,PROTOKOL!$A:$F,6))</f>
        <v xml:space="preserve"> </v>
      </c>
      <c r="JL15" s="66"/>
      <c r="JM15" s="66"/>
      <c r="JN15" s="62"/>
      <c r="JO15" s="63" t="str">
        <f>IF(JM15=0," ",(VLOOKUP(JM15,PROTOKOL!$A$1:$E$28,2))*JN15)</f>
        <v xml:space="preserve"> </v>
      </c>
      <c r="JP15" s="64" t="str">
        <f t="shared" si="54"/>
        <v xml:space="preserve"> </v>
      </c>
      <c r="JQ15" s="65" t="str">
        <f>IF(JM15=0," ",VLOOKUP(JM15,PROTOKOL!$A:$E,5,))</f>
        <v xml:space="preserve"> </v>
      </c>
      <c r="JR15" s="82" t="str">
        <f t="shared" si="55"/>
        <v xml:space="preserve"> </v>
      </c>
      <c r="JS15" s="65"/>
      <c r="JT15" s="82" t="str">
        <f t="shared" si="101"/>
        <v xml:space="preserve"> </v>
      </c>
      <c r="JU15" s="117"/>
      <c r="JV15" s="227"/>
      <c r="JW15" s="61" t="str">
        <f>IF(JY15=0," ",VLOOKUP(JY15,PROTOKOL!$A:$F,6))</f>
        <v xml:space="preserve"> </v>
      </c>
      <c r="JX15" s="62"/>
      <c r="JY15" s="62"/>
      <c r="JZ15" s="62"/>
      <c r="KA15" s="63" t="str">
        <f>IF(JY15=0," ",(VLOOKUP(JY15,PROTOKOL!$A$1:$E$28,2))*JZ15)</f>
        <v xml:space="preserve"> </v>
      </c>
      <c r="KB15" s="64" t="str">
        <f t="shared" si="56"/>
        <v xml:space="preserve"> </v>
      </c>
      <c r="KC15" s="65" t="str">
        <f>IF(JY15=0," ",VLOOKUP(JY15,PROTOKOL!$A:$E,5,))</f>
        <v xml:space="preserve"> </v>
      </c>
      <c r="KD15" s="82" t="str">
        <f t="shared" si="57"/>
        <v xml:space="preserve"> </v>
      </c>
      <c r="KE15" s="61" t="str">
        <f>IF(KG15=0," ",VLOOKUP(KG15,PROTOKOL!$A:$F,6))</f>
        <v xml:space="preserve"> </v>
      </c>
      <c r="KF15" s="66"/>
      <c r="KG15" s="66"/>
      <c r="KH15" s="62"/>
      <c r="KI15" s="63" t="str">
        <f>IF(KG15=0," ",(VLOOKUP(KG15,PROTOKOL!$A$1:$E$28,2))*KH15)</f>
        <v xml:space="preserve"> </v>
      </c>
      <c r="KJ15" s="64" t="str">
        <f t="shared" si="58"/>
        <v xml:space="preserve"> </v>
      </c>
      <c r="KK15" s="65" t="str">
        <f>IF(KG15=0," ",VLOOKUP(KG15,PROTOKOL!$A:$E,5,))</f>
        <v xml:space="preserve"> </v>
      </c>
      <c r="KL15" s="82" t="str">
        <f t="shared" si="59"/>
        <v xml:space="preserve"> </v>
      </c>
      <c r="KM15" s="65"/>
      <c r="KN15" s="82" t="str">
        <f t="shared" si="102"/>
        <v xml:space="preserve"> </v>
      </c>
      <c r="KO15" s="117"/>
      <c r="KP15" s="227"/>
      <c r="KQ15" s="61" t="str">
        <f>IF(KS15=0," ",VLOOKUP(KS15,PROTOKOL!$A:$F,6))</f>
        <v xml:space="preserve"> </v>
      </c>
      <c r="KR15" s="62"/>
      <c r="KS15" s="62"/>
      <c r="KT15" s="62"/>
      <c r="KU15" s="63" t="str">
        <f>IF(KS15=0," ",(VLOOKUP(KS15,PROTOKOL!$A$1:$E$28,2))*KT15)</f>
        <v xml:space="preserve"> </v>
      </c>
      <c r="KV15" s="64" t="str">
        <f t="shared" si="60"/>
        <v xml:space="preserve"> </v>
      </c>
      <c r="KW15" s="65" t="str">
        <f>IF(KS15=0," ",VLOOKUP(KS15,PROTOKOL!$A:$E,5,))</f>
        <v xml:space="preserve"> </v>
      </c>
      <c r="KX15" s="82" t="str">
        <f t="shared" si="61"/>
        <v xml:space="preserve"> </v>
      </c>
      <c r="KY15" s="61" t="str">
        <f>IF(LA15=0," ",VLOOKUP(LA15,PROTOKOL!$A:$F,6))</f>
        <v xml:space="preserve"> </v>
      </c>
      <c r="KZ15" s="66"/>
      <c r="LA15" s="66"/>
      <c r="LB15" s="62"/>
      <c r="LC15" s="63" t="str">
        <f>IF(LA15=0," ",(VLOOKUP(LA15,PROTOKOL!$A$1:$E$28,2))*LB15)</f>
        <v xml:space="preserve"> </v>
      </c>
      <c r="LD15" s="64" t="str">
        <f t="shared" si="62"/>
        <v xml:space="preserve"> </v>
      </c>
      <c r="LE15" s="65" t="str">
        <f>IF(LA15=0," ",VLOOKUP(LA15,PROTOKOL!$A:$E,5,))</f>
        <v xml:space="preserve"> </v>
      </c>
      <c r="LF15" s="82" t="str">
        <f t="shared" si="63"/>
        <v xml:space="preserve"> </v>
      </c>
      <c r="LG15" s="65"/>
      <c r="LH15" s="82" t="str">
        <f t="shared" si="103"/>
        <v xml:space="preserve"> </v>
      </c>
      <c r="LI15" s="117"/>
      <c r="LJ15" s="227"/>
      <c r="LK15" s="61" t="str">
        <f>IF(LM15=0," ",VLOOKUP(LM15,PROTOKOL!$A:$F,6))</f>
        <v xml:space="preserve"> </v>
      </c>
      <c r="LL15" s="62"/>
      <c r="LM15" s="62"/>
      <c r="LN15" s="62"/>
      <c r="LO15" s="63" t="str">
        <f>IF(LM15=0," ",(VLOOKUP(LM15,PROTOKOL!$A$1:$E$28,2))*LN15)</f>
        <v xml:space="preserve"> </v>
      </c>
      <c r="LP15" s="64" t="str">
        <f t="shared" si="64"/>
        <v xml:space="preserve"> </v>
      </c>
      <c r="LQ15" s="65" t="str">
        <f>IF(LM15=0," ",VLOOKUP(LM15,PROTOKOL!$A:$E,5,))</f>
        <v xml:space="preserve"> </v>
      </c>
      <c r="LR15" s="82" t="str">
        <f t="shared" si="65"/>
        <v xml:space="preserve"> </v>
      </c>
      <c r="LS15" s="61" t="str">
        <f>IF(LU15=0," ",VLOOKUP(LU15,PROTOKOL!$A:$F,6))</f>
        <v xml:space="preserve"> </v>
      </c>
      <c r="LT15" s="66"/>
      <c r="LU15" s="66"/>
      <c r="LV15" s="62"/>
      <c r="LW15" s="63" t="str">
        <f>IF(LU15=0," ",(VLOOKUP(LU15,PROTOKOL!$A$1:$E$28,2))*LV15)</f>
        <v xml:space="preserve"> </v>
      </c>
      <c r="LX15" s="64" t="str">
        <f t="shared" si="66"/>
        <v xml:space="preserve"> </v>
      </c>
      <c r="LY15" s="65" t="str">
        <f>IF(LU15=0," ",VLOOKUP(LU15,PROTOKOL!$A:$E,5,))</f>
        <v xml:space="preserve"> </v>
      </c>
      <c r="LZ15" s="82" t="str">
        <f t="shared" si="67"/>
        <v xml:space="preserve"> </v>
      </c>
      <c r="MA15" s="65"/>
      <c r="MB15" s="82" t="str">
        <f t="shared" si="104"/>
        <v xml:space="preserve"> </v>
      </c>
      <c r="MC15" s="117"/>
      <c r="MD15" s="227"/>
      <c r="ME15" s="61" t="str">
        <f>IF(MG15=0," ",VLOOKUP(MG15,PROTOKOL!$A:$F,6))</f>
        <v xml:space="preserve"> </v>
      </c>
      <c r="MF15" s="62"/>
      <c r="MG15" s="62"/>
      <c r="MH15" s="62"/>
      <c r="MI15" s="63" t="str">
        <f>IF(MG15=0," ",(VLOOKUP(MG15,PROTOKOL!$A$1:$E$28,2))*MH15)</f>
        <v xml:space="preserve"> </v>
      </c>
      <c r="MJ15" s="64" t="str">
        <f t="shared" si="68"/>
        <v xml:space="preserve"> </v>
      </c>
      <c r="MK15" s="65" t="str">
        <f>IF(MG15=0," ",VLOOKUP(MG15,PROTOKOL!$A:$E,5,))</f>
        <v xml:space="preserve"> </v>
      </c>
      <c r="ML15" s="82" t="str">
        <f t="shared" si="69"/>
        <v xml:space="preserve"> </v>
      </c>
      <c r="MM15" s="61" t="str">
        <f>IF(MO15=0," ",VLOOKUP(MO15,PROTOKOL!$A:$F,6))</f>
        <v xml:space="preserve"> </v>
      </c>
      <c r="MN15" s="66"/>
      <c r="MO15" s="66"/>
      <c r="MP15" s="62"/>
      <c r="MQ15" s="63" t="str">
        <f>IF(MO15=0," ",(VLOOKUP(MO15,PROTOKOL!$A$1:$E$28,2))*MP15)</f>
        <v xml:space="preserve"> </v>
      </c>
      <c r="MR15" s="64" t="str">
        <f t="shared" si="70"/>
        <v xml:space="preserve"> </v>
      </c>
      <c r="MS15" s="65" t="str">
        <f>IF(MO15=0," ",VLOOKUP(MO15,PROTOKOL!$A:$E,5,))</f>
        <v xml:space="preserve"> </v>
      </c>
      <c r="MT15" s="82" t="str">
        <f t="shared" si="71"/>
        <v xml:space="preserve"> </v>
      </c>
      <c r="MU15" s="65"/>
      <c r="MV15" s="82" t="str">
        <f t="shared" si="105"/>
        <v xml:space="preserve"> </v>
      </c>
      <c r="MW15" s="117"/>
      <c r="MX15" s="227"/>
      <c r="MY15" s="61" t="str">
        <f>IF(NA15=0," ",VLOOKUP(NA15,PROTOKOL!$A:$F,6))</f>
        <v xml:space="preserve"> </v>
      </c>
      <c r="MZ15" s="62"/>
      <c r="NA15" s="62"/>
      <c r="NB15" s="62"/>
      <c r="NC15" s="63" t="str">
        <f>IF(NA15=0," ",(VLOOKUP(NA15,PROTOKOL!$A$1:$E$28,2))*NB15)</f>
        <v xml:space="preserve"> </v>
      </c>
      <c r="ND15" s="64" t="str">
        <f t="shared" si="72"/>
        <v xml:space="preserve"> </v>
      </c>
      <c r="NE15" s="65" t="str">
        <f>IF(NA15=0," ",VLOOKUP(NA15,PROTOKOL!$A:$E,5,))</f>
        <v xml:space="preserve"> </v>
      </c>
      <c r="NF15" s="82" t="str">
        <f t="shared" si="73"/>
        <v xml:space="preserve"> </v>
      </c>
      <c r="NG15" s="61" t="str">
        <f>IF(NI15=0," ",VLOOKUP(NI15,PROTOKOL!$A:$F,6))</f>
        <v xml:space="preserve"> </v>
      </c>
      <c r="NH15" s="66"/>
      <c r="NI15" s="66"/>
      <c r="NJ15" s="62"/>
      <c r="NK15" s="63" t="str">
        <f>IF(NI15=0," ",(VLOOKUP(NI15,PROTOKOL!$A$1:$E$28,2))*NJ15)</f>
        <v xml:space="preserve"> </v>
      </c>
      <c r="NL15" s="64" t="str">
        <f t="shared" si="74"/>
        <v xml:space="preserve"> </v>
      </c>
      <c r="NM15" s="65" t="str">
        <f>IF(NI15=0," ",VLOOKUP(NI15,PROTOKOL!$A:$E,5,))</f>
        <v xml:space="preserve"> </v>
      </c>
      <c r="NN15" s="82" t="str">
        <f t="shared" si="75"/>
        <v xml:space="preserve"> </v>
      </c>
      <c r="NO15" s="65"/>
      <c r="NP15" s="82" t="str">
        <f t="shared" si="106"/>
        <v xml:space="preserve"> </v>
      </c>
      <c r="NQ15" s="117"/>
      <c r="NR15" s="227"/>
      <c r="NS15" s="61" t="str">
        <f>IF(NU15=0," ",VLOOKUP(NU15,PROTOKOL!$A:$F,6))</f>
        <v>KOKU TESTİ</v>
      </c>
      <c r="NT15" s="62">
        <v>1</v>
      </c>
      <c r="NU15" s="62">
        <v>16</v>
      </c>
      <c r="NV15" s="62">
        <v>2</v>
      </c>
      <c r="NW15" s="63">
        <f>IF(NU15=0," ",(VLOOKUP(NU15,PROTOKOL!$A$1:$E$28,2))*NV15)</f>
        <v>0</v>
      </c>
      <c r="NX15" s="64">
        <f t="shared" si="76"/>
        <v>1</v>
      </c>
      <c r="NY15" s="65">
        <f>IF(NU15=0," ",VLOOKUP(NU15,PROTOKOL!$A:$E,5,))</f>
        <v>25.405435113750318</v>
      </c>
      <c r="NZ15" s="82">
        <f>IF(NU15=0," ",NY15*NX15)/7.5*2</f>
        <v>6.7747826970000853</v>
      </c>
      <c r="OA15" s="61" t="str">
        <f>IF(OC15=0," ",VLOOKUP(OC15,PROTOKOL!$A:$F,6))</f>
        <v xml:space="preserve"> </v>
      </c>
      <c r="OB15" s="66"/>
      <c r="OC15" s="66"/>
      <c r="OD15" s="62"/>
      <c r="OE15" s="63" t="str">
        <f>IF(OC15=0," ",(VLOOKUP(OC15,PROTOKOL!$A$1:$E$28,2))*OD15)</f>
        <v xml:space="preserve"> </v>
      </c>
      <c r="OF15" s="64" t="str">
        <f t="shared" si="78"/>
        <v xml:space="preserve"> </v>
      </c>
      <c r="OG15" s="65" t="str">
        <f>IF(OC15=0," ",VLOOKUP(OC15,PROTOKOL!$A:$E,5,))</f>
        <v xml:space="preserve"> </v>
      </c>
      <c r="OH15" s="82" t="str">
        <f t="shared" si="79"/>
        <v xml:space="preserve"> </v>
      </c>
      <c r="OI15" s="65"/>
      <c r="OJ15" s="82" t="str">
        <f t="shared" si="107"/>
        <v xml:space="preserve"> </v>
      </c>
      <c r="OK15" s="117"/>
      <c r="OL15" s="207">
        <v>29</v>
      </c>
      <c r="OM15" s="226"/>
      <c r="ON15" s="61" t="str">
        <f>IF(OP15=0," ",VLOOKUP(OP15,PROTOKOL!$A:$F,6))</f>
        <v xml:space="preserve"> </v>
      </c>
      <c r="OO15" s="62"/>
      <c r="OP15" s="62"/>
      <c r="OQ15" s="62"/>
      <c r="OR15" s="63" t="str">
        <f>IF(OP15=0," ",(VLOOKUP(OP15,PROTOKOL!$A$1:$E$28,2))*OQ15)</f>
        <v xml:space="preserve"> </v>
      </c>
      <c r="OS15" s="64" t="str">
        <f t="shared" si="80"/>
        <v xml:space="preserve"> </v>
      </c>
      <c r="OT15" s="65" t="str">
        <f>IF(OP15=0," ",VLOOKUP(OP15,PROTOKOL!$A:$E,5,))</f>
        <v xml:space="preserve"> </v>
      </c>
      <c r="OU15" s="82" t="str">
        <f t="shared" si="81"/>
        <v xml:space="preserve"> </v>
      </c>
      <c r="OV15" s="61" t="str">
        <f>IF(OX15=0," ",VLOOKUP(OX15,PROTOKOL!$A:$F,6))</f>
        <v xml:space="preserve"> </v>
      </c>
      <c r="OW15" s="66"/>
      <c r="OX15" s="66"/>
      <c r="OY15" s="62"/>
      <c r="OZ15" s="63" t="str">
        <f>IF(OX15=0," ",(VLOOKUP(OX15,PROTOKOL!$A$1:$E$28,2))*OY15)</f>
        <v xml:space="preserve"> </v>
      </c>
      <c r="PA15" s="64" t="str">
        <f t="shared" si="108"/>
        <v xml:space="preserve"> </v>
      </c>
      <c r="PB15" s="65" t="str">
        <f>IF(OX15=0," ",VLOOKUP(OX15,PROTOKOL!$A:$E,5,))</f>
        <v xml:space="preserve"> </v>
      </c>
      <c r="PC15" s="82" t="str">
        <f t="shared" si="109"/>
        <v xml:space="preserve"> </v>
      </c>
      <c r="PD15" s="82">
        <f t="shared" si="110"/>
        <v>0</v>
      </c>
      <c r="PE15" s="82" t="str">
        <f t="shared" si="111"/>
        <v xml:space="preserve"> </v>
      </c>
      <c r="PF15" s="117"/>
      <c r="PG15" s="227"/>
      <c r="PH15" s="61" t="str">
        <f>IF(PJ15=0," ",VLOOKUP(PJ15,PROTOKOL!$A:$F,6))</f>
        <v xml:space="preserve"> </v>
      </c>
      <c r="PI15" s="62"/>
      <c r="PJ15" s="62"/>
      <c r="PK15" s="62"/>
      <c r="PL15" s="63" t="str">
        <f>IF(PJ15=0," ",(VLOOKUP(PJ15,PROTOKOL!$A$1:$E$28,2))*PK15)</f>
        <v xml:space="preserve"> </v>
      </c>
      <c r="PM15" s="64" t="str">
        <f t="shared" si="84"/>
        <v xml:space="preserve"> </v>
      </c>
      <c r="PN15" s="65" t="str">
        <f>IF(PJ15=0," ",VLOOKUP(PJ15,PROTOKOL!$A:$E,5,))</f>
        <v xml:space="preserve"> </v>
      </c>
      <c r="PO15" s="82" t="str">
        <f t="shared" si="85"/>
        <v xml:space="preserve"> </v>
      </c>
      <c r="PP15" s="61" t="str">
        <f>IF(PR15=0," ",VLOOKUP(PR15,PROTOKOL!$A:$F,6))</f>
        <v xml:space="preserve"> </v>
      </c>
      <c r="PQ15" s="66"/>
      <c r="PR15" s="66"/>
      <c r="PS15" s="62"/>
      <c r="PT15" s="63" t="str">
        <f>IF(PR15=0," ",(VLOOKUP(PR15,PROTOKOL!$A$1:$E$28,2))*PS15)</f>
        <v xml:space="preserve"> </v>
      </c>
      <c r="PU15" s="64" t="str">
        <f t="shared" si="86"/>
        <v xml:space="preserve"> </v>
      </c>
      <c r="PV15" s="65" t="str">
        <f>IF(PR15=0," ",VLOOKUP(PR15,PROTOKOL!$A:$E,5,))</f>
        <v xml:space="preserve"> </v>
      </c>
      <c r="PW15" s="82" t="str">
        <f t="shared" si="87"/>
        <v xml:space="preserve"> </v>
      </c>
      <c r="PX15" s="65"/>
      <c r="PY15" s="82" t="str">
        <f t="shared" si="112"/>
        <v xml:space="preserve"> </v>
      </c>
      <c r="PZ15" s="117"/>
      <c r="QA15" s="117"/>
      <c r="QB15" s="117"/>
      <c r="QC15" s="117"/>
      <c r="QD15" s="117"/>
      <c r="QE15" s="117"/>
      <c r="QF15" s="117"/>
      <c r="QG15" s="117"/>
      <c r="QH15" s="117"/>
      <c r="QI15" s="117"/>
      <c r="QJ15" s="117"/>
      <c r="QK15" s="117"/>
      <c r="QL15" s="117"/>
      <c r="QM15" s="117"/>
      <c r="QN15" s="117"/>
      <c r="QO15" s="117"/>
    </row>
    <row r="16" spans="1:457" ht="12.75" customHeight="1" thickBot="1">
      <c r="A16" s="58"/>
      <c r="B16" s="225">
        <v>30</v>
      </c>
      <c r="C16" s="61" t="str">
        <f>IF(E16=0," ",VLOOKUP(E16,PROTOKOL!$A:$F,6))</f>
        <v>VAKUM TEST</v>
      </c>
      <c r="D16" s="62">
        <v>230</v>
      </c>
      <c r="E16" s="62">
        <v>4</v>
      </c>
      <c r="F16" s="62">
        <v>7.5</v>
      </c>
      <c r="G16" s="63">
        <f>IF(E16=0," ",(VLOOKUP(E16,PROTOKOL!$A$1:$E$28,2))*F16)</f>
        <v>150</v>
      </c>
      <c r="H16" s="64">
        <f t="shared" si="0"/>
        <v>80</v>
      </c>
      <c r="I16" s="65">
        <f>IF(E16=0," ",VLOOKUP(E16,PROTOKOL!$A:$E,5,))</f>
        <v>0.32253749999999998</v>
      </c>
      <c r="J16" s="82">
        <f t="shared" si="1"/>
        <v>25.802999999999997</v>
      </c>
      <c r="K16" s="61" t="str">
        <f>IF(M16=0," ",VLOOKUP(M16,PROTOKOL!$A:$F,6))</f>
        <v xml:space="preserve"> </v>
      </c>
      <c r="L16" s="62"/>
      <c r="M16" s="62"/>
      <c r="N16" s="62"/>
      <c r="O16" s="63" t="str">
        <f>IF(M16=0," ",(VLOOKUP(M16,PROTOKOL!$A$1:$E$28,2))*N16)</f>
        <v xml:space="preserve"> </v>
      </c>
      <c r="P16" s="64" t="str">
        <f t="shared" si="2"/>
        <v xml:space="preserve"> </v>
      </c>
      <c r="Q16" s="65" t="str">
        <f>IF(M16=0," ",VLOOKUP(M16,PROTOKOL!$A:$E,5,))</f>
        <v xml:space="preserve"> </v>
      </c>
      <c r="R16" s="82" t="str">
        <f t="shared" si="3"/>
        <v xml:space="preserve"> </v>
      </c>
      <c r="S16" s="65"/>
      <c r="T16" s="82" t="str">
        <f t="shared" si="88"/>
        <v xml:space="preserve"> </v>
      </c>
      <c r="U16" s="117"/>
      <c r="V16" s="225">
        <v>30</v>
      </c>
      <c r="W16" s="61" t="str">
        <f>IF(Y16=0," ",VLOOKUP(Y16,PROTOKOL!$A:$F,6))</f>
        <v>SIZDIRMAZLIK TAMİR</v>
      </c>
      <c r="X16" s="62">
        <v>120</v>
      </c>
      <c r="Y16" s="62">
        <v>11</v>
      </c>
      <c r="Z16" s="62">
        <v>7.5</v>
      </c>
      <c r="AA16" s="63">
        <f>IF(Y16=0," ",(VLOOKUP(Y16,PROTOKOL!$A$1:$E$28,2))*Z16)</f>
        <v>78</v>
      </c>
      <c r="AB16" s="64">
        <f t="shared" si="4"/>
        <v>42</v>
      </c>
      <c r="AC16" s="65">
        <f>IF(Y16=0," ",VLOOKUP(Y16,PROTOKOL!$A:$E,5,))</f>
        <v>0.61435714285714293</v>
      </c>
      <c r="AD16" s="82">
        <f t="shared" si="5"/>
        <v>25.803000000000004</v>
      </c>
      <c r="AE16" s="61" t="str">
        <f>IF(AG16=0," ",VLOOKUP(AG16,PROTOKOL!$A:$F,6))</f>
        <v xml:space="preserve"> </v>
      </c>
      <c r="AF16" s="62"/>
      <c r="AG16" s="62"/>
      <c r="AH16" s="62"/>
      <c r="AI16" s="63" t="str">
        <f>IF(AG16=0," ",(VLOOKUP(AG16,PROTOKOL!$A$1:$E$28,2))*AH16)</f>
        <v xml:space="preserve"> </v>
      </c>
      <c r="AJ16" s="64" t="str">
        <f t="shared" si="6"/>
        <v xml:space="preserve"> </v>
      </c>
      <c r="AK16" s="65" t="str">
        <f>IF(AG16=0," ",VLOOKUP(AG16,PROTOKOL!$A:$E,5,))</f>
        <v xml:space="preserve"> </v>
      </c>
      <c r="AL16" s="82" t="str">
        <f t="shared" si="7"/>
        <v xml:space="preserve"> </v>
      </c>
      <c r="AM16" s="65"/>
      <c r="AN16" s="82" t="str">
        <f t="shared" si="89"/>
        <v xml:space="preserve"> </v>
      </c>
      <c r="AO16" s="117"/>
      <c r="AP16" s="225">
        <v>30</v>
      </c>
      <c r="AQ16" s="61" t="str">
        <f>IF(AS16=0," ",VLOOKUP(AS16,PROTOKOL!$A:$F,6))</f>
        <v>VAKUM TEST</v>
      </c>
      <c r="AR16" s="62">
        <v>226</v>
      </c>
      <c r="AS16" s="62">
        <v>4</v>
      </c>
      <c r="AT16" s="62">
        <v>7.5</v>
      </c>
      <c r="AU16" s="63">
        <f>IF(AS16=0," ",(VLOOKUP(AS16,PROTOKOL!$A$1:$E$28,2))*AT16)</f>
        <v>150</v>
      </c>
      <c r="AV16" s="64">
        <f t="shared" si="8"/>
        <v>76</v>
      </c>
      <c r="AW16" s="65">
        <f>IF(AS16=0," ",VLOOKUP(AS16,PROTOKOL!$A:$E,5,))</f>
        <v>0.32253749999999998</v>
      </c>
      <c r="AX16" s="82">
        <f t="shared" si="9"/>
        <v>24.512849999999997</v>
      </c>
      <c r="AY16" s="61" t="str">
        <f>IF(BA16=0," ",VLOOKUP(BA16,PROTOKOL!$A:$F,6))</f>
        <v>VAKUM TEST</v>
      </c>
      <c r="AZ16" s="62">
        <v>75</v>
      </c>
      <c r="BA16" s="62">
        <v>4</v>
      </c>
      <c r="BB16" s="62">
        <v>2.5</v>
      </c>
      <c r="BC16" s="63">
        <f>IF(BA16=0," ",(VLOOKUP(BA16,PROTOKOL!$A$1:$E$28,2))*BB16)</f>
        <v>50</v>
      </c>
      <c r="BD16" s="64">
        <f t="shared" si="10"/>
        <v>25</v>
      </c>
      <c r="BE16" s="65">
        <f>IF(BA16=0," ",VLOOKUP(BA16,PROTOKOL!$A:$E,5,))</f>
        <v>0.32253749999999998</v>
      </c>
      <c r="BF16" s="82">
        <f t="shared" si="11"/>
        <v>8.0634374999999991</v>
      </c>
      <c r="BG16" s="65">
        <v>5</v>
      </c>
      <c r="BH16" s="82">
        <f t="shared" si="90"/>
        <v>16.126874999999998</v>
      </c>
      <c r="BI16" s="117"/>
      <c r="BJ16" s="225">
        <v>30</v>
      </c>
      <c r="BK16" s="61" t="str">
        <f>IF(BM16=0," ",VLOOKUP(BM16,PROTOKOL!$A:$F,6))</f>
        <v>WNZL. LAV. VE DUV. ASMA KLZ</v>
      </c>
      <c r="BL16" s="62">
        <v>228</v>
      </c>
      <c r="BM16" s="62">
        <v>1</v>
      </c>
      <c r="BN16" s="62">
        <v>7.5</v>
      </c>
      <c r="BO16" s="63">
        <f>IF(BM16=0," ",(VLOOKUP(BM16,PROTOKOL!$A$1:$E$28,2))*BN16)</f>
        <v>144</v>
      </c>
      <c r="BP16" s="64">
        <f t="shared" si="12"/>
        <v>84</v>
      </c>
      <c r="BQ16" s="65">
        <f>IF(BM16=0," ",VLOOKUP(BM16,PROTOKOL!$A:$E,5,))</f>
        <v>0.33951315789473691</v>
      </c>
      <c r="BR16" s="82">
        <f t="shared" si="13"/>
        <v>28.519105263157901</v>
      </c>
      <c r="BS16" s="61" t="str">
        <f>IF(BU16=0," ",VLOOKUP(BU16,PROTOKOL!$A:$F,6))</f>
        <v xml:space="preserve"> </v>
      </c>
      <c r="BT16" s="62"/>
      <c r="BU16" s="62"/>
      <c r="BV16" s="62"/>
      <c r="BW16" s="63" t="str">
        <f>IF(BU16=0," ",(VLOOKUP(BU16,PROTOKOL!$A$1:$E$28,2))*BV16)</f>
        <v xml:space="preserve"> </v>
      </c>
      <c r="BX16" s="64" t="str">
        <f t="shared" si="14"/>
        <v xml:space="preserve"> </v>
      </c>
      <c r="BY16" s="65" t="str">
        <f>IF(BU16=0," ",VLOOKUP(BU16,PROTOKOL!$A:$E,5,))</f>
        <v xml:space="preserve"> </v>
      </c>
      <c r="BZ16" s="82" t="str">
        <f t="shared" si="15"/>
        <v xml:space="preserve"> </v>
      </c>
      <c r="CA16" s="65"/>
      <c r="CB16" s="82" t="str">
        <f t="shared" si="91"/>
        <v xml:space="preserve"> </v>
      </c>
      <c r="CC16" s="117"/>
      <c r="CD16" s="225">
        <v>30</v>
      </c>
      <c r="CE16" s="61" t="str">
        <f>IF(CG16=0," ",VLOOKUP(CG16,PROTOKOL!$A:$F,6))</f>
        <v>WNZL. LAV. VE DUV. ASMA KLZ</v>
      </c>
      <c r="CF16" s="62">
        <v>200</v>
      </c>
      <c r="CG16" s="62">
        <v>1</v>
      </c>
      <c r="CH16" s="62">
        <v>7.5</v>
      </c>
      <c r="CI16" s="63">
        <f>IF(CG16=0," ",(VLOOKUP(CG16,PROTOKOL!$A$1:$E$28,2))*CH16)</f>
        <v>144</v>
      </c>
      <c r="CJ16" s="64">
        <f t="shared" si="16"/>
        <v>56</v>
      </c>
      <c r="CK16" s="65">
        <f>IF(CG16=0," ",VLOOKUP(CG16,PROTOKOL!$A:$E,5,))</f>
        <v>0.33951315789473691</v>
      </c>
      <c r="CL16" s="82">
        <f t="shared" si="17"/>
        <v>19.012736842105266</v>
      </c>
      <c r="CM16" s="61" t="str">
        <f>IF(CO16=0," ",VLOOKUP(CO16,PROTOKOL!$A:$F,6))</f>
        <v xml:space="preserve"> </v>
      </c>
      <c r="CN16" s="62"/>
      <c r="CO16" s="62"/>
      <c r="CP16" s="62"/>
      <c r="CQ16" s="63" t="str">
        <f>IF(CO16=0," ",(VLOOKUP(CO16,PROTOKOL!$A$1:$E$28,2))*CP16)</f>
        <v xml:space="preserve"> </v>
      </c>
      <c r="CR16" s="64" t="str">
        <f t="shared" si="18"/>
        <v xml:space="preserve"> </v>
      </c>
      <c r="CS16" s="65" t="str">
        <f>IF(CO16=0," ",VLOOKUP(CO16,PROTOKOL!$A:$E,5,))</f>
        <v xml:space="preserve"> </v>
      </c>
      <c r="CT16" s="82" t="str">
        <f t="shared" si="19"/>
        <v xml:space="preserve"> </v>
      </c>
      <c r="CU16" s="65"/>
      <c r="CV16" s="82" t="str">
        <f t="shared" si="92"/>
        <v xml:space="preserve"> </v>
      </c>
      <c r="CW16" s="117"/>
      <c r="CX16" s="225">
        <v>30</v>
      </c>
      <c r="CY16" s="61" t="str">
        <f>IF(DA16=0," ",VLOOKUP(DA16,PROTOKOL!$A:$F,6))</f>
        <v>SIZDIRMAZLIK TAMİR</v>
      </c>
      <c r="CZ16" s="62">
        <v>120</v>
      </c>
      <c r="DA16" s="62">
        <v>11</v>
      </c>
      <c r="DB16" s="62">
        <v>7.5</v>
      </c>
      <c r="DC16" s="63">
        <f>IF(DA16=0," ",(VLOOKUP(DA16,PROTOKOL!$A$1:$E$28,2))*DB16)</f>
        <v>78</v>
      </c>
      <c r="DD16" s="64">
        <f t="shared" si="20"/>
        <v>42</v>
      </c>
      <c r="DE16" s="65">
        <f>IF(DA16=0," ",VLOOKUP(DA16,PROTOKOL!$A:$E,5,))</f>
        <v>0.61435714285714293</v>
      </c>
      <c r="DF16" s="82">
        <f t="shared" si="21"/>
        <v>25.803000000000004</v>
      </c>
      <c r="DG16" s="61" t="str">
        <f>IF(DI16=0," ",VLOOKUP(DI16,PROTOKOL!$A:$F,6))</f>
        <v xml:space="preserve"> </v>
      </c>
      <c r="DH16" s="62"/>
      <c r="DI16" s="62"/>
      <c r="DJ16" s="62"/>
      <c r="DK16" s="63" t="str">
        <f>IF(DI16=0," ",(VLOOKUP(DI16,PROTOKOL!$A$1:$E$28,2))*DJ16)</f>
        <v xml:space="preserve"> </v>
      </c>
      <c r="DL16" s="64" t="str">
        <f t="shared" si="22"/>
        <v xml:space="preserve"> </v>
      </c>
      <c r="DM16" s="65" t="str">
        <f>IF(DI16=0," ",VLOOKUP(DI16,PROTOKOL!$A:$E,5,))</f>
        <v xml:space="preserve"> </v>
      </c>
      <c r="DN16" s="82" t="str">
        <f t="shared" si="23"/>
        <v xml:space="preserve"> </v>
      </c>
      <c r="DO16" s="65"/>
      <c r="DP16" s="82" t="str">
        <f t="shared" si="93"/>
        <v xml:space="preserve"> </v>
      </c>
      <c r="DQ16" s="117"/>
      <c r="DR16" s="225">
        <v>30</v>
      </c>
      <c r="DS16" s="61" t="str">
        <f>IF(DU16=0," ",VLOOKUP(DU16,PROTOKOL!$A:$F,6))</f>
        <v xml:space="preserve"> </v>
      </c>
      <c r="DT16" s="62"/>
      <c r="DU16" s="62"/>
      <c r="DV16" s="62"/>
      <c r="DW16" s="63" t="str">
        <f>IF(DU16=0," ",(VLOOKUP(DU16,PROTOKOL!$A$1:$E$28,2))*DV16)</f>
        <v xml:space="preserve"> </v>
      </c>
      <c r="DX16" s="64" t="str">
        <f t="shared" si="24"/>
        <v xml:space="preserve"> </v>
      </c>
      <c r="DY16" s="65" t="str">
        <f>IF(DU16=0," ",VLOOKUP(DU16,PROTOKOL!$A:$E,5,))</f>
        <v xml:space="preserve"> </v>
      </c>
      <c r="DZ16" s="82" t="str">
        <f t="shared" si="25"/>
        <v xml:space="preserve"> </v>
      </c>
      <c r="EA16" s="61" t="str">
        <f>IF(EC16=0," ",VLOOKUP(EC16,PROTOKOL!$A:$F,6))</f>
        <v xml:space="preserve"> </v>
      </c>
      <c r="EB16" s="62"/>
      <c r="EC16" s="62"/>
      <c r="ED16" s="62"/>
      <c r="EE16" s="63" t="str">
        <f>IF(EC16=0," ",(VLOOKUP(EC16,PROTOKOL!$A$1:$E$28,2))*ED16)</f>
        <v xml:space="preserve"> </v>
      </c>
      <c r="EF16" s="64" t="str">
        <f t="shared" si="26"/>
        <v xml:space="preserve"> </v>
      </c>
      <c r="EG16" s="65" t="str">
        <f>IF(EC16=0," ",VLOOKUP(EC16,PROTOKOL!$A:$E,5,))</f>
        <v xml:space="preserve"> </v>
      </c>
      <c r="EH16" s="82" t="str">
        <f t="shared" si="27"/>
        <v xml:space="preserve"> </v>
      </c>
      <c r="EI16" s="65"/>
      <c r="EJ16" s="82" t="str">
        <f t="shared" si="94"/>
        <v xml:space="preserve"> </v>
      </c>
      <c r="EK16" s="117"/>
      <c r="EL16" s="225">
        <v>30</v>
      </c>
      <c r="EM16" s="61" t="str">
        <f>IF(EO16=0," ",VLOOKUP(EO16,PROTOKOL!$A:$F,6))</f>
        <v>SIZDIRMAZLIK TAMİR</v>
      </c>
      <c r="EN16" s="62">
        <v>120</v>
      </c>
      <c r="EO16" s="62">
        <v>11</v>
      </c>
      <c r="EP16" s="62">
        <v>7.5</v>
      </c>
      <c r="EQ16" s="63">
        <f>IF(EO16=0," ",(VLOOKUP(EO16,PROTOKOL!$A$1:$E$28,2))*EP16)</f>
        <v>78</v>
      </c>
      <c r="ER16" s="64">
        <f t="shared" si="28"/>
        <v>42</v>
      </c>
      <c r="ES16" s="65">
        <f>IF(EO16=0," ",VLOOKUP(EO16,PROTOKOL!$A:$E,5,))</f>
        <v>0.61435714285714293</v>
      </c>
      <c r="ET16" s="82">
        <f t="shared" si="29"/>
        <v>25.803000000000004</v>
      </c>
      <c r="EU16" s="61" t="str">
        <f>IF(EW16=0," ",VLOOKUP(EW16,PROTOKOL!$A:$F,6))</f>
        <v xml:space="preserve"> </v>
      </c>
      <c r="EV16" s="62"/>
      <c r="EW16" s="62"/>
      <c r="EX16" s="62"/>
      <c r="EY16" s="63" t="str">
        <f>IF(EW16=0," ",(VLOOKUP(EW16,PROTOKOL!$A$1:$E$28,2))*EX16)</f>
        <v xml:space="preserve"> </v>
      </c>
      <c r="EZ16" s="64" t="str">
        <f t="shared" si="30"/>
        <v xml:space="preserve"> </v>
      </c>
      <c r="FA16" s="65" t="str">
        <f>IF(EW16=0," ",VLOOKUP(EW16,PROTOKOL!$A:$E,5,))</f>
        <v xml:space="preserve"> </v>
      </c>
      <c r="FB16" s="82" t="str">
        <f t="shared" si="31"/>
        <v xml:space="preserve"> </v>
      </c>
      <c r="FC16" s="65"/>
      <c r="FD16" s="82" t="str">
        <f t="shared" si="95"/>
        <v xml:space="preserve"> </v>
      </c>
      <c r="FE16" s="117"/>
      <c r="FF16" s="225">
        <v>30</v>
      </c>
      <c r="FG16" s="61" t="str">
        <f>IF(FI16=0," ",VLOOKUP(FI16,PROTOKOL!$A:$F,6))</f>
        <v>VAKUM TEST</v>
      </c>
      <c r="FH16" s="62">
        <v>93</v>
      </c>
      <c r="FI16" s="62">
        <v>4</v>
      </c>
      <c r="FJ16" s="62">
        <v>3</v>
      </c>
      <c r="FK16" s="63">
        <f>IF(FI16=0," ",(VLOOKUP(FI16,PROTOKOL!$A$1:$E$28,2))*FJ16)</f>
        <v>60</v>
      </c>
      <c r="FL16" s="64">
        <f t="shared" si="32"/>
        <v>33</v>
      </c>
      <c r="FM16" s="65">
        <f>IF(FI16=0," ",VLOOKUP(FI16,PROTOKOL!$A:$E,5,))</f>
        <v>0.32253749999999998</v>
      </c>
      <c r="FN16" s="82">
        <f t="shared" si="33"/>
        <v>10.643737499999999</v>
      </c>
      <c r="FO16" s="61" t="str">
        <f>IF(FQ16=0," ",VLOOKUP(FQ16,PROTOKOL!$A:$F,6))</f>
        <v xml:space="preserve"> </v>
      </c>
      <c r="FP16" s="62"/>
      <c r="FQ16" s="62"/>
      <c r="FR16" s="62"/>
      <c r="FS16" s="63" t="str">
        <f>IF(FQ16=0," ",(VLOOKUP(FQ16,PROTOKOL!$A$1:$E$28,2))*FR16)</f>
        <v xml:space="preserve"> </v>
      </c>
      <c r="FT16" s="64" t="str">
        <f t="shared" si="34"/>
        <v xml:space="preserve"> </v>
      </c>
      <c r="FU16" s="65" t="str">
        <f>IF(FQ16=0," ",VLOOKUP(FQ16,PROTOKOL!$A:$E,5,))</f>
        <v xml:space="preserve"> </v>
      </c>
      <c r="FV16" s="82" t="str">
        <f t="shared" si="35"/>
        <v xml:space="preserve"> </v>
      </c>
      <c r="FW16" s="65"/>
      <c r="FX16" s="82" t="str">
        <f t="shared" si="96"/>
        <v xml:space="preserve"> </v>
      </c>
      <c r="FY16" s="117"/>
      <c r="FZ16" s="225">
        <v>30</v>
      </c>
      <c r="GA16" s="61" t="str">
        <f>IF(GC16=0," ",VLOOKUP(GC16,PROTOKOL!$A:$F,6))</f>
        <v>SIZDIRMAZLIK TAMİR</v>
      </c>
      <c r="GB16" s="62">
        <v>120</v>
      </c>
      <c r="GC16" s="62">
        <v>11</v>
      </c>
      <c r="GD16" s="62">
        <v>7.5</v>
      </c>
      <c r="GE16" s="63">
        <f>IF(GC16=0," ",(VLOOKUP(GC16,PROTOKOL!$A$1:$E$28,2))*GD16)</f>
        <v>78</v>
      </c>
      <c r="GF16" s="64">
        <f t="shared" si="36"/>
        <v>42</v>
      </c>
      <c r="GG16" s="65">
        <f>IF(GC16=0," ",VLOOKUP(GC16,PROTOKOL!$A:$E,5,))</f>
        <v>0.61435714285714293</v>
      </c>
      <c r="GH16" s="82">
        <f t="shared" si="37"/>
        <v>25.803000000000004</v>
      </c>
      <c r="GI16" s="61" t="str">
        <f>IF(GK16=0," ",VLOOKUP(GK16,PROTOKOL!$A:$F,6))</f>
        <v xml:space="preserve"> </v>
      </c>
      <c r="GJ16" s="62"/>
      <c r="GK16" s="62"/>
      <c r="GL16" s="62"/>
      <c r="GM16" s="63" t="str">
        <f>IF(GK16=0," ",(VLOOKUP(GK16,PROTOKOL!$A$1:$E$28,2))*GL16)</f>
        <v xml:space="preserve"> </v>
      </c>
      <c r="GN16" s="64" t="str">
        <f t="shared" si="38"/>
        <v xml:space="preserve"> </v>
      </c>
      <c r="GO16" s="65" t="str">
        <f>IF(GK16=0," ",VLOOKUP(GK16,PROTOKOL!$A:$E,5,))</f>
        <v xml:space="preserve"> </v>
      </c>
      <c r="GP16" s="82" t="str">
        <f t="shared" si="39"/>
        <v xml:space="preserve"> </v>
      </c>
      <c r="GQ16" s="65"/>
      <c r="GR16" s="82" t="str">
        <f t="shared" si="97"/>
        <v xml:space="preserve"> </v>
      </c>
      <c r="GS16" s="117"/>
      <c r="GT16" s="225">
        <v>30</v>
      </c>
      <c r="GU16" s="61" t="str">
        <f>IF(GW16=0," ",VLOOKUP(GW16,PROTOKOL!$A:$F,6))</f>
        <v>VAKUM TEST</v>
      </c>
      <c r="GV16" s="62">
        <v>218</v>
      </c>
      <c r="GW16" s="62">
        <v>4</v>
      </c>
      <c r="GX16" s="62">
        <v>6.5</v>
      </c>
      <c r="GY16" s="63">
        <f>IF(GW16=0," ",(VLOOKUP(GW16,PROTOKOL!$A$1:$E$28,2))*GX16)</f>
        <v>130</v>
      </c>
      <c r="GZ16" s="64">
        <f t="shared" si="40"/>
        <v>88</v>
      </c>
      <c r="HA16" s="65">
        <f>IF(GW16=0," ",VLOOKUP(GW16,PROTOKOL!$A:$E,5,))</f>
        <v>0.32253749999999998</v>
      </c>
      <c r="HB16" s="82">
        <f t="shared" si="41"/>
        <v>28.383299999999998</v>
      </c>
      <c r="HC16" s="61" t="str">
        <f>IF(HE16=0," ",VLOOKUP(HE16,PROTOKOL!$A:$F,6))</f>
        <v xml:space="preserve"> </v>
      </c>
      <c r="HD16" s="62"/>
      <c r="HE16" s="62"/>
      <c r="HF16" s="62"/>
      <c r="HG16" s="63" t="str">
        <f>IF(HE16=0," ",(VLOOKUP(HE16,PROTOKOL!$A$1:$E$28,2))*HF16)</f>
        <v xml:space="preserve"> </v>
      </c>
      <c r="HH16" s="64" t="str">
        <f t="shared" si="42"/>
        <v xml:space="preserve"> </v>
      </c>
      <c r="HI16" s="65" t="str">
        <f>IF(HE16=0," ",VLOOKUP(HE16,PROTOKOL!$A:$E,5,))</f>
        <v xml:space="preserve"> </v>
      </c>
      <c r="HJ16" s="82" t="str">
        <f t="shared" si="43"/>
        <v xml:space="preserve"> </v>
      </c>
      <c r="HK16" s="65"/>
      <c r="HL16" s="82" t="str">
        <f t="shared" si="98"/>
        <v xml:space="preserve"> </v>
      </c>
      <c r="HM16" s="117"/>
      <c r="HN16" s="225">
        <v>30</v>
      </c>
      <c r="HO16" s="61" t="str">
        <f>IF(HQ16=0," ",VLOOKUP(HQ16,PROTOKOL!$A:$F,6))</f>
        <v>PANTOGRAF LAVABO TAŞLAMA</v>
      </c>
      <c r="HP16" s="62">
        <v>93</v>
      </c>
      <c r="HQ16" s="62">
        <v>9</v>
      </c>
      <c r="HR16" s="62">
        <v>7.5</v>
      </c>
      <c r="HS16" s="63">
        <f>IF(HQ16=0," ",(VLOOKUP(HQ16,PROTOKOL!$A$1:$E$28,2))*HR16)</f>
        <v>65</v>
      </c>
      <c r="HT16" s="64">
        <f t="shared" si="44"/>
        <v>28</v>
      </c>
      <c r="HU16" s="65">
        <f>IF(HQ16=0," ",VLOOKUP(HQ16,PROTOKOL!$A:$E,5,))</f>
        <v>0.73722857142857134</v>
      </c>
      <c r="HV16" s="82">
        <f t="shared" si="45"/>
        <v>20.642399999999999</v>
      </c>
      <c r="HW16" s="61" t="str">
        <f>IF(HY16=0," ",VLOOKUP(HY16,PROTOKOL!$A:$F,6))</f>
        <v xml:space="preserve"> </v>
      </c>
      <c r="HX16" s="62"/>
      <c r="HY16" s="62"/>
      <c r="HZ16" s="62"/>
      <c r="IA16" s="63" t="str">
        <f>IF(HY16=0," ",(VLOOKUP(HY16,PROTOKOL!$A$1:$E$28,2))*HZ16)</f>
        <v xml:space="preserve"> </v>
      </c>
      <c r="IB16" s="64" t="str">
        <f t="shared" si="46"/>
        <v xml:space="preserve"> </v>
      </c>
      <c r="IC16" s="65" t="str">
        <f>IF(HY16=0," ",VLOOKUP(HY16,PROTOKOL!$A:$E,5,))</f>
        <v xml:space="preserve"> </v>
      </c>
      <c r="ID16" s="82" t="str">
        <f t="shared" si="47"/>
        <v xml:space="preserve"> </v>
      </c>
      <c r="IE16" s="65"/>
      <c r="IF16" s="82" t="str">
        <f t="shared" si="99"/>
        <v xml:space="preserve"> </v>
      </c>
      <c r="IG16" s="117"/>
      <c r="IH16" s="225">
        <v>30</v>
      </c>
      <c r="II16" s="61" t="str">
        <f>IF(IK16=0," ",VLOOKUP(IK16,PROTOKOL!$A:$F,6))</f>
        <v xml:space="preserve"> </v>
      </c>
      <c r="IJ16" s="62"/>
      <c r="IK16" s="62"/>
      <c r="IL16" s="62"/>
      <c r="IM16" s="63" t="str">
        <f>IF(IK16=0," ",(VLOOKUP(IK16,PROTOKOL!$A$1:$E$28,2))*IL16)</f>
        <v xml:space="preserve"> </v>
      </c>
      <c r="IN16" s="64" t="str">
        <f t="shared" si="48"/>
        <v xml:space="preserve"> </v>
      </c>
      <c r="IO16" s="65" t="str">
        <f>IF(IK16=0," ",VLOOKUP(IK16,PROTOKOL!$A:$E,5,))</f>
        <v xml:space="preserve"> </v>
      </c>
      <c r="IP16" s="82" t="str">
        <f t="shared" si="49"/>
        <v xml:space="preserve"> </v>
      </c>
      <c r="IQ16" s="61" t="str">
        <f>IF(IS16=0," ",VLOOKUP(IS16,PROTOKOL!$A:$F,6))</f>
        <v xml:space="preserve"> </v>
      </c>
      <c r="IR16" s="62"/>
      <c r="IS16" s="62"/>
      <c r="IT16" s="62"/>
      <c r="IU16" s="63" t="str">
        <f>IF(IS16=0," ",(VLOOKUP(IS16,PROTOKOL!$A$1:$E$28,2))*IT16)</f>
        <v xml:space="preserve"> </v>
      </c>
      <c r="IV16" s="64" t="str">
        <f t="shared" si="50"/>
        <v xml:space="preserve"> </v>
      </c>
      <c r="IW16" s="65" t="str">
        <f>IF(IS16=0," ",VLOOKUP(IS16,PROTOKOL!$A:$E,5,))</f>
        <v xml:space="preserve"> </v>
      </c>
      <c r="IX16" s="82" t="str">
        <f t="shared" si="51"/>
        <v xml:space="preserve"> </v>
      </c>
      <c r="IY16" s="65"/>
      <c r="IZ16" s="82" t="str">
        <f t="shared" si="100"/>
        <v xml:space="preserve"> </v>
      </c>
      <c r="JA16" s="117"/>
      <c r="JB16" s="225">
        <v>30</v>
      </c>
      <c r="JC16" s="61" t="str">
        <f>IF(JE16=0," ",VLOOKUP(JE16,PROTOKOL!$A:$F,6))</f>
        <v>PANTOGRAF LAVABO TAŞLAMA</v>
      </c>
      <c r="JD16" s="62">
        <v>95</v>
      </c>
      <c r="JE16" s="62">
        <v>9</v>
      </c>
      <c r="JF16" s="62">
        <v>7.5</v>
      </c>
      <c r="JG16" s="63">
        <f>IF(JE16=0," ",(VLOOKUP(JE16,PROTOKOL!$A$1:$E$28,2))*JF16)</f>
        <v>65</v>
      </c>
      <c r="JH16" s="64">
        <f t="shared" si="52"/>
        <v>30</v>
      </c>
      <c r="JI16" s="65">
        <f>IF(JE16=0," ",VLOOKUP(JE16,PROTOKOL!$A:$E,5,))</f>
        <v>0.73722857142857134</v>
      </c>
      <c r="JJ16" s="82">
        <f t="shared" si="53"/>
        <v>22.116857142857139</v>
      </c>
      <c r="JK16" s="61" t="str">
        <f>IF(JM16=0," ",VLOOKUP(JM16,PROTOKOL!$A:$F,6))</f>
        <v xml:space="preserve"> </v>
      </c>
      <c r="JL16" s="62"/>
      <c r="JM16" s="62"/>
      <c r="JN16" s="62"/>
      <c r="JO16" s="63" t="str">
        <f>IF(JM16=0," ",(VLOOKUP(JM16,PROTOKOL!$A$1:$E$28,2))*JN16)</f>
        <v xml:space="preserve"> </v>
      </c>
      <c r="JP16" s="64" t="str">
        <f t="shared" si="54"/>
        <v xml:space="preserve"> </v>
      </c>
      <c r="JQ16" s="65" t="str">
        <f>IF(JM16=0," ",VLOOKUP(JM16,PROTOKOL!$A:$E,5,))</f>
        <v xml:space="preserve"> </v>
      </c>
      <c r="JR16" s="82" t="str">
        <f t="shared" si="55"/>
        <v xml:space="preserve"> </v>
      </c>
      <c r="JS16" s="65"/>
      <c r="JT16" s="82" t="str">
        <f t="shared" si="101"/>
        <v xml:space="preserve"> </v>
      </c>
      <c r="JU16" s="117"/>
      <c r="JV16" s="225">
        <v>30</v>
      </c>
      <c r="JW16" s="61" t="str">
        <f>IF(JY16=0," ",VLOOKUP(JY16,PROTOKOL!$A:$F,6))</f>
        <v>PANTOGRAF LAVABO TAŞLAMA</v>
      </c>
      <c r="JX16" s="62">
        <v>93</v>
      </c>
      <c r="JY16" s="62">
        <v>9</v>
      </c>
      <c r="JZ16" s="62">
        <v>7.5</v>
      </c>
      <c r="KA16" s="63">
        <f>IF(JY16=0," ",(VLOOKUP(JY16,PROTOKOL!$A$1:$E$28,2))*JZ16)</f>
        <v>65</v>
      </c>
      <c r="KB16" s="64">
        <f t="shared" si="56"/>
        <v>28</v>
      </c>
      <c r="KC16" s="65">
        <f>IF(JY16=0," ",VLOOKUP(JY16,PROTOKOL!$A:$E,5,))</f>
        <v>0.73722857142857134</v>
      </c>
      <c r="KD16" s="82">
        <f t="shared" si="57"/>
        <v>20.642399999999999</v>
      </c>
      <c r="KE16" s="61" t="str">
        <f>IF(KG16=0," ",VLOOKUP(KG16,PROTOKOL!$A:$F,6))</f>
        <v xml:space="preserve"> </v>
      </c>
      <c r="KF16" s="62"/>
      <c r="KG16" s="62"/>
      <c r="KH16" s="62"/>
      <c r="KI16" s="63" t="str">
        <f>IF(KG16=0," ",(VLOOKUP(KG16,PROTOKOL!$A$1:$E$28,2))*KH16)</f>
        <v xml:space="preserve"> </v>
      </c>
      <c r="KJ16" s="64" t="str">
        <f t="shared" si="58"/>
        <v xml:space="preserve"> </v>
      </c>
      <c r="KK16" s="65" t="str">
        <f>IF(KG16=0," ",VLOOKUP(KG16,PROTOKOL!$A:$E,5,))</f>
        <v xml:space="preserve"> </v>
      </c>
      <c r="KL16" s="82" t="str">
        <f t="shared" si="59"/>
        <v xml:space="preserve"> </v>
      </c>
      <c r="KM16" s="65"/>
      <c r="KN16" s="82" t="str">
        <f t="shared" si="102"/>
        <v xml:space="preserve"> </v>
      </c>
      <c r="KO16" s="117"/>
      <c r="KP16" s="225">
        <v>30</v>
      </c>
      <c r="KQ16" s="61" t="str">
        <f>IF(KS16=0," ",VLOOKUP(KS16,PROTOKOL!$A:$F,6))</f>
        <v>VAKUM TEST</v>
      </c>
      <c r="KR16" s="62">
        <v>221</v>
      </c>
      <c r="KS16" s="62">
        <v>4</v>
      </c>
      <c r="KT16" s="62">
        <v>7.5</v>
      </c>
      <c r="KU16" s="63">
        <f>IF(KS16=0," ",(VLOOKUP(KS16,PROTOKOL!$A$1:$E$28,2))*KT16)</f>
        <v>150</v>
      </c>
      <c r="KV16" s="64">
        <f t="shared" si="60"/>
        <v>71</v>
      </c>
      <c r="KW16" s="65">
        <f>IF(KS16=0," ",VLOOKUP(KS16,PROTOKOL!$A:$E,5,))</f>
        <v>0.32253749999999998</v>
      </c>
      <c r="KX16" s="82">
        <f t="shared" si="61"/>
        <v>22.900162499999997</v>
      </c>
      <c r="KY16" s="61" t="str">
        <f>IF(LA16=0," ",VLOOKUP(LA16,PROTOKOL!$A:$F,6))</f>
        <v>VAKUM TEST</v>
      </c>
      <c r="KZ16" s="62">
        <v>75</v>
      </c>
      <c r="LA16" s="62">
        <v>4</v>
      </c>
      <c r="LB16" s="62">
        <v>2.5</v>
      </c>
      <c r="LC16" s="63">
        <f>IF(LA16=0," ",(VLOOKUP(LA16,PROTOKOL!$A$1:$E$28,2))*LB16)</f>
        <v>50</v>
      </c>
      <c r="LD16" s="64">
        <f t="shared" si="62"/>
        <v>25</v>
      </c>
      <c r="LE16" s="65">
        <f>IF(LA16=0," ",VLOOKUP(LA16,PROTOKOL!$A:$E,5,))</f>
        <v>0.32253749999999998</v>
      </c>
      <c r="LF16" s="82">
        <f t="shared" si="63"/>
        <v>8.0634374999999991</v>
      </c>
      <c r="LG16" s="65">
        <v>5</v>
      </c>
      <c r="LH16" s="82">
        <f t="shared" si="103"/>
        <v>16.126874999999998</v>
      </c>
      <c r="LI16" s="117"/>
      <c r="LJ16" s="225">
        <v>30</v>
      </c>
      <c r="LK16" s="61" t="str">
        <f>IF(LM16=0," ",VLOOKUP(LM16,PROTOKOL!$A:$F,6))</f>
        <v>PANTOGRAF LAVABO TAŞLAMA</v>
      </c>
      <c r="LL16" s="62">
        <v>94</v>
      </c>
      <c r="LM16" s="62">
        <v>9</v>
      </c>
      <c r="LN16" s="62">
        <v>7.5</v>
      </c>
      <c r="LO16" s="63">
        <f>IF(LM16=0," ",(VLOOKUP(LM16,PROTOKOL!$A$1:$E$28,2))*LN16)</f>
        <v>65</v>
      </c>
      <c r="LP16" s="64">
        <f t="shared" si="64"/>
        <v>29</v>
      </c>
      <c r="LQ16" s="65">
        <f>IF(LM16=0," ",VLOOKUP(LM16,PROTOKOL!$A:$E,5,))</f>
        <v>0.73722857142857134</v>
      </c>
      <c r="LR16" s="82">
        <f t="shared" si="65"/>
        <v>21.379628571428569</v>
      </c>
      <c r="LS16" s="61" t="str">
        <f>IF(LU16=0," ",VLOOKUP(LU16,PROTOKOL!$A:$F,6))</f>
        <v xml:space="preserve"> </v>
      </c>
      <c r="LT16" s="62"/>
      <c r="LU16" s="62"/>
      <c r="LV16" s="62"/>
      <c r="LW16" s="63" t="str">
        <f>IF(LU16=0," ",(VLOOKUP(LU16,PROTOKOL!$A$1:$E$28,2))*LV16)</f>
        <v xml:space="preserve"> </v>
      </c>
      <c r="LX16" s="64" t="str">
        <f t="shared" si="66"/>
        <v xml:space="preserve"> </v>
      </c>
      <c r="LY16" s="65" t="str">
        <f>IF(LU16=0," ",VLOOKUP(LU16,PROTOKOL!$A:$E,5,))</f>
        <v xml:space="preserve"> </v>
      </c>
      <c r="LZ16" s="82" t="str">
        <f t="shared" si="67"/>
        <v xml:space="preserve"> </v>
      </c>
      <c r="MA16" s="65"/>
      <c r="MB16" s="82" t="str">
        <f t="shared" si="104"/>
        <v xml:space="preserve"> </v>
      </c>
      <c r="MC16" s="117"/>
      <c r="MD16" s="225">
        <v>30</v>
      </c>
      <c r="ME16" s="61" t="str">
        <f>IF(MG16=0," ",VLOOKUP(MG16,PROTOKOL!$A:$F,6))</f>
        <v>PANTOGRAF LAVABO TAŞLAMA</v>
      </c>
      <c r="MF16" s="62">
        <v>96</v>
      </c>
      <c r="MG16" s="62">
        <v>9</v>
      </c>
      <c r="MH16" s="62">
        <v>7.5</v>
      </c>
      <c r="MI16" s="63">
        <f>IF(MG16=0," ",(VLOOKUP(MG16,PROTOKOL!$A$1:$E$28,2))*MH16)</f>
        <v>65</v>
      </c>
      <c r="MJ16" s="64">
        <f t="shared" si="68"/>
        <v>31</v>
      </c>
      <c r="MK16" s="65">
        <f>IF(MG16=0," ",VLOOKUP(MG16,PROTOKOL!$A:$E,5,))</f>
        <v>0.73722857142857134</v>
      </c>
      <c r="ML16" s="82">
        <f t="shared" si="69"/>
        <v>22.854085714285713</v>
      </c>
      <c r="MM16" s="61" t="str">
        <f>IF(MO16=0," ",VLOOKUP(MO16,PROTOKOL!$A:$F,6))</f>
        <v xml:space="preserve"> </v>
      </c>
      <c r="MN16" s="62"/>
      <c r="MO16" s="62"/>
      <c r="MP16" s="62"/>
      <c r="MQ16" s="63" t="str">
        <f>IF(MO16=0," ",(VLOOKUP(MO16,PROTOKOL!$A$1:$E$28,2))*MP16)</f>
        <v xml:space="preserve"> </v>
      </c>
      <c r="MR16" s="64" t="str">
        <f t="shared" si="70"/>
        <v xml:space="preserve"> </v>
      </c>
      <c r="MS16" s="65" t="str">
        <f>IF(MO16=0," ",VLOOKUP(MO16,PROTOKOL!$A:$E,5,))</f>
        <v xml:space="preserve"> </v>
      </c>
      <c r="MT16" s="82" t="str">
        <f t="shared" si="71"/>
        <v xml:space="preserve"> </v>
      </c>
      <c r="MU16" s="65"/>
      <c r="MV16" s="82" t="str">
        <f t="shared" si="105"/>
        <v xml:space="preserve"> </v>
      </c>
      <c r="MW16" s="117"/>
      <c r="MX16" s="225">
        <v>30</v>
      </c>
      <c r="MY16" s="61" t="str">
        <f>IF(NA16=0," ",VLOOKUP(NA16,PROTOKOL!$A:$F,6))</f>
        <v>WNZL. LAV. VE DUV. ASMA KLZ</v>
      </c>
      <c r="MZ16" s="62">
        <v>200</v>
      </c>
      <c r="NA16" s="62">
        <v>1</v>
      </c>
      <c r="NB16" s="62">
        <v>7.5</v>
      </c>
      <c r="NC16" s="63">
        <f>IF(NA16=0," ",(VLOOKUP(NA16,PROTOKOL!$A$1:$E$28,2))*NB16)</f>
        <v>144</v>
      </c>
      <c r="ND16" s="64">
        <f t="shared" si="72"/>
        <v>56</v>
      </c>
      <c r="NE16" s="65">
        <f>IF(NA16=0," ",VLOOKUP(NA16,PROTOKOL!$A:$E,5,))</f>
        <v>0.33951315789473691</v>
      </c>
      <c r="NF16" s="82">
        <f t="shared" si="73"/>
        <v>19.012736842105266</v>
      </c>
      <c r="NG16" s="61" t="str">
        <f>IF(NI16=0," ",VLOOKUP(NI16,PROTOKOL!$A:$F,6))</f>
        <v xml:space="preserve"> </v>
      </c>
      <c r="NH16" s="62"/>
      <c r="NI16" s="62"/>
      <c r="NJ16" s="62"/>
      <c r="NK16" s="63" t="str">
        <f>IF(NI16=0," ",(VLOOKUP(NI16,PROTOKOL!$A$1:$E$28,2))*NJ16)</f>
        <v xml:space="preserve"> </v>
      </c>
      <c r="NL16" s="64" t="str">
        <f t="shared" si="74"/>
        <v xml:space="preserve"> </v>
      </c>
      <c r="NM16" s="65" t="str">
        <f>IF(NI16=0," ",VLOOKUP(NI16,PROTOKOL!$A:$E,5,))</f>
        <v xml:space="preserve"> </v>
      </c>
      <c r="NN16" s="82" t="str">
        <f t="shared" si="75"/>
        <v xml:space="preserve"> </v>
      </c>
      <c r="NO16" s="65"/>
      <c r="NP16" s="82" t="str">
        <f t="shared" si="106"/>
        <v xml:space="preserve"> </v>
      </c>
      <c r="NQ16" s="117"/>
      <c r="NR16" s="225">
        <v>30</v>
      </c>
      <c r="NS16" s="61" t="str">
        <f>IF(NU16=0," ",VLOOKUP(NU16,PROTOKOL!$A:$F,6))</f>
        <v>PERDE KESME SULU SİST.</v>
      </c>
      <c r="NT16" s="62">
        <v>51</v>
      </c>
      <c r="NU16" s="62">
        <v>8</v>
      </c>
      <c r="NV16" s="62">
        <v>2.5</v>
      </c>
      <c r="NW16" s="63">
        <f>IF(NU16=0," ",(VLOOKUP(NU16,PROTOKOL!$A$1:$E$28,2))*NV16)</f>
        <v>32.666666666666664</v>
      </c>
      <c r="NX16" s="64">
        <f t="shared" si="76"/>
        <v>18.333333333333336</v>
      </c>
      <c r="NY16" s="65">
        <f>IF(NU16=0," ",VLOOKUP(NU16,PROTOKOL!$A:$E,5,))</f>
        <v>0.49621153846153848</v>
      </c>
      <c r="NZ16" s="82">
        <f t="shared" si="77"/>
        <v>9.09721153846154</v>
      </c>
      <c r="OA16" s="61" t="str">
        <f>IF(OC16=0," ",VLOOKUP(OC16,PROTOKOL!$A:$F,6))</f>
        <v>Forklift Operatörü</v>
      </c>
      <c r="OB16" s="62">
        <v>1</v>
      </c>
      <c r="OC16" s="62">
        <v>13</v>
      </c>
      <c r="OD16" s="62">
        <v>2.5</v>
      </c>
      <c r="OE16" s="63">
        <f>IF(OC16=0," ",(VLOOKUP(OC16,PROTOKOL!$A$1:$E$28,2))*OD16)</f>
        <v>0</v>
      </c>
      <c r="OF16" s="64">
        <f t="shared" si="78"/>
        <v>1</v>
      </c>
      <c r="OG16" s="65">
        <f>IF(OC16=0," ",VLOOKUP(OC16,PROTOKOL!$A:$E,5,))</f>
        <v>7.5</v>
      </c>
      <c r="OH16" s="82">
        <f>IF(OC16=0," ",OG16*OF16)/7.5*2.5</f>
        <v>2.5</v>
      </c>
      <c r="OI16" s="65">
        <v>5</v>
      </c>
      <c r="OJ16" s="82">
        <f t="shared" si="107"/>
        <v>5</v>
      </c>
      <c r="OK16" s="117"/>
      <c r="OL16" s="207">
        <v>30</v>
      </c>
      <c r="OM16" s="225">
        <v>30</v>
      </c>
      <c r="ON16" s="61" t="str">
        <f>IF(OP16=0," ",VLOOKUP(OP16,PROTOKOL!$A:$F,6))</f>
        <v>WNZL. LAV. VE DUV. ASMA KLZ</v>
      </c>
      <c r="OO16" s="62">
        <v>107</v>
      </c>
      <c r="OP16" s="62">
        <v>1</v>
      </c>
      <c r="OQ16" s="62">
        <v>3.5</v>
      </c>
      <c r="OR16" s="63">
        <f>IF(OP16=0," ",(VLOOKUP(OP16,PROTOKOL!$A$1:$E$28,2))*OQ16)</f>
        <v>67.2</v>
      </c>
      <c r="OS16" s="64">
        <f t="shared" si="80"/>
        <v>39.799999999999997</v>
      </c>
      <c r="OT16" s="65">
        <f>IF(OP16=0," ",VLOOKUP(OP16,PROTOKOL!$A:$E,5,))</f>
        <v>0.33951315789473691</v>
      </c>
      <c r="OU16" s="82">
        <f t="shared" si="81"/>
        <v>13.512623684210528</v>
      </c>
      <c r="OV16" s="61" t="str">
        <f>IF(OX16=0," ",VLOOKUP(OX16,PROTOKOL!$A:$F,6))</f>
        <v xml:space="preserve"> </v>
      </c>
      <c r="OW16" s="62"/>
      <c r="OX16" s="62"/>
      <c r="OY16" s="62"/>
      <c r="OZ16" s="63" t="str">
        <f>IF(OX16=0," ",(VLOOKUP(OX16,PROTOKOL!$A$1:$E$28,2))*OY16)</f>
        <v xml:space="preserve"> </v>
      </c>
      <c r="PA16" s="64" t="str">
        <f t="shared" si="108"/>
        <v xml:space="preserve"> </v>
      </c>
      <c r="PB16" s="65" t="str">
        <f>IF(OX16=0," ",VLOOKUP(OX16,PROTOKOL!$A:$E,5,))</f>
        <v xml:space="preserve"> </v>
      </c>
      <c r="PC16" s="82" t="str">
        <f t="shared" si="109"/>
        <v xml:space="preserve"> </v>
      </c>
      <c r="PD16" s="82">
        <f t="shared" si="110"/>
        <v>0</v>
      </c>
      <c r="PE16" s="82" t="str">
        <f t="shared" si="111"/>
        <v xml:space="preserve"> </v>
      </c>
      <c r="PF16" s="117"/>
      <c r="PG16" s="225">
        <v>30</v>
      </c>
      <c r="PH16" s="61" t="str">
        <f>IF(PJ16=0," ",VLOOKUP(PJ16,PROTOKOL!$A:$F,6))</f>
        <v>Forklift Operatörü</v>
      </c>
      <c r="PI16" s="62">
        <v>1</v>
      </c>
      <c r="PJ16" s="62">
        <v>13</v>
      </c>
      <c r="PK16" s="62">
        <v>7.5</v>
      </c>
      <c r="PL16" s="63">
        <f>IF(PJ16=0," ",(VLOOKUP(PJ16,PROTOKOL!$A$1:$E$28,2))*PK16)</f>
        <v>0</v>
      </c>
      <c r="PM16" s="64">
        <f t="shared" si="84"/>
        <v>1</v>
      </c>
      <c r="PN16" s="65">
        <f>IF(PJ16=0," ",VLOOKUP(PJ16,PROTOKOL!$A:$E,5,))</f>
        <v>7.5</v>
      </c>
      <c r="PO16" s="82">
        <f t="shared" si="85"/>
        <v>7.5</v>
      </c>
      <c r="PP16" s="61" t="str">
        <f>IF(PR16=0," ",VLOOKUP(PR16,PROTOKOL!$A:$F,6))</f>
        <v xml:space="preserve"> </v>
      </c>
      <c r="PQ16" s="62"/>
      <c r="PR16" s="62"/>
      <c r="PS16" s="62"/>
      <c r="PT16" s="63" t="str">
        <f>IF(PR16=0," ",(VLOOKUP(PR16,PROTOKOL!$A$1:$E$28,2))*PS16)</f>
        <v xml:space="preserve"> </v>
      </c>
      <c r="PU16" s="64" t="str">
        <f t="shared" si="86"/>
        <v xml:space="preserve"> </v>
      </c>
      <c r="PV16" s="65" t="str">
        <f>IF(PR16=0," ",VLOOKUP(PR16,PROTOKOL!$A:$E,5,))</f>
        <v xml:space="preserve"> </v>
      </c>
      <c r="PW16" s="82" t="str">
        <f t="shared" si="87"/>
        <v xml:space="preserve"> </v>
      </c>
      <c r="PX16" s="65"/>
      <c r="PY16" s="82" t="str">
        <f t="shared" si="112"/>
        <v xml:space="preserve"> </v>
      </c>
      <c r="PZ16" s="117"/>
      <c r="QA16" s="117"/>
      <c r="QB16" s="117"/>
      <c r="QC16" s="117"/>
      <c r="QD16" s="117"/>
      <c r="QE16" s="117"/>
      <c r="QF16" s="117"/>
      <c r="QG16" s="117"/>
      <c r="QH16" s="117"/>
      <c r="QI16" s="117"/>
      <c r="QJ16" s="117"/>
      <c r="QK16" s="117"/>
      <c r="QL16" s="117"/>
      <c r="QM16" s="117"/>
      <c r="QN16" s="117"/>
      <c r="QO16" s="117"/>
    </row>
    <row r="17" spans="1:457" ht="12.75" customHeight="1" thickBot="1">
      <c r="B17" s="226"/>
      <c r="C17" s="61" t="str">
        <f>IF(E17=0," ",VLOOKUP(E17,PROTOKOL!$A:$F,6))</f>
        <v xml:space="preserve"> </v>
      </c>
      <c r="D17" s="62"/>
      <c r="E17" s="62"/>
      <c r="F17" s="62"/>
      <c r="G17" s="63" t="str">
        <f>IF(E17=0," ",(VLOOKUP(E17,PROTOKOL!$A$1:$E$28,2))*F17)</f>
        <v xml:space="preserve"> </v>
      </c>
      <c r="H17" s="64" t="str">
        <f t="shared" si="0"/>
        <v xml:space="preserve"> </v>
      </c>
      <c r="I17" s="65" t="str">
        <f>IF(E17=0," ",VLOOKUP(E17,PROTOKOL!$A:$E,5,))</f>
        <v xml:space="preserve"> </v>
      </c>
      <c r="J17" s="82" t="str">
        <f t="shared" si="1"/>
        <v xml:space="preserve"> </v>
      </c>
      <c r="K17" s="61" t="str">
        <f>IF(M17=0," ",VLOOKUP(M17,PROTOKOL!$A:$F,6))</f>
        <v xml:space="preserve"> </v>
      </c>
      <c r="L17" s="66"/>
      <c r="M17" s="66"/>
      <c r="N17" s="62"/>
      <c r="O17" s="63" t="str">
        <f>IF(M17=0," ",(VLOOKUP(M17,PROTOKOL!$A$1:$E$28,2))*N17)</f>
        <v xml:space="preserve"> </v>
      </c>
      <c r="P17" s="64" t="str">
        <f t="shared" si="2"/>
        <v xml:space="preserve"> </v>
      </c>
      <c r="Q17" s="65" t="str">
        <f>IF(M17=0," ",VLOOKUP(M17,PROTOKOL!$A:$E,5,))</f>
        <v xml:space="preserve"> </v>
      </c>
      <c r="R17" s="82" t="str">
        <f t="shared" si="3"/>
        <v xml:space="preserve"> </v>
      </c>
      <c r="S17" s="65"/>
      <c r="T17" s="82" t="str">
        <f t="shared" si="88"/>
        <v xml:space="preserve"> </v>
      </c>
      <c r="U17" s="185" t="str">
        <f>IF(F16+F17+F18=7.5,"ü","û")</f>
        <v>ü</v>
      </c>
      <c r="V17" s="226"/>
      <c r="W17" s="61" t="str">
        <f>IF(Y17=0," ",VLOOKUP(Y17,PROTOKOL!$A:$F,6))</f>
        <v xml:space="preserve"> </v>
      </c>
      <c r="X17" s="62"/>
      <c r="Y17" s="62"/>
      <c r="Z17" s="62"/>
      <c r="AA17" s="63" t="str">
        <f>IF(Y17=0," ",(VLOOKUP(Y17,PROTOKOL!$A$1:$E$28,2))*Z17)</f>
        <v xml:space="preserve"> </v>
      </c>
      <c r="AB17" s="64" t="str">
        <f t="shared" si="4"/>
        <v xml:space="preserve"> </v>
      </c>
      <c r="AC17" s="65" t="str">
        <f>IF(Y17=0," ",VLOOKUP(Y17,PROTOKOL!$A:$E,5,))</f>
        <v xml:space="preserve"> </v>
      </c>
      <c r="AD17" s="82" t="str">
        <f t="shared" si="5"/>
        <v xml:space="preserve"> </v>
      </c>
      <c r="AE17" s="61" t="str">
        <f>IF(AG17=0," ",VLOOKUP(AG17,PROTOKOL!$A:$F,6))</f>
        <v xml:space="preserve"> </v>
      </c>
      <c r="AF17" s="66"/>
      <c r="AG17" s="66"/>
      <c r="AH17" s="62"/>
      <c r="AI17" s="63" t="str">
        <f>IF(AG17=0," ",(VLOOKUP(AG17,PROTOKOL!$A$1:$E$28,2))*AH17)</f>
        <v xml:space="preserve"> </v>
      </c>
      <c r="AJ17" s="64" t="str">
        <f t="shared" si="6"/>
        <v xml:space="preserve"> </v>
      </c>
      <c r="AK17" s="65" t="str">
        <f>IF(AG17=0," ",VLOOKUP(AG17,PROTOKOL!$A:$E,5,))</f>
        <v xml:space="preserve"> </v>
      </c>
      <c r="AL17" s="82" t="str">
        <f t="shared" si="7"/>
        <v xml:space="preserve"> </v>
      </c>
      <c r="AM17" s="65"/>
      <c r="AN17" s="82" t="str">
        <f t="shared" si="89"/>
        <v xml:space="preserve"> </v>
      </c>
      <c r="AO17" s="185" t="str">
        <f>IF(Z16+Z17+Z18=7.5,"ü","û")</f>
        <v>ü</v>
      </c>
      <c r="AP17" s="226"/>
      <c r="AQ17" s="61" t="str">
        <f>IF(AS17=0," ",VLOOKUP(AS17,PROTOKOL!$A:$F,6))</f>
        <v xml:space="preserve"> </v>
      </c>
      <c r="AR17" s="62"/>
      <c r="AS17" s="62"/>
      <c r="AT17" s="62"/>
      <c r="AU17" s="63" t="str">
        <f>IF(AS17=0," ",(VLOOKUP(AS17,PROTOKOL!$A$1:$E$28,2))*AT17)</f>
        <v xml:space="preserve"> </v>
      </c>
      <c r="AV17" s="64" t="str">
        <f t="shared" si="8"/>
        <v xml:space="preserve"> </v>
      </c>
      <c r="AW17" s="65" t="str">
        <f>IF(AS17=0," ",VLOOKUP(AS17,PROTOKOL!$A:$E,5,))</f>
        <v xml:space="preserve"> </v>
      </c>
      <c r="AX17" s="82" t="str">
        <f t="shared" si="9"/>
        <v xml:space="preserve"> </v>
      </c>
      <c r="AY17" s="61" t="str">
        <f>IF(BA17=0," ",VLOOKUP(BA17,PROTOKOL!$A:$F,6))</f>
        <v xml:space="preserve"> </v>
      </c>
      <c r="AZ17" s="66"/>
      <c r="BA17" s="66"/>
      <c r="BB17" s="62"/>
      <c r="BC17" s="63" t="str">
        <f>IF(BA17=0," ",(VLOOKUP(BA17,PROTOKOL!$A$1:$E$28,2))*BB17)</f>
        <v xml:space="preserve"> </v>
      </c>
      <c r="BD17" s="64" t="str">
        <f t="shared" si="10"/>
        <v xml:space="preserve"> </v>
      </c>
      <c r="BE17" s="65" t="str">
        <f>IF(BA17=0," ",VLOOKUP(BA17,PROTOKOL!$A:$E,5,))</f>
        <v xml:space="preserve"> </v>
      </c>
      <c r="BF17" s="82" t="str">
        <f t="shared" si="11"/>
        <v xml:space="preserve"> </v>
      </c>
      <c r="BG17" s="65"/>
      <c r="BH17" s="82" t="str">
        <f t="shared" si="90"/>
        <v xml:space="preserve"> </v>
      </c>
      <c r="BI17" s="185" t="str">
        <f>IF(AT16+AT17+AT18=7.5,"ü","û")</f>
        <v>ü</v>
      </c>
      <c r="BJ17" s="226"/>
      <c r="BK17" s="61" t="str">
        <f>IF(BM17=0," ",VLOOKUP(BM17,PROTOKOL!$A:$F,6))</f>
        <v xml:space="preserve"> </v>
      </c>
      <c r="BL17" s="62"/>
      <c r="BM17" s="62"/>
      <c r="BN17" s="62"/>
      <c r="BO17" s="63" t="str">
        <f>IF(BM17=0," ",(VLOOKUP(BM17,PROTOKOL!$A$1:$E$28,2))*BN17)</f>
        <v xml:space="preserve"> </v>
      </c>
      <c r="BP17" s="64" t="str">
        <f t="shared" si="12"/>
        <v xml:space="preserve"> </v>
      </c>
      <c r="BQ17" s="65" t="str">
        <f>IF(BM17=0," ",VLOOKUP(BM17,PROTOKOL!$A:$E,5,))</f>
        <v xml:space="preserve"> </v>
      </c>
      <c r="BR17" s="82" t="str">
        <f t="shared" si="13"/>
        <v xml:space="preserve"> </v>
      </c>
      <c r="BS17" s="61" t="str">
        <f>IF(BU17=0," ",VLOOKUP(BU17,PROTOKOL!$A:$F,6))</f>
        <v xml:space="preserve"> </v>
      </c>
      <c r="BT17" s="66"/>
      <c r="BU17" s="66"/>
      <c r="BV17" s="62"/>
      <c r="BW17" s="63" t="str">
        <f>IF(BU17=0," ",(VLOOKUP(BU17,PROTOKOL!$A$1:$E$28,2))*BV17)</f>
        <v xml:space="preserve"> </v>
      </c>
      <c r="BX17" s="64" t="str">
        <f t="shared" si="14"/>
        <v xml:space="preserve"> </v>
      </c>
      <c r="BY17" s="65" t="str">
        <f>IF(BU17=0," ",VLOOKUP(BU17,PROTOKOL!$A:$E,5,))</f>
        <v xml:space="preserve"> </v>
      </c>
      <c r="BZ17" s="82" t="str">
        <f t="shared" si="15"/>
        <v xml:space="preserve"> </v>
      </c>
      <c r="CA17" s="65"/>
      <c r="CB17" s="82" t="str">
        <f t="shared" si="91"/>
        <v xml:space="preserve"> </v>
      </c>
      <c r="CC17" s="185" t="str">
        <f>IF(AT16+AT17+AT18=7.5,"ü","û")</f>
        <v>ü</v>
      </c>
      <c r="CD17" s="226"/>
      <c r="CE17" s="61" t="str">
        <f>IF(CG17=0," ",VLOOKUP(CG17,PROTOKOL!$A:$F,6))</f>
        <v xml:space="preserve"> </v>
      </c>
      <c r="CF17" s="62"/>
      <c r="CG17" s="62"/>
      <c r="CH17" s="62"/>
      <c r="CI17" s="63" t="str">
        <f>IF(CG17=0," ",(VLOOKUP(CG17,PROTOKOL!$A$1:$E$28,2))*CH17)</f>
        <v xml:space="preserve"> </v>
      </c>
      <c r="CJ17" s="64" t="str">
        <f t="shared" si="16"/>
        <v xml:space="preserve"> </v>
      </c>
      <c r="CK17" s="65" t="str">
        <f>IF(CG17=0," ",VLOOKUP(CG17,PROTOKOL!$A:$E,5,))</f>
        <v xml:space="preserve"> </v>
      </c>
      <c r="CL17" s="82" t="str">
        <f t="shared" si="17"/>
        <v xml:space="preserve"> </v>
      </c>
      <c r="CM17" s="61" t="str">
        <f>IF(CO17=0," ",VLOOKUP(CO17,PROTOKOL!$A:$F,6))</f>
        <v xml:space="preserve"> </v>
      </c>
      <c r="CN17" s="66"/>
      <c r="CO17" s="66"/>
      <c r="CP17" s="62"/>
      <c r="CQ17" s="63" t="str">
        <f>IF(CO17=0," ",(VLOOKUP(CO17,PROTOKOL!$A$1:$E$28,2))*CP17)</f>
        <v xml:space="preserve"> </v>
      </c>
      <c r="CR17" s="64" t="str">
        <f t="shared" si="18"/>
        <v xml:space="preserve"> </v>
      </c>
      <c r="CS17" s="65" t="str">
        <f>IF(CO17=0," ",VLOOKUP(CO17,PROTOKOL!$A:$E,5,))</f>
        <v xml:space="preserve"> </v>
      </c>
      <c r="CT17" s="82" t="str">
        <f t="shared" si="19"/>
        <v xml:space="preserve"> </v>
      </c>
      <c r="CU17" s="65"/>
      <c r="CV17" s="82" t="str">
        <f t="shared" si="92"/>
        <v xml:space="preserve"> </v>
      </c>
      <c r="CW17" s="185" t="str">
        <f>IF(CH16+CH17+CH18=7.5,"ü","û")</f>
        <v>ü</v>
      </c>
      <c r="CX17" s="226"/>
      <c r="CY17" s="61" t="str">
        <f>IF(DA17=0," ",VLOOKUP(DA17,PROTOKOL!$A:$F,6))</f>
        <v xml:space="preserve"> </v>
      </c>
      <c r="CZ17" s="62"/>
      <c r="DA17" s="62"/>
      <c r="DB17" s="62"/>
      <c r="DC17" s="63" t="str">
        <f>IF(DA17=0," ",(VLOOKUP(DA17,PROTOKOL!$A$1:$E$28,2))*DB17)</f>
        <v xml:space="preserve"> </v>
      </c>
      <c r="DD17" s="64" t="str">
        <f t="shared" si="20"/>
        <v xml:space="preserve"> </v>
      </c>
      <c r="DE17" s="65" t="str">
        <f>IF(DA17=0," ",VLOOKUP(DA17,PROTOKOL!$A:$E,5,))</f>
        <v xml:space="preserve"> </v>
      </c>
      <c r="DF17" s="82" t="str">
        <f t="shared" si="21"/>
        <v xml:space="preserve"> </v>
      </c>
      <c r="DG17" s="61" t="str">
        <f>IF(DI17=0," ",VLOOKUP(DI17,PROTOKOL!$A:$F,6))</f>
        <v xml:space="preserve"> </v>
      </c>
      <c r="DH17" s="66"/>
      <c r="DI17" s="66"/>
      <c r="DJ17" s="62"/>
      <c r="DK17" s="63" t="str">
        <f>IF(DI17=0," ",(VLOOKUP(DI17,PROTOKOL!$A$1:$E$28,2))*DJ17)</f>
        <v xml:space="preserve"> </v>
      </c>
      <c r="DL17" s="64" t="str">
        <f t="shared" si="22"/>
        <v xml:space="preserve"> </v>
      </c>
      <c r="DM17" s="65" t="str">
        <f>IF(DI17=0," ",VLOOKUP(DI17,PROTOKOL!$A:$E,5,))</f>
        <v xml:space="preserve"> </v>
      </c>
      <c r="DN17" s="82" t="str">
        <f t="shared" si="23"/>
        <v xml:space="preserve"> </v>
      </c>
      <c r="DO17" s="65"/>
      <c r="DP17" s="82" t="str">
        <f t="shared" si="93"/>
        <v xml:space="preserve"> </v>
      </c>
      <c r="DQ17" s="185" t="str">
        <f>IF(DB16+DB17+DB18=7.5,"ü","û")</f>
        <v>ü</v>
      </c>
      <c r="DR17" s="226"/>
      <c r="DS17" s="61" t="s">
        <v>48</v>
      </c>
      <c r="DT17" s="62"/>
      <c r="DU17" s="62"/>
      <c r="DV17" s="62"/>
      <c r="DW17" s="63" t="str">
        <f>IF(DU17=0," ",(VLOOKUP(DU17,PROTOKOL!$A$1:$E$28,2))*DV17)</f>
        <v xml:space="preserve"> </v>
      </c>
      <c r="DX17" s="64" t="str">
        <f t="shared" si="24"/>
        <v xml:space="preserve"> </v>
      </c>
      <c r="DY17" s="65" t="str">
        <f>IF(DU17=0," ",VLOOKUP(DU17,PROTOKOL!$A:$E,5,))</f>
        <v xml:space="preserve"> </v>
      </c>
      <c r="DZ17" s="82" t="str">
        <f t="shared" si="25"/>
        <v xml:space="preserve"> </v>
      </c>
      <c r="EA17" s="61" t="str">
        <f>IF(EC17=0," ",VLOOKUP(EC17,PROTOKOL!$A:$F,6))</f>
        <v xml:space="preserve"> </v>
      </c>
      <c r="EB17" s="66"/>
      <c r="EC17" s="66"/>
      <c r="ED17" s="62"/>
      <c r="EE17" s="63" t="str">
        <f>IF(EC17=0," ",(VLOOKUP(EC17,PROTOKOL!$A$1:$E$28,2))*ED17)</f>
        <v xml:space="preserve"> </v>
      </c>
      <c r="EF17" s="64" t="str">
        <f t="shared" si="26"/>
        <v xml:space="preserve"> </v>
      </c>
      <c r="EG17" s="65" t="str">
        <f>IF(EC17=0," ",VLOOKUP(EC17,PROTOKOL!$A:$E,5,))</f>
        <v xml:space="preserve"> </v>
      </c>
      <c r="EH17" s="82" t="str">
        <f t="shared" si="27"/>
        <v xml:space="preserve"> </v>
      </c>
      <c r="EI17" s="65"/>
      <c r="EJ17" s="82" t="str">
        <f t="shared" si="94"/>
        <v xml:space="preserve"> </v>
      </c>
      <c r="EK17" s="185" t="str">
        <f>IF(DB16+DB17+DB18=7.5,"ü","û")</f>
        <v>ü</v>
      </c>
      <c r="EL17" s="226"/>
      <c r="EM17" s="61" t="str">
        <f>IF(EO17=0," ",VLOOKUP(EO17,PROTOKOL!$A:$F,6))</f>
        <v xml:space="preserve"> </v>
      </c>
      <c r="EN17" s="62"/>
      <c r="EO17" s="62"/>
      <c r="EP17" s="62"/>
      <c r="EQ17" s="63" t="str">
        <f>IF(EO17=0," ",(VLOOKUP(EO17,PROTOKOL!$A$1:$E$28,2))*EP17)</f>
        <v xml:space="preserve"> </v>
      </c>
      <c r="ER17" s="64" t="str">
        <f t="shared" si="28"/>
        <v xml:space="preserve"> </v>
      </c>
      <c r="ES17" s="65" t="str">
        <f>IF(EO17=0," ",VLOOKUP(EO17,PROTOKOL!$A:$E,5,))</f>
        <v xml:space="preserve"> </v>
      </c>
      <c r="ET17" s="82" t="str">
        <f t="shared" si="29"/>
        <v xml:space="preserve"> </v>
      </c>
      <c r="EU17" s="61" t="str">
        <f>IF(EW17=0," ",VLOOKUP(EW17,PROTOKOL!$A:$F,6))</f>
        <v xml:space="preserve"> </v>
      </c>
      <c r="EV17" s="66"/>
      <c r="EW17" s="66"/>
      <c r="EX17" s="62"/>
      <c r="EY17" s="63" t="str">
        <f>IF(EW17=0," ",(VLOOKUP(EW17,PROTOKOL!$A$1:$E$28,2))*EX17)</f>
        <v xml:space="preserve"> </v>
      </c>
      <c r="EZ17" s="64" t="str">
        <f t="shared" si="30"/>
        <v xml:space="preserve"> </v>
      </c>
      <c r="FA17" s="65" t="str">
        <f>IF(EW17=0," ",VLOOKUP(EW17,PROTOKOL!$A:$E,5,))</f>
        <v xml:space="preserve"> </v>
      </c>
      <c r="FB17" s="82" t="str">
        <f t="shared" si="31"/>
        <v xml:space="preserve"> </v>
      </c>
      <c r="FC17" s="65"/>
      <c r="FD17" s="82" t="str">
        <f t="shared" si="95"/>
        <v xml:space="preserve"> </v>
      </c>
      <c r="FE17" s="185" t="str">
        <f>IF(EP16+EP17+EP18=7.5,"ü","û")</f>
        <v>ü</v>
      </c>
      <c r="FF17" s="226"/>
      <c r="FG17" s="61" t="str">
        <f>IF(FI17=0," ",VLOOKUP(FI17,PROTOKOL!$A:$F,6))</f>
        <v>PERDE KESME SULU SİST.</v>
      </c>
      <c r="FH17" s="62">
        <v>70</v>
      </c>
      <c r="FI17" s="62">
        <v>8</v>
      </c>
      <c r="FJ17" s="62">
        <v>3.5</v>
      </c>
      <c r="FK17" s="63">
        <f>IF(FI17=0," ",(VLOOKUP(FI17,PROTOKOL!$A$1:$E$28,2))*FJ17)</f>
        <v>45.733333333333334</v>
      </c>
      <c r="FL17" s="64">
        <f t="shared" si="32"/>
        <v>24.266666666666666</v>
      </c>
      <c r="FM17" s="65">
        <f>IF(FI17=0," ",VLOOKUP(FI17,PROTOKOL!$A:$E,5,))</f>
        <v>0.49621153846153848</v>
      </c>
      <c r="FN17" s="82">
        <f t="shared" si="33"/>
        <v>12.041399999999999</v>
      </c>
      <c r="FO17" s="61" t="str">
        <f>IF(FQ17=0," ",VLOOKUP(FQ17,PROTOKOL!$A:$F,6))</f>
        <v xml:space="preserve"> </v>
      </c>
      <c r="FP17" s="66"/>
      <c r="FQ17" s="66"/>
      <c r="FR17" s="62"/>
      <c r="FS17" s="63" t="str">
        <f>IF(FQ17=0," ",(VLOOKUP(FQ17,PROTOKOL!$A$1:$E$28,2))*FR17)</f>
        <v xml:space="preserve"> </v>
      </c>
      <c r="FT17" s="64" t="str">
        <f t="shared" si="34"/>
        <v xml:space="preserve"> </v>
      </c>
      <c r="FU17" s="65" t="str">
        <f>IF(FQ17=0," ",VLOOKUP(FQ17,PROTOKOL!$A:$E,5,))</f>
        <v xml:space="preserve"> </v>
      </c>
      <c r="FV17" s="82" t="str">
        <f t="shared" si="35"/>
        <v xml:space="preserve"> </v>
      </c>
      <c r="FW17" s="65"/>
      <c r="FX17" s="82" t="str">
        <f t="shared" si="96"/>
        <v xml:space="preserve"> </v>
      </c>
      <c r="FY17" s="185" t="str">
        <f>IF(EP16+EP17+EP18=7.5,"ü","û")</f>
        <v>ü</v>
      </c>
      <c r="FZ17" s="226"/>
      <c r="GA17" s="61" t="str">
        <f>IF(GC17=0," ",VLOOKUP(GC17,PROTOKOL!$A:$F,6))</f>
        <v xml:space="preserve"> </v>
      </c>
      <c r="GB17" s="62"/>
      <c r="GC17" s="62"/>
      <c r="GD17" s="62"/>
      <c r="GE17" s="63" t="str">
        <f>IF(GC17=0," ",(VLOOKUP(GC17,PROTOKOL!$A$1:$E$28,2))*GD17)</f>
        <v xml:space="preserve"> </v>
      </c>
      <c r="GF17" s="64" t="str">
        <f t="shared" si="36"/>
        <v xml:space="preserve"> </v>
      </c>
      <c r="GG17" s="65" t="str">
        <f>IF(GC17=0," ",VLOOKUP(GC17,PROTOKOL!$A:$E,5,))</f>
        <v xml:space="preserve"> </v>
      </c>
      <c r="GH17" s="82" t="str">
        <f t="shared" si="37"/>
        <v xml:space="preserve"> </v>
      </c>
      <c r="GI17" s="61" t="str">
        <f>IF(GK17=0," ",VLOOKUP(GK17,PROTOKOL!$A:$F,6))</f>
        <v xml:space="preserve"> </v>
      </c>
      <c r="GJ17" s="66"/>
      <c r="GK17" s="66"/>
      <c r="GL17" s="62"/>
      <c r="GM17" s="63" t="str">
        <f>IF(GK17=0," ",(VLOOKUP(GK17,PROTOKOL!$A$1:$E$28,2))*GL17)</f>
        <v xml:space="preserve"> </v>
      </c>
      <c r="GN17" s="64" t="str">
        <f t="shared" si="38"/>
        <v xml:space="preserve"> </v>
      </c>
      <c r="GO17" s="65" t="str">
        <f>IF(GK17=0," ",VLOOKUP(GK17,PROTOKOL!$A:$E,5,))</f>
        <v xml:space="preserve"> </v>
      </c>
      <c r="GP17" s="82" t="str">
        <f t="shared" si="39"/>
        <v xml:space="preserve"> </v>
      </c>
      <c r="GQ17" s="65"/>
      <c r="GR17" s="82" t="str">
        <f t="shared" si="97"/>
        <v xml:space="preserve"> </v>
      </c>
      <c r="GS17" s="185" t="str">
        <f>IF(GD16+GD17+GD18=7.5,"ü","û")</f>
        <v>ü</v>
      </c>
      <c r="GT17" s="226"/>
      <c r="GU17" s="61" t="str">
        <f>IF(GW17=0," ",VLOOKUP(GW17,PROTOKOL!$A:$F,6))</f>
        <v>KOKU TESTİ</v>
      </c>
      <c r="GV17" s="62">
        <v>1</v>
      </c>
      <c r="GW17" s="62">
        <v>16</v>
      </c>
      <c r="GX17" s="62">
        <v>1</v>
      </c>
      <c r="GY17" s="63">
        <f>IF(GW17=0," ",(VLOOKUP(GW17,PROTOKOL!$A$1:$E$28,2))*GX17)</f>
        <v>0</v>
      </c>
      <c r="GZ17" s="64">
        <f t="shared" si="40"/>
        <v>1</v>
      </c>
      <c r="HA17" s="65">
        <f>IF(GW17=0," ",VLOOKUP(GW17,PROTOKOL!$A:$E,5,))</f>
        <v>25.405435113750318</v>
      </c>
      <c r="HB17" s="82">
        <f>IF(GW17=0," ",HA17*GZ17)/7.5*1</f>
        <v>3.3873913485000426</v>
      </c>
      <c r="HC17" s="61" t="str">
        <f>IF(HE17=0," ",VLOOKUP(HE17,PROTOKOL!$A:$F,6))</f>
        <v xml:space="preserve"> </v>
      </c>
      <c r="HD17" s="66"/>
      <c r="HE17" s="66"/>
      <c r="HF17" s="62"/>
      <c r="HG17" s="63" t="str">
        <f>IF(HE17=0," ",(VLOOKUP(HE17,PROTOKOL!$A$1:$E$28,2))*HF17)</f>
        <v xml:space="preserve"> </v>
      </c>
      <c r="HH17" s="64" t="str">
        <f t="shared" si="42"/>
        <v xml:space="preserve"> </v>
      </c>
      <c r="HI17" s="65" t="str">
        <f>IF(HE17=0," ",VLOOKUP(HE17,PROTOKOL!$A:$E,5,))</f>
        <v xml:space="preserve"> </v>
      </c>
      <c r="HJ17" s="82" t="str">
        <f t="shared" si="43"/>
        <v xml:space="preserve"> </v>
      </c>
      <c r="HK17" s="65"/>
      <c r="HL17" s="82" t="str">
        <f t="shared" si="98"/>
        <v xml:space="preserve"> </v>
      </c>
      <c r="HM17" s="185" t="str">
        <f>IF(GX16+GX17+GX18=7.5,"ü","û")</f>
        <v>ü</v>
      </c>
      <c r="HN17" s="226"/>
      <c r="HO17" s="61" t="str">
        <f>IF(HQ17=0," ",VLOOKUP(HQ17,PROTOKOL!$A:$F,6))</f>
        <v xml:space="preserve"> </v>
      </c>
      <c r="HP17" s="62"/>
      <c r="HQ17" s="62"/>
      <c r="HR17" s="62"/>
      <c r="HS17" s="63" t="str">
        <f>IF(HQ17=0," ",(VLOOKUP(HQ17,PROTOKOL!$A$1:$E$28,2))*HR17)</f>
        <v xml:space="preserve"> </v>
      </c>
      <c r="HT17" s="64" t="str">
        <f t="shared" si="44"/>
        <v xml:space="preserve"> </v>
      </c>
      <c r="HU17" s="65" t="str">
        <f>IF(HQ17=0," ",VLOOKUP(HQ17,PROTOKOL!$A:$E,5,))</f>
        <v xml:space="preserve"> </v>
      </c>
      <c r="HV17" s="82" t="str">
        <f t="shared" si="45"/>
        <v xml:space="preserve"> </v>
      </c>
      <c r="HW17" s="61" t="str">
        <f>IF(HY17=0," ",VLOOKUP(HY17,PROTOKOL!$A:$F,6))</f>
        <v xml:space="preserve"> </v>
      </c>
      <c r="HX17" s="66"/>
      <c r="HY17" s="66"/>
      <c r="HZ17" s="62"/>
      <c r="IA17" s="63" t="str">
        <f>IF(HY17=0," ",(VLOOKUP(HY17,PROTOKOL!$A$1:$E$28,2))*HZ17)</f>
        <v xml:space="preserve"> </v>
      </c>
      <c r="IB17" s="64" t="str">
        <f t="shared" si="46"/>
        <v xml:space="preserve"> </v>
      </c>
      <c r="IC17" s="65" t="str">
        <f>IF(HY17=0," ",VLOOKUP(HY17,PROTOKOL!$A:$E,5,))</f>
        <v xml:space="preserve"> </v>
      </c>
      <c r="ID17" s="82" t="str">
        <f t="shared" si="47"/>
        <v xml:space="preserve"> </v>
      </c>
      <c r="IE17" s="65"/>
      <c r="IF17" s="82" t="str">
        <f t="shared" si="99"/>
        <v xml:space="preserve"> </v>
      </c>
      <c r="IG17" s="185" t="str">
        <f>IF(HR16+HR17+HR18=7.5,"ü","û")</f>
        <v>ü</v>
      </c>
      <c r="IH17" s="226"/>
      <c r="II17" s="61" t="s">
        <v>48</v>
      </c>
      <c r="IJ17" s="62"/>
      <c r="IK17" s="62"/>
      <c r="IL17" s="62"/>
      <c r="IM17" s="63" t="str">
        <f>IF(IK17=0," ",(VLOOKUP(IK17,PROTOKOL!$A$1:$E$28,2))*IL17)</f>
        <v xml:space="preserve"> </v>
      </c>
      <c r="IN17" s="64" t="str">
        <f t="shared" si="48"/>
        <v xml:space="preserve"> </v>
      </c>
      <c r="IO17" s="65" t="str">
        <f>IF(IK17=0," ",VLOOKUP(IK17,PROTOKOL!$A:$E,5,))</f>
        <v xml:space="preserve"> </v>
      </c>
      <c r="IP17" s="82" t="str">
        <f t="shared" si="49"/>
        <v xml:space="preserve"> </v>
      </c>
      <c r="IQ17" s="61" t="str">
        <f>IF(IS17=0," ",VLOOKUP(IS17,PROTOKOL!$A:$F,6))</f>
        <v xml:space="preserve"> </v>
      </c>
      <c r="IR17" s="66"/>
      <c r="IS17" s="66"/>
      <c r="IT17" s="62"/>
      <c r="IU17" s="63" t="str">
        <f>IF(IS17=0," ",(VLOOKUP(IS17,PROTOKOL!$A$1:$E$28,2))*IT17)</f>
        <v xml:space="preserve"> </v>
      </c>
      <c r="IV17" s="64" t="str">
        <f t="shared" si="50"/>
        <v xml:space="preserve"> </v>
      </c>
      <c r="IW17" s="65" t="str">
        <f>IF(IS17=0," ",VLOOKUP(IS17,PROTOKOL!$A:$E,5,))</f>
        <v xml:space="preserve"> </v>
      </c>
      <c r="IX17" s="82" t="str">
        <f t="shared" si="51"/>
        <v xml:space="preserve"> </v>
      </c>
      <c r="IY17" s="65"/>
      <c r="IZ17" s="82" t="str">
        <f t="shared" si="100"/>
        <v xml:space="preserve"> </v>
      </c>
      <c r="JA17" s="185" t="str">
        <f>IF(HR16+HR17+HR18=7.5,"ü","û")</f>
        <v>ü</v>
      </c>
      <c r="JB17" s="226"/>
      <c r="JC17" s="61" t="str">
        <f>IF(JE17=0," ",VLOOKUP(JE17,PROTOKOL!$A:$F,6))</f>
        <v xml:space="preserve"> </v>
      </c>
      <c r="JD17" s="62"/>
      <c r="JE17" s="62"/>
      <c r="JF17" s="62"/>
      <c r="JG17" s="63" t="str">
        <f>IF(JE17=0," ",(VLOOKUP(JE17,PROTOKOL!$A$1:$E$28,2))*JF17)</f>
        <v xml:space="preserve"> </v>
      </c>
      <c r="JH17" s="64" t="str">
        <f t="shared" si="52"/>
        <v xml:space="preserve"> </v>
      </c>
      <c r="JI17" s="65" t="str">
        <f>IF(JE17=0," ",VLOOKUP(JE17,PROTOKOL!$A:$E,5,))</f>
        <v xml:space="preserve"> </v>
      </c>
      <c r="JJ17" s="82" t="str">
        <f t="shared" si="53"/>
        <v xml:space="preserve"> </v>
      </c>
      <c r="JK17" s="61" t="str">
        <f>IF(JM17=0," ",VLOOKUP(JM17,PROTOKOL!$A:$F,6))</f>
        <v xml:space="preserve"> </v>
      </c>
      <c r="JL17" s="66"/>
      <c r="JM17" s="66"/>
      <c r="JN17" s="62"/>
      <c r="JO17" s="63" t="str">
        <f>IF(JM17=0," ",(VLOOKUP(JM17,PROTOKOL!$A$1:$E$28,2))*JN17)</f>
        <v xml:space="preserve"> </v>
      </c>
      <c r="JP17" s="64" t="str">
        <f t="shared" si="54"/>
        <v xml:space="preserve"> </v>
      </c>
      <c r="JQ17" s="65" t="str">
        <f>IF(JM17=0," ",VLOOKUP(JM17,PROTOKOL!$A:$E,5,))</f>
        <v xml:space="preserve"> </v>
      </c>
      <c r="JR17" s="82" t="str">
        <f t="shared" si="55"/>
        <v xml:space="preserve"> </v>
      </c>
      <c r="JS17" s="65"/>
      <c r="JT17" s="82" t="str">
        <f t="shared" si="101"/>
        <v xml:space="preserve"> </v>
      </c>
      <c r="JU17" s="185" t="str">
        <f>IF(JF16+JF17+JF18=7.5,"ü","û")</f>
        <v>ü</v>
      </c>
      <c r="JV17" s="226"/>
      <c r="JW17" s="61" t="str">
        <f>IF(JY17=0," ",VLOOKUP(JY17,PROTOKOL!$A:$F,6))</f>
        <v xml:space="preserve"> </v>
      </c>
      <c r="JX17" s="62"/>
      <c r="JY17" s="62"/>
      <c r="JZ17" s="62"/>
      <c r="KA17" s="63" t="str">
        <f>IF(JY17=0," ",(VLOOKUP(JY17,PROTOKOL!$A$1:$E$28,2))*JZ17)</f>
        <v xml:space="preserve"> </v>
      </c>
      <c r="KB17" s="64" t="str">
        <f t="shared" si="56"/>
        <v xml:space="preserve"> </v>
      </c>
      <c r="KC17" s="65" t="str">
        <f>IF(JY17=0," ",VLOOKUP(JY17,PROTOKOL!$A:$E,5,))</f>
        <v xml:space="preserve"> </v>
      </c>
      <c r="KD17" s="82" t="str">
        <f t="shared" si="57"/>
        <v xml:space="preserve"> </v>
      </c>
      <c r="KE17" s="61" t="str">
        <f>IF(KG17=0," ",VLOOKUP(KG17,PROTOKOL!$A:$F,6))</f>
        <v xml:space="preserve"> </v>
      </c>
      <c r="KF17" s="66"/>
      <c r="KG17" s="66"/>
      <c r="KH17" s="62"/>
      <c r="KI17" s="63" t="str">
        <f>IF(KG17=0," ",(VLOOKUP(KG17,PROTOKOL!$A$1:$E$28,2))*KH17)</f>
        <v xml:space="preserve"> </v>
      </c>
      <c r="KJ17" s="64" t="str">
        <f t="shared" si="58"/>
        <v xml:space="preserve"> </v>
      </c>
      <c r="KK17" s="65" t="str">
        <f>IF(KG17=0," ",VLOOKUP(KG17,PROTOKOL!$A:$E,5,))</f>
        <v xml:space="preserve"> </v>
      </c>
      <c r="KL17" s="82" t="str">
        <f t="shared" si="59"/>
        <v xml:space="preserve"> </v>
      </c>
      <c r="KM17" s="65"/>
      <c r="KN17" s="82" t="str">
        <f t="shared" si="102"/>
        <v xml:space="preserve"> </v>
      </c>
      <c r="KO17" s="185" t="str">
        <f>IF(JZ16+JZ17+JZ18=7.5,"ü","û")</f>
        <v>ü</v>
      </c>
      <c r="KP17" s="226"/>
      <c r="KQ17" s="61" t="str">
        <f>IF(KS17=0," ",VLOOKUP(KS17,PROTOKOL!$A:$F,6))</f>
        <v xml:space="preserve"> </v>
      </c>
      <c r="KR17" s="62"/>
      <c r="KS17" s="62"/>
      <c r="KT17" s="62"/>
      <c r="KU17" s="63" t="str">
        <f>IF(KS17=0," ",(VLOOKUP(KS17,PROTOKOL!$A$1:$E$28,2))*KT17)</f>
        <v xml:space="preserve"> </v>
      </c>
      <c r="KV17" s="64" t="str">
        <f t="shared" si="60"/>
        <v xml:space="preserve"> </v>
      </c>
      <c r="KW17" s="65" t="str">
        <f>IF(KS17=0," ",VLOOKUP(KS17,PROTOKOL!$A:$E,5,))</f>
        <v xml:space="preserve"> </v>
      </c>
      <c r="KX17" s="82" t="str">
        <f t="shared" si="61"/>
        <v xml:space="preserve"> </v>
      </c>
      <c r="KY17" s="61" t="str">
        <f>IF(LA17=0," ",VLOOKUP(LA17,PROTOKOL!$A:$F,6))</f>
        <v xml:space="preserve"> </v>
      </c>
      <c r="KZ17" s="66"/>
      <c r="LA17" s="66"/>
      <c r="LB17" s="62"/>
      <c r="LC17" s="63" t="str">
        <f>IF(LA17=0," ",(VLOOKUP(LA17,PROTOKOL!$A$1:$E$28,2))*LB17)</f>
        <v xml:space="preserve"> </v>
      </c>
      <c r="LD17" s="64" t="str">
        <f t="shared" si="62"/>
        <v xml:space="preserve"> </v>
      </c>
      <c r="LE17" s="65" t="str">
        <f>IF(LA17=0," ",VLOOKUP(LA17,PROTOKOL!$A:$E,5,))</f>
        <v xml:space="preserve"> </v>
      </c>
      <c r="LF17" s="82" t="str">
        <f t="shared" si="63"/>
        <v xml:space="preserve"> </v>
      </c>
      <c r="LG17" s="65"/>
      <c r="LH17" s="82" t="str">
        <f t="shared" si="103"/>
        <v xml:space="preserve"> </v>
      </c>
      <c r="LI17" s="185" t="str">
        <f>IF(JZ16+JZ17+JZ18=7.5,"ü","û")</f>
        <v>ü</v>
      </c>
      <c r="LJ17" s="226"/>
      <c r="LK17" s="61" t="str">
        <f>IF(LM17=0," ",VLOOKUP(LM17,PROTOKOL!$A:$F,6))</f>
        <v xml:space="preserve"> </v>
      </c>
      <c r="LL17" s="62"/>
      <c r="LM17" s="62"/>
      <c r="LN17" s="62"/>
      <c r="LO17" s="63" t="str">
        <f>IF(LM17=0," ",(VLOOKUP(LM17,PROTOKOL!$A$1:$E$28,2))*LN17)</f>
        <v xml:space="preserve"> </v>
      </c>
      <c r="LP17" s="64" t="str">
        <f t="shared" si="64"/>
        <v xml:space="preserve"> </v>
      </c>
      <c r="LQ17" s="65" t="str">
        <f>IF(LM17=0," ",VLOOKUP(LM17,PROTOKOL!$A:$E,5,))</f>
        <v xml:space="preserve"> </v>
      </c>
      <c r="LR17" s="82" t="str">
        <f t="shared" si="65"/>
        <v xml:space="preserve"> </v>
      </c>
      <c r="LS17" s="61" t="str">
        <f>IF(LU17=0," ",VLOOKUP(LU17,PROTOKOL!$A:$F,6))</f>
        <v xml:space="preserve"> </v>
      </c>
      <c r="LT17" s="66"/>
      <c r="LU17" s="66"/>
      <c r="LV17" s="62"/>
      <c r="LW17" s="63" t="str">
        <f>IF(LU17=0," ",(VLOOKUP(LU17,PROTOKOL!$A$1:$E$28,2))*LV17)</f>
        <v xml:space="preserve"> </v>
      </c>
      <c r="LX17" s="64" t="str">
        <f t="shared" si="66"/>
        <v xml:space="preserve"> </v>
      </c>
      <c r="LY17" s="65" t="str">
        <f>IF(LU17=0," ",VLOOKUP(LU17,PROTOKOL!$A:$E,5,))</f>
        <v xml:space="preserve"> </v>
      </c>
      <c r="LZ17" s="82" t="str">
        <f t="shared" si="67"/>
        <v xml:space="preserve"> </v>
      </c>
      <c r="MA17" s="65"/>
      <c r="MB17" s="82" t="str">
        <f t="shared" si="104"/>
        <v xml:space="preserve"> </v>
      </c>
      <c r="MC17" s="185" t="str">
        <f>IF(LN16+LN17+LN18=7.5,"ü","û")</f>
        <v>ü</v>
      </c>
      <c r="MD17" s="226"/>
      <c r="ME17" s="61" t="str">
        <f>IF(MG17=0," ",VLOOKUP(MG17,PROTOKOL!$A:$F,6))</f>
        <v xml:space="preserve"> </v>
      </c>
      <c r="MF17" s="62"/>
      <c r="MG17" s="62"/>
      <c r="MH17" s="62"/>
      <c r="MI17" s="63" t="str">
        <f>IF(MG17=0," ",(VLOOKUP(MG17,PROTOKOL!$A$1:$E$28,2))*MH17)</f>
        <v xml:space="preserve"> </v>
      </c>
      <c r="MJ17" s="64" t="str">
        <f t="shared" si="68"/>
        <v xml:space="preserve"> </v>
      </c>
      <c r="MK17" s="65" t="str">
        <f>IF(MG17=0," ",VLOOKUP(MG17,PROTOKOL!$A:$E,5,))</f>
        <v xml:space="preserve"> </v>
      </c>
      <c r="ML17" s="82" t="str">
        <f t="shared" si="69"/>
        <v xml:space="preserve"> </v>
      </c>
      <c r="MM17" s="61" t="str">
        <f>IF(MO17=0," ",VLOOKUP(MO17,PROTOKOL!$A:$F,6))</f>
        <v xml:space="preserve"> </v>
      </c>
      <c r="MN17" s="66"/>
      <c r="MO17" s="66"/>
      <c r="MP17" s="62"/>
      <c r="MQ17" s="63" t="str">
        <f>IF(MO17=0," ",(VLOOKUP(MO17,PROTOKOL!$A$1:$E$28,2))*MP17)</f>
        <v xml:space="preserve"> </v>
      </c>
      <c r="MR17" s="64" t="str">
        <f t="shared" si="70"/>
        <v xml:space="preserve"> </v>
      </c>
      <c r="MS17" s="65" t="str">
        <f>IF(MO17=0," ",VLOOKUP(MO17,PROTOKOL!$A:$E,5,))</f>
        <v xml:space="preserve"> </v>
      </c>
      <c r="MT17" s="82" t="str">
        <f t="shared" si="71"/>
        <v xml:space="preserve"> </v>
      </c>
      <c r="MU17" s="65"/>
      <c r="MV17" s="82" t="str">
        <f t="shared" si="105"/>
        <v xml:space="preserve"> </v>
      </c>
      <c r="MW17" s="185" t="e">
        <f>IF(#REF!+#REF!+#REF!=7.5,"ü","û")</f>
        <v>#REF!</v>
      </c>
      <c r="MX17" s="226"/>
      <c r="MY17" s="61" t="str">
        <f>IF(NA17=0," ",VLOOKUP(NA17,PROTOKOL!$A:$F,6))</f>
        <v xml:space="preserve"> </v>
      </c>
      <c r="MZ17" s="62"/>
      <c r="NA17" s="62"/>
      <c r="NB17" s="62"/>
      <c r="NC17" s="63" t="str">
        <f>IF(NA17=0," ",(VLOOKUP(NA17,PROTOKOL!$A$1:$E$28,2))*NB17)</f>
        <v xml:space="preserve"> </v>
      </c>
      <c r="ND17" s="64" t="str">
        <f t="shared" si="72"/>
        <v xml:space="preserve"> </v>
      </c>
      <c r="NE17" s="65" t="str">
        <f>IF(NA17=0," ",VLOOKUP(NA17,PROTOKOL!$A:$E,5,))</f>
        <v xml:space="preserve"> </v>
      </c>
      <c r="NF17" s="82" t="str">
        <f t="shared" si="73"/>
        <v xml:space="preserve"> </v>
      </c>
      <c r="NG17" s="61" t="str">
        <f>IF(NI17=0," ",VLOOKUP(NI17,PROTOKOL!$A:$F,6))</f>
        <v xml:space="preserve"> </v>
      </c>
      <c r="NH17" s="66"/>
      <c r="NI17" s="66"/>
      <c r="NJ17" s="62"/>
      <c r="NK17" s="63" t="str">
        <f>IF(NI17=0," ",(VLOOKUP(NI17,PROTOKOL!$A$1:$E$28,2))*NJ17)</f>
        <v xml:space="preserve"> </v>
      </c>
      <c r="NL17" s="64" t="str">
        <f t="shared" si="74"/>
        <v xml:space="preserve"> </v>
      </c>
      <c r="NM17" s="65" t="str">
        <f>IF(NI17=0," ",VLOOKUP(NI17,PROTOKOL!$A:$E,5,))</f>
        <v xml:space="preserve"> </v>
      </c>
      <c r="NN17" s="82" t="str">
        <f t="shared" si="75"/>
        <v xml:space="preserve"> </v>
      </c>
      <c r="NO17" s="65"/>
      <c r="NP17" s="82" t="str">
        <f t="shared" si="106"/>
        <v xml:space="preserve"> </v>
      </c>
      <c r="NQ17" s="185" t="str">
        <f>IF(NB16+NB17+NB18=7.5,"ü","û")</f>
        <v>ü</v>
      </c>
      <c r="NR17" s="226"/>
      <c r="NS17" s="61" t="str">
        <f>IF(NU17=0," ",VLOOKUP(NU17,PROTOKOL!$A:$F,6))</f>
        <v>KOKU TESTİ</v>
      </c>
      <c r="NT17" s="62">
        <v>1</v>
      </c>
      <c r="NU17" s="62">
        <v>16</v>
      </c>
      <c r="NV17" s="62">
        <v>1.5</v>
      </c>
      <c r="NW17" s="63">
        <f>IF(NU17=0," ",(VLOOKUP(NU17,PROTOKOL!$A$1:$E$28,2))*NV17)</f>
        <v>0</v>
      </c>
      <c r="NX17" s="64">
        <f t="shared" si="76"/>
        <v>1</v>
      </c>
      <c r="NY17" s="65">
        <f>IF(NU17=0," ",VLOOKUP(NU17,PROTOKOL!$A:$E,5,))</f>
        <v>25.405435113750318</v>
      </c>
      <c r="NZ17" s="82">
        <f>IF(NU17=0," ",NY17*NX17)/7.5*1.5</f>
        <v>5.0810870227500642</v>
      </c>
      <c r="OA17" s="61" t="str">
        <f>IF(OC17=0," ",VLOOKUP(OC17,PROTOKOL!$A:$F,6))</f>
        <v xml:space="preserve"> </v>
      </c>
      <c r="OB17" s="66"/>
      <c r="OC17" s="66"/>
      <c r="OD17" s="62"/>
      <c r="OE17" s="63" t="str">
        <f>IF(OC17=0," ",(VLOOKUP(OC17,PROTOKOL!$A$1:$E$28,2))*OD17)</f>
        <v xml:space="preserve"> </v>
      </c>
      <c r="OF17" s="64" t="str">
        <f t="shared" si="78"/>
        <v xml:space="preserve"> </v>
      </c>
      <c r="OG17" s="65" t="str">
        <f>IF(OC17=0," ",VLOOKUP(OC17,PROTOKOL!$A:$E,5,))</f>
        <v xml:space="preserve"> </v>
      </c>
      <c r="OH17" s="82" t="str">
        <f t="shared" si="79"/>
        <v xml:space="preserve"> </v>
      </c>
      <c r="OI17" s="65"/>
      <c r="OJ17" s="82" t="str">
        <f t="shared" si="107"/>
        <v xml:space="preserve"> </v>
      </c>
      <c r="OK17" s="185" t="str">
        <f>IF(NV16+NV17+NV18=7.5,"ü","û")</f>
        <v>ü</v>
      </c>
      <c r="OL17" s="207">
        <v>30</v>
      </c>
      <c r="OM17" s="226"/>
      <c r="ON17" s="61" t="str">
        <f>IF(OP17=0," ",VLOOKUP(OP17,PROTOKOL!$A:$F,6))</f>
        <v>Forklift Operatörü</v>
      </c>
      <c r="OO17" s="62">
        <v>1</v>
      </c>
      <c r="OP17" s="62">
        <v>13</v>
      </c>
      <c r="OQ17" s="62">
        <v>4</v>
      </c>
      <c r="OR17" s="63">
        <f>IF(OP17=0," ",(VLOOKUP(OP17,PROTOKOL!$A$1:$E$28,2))*OQ17)</f>
        <v>0</v>
      </c>
      <c r="OS17" s="64">
        <f t="shared" si="80"/>
        <v>1</v>
      </c>
      <c r="OT17" s="65">
        <f>IF(OP17=0," ",VLOOKUP(OP17,PROTOKOL!$A:$E,5,))</f>
        <v>7.5</v>
      </c>
      <c r="OU17" s="82">
        <f t="shared" si="81"/>
        <v>7.5</v>
      </c>
      <c r="OV17" s="61" t="str">
        <f>IF(OX17=0," ",VLOOKUP(OX17,PROTOKOL!$A:$F,6))</f>
        <v xml:space="preserve"> </v>
      </c>
      <c r="OW17" s="66"/>
      <c r="OX17" s="66"/>
      <c r="OY17" s="62"/>
      <c r="OZ17" s="63" t="str">
        <f>IF(OX17=0," ",(VLOOKUP(OX17,PROTOKOL!$A$1:$E$28,2))*OY17)</f>
        <v xml:space="preserve"> </v>
      </c>
      <c r="PA17" s="64" t="str">
        <f t="shared" si="108"/>
        <v xml:space="preserve"> </v>
      </c>
      <c r="PB17" s="65" t="str">
        <f>IF(OX17=0," ",VLOOKUP(OX17,PROTOKOL!$A:$E,5,))</f>
        <v xml:space="preserve"> </v>
      </c>
      <c r="PC17" s="82" t="str">
        <f t="shared" si="109"/>
        <v xml:space="preserve"> </v>
      </c>
      <c r="PD17" s="82">
        <f t="shared" si="110"/>
        <v>0</v>
      </c>
      <c r="PE17" s="82" t="str">
        <f t="shared" si="111"/>
        <v xml:space="preserve"> </v>
      </c>
      <c r="PF17" s="185" t="str">
        <f>IF(OQ16+OQ17+OQ18=7.5,"ü","û")</f>
        <v>ü</v>
      </c>
      <c r="PG17" s="226"/>
      <c r="PH17" s="61" t="str">
        <f>IF(PJ17=0," ",VLOOKUP(PJ17,PROTOKOL!$A:$F,6))</f>
        <v xml:space="preserve"> </v>
      </c>
      <c r="PI17" s="62"/>
      <c r="PJ17" s="62"/>
      <c r="PK17" s="62"/>
      <c r="PL17" s="63" t="str">
        <f>IF(PJ17=0," ",(VLOOKUP(PJ17,PROTOKOL!$A$1:$E$28,2))*PK17)</f>
        <v xml:space="preserve"> </v>
      </c>
      <c r="PM17" s="64" t="str">
        <f t="shared" si="84"/>
        <v xml:space="preserve"> </v>
      </c>
      <c r="PN17" s="65" t="str">
        <f>IF(PJ17=0," ",VLOOKUP(PJ17,PROTOKOL!$A:$E,5,))</f>
        <v xml:space="preserve"> </v>
      </c>
      <c r="PO17" s="82" t="str">
        <f t="shared" si="85"/>
        <v xml:space="preserve"> </v>
      </c>
      <c r="PP17" s="61" t="str">
        <f>IF(PR17=0," ",VLOOKUP(PR17,PROTOKOL!$A:$F,6))</f>
        <v xml:space="preserve"> </v>
      </c>
      <c r="PQ17" s="66"/>
      <c r="PR17" s="66"/>
      <c r="PS17" s="62"/>
      <c r="PT17" s="63" t="str">
        <f>IF(PR17=0," ",(VLOOKUP(PR17,PROTOKOL!$A$1:$E$28,2))*PS17)</f>
        <v xml:space="preserve"> </v>
      </c>
      <c r="PU17" s="64" t="str">
        <f t="shared" si="86"/>
        <v xml:space="preserve"> </v>
      </c>
      <c r="PV17" s="65" t="str">
        <f>IF(PR17=0," ",VLOOKUP(PR17,PROTOKOL!$A:$E,5,))</f>
        <v xml:space="preserve"> </v>
      </c>
      <c r="PW17" s="82" t="str">
        <f t="shared" si="87"/>
        <v xml:space="preserve"> </v>
      </c>
      <c r="PX17" s="65"/>
      <c r="PY17" s="82" t="str">
        <f t="shared" si="112"/>
        <v xml:space="preserve"> </v>
      </c>
      <c r="PZ17" s="117"/>
      <c r="QA17" s="117"/>
      <c r="QB17" s="117"/>
      <c r="QC17" s="117"/>
      <c r="QD17" s="117"/>
      <c r="QE17" s="117"/>
      <c r="QF17" s="117"/>
      <c r="QG17" s="117"/>
      <c r="QH17" s="117"/>
      <c r="QI17" s="117"/>
      <c r="QJ17" s="117"/>
      <c r="QK17" s="117"/>
      <c r="QL17" s="117"/>
      <c r="QM17" s="117"/>
      <c r="QN17" s="117"/>
      <c r="QO17" s="117"/>
    </row>
    <row r="18" spans="1:457" ht="12.75" customHeight="1" thickBot="1">
      <c r="B18" s="227"/>
      <c r="C18" s="61" t="str">
        <f>IF(E18=0," ",VLOOKUP(E18,PROTOKOL!$A:$F,6))</f>
        <v xml:space="preserve"> </v>
      </c>
      <c r="D18" s="62"/>
      <c r="E18" s="62"/>
      <c r="F18" s="62"/>
      <c r="G18" s="63" t="str">
        <f>IF(E18=0," ",(VLOOKUP(E18,PROTOKOL!$A$1:$E$28,2))*F18)</f>
        <v xml:space="preserve"> </v>
      </c>
      <c r="H18" s="64" t="str">
        <f t="shared" si="0"/>
        <v xml:space="preserve"> </v>
      </c>
      <c r="I18" s="65" t="str">
        <f>IF(E18=0," ",VLOOKUP(E18,PROTOKOL!$A:$E,5,))</f>
        <v xml:space="preserve"> </v>
      </c>
      <c r="J18" s="82" t="str">
        <f t="shared" si="1"/>
        <v xml:space="preserve"> </v>
      </c>
      <c r="K18" s="61" t="str">
        <f>IF(M18=0," ",VLOOKUP(M18,PROTOKOL!$A:$F,6))</f>
        <v xml:space="preserve"> </v>
      </c>
      <c r="L18" s="66"/>
      <c r="M18" s="66"/>
      <c r="N18" s="62"/>
      <c r="O18" s="63" t="str">
        <f>IF(M18=0," ",(VLOOKUP(M18,PROTOKOL!$A$1:$E$28,2))*N18)</f>
        <v xml:space="preserve"> </v>
      </c>
      <c r="P18" s="64" t="str">
        <f t="shared" si="2"/>
        <v xml:space="preserve"> </v>
      </c>
      <c r="Q18" s="65" t="str">
        <f>IF(M18=0," ",VLOOKUP(M18,PROTOKOL!$A:$E,5,))</f>
        <v xml:space="preserve"> </v>
      </c>
      <c r="R18" s="82" t="str">
        <f t="shared" si="3"/>
        <v xml:space="preserve"> </v>
      </c>
      <c r="S18" s="65"/>
      <c r="T18" s="82" t="str">
        <f t="shared" si="88"/>
        <v xml:space="preserve"> </v>
      </c>
      <c r="U18" s="117"/>
      <c r="V18" s="227"/>
      <c r="W18" s="61" t="str">
        <f>IF(Y18=0," ",VLOOKUP(Y18,PROTOKOL!$A:$F,6))</f>
        <v xml:space="preserve"> </v>
      </c>
      <c r="X18" s="62"/>
      <c r="Y18" s="62"/>
      <c r="Z18" s="62"/>
      <c r="AA18" s="63" t="str">
        <f>IF(Y18=0," ",(VLOOKUP(Y18,PROTOKOL!$A$1:$E$28,2))*Z18)</f>
        <v xml:space="preserve"> </v>
      </c>
      <c r="AB18" s="64" t="str">
        <f t="shared" si="4"/>
        <v xml:space="preserve"> </v>
      </c>
      <c r="AC18" s="65" t="str">
        <f>IF(Y18=0," ",VLOOKUP(Y18,PROTOKOL!$A:$E,5,))</f>
        <v xml:space="preserve"> </v>
      </c>
      <c r="AD18" s="82" t="str">
        <f t="shared" si="5"/>
        <v xml:space="preserve"> </v>
      </c>
      <c r="AE18" s="61" t="str">
        <f>IF(AG18=0," ",VLOOKUP(AG18,PROTOKOL!$A:$F,6))</f>
        <v xml:space="preserve"> </v>
      </c>
      <c r="AF18" s="66"/>
      <c r="AG18" s="66"/>
      <c r="AH18" s="62"/>
      <c r="AI18" s="63" t="str">
        <f>IF(AG18=0," ",(VLOOKUP(AG18,PROTOKOL!$A$1:$E$28,2))*AH18)</f>
        <v xml:space="preserve"> </v>
      </c>
      <c r="AJ18" s="64" t="str">
        <f t="shared" si="6"/>
        <v xml:space="preserve"> </v>
      </c>
      <c r="AK18" s="65" t="str">
        <f>IF(AG18=0," ",VLOOKUP(AG18,PROTOKOL!$A:$E,5,))</f>
        <v xml:space="preserve"> </v>
      </c>
      <c r="AL18" s="82" t="str">
        <f t="shared" si="7"/>
        <v xml:space="preserve"> </v>
      </c>
      <c r="AM18" s="65"/>
      <c r="AN18" s="82" t="str">
        <f t="shared" si="89"/>
        <v xml:space="preserve"> </v>
      </c>
      <c r="AO18" s="117"/>
      <c r="AP18" s="227"/>
      <c r="AQ18" s="61" t="str">
        <f>IF(AS18=0," ",VLOOKUP(AS18,PROTOKOL!$A:$F,6))</f>
        <v xml:space="preserve"> </v>
      </c>
      <c r="AR18" s="62"/>
      <c r="AS18" s="62"/>
      <c r="AT18" s="62"/>
      <c r="AU18" s="63" t="str">
        <f>IF(AS18=0," ",(VLOOKUP(AS18,PROTOKOL!$A$1:$E$28,2))*AT18)</f>
        <v xml:space="preserve"> </v>
      </c>
      <c r="AV18" s="64" t="str">
        <f t="shared" si="8"/>
        <v xml:space="preserve"> </v>
      </c>
      <c r="AW18" s="65" t="str">
        <f>IF(AS18=0," ",VLOOKUP(AS18,PROTOKOL!$A:$E,5,))</f>
        <v xml:space="preserve"> </v>
      </c>
      <c r="AX18" s="82" t="str">
        <f t="shared" si="9"/>
        <v xml:space="preserve"> </v>
      </c>
      <c r="AY18" s="61" t="str">
        <f>IF(BA18=0," ",VLOOKUP(BA18,PROTOKOL!$A:$F,6))</f>
        <v xml:space="preserve"> </v>
      </c>
      <c r="AZ18" s="66"/>
      <c r="BA18" s="66"/>
      <c r="BB18" s="62"/>
      <c r="BC18" s="63" t="str">
        <f>IF(BA18=0," ",(VLOOKUP(BA18,PROTOKOL!$A$1:$E$28,2))*BB18)</f>
        <v xml:space="preserve"> </v>
      </c>
      <c r="BD18" s="64" t="str">
        <f t="shared" si="10"/>
        <v xml:space="preserve"> </v>
      </c>
      <c r="BE18" s="65" t="str">
        <f>IF(BA18=0," ",VLOOKUP(BA18,PROTOKOL!$A:$E,5,))</f>
        <v xml:space="preserve"> </v>
      </c>
      <c r="BF18" s="82" t="str">
        <f t="shared" si="11"/>
        <v xml:space="preserve"> </v>
      </c>
      <c r="BG18" s="65"/>
      <c r="BH18" s="82" t="str">
        <f t="shared" si="90"/>
        <v xml:space="preserve"> </v>
      </c>
      <c r="BI18" s="117"/>
      <c r="BJ18" s="227"/>
      <c r="BK18" s="61" t="str">
        <f>IF(BM18=0," ",VLOOKUP(BM18,PROTOKOL!$A:$F,6))</f>
        <v xml:space="preserve"> </v>
      </c>
      <c r="BL18" s="62"/>
      <c r="BM18" s="62"/>
      <c r="BN18" s="62"/>
      <c r="BO18" s="63" t="str">
        <f>IF(BM18=0," ",(VLOOKUP(BM18,PROTOKOL!$A$1:$E$28,2))*BN18)</f>
        <v xml:space="preserve"> </v>
      </c>
      <c r="BP18" s="64" t="str">
        <f t="shared" si="12"/>
        <v xml:space="preserve"> </v>
      </c>
      <c r="BQ18" s="65" t="str">
        <f>IF(BM18=0," ",VLOOKUP(BM18,PROTOKOL!$A:$E,5,))</f>
        <v xml:space="preserve"> </v>
      </c>
      <c r="BR18" s="82" t="str">
        <f t="shared" si="13"/>
        <v xml:space="preserve"> </v>
      </c>
      <c r="BS18" s="61" t="str">
        <f>IF(BU18=0," ",VLOOKUP(BU18,PROTOKOL!$A:$F,6))</f>
        <v xml:space="preserve"> </v>
      </c>
      <c r="BT18" s="66"/>
      <c r="BU18" s="66"/>
      <c r="BV18" s="62"/>
      <c r="BW18" s="63" t="str">
        <f>IF(BU18=0," ",(VLOOKUP(BU18,PROTOKOL!$A$1:$E$28,2))*BV18)</f>
        <v xml:space="preserve"> </v>
      </c>
      <c r="BX18" s="64" t="str">
        <f t="shared" si="14"/>
        <v xml:space="preserve"> </v>
      </c>
      <c r="BY18" s="65" t="str">
        <f>IF(BU18=0," ",VLOOKUP(BU18,PROTOKOL!$A:$E,5,))</f>
        <v xml:space="preserve"> </v>
      </c>
      <c r="BZ18" s="82" t="str">
        <f t="shared" si="15"/>
        <v xml:space="preserve"> </v>
      </c>
      <c r="CA18" s="65"/>
      <c r="CB18" s="82" t="str">
        <f t="shared" si="91"/>
        <v xml:space="preserve"> </v>
      </c>
      <c r="CC18" s="117"/>
      <c r="CD18" s="227"/>
      <c r="CE18" s="61" t="str">
        <f>IF(CG18=0," ",VLOOKUP(CG18,PROTOKOL!$A:$F,6))</f>
        <v xml:space="preserve"> </v>
      </c>
      <c r="CF18" s="62"/>
      <c r="CG18" s="62"/>
      <c r="CH18" s="62"/>
      <c r="CI18" s="63" t="str">
        <f>IF(CG18=0," ",(VLOOKUP(CG18,PROTOKOL!$A$1:$E$28,2))*CH18)</f>
        <v xml:space="preserve"> </v>
      </c>
      <c r="CJ18" s="64" t="str">
        <f t="shared" si="16"/>
        <v xml:space="preserve"> </v>
      </c>
      <c r="CK18" s="65" t="str">
        <f>IF(CG18=0," ",VLOOKUP(CG18,PROTOKOL!$A:$E,5,))</f>
        <v xml:space="preserve"> </v>
      </c>
      <c r="CL18" s="82" t="str">
        <f t="shared" si="17"/>
        <v xml:space="preserve"> </v>
      </c>
      <c r="CM18" s="61" t="str">
        <f>IF(CO18=0," ",VLOOKUP(CO18,PROTOKOL!$A:$F,6))</f>
        <v xml:space="preserve"> </v>
      </c>
      <c r="CN18" s="66"/>
      <c r="CO18" s="66"/>
      <c r="CP18" s="62"/>
      <c r="CQ18" s="63" t="str">
        <f>IF(CO18=0," ",(VLOOKUP(CO18,PROTOKOL!$A$1:$E$28,2))*CP18)</f>
        <v xml:space="preserve"> </v>
      </c>
      <c r="CR18" s="64" t="str">
        <f t="shared" si="18"/>
        <v xml:space="preserve"> </v>
      </c>
      <c r="CS18" s="65" t="str">
        <f>IF(CO18=0," ",VLOOKUP(CO18,PROTOKOL!$A:$E,5,))</f>
        <v xml:space="preserve"> </v>
      </c>
      <c r="CT18" s="82" t="str">
        <f t="shared" si="19"/>
        <v xml:space="preserve"> </v>
      </c>
      <c r="CU18" s="65"/>
      <c r="CV18" s="82" t="str">
        <f t="shared" si="92"/>
        <v xml:space="preserve"> </v>
      </c>
      <c r="CW18" s="117"/>
      <c r="CX18" s="227"/>
      <c r="CY18" s="61" t="str">
        <f>IF(DA18=0," ",VLOOKUP(DA18,PROTOKOL!$A:$F,6))</f>
        <v xml:space="preserve"> </v>
      </c>
      <c r="CZ18" s="62"/>
      <c r="DA18" s="62"/>
      <c r="DB18" s="62"/>
      <c r="DC18" s="63" t="str">
        <f>IF(DA18=0," ",(VLOOKUP(DA18,PROTOKOL!$A$1:$E$28,2))*DB18)</f>
        <v xml:space="preserve"> </v>
      </c>
      <c r="DD18" s="64" t="str">
        <f t="shared" si="20"/>
        <v xml:space="preserve"> </v>
      </c>
      <c r="DE18" s="65" t="str">
        <f>IF(DA18=0," ",VLOOKUP(DA18,PROTOKOL!$A:$E,5,))</f>
        <v xml:space="preserve"> </v>
      </c>
      <c r="DF18" s="82" t="str">
        <f t="shared" si="21"/>
        <v xml:space="preserve"> </v>
      </c>
      <c r="DG18" s="61" t="str">
        <f>IF(DI18=0," ",VLOOKUP(DI18,PROTOKOL!$A:$F,6))</f>
        <v xml:space="preserve"> </v>
      </c>
      <c r="DH18" s="66"/>
      <c r="DI18" s="66"/>
      <c r="DJ18" s="62"/>
      <c r="DK18" s="63" t="str">
        <f>IF(DI18=0," ",(VLOOKUP(DI18,PROTOKOL!$A$1:$E$28,2))*DJ18)</f>
        <v xml:space="preserve"> </v>
      </c>
      <c r="DL18" s="64" t="str">
        <f t="shared" si="22"/>
        <v xml:space="preserve"> </v>
      </c>
      <c r="DM18" s="65" t="str">
        <f>IF(DI18=0," ",VLOOKUP(DI18,PROTOKOL!$A:$E,5,))</f>
        <v xml:space="preserve"> </v>
      </c>
      <c r="DN18" s="82" t="str">
        <f t="shared" si="23"/>
        <v xml:space="preserve"> </v>
      </c>
      <c r="DO18" s="65"/>
      <c r="DP18" s="82" t="str">
        <f t="shared" si="93"/>
        <v xml:space="preserve"> </v>
      </c>
      <c r="DQ18" s="117"/>
      <c r="DR18" s="227"/>
      <c r="DS18" s="61" t="str">
        <f>IF(DU18=0," ",VLOOKUP(DU18,PROTOKOL!$A:$F,6))</f>
        <v xml:space="preserve"> </v>
      </c>
      <c r="DT18" s="62"/>
      <c r="DU18" s="62"/>
      <c r="DV18" s="62"/>
      <c r="DW18" s="63" t="str">
        <f>IF(DU18=0," ",(VLOOKUP(DU18,PROTOKOL!$A$1:$E$28,2))*DV18)</f>
        <v xml:space="preserve"> </v>
      </c>
      <c r="DX18" s="64" t="str">
        <f t="shared" si="24"/>
        <v xml:space="preserve"> </v>
      </c>
      <c r="DY18" s="65" t="str">
        <f>IF(DU18=0," ",VLOOKUP(DU18,PROTOKOL!$A:$E,5,))</f>
        <v xml:space="preserve"> </v>
      </c>
      <c r="DZ18" s="82" t="str">
        <f t="shared" si="25"/>
        <v xml:space="preserve"> </v>
      </c>
      <c r="EA18" s="61" t="str">
        <f>IF(EC18=0," ",VLOOKUP(EC18,PROTOKOL!$A:$F,6))</f>
        <v xml:space="preserve"> </v>
      </c>
      <c r="EB18" s="66"/>
      <c r="EC18" s="66"/>
      <c r="ED18" s="62"/>
      <c r="EE18" s="63" t="str">
        <f>IF(EC18=0," ",(VLOOKUP(EC18,PROTOKOL!$A$1:$E$28,2))*ED18)</f>
        <v xml:space="preserve"> </v>
      </c>
      <c r="EF18" s="64" t="str">
        <f t="shared" si="26"/>
        <v xml:space="preserve"> </v>
      </c>
      <c r="EG18" s="65" t="str">
        <f>IF(EC18=0," ",VLOOKUP(EC18,PROTOKOL!$A:$E,5,))</f>
        <v xml:space="preserve"> </v>
      </c>
      <c r="EH18" s="82" t="str">
        <f t="shared" si="27"/>
        <v xml:space="preserve"> </v>
      </c>
      <c r="EI18" s="65"/>
      <c r="EJ18" s="82" t="str">
        <f t="shared" si="94"/>
        <v xml:space="preserve"> </v>
      </c>
      <c r="EK18" s="117"/>
      <c r="EL18" s="227"/>
      <c r="EM18" s="61" t="str">
        <f>IF(EO18=0," ",VLOOKUP(EO18,PROTOKOL!$A:$F,6))</f>
        <v xml:space="preserve"> </v>
      </c>
      <c r="EN18" s="62"/>
      <c r="EO18" s="62"/>
      <c r="EP18" s="62"/>
      <c r="EQ18" s="63" t="str">
        <f>IF(EO18=0," ",(VLOOKUP(EO18,PROTOKOL!$A$1:$E$28,2))*EP18)</f>
        <v xml:space="preserve"> </v>
      </c>
      <c r="ER18" s="64" t="str">
        <f t="shared" si="28"/>
        <v xml:space="preserve"> </v>
      </c>
      <c r="ES18" s="65" t="str">
        <f>IF(EO18=0," ",VLOOKUP(EO18,PROTOKOL!$A:$E,5,))</f>
        <v xml:space="preserve"> </v>
      </c>
      <c r="ET18" s="82" t="str">
        <f t="shared" si="29"/>
        <v xml:space="preserve"> </v>
      </c>
      <c r="EU18" s="61" t="str">
        <f>IF(EW18=0," ",VLOOKUP(EW18,PROTOKOL!$A:$F,6))</f>
        <v xml:space="preserve"> </v>
      </c>
      <c r="EV18" s="66"/>
      <c r="EW18" s="66"/>
      <c r="EX18" s="62"/>
      <c r="EY18" s="63" t="str">
        <f>IF(EW18=0," ",(VLOOKUP(EW18,PROTOKOL!$A$1:$E$28,2))*EX18)</f>
        <v xml:space="preserve"> </v>
      </c>
      <c r="EZ18" s="64" t="str">
        <f t="shared" si="30"/>
        <v xml:space="preserve"> </v>
      </c>
      <c r="FA18" s="65" t="str">
        <f>IF(EW18=0," ",VLOOKUP(EW18,PROTOKOL!$A:$E,5,))</f>
        <v xml:space="preserve"> </v>
      </c>
      <c r="FB18" s="82" t="str">
        <f t="shared" si="31"/>
        <v xml:space="preserve"> </v>
      </c>
      <c r="FC18" s="65"/>
      <c r="FD18" s="82" t="str">
        <f t="shared" si="95"/>
        <v xml:space="preserve"> </v>
      </c>
      <c r="FE18" s="117"/>
      <c r="FF18" s="227"/>
      <c r="FG18" s="61" t="str">
        <f>IF(FI18=0," ",VLOOKUP(FI18,PROTOKOL!$A:$F,6))</f>
        <v>KOKU TESTİ</v>
      </c>
      <c r="FH18" s="62">
        <v>1</v>
      </c>
      <c r="FI18" s="62">
        <v>16</v>
      </c>
      <c r="FJ18" s="62">
        <v>1</v>
      </c>
      <c r="FK18" s="63">
        <f>IF(FI18=0," ",(VLOOKUP(FI18,PROTOKOL!$A$1:$E$28,2))*FJ18)</f>
        <v>0</v>
      </c>
      <c r="FL18" s="64">
        <f t="shared" si="32"/>
        <v>1</v>
      </c>
      <c r="FM18" s="65">
        <f>IF(FI18=0," ",VLOOKUP(FI18,PROTOKOL!$A:$E,5,))</f>
        <v>25.405435113750318</v>
      </c>
      <c r="FN18" s="82">
        <f>IF(FI18=0," ",FM18*FL18)/7.5*1</f>
        <v>3.3873913485000426</v>
      </c>
      <c r="FO18" s="61" t="str">
        <f>IF(FQ18=0," ",VLOOKUP(FQ18,PROTOKOL!$A:$F,6))</f>
        <v xml:space="preserve"> </v>
      </c>
      <c r="FP18" s="66"/>
      <c r="FQ18" s="66"/>
      <c r="FR18" s="62"/>
      <c r="FS18" s="63" t="str">
        <f>IF(FQ18=0," ",(VLOOKUP(FQ18,PROTOKOL!$A$1:$E$28,2))*FR18)</f>
        <v xml:space="preserve"> </v>
      </c>
      <c r="FT18" s="64" t="str">
        <f t="shared" si="34"/>
        <v xml:space="preserve"> </v>
      </c>
      <c r="FU18" s="65" t="str">
        <f>IF(FQ18=0," ",VLOOKUP(FQ18,PROTOKOL!$A:$E,5,))</f>
        <v xml:space="preserve"> </v>
      </c>
      <c r="FV18" s="82" t="str">
        <f t="shared" si="35"/>
        <v xml:space="preserve"> </v>
      </c>
      <c r="FW18" s="65"/>
      <c r="FX18" s="82" t="str">
        <f t="shared" si="96"/>
        <v xml:space="preserve"> </v>
      </c>
      <c r="FY18" s="117"/>
      <c r="FZ18" s="227"/>
      <c r="GA18" s="61" t="str">
        <f>IF(GC18=0," ",VLOOKUP(GC18,PROTOKOL!$A:$F,6))</f>
        <v xml:space="preserve"> </v>
      </c>
      <c r="GB18" s="62"/>
      <c r="GC18" s="62"/>
      <c r="GD18" s="62"/>
      <c r="GE18" s="63" t="str">
        <f>IF(GC18=0," ",(VLOOKUP(GC18,PROTOKOL!$A$1:$E$28,2))*GD18)</f>
        <v xml:space="preserve"> </v>
      </c>
      <c r="GF18" s="64" t="str">
        <f t="shared" si="36"/>
        <v xml:space="preserve"> </v>
      </c>
      <c r="GG18" s="65" t="str">
        <f>IF(GC18=0," ",VLOOKUP(GC18,PROTOKOL!$A:$E,5,))</f>
        <v xml:space="preserve"> </v>
      </c>
      <c r="GH18" s="82" t="str">
        <f t="shared" si="37"/>
        <v xml:space="preserve"> </v>
      </c>
      <c r="GI18" s="61" t="str">
        <f>IF(GK18=0," ",VLOOKUP(GK18,PROTOKOL!$A:$F,6))</f>
        <v xml:space="preserve"> </v>
      </c>
      <c r="GJ18" s="66"/>
      <c r="GK18" s="66"/>
      <c r="GL18" s="62"/>
      <c r="GM18" s="63" t="str">
        <f>IF(GK18=0," ",(VLOOKUP(GK18,PROTOKOL!$A$1:$E$28,2))*GL18)</f>
        <v xml:space="preserve"> </v>
      </c>
      <c r="GN18" s="64" t="str">
        <f t="shared" si="38"/>
        <v xml:space="preserve"> </v>
      </c>
      <c r="GO18" s="65" t="str">
        <f>IF(GK18=0," ",VLOOKUP(GK18,PROTOKOL!$A:$E,5,))</f>
        <v xml:space="preserve"> </v>
      </c>
      <c r="GP18" s="82" t="str">
        <f t="shared" si="39"/>
        <v xml:space="preserve"> </v>
      </c>
      <c r="GQ18" s="65"/>
      <c r="GR18" s="82" t="str">
        <f t="shared" si="97"/>
        <v xml:space="preserve"> </v>
      </c>
      <c r="GS18" s="117"/>
      <c r="GT18" s="227"/>
      <c r="GU18" s="61" t="str">
        <f>IF(GW18=0," ",VLOOKUP(GW18,PROTOKOL!$A:$F,6))</f>
        <v xml:space="preserve"> </v>
      </c>
      <c r="GV18" s="62"/>
      <c r="GW18" s="62"/>
      <c r="GX18" s="62"/>
      <c r="GY18" s="63" t="str">
        <f>IF(GW18=0," ",(VLOOKUP(GW18,PROTOKOL!$A$1:$E$28,2))*GX18)</f>
        <v xml:space="preserve"> </v>
      </c>
      <c r="GZ18" s="64" t="str">
        <f t="shared" si="40"/>
        <v xml:space="preserve"> </v>
      </c>
      <c r="HA18" s="65" t="str">
        <f>IF(GW18=0," ",VLOOKUP(GW18,PROTOKOL!$A:$E,5,))</f>
        <v xml:space="preserve"> </v>
      </c>
      <c r="HB18" s="82" t="str">
        <f t="shared" si="41"/>
        <v xml:space="preserve"> </v>
      </c>
      <c r="HC18" s="61" t="str">
        <f>IF(HE18=0," ",VLOOKUP(HE18,PROTOKOL!$A:$F,6))</f>
        <v xml:space="preserve"> </v>
      </c>
      <c r="HD18" s="66"/>
      <c r="HE18" s="66"/>
      <c r="HF18" s="62"/>
      <c r="HG18" s="63" t="str">
        <f>IF(HE18=0," ",(VLOOKUP(HE18,PROTOKOL!$A$1:$E$28,2))*HF18)</f>
        <v xml:space="preserve"> </v>
      </c>
      <c r="HH18" s="64" t="str">
        <f t="shared" si="42"/>
        <v xml:space="preserve"> </v>
      </c>
      <c r="HI18" s="65" t="str">
        <f>IF(HE18=0," ",VLOOKUP(HE18,PROTOKOL!$A:$E,5,))</f>
        <v xml:space="preserve"> </v>
      </c>
      <c r="HJ18" s="82" t="str">
        <f t="shared" si="43"/>
        <v xml:space="preserve"> </v>
      </c>
      <c r="HK18" s="65"/>
      <c r="HL18" s="82" t="str">
        <f t="shared" si="98"/>
        <v xml:space="preserve"> </v>
      </c>
      <c r="HM18" s="117"/>
      <c r="HN18" s="227"/>
      <c r="HO18" s="61" t="str">
        <f>IF(HQ18=0," ",VLOOKUP(HQ18,PROTOKOL!$A:$F,6))</f>
        <v xml:space="preserve"> </v>
      </c>
      <c r="HP18" s="62"/>
      <c r="HQ18" s="62"/>
      <c r="HR18" s="62"/>
      <c r="HS18" s="63" t="str">
        <f>IF(HQ18=0," ",(VLOOKUP(HQ18,PROTOKOL!$A$1:$E$28,2))*HR18)</f>
        <v xml:space="preserve"> </v>
      </c>
      <c r="HT18" s="64" t="str">
        <f t="shared" si="44"/>
        <v xml:space="preserve"> </v>
      </c>
      <c r="HU18" s="65" t="str">
        <f>IF(HQ18=0," ",VLOOKUP(HQ18,PROTOKOL!$A:$E,5,))</f>
        <v xml:space="preserve"> </v>
      </c>
      <c r="HV18" s="82" t="str">
        <f t="shared" si="45"/>
        <v xml:space="preserve"> </v>
      </c>
      <c r="HW18" s="61" t="str">
        <f>IF(HY18=0," ",VLOOKUP(HY18,PROTOKOL!$A:$F,6))</f>
        <v xml:space="preserve"> </v>
      </c>
      <c r="HX18" s="66"/>
      <c r="HY18" s="66"/>
      <c r="HZ18" s="62"/>
      <c r="IA18" s="63" t="str">
        <f>IF(HY18=0," ",(VLOOKUP(HY18,PROTOKOL!$A$1:$E$28,2))*HZ18)</f>
        <v xml:space="preserve"> </v>
      </c>
      <c r="IB18" s="64" t="str">
        <f t="shared" si="46"/>
        <v xml:space="preserve"> </v>
      </c>
      <c r="IC18" s="65" t="str">
        <f>IF(HY18=0," ",VLOOKUP(HY18,PROTOKOL!$A:$E,5,))</f>
        <v xml:space="preserve"> </v>
      </c>
      <c r="ID18" s="82" t="str">
        <f t="shared" si="47"/>
        <v xml:space="preserve"> </v>
      </c>
      <c r="IE18" s="65"/>
      <c r="IF18" s="82" t="str">
        <f t="shared" si="99"/>
        <v xml:space="preserve"> </v>
      </c>
      <c r="IG18" s="117"/>
      <c r="IH18" s="227"/>
      <c r="II18" s="61" t="str">
        <f>IF(IK18=0," ",VLOOKUP(IK18,PROTOKOL!$A:$F,6))</f>
        <v xml:space="preserve"> </v>
      </c>
      <c r="IJ18" s="62"/>
      <c r="IK18" s="62"/>
      <c r="IL18" s="62"/>
      <c r="IM18" s="63" t="str">
        <f>IF(IK18=0," ",(VLOOKUP(IK18,PROTOKOL!$A$1:$E$28,2))*IL18)</f>
        <v xml:space="preserve"> </v>
      </c>
      <c r="IN18" s="64" t="str">
        <f t="shared" si="48"/>
        <v xml:space="preserve"> </v>
      </c>
      <c r="IO18" s="65" t="str">
        <f>IF(IK18=0," ",VLOOKUP(IK18,PROTOKOL!$A:$E,5,))</f>
        <v xml:space="preserve"> </v>
      </c>
      <c r="IP18" s="82" t="str">
        <f t="shared" si="49"/>
        <v xml:space="preserve"> </v>
      </c>
      <c r="IQ18" s="61" t="str">
        <f>IF(IS18=0," ",VLOOKUP(IS18,PROTOKOL!$A:$F,6))</f>
        <v xml:space="preserve"> </v>
      </c>
      <c r="IR18" s="66"/>
      <c r="IS18" s="66"/>
      <c r="IT18" s="62"/>
      <c r="IU18" s="63" t="str">
        <f>IF(IS18=0," ",(VLOOKUP(IS18,PROTOKOL!$A$1:$E$28,2))*IT18)</f>
        <v xml:space="preserve"> </v>
      </c>
      <c r="IV18" s="64" t="str">
        <f t="shared" si="50"/>
        <v xml:space="preserve"> </v>
      </c>
      <c r="IW18" s="65" t="str">
        <f>IF(IS18=0," ",VLOOKUP(IS18,PROTOKOL!$A:$E,5,))</f>
        <v xml:space="preserve"> </v>
      </c>
      <c r="IX18" s="82" t="str">
        <f t="shared" si="51"/>
        <v xml:space="preserve"> </v>
      </c>
      <c r="IY18" s="65"/>
      <c r="IZ18" s="82" t="str">
        <f t="shared" si="100"/>
        <v xml:space="preserve"> </v>
      </c>
      <c r="JA18" s="117"/>
      <c r="JB18" s="227"/>
      <c r="JC18" s="61" t="str">
        <f>IF(JE18=0," ",VLOOKUP(JE18,PROTOKOL!$A:$F,6))</f>
        <v xml:space="preserve"> </v>
      </c>
      <c r="JD18" s="62"/>
      <c r="JE18" s="62"/>
      <c r="JF18" s="62"/>
      <c r="JG18" s="63" t="str">
        <f>IF(JE18=0," ",(VLOOKUP(JE18,PROTOKOL!$A$1:$E$28,2))*JF18)</f>
        <v xml:space="preserve"> </v>
      </c>
      <c r="JH18" s="64" t="str">
        <f t="shared" si="52"/>
        <v xml:space="preserve"> </v>
      </c>
      <c r="JI18" s="65" t="str">
        <f>IF(JE18=0," ",VLOOKUP(JE18,PROTOKOL!$A:$E,5,))</f>
        <v xml:space="preserve"> </v>
      </c>
      <c r="JJ18" s="82" t="str">
        <f t="shared" si="53"/>
        <v xml:space="preserve"> </v>
      </c>
      <c r="JK18" s="61" t="str">
        <f>IF(JM18=0," ",VLOOKUP(JM18,PROTOKOL!$A:$F,6))</f>
        <v xml:space="preserve"> </v>
      </c>
      <c r="JL18" s="66"/>
      <c r="JM18" s="66"/>
      <c r="JN18" s="62"/>
      <c r="JO18" s="63" t="str">
        <f>IF(JM18=0," ",(VLOOKUP(JM18,PROTOKOL!$A$1:$E$28,2))*JN18)</f>
        <v xml:space="preserve"> </v>
      </c>
      <c r="JP18" s="64" t="str">
        <f t="shared" si="54"/>
        <v xml:space="preserve"> </v>
      </c>
      <c r="JQ18" s="65" t="str">
        <f>IF(JM18=0," ",VLOOKUP(JM18,PROTOKOL!$A:$E,5,))</f>
        <v xml:space="preserve"> </v>
      </c>
      <c r="JR18" s="82" t="str">
        <f t="shared" si="55"/>
        <v xml:space="preserve"> </v>
      </c>
      <c r="JS18" s="65"/>
      <c r="JT18" s="82" t="str">
        <f t="shared" si="101"/>
        <v xml:space="preserve"> </v>
      </c>
      <c r="JU18" s="117"/>
      <c r="JV18" s="227"/>
      <c r="JW18" s="61" t="str">
        <f>IF(JY18=0," ",VLOOKUP(JY18,PROTOKOL!$A:$F,6))</f>
        <v xml:space="preserve"> </v>
      </c>
      <c r="JX18" s="62"/>
      <c r="JY18" s="62"/>
      <c r="JZ18" s="62"/>
      <c r="KA18" s="63" t="str">
        <f>IF(JY18=0," ",(VLOOKUP(JY18,PROTOKOL!$A$1:$E$28,2))*JZ18)</f>
        <v xml:space="preserve"> </v>
      </c>
      <c r="KB18" s="64" t="str">
        <f t="shared" si="56"/>
        <v xml:space="preserve"> </v>
      </c>
      <c r="KC18" s="65" t="str">
        <f>IF(JY18=0," ",VLOOKUP(JY18,PROTOKOL!$A:$E,5,))</f>
        <v xml:space="preserve"> </v>
      </c>
      <c r="KD18" s="82" t="str">
        <f t="shared" si="57"/>
        <v xml:space="preserve"> </v>
      </c>
      <c r="KE18" s="61" t="str">
        <f>IF(KG18=0," ",VLOOKUP(KG18,PROTOKOL!$A:$F,6))</f>
        <v xml:space="preserve"> </v>
      </c>
      <c r="KF18" s="66"/>
      <c r="KG18" s="66"/>
      <c r="KH18" s="62"/>
      <c r="KI18" s="63" t="str">
        <f>IF(KG18=0," ",(VLOOKUP(KG18,PROTOKOL!$A$1:$E$28,2))*KH18)</f>
        <v xml:space="preserve"> </v>
      </c>
      <c r="KJ18" s="64" t="str">
        <f t="shared" si="58"/>
        <v xml:space="preserve"> </v>
      </c>
      <c r="KK18" s="65" t="str">
        <f>IF(KG18=0," ",VLOOKUP(KG18,PROTOKOL!$A:$E,5,))</f>
        <v xml:space="preserve"> </v>
      </c>
      <c r="KL18" s="82" t="str">
        <f t="shared" si="59"/>
        <v xml:space="preserve"> </v>
      </c>
      <c r="KM18" s="65"/>
      <c r="KN18" s="82" t="str">
        <f t="shared" si="102"/>
        <v xml:space="preserve"> </v>
      </c>
      <c r="KO18" s="117"/>
      <c r="KP18" s="227"/>
      <c r="KQ18" s="61" t="str">
        <f>IF(KS18=0," ",VLOOKUP(KS18,PROTOKOL!$A:$F,6))</f>
        <v xml:space="preserve"> </v>
      </c>
      <c r="KR18" s="62"/>
      <c r="KS18" s="62"/>
      <c r="KT18" s="62"/>
      <c r="KU18" s="63" t="str">
        <f>IF(KS18=0," ",(VLOOKUP(KS18,PROTOKOL!$A$1:$E$28,2))*KT18)</f>
        <v xml:space="preserve"> </v>
      </c>
      <c r="KV18" s="64" t="str">
        <f t="shared" si="60"/>
        <v xml:space="preserve"> </v>
      </c>
      <c r="KW18" s="65" t="str">
        <f>IF(KS18=0," ",VLOOKUP(KS18,PROTOKOL!$A:$E,5,))</f>
        <v xml:space="preserve"> </v>
      </c>
      <c r="KX18" s="82" t="str">
        <f t="shared" si="61"/>
        <v xml:space="preserve"> </v>
      </c>
      <c r="KY18" s="61" t="str">
        <f>IF(LA18=0," ",VLOOKUP(LA18,PROTOKOL!$A:$F,6))</f>
        <v xml:space="preserve"> </v>
      </c>
      <c r="KZ18" s="66"/>
      <c r="LA18" s="66"/>
      <c r="LB18" s="62"/>
      <c r="LC18" s="63" t="str">
        <f>IF(LA18=0," ",(VLOOKUP(LA18,PROTOKOL!$A$1:$E$28,2))*LB18)</f>
        <v xml:space="preserve"> </v>
      </c>
      <c r="LD18" s="64" t="str">
        <f t="shared" si="62"/>
        <v xml:space="preserve"> </v>
      </c>
      <c r="LE18" s="65" t="str">
        <f>IF(LA18=0," ",VLOOKUP(LA18,PROTOKOL!$A:$E,5,))</f>
        <v xml:space="preserve"> </v>
      </c>
      <c r="LF18" s="82" t="str">
        <f t="shared" si="63"/>
        <v xml:space="preserve"> </v>
      </c>
      <c r="LG18" s="65"/>
      <c r="LH18" s="82" t="str">
        <f t="shared" si="103"/>
        <v xml:space="preserve"> </v>
      </c>
      <c r="LI18" s="117"/>
      <c r="LJ18" s="227"/>
      <c r="LK18" s="61" t="str">
        <f>IF(LM18=0," ",VLOOKUP(LM18,PROTOKOL!$A:$F,6))</f>
        <v xml:space="preserve"> </v>
      </c>
      <c r="LL18" s="62"/>
      <c r="LM18" s="62"/>
      <c r="LN18" s="62"/>
      <c r="LO18" s="63" t="str">
        <f>IF(LM18=0," ",(VLOOKUP(LM18,PROTOKOL!$A$1:$E$28,2))*LN18)</f>
        <v xml:space="preserve"> </v>
      </c>
      <c r="LP18" s="64" t="str">
        <f t="shared" si="64"/>
        <v xml:space="preserve"> </v>
      </c>
      <c r="LQ18" s="65" t="str">
        <f>IF(LM18=0," ",VLOOKUP(LM18,PROTOKOL!$A:$E,5,))</f>
        <v xml:space="preserve"> </v>
      </c>
      <c r="LR18" s="82" t="str">
        <f t="shared" si="65"/>
        <v xml:space="preserve"> </v>
      </c>
      <c r="LS18" s="61" t="str">
        <f>IF(LU18=0," ",VLOOKUP(LU18,PROTOKOL!$A:$F,6))</f>
        <v xml:space="preserve"> </v>
      </c>
      <c r="LT18" s="66"/>
      <c r="LU18" s="66"/>
      <c r="LV18" s="62"/>
      <c r="LW18" s="63" t="str">
        <f>IF(LU18=0," ",(VLOOKUP(LU18,PROTOKOL!$A$1:$E$28,2))*LV18)</f>
        <v xml:space="preserve"> </v>
      </c>
      <c r="LX18" s="64" t="str">
        <f t="shared" si="66"/>
        <v xml:space="preserve"> </v>
      </c>
      <c r="LY18" s="65" t="str">
        <f>IF(LU18=0," ",VLOOKUP(LU18,PROTOKOL!$A:$E,5,))</f>
        <v xml:space="preserve"> </v>
      </c>
      <c r="LZ18" s="82" t="str">
        <f t="shared" si="67"/>
        <v xml:space="preserve"> </v>
      </c>
      <c r="MA18" s="65"/>
      <c r="MB18" s="82" t="str">
        <f t="shared" si="104"/>
        <v xml:space="preserve"> </v>
      </c>
      <c r="MC18" s="117"/>
      <c r="MD18" s="227"/>
      <c r="ME18" s="61" t="str">
        <f>IF(MG18=0," ",VLOOKUP(MG18,PROTOKOL!$A:$F,6))</f>
        <v xml:space="preserve"> </v>
      </c>
      <c r="MF18" s="62"/>
      <c r="MG18" s="62"/>
      <c r="MH18" s="62"/>
      <c r="MI18" s="63" t="str">
        <f>IF(MG18=0," ",(VLOOKUP(MG18,PROTOKOL!$A$1:$E$28,2))*MH18)</f>
        <v xml:space="preserve"> </v>
      </c>
      <c r="MJ18" s="64" t="str">
        <f t="shared" si="68"/>
        <v xml:space="preserve"> </v>
      </c>
      <c r="MK18" s="65" t="str">
        <f>IF(MG18=0," ",VLOOKUP(MG18,PROTOKOL!$A:$E,5,))</f>
        <v xml:space="preserve"> </v>
      </c>
      <c r="ML18" s="82" t="str">
        <f t="shared" si="69"/>
        <v xml:space="preserve"> </v>
      </c>
      <c r="MM18" s="61" t="str">
        <f>IF(MO18=0," ",VLOOKUP(MO18,PROTOKOL!$A:$F,6))</f>
        <v xml:space="preserve"> </v>
      </c>
      <c r="MN18" s="66"/>
      <c r="MO18" s="66"/>
      <c r="MP18" s="62"/>
      <c r="MQ18" s="63" t="str">
        <f>IF(MO18=0," ",(VLOOKUP(MO18,PROTOKOL!$A$1:$E$28,2))*MP18)</f>
        <v xml:space="preserve"> </v>
      </c>
      <c r="MR18" s="64" t="str">
        <f t="shared" si="70"/>
        <v xml:space="preserve"> </v>
      </c>
      <c r="MS18" s="65" t="str">
        <f>IF(MO18=0," ",VLOOKUP(MO18,PROTOKOL!$A:$E,5,))</f>
        <v xml:space="preserve"> </v>
      </c>
      <c r="MT18" s="82" t="str">
        <f t="shared" si="71"/>
        <v xml:space="preserve"> </v>
      </c>
      <c r="MU18" s="65"/>
      <c r="MV18" s="82" t="str">
        <f t="shared" si="105"/>
        <v xml:space="preserve"> </v>
      </c>
      <c r="MW18" s="117"/>
      <c r="MX18" s="227"/>
      <c r="MY18" s="61" t="str">
        <f>IF(NA18=0," ",VLOOKUP(NA18,PROTOKOL!$A:$F,6))</f>
        <v xml:space="preserve"> </v>
      </c>
      <c r="MZ18" s="62"/>
      <c r="NA18" s="62"/>
      <c r="NB18" s="62"/>
      <c r="NC18" s="63" t="str">
        <f>IF(NA18=0," ",(VLOOKUP(NA18,PROTOKOL!$A$1:$E$28,2))*NB18)</f>
        <v xml:space="preserve"> </v>
      </c>
      <c r="ND18" s="64" t="str">
        <f t="shared" si="72"/>
        <v xml:space="preserve"> </v>
      </c>
      <c r="NE18" s="65" t="str">
        <f>IF(NA18=0," ",VLOOKUP(NA18,PROTOKOL!$A:$E,5,))</f>
        <v xml:space="preserve"> </v>
      </c>
      <c r="NF18" s="82" t="str">
        <f t="shared" si="73"/>
        <v xml:space="preserve"> </v>
      </c>
      <c r="NG18" s="61" t="str">
        <f>IF(NI18=0," ",VLOOKUP(NI18,PROTOKOL!$A:$F,6))</f>
        <v xml:space="preserve"> </v>
      </c>
      <c r="NH18" s="66"/>
      <c r="NI18" s="66"/>
      <c r="NJ18" s="62"/>
      <c r="NK18" s="63" t="str">
        <f>IF(NI18=0," ",(VLOOKUP(NI18,PROTOKOL!$A$1:$E$28,2))*NJ18)</f>
        <v xml:space="preserve"> </v>
      </c>
      <c r="NL18" s="64" t="str">
        <f t="shared" si="74"/>
        <v xml:space="preserve"> </v>
      </c>
      <c r="NM18" s="65" t="str">
        <f>IF(NI18=0," ",VLOOKUP(NI18,PROTOKOL!$A:$E,5,))</f>
        <v xml:space="preserve"> </v>
      </c>
      <c r="NN18" s="82" t="str">
        <f t="shared" si="75"/>
        <v xml:space="preserve"> </v>
      </c>
      <c r="NO18" s="65"/>
      <c r="NP18" s="82" t="str">
        <f t="shared" si="106"/>
        <v xml:space="preserve"> </v>
      </c>
      <c r="NQ18" s="117"/>
      <c r="NR18" s="227"/>
      <c r="NS18" s="61" t="str">
        <f>IF(NU18=0," ",VLOOKUP(NU18,PROTOKOL!$A:$F,6))</f>
        <v>Forklift Operatörü</v>
      </c>
      <c r="NT18" s="62">
        <v>1</v>
      </c>
      <c r="NU18" s="62">
        <v>13</v>
      </c>
      <c r="NV18" s="62">
        <v>3.5</v>
      </c>
      <c r="NW18" s="63">
        <f>IF(NU18=0," ",(VLOOKUP(NU18,PROTOKOL!$A$1:$E$28,2))*NV18)</f>
        <v>0</v>
      </c>
      <c r="NX18" s="64">
        <f t="shared" si="76"/>
        <v>1</v>
      </c>
      <c r="NY18" s="65">
        <f>IF(NU18=0," ",VLOOKUP(NU18,PROTOKOL!$A:$E,5,))</f>
        <v>7.5</v>
      </c>
      <c r="NZ18" s="82">
        <f>IF(NU18=0," ",NY18*NX18)/7.5*3.5</f>
        <v>3.5</v>
      </c>
      <c r="OA18" s="61" t="str">
        <f>IF(OC18=0," ",VLOOKUP(OC18,PROTOKOL!$A:$F,6))</f>
        <v xml:space="preserve"> </v>
      </c>
      <c r="OB18" s="66"/>
      <c r="OC18" s="66"/>
      <c r="OD18" s="62"/>
      <c r="OE18" s="63" t="str">
        <f>IF(OC18=0," ",(VLOOKUP(OC18,PROTOKOL!$A$1:$E$28,2))*OD18)</f>
        <v xml:space="preserve"> </v>
      </c>
      <c r="OF18" s="64" t="str">
        <f t="shared" si="78"/>
        <v xml:space="preserve"> </v>
      </c>
      <c r="OG18" s="65" t="str">
        <f>IF(OC18=0," ",VLOOKUP(OC18,PROTOKOL!$A:$E,5,))</f>
        <v xml:space="preserve"> </v>
      </c>
      <c r="OH18" s="82" t="str">
        <f t="shared" si="79"/>
        <v xml:space="preserve"> </v>
      </c>
      <c r="OI18" s="65"/>
      <c r="OJ18" s="82" t="str">
        <f t="shared" si="107"/>
        <v xml:space="preserve"> </v>
      </c>
      <c r="OK18" s="117"/>
      <c r="OL18" s="207">
        <v>30</v>
      </c>
      <c r="OM18" s="226"/>
      <c r="ON18" s="61" t="str">
        <f>IF(OP18=0," ",VLOOKUP(OP18,PROTOKOL!$A:$F,6))</f>
        <v xml:space="preserve"> </v>
      </c>
      <c r="OO18" s="62"/>
      <c r="OP18" s="62"/>
      <c r="OQ18" s="62"/>
      <c r="OR18" s="63" t="str">
        <f>IF(OP18=0," ",(VLOOKUP(OP18,PROTOKOL!$A$1:$E$28,2))*OQ18)</f>
        <v xml:space="preserve"> </v>
      </c>
      <c r="OS18" s="64" t="str">
        <f t="shared" si="80"/>
        <v xml:space="preserve"> </v>
      </c>
      <c r="OT18" s="65" t="str">
        <f>IF(OP18=0," ",VLOOKUP(OP18,PROTOKOL!$A:$E,5,))</f>
        <v xml:space="preserve"> </v>
      </c>
      <c r="OU18" s="82" t="str">
        <f t="shared" si="81"/>
        <v xml:space="preserve"> </v>
      </c>
      <c r="OV18" s="61" t="str">
        <f>IF(OX18=0," ",VLOOKUP(OX18,PROTOKOL!$A:$F,6))</f>
        <v xml:space="preserve"> </v>
      </c>
      <c r="OW18" s="66"/>
      <c r="OX18" s="66"/>
      <c r="OY18" s="62"/>
      <c r="OZ18" s="63" t="str">
        <f>IF(OX18=0," ",(VLOOKUP(OX18,PROTOKOL!$A$1:$E$28,2))*OY18)</f>
        <v xml:space="preserve"> </v>
      </c>
      <c r="PA18" s="64" t="str">
        <f t="shared" si="108"/>
        <v xml:space="preserve"> </v>
      </c>
      <c r="PB18" s="65" t="str">
        <f>IF(OX18=0," ",VLOOKUP(OX18,PROTOKOL!$A:$E,5,))</f>
        <v xml:space="preserve"> </v>
      </c>
      <c r="PC18" s="82" t="str">
        <f t="shared" si="109"/>
        <v xml:space="preserve"> </v>
      </c>
      <c r="PD18" s="82">
        <f t="shared" si="110"/>
        <v>0</v>
      </c>
      <c r="PE18" s="82" t="str">
        <f t="shared" si="111"/>
        <v xml:space="preserve"> </v>
      </c>
      <c r="PF18" s="117"/>
      <c r="PG18" s="227"/>
      <c r="PH18" s="61" t="str">
        <f>IF(PJ18=0," ",VLOOKUP(PJ18,PROTOKOL!$A:$F,6))</f>
        <v xml:space="preserve"> </v>
      </c>
      <c r="PI18" s="62"/>
      <c r="PJ18" s="62"/>
      <c r="PK18" s="62"/>
      <c r="PL18" s="63" t="str">
        <f>IF(PJ18=0," ",(VLOOKUP(PJ18,PROTOKOL!$A$1:$E$28,2))*PK18)</f>
        <v xml:space="preserve"> </v>
      </c>
      <c r="PM18" s="64" t="str">
        <f t="shared" si="84"/>
        <v xml:space="preserve"> </v>
      </c>
      <c r="PN18" s="65" t="str">
        <f>IF(PJ18=0," ",VLOOKUP(PJ18,PROTOKOL!$A:$E,5,))</f>
        <v xml:space="preserve"> </v>
      </c>
      <c r="PO18" s="82" t="str">
        <f t="shared" si="85"/>
        <v xml:space="preserve"> </v>
      </c>
      <c r="PP18" s="61" t="str">
        <f>IF(PR18=0," ",VLOOKUP(PR18,PROTOKOL!$A:$F,6))</f>
        <v xml:space="preserve"> </v>
      </c>
      <c r="PQ18" s="66"/>
      <c r="PR18" s="66"/>
      <c r="PS18" s="62"/>
      <c r="PT18" s="63" t="str">
        <f>IF(PR18=0," ",(VLOOKUP(PR18,PROTOKOL!$A$1:$E$28,2))*PS18)</f>
        <v xml:space="preserve"> </v>
      </c>
      <c r="PU18" s="64" t="str">
        <f t="shared" si="86"/>
        <v xml:space="preserve"> </v>
      </c>
      <c r="PV18" s="65" t="str">
        <f>IF(PR18=0," ",VLOOKUP(PR18,PROTOKOL!$A:$E,5,))</f>
        <v xml:space="preserve"> </v>
      </c>
      <c r="PW18" s="82" t="str">
        <f t="shared" si="87"/>
        <v xml:space="preserve"> </v>
      </c>
      <c r="PX18" s="65"/>
      <c r="PY18" s="82" t="str">
        <f t="shared" si="112"/>
        <v xml:space="preserve"> </v>
      </c>
      <c r="PZ18" s="117"/>
      <c r="QA18" s="117"/>
      <c r="QB18" s="117"/>
      <c r="QC18" s="117"/>
      <c r="QD18" s="117"/>
      <c r="QE18" s="117"/>
      <c r="QF18" s="117"/>
      <c r="QG18" s="117"/>
      <c r="QH18" s="117"/>
      <c r="QI18" s="117"/>
      <c r="QJ18" s="117"/>
      <c r="QK18" s="117"/>
      <c r="QL18" s="117"/>
      <c r="QM18" s="117"/>
      <c r="QN18" s="117"/>
      <c r="QO18" s="117"/>
    </row>
    <row r="19" spans="1:457" ht="12.75" customHeight="1" thickBot="1">
      <c r="A19" s="58"/>
      <c r="B19" s="225"/>
      <c r="C19" s="61"/>
      <c r="D19" s="62"/>
      <c r="E19" s="62"/>
      <c r="F19" s="62"/>
      <c r="G19" s="63"/>
      <c r="H19" s="64"/>
      <c r="I19" s="65"/>
      <c r="J19" s="82"/>
      <c r="K19" s="61"/>
      <c r="L19" s="62"/>
      <c r="M19" s="62"/>
      <c r="N19" s="62"/>
      <c r="O19" s="63"/>
      <c r="P19" s="64"/>
      <c r="Q19" s="65"/>
      <c r="R19" s="82"/>
      <c r="S19" s="65"/>
      <c r="T19" s="82"/>
      <c r="U19" s="117"/>
      <c r="V19" s="225"/>
      <c r="W19" s="61"/>
      <c r="X19" s="62"/>
      <c r="Y19" s="62"/>
      <c r="Z19" s="62"/>
      <c r="AA19" s="63"/>
      <c r="AB19" s="64"/>
      <c r="AC19" s="65"/>
      <c r="AD19" s="82"/>
      <c r="AE19" s="61"/>
      <c r="AF19" s="62"/>
      <c r="AG19" s="62"/>
      <c r="AH19" s="62"/>
      <c r="AI19" s="63"/>
      <c r="AJ19" s="64"/>
      <c r="AK19" s="65"/>
      <c r="AL19" s="82"/>
      <c r="AM19" s="65"/>
      <c r="AN19" s="82"/>
      <c r="AO19" s="117"/>
      <c r="AP19" s="225"/>
      <c r="AQ19" s="61"/>
      <c r="AR19" s="62"/>
      <c r="AS19" s="62"/>
      <c r="AT19" s="62"/>
      <c r="AU19" s="63"/>
      <c r="AV19" s="64"/>
      <c r="AW19" s="65"/>
      <c r="AX19" s="82"/>
      <c r="AY19" s="61"/>
      <c r="AZ19" s="62"/>
      <c r="BA19" s="62"/>
      <c r="BB19" s="62"/>
      <c r="BC19" s="63"/>
      <c r="BD19" s="64"/>
      <c r="BE19" s="65"/>
      <c r="BF19" s="82"/>
      <c r="BG19" s="65"/>
      <c r="BH19" s="82"/>
      <c r="BI19" s="117"/>
      <c r="BJ19" s="225"/>
      <c r="BK19" s="61"/>
      <c r="BL19" s="62"/>
      <c r="BM19" s="62"/>
      <c r="BN19" s="62"/>
      <c r="BO19" s="63"/>
      <c r="BP19" s="64"/>
      <c r="BQ19" s="65"/>
      <c r="BR19" s="82"/>
      <c r="BS19" s="61"/>
      <c r="BT19" s="62"/>
      <c r="BU19" s="62"/>
      <c r="BV19" s="62"/>
      <c r="BW19" s="63"/>
      <c r="BX19" s="64"/>
      <c r="BY19" s="65"/>
      <c r="BZ19" s="82"/>
      <c r="CA19" s="65"/>
      <c r="CB19" s="82"/>
      <c r="CC19" s="117"/>
      <c r="CD19" s="225"/>
      <c r="CE19" s="61"/>
      <c r="CF19" s="62"/>
      <c r="CG19" s="62"/>
      <c r="CH19" s="62"/>
      <c r="CI19" s="63"/>
      <c r="CJ19" s="64"/>
      <c r="CK19" s="65"/>
      <c r="CL19" s="82"/>
      <c r="CM19" s="61"/>
      <c r="CN19" s="62"/>
      <c r="CO19" s="62"/>
      <c r="CP19" s="62"/>
      <c r="CQ19" s="63"/>
      <c r="CR19" s="64"/>
      <c r="CS19" s="65"/>
      <c r="CT19" s="82"/>
      <c r="CU19" s="65"/>
      <c r="CV19" s="82"/>
      <c r="CW19" s="117"/>
      <c r="CX19" s="225"/>
      <c r="CY19" s="61"/>
      <c r="CZ19" s="62"/>
      <c r="DA19" s="62"/>
      <c r="DB19" s="62"/>
      <c r="DC19" s="63"/>
      <c r="DD19" s="64"/>
      <c r="DE19" s="65"/>
      <c r="DF19" s="82"/>
      <c r="DG19" s="61"/>
      <c r="DH19" s="62"/>
      <c r="DI19" s="62"/>
      <c r="DJ19" s="62"/>
      <c r="DK19" s="63"/>
      <c r="DL19" s="64"/>
      <c r="DM19" s="65"/>
      <c r="DN19" s="82"/>
      <c r="DO19" s="65"/>
      <c r="DP19" s="82"/>
      <c r="DQ19" s="117"/>
      <c r="DR19" s="225"/>
      <c r="DS19" s="61"/>
      <c r="DT19" s="62"/>
      <c r="DU19" s="62"/>
      <c r="DV19" s="62"/>
      <c r="DW19" s="63"/>
      <c r="DX19" s="64"/>
      <c r="DY19" s="65"/>
      <c r="DZ19" s="82"/>
      <c r="EA19" s="61"/>
      <c r="EB19" s="62"/>
      <c r="EC19" s="62"/>
      <c r="ED19" s="62"/>
      <c r="EE19" s="63"/>
      <c r="EF19" s="64"/>
      <c r="EG19" s="65"/>
      <c r="EH19" s="82"/>
      <c r="EI19" s="65"/>
      <c r="EJ19" s="82"/>
      <c r="EK19" s="117"/>
      <c r="EL19" s="225"/>
      <c r="EM19" s="61"/>
      <c r="EN19" s="62"/>
      <c r="EO19" s="62"/>
      <c r="EP19" s="62"/>
      <c r="EQ19" s="63"/>
      <c r="ER19" s="64"/>
      <c r="ES19" s="65"/>
      <c r="ET19" s="82"/>
      <c r="EU19" s="61"/>
      <c r="EV19" s="62"/>
      <c r="EW19" s="62"/>
      <c r="EX19" s="62"/>
      <c r="EY19" s="63"/>
      <c r="EZ19" s="64"/>
      <c r="FA19" s="65"/>
      <c r="FB19" s="82"/>
      <c r="FC19" s="65"/>
      <c r="FD19" s="82"/>
      <c r="FE19" s="117"/>
      <c r="FF19" s="225"/>
      <c r="FG19" s="61"/>
      <c r="FH19" s="62"/>
      <c r="FI19" s="62"/>
      <c r="FJ19" s="62"/>
      <c r="FK19" s="63"/>
      <c r="FL19" s="64"/>
      <c r="FM19" s="65"/>
      <c r="FN19" s="82"/>
      <c r="FO19" s="61"/>
      <c r="FP19" s="62"/>
      <c r="FQ19" s="62"/>
      <c r="FR19" s="62"/>
      <c r="FS19" s="63"/>
      <c r="FT19" s="64"/>
      <c r="FU19" s="65"/>
      <c r="FV19" s="82"/>
      <c r="FW19" s="65"/>
      <c r="FX19" s="82"/>
      <c r="FY19" s="117"/>
      <c r="FZ19" s="225"/>
      <c r="GA19" s="61"/>
      <c r="GB19" s="62"/>
      <c r="GC19" s="62"/>
      <c r="GD19" s="62"/>
      <c r="GE19" s="63"/>
      <c r="GF19" s="64"/>
      <c r="GG19" s="65"/>
      <c r="GH19" s="82"/>
      <c r="GI19" s="61"/>
      <c r="GJ19" s="62"/>
      <c r="GK19" s="62"/>
      <c r="GL19" s="62"/>
      <c r="GM19" s="63"/>
      <c r="GN19" s="64"/>
      <c r="GO19" s="65"/>
      <c r="GP19" s="82"/>
      <c r="GQ19" s="65"/>
      <c r="GR19" s="82"/>
      <c r="GS19" s="117"/>
      <c r="GT19" s="225"/>
      <c r="GU19" s="61"/>
      <c r="GV19" s="62"/>
      <c r="GW19" s="62"/>
      <c r="GX19" s="62"/>
      <c r="GY19" s="63"/>
      <c r="GZ19" s="64"/>
      <c r="HA19" s="65"/>
      <c r="HB19" s="82"/>
      <c r="HC19" s="61"/>
      <c r="HD19" s="62"/>
      <c r="HE19" s="62"/>
      <c r="HF19" s="62"/>
      <c r="HG19" s="63"/>
      <c r="HH19" s="64"/>
      <c r="HI19" s="65"/>
      <c r="HJ19" s="82"/>
      <c r="HK19" s="65"/>
      <c r="HL19" s="82"/>
      <c r="HM19" s="117"/>
      <c r="HN19" s="225"/>
      <c r="HO19" s="61"/>
      <c r="HP19" s="62"/>
      <c r="HQ19" s="62"/>
      <c r="HR19" s="62"/>
      <c r="HS19" s="63"/>
      <c r="HT19" s="64"/>
      <c r="HU19" s="65"/>
      <c r="HV19" s="82"/>
      <c r="HW19" s="61"/>
      <c r="HX19" s="62"/>
      <c r="HY19" s="62"/>
      <c r="HZ19" s="62"/>
      <c r="IA19" s="63"/>
      <c r="IB19" s="64"/>
      <c r="IC19" s="65"/>
      <c r="ID19" s="82"/>
      <c r="IE19" s="65"/>
      <c r="IF19" s="82"/>
      <c r="IG19" s="117"/>
      <c r="IH19" s="225"/>
      <c r="II19" s="61"/>
      <c r="IJ19" s="62"/>
      <c r="IK19" s="62"/>
      <c r="IL19" s="62"/>
      <c r="IM19" s="63"/>
      <c r="IN19" s="64"/>
      <c r="IO19" s="65"/>
      <c r="IP19" s="82"/>
      <c r="IQ19" s="61"/>
      <c r="IR19" s="62"/>
      <c r="IS19" s="62"/>
      <c r="IT19" s="62"/>
      <c r="IU19" s="63"/>
      <c r="IV19" s="64"/>
      <c r="IW19" s="65"/>
      <c r="IX19" s="82"/>
      <c r="IY19" s="65"/>
      <c r="IZ19" s="82"/>
      <c r="JA19" s="117"/>
      <c r="JB19" s="225"/>
      <c r="JC19" s="61"/>
      <c r="JD19" s="62"/>
      <c r="JE19" s="62"/>
      <c r="JF19" s="62"/>
      <c r="JG19" s="63"/>
      <c r="JH19" s="64"/>
      <c r="JI19" s="65"/>
      <c r="JJ19" s="82"/>
      <c r="JK19" s="61"/>
      <c r="JL19" s="62"/>
      <c r="JM19" s="62"/>
      <c r="JN19" s="62"/>
      <c r="JO19" s="63"/>
      <c r="JP19" s="64"/>
      <c r="JQ19" s="65"/>
      <c r="JR19" s="82"/>
      <c r="JS19" s="65"/>
      <c r="JT19" s="82"/>
      <c r="JU19" s="117"/>
      <c r="JV19" s="225"/>
      <c r="JW19" s="61"/>
      <c r="JX19" s="62"/>
      <c r="JY19" s="62"/>
      <c r="JZ19" s="62"/>
      <c r="KA19" s="63"/>
      <c r="KB19" s="64"/>
      <c r="KC19" s="65"/>
      <c r="KD19" s="82"/>
      <c r="KE19" s="61"/>
      <c r="KF19" s="62"/>
      <c r="KG19" s="62"/>
      <c r="KH19" s="62"/>
      <c r="KI19" s="63"/>
      <c r="KJ19" s="64"/>
      <c r="KK19" s="65"/>
      <c r="KL19" s="82"/>
      <c r="KM19" s="65"/>
      <c r="KN19" s="82"/>
      <c r="KO19" s="117"/>
      <c r="KP19" s="225"/>
      <c r="KQ19" s="61"/>
      <c r="KR19" s="62"/>
      <c r="KS19" s="62"/>
      <c r="KT19" s="62"/>
      <c r="KU19" s="63"/>
      <c r="KV19" s="64"/>
      <c r="KW19" s="65"/>
      <c r="KX19" s="82"/>
      <c r="KY19" s="61"/>
      <c r="KZ19" s="62"/>
      <c r="LA19" s="62"/>
      <c r="LB19" s="62"/>
      <c r="LC19" s="63"/>
      <c r="LD19" s="64"/>
      <c r="LE19" s="65"/>
      <c r="LF19" s="82"/>
      <c r="LG19" s="65"/>
      <c r="LH19" s="82"/>
      <c r="LI19" s="117"/>
      <c r="LJ19" s="225"/>
      <c r="LK19" s="61"/>
      <c r="LL19" s="62"/>
      <c r="LM19" s="62"/>
      <c r="LN19" s="62"/>
      <c r="LO19" s="63"/>
      <c r="LP19" s="64"/>
      <c r="LQ19" s="65"/>
      <c r="LR19" s="82"/>
      <c r="LS19" s="61"/>
      <c r="LT19" s="62"/>
      <c r="LU19" s="62"/>
      <c r="LV19" s="62"/>
      <c r="LW19" s="63"/>
      <c r="LX19" s="64"/>
      <c r="LY19" s="65"/>
      <c r="LZ19" s="82"/>
      <c r="MA19" s="65"/>
      <c r="MB19" s="82"/>
      <c r="MC19" s="117"/>
      <c r="MD19" s="225"/>
      <c r="ME19" s="61"/>
      <c r="MF19" s="62"/>
      <c r="MG19" s="62"/>
      <c r="MH19" s="62"/>
      <c r="MI19" s="63"/>
      <c r="MJ19" s="64"/>
      <c r="MK19" s="65"/>
      <c r="ML19" s="82"/>
      <c r="MM19" s="61"/>
      <c r="MN19" s="62"/>
      <c r="MO19" s="62"/>
      <c r="MP19" s="62"/>
      <c r="MQ19" s="63"/>
      <c r="MR19" s="64"/>
      <c r="MS19" s="65"/>
      <c r="MT19" s="82"/>
      <c r="MU19" s="65"/>
      <c r="MV19" s="82"/>
      <c r="MW19" s="117"/>
      <c r="MX19" s="225"/>
      <c r="MY19" s="61"/>
      <c r="MZ19" s="62"/>
      <c r="NA19" s="62"/>
      <c r="NB19" s="62"/>
      <c r="NC19" s="63"/>
      <c r="ND19" s="64"/>
      <c r="NE19" s="65"/>
      <c r="NF19" s="82"/>
      <c r="NG19" s="61"/>
      <c r="NH19" s="62"/>
      <c r="NI19" s="62"/>
      <c r="NJ19" s="62"/>
      <c r="NK19" s="63"/>
      <c r="NL19" s="64"/>
      <c r="NM19" s="65"/>
      <c r="NN19" s="82"/>
      <c r="NO19" s="65"/>
      <c r="NP19" s="82"/>
      <c r="NQ19" s="117"/>
      <c r="NR19" s="225"/>
      <c r="NS19" s="61"/>
      <c r="NT19" s="62"/>
      <c r="NU19" s="62"/>
      <c r="NV19" s="62"/>
      <c r="NW19" s="63"/>
      <c r="NX19" s="64"/>
      <c r="NY19" s="65"/>
      <c r="NZ19" s="82"/>
      <c r="OA19" s="61"/>
      <c r="OB19" s="62"/>
      <c r="OC19" s="62"/>
      <c r="OD19" s="62"/>
      <c r="OE19" s="63"/>
      <c r="OF19" s="64"/>
      <c r="OG19" s="65"/>
      <c r="OH19" s="82"/>
      <c r="OI19" s="65"/>
      <c r="OJ19" s="82"/>
      <c r="OK19" s="117"/>
      <c r="OL19" s="207">
        <v>31</v>
      </c>
      <c r="OM19" s="225">
        <v>31</v>
      </c>
      <c r="ON19" s="61" t="str">
        <f>IF(OP19=0," ",VLOOKUP(OP19,PROTOKOL!$A:$F,6))</f>
        <v xml:space="preserve"> </v>
      </c>
      <c r="OO19" s="62"/>
      <c r="OP19" s="62"/>
      <c r="OQ19" s="62"/>
      <c r="OR19" s="63" t="str">
        <f>IF(OP19=0," ",(VLOOKUP(OP19,PROTOKOL!$A$1:$E$28,2))*OQ19)</f>
        <v xml:space="preserve"> </v>
      </c>
      <c r="OS19" s="64" t="str">
        <f t="shared" si="80"/>
        <v xml:space="preserve"> </v>
      </c>
      <c r="OT19" s="65" t="str">
        <f>IF(OP19=0," ",VLOOKUP(OP19,PROTOKOL!$A:$E,5,))</f>
        <v xml:space="preserve"> </v>
      </c>
      <c r="OU19" s="82" t="str">
        <f t="shared" si="81"/>
        <v xml:space="preserve"> </v>
      </c>
      <c r="OV19" s="61" t="str">
        <f>IF(OX19=0," ",VLOOKUP(OX19,PROTOKOL!$A:$F,6))</f>
        <v xml:space="preserve"> </v>
      </c>
      <c r="OW19" s="62"/>
      <c r="OX19" s="62"/>
      <c r="OY19" s="62"/>
      <c r="OZ19" s="63" t="str">
        <f>IF(OX19=0," ",(VLOOKUP(OX19,PROTOKOL!$A$1:$E$28,2))*OY19)</f>
        <v xml:space="preserve"> </v>
      </c>
      <c r="PA19" s="64" t="str">
        <f t="shared" si="108"/>
        <v xml:space="preserve"> </v>
      </c>
      <c r="PB19" s="65" t="str">
        <f>IF(OX19=0," ",VLOOKUP(OX19,PROTOKOL!$A:$E,5,))</f>
        <v xml:space="preserve"> </v>
      </c>
      <c r="PC19" s="82" t="str">
        <f t="shared" si="109"/>
        <v xml:space="preserve"> </v>
      </c>
      <c r="PD19" s="82">
        <f t="shared" si="110"/>
        <v>0</v>
      </c>
      <c r="PE19" s="82" t="str">
        <f t="shared" si="111"/>
        <v xml:space="preserve"> </v>
      </c>
      <c r="PF19" s="117"/>
      <c r="PG19" s="225"/>
      <c r="PH19" s="61"/>
      <c r="PI19" s="62"/>
      <c r="PJ19" s="62"/>
      <c r="PK19" s="62"/>
      <c r="PL19" s="63"/>
      <c r="PM19" s="64"/>
      <c r="PN19" s="65"/>
      <c r="PO19" s="82"/>
      <c r="PP19" s="61"/>
      <c r="PQ19" s="62"/>
      <c r="PR19" s="62"/>
      <c r="PS19" s="62"/>
      <c r="PT19" s="63"/>
      <c r="PU19" s="64"/>
      <c r="PV19" s="65"/>
      <c r="PW19" s="82"/>
      <c r="PX19" s="65"/>
      <c r="PY19" s="82"/>
      <c r="PZ19" s="117"/>
      <c r="QA19" s="117"/>
      <c r="QB19" s="117"/>
      <c r="QC19" s="117"/>
      <c r="QD19" s="117"/>
      <c r="QE19" s="117"/>
      <c r="QF19" s="117"/>
      <c r="QG19" s="117"/>
      <c r="QH19" s="117"/>
      <c r="QI19" s="117"/>
      <c r="QJ19" s="117"/>
      <c r="QK19" s="117"/>
      <c r="QL19" s="117"/>
      <c r="QM19" s="117"/>
      <c r="QN19" s="117"/>
      <c r="QO19" s="117"/>
    </row>
    <row r="20" spans="1:457" ht="12.75" customHeight="1" thickBot="1">
      <c r="B20" s="226"/>
      <c r="C20" s="61"/>
      <c r="D20" s="62"/>
      <c r="E20" s="62"/>
      <c r="F20" s="62"/>
      <c r="G20" s="63"/>
      <c r="H20" s="64"/>
      <c r="I20" s="65"/>
      <c r="J20" s="82"/>
      <c r="K20" s="61"/>
      <c r="L20" s="66"/>
      <c r="M20" s="66"/>
      <c r="N20" s="62"/>
      <c r="O20" s="63"/>
      <c r="P20" s="64"/>
      <c r="Q20" s="65"/>
      <c r="R20" s="82"/>
      <c r="S20" s="65"/>
      <c r="T20" s="82"/>
      <c r="U20" s="185"/>
      <c r="V20" s="226"/>
      <c r="W20" s="61"/>
      <c r="X20" s="62"/>
      <c r="Y20" s="62"/>
      <c r="Z20" s="62"/>
      <c r="AA20" s="63"/>
      <c r="AB20" s="64"/>
      <c r="AC20" s="65"/>
      <c r="AD20" s="82"/>
      <c r="AE20" s="61"/>
      <c r="AF20" s="66"/>
      <c r="AG20" s="66"/>
      <c r="AH20" s="62"/>
      <c r="AI20" s="63"/>
      <c r="AJ20" s="64"/>
      <c r="AK20" s="65"/>
      <c r="AL20" s="82"/>
      <c r="AM20" s="65"/>
      <c r="AN20" s="82"/>
      <c r="AO20" s="185"/>
      <c r="AP20" s="226"/>
      <c r="AQ20" s="61"/>
      <c r="AR20" s="62"/>
      <c r="AS20" s="62"/>
      <c r="AT20" s="62"/>
      <c r="AU20" s="63"/>
      <c r="AV20" s="64"/>
      <c r="AW20" s="65"/>
      <c r="AX20" s="82"/>
      <c r="AY20" s="61"/>
      <c r="AZ20" s="66"/>
      <c r="BA20" s="66"/>
      <c r="BB20" s="62"/>
      <c r="BC20" s="63"/>
      <c r="BD20" s="64"/>
      <c r="BE20" s="65"/>
      <c r="BF20" s="82"/>
      <c r="BG20" s="65"/>
      <c r="BH20" s="82"/>
      <c r="BI20" s="185"/>
      <c r="BJ20" s="226"/>
      <c r="BK20" s="61"/>
      <c r="BL20" s="62"/>
      <c r="BM20" s="62"/>
      <c r="BN20" s="62"/>
      <c r="BO20" s="63"/>
      <c r="BP20" s="64"/>
      <c r="BQ20" s="65"/>
      <c r="BR20" s="82"/>
      <c r="BS20" s="61"/>
      <c r="BT20" s="66"/>
      <c r="BU20" s="66"/>
      <c r="BV20" s="62"/>
      <c r="BW20" s="63"/>
      <c r="BX20" s="64"/>
      <c r="BY20" s="65"/>
      <c r="BZ20" s="82"/>
      <c r="CA20" s="65"/>
      <c r="CB20" s="82"/>
      <c r="CC20" s="185"/>
      <c r="CD20" s="226"/>
      <c r="CE20" s="61"/>
      <c r="CF20" s="62"/>
      <c r="CG20" s="62"/>
      <c r="CH20" s="62"/>
      <c r="CI20" s="63"/>
      <c r="CJ20" s="64"/>
      <c r="CK20" s="65"/>
      <c r="CL20" s="82"/>
      <c r="CM20" s="61"/>
      <c r="CN20" s="66"/>
      <c r="CO20" s="66"/>
      <c r="CP20" s="62"/>
      <c r="CQ20" s="63"/>
      <c r="CR20" s="64"/>
      <c r="CS20" s="65"/>
      <c r="CT20" s="82"/>
      <c r="CU20" s="65"/>
      <c r="CV20" s="82"/>
      <c r="CW20" s="185"/>
      <c r="CX20" s="226"/>
      <c r="CY20" s="61"/>
      <c r="CZ20" s="62"/>
      <c r="DA20" s="62"/>
      <c r="DB20" s="62"/>
      <c r="DC20" s="63"/>
      <c r="DD20" s="64"/>
      <c r="DE20" s="65"/>
      <c r="DF20" s="82"/>
      <c r="DG20" s="61"/>
      <c r="DH20" s="66"/>
      <c r="DI20" s="66"/>
      <c r="DJ20" s="62"/>
      <c r="DK20" s="63"/>
      <c r="DL20" s="64"/>
      <c r="DM20" s="65"/>
      <c r="DN20" s="82"/>
      <c r="DO20" s="65"/>
      <c r="DP20" s="82"/>
      <c r="DQ20" s="185"/>
      <c r="DR20" s="226"/>
      <c r="DS20" s="61"/>
      <c r="DT20" s="62"/>
      <c r="DU20" s="62"/>
      <c r="DV20" s="62"/>
      <c r="DW20" s="63"/>
      <c r="DX20" s="64"/>
      <c r="DY20" s="65"/>
      <c r="DZ20" s="82"/>
      <c r="EA20" s="61"/>
      <c r="EB20" s="66"/>
      <c r="EC20" s="66"/>
      <c r="ED20" s="62"/>
      <c r="EE20" s="63"/>
      <c r="EF20" s="64"/>
      <c r="EG20" s="65"/>
      <c r="EH20" s="82"/>
      <c r="EI20" s="65"/>
      <c r="EJ20" s="82"/>
      <c r="EK20" s="185"/>
      <c r="EL20" s="226"/>
      <c r="EM20" s="61"/>
      <c r="EN20" s="62"/>
      <c r="EO20" s="62"/>
      <c r="EP20" s="62"/>
      <c r="EQ20" s="63"/>
      <c r="ER20" s="64"/>
      <c r="ES20" s="65"/>
      <c r="ET20" s="82"/>
      <c r="EU20" s="61"/>
      <c r="EV20" s="66"/>
      <c r="EW20" s="66"/>
      <c r="EX20" s="62"/>
      <c r="EY20" s="63"/>
      <c r="EZ20" s="64"/>
      <c r="FA20" s="65"/>
      <c r="FB20" s="82"/>
      <c r="FC20" s="65"/>
      <c r="FD20" s="82"/>
      <c r="FE20" s="185"/>
      <c r="FF20" s="226"/>
      <c r="FG20" s="61"/>
      <c r="FH20" s="62"/>
      <c r="FI20" s="62"/>
      <c r="FJ20" s="62"/>
      <c r="FK20" s="63"/>
      <c r="FL20" s="64"/>
      <c r="FM20" s="65"/>
      <c r="FN20" s="82"/>
      <c r="FO20" s="61"/>
      <c r="FP20" s="66"/>
      <c r="FQ20" s="66"/>
      <c r="FR20" s="62"/>
      <c r="FS20" s="63"/>
      <c r="FT20" s="64"/>
      <c r="FU20" s="65"/>
      <c r="FV20" s="82"/>
      <c r="FW20" s="65"/>
      <c r="FX20" s="82"/>
      <c r="FY20" s="185"/>
      <c r="FZ20" s="226"/>
      <c r="GA20" s="61"/>
      <c r="GB20" s="62"/>
      <c r="GC20" s="62"/>
      <c r="GD20" s="62"/>
      <c r="GE20" s="63"/>
      <c r="GF20" s="64"/>
      <c r="GG20" s="65"/>
      <c r="GH20" s="82"/>
      <c r="GI20" s="61"/>
      <c r="GJ20" s="66"/>
      <c r="GK20" s="66"/>
      <c r="GL20" s="62"/>
      <c r="GM20" s="63"/>
      <c r="GN20" s="64"/>
      <c r="GO20" s="65"/>
      <c r="GP20" s="82"/>
      <c r="GQ20" s="65"/>
      <c r="GR20" s="82"/>
      <c r="GS20" s="185"/>
      <c r="GT20" s="226"/>
      <c r="GU20" s="61"/>
      <c r="GV20" s="62"/>
      <c r="GW20" s="62"/>
      <c r="GX20" s="62"/>
      <c r="GY20" s="63"/>
      <c r="GZ20" s="64"/>
      <c r="HA20" s="65"/>
      <c r="HB20" s="82"/>
      <c r="HC20" s="61"/>
      <c r="HD20" s="66"/>
      <c r="HE20" s="66"/>
      <c r="HF20" s="62"/>
      <c r="HG20" s="63"/>
      <c r="HH20" s="64"/>
      <c r="HI20" s="65"/>
      <c r="HJ20" s="82"/>
      <c r="HK20" s="65"/>
      <c r="HL20" s="82"/>
      <c r="HM20" s="185"/>
      <c r="HN20" s="226"/>
      <c r="HO20" s="61"/>
      <c r="HP20" s="62"/>
      <c r="HQ20" s="62"/>
      <c r="HR20" s="62"/>
      <c r="HS20" s="63"/>
      <c r="HT20" s="64"/>
      <c r="HU20" s="65"/>
      <c r="HV20" s="82"/>
      <c r="HW20" s="61"/>
      <c r="HX20" s="66"/>
      <c r="HY20" s="66"/>
      <c r="HZ20" s="62"/>
      <c r="IA20" s="63"/>
      <c r="IB20" s="64"/>
      <c r="IC20" s="65"/>
      <c r="ID20" s="82"/>
      <c r="IE20" s="65"/>
      <c r="IF20" s="82"/>
      <c r="IG20" s="185"/>
      <c r="IH20" s="226"/>
      <c r="II20" s="61"/>
      <c r="IJ20" s="62"/>
      <c r="IK20" s="62"/>
      <c r="IL20" s="62"/>
      <c r="IM20" s="63"/>
      <c r="IN20" s="64"/>
      <c r="IO20" s="65"/>
      <c r="IP20" s="82"/>
      <c r="IQ20" s="61"/>
      <c r="IR20" s="66"/>
      <c r="IS20" s="66"/>
      <c r="IT20" s="62"/>
      <c r="IU20" s="63"/>
      <c r="IV20" s="64"/>
      <c r="IW20" s="65"/>
      <c r="IX20" s="82"/>
      <c r="IY20" s="65"/>
      <c r="IZ20" s="82"/>
      <c r="JA20" s="185"/>
      <c r="JB20" s="226"/>
      <c r="JC20" s="61"/>
      <c r="JD20" s="62"/>
      <c r="JE20" s="62"/>
      <c r="JF20" s="62"/>
      <c r="JG20" s="63"/>
      <c r="JH20" s="64"/>
      <c r="JI20" s="65"/>
      <c r="JJ20" s="82"/>
      <c r="JK20" s="61"/>
      <c r="JL20" s="66"/>
      <c r="JM20" s="66"/>
      <c r="JN20" s="62"/>
      <c r="JO20" s="63"/>
      <c r="JP20" s="64"/>
      <c r="JQ20" s="65"/>
      <c r="JR20" s="82"/>
      <c r="JS20" s="65"/>
      <c r="JT20" s="82"/>
      <c r="JU20" s="185"/>
      <c r="JV20" s="226"/>
      <c r="JW20" s="61"/>
      <c r="JX20" s="62"/>
      <c r="JY20" s="62"/>
      <c r="JZ20" s="62"/>
      <c r="KA20" s="63"/>
      <c r="KB20" s="64"/>
      <c r="KC20" s="65"/>
      <c r="KD20" s="82"/>
      <c r="KE20" s="61"/>
      <c r="KF20" s="66"/>
      <c r="KG20" s="66"/>
      <c r="KH20" s="62"/>
      <c r="KI20" s="63"/>
      <c r="KJ20" s="64"/>
      <c r="KK20" s="65"/>
      <c r="KL20" s="82"/>
      <c r="KM20" s="65"/>
      <c r="KN20" s="82"/>
      <c r="KO20" s="185"/>
      <c r="KP20" s="226"/>
      <c r="KQ20" s="61"/>
      <c r="KR20" s="62"/>
      <c r="KS20" s="62"/>
      <c r="KT20" s="62"/>
      <c r="KU20" s="63"/>
      <c r="KV20" s="64"/>
      <c r="KW20" s="65"/>
      <c r="KX20" s="82"/>
      <c r="KY20" s="61"/>
      <c r="KZ20" s="66"/>
      <c r="LA20" s="66"/>
      <c r="LB20" s="62"/>
      <c r="LC20" s="63"/>
      <c r="LD20" s="64"/>
      <c r="LE20" s="65"/>
      <c r="LF20" s="82"/>
      <c r="LG20" s="65"/>
      <c r="LH20" s="82"/>
      <c r="LI20" s="185"/>
      <c r="LJ20" s="226"/>
      <c r="LK20" s="61"/>
      <c r="LL20" s="62"/>
      <c r="LM20" s="62"/>
      <c r="LN20" s="62"/>
      <c r="LO20" s="63"/>
      <c r="LP20" s="64"/>
      <c r="LQ20" s="65"/>
      <c r="LR20" s="82"/>
      <c r="LS20" s="61"/>
      <c r="LT20" s="66"/>
      <c r="LU20" s="66"/>
      <c r="LV20" s="62"/>
      <c r="LW20" s="63"/>
      <c r="LX20" s="64"/>
      <c r="LY20" s="65"/>
      <c r="LZ20" s="82"/>
      <c r="MA20" s="65"/>
      <c r="MB20" s="82"/>
      <c r="MC20" s="185"/>
      <c r="MD20" s="226"/>
      <c r="ME20" s="61"/>
      <c r="MF20" s="62"/>
      <c r="MG20" s="62"/>
      <c r="MH20" s="62"/>
      <c r="MI20" s="63"/>
      <c r="MJ20" s="64"/>
      <c r="MK20" s="65"/>
      <c r="ML20" s="82"/>
      <c r="MM20" s="61"/>
      <c r="MN20" s="66"/>
      <c r="MO20" s="66"/>
      <c r="MP20" s="62"/>
      <c r="MQ20" s="63"/>
      <c r="MR20" s="64"/>
      <c r="MS20" s="65"/>
      <c r="MT20" s="82"/>
      <c r="MU20" s="65"/>
      <c r="MV20" s="82"/>
      <c r="MW20" s="185"/>
      <c r="MX20" s="226"/>
      <c r="MY20" s="61"/>
      <c r="MZ20" s="62"/>
      <c r="NA20" s="62"/>
      <c r="NB20" s="62"/>
      <c r="NC20" s="63"/>
      <c r="ND20" s="64"/>
      <c r="NE20" s="65"/>
      <c r="NF20" s="82"/>
      <c r="NG20" s="61"/>
      <c r="NH20" s="66"/>
      <c r="NI20" s="66"/>
      <c r="NJ20" s="62"/>
      <c r="NK20" s="63"/>
      <c r="NL20" s="64"/>
      <c r="NM20" s="65"/>
      <c r="NN20" s="82"/>
      <c r="NO20" s="65"/>
      <c r="NP20" s="82"/>
      <c r="NQ20" s="185"/>
      <c r="NR20" s="226"/>
      <c r="NS20" s="61"/>
      <c r="NT20" s="62"/>
      <c r="NU20" s="62"/>
      <c r="NV20" s="62"/>
      <c r="NW20" s="63"/>
      <c r="NX20" s="64"/>
      <c r="NY20" s="65"/>
      <c r="NZ20" s="82"/>
      <c r="OA20" s="61"/>
      <c r="OB20" s="66"/>
      <c r="OC20" s="66"/>
      <c r="OD20" s="62"/>
      <c r="OE20" s="63"/>
      <c r="OF20" s="64"/>
      <c r="OG20" s="65"/>
      <c r="OH20" s="82"/>
      <c r="OI20" s="65"/>
      <c r="OJ20" s="82"/>
      <c r="OK20" s="185"/>
      <c r="OL20" s="207">
        <v>31</v>
      </c>
      <c r="OM20" s="226"/>
      <c r="ON20" s="61" t="str">
        <f>IF(OP20=0," ",VLOOKUP(OP20,PROTOKOL!$A:$F,6))</f>
        <v xml:space="preserve"> </v>
      </c>
      <c r="OO20" s="62"/>
      <c r="OP20" s="62"/>
      <c r="OQ20" s="62"/>
      <c r="OR20" s="63" t="str">
        <f>IF(OP20=0," ",(VLOOKUP(OP20,PROTOKOL!$A$1:$E$28,2))*OQ20)</f>
        <v xml:space="preserve"> </v>
      </c>
      <c r="OS20" s="64" t="str">
        <f t="shared" si="80"/>
        <v xml:space="preserve"> </v>
      </c>
      <c r="OT20" s="65" t="str">
        <f>IF(OP20=0," ",VLOOKUP(OP20,PROTOKOL!$A:$E,5,))</f>
        <v xml:space="preserve"> </v>
      </c>
      <c r="OU20" s="82" t="str">
        <f t="shared" si="81"/>
        <v xml:space="preserve"> </v>
      </c>
      <c r="OV20" s="61" t="str">
        <f>IF(OX20=0," ",VLOOKUP(OX20,PROTOKOL!$A:$F,6))</f>
        <v xml:space="preserve"> </v>
      </c>
      <c r="OW20" s="66"/>
      <c r="OX20" s="66"/>
      <c r="OY20" s="62"/>
      <c r="OZ20" s="63" t="str">
        <f>IF(OX20=0," ",(VLOOKUP(OX20,PROTOKOL!$A$1:$E$28,2))*OY20)</f>
        <v xml:space="preserve"> </v>
      </c>
      <c r="PA20" s="64" t="str">
        <f t="shared" si="108"/>
        <v xml:space="preserve"> </v>
      </c>
      <c r="PB20" s="65" t="str">
        <f>IF(OX20=0," ",VLOOKUP(OX20,PROTOKOL!$A:$E,5,))</f>
        <v xml:space="preserve"> </v>
      </c>
      <c r="PC20" s="82" t="str">
        <f t="shared" si="109"/>
        <v xml:space="preserve"> </v>
      </c>
      <c r="PD20" s="82">
        <f t="shared" si="110"/>
        <v>0</v>
      </c>
      <c r="PE20" s="82" t="str">
        <f t="shared" si="111"/>
        <v xml:space="preserve"> </v>
      </c>
      <c r="PF20" s="185"/>
      <c r="PG20" s="226"/>
      <c r="PH20" s="61"/>
      <c r="PI20" s="62"/>
      <c r="PJ20" s="62"/>
      <c r="PK20" s="62"/>
      <c r="PL20" s="63"/>
      <c r="PM20" s="64"/>
      <c r="PN20" s="65"/>
      <c r="PO20" s="82"/>
      <c r="PP20" s="61"/>
      <c r="PQ20" s="66"/>
      <c r="PR20" s="66"/>
      <c r="PS20" s="62"/>
      <c r="PT20" s="63"/>
      <c r="PU20" s="64"/>
      <c r="PV20" s="65"/>
      <c r="PW20" s="82"/>
      <c r="PX20" s="65"/>
      <c r="PY20" s="82"/>
      <c r="PZ20" s="117"/>
      <c r="QA20" s="117"/>
      <c r="QB20" s="117"/>
      <c r="QC20" s="117"/>
      <c r="QD20" s="117"/>
      <c r="QE20" s="117"/>
      <c r="QF20" s="117"/>
      <c r="QG20" s="117"/>
      <c r="QH20" s="117"/>
      <c r="QI20" s="117"/>
      <c r="QJ20" s="117"/>
      <c r="QK20" s="117"/>
      <c r="QL20" s="117"/>
      <c r="QM20" s="117"/>
      <c r="QN20" s="117"/>
      <c r="QO20" s="117"/>
    </row>
    <row r="21" spans="1:457" ht="12.75" customHeight="1" thickBot="1">
      <c r="B21" s="227"/>
      <c r="C21" s="61"/>
      <c r="D21" s="62"/>
      <c r="E21" s="62"/>
      <c r="F21" s="62"/>
      <c r="G21" s="63"/>
      <c r="H21" s="64"/>
      <c r="I21" s="65"/>
      <c r="J21" s="82"/>
      <c r="K21" s="61"/>
      <c r="L21" s="66"/>
      <c r="M21" s="66"/>
      <c r="N21" s="62"/>
      <c r="O21" s="63"/>
      <c r="P21" s="64"/>
      <c r="Q21" s="65"/>
      <c r="R21" s="82"/>
      <c r="S21" s="65"/>
      <c r="T21" s="82"/>
      <c r="U21" s="117"/>
      <c r="V21" s="227"/>
      <c r="W21" s="61"/>
      <c r="X21" s="62"/>
      <c r="Y21" s="62"/>
      <c r="Z21" s="62"/>
      <c r="AA21" s="63"/>
      <c r="AB21" s="64"/>
      <c r="AC21" s="65"/>
      <c r="AD21" s="82"/>
      <c r="AE21" s="61"/>
      <c r="AF21" s="66"/>
      <c r="AG21" s="66"/>
      <c r="AH21" s="62"/>
      <c r="AI21" s="63"/>
      <c r="AJ21" s="64"/>
      <c r="AK21" s="65"/>
      <c r="AL21" s="82"/>
      <c r="AM21" s="65"/>
      <c r="AN21" s="82"/>
      <c r="AO21" s="117"/>
      <c r="AP21" s="227"/>
      <c r="AQ21" s="61"/>
      <c r="AR21" s="62"/>
      <c r="AS21" s="62"/>
      <c r="AT21" s="62"/>
      <c r="AU21" s="63"/>
      <c r="AV21" s="64"/>
      <c r="AW21" s="65"/>
      <c r="AX21" s="82"/>
      <c r="AY21" s="61"/>
      <c r="AZ21" s="66"/>
      <c r="BA21" s="66"/>
      <c r="BB21" s="62"/>
      <c r="BC21" s="63"/>
      <c r="BD21" s="64"/>
      <c r="BE21" s="65"/>
      <c r="BF21" s="82"/>
      <c r="BG21" s="65"/>
      <c r="BH21" s="82"/>
      <c r="BI21" s="117"/>
      <c r="BJ21" s="227"/>
      <c r="BK21" s="61"/>
      <c r="BL21" s="62"/>
      <c r="BM21" s="62"/>
      <c r="BN21" s="62"/>
      <c r="BO21" s="63"/>
      <c r="BP21" s="64"/>
      <c r="BQ21" s="65"/>
      <c r="BR21" s="82"/>
      <c r="BS21" s="61"/>
      <c r="BT21" s="66"/>
      <c r="BU21" s="66"/>
      <c r="BV21" s="62"/>
      <c r="BW21" s="63"/>
      <c r="BX21" s="64"/>
      <c r="BY21" s="65"/>
      <c r="BZ21" s="82"/>
      <c r="CA21" s="65"/>
      <c r="CB21" s="82"/>
      <c r="CC21" s="117"/>
      <c r="CD21" s="227"/>
      <c r="CE21" s="61"/>
      <c r="CF21" s="62"/>
      <c r="CG21" s="62"/>
      <c r="CH21" s="62"/>
      <c r="CI21" s="63"/>
      <c r="CJ21" s="64"/>
      <c r="CK21" s="65"/>
      <c r="CL21" s="82"/>
      <c r="CM21" s="61"/>
      <c r="CN21" s="66"/>
      <c r="CO21" s="66"/>
      <c r="CP21" s="62"/>
      <c r="CQ21" s="63"/>
      <c r="CR21" s="64"/>
      <c r="CS21" s="65"/>
      <c r="CT21" s="82"/>
      <c r="CU21" s="65"/>
      <c r="CV21" s="82"/>
      <c r="CW21" s="117"/>
      <c r="CX21" s="227"/>
      <c r="CY21" s="61"/>
      <c r="CZ21" s="62"/>
      <c r="DA21" s="62"/>
      <c r="DB21" s="62"/>
      <c r="DC21" s="63"/>
      <c r="DD21" s="64"/>
      <c r="DE21" s="65"/>
      <c r="DF21" s="82"/>
      <c r="DG21" s="61"/>
      <c r="DH21" s="66"/>
      <c r="DI21" s="66"/>
      <c r="DJ21" s="62"/>
      <c r="DK21" s="63"/>
      <c r="DL21" s="64"/>
      <c r="DM21" s="65"/>
      <c r="DN21" s="82"/>
      <c r="DO21" s="65"/>
      <c r="DP21" s="82"/>
      <c r="DQ21" s="117"/>
      <c r="DR21" s="227"/>
      <c r="DS21" s="61"/>
      <c r="DT21" s="62"/>
      <c r="DU21" s="62"/>
      <c r="DV21" s="62"/>
      <c r="DW21" s="63"/>
      <c r="DX21" s="64"/>
      <c r="DY21" s="65"/>
      <c r="DZ21" s="82"/>
      <c r="EA21" s="61"/>
      <c r="EB21" s="66"/>
      <c r="EC21" s="66"/>
      <c r="ED21" s="62"/>
      <c r="EE21" s="63"/>
      <c r="EF21" s="64"/>
      <c r="EG21" s="65"/>
      <c r="EH21" s="82"/>
      <c r="EI21" s="65"/>
      <c r="EJ21" s="82"/>
      <c r="EK21" s="117"/>
      <c r="EL21" s="227"/>
      <c r="EM21" s="61"/>
      <c r="EN21" s="62"/>
      <c r="EO21" s="62"/>
      <c r="EP21" s="62"/>
      <c r="EQ21" s="63"/>
      <c r="ER21" s="64"/>
      <c r="ES21" s="65"/>
      <c r="ET21" s="82"/>
      <c r="EU21" s="61"/>
      <c r="EV21" s="66"/>
      <c r="EW21" s="66"/>
      <c r="EX21" s="62"/>
      <c r="EY21" s="63"/>
      <c r="EZ21" s="64"/>
      <c r="FA21" s="65"/>
      <c r="FB21" s="82"/>
      <c r="FC21" s="65"/>
      <c r="FD21" s="82"/>
      <c r="FE21" s="117"/>
      <c r="FF21" s="227"/>
      <c r="FG21" s="61"/>
      <c r="FH21" s="62"/>
      <c r="FI21" s="62"/>
      <c r="FJ21" s="62"/>
      <c r="FK21" s="63"/>
      <c r="FL21" s="64"/>
      <c r="FM21" s="65"/>
      <c r="FN21" s="82"/>
      <c r="FO21" s="61"/>
      <c r="FP21" s="66"/>
      <c r="FQ21" s="66"/>
      <c r="FR21" s="62"/>
      <c r="FS21" s="63"/>
      <c r="FT21" s="64"/>
      <c r="FU21" s="65"/>
      <c r="FV21" s="82"/>
      <c r="FW21" s="65"/>
      <c r="FX21" s="82"/>
      <c r="FY21" s="117"/>
      <c r="FZ21" s="227"/>
      <c r="GA21" s="61"/>
      <c r="GB21" s="62"/>
      <c r="GC21" s="62"/>
      <c r="GD21" s="62"/>
      <c r="GE21" s="63"/>
      <c r="GF21" s="64"/>
      <c r="GG21" s="65"/>
      <c r="GH21" s="82"/>
      <c r="GI21" s="61"/>
      <c r="GJ21" s="66"/>
      <c r="GK21" s="66"/>
      <c r="GL21" s="62"/>
      <c r="GM21" s="63"/>
      <c r="GN21" s="64"/>
      <c r="GO21" s="65"/>
      <c r="GP21" s="82"/>
      <c r="GQ21" s="65"/>
      <c r="GR21" s="82"/>
      <c r="GS21" s="117"/>
      <c r="GT21" s="227"/>
      <c r="GU21" s="61"/>
      <c r="GV21" s="62"/>
      <c r="GW21" s="62"/>
      <c r="GX21" s="62"/>
      <c r="GY21" s="63"/>
      <c r="GZ21" s="64"/>
      <c r="HA21" s="65"/>
      <c r="HB21" s="82"/>
      <c r="HC21" s="61"/>
      <c r="HD21" s="66"/>
      <c r="HE21" s="66"/>
      <c r="HF21" s="62"/>
      <c r="HG21" s="63"/>
      <c r="HH21" s="64"/>
      <c r="HI21" s="65"/>
      <c r="HJ21" s="82"/>
      <c r="HK21" s="65"/>
      <c r="HL21" s="82"/>
      <c r="HM21" s="117"/>
      <c r="HN21" s="227"/>
      <c r="HO21" s="61"/>
      <c r="HP21" s="62"/>
      <c r="HQ21" s="62"/>
      <c r="HR21" s="62"/>
      <c r="HS21" s="63"/>
      <c r="HT21" s="64"/>
      <c r="HU21" s="65"/>
      <c r="HV21" s="82"/>
      <c r="HW21" s="61"/>
      <c r="HX21" s="66"/>
      <c r="HY21" s="66"/>
      <c r="HZ21" s="62"/>
      <c r="IA21" s="63"/>
      <c r="IB21" s="64"/>
      <c r="IC21" s="65"/>
      <c r="ID21" s="82"/>
      <c r="IE21" s="65"/>
      <c r="IF21" s="82"/>
      <c r="IG21" s="117"/>
      <c r="IH21" s="227"/>
      <c r="II21" s="61"/>
      <c r="IJ21" s="62"/>
      <c r="IK21" s="62"/>
      <c r="IL21" s="62"/>
      <c r="IM21" s="63"/>
      <c r="IN21" s="64"/>
      <c r="IO21" s="65"/>
      <c r="IP21" s="82"/>
      <c r="IQ21" s="61"/>
      <c r="IR21" s="66"/>
      <c r="IS21" s="66"/>
      <c r="IT21" s="62"/>
      <c r="IU21" s="63"/>
      <c r="IV21" s="64"/>
      <c r="IW21" s="65"/>
      <c r="IX21" s="82"/>
      <c r="IY21" s="65"/>
      <c r="IZ21" s="82"/>
      <c r="JA21" s="117"/>
      <c r="JB21" s="227"/>
      <c r="JC21" s="61"/>
      <c r="JD21" s="62"/>
      <c r="JE21" s="62"/>
      <c r="JF21" s="62"/>
      <c r="JG21" s="63"/>
      <c r="JH21" s="64"/>
      <c r="JI21" s="65"/>
      <c r="JJ21" s="82"/>
      <c r="JK21" s="61"/>
      <c r="JL21" s="66"/>
      <c r="JM21" s="66"/>
      <c r="JN21" s="62"/>
      <c r="JO21" s="63"/>
      <c r="JP21" s="64"/>
      <c r="JQ21" s="65"/>
      <c r="JR21" s="82"/>
      <c r="JS21" s="65"/>
      <c r="JT21" s="82"/>
      <c r="JU21" s="117"/>
      <c r="JV21" s="227"/>
      <c r="JW21" s="61"/>
      <c r="JX21" s="62"/>
      <c r="JY21" s="62"/>
      <c r="JZ21" s="62"/>
      <c r="KA21" s="63"/>
      <c r="KB21" s="64"/>
      <c r="KC21" s="65"/>
      <c r="KD21" s="82"/>
      <c r="KE21" s="61"/>
      <c r="KF21" s="66"/>
      <c r="KG21" s="66"/>
      <c r="KH21" s="62"/>
      <c r="KI21" s="63"/>
      <c r="KJ21" s="64"/>
      <c r="KK21" s="65"/>
      <c r="KL21" s="82"/>
      <c r="KM21" s="65"/>
      <c r="KN21" s="82"/>
      <c r="KO21" s="117"/>
      <c r="KP21" s="227"/>
      <c r="KQ21" s="61"/>
      <c r="KR21" s="62"/>
      <c r="KS21" s="62"/>
      <c r="KT21" s="62"/>
      <c r="KU21" s="63"/>
      <c r="KV21" s="64"/>
      <c r="KW21" s="65"/>
      <c r="KX21" s="82"/>
      <c r="KY21" s="61"/>
      <c r="KZ21" s="66"/>
      <c r="LA21" s="66"/>
      <c r="LB21" s="62"/>
      <c r="LC21" s="63"/>
      <c r="LD21" s="64"/>
      <c r="LE21" s="65"/>
      <c r="LF21" s="82"/>
      <c r="LG21" s="65"/>
      <c r="LH21" s="82"/>
      <c r="LI21" s="117"/>
      <c r="LJ21" s="227"/>
      <c r="LK21" s="61"/>
      <c r="LL21" s="62"/>
      <c r="LM21" s="62"/>
      <c r="LN21" s="62"/>
      <c r="LO21" s="63"/>
      <c r="LP21" s="64"/>
      <c r="LQ21" s="65"/>
      <c r="LR21" s="82"/>
      <c r="LS21" s="61"/>
      <c r="LT21" s="66"/>
      <c r="LU21" s="66"/>
      <c r="LV21" s="62"/>
      <c r="LW21" s="63"/>
      <c r="LX21" s="64"/>
      <c r="LY21" s="65"/>
      <c r="LZ21" s="82"/>
      <c r="MA21" s="65"/>
      <c r="MB21" s="82"/>
      <c r="MC21" s="117"/>
      <c r="MD21" s="227"/>
      <c r="ME21" s="61"/>
      <c r="MF21" s="62"/>
      <c r="MG21" s="62"/>
      <c r="MH21" s="62"/>
      <c r="MI21" s="63"/>
      <c r="MJ21" s="64"/>
      <c r="MK21" s="65"/>
      <c r="ML21" s="82"/>
      <c r="MM21" s="61"/>
      <c r="MN21" s="66"/>
      <c r="MO21" s="66"/>
      <c r="MP21" s="62"/>
      <c r="MQ21" s="63"/>
      <c r="MR21" s="64"/>
      <c r="MS21" s="65"/>
      <c r="MT21" s="82"/>
      <c r="MU21" s="65"/>
      <c r="MV21" s="82"/>
      <c r="MW21" s="117"/>
      <c r="MX21" s="227"/>
      <c r="MY21" s="61"/>
      <c r="MZ21" s="62"/>
      <c r="NA21" s="62"/>
      <c r="NB21" s="62"/>
      <c r="NC21" s="63"/>
      <c r="ND21" s="64"/>
      <c r="NE21" s="65"/>
      <c r="NF21" s="82"/>
      <c r="NG21" s="61"/>
      <c r="NH21" s="66"/>
      <c r="NI21" s="66"/>
      <c r="NJ21" s="62"/>
      <c r="NK21" s="63"/>
      <c r="NL21" s="64"/>
      <c r="NM21" s="65"/>
      <c r="NN21" s="82"/>
      <c r="NO21" s="65"/>
      <c r="NP21" s="82"/>
      <c r="NQ21" s="117"/>
      <c r="NR21" s="227"/>
      <c r="NS21" s="61"/>
      <c r="NT21" s="62"/>
      <c r="NU21" s="62"/>
      <c r="NV21" s="62"/>
      <c r="NW21" s="63"/>
      <c r="NX21" s="64"/>
      <c r="NY21" s="65"/>
      <c r="NZ21" s="82"/>
      <c r="OA21" s="61"/>
      <c r="OB21" s="66"/>
      <c r="OC21" s="66"/>
      <c r="OD21" s="62"/>
      <c r="OE21" s="63"/>
      <c r="OF21" s="64"/>
      <c r="OG21" s="65"/>
      <c r="OH21" s="82"/>
      <c r="OI21" s="65"/>
      <c r="OJ21" s="82"/>
      <c r="OK21" s="117"/>
      <c r="OL21" s="207">
        <v>31</v>
      </c>
      <c r="OM21" s="226"/>
      <c r="ON21" s="61" t="str">
        <f>IF(OP21=0," ",VLOOKUP(OP21,PROTOKOL!$A:$F,6))</f>
        <v xml:space="preserve"> </v>
      </c>
      <c r="OO21" s="62"/>
      <c r="OP21" s="62"/>
      <c r="OQ21" s="62"/>
      <c r="OR21" s="63" t="str">
        <f>IF(OP21=0," ",(VLOOKUP(OP21,PROTOKOL!$A$1:$E$28,2))*OQ21)</f>
        <v xml:space="preserve"> </v>
      </c>
      <c r="OS21" s="64" t="str">
        <f t="shared" si="80"/>
        <v xml:space="preserve"> </v>
      </c>
      <c r="OT21" s="65" t="str">
        <f>IF(OP21=0," ",VLOOKUP(OP21,PROTOKOL!$A:$E,5,))</f>
        <v xml:space="preserve"> </v>
      </c>
      <c r="OU21" s="82" t="str">
        <f t="shared" si="81"/>
        <v xml:space="preserve"> </v>
      </c>
      <c r="OV21" s="61" t="str">
        <f>IF(OX21=0," ",VLOOKUP(OX21,PROTOKOL!$A:$F,6))</f>
        <v xml:space="preserve"> </v>
      </c>
      <c r="OW21" s="66"/>
      <c r="OX21" s="66"/>
      <c r="OY21" s="62"/>
      <c r="OZ21" s="63" t="str">
        <f>IF(OX21=0," ",(VLOOKUP(OX21,PROTOKOL!$A$1:$E$28,2))*OY21)</f>
        <v xml:space="preserve"> </v>
      </c>
      <c r="PA21" s="64" t="str">
        <f t="shared" si="108"/>
        <v xml:space="preserve"> </v>
      </c>
      <c r="PB21" s="65" t="str">
        <f>IF(OX21=0," ",VLOOKUP(OX21,PROTOKOL!$A:$E,5,))</f>
        <v xml:space="preserve"> </v>
      </c>
      <c r="PC21" s="82" t="str">
        <f t="shared" si="109"/>
        <v xml:space="preserve"> </v>
      </c>
      <c r="PD21" s="82">
        <f t="shared" si="110"/>
        <v>0</v>
      </c>
      <c r="PE21" s="82" t="str">
        <f t="shared" si="111"/>
        <v xml:space="preserve"> </v>
      </c>
      <c r="PF21" s="117"/>
      <c r="PG21" s="227"/>
      <c r="PH21" s="61"/>
      <c r="PI21" s="62"/>
      <c r="PJ21" s="62"/>
      <c r="PK21" s="62"/>
      <c r="PL21" s="63"/>
      <c r="PM21" s="64"/>
      <c r="PN21" s="65"/>
      <c r="PO21" s="82"/>
      <c r="PP21" s="61"/>
      <c r="PQ21" s="66"/>
      <c r="PR21" s="66"/>
      <c r="PS21" s="62"/>
      <c r="PT21" s="63"/>
      <c r="PU21" s="64"/>
      <c r="PV21" s="65"/>
      <c r="PW21" s="82"/>
      <c r="PX21" s="65"/>
      <c r="PY21" s="82"/>
      <c r="PZ21" s="117"/>
      <c r="QA21" s="117"/>
      <c r="QB21" s="117"/>
      <c r="QC21" s="117"/>
      <c r="QD21" s="117"/>
      <c r="QE21" s="117"/>
      <c r="QF21" s="117"/>
      <c r="QG21" s="117"/>
      <c r="QH21" s="117"/>
      <c r="QI21" s="117"/>
      <c r="QJ21" s="117"/>
      <c r="QK21" s="117"/>
      <c r="QL21" s="117"/>
      <c r="QM21" s="117"/>
      <c r="QN21" s="117"/>
      <c r="QO21" s="117"/>
    </row>
    <row r="22" spans="1:457" ht="12.75" customHeight="1" thickBot="1">
      <c r="A22" s="59"/>
      <c r="B22" s="225">
        <v>1</v>
      </c>
      <c r="C22" s="61" t="str">
        <f>IF(E22=0," ",VLOOKUP(E22,PROTOKOL!$A:$F,6))</f>
        <v xml:space="preserve"> </v>
      </c>
      <c r="D22" s="62"/>
      <c r="E22" s="62"/>
      <c r="F22" s="62"/>
      <c r="G22" s="63" t="str">
        <f>IF(E22=0," ",(VLOOKUP(E22,PROTOKOL!$A$1:$E$28,2))*F22)</f>
        <v xml:space="preserve"> </v>
      </c>
      <c r="H22" s="64" t="str">
        <f t="shared" si="0"/>
        <v xml:space="preserve"> </v>
      </c>
      <c r="I22" s="65" t="str">
        <f>IF(E22=0," ",VLOOKUP(E22,PROTOKOL!$A:$E,5,))</f>
        <v xml:space="preserve"> </v>
      </c>
      <c r="J22" s="82" t="str">
        <f t="shared" si="1"/>
        <v xml:space="preserve"> </v>
      </c>
      <c r="K22" s="61" t="str">
        <f>IF(M22=0," ",VLOOKUP(M22,PROTOKOL!$A:$F,6))</f>
        <v xml:space="preserve"> </v>
      </c>
      <c r="L22" s="62"/>
      <c r="M22" s="62"/>
      <c r="N22" s="62"/>
      <c r="O22" s="63" t="str">
        <f>IF(M22=0," ",(VLOOKUP(M22,PROTOKOL!$A$1:$E$28,2))*N22)</f>
        <v xml:space="preserve"> </v>
      </c>
      <c r="P22" s="64" t="str">
        <f t="shared" si="2"/>
        <v xml:space="preserve"> </v>
      </c>
      <c r="Q22" s="65" t="str">
        <f>IF(M22=0," ",VLOOKUP(M22,PROTOKOL!$A:$E,5,))</f>
        <v xml:space="preserve"> </v>
      </c>
      <c r="R22" s="82" t="str">
        <f t="shared" si="3"/>
        <v xml:space="preserve"> </v>
      </c>
      <c r="S22" s="65"/>
      <c r="T22" s="82" t="str">
        <f t="shared" si="88"/>
        <v xml:space="preserve"> </v>
      </c>
      <c r="U22" s="117"/>
      <c r="V22" s="225">
        <v>1</v>
      </c>
      <c r="W22" s="61" t="str">
        <f>IF(Y22=0," ",VLOOKUP(Y22,PROTOKOL!$A:$F,6))</f>
        <v>SIZDIRMAZLIK TAMİR</v>
      </c>
      <c r="X22" s="62">
        <v>120</v>
      </c>
      <c r="Y22" s="62">
        <v>11</v>
      </c>
      <c r="Z22" s="62">
        <v>7.5</v>
      </c>
      <c r="AA22" s="63">
        <f>IF(Y22=0," ",(VLOOKUP(Y22,PROTOKOL!$A$1:$E$28,2))*Z22)</f>
        <v>78</v>
      </c>
      <c r="AB22" s="64">
        <f t="shared" si="4"/>
        <v>42</v>
      </c>
      <c r="AC22" s="65">
        <f>IF(Y22=0," ",VLOOKUP(Y22,PROTOKOL!$A:$E,5,))</f>
        <v>0.61435714285714293</v>
      </c>
      <c r="AD22" s="82">
        <f t="shared" si="5"/>
        <v>25.803000000000004</v>
      </c>
      <c r="AE22" s="61" t="str">
        <f>IF(AG22=0," ",VLOOKUP(AG22,PROTOKOL!$A:$F,6))</f>
        <v xml:space="preserve"> </v>
      </c>
      <c r="AF22" s="62"/>
      <c r="AG22" s="62"/>
      <c r="AH22" s="62"/>
      <c r="AI22" s="63" t="str">
        <f>IF(AG22=0," ",(VLOOKUP(AG22,PROTOKOL!$A$1:$E$28,2))*AH22)</f>
        <v xml:space="preserve"> </v>
      </c>
      <c r="AJ22" s="64" t="str">
        <f t="shared" si="6"/>
        <v xml:space="preserve"> </v>
      </c>
      <c r="AK22" s="65" t="str">
        <f>IF(AG22=0," ",VLOOKUP(AG22,PROTOKOL!$A:$E,5,))</f>
        <v xml:space="preserve"> </v>
      </c>
      <c r="AL22" s="82" t="str">
        <f t="shared" si="7"/>
        <v xml:space="preserve"> </v>
      </c>
      <c r="AM22" s="65"/>
      <c r="AN22" s="82" t="str">
        <f t="shared" si="89"/>
        <v xml:space="preserve"> </v>
      </c>
      <c r="AO22" s="117"/>
      <c r="AP22" s="225">
        <v>1</v>
      </c>
      <c r="AQ22" s="61" t="str">
        <f>IF(AS22=0," ",VLOOKUP(AS22,PROTOKOL!$A:$F,6))</f>
        <v>VAKUM TEST</v>
      </c>
      <c r="AR22" s="62">
        <v>171</v>
      </c>
      <c r="AS22" s="62">
        <v>4</v>
      </c>
      <c r="AT22" s="62">
        <v>5.5</v>
      </c>
      <c r="AU22" s="63">
        <f>IF(AS22=0," ",(VLOOKUP(AS22,PROTOKOL!$A$1:$E$28,2))*AT22)</f>
        <v>110</v>
      </c>
      <c r="AV22" s="64">
        <f t="shared" si="8"/>
        <v>61</v>
      </c>
      <c r="AW22" s="65">
        <f>IF(AS22=0," ",VLOOKUP(AS22,PROTOKOL!$A:$E,5,))</f>
        <v>0.32253749999999998</v>
      </c>
      <c r="AX22" s="82">
        <f t="shared" si="9"/>
        <v>19.674787499999997</v>
      </c>
      <c r="AY22" s="61" t="str">
        <f>IF(BA22=0," ",VLOOKUP(BA22,PROTOKOL!$A:$F,6))</f>
        <v xml:space="preserve"> </v>
      </c>
      <c r="AZ22" s="62"/>
      <c r="BA22" s="62"/>
      <c r="BB22" s="62"/>
      <c r="BC22" s="63" t="str">
        <f>IF(BA22=0," ",(VLOOKUP(BA22,PROTOKOL!$A$1:$E$28,2))*BB22)</f>
        <v xml:space="preserve"> </v>
      </c>
      <c r="BD22" s="64" t="str">
        <f t="shared" si="10"/>
        <v xml:space="preserve"> </v>
      </c>
      <c r="BE22" s="65" t="str">
        <f>IF(BA22=0," ",VLOOKUP(BA22,PROTOKOL!$A:$E,5,))</f>
        <v xml:space="preserve"> </v>
      </c>
      <c r="BF22" s="82" t="str">
        <f t="shared" si="11"/>
        <v xml:space="preserve"> </v>
      </c>
      <c r="BG22" s="65"/>
      <c r="BH22" s="82" t="str">
        <f t="shared" si="90"/>
        <v xml:space="preserve"> </v>
      </c>
      <c r="BI22" s="117"/>
      <c r="BJ22" s="225">
        <v>1</v>
      </c>
      <c r="BK22" s="61" t="str">
        <f>IF(BM22=0," ",VLOOKUP(BM22,PROTOKOL!$A:$F,6))</f>
        <v>WNZL. LAV. VE DUV. ASMA KLZ</v>
      </c>
      <c r="BL22" s="62">
        <v>230</v>
      </c>
      <c r="BM22" s="62">
        <v>1</v>
      </c>
      <c r="BN22" s="62">
        <v>7.5</v>
      </c>
      <c r="BO22" s="63">
        <f>IF(BM22=0," ",(VLOOKUP(BM22,PROTOKOL!$A$1:$E$28,2))*BN22)</f>
        <v>144</v>
      </c>
      <c r="BP22" s="64">
        <f t="shared" si="12"/>
        <v>86</v>
      </c>
      <c r="BQ22" s="65">
        <f>IF(BM22=0," ",VLOOKUP(BM22,PROTOKOL!$A:$E,5,))</f>
        <v>0.33951315789473691</v>
      </c>
      <c r="BR22" s="82">
        <f t="shared" si="13"/>
        <v>29.198131578947375</v>
      </c>
      <c r="BS22" s="61" t="str">
        <f>IF(BU22=0," ",VLOOKUP(BU22,PROTOKOL!$A:$F,6))</f>
        <v xml:space="preserve"> </v>
      </c>
      <c r="BT22" s="62"/>
      <c r="BU22" s="62"/>
      <c r="BV22" s="62"/>
      <c r="BW22" s="63" t="str">
        <f>IF(BU22=0," ",(VLOOKUP(BU22,PROTOKOL!$A$1:$E$28,2))*BV22)</f>
        <v xml:space="preserve"> </v>
      </c>
      <c r="BX22" s="64" t="str">
        <f t="shared" si="14"/>
        <v xml:space="preserve"> </v>
      </c>
      <c r="BY22" s="65" t="str">
        <f>IF(BU22=0," ",VLOOKUP(BU22,PROTOKOL!$A:$E,5,))</f>
        <v xml:space="preserve"> </v>
      </c>
      <c r="BZ22" s="82" t="str">
        <f t="shared" si="15"/>
        <v xml:space="preserve"> </v>
      </c>
      <c r="CA22" s="65"/>
      <c r="CB22" s="82" t="str">
        <f t="shared" si="91"/>
        <v xml:space="preserve"> </v>
      </c>
      <c r="CC22" s="117"/>
      <c r="CD22" s="225">
        <v>1</v>
      </c>
      <c r="CE22" s="61" t="str">
        <f>IF(CG22=0," ",VLOOKUP(CG22,PROTOKOL!$A:$F,6))</f>
        <v>WNZL. LAV. VE DUV. ASMA KLZ</v>
      </c>
      <c r="CF22" s="62">
        <v>220</v>
      </c>
      <c r="CG22" s="62">
        <v>1</v>
      </c>
      <c r="CH22" s="62">
        <v>7.5</v>
      </c>
      <c r="CI22" s="63">
        <f>IF(CG22=0," ",(VLOOKUP(CG22,PROTOKOL!$A$1:$E$28,2))*CH22)</f>
        <v>144</v>
      </c>
      <c r="CJ22" s="64">
        <f t="shared" si="16"/>
        <v>76</v>
      </c>
      <c r="CK22" s="65">
        <f>IF(CG22=0," ",VLOOKUP(CG22,PROTOKOL!$A:$E,5,))</f>
        <v>0.33951315789473691</v>
      </c>
      <c r="CL22" s="82">
        <f t="shared" si="17"/>
        <v>25.803000000000004</v>
      </c>
      <c r="CM22" s="61" t="str">
        <f>IF(CO22=0," ",VLOOKUP(CO22,PROTOKOL!$A:$F,6))</f>
        <v xml:space="preserve"> </v>
      </c>
      <c r="CN22" s="62"/>
      <c r="CO22" s="62"/>
      <c r="CP22" s="62"/>
      <c r="CQ22" s="63" t="str">
        <f>IF(CO22=0," ",(VLOOKUP(CO22,PROTOKOL!$A$1:$E$28,2))*CP22)</f>
        <v xml:space="preserve"> </v>
      </c>
      <c r="CR22" s="64" t="str">
        <f t="shared" si="18"/>
        <v xml:space="preserve"> </v>
      </c>
      <c r="CS22" s="65" t="str">
        <f>IF(CO22=0," ",VLOOKUP(CO22,PROTOKOL!$A:$E,5,))</f>
        <v xml:space="preserve"> </v>
      </c>
      <c r="CT22" s="82" t="str">
        <f t="shared" si="19"/>
        <v xml:space="preserve"> </v>
      </c>
      <c r="CU22" s="65"/>
      <c r="CV22" s="82" t="str">
        <f t="shared" si="92"/>
        <v xml:space="preserve"> </v>
      </c>
      <c r="CW22" s="117"/>
      <c r="CX22" s="225">
        <v>1</v>
      </c>
      <c r="CY22" s="61" t="str">
        <f>IF(DA22=0," ",VLOOKUP(DA22,PROTOKOL!$A:$F,6))</f>
        <v xml:space="preserve"> </v>
      </c>
      <c r="CZ22" s="62"/>
      <c r="DA22" s="62"/>
      <c r="DB22" s="62"/>
      <c r="DC22" s="63" t="str">
        <f>IF(DA22=0," ",(VLOOKUP(DA22,PROTOKOL!$A$1:$E$28,2))*DB22)</f>
        <v xml:space="preserve"> </v>
      </c>
      <c r="DD22" s="64" t="str">
        <f t="shared" si="20"/>
        <v xml:space="preserve"> </v>
      </c>
      <c r="DE22" s="65" t="str">
        <f>IF(DA22=0," ",VLOOKUP(DA22,PROTOKOL!$A:$E,5,))</f>
        <v xml:space="preserve"> </v>
      </c>
      <c r="DF22" s="82" t="str">
        <f t="shared" si="21"/>
        <v xml:space="preserve"> </v>
      </c>
      <c r="DG22" s="61" t="str">
        <f>IF(DI22=0," ",VLOOKUP(DI22,PROTOKOL!$A:$F,6))</f>
        <v xml:space="preserve"> </v>
      </c>
      <c r="DH22" s="62"/>
      <c r="DI22" s="62"/>
      <c r="DJ22" s="62"/>
      <c r="DK22" s="63" t="str">
        <f>IF(DI22=0," ",(VLOOKUP(DI22,PROTOKOL!$A$1:$E$28,2))*DJ22)</f>
        <v xml:space="preserve"> </v>
      </c>
      <c r="DL22" s="64" t="str">
        <f t="shared" si="22"/>
        <v xml:space="preserve"> </v>
      </c>
      <c r="DM22" s="65" t="str">
        <f>IF(DI22=0," ",VLOOKUP(DI22,PROTOKOL!$A:$E,5,))</f>
        <v xml:space="preserve"> </v>
      </c>
      <c r="DN22" s="82" t="str">
        <f t="shared" si="23"/>
        <v xml:space="preserve"> </v>
      </c>
      <c r="DO22" s="65"/>
      <c r="DP22" s="82" t="str">
        <f t="shared" si="93"/>
        <v xml:space="preserve"> </v>
      </c>
      <c r="DQ22" s="117"/>
      <c r="DR22" s="225">
        <v>1</v>
      </c>
      <c r="DS22" s="61" t="str">
        <f>IF(DU22=0," ",VLOOKUP(DU22,PROTOKOL!$A:$F,6))</f>
        <v>VAKUM TEST</v>
      </c>
      <c r="DT22" s="62">
        <v>232</v>
      </c>
      <c r="DU22" s="62">
        <v>4</v>
      </c>
      <c r="DV22" s="62">
        <v>7.5</v>
      </c>
      <c r="DW22" s="63">
        <f>IF(DU22=0," ",(VLOOKUP(DU22,PROTOKOL!$A$1:$E$28,2))*DV22)</f>
        <v>150</v>
      </c>
      <c r="DX22" s="64">
        <f t="shared" si="24"/>
        <v>82</v>
      </c>
      <c r="DY22" s="65">
        <f>IF(DU22=0," ",VLOOKUP(DU22,PROTOKOL!$A:$E,5,))</f>
        <v>0.32253749999999998</v>
      </c>
      <c r="DZ22" s="82">
        <f t="shared" si="25"/>
        <v>26.448074999999999</v>
      </c>
      <c r="EA22" s="61" t="str">
        <f>IF(EC22=0," ",VLOOKUP(EC22,PROTOKOL!$A:$F,6))</f>
        <v xml:space="preserve"> </v>
      </c>
      <c r="EB22" s="62"/>
      <c r="EC22" s="62"/>
      <c r="ED22" s="62"/>
      <c r="EE22" s="63" t="str">
        <f>IF(EC22=0," ",(VLOOKUP(EC22,PROTOKOL!$A$1:$E$28,2))*ED22)</f>
        <v xml:space="preserve"> </v>
      </c>
      <c r="EF22" s="64" t="str">
        <f t="shared" si="26"/>
        <v xml:space="preserve"> </v>
      </c>
      <c r="EG22" s="65" t="str">
        <f>IF(EC22=0," ",VLOOKUP(EC22,PROTOKOL!$A:$E,5,))</f>
        <v xml:space="preserve"> </v>
      </c>
      <c r="EH22" s="82" t="str">
        <f t="shared" si="27"/>
        <v xml:space="preserve"> </v>
      </c>
      <c r="EI22" s="65"/>
      <c r="EJ22" s="82" t="str">
        <f t="shared" si="94"/>
        <v xml:space="preserve"> </v>
      </c>
      <c r="EK22" s="117"/>
      <c r="EL22" s="225">
        <v>1</v>
      </c>
      <c r="EM22" s="61" t="str">
        <f>IF(EO22=0," ",VLOOKUP(EO22,PROTOKOL!$A:$F,6))</f>
        <v>SAYIM</v>
      </c>
      <c r="EN22" s="62">
        <v>1</v>
      </c>
      <c r="EO22" s="62">
        <v>26</v>
      </c>
      <c r="EP22" s="62">
        <v>7.5</v>
      </c>
      <c r="EQ22" s="63">
        <f>IF(EO22=0," ",(VLOOKUP(EO22,PROTOKOL!$A$1:$E$28,2))*EP22)</f>
        <v>0</v>
      </c>
      <c r="ER22" s="64">
        <f t="shared" si="28"/>
        <v>1</v>
      </c>
      <c r="ES22" s="65">
        <f>IF(EO22=0," ",VLOOKUP(EO22,PROTOKOL!$A:$E,5,))</f>
        <v>0</v>
      </c>
      <c r="ET22" s="82">
        <f t="shared" si="29"/>
        <v>0</v>
      </c>
      <c r="EU22" s="61" t="str">
        <f>IF(EW22=0," ",VLOOKUP(EW22,PROTOKOL!$A:$F,6))</f>
        <v xml:space="preserve"> </v>
      </c>
      <c r="EV22" s="62"/>
      <c r="EW22" s="62"/>
      <c r="EX22" s="62"/>
      <c r="EY22" s="63" t="str">
        <f>IF(EW22=0," ",(VLOOKUP(EW22,PROTOKOL!$A$1:$E$28,2))*EX22)</f>
        <v xml:space="preserve"> </v>
      </c>
      <c r="EZ22" s="64" t="str">
        <f t="shared" si="30"/>
        <v xml:space="preserve"> </v>
      </c>
      <c r="FA22" s="65" t="str">
        <f>IF(EW22=0," ",VLOOKUP(EW22,PROTOKOL!$A:$E,5,))</f>
        <v xml:space="preserve"> </v>
      </c>
      <c r="FB22" s="82" t="str">
        <f t="shared" si="31"/>
        <v xml:space="preserve"> </v>
      </c>
      <c r="FC22" s="65"/>
      <c r="FD22" s="82" t="str">
        <f t="shared" si="95"/>
        <v xml:space="preserve"> </v>
      </c>
      <c r="FE22" s="117"/>
      <c r="FF22" s="225">
        <v>1</v>
      </c>
      <c r="FG22" s="61" t="str">
        <f>IF(FI22=0," ",VLOOKUP(FI22,PROTOKOL!$A:$F,6))</f>
        <v xml:space="preserve"> </v>
      </c>
      <c r="FH22" s="62"/>
      <c r="FI22" s="62"/>
      <c r="FJ22" s="62"/>
      <c r="FK22" s="63" t="str">
        <f>IF(FI22=0," ",(VLOOKUP(FI22,PROTOKOL!$A$1:$E$28,2))*FJ22)</f>
        <v xml:space="preserve"> </v>
      </c>
      <c r="FL22" s="64" t="str">
        <f t="shared" si="32"/>
        <v xml:space="preserve"> </v>
      </c>
      <c r="FM22" s="65" t="str">
        <f>IF(FI22=0," ",VLOOKUP(FI22,PROTOKOL!$A:$E,5,))</f>
        <v xml:space="preserve"> </v>
      </c>
      <c r="FN22" s="82" t="str">
        <f t="shared" si="33"/>
        <v xml:space="preserve"> </v>
      </c>
      <c r="FO22" s="61" t="str">
        <f>IF(FQ22=0," ",VLOOKUP(FQ22,PROTOKOL!$A:$F,6))</f>
        <v xml:space="preserve"> </v>
      </c>
      <c r="FP22" s="62"/>
      <c r="FQ22" s="62"/>
      <c r="FR22" s="62"/>
      <c r="FS22" s="63" t="str">
        <f>IF(FQ22=0," ",(VLOOKUP(FQ22,PROTOKOL!$A$1:$E$28,2))*FR22)</f>
        <v xml:space="preserve"> </v>
      </c>
      <c r="FT22" s="64" t="str">
        <f t="shared" si="34"/>
        <v xml:space="preserve"> </v>
      </c>
      <c r="FU22" s="65" t="str">
        <f>IF(FQ22=0," ",VLOOKUP(FQ22,PROTOKOL!$A:$E,5,))</f>
        <v xml:space="preserve"> </v>
      </c>
      <c r="FV22" s="82" t="str">
        <f t="shared" si="35"/>
        <v xml:space="preserve"> </v>
      </c>
      <c r="FW22" s="65"/>
      <c r="FX22" s="82" t="str">
        <f t="shared" si="96"/>
        <v xml:space="preserve"> </v>
      </c>
      <c r="FY22" s="117"/>
      <c r="FZ22" s="225">
        <v>1</v>
      </c>
      <c r="GA22" s="61" t="str">
        <f>IF(GC22=0," ",VLOOKUP(GC22,PROTOKOL!$A:$F,6))</f>
        <v>SIZDIRMAZLIK TAMİR</v>
      </c>
      <c r="GB22" s="62">
        <v>120</v>
      </c>
      <c r="GC22" s="62">
        <v>11</v>
      </c>
      <c r="GD22" s="62">
        <v>7.5</v>
      </c>
      <c r="GE22" s="63">
        <f>IF(GC22=0," ",(VLOOKUP(GC22,PROTOKOL!$A$1:$E$28,2))*GD22)</f>
        <v>78</v>
      </c>
      <c r="GF22" s="64">
        <f t="shared" si="36"/>
        <v>42</v>
      </c>
      <c r="GG22" s="65">
        <f>IF(GC22=0," ",VLOOKUP(GC22,PROTOKOL!$A:$E,5,))</f>
        <v>0.61435714285714293</v>
      </c>
      <c r="GH22" s="82">
        <f t="shared" si="37"/>
        <v>25.803000000000004</v>
      </c>
      <c r="GI22" s="61" t="str">
        <f>IF(GK22=0," ",VLOOKUP(GK22,PROTOKOL!$A:$F,6))</f>
        <v xml:space="preserve"> </v>
      </c>
      <c r="GJ22" s="62"/>
      <c r="GK22" s="62"/>
      <c r="GL22" s="62"/>
      <c r="GM22" s="63" t="str">
        <f>IF(GK22=0," ",(VLOOKUP(GK22,PROTOKOL!$A$1:$E$28,2))*GL22)</f>
        <v xml:space="preserve"> </v>
      </c>
      <c r="GN22" s="64" t="str">
        <f t="shared" si="38"/>
        <v xml:space="preserve"> </v>
      </c>
      <c r="GO22" s="65" t="str">
        <f>IF(GK22=0," ",VLOOKUP(GK22,PROTOKOL!$A:$E,5,))</f>
        <v xml:space="preserve"> </v>
      </c>
      <c r="GP22" s="82" t="str">
        <f t="shared" si="39"/>
        <v xml:space="preserve"> </v>
      </c>
      <c r="GQ22" s="65"/>
      <c r="GR22" s="82" t="str">
        <f t="shared" si="97"/>
        <v xml:space="preserve"> </v>
      </c>
      <c r="GS22" s="117"/>
      <c r="GT22" s="225">
        <v>1</v>
      </c>
      <c r="GU22" s="61" t="str">
        <f>IF(GW22=0," ",VLOOKUP(GW22,PROTOKOL!$A:$F,6))</f>
        <v>VAKUM TEST</v>
      </c>
      <c r="GV22" s="62">
        <v>234</v>
      </c>
      <c r="GW22" s="62">
        <v>4</v>
      </c>
      <c r="GX22" s="62">
        <v>7.5</v>
      </c>
      <c r="GY22" s="63">
        <f>IF(GW22=0," ",(VLOOKUP(GW22,PROTOKOL!$A$1:$E$28,2))*GX22)</f>
        <v>150</v>
      </c>
      <c r="GZ22" s="64">
        <f t="shared" si="40"/>
        <v>84</v>
      </c>
      <c r="HA22" s="65">
        <f>IF(GW22=0," ",VLOOKUP(GW22,PROTOKOL!$A:$E,5,))</f>
        <v>0.32253749999999998</v>
      </c>
      <c r="HB22" s="82">
        <f t="shared" si="41"/>
        <v>27.093149999999998</v>
      </c>
      <c r="HC22" s="61" t="str">
        <f>IF(HE22=0," ",VLOOKUP(HE22,PROTOKOL!$A:$F,6))</f>
        <v>VAKUM TEST</v>
      </c>
      <c r="HD22" s="62">
        <v>75</v>
      </c>
      <c r="HE22" s="62">
        <v>4</v>
      </c>
      <c r="HF22" s="62">
        <v>2.5</v>
      </c>
      <c r="HG22" s="63">
        <f>IF(HE22=0," ",(VLOOKUP(HE22,PROTOKOL!$A$1:$E$28,2))*HF22)</f>
        <v>50</v>
      </c>
      <c r="HH22" s="64">
        <f t="shared" si="42"/>
        <v>25</v>
      </c>
      <c r="HI22" s="65">
        <f>IF(HE22=0," ",VLOOKUP(HE22,PROTOKOL!$A:$E,5,))</f>
        <v>0.32253749999999998</v>
      </c>
      <c r="HJ22" s="82">
        <f>IF(HE22=0," ",HI22*HH22)/3.5*2.5</f>
        <v>5.7595982142857141</v>
      </c>
      <c r="HK22" s="65">
        <v>5</v>
      </c>
      <c r="HL22" s="82">
        <f t="shared" si="98"/>
        <v>11.519196428571428</v>
      </c>
      <c r="HM22" s="117"/>
      <c r="HN22" s="225">
        <v>1</v>
      </c>
      <c r="HO22" s="61" t="str">
        <f>IF(HQ22=0," ",VLOOKUP(HQ22,PROTOKOL!$A:$F,6))</f>
        <v>PANTOGRAF LAVABO TAŞLAMA</v>
      </c>
      <c r="HP22" s="62">
        <v>95</v>
      </c>
      <c r="HQ22" s="62">
        <v>9</v>
      </c>
      <c r="HR22" s="62">
        <v>7.5</v>
      </c>
      <c r="HS22" s="63">
        <f>IF(HQ22=0," ",(VLOOKUP(HQ22,PROTOKOL!$A$1:$E$28,2))*HR22)</f>
        <v>65</v>
      </c>
      <c r="HT22" s="64">
        <f t="shared" si="44"/>
        <v>30</v>
      </c>
      <c r="HU22" s="65">
        <f>IF(HQ22=0," ",VLOOKUP(HQ22,PROTOKOL!$A:$E,5,))</f>
        <v>0.73722857142857134</v>
      </c>
      <c r="HV22" s="82">
        <f t="shared" si="45"/>
        <v>22.116857142857139</v>
      </c>
      <c r="HW22" s="61" t="str">
        <f>IF(HY22=0," ",VLOOKUP(HY22,PROTOKOL!$A:$F,6))</f>
        <v xml:space="preserve"> </v>
      </c>
      <c r="HX22" s="62"/>
      <c r="HY22" s="62"/>
      <c r="HZ22" s="62"/>
      <c r="IA22" s="63" t="str">
        <f>IF(HY22=0," ",(VLOOKUP(HY22,PROTOKOL!$A$1:$E$28,2))*HZ22)</f>
        <v xml:space="preserve"> </v>
      </c>
      <c r="IB22" s="64" t="str">
        <f t="shared" si="46"/>
        <v xml:space="preserve"> </v>
      </c>
      <c r="IC22" s="65" t="str">
        <f>IF(HY22=0," ",VLOOKUP(HY22,PROTOKOL!$A:$E,5,))</f>
        <v xml:space="preserve"> </v>
      </c>
      <c r="ID22" s="82" t="str">
        <f t="shared" si="47"/>
        <v xml:space="preserve"> </v>
      </c>
      <c r="IE22" s="65"/>
      <c r="IF22" s="82" t="str">
        <f t="shared" si="99"/>
        <v xml:space="preserve"> </v>
      </c>
      <c r="IG22" s="117"/>
      <c r="IH22" s="225">
        <v>1</v>
      </c>
      <c r="II22" s="61" t="str">
        <f>IF(IK22=0," ",VLOOKUP(IK22,PROTOKOL!$A:$F,6))</f>
        <v>VAKUM TEST</v>
      </c>
      <c r="IJ22" s="62">
        <v>232</v>
      </c>
      <c r="IK22" s="62">
        <v>4</v>
      </c>
      <c r="IL22" s="62">
        <v>7.5</v>
      </c>
      <c r="IM22" s="63">
        <f>IF(IK22=0," ",(VLOOKUP(IK22,PROTOKOL!$A$1:$E$28,2))*IL22)</f>
        <v>150</v>
      </c>
      <c r="IN22" s="64">
        <f t="shared" si="48"/>
        <v>82</v>
      </c>
      <c r="IO22" s="65">
        <f>IF(IK22=0," ",VLOOKUP(IK22,PROTOKOL!$A:$E,5,))</f>
        <v>0.32253749999999998</v>
      </c>
      <c r="IP22" s="82">
        <f t="shared" si="49"/>
        <v>26.448074999999999</v>
      </c>
      <c r="IQ22" s="61" t="str">
        <f>IF(IS22=0," ",VLOOKUP(IS22,PROTOKOL!$A:$F,6))</f>
        <v xml:space="preserve"> </v>
      </c>
      <c r="IR22" s="62"/>
      <c r="IS22" s="62"/>
      <c r="IT22" s="62"/>
      <c r="IU22" s="63" t="str">
        <f>IF(IS22=0," ",(VLOOKUP(IS22,PROTOKOL!$A$1:$E$28,2))*IT22)</f>
        <v xml:space="preserve"> </v>
      </c>
      <c r="IV22" s="64" t="str">
        <f t="shared" si="50"/>
        <v xml:space="preserve"> </v>
      </c>
      <c r="IW22" s="65" t="str">
        <f>IF(IS22=0," ",VLOOKUP(IS22,PROTOKOL!$A:$E,5,))</f>
        <v xml:space="preserve"> </v>
      </c>
      <c r="IX22" s="82" t="str">
        <f t="shared" si="51"/>
        <v xml:space="preserve"> </v>
      </c>
      <c r="IY22" s="65"/>
      <c r="IZ22" s="82" t="str">
        <f t="shared" si="100"/>
        <v xml:space="preserve"> </v>
      </c>
      <c r="JA22" s="117"/>
      <c r="JB22" s="225">
        <v>1</v>
      </c>
      <c r="JC22" s="61" t="str">
        <f>IF(JE22=0," ",VLOOKUP(JE22,PROTOKOL!$A:$F,6))</f>
        <v>PERDE KESME SULU SİST.</v>
      </c>
      <c r="JD22" s="62">
        <v>30</v>
      </c>
      <c r="JE22" s="62">
        <v>8</v>
      </c>
      <c r="JF22" s="62">
        <v>1.5</v>
      </c>
      <c r="JG22" s="63">
        <f>IF(JE22=0," ",(VLOOKUP(JE22,PROTOKOL!$A$1:$E$28,2))*JF22)</f>
        <v>19.600000000000001</v>
      </c>
      <c r="JH22" s="64">
        <f t="shared" si="52"/>
        <v>10.399999999999999</v>
      </c>
      <c r="JI22" s="65">
        <f>IF(JE22=0," ",VLOOKUP(JE22,PROTOKOL!$A:$E,5,))</f>
        <v>0.49621153846153848</v>
      </c>
      <c r="JJ22" s="82">
        <f t="shared" si="53"/>
        <v>5.1605999999999996</v>
      </c>
      <c r="JK22" s="61" t="str">
        <f>IF(JM22=0," ",VLOOKUP(JM22,PROTOKOL!$A:$F,6))</f>
        <v xml:space="preserve"> </v>
      </c>
      <c r="JL22" s="62"/>
      <c r="JM22" s="62"/>
      <c r="JN22" s="62"/>
      <c r="JO22" s="63" t="str">
        <f>IF(JM22=0," ",(VLOOKUP(JM22,PROTOKOL!$A$1:$E$28,2))*JN22)</f>
        <v xml:space="preserve"> </v>
      </c>
      <c r="JP22" s="64" t="str">
        <f t="shared" si="54"/>
        <v xml:space="preserve"> </v>
      </c>
      <c r="JQ22" s="65" t="str">
        <f>IF(JM22=0," ",VLOOKUP(JM22,PROTOKOL!$A:$E,5,))</f>
        <v xml:space="preserve"> </v>
      </c>
      <c r="JR22" s="82" t="str">
        <f t="shared" si="55"/>
        <v xml:space="preserve"> </v>
      </c>
      <c r="JS22" s="65"/>
      <c r="JT22" s="82" t="str">
        <f t="shared" si="101"/>
        <v xml:space="preserve"> </v>
      </c>
      <c r="JU22" s="117"/>
      <c r="JV22" s="225">
        <v>1</v>
      </c>
      <c r="JW22" s="61" t="str">
        <f>IF(JY22=0," ",VLOOKUP(JY22,PROTOKOL!$A:$F,6))</f>
        <v>PANTOGRAF LAVABO TAŞLAMA</v>
      </c>
      <c r="JX22" s="62">
        <v>80</v>
      </c>
      <c r="JY22" s="62">
        <v>9</v>
      </c>
      <c r="JZ22" s="62">
        <v>6.5</v>
      </c>
      <c r="KA22" s="63">
        <f>IF(JY22=0," ",(VLOOKUP(JY22,PROTOKOL!$A$1:$E$28,2))*JZ22)</f>
        <v>56.333333333333329</v>
      </c>
      <c r="KB22" s="64">
        <f t="shared" si="56"/>
        <v>23.666666666666671</v>
      </c>
      <c r="KC22" s="65">
        <f>IF(JY22=0," ",VLOOKUP(JY22,PROTOKOL!$A:$E,5,))</f>
        <v>0.73722857142857134</v>
      </c>
      <c r="KD22" s="82">
        <f t="shared" si="57"/>
        <v>17.44774285714286</v>
      </c>
      <c r="KE22" s="61" t="str">
        <f>IF(KG22=0," ",VLOOKUP(KG22,PROTOKOL!$A:$F,6))</f>
        <v xml:space="preserve"> </v>
      </c>
      <c r="KF22" s="62"/>
      <c r="KG22" s="62"/>
      <c r="KH22" s="62"/>
      <c r="KI22" s="63" t="str">
        <f>IF(KG22=0," ",(VLOOKUP(KG22,PROTOKOL!$A$1:$E$28,2))*KH22)</f>
        <v xml:space="preserve"> </v>
      </c>
      <c r="KJ22" s="64" t="str">
        <f t="shared" si="58"/>
        <v xml:space="preserve"> </v>
      </c>
      <c r="KK22" s="65" t="str">
        <f>IF(KG22=0," ",VLOOKUP(KG22,PROTOKOL!$A:$E,5,))</f>
        <v xml:space="preserve"> </v>
      </c>
      <c r="KL22" s="82" t="str">
        <f t="shared" si="59"/>
        <v xml:space="preserve"> </v>
      </c>
      <c r="KM22" s="65"/>
      <c r="KN22" s="82" t="str">
        <f t="shared" si="102"/>
        <v xml:space="preserve"> </v>
      </c>
      <c r="KO22" s="117"/>
      <c r="KP22" s="225">
        <v>1</v>
      </c>
      <c r="KQ22" s="61" t="str">
        <f>IF(KS22=0," ",VLOOKUP(KS22,PROTOKOL!$A:$F,6))</f>
        <v>VAKUM TEST</v>
      </c>
      <c r="KR22" s="62">
        <v>231</v>
      </c>
      <c r="KS22" s="62">
        <v>4</v>
      </c>
      <c r="KT22" s="62">
        <v>7.5</v>
      </c>
      <c r="KU22" s="63">
        <f>IF(KS22=0," ",(VLOOKUP(KS22,PROTOKOL!$A$1:$E$28,2))*KT22)</f>
        <v>150</v>
      </c>
      <c r="KV22" s="64">
        <f t="shared" si="60"/>
        <v>81</v>
      </c>
      <c r="KW22" s="65">
        <f>IF(KS22=0," ",VLOOKUP(KS22,PROTOKOL!$A:$E,5,))</f>
        <v>0.32253749999999998</v>
      </c>
      <c r="KX22" s="82">
        <f t="shared" si="61"/>
        <v>26.125537499999997</v>
      </c>
      <c r="KY22" s="61" t="str">
        <f>IF(LA22=0," ",VLOOKUP(LA22,PROTOKOL!$A:$F,6))</f>
        <v xml:space="preserve"> </v>
      </c>
      <c r="KZ22" s="62"/>
      <c r="LA22" s="62"/>
      <c r="LB22" s="62"/>
      <c r="LC22" s="63" t="str">
        <f>IF(LA22=0," ",(VLOOKUP(LA22,PROTOKOL!$A$1:$E$28,2))*LB22)</f>
        <v xml:space="preserve"> </v>
      </c>
      <c r="LD22" s="64" t="str">
        <f t="shared" si="62"/>
        <v xml:space="preserve"> </v>
      </c>
      <c r="LE22" s="65" t="str">
        <f>IF(LA22=0," ",VLOOKUP(LA22,PROTOKOL!$A:$E,5,))</f>
        <v xml:space="preserve"> </v>
      </c>
      <c r="LF22" s="82" t="str">
        <f t="shared" si="63"/>
        <v xml:space="preserve"> </v>
      </c>
      <c r="LG22" s="65"/>
      <c r="LH22" s="82" t="str">
        <f t="shared" si="103"/>
        <v xml:space="preserve"> </v>
      </c>
      <c r="LI22" s="117"/>
      <c r="LJ22" s="225">
        <v>1</v>
      </c>
      <c r="LK22" s="61" t="str">
        <f>IF(LM22=0," ",VLOOKUP(LM22,PROTOKOL!$A:$F,6))</f>
        <v>PANTOGRAF LAVABO TAŞLAMA</v>
      </c>
      <c r="LL22" s="62">
        <v>93</v>
      </c>
      <c r="LM22" s="62">
        <v>9</v>
      </c>
      <c r="LN22" s="62">
        <v>7.5</v>
      </c>
      <c r="LO22" s="63">
        <f>IF(LM22=0," ",(VLOOKUP(LM22,PROTOKOL!$A$1:$E$28,2))*LN22)</f>
        <v>65</v>
      </c>
      <c r="LP22" s="64">
        <f t="shared" si="64"/>
        <v>28</v>
      </c>
      <c r="LQ22" s="65">
        <f>IF(LM22=0," ",VLOOKUP(LM22,PROTOKOL!$A:$E,5,))</f>
        <v>0.73722857142857134</v>
      </c>
      <c r="LR22" s="82">
        <f t="shared" si="65"/>
        <v>20.642399999999999</v>
      </c>
      <c r="LS22" s="61" t="str">
        <f>IF(LU22=0," ",VLOOKUP(LU22,PROTOKOL!$A:$F,6))</f>
        <v xml:space="preserve"> </v>
      </c>
      <c r="LT22" s="62"/>
      <c r="LU22" s="62"/>
      <c r="LV22" s="62"/>
      <c r="LW22" s="63" t="str">
        <f>IF(LU22=0," ",(VLOOKUP(LU22,PROTOKOL!$A$1:$E$28,2))*LV22)</f>
        <v xml:space="preserve"> </v>
      </c>
      <c r="LX22" s="64" t="str">
        <f t="shared" si="66"/>
        <v xml:space="preserve"> </v>
      </c>
      <c r="LY22" s="65" t="str">
        <f>IF(LU22=0," ",VLOOKUP(LU22,PROTOKOL!$A:$E,5,))</f>
        <v xml:space="preserve"> </v>
      </c>
      <c r="LZ22" s="82" t="str">
        <f t="shared" si="67"/>
        <v xml:space="preserve"> </v>
      </c>
      <c r="MA22" s="65"/>
      <c r="MB22" s="82" t="str">
        <f t="shared" si="104"/>
        <v xml:space="preserve"> </v>
      </c>
      <c r="MC22" s="117"/>
      <c r="MD22" s="225">
        <v>1</v>
      </c>
      <c r="ME22" s="61" t="str">
        <f>IF(MG22=0," ",VLOOKUP(MG22,PROTOKOL!$A:$F,6))</f>
        <v>VAKUM TEST</v>
      </c>
      <c r="MF22" s="62">
        <v>61</v>
      </c>
      <c r="MG22" s="62">
        <v>4</v>
      </c>
      <c r="MH22" s="62">
        <v>2</v>
      </c>
      <c r="MI22" s="63">
        <f>IF(MG22=0," ",(VLOOKUP(MG22,PROTOKOL!$A$1:$E$28,2))*MH22)</f>
        <v>40</v>
      </c>
      <c r="MJ22" s="64">
        <f t="shared" si="68"/>
        <v>21</v>
      </c>
      <c r="MK22" s="65">
        <f>IF(MG22=0," ",VLOOKUP(MG22,PROTOKOL!$A:$E,5,))</f>
        <v>0.32253749999999998</v>
      </c>
      <c r="ML22" s="82">
        <f t="shared" si="69"/>
        <v>6.7732874999999995</v>
      </c>
      <c r="MM22" s="61" t="str">
        <f>IF(MO22=0," ",VLOOKUP(MO22,PROTOKOL!$A:$F,6))</f>
        <v xml:space="preserve"> </v>
      </c>
      <c r="MN22" s="62"/>
      <c r="MO22" s="62"/>
      <c r="MP22" s="62"/>
      <c r="MQ22" s="63" t="str">
        <f>IF(MO22=0," ",(VLOOKUP(MO22,PROTOKOL!$A$1:$E$28,2))*MP22)</f>
        <v xml:space="preserve"> </v>
      </c>
      <c r="MR22" s="64" t="str">
        <f t="shared" si="70"/>
        <v xml:space="preserve"> </v>
      </c>
      <c r="MS22" s="65" t="str">
        <f>IF(MO22=0," ",VLOOKUP(MO22,PROTOKOL!$A:$E,5,))</f>
        <v xml:space="preserve"> </v>
      </c>
      <c r="MT22" s="82" t="str">
        <f t="shared" si="71"/>
        <v xml:space="preserve"> </v>
      </c>
      <c r="MU22" s="65"/>
      <c r="MV22" s="82" t="str">
        <f t="shared" si="105"/>
        <v xml:space="preserve"> </v>
      </c>
      <c r="MW22" s="117"/>
      <c r="MX22" s="225">
        <v>1</v>
      </c>
      <c r="MY22" s="61" t="str">
        <f>IF(NA22=0," ",VLOOKUP(NA22,PROTOKOL!$A:$F,6))</f>
        <v>PERDE KESME SULU SİST.</v>
      </c>
      <c r="MZ22" s="62">
        <v>50</v>
      </c>
      <c r="NA22" s="62">
        <v>8</v>
      </c>
      <c r="NB22" s="62">
        <v>2.5</v>
      </c>
      <c r="NC22" s="63">
        <f>IF(NA22=0," ",(VLOOKUP(NA22,PROTOKOL!$A$1:$E$28,2))*NB22)</f>
        <v>32.666666666666664</v>
      </c>
      <c r="ND22" s="64">
        <f t="shared" si="72"/>
        <v>17.333333333333336</v>
      </c>
      <c r="NE22" s="65">
        <f>IF(NA22=0," ",VLOOKUP(NA22,PROTOKOL!$A:$E,5,))</f>
        <v>0.49621153846153848</v>
      </c>
      <c r="NF22" s="82">
        <f t="shared" si="73"/>
        <v>8.6010000000000009</v>
      </c>
      <c r="NG22" s="61" t="str">
        <f>IF(NI22=0," ",VLOOKUP(NI22,PROTOKOL!$A:$F,6))</f>
        <v xml:space="preserve"> </v>
      </c>
      <c r="NH22" s="62"/>
      <c r="NI22" s="62"/>
      <c r="NJ22" s="62"/>
      <c r="NK22" s="63" t="str">
        <f>IF(NI22=0," ",(VLOOKUP(NI22,PROTOKOL!$A$1:$E$28,2))*NJ22)</f>
        <v xml:space="preserve"> </v>
      </c>
      <c r="NL22" s="64" t="str">
        <f t="shared" si="74"/>
        <v xml:space="preserve"> </v>
      </c>
      <c r="NM22" s="65" t="str">
        <f>IF(NI22=0," ",VLOOKUP(NI22,PROTOKOL!$A:$E,5,))</f>
        <v xml:space="preserve"> </v>
      </c>
      <c r="NN22" s="82" t="str">
        <f t="shared" si="75"/>
        <v xml:space="preserve"> </v>
      </c>
      <c r="NO22" s="65"/>
      <c r="NP22" s="82" t="str">
        <f t="shared" si="106"/>
        <v xml:space="preserve"> </v>
      </c>
      <c r="NQ22" s="117"/>
      <c r="NR22" s="225">
        <v>1</v>
      </c>
      <c r="NS22" s="61" t="str">
        <f>IF(NU22=0," ",VLOOKUP(NU22,PROTOKOL!$A:$F,6))</f>
        <v xml:space="preserve"> </v>
      </c>
      <c r="NT22" s="62"/>
      <c r="NU22" s="62"/>
      <c r="NV22" s="62"/>
      <c r="NW22" s="63" t="str">
        <f>IF(NU22=0," ",(VLOOKUP(NU22,PROTOKOL!$A$1:$E$28,2))*NV22)</f>
        <v xml:space="preserve"> </v>
      </c>
      <c r="NX22" s="64" t="str">
        <f t="shared" si="76"/>
        <v xml:space="preserve"> </v>
      </c>
      <c r="NY22" s="65" t="str">
        <f>IF(NU22=0," ",VLOOKUP(NU22,PROTOKOL!$A:$E,5,))</f>
        <v xml:space="preserve"> </v>
      </c>
      <c r="NZ22" s="82" t="str">
        <f t="shared" si="77"/>
        <v xml:space="preserve"> </v>
      </c>
      <c r="OA22" s="61" t="str">
        <f>IF(OC22=0," ",VLOOKUP(OC22,PROTOKOL!$A:$F,6))</f>
        <v>Forklift Operatörü</v>
      </c>
      <c r="OB22" s="62">
        <v>1</v>
      </c>
      <c r="OC22" s="62">
        <v>13</v>
      </c>
      <c r="OD22" s="62">
        <v>2.5</v>
      </c>
      <c r="OE22" s="63">
        <f>IF(OC22=0," ",(VLOOKUP(OC22,PROTOKOL!$A$1:$E$28,2))*OD22)</f>
        <v>0</v>
      </c>
      <c r="OF22" s="64">
        <f t="shared" si="78"/>
        <v>1</v>
      </c>
      <c r="OG22" s="65">
        <f>IF(OC22=0," ",VLOOKUP(OC22,PROTOKOL!$A:$E,5,))</f>
        <v>7.5</v>
      </c>
      <c r="OH22" s="82">
        <f>IF(OC22=0," ",OG22*OF22)/7.5*2.5</f>
        <v>2.5</v>
      </c>
      <c r="OI22" s="65">
        <v>5</v>
      </c>
      <c r="OJ22" s="82">
        <f t="shared" si="107"/>
        <v>5</v>
      </c>
      <c r="OK22" s="117"/>
      <c r="OL22" s="207">
        <v>1</v>
      </c>
      <c r="OM22" s="225">
        <v>1</v>
      </c>
      <c r="ON22" s="61" t="str">
        <f>IF(OP22=0," ",VLOOKUP(OP22,PROTOKOL!$A:$F,6))</f>
        <v xml:space="preserve"> </v>
      </c>
      <c r="OO22" s="62"/>
      <c r="OP22" s="62"/>
      <c r="OQ22" s="62"/>
      <c r="OR22" s="63" t="str">
        <f>IF(OP22=0," ",(VLOOKUP(OP22,PROTOKOL!$A$1:$E$28,2))*OQ22)</f>
        <v xml:space="preserve"> </v>
      </c>
      <c r="OS22" s="64" t="str">
        <f t="shared" si="80"/>
        <v xml:space="preserve"> </v>
      </c>
      <c r="OT22" s="65" t="str">
        <f>IF(OP22=0," ",VLOOKUP(OP22,PROTOKOL!$A:$E,5,))</f>
        <v xml:space="preserve"> </v>
      </c>
      <c r="OU22" s="82" t="str">
        <f t="shared" si="81"/>
        <v xml:space="preserve"> </v>
      </c>
      <c r="OV22" s="61" t="str">
        <f>IF(OX22=0," ",VLOOKUP(OX22,PROTOKOL!$A:$F,6))</f>
        <v xml:space="preserve"> </v>
      </c>
      <c r="OW22" s="62"/>
      <c r="OX22" s="62"/>
      <c r="OY22" s="62"/>
      <c r="OZ22" s="63" t="str">
        <f>IF(OX22=0," ",(VLOOKUP(OX22,PROTOKOL!$A$1:$E$28,2))*OY22)</f>
        <v xml:space="preserve"> </v>
      </c>
      <c r="PA22" s="64" t="str">
        <f t="shared" si="108"/>
        <v xml:space="preserve"> </v>
      </c>
      <c r="PB22" s="65" t="str">
        <f>IF(OX22=0," ",VLOOKUP(OX22,PROTOKOL!$A:$E,5,))</f>
        <v xml:space="preserve"> </v>
      </c>
      <c r="PC22" s="82" t="str">
        <f t="shared" si="109"/>
        <v xml:space="preserve"> </v>
      </c>
      <c r="PD22" s="82">
        <f t="shared" si="110"/>
        <v>0</v>
      </c>
      <c r="PE22" s="82" t="str">
        <f t="shared" si="111"/>
        <v xml:space="preserve"> </v>
      </c>
      <c r="PF22" s="117"/>
      <c r="PG22" s="225">
        <v>1</v>
      </c>
      <c r="PH22" s="61" t="str">
        <f>IF(PJ22=0," ",VLOOKUP(PJ22,PROTOKOL!$A:$F,6))</f>
        <v>Forklift Operatörü</v>
      </c>
      <c r="PI22" s="62">
        <v>1</v>
      </c>
      <c r="PJ22" s="62">
        <v>13</v>
      </c>
      <c r="PK22" s="62">
        <v>7.5</v>
      </c>
      <c r="PL22" s="63">
        <f>IF(PJ22=0," ",(VLOOKUP(PJ22,PROTOKOL!$A$1:$E$28,2))*PK22)</f>
        <v>0</v>
      </c>
      <c r="PM22" s="64">
        <f t="shared" si="84"/>
        <v>1</v>
      </c>
      <c r="PN22" s="65">
        <f>IF(PJ22=0," ",VLOOKUP(PJ22,PROTOKOL!$A:$E,5,))</f>
        <v>7.5</v>
      </c>
      <c r="PO22" s="82">
        <f t="shared" si="85"/>
        <v>7.5</v>
      </c>
      <c r="PP22" s="61" t="str">
        <f>IF(PR22=0," ",VLOOKUP(PR22,PROTOKOL!$A:$F,6))</f>
        <v xml:space="preserve"> </v>
      </c>
      <c r="PQ22" s="62"/>
      <c r="PR22" s="62"/>
      <c r="PS22" s="62"/>
      <c r="PT22" s="63" t="str">
        <f>IF(PR22=0," ",(VLOOKUP(PR22,PROTOKOL!$A$1:$E$28,2))*PS22)</f>
        <v xml:space="preserve"> </v>
      </c>
      <c r="PU22" s="64" t="str">
        <f t="shared" si="86"/>
        <v xml:space="preserve"> </v>
      </c>
      <c r="PV22" s="65" t="str">
        <f>IF(PR22=0," ",VLOOKUP(PR22,PROTOKOL!$A:$E,5,))</f>
        <v xml:space="preserve"> </v>
      </c>
      <c r="PW22" s="82" t="str">
        <f t="shared" si="87"/>
        <v xml:space="preserve"> </v>
      </c>
      <c r="PX22" s="65"/>
      <c r="PY22" s="82" t="str">
        <f t="shared" si="112"/>
        <v xml:space="preserve"> </v>
      </c>
      <c r="PZ22" s="117"/>
      <c r="QA22" s="117"/>
      <c r="QB22" s="117"/>
      <c r="QC22" s="117"/>
      <c r="QD22" s="117"/>
      <c r="QE22" s="117"/>
      <c r="QF22" s="117"/>
      <c r="QG22" s="117"/>
      <c r="QH22" s="117"/>
      <c r="QI22" s="117"/>
      <c r="QJ22" s="117"/>
      <c r="QK22" s="117"/>
      <c r="QL22" s="117"/>
      <c r="QM22" s="117"/>
      <c r="QN22" s="117"/>
      <c r="QO22" s="117"/>
    </row>
    <row r="23" spans="1:457" ht="12.75" customHeight="1" thickBot="1">
      <c r="B23" s="226"/>
      <c r="C23" s="61" t="s">
        <v>48</v>
      </c>
      <c r="D23" s="62"/>
      <c r="E23" s="62"/>
      <c r="F23" s="62"/>
      <c r="G23" s="63" t="str">
        <f>IF(E23=0," ",(VLOOKUP(E23,PROTOKOL!$A$1:$E$28,2))*F23)</f>
        <v xml:space="preserve"> </v>
      </c>
      <c r="H23" s="64" t="str">
        <f t="shared" si="0"/>
        <v xml:space="preserve"> </v>
      </c>
      <c r="I23" s="65" t="str">
        <f>IF(E23=0," ",VLOOKUP(E23,PROTOKOL!$A:$E,5,))</f>
        <v xml:space="preserve"> </v>
      </c>
      <c r="J23" s="82" t="str">
        <f t="shared" si="1"/>
        <v xml:space="preserve"> </v>
      </c>
      <c r="K23" s="61" t="str">
        <f>IF(M23=0," ",VLOOKUP(M23,PROTOKOL!$A:$F,6))</f>
        <v xml:space="preserve"> </v>
      </c>
      <c r="L23" s="66"/>
      <c r="M23" s="66"/>
      <c r="N23" s="62"/>
      <c r="O23" s="63" t="str">
        <f>IF(M23=0," ",(VLOOKUP(M23,PROTOKOL!$A$1:$E$28,2))*N23)</f>
        <v xml:space="preserve"> </v>
      </c>
      <c r="P23" s="64" t="str">
        <f t="shared" si="2"/>
        <v xml:space="preserve"> </v>
      </c>
      <c r="Q23" s="65" t="str">
        <f>IF(M23=0," ",VLOOKUP(M23,PROTOKOL!$A:$E,5,))</f>
        <v xml:space="preserve"> </v>
      </c>
      <c r="R23" s="82" t="str">
        <f t="shared" si="3"/>
        <v xml:space="preserve"> </v>
      </c>
      <c r="S23" s="65"/>
      <c r="T23" s="82" t="str">
        <f t="shared" si="88"/>
        <v xml:space="preserve"> </v>
      </c>
      <c r="U23" s="185" t="str">
        <f>IF(F22+F23+F24=7.5,"ü","û")</f>
        <v>û</v>
      </c>
      <c r="V23" s="226"/>
      <c r="W23" s="61" t="str">
        <f>IF(Y23=0," ",VLOOKUP(Y23,PROTOKOL!$A:$F,6))</f>
        <v xml:space="preserve"> </v>
      </c>
      <c r="X23" s="62"/>
      <c r="Y23" s="62"/>
      <c r="Z23" s="62"/>
      <c r="AA23" s="63" t="str">
        <f>IF(Y23=0," ",(VLOOKUP(Y23,PROTOKOL!$A$1:$E$28,2))*Z23)</f>
        <v xml:space="preserve"> </v>
      </c>
      <c r="AB23" s="64" t="str">
        <f t="shared" si="4"/>
        <v xml:space="preserve"> </v>
      </c>
      <c r="AC23" s="65" t="str">
        <f>IF(Y23=0," ",VLOOKUP(Y23,PROTOKOL!$A:$E,5,))</f>
        <v xml:space="preserve"> </v>
      </c>
      <c r="AD23" s="82" t="str">
        <f t="shared" si="5"/>
        <v xml:space="preserve"> </v>
      </c>
      <c r="AE23" s="61" t="str">
        <f>IF(AG23=0," ",VLOOKUP(AG23,PROTOKOL!$A:$F,6))</f>
        <v xml:space="preserve"> </v>
      </c>
      <c r="AF23" s="66"/>
      <c r="AG23" s="66"/>
      <c r="AH23" s="62"/>
      <c r="AI23" s="63" t="str">
        <f>IF(AG23=0," ",(VLOOKUP(AG23,PROTOKOL!$A$1:$E$28,2))*AH23)</f>
        <v xml:space="preserve"> </v>
      </c>
      <c r="AJ23" s="64" t="str">
        <f t="shared" si="6"/>
        <v xml:space="preserve"> </v>
      </c>
      <c r="AK23" s="65" t="str">
        <f>IF(AG23=0," ",VLOOKUP(AG23,PROTOKOL!$A:$E,5,))</f>
        <v xml:space="preserve"> </v>
      </c>
      <c r="AL23" s="82" t="str">
        <f t="shared" si="7"/>
        <v xml:space="preserve"> </v>
      </c>
      <c r="AM23" s="65"/>
      <c r="AN23" s="82" t="str">
        <f t="shared" si="89"/>
        <v xml:space="preserve"> </v>
      </c>
      <c r="AO23" s="185" t="str">
        <f>IF(Z22+Z23+Z24=7.5,"ü","û")</f>
        <v>ü</v>
      </c>
      <c r="AP23" s="226"/>
      <c r="AQ23" s="61" t="str">
        <f>IF(AS23=0," ",VLOOKUP(AS23,PROTOKOL!$A:$F,6))</f>
        <v>PERDE KESME SULU SİST.</v>
      </c>
      <c r="AR23" s="62">
        <v>20</v>
      </c>
      <c r="AS23" s="62">
        <v>8</v>
      </c>
      <c r="AT23" s="62">
        <v>1</v>
      </c>
      <c r="AU23" s="63">
        <f>IF(AS23=0," ",(VLOOKUP(AS23,PROTOKOL!$A$1:$E$28,2))*AT23)</f>
        <v>13.066666666666666</v>
      </c>
      <c r="AV23" s="64">
        <f t="shared" si="8"/>
        <v>6.9333333333333336</v>
      </c>
      <c r="AW23" s="65">
        <f>IF(AS23=0," ",VLOOKUP(AS23,PROTOKOL!$A:$E,5,))</f>
        <v>0.49621153846153848</v>
      </c>
      <c r="AX23" s="82">
        <f t="shared" si="9"/>
        <v>3.4404000000000003</v>
      </c>
      <c r="AY23" s="61" t="str">
        <f>IF(BA23=0," ",VLOOKUP(BA23,PROTOKOL!$A:$F,6))</f>
        <v xml:space="preserve"> </v>
      </c>
      <c r="AZ23" s="66"/>
      <c r="BA23" s="66"/>
      <c r="BB23" s="62"/>
      <c r="BC23" s="63" t="str">
        <f>IF(BA23=0," ",(VLOOKUP(BA23,PROTOKOL!$A$1:$E$28,2))*BB23)</f>
        <v xml:space="preserve"> </v>
      </c>
      <c r="BD23" s="64" t="str">
        <f t="shared" si="10"/>
        <v xml:space="preserve"> </v>
      </c>
      <c r="BE23" s="65" t="str">
        <f>IF(BA23=0," ",VLOOKUP(BA23,PROTOKOL!$A:$E,5,))</f>
        <v xml:space="preserve"> </v>
      </c>
      <c r="BF23" s="82" t="str">
        <f t="shared" si="11"/>
        <v xml:space="preserve"> </v>
      </c>
      <c r="BG23" s="65"/>
      <c r="BH23" s="82" t="str">
        <f t="shared" si="90"/>
        <v xml:space="preserve"> </v>
      </c>
      <c r="BI23" s="185" t="str">
        <f>IF(AT22+AT23+AT24=7.5,"ü","û")</f>
        <v>ü</v>
      </c>
      <c r="BJ23" s="226"/>
      <c r="BK23" s="61" t="str">
        <f>IF(BM23=0," ",VLOOKUP(BM23,PROTOKOL!$A:$F,6))</f>
        <v xml:space="preserve"> </v>
      </c>
      <c r="BL23" s="62"/>
      <c r="BM23" s="62"/>
      <c r="BN23" s="62"/>
      <c r="BO23" s="63" t="str">
        <f>IF(BM23=0," ",(VLOOKUP(BM23,PROTOKOL!$A$1:$E$28,2))*BN23)</f>
        <v xml:space="preserve"> </v>
      </c>
      <c r="BP23" s="64" t="str">
        <f t="shared" si="12"/>
        <v xml:space="preserve"> </v>
      </c>
      <c r="BQ23" s="65" t="str">
        <f>IF(BM23=0," ",VLOOKUP(BM23,PROTOKOL!$A:$E,5,))</f>
        <v xml:space="preserve"> </v>
      </c>
      <c r="BR23" s="82" t="str">
        <f t="shared" si="13"/>
        <v xml:space="preserve"> </v>
      </c>
      <c r="BS23" s="61" t="str">
        <f>IF(BU23=0," ",VLOOKUP(BU23,PROTOKOL!$A:$F,6))</f>
        <v xml:space="preserve"> </v>
      </c>
      <c r="BT23" s="66"/>
      <c r="BU23" s="66"/>
      <c r="BV23" s="62"/>
      <c r="BW23" s="63" t="str">
        <f>IF(BU23=0," ",(VLOOKUP(BU23,PROTOKOL!$A$1:$E$28,2))*BV23)</f>
        <v xml:space="preserve"> </v>
      </c>
      <c r="BX23" s="64" t="str">
        <f t="shared" si="14"/>
        <v xml:space="preserve"> </v>
      </c>
      <c r="BY23" s="65" t="str">
        <f>IF(BU23=0," ",VLOOKUP(BU23,PROTOKOL!$A:$E,5,))</f>
        <v xml:space="preserve"> </v>
      </c>
      <c r="BZ23" s="82" t="str">
        <f t="shared" si="15"/>
        <v xml:space="preserve"> </v>
      </c>
      <c r="CA23" s="65"/>
      <c r="CB23" s="82" t="str">
        <f t="shared" si="91"/>
        <v xml:space="preserve"> </v>
      </c>
      <c r="CC23" s="185" t="str">
        <f>IF(AT22+AT23+AT24=7.5,"ü","û")</f>
        <v>ü</v>
      </c>
      <c r="CD23" s="226"/>
      <c r="CE23" s="61" t="str">
        <f>IF(CG23=0," ",VLOOKUP(CG23,PROTOKOL!$A:$F,6))</f>
        <v xml:space="preserve"> </v>
      </c>
      <c r="CF23" s="62"/>
      <c r="CG23" s="62"/>
      <c r="CH23" s="62"/>
      <c r="CI23" s="63" t="str">
        <f>IF(CG23=0," ",(VLOOKUP(CG23,PROTOKOL!$A$1:$E$28,2))*CH23)</f>
        <v xml:space="preserve"> </v>
      </c>
      <c r="CJ23" s="64" t="str">
        <f t="shared" si="16"/>
        <v xml:space="preserve"> </v>
      </c>
      <c r="CK23" s="65" t="str">
        <f>IF(CG23=0," ",VLOOKUP(CG23,PROTOKOL!$A:$E,5,))</f>
        <v xml:space="preserve"> </v>
      </c>
      <c r="CL23" s="82" t="str">
        <f t="shared" si="17"/>
        <v xml:space="preserve"> </v>
      </c>
      <c r="CM23" s="61" t="str">
        <f>IF(CO23=0," ",VLOOKUP(CO23,PROTOKOL!$A:$F,6))</f>
        <v xml:space="preserve"> </v>
      </c>
      <c r="CN23" s="66"/>
      <c r="CO23" s="66"/>
      <c r="CP23" s="62"/>
      <c r="CQ23" s="63" t="str">
        <f>IF(CO23=0," ",(VLOOKUP(CO23,PROTOKOL!$A$1:$E$28,2))*CP23)</f>
        <v xml:space="preserve"> </v>
      </c>
      <c r="CR23" s="64" t="str">
        <f t="shared" si="18"/>
        <v xml:space="preserve"> </v>
      </c>
      <c r="CS23" s="65" t="str">
        <f>IF(CO23=0," ",VLOOKUP(CO23,PROTOKOL!$A:$E,5,))</f>
        <v xml:space="preserve"> </v>
      </c>
      <c r="CT23" s="82" t="str">
        <f t="shared" si="19"/>
        <v xml:space="preserve"> </v>
      </c>
      <c r="CU23" s="65"/>
      <c r="CV23" s="82" t="str">
        <f t="shared" si="92"/>
        <v xml:space="preserve"> </v>
      </c>
      <c r="CW23" s="185" t="str">
        <f>IF(CH22+CH23+CH24=7.5,"ü","û")</f>
        <v>ü</v>
      </c>
      <c r="CX23" s="226"/>
      <c r="CY23" s="61" t="s">
        <v>44</v>
      </c>
      <c r="CZ23" s="62"/>
      <c r="DA23" s="62"/>
      <c r="DB23" s="62"/>
      <c r="DC23" s="63" t="str">
        <f>IF(DA23=0," ",(VLOOKUP(DA23,PROTOKOL!$A$1:$E$28,2))*DB23)</f>
        <v xml:space="preserve"> </v>
      </c>
      <c r="DD23" s="64" t="str">
        <f t="shared" si="20"/>
        <v xml:space="preserve"> </v>
      </c>
      <c r="DE23" s="65" t="str">
        <f>IF(DA23=0," ",VLOOKUP(DA23,PROTOKOL!$A:$E,5,))</f>
        <v xml:space="preserve"> </v>
      </c>
      <c r="DF23" s="82" t="str">
        <f t="shared" si="21"/>
        <v xml:space="preserve"> </v>
      </c>
      <c r="DG23" s="61" t="str">
        <f>IF(DI23=0," ",VLOOKUP(DI23,PROTOKOL!$A:$F,6))</f>
        <v xml:space="preserve"> </v>
      </c>
      <c r="DH23" s="66"/>
      <c r="DI23" s="66"/>
      <c r="DJ23" s="62"/>
      <c r="DK23" s="63" t="str">
        <f>IF(DI23=0," ",(VLOOKUP(DI23,PROTOKOL!$A$1:$E$28,2))*DJ23)</f>
        <v xml:space="preserve"> </v>
      </c>
      <c r="DL23" s="64" t="str">
        <f t="shared" si="22"/>
        <v xml:space="preserve"> </v>
      </c>
      <c r="DM23" s="65" t="str">
        <f>IF(DI23=0," ",VLOOKUP(DI23,PROTOKOL!$A:$E,5,))</f>
        <v xml:space="preserve"> </v>
      </c>
      <c r="DN23" s="82" t="str">
        <f t="shared" si="23"/>
        <v xml:space="preserve"> </v>
      </c>
      <c r="DO23" s="65"/>
      <c r="DP23" s="82" t="str">
        <f t="shared" si="93"/>
        <v xml:space="preserve"> </v>
      </c>
      <c r="DQ23" s="185" t="str">
        <f>IF(DB22+DB23+DB24=7.5,"ü","û")</f>
        <v>û</v>
      </c>
      <c r="DR23" s="226"/>
      <c r="DS23" s="61" t="str">
        <f>IF(DU23=0," ",VLOOKUP(DU23,PROTOKOL!$A:$F,6))</f>
        <v xml:space="preserve"> </v>
      </c>
      <c r="DT23" s="62"/>
      <c r="DU23" s="62"/>
      <c r="DV23" s="62"/>
      <c r="DW23" s="63" t="str">
        <f>IF(DU23=0," ",(VLOOKUP(DU23,PROTOKOL!$A$1:$E$28,2))*DV23)</f>
        <v xml:space="preserve"> </v>
      </c>
      <c r="DX23" s="64" t="str">
        <f t="shared" si="24"/>
        <v xml:space="preserve"> </v>
      </c>
      <c r="DY23" s="65" t="str">
        <f>IF(DU23=0," ",VLOOKUP(DU23,PROTOKOL!$A:$E,5,))</f>
        <v xml:space="preserve"> </v>
      </c>
      <c r="DZ23" s="82" t="str">
        <f t="shared" si="25"/>
        <v xml:space="preserve"> </v>
      </c>
      <c r="EA23" s="61" t="str">
        <f>IF(EC23=0," ",VLOOKUP(EC23,PROTOKOL!$A:$F,6))</f>
        <v xml:space="preserve"> </v>
      </c>
      <c r="EB23" s="66"/>
      <c r="EC23" s="66"/>
      <c r="ED23" s="62"/>
      <c r="EE23" s="63" t="str">
        <f>IF(EC23=0," ",(VLOOKUP(EC23,PROTOKOL!$A$1:$E$28,2))*ED23)</f>
        <v xml:space="preserve"> </v>
      </c>
      <c r="EF23" s="64" t="str">
        <f t="shared" si="26"/>
        <v xml:space="preserve"> </v>
      </c>
      <c r="EG23" s="65" t="str">
        <f>IF(EC23=0," ",VLOOKUP(EC23,PROTOKOL!$A:$E,5,))</f>
        <v xml:space="preserve"> </v>
      </c>
      <c r="EH23" s="82" t="str">
        <f t="shared" si="27"/>
        <v xml:space="preserve"> </v>
      </c>
      <c r="EI23" s="65"/>
      <c r="EJ23" s="82" t="str">
        <f t="shared" si="94"/>
        <v xml:space="preserve"> </v>
      </c>
      <c r="EK23" s="185" t="str">
        <f>IF(DB22+DB23+DB24=7.5,"ü","û")</f>
        <v>û</v>
      </c>
      <c r="EL23" s="226"/>
      <c r="EM23" s="61" t="str">
        <f>IF(EO23=0," ",VLOOKUP(EO23,PROTOKOL!$A:$F,6))</f>
        <v xml:space="preserve"> </v>
      </c>
      <c r="EN23" s="62"/>
      <c r="EO23" s="62"/>
      <c r="EP23" s="62"/>
      <c r="EQ23" s="63" t="str">
        <f>IF(EO23=0," ",(VLOOKUP(EO23,PROTOKOL!$A$1:$E$28,2))*EP23)</f>
        <v xml:space="preserve"> </v>
      </c>
      <c r="ER23" s="64" t="str">
        <f t="shared" si="28"/>
        <v xml:space="preserve"> </v>
      </c>
      <c r="ES23" s="65" t="str">
        <f>IF(EO23=0," ",VLOOKUP(EO23,PROTOKOL!$A:$E,5,))</f>
        <v xml:space="preserve"> </v>
      </c>
      <c r="ET23" s="82" t="str">
        <f t="shared" si="29"/>
        <v xml:space="preserve"> </v>
      </c>
      <c r="EU23" s="61" t="str">
        <f>IF(EW23=0," ",VLOOKUP(EW23,PROTOKOL!$A:$F,6))</f>
        <v xml:space="preserve"> </v>
      </c>
      <c r="EV23" s="66"/>
      <c r="EW23" s="66"/>
      <c r="EX23" s="62"/>
      <c r="EY23" s="63" t="str">
        <f>IF(EW23=0," ",(VLOOKUP(EW23,PROTOKOL!$A$1:$E$28,2))*EX23)</f>
        <v xml:space="preserve"> </v>
      </c>
      <c r="EZ23" s="64" t="str">
        <f t="shared" si="30"/>
        <v xml:space="preserve"> </v>
      </c>
      <c r="FA23" s="65" t="str">
        <f>IF(EW23=0," ",VLOOKUP(EW23,PROTOKOL!$A:$E,5,))</f>
        <v xml:space="preserve"> </v>
      </c>
      <c r="FB23" s="82" t="str">
        <f t="shared" si="31"/>
        <v xml:space="preserve"> </v>
      </c>
      <c r="FC23" s="65"/>
      <c r="FD23" s="82" t="str">
        <f t="shared" si="95"/>
        <v xml:space="preserve"> </v>
      </c>
      <c r="FE23" s="185" t="str">
        <f>IF(EP22+EP23+EP24=7.5,"ü","û")</f>
        <v>ü</v>
      </c>
      <c r="FF23" s="226"/>
      <c r="FG23" s="61" t="s">
        <v>48</v>
      </c>
      <c r="FH23" s="62"/>
      <c r="FI23" s="62"/>
      <c r="FJ23" s="62"/>
      <c r="FK23" s="63" t="str">
        <f>IF(FI23=0," ",(VLOOKUP(FI23,PROTOKOL!$A$1:$E$28,2))*FJ23)</f>
        <v xml:space="preserve"> </v>
      </c>
      <c r="FL23" s="64" t="str">
        <f t="shared" si="32"/>
        <v xml:space="preserve"> </v>
      </c>
      <c r="FM23" s="65" t="str">
        <f>IF(FI23=0," ",VLOOKUP(FI23,PROTOKOL!$A:$E,5,))</f>
        <v xml:space="preserve"> </v>
      </c>
      <c r="FN23" s="82" t="str">
        <f t="shared" si="33"/>
        <v xml:space="preserve"> </v>
      </c>
      <c r="FO23" s="61" t="str">
        <f>IF(FQ23=0," ",VLOOKUP(FQ23,PROTOKOL!$A:$F,6))</f>
        <v xml:space="preserve"> </v>
      </c>
      <c r="FP23" s="66"/>
      <c r="FQ23" s="66"/>
      <c r="FR23" s="62"/>
      <c r="FS23" s="63" t="str">
        <f>IF(FQ23=0," ",(VLOOKUP(FQ23,PROTOKOL!$A$1:$E$28,2))*FR23)</f>
        <v xml:space="preserve"> </v>
      </c>
      <c r="FT23" s="64" t="str">
        <f t="shared" si="34"/>
        <v xml:space="preserve"> </v>
      </c>
      <c r="FU23" s="65" t="str">
        <f>IF(FQ23=0," ",VLOOKUP(FQ23,PROTOKOL!$A:$E,5,))</f>
        <v xml:space="preserve"> </v>
      </c>
      <c r="FV23" s="82" t="str">
        <f t="shared" si="35"/>
        <v xml:space="preserve"> </v>
      </c>
      <c r="FW23" s="65"/>
      <c r="FX23" s="82" t="str">
        <f t="shared" si="96"/>
        <v xml:space="preserve"> </v>
      </c>
      <c r="FY23" s="185" t="str">
        <f>IF(EP22+EP23+EP24=7.5,"ü","û")</f>
        <v>ü</v>
      </c>
      <c r="FZ23" s="226"/>
      <c r="GA23" s="61" t="str">
        <f>IF(GC23=0," ",VLOOKUP(GC23,PROTOKOL!$A:$F,6))</f>
        <v xml:space="preserve"> </v>
      </c>
      <c r="GB23" s="62"/>
      <c r="GC23" s="62"/>
      <c r="GD23" s="62"/>
      <c r="GE23" s="63" t="str">
        <f>IF(GC23=0," ",(VLOOKUP(GC23,PROTOKOL!$A$1:$E$28,2))*GD23)</f>
        <v xml:space="preserve"> </v>
      </c>
      <c r="GF23" s="64" t="str">
        <f t="shared" si="36"/>
        <v xml:space="preserve"> </v>
      </c>
      <c r="GG23" s="65" t="str">
        <f>IF(GC23=0," ",VLOOKUP(GC23,PROTOKOL!$A:$E,5,))</f>
        <v xml:space="preserve"> </v>
      </c>
      <c r="GH23" s="82" t="str">
        <f t="shared" si="37"/>
        <v xml:space="preserve"> </v>
      </c>
      <c r="GI23" s="61" t="str">
        <f>IF(GK23=0," ",VLOOKUP(GK23,PROTOKOL!$A:$F,6))</f>
        <v xml:space="preserve"> </v>
      </c>
      <c r="GJ23" s="66"/>
      <c r="GK23" s="66"/>
      <c r="GL23" s="62"/>
      <c r="GM23" s="63" t="str">
        <f>IF(GK23=0," ",(VLOOKUP(GK23,PROTOKOL!$A$1:$E$28,2))*GL23)</f>
        <v xml:space="preserve"> </v>
      </c>
      <c r="GN23" s="64" t="str">
        <f t="shared" si="38"/>
        <v xml:space="preserve"> </v>
      </c>
      <c r="GO23" s="65" t="str">
        <f>IF(GK23=0," ",VLOOKUP(GK23,PROTOKOL!$A:$E,5,))</f>
        <v xml:space="preserve"> </v>
      </c>
      <c r="GP23" s="82" t="str">
        <f t="shared" si="39"/>
        <v xml:space="preserve"> </v>
      </c>
      <c r="GQ23" s="65"/>
      <c r="GR23" s="82" t="str">
        <f t="shared" si="97"/>
        <v xml:space="preserve"> </v>
      </c>
      <c r="GS23" s="185" t="str">
        <f>IF(GD22+GD23+GD24=7.5,"ü","û")</f>
        <v>ü</v>
      </c>
      <c r="GT23" s="226"/>
      <c r="GU23" s="61" t="str">
        <f>IF(GW23=0," ",VLOOKUP(GW23,PROTOKOL!$A:$F,6))</f>
        <v xml:space="preserve"> </v>
      </c>
      <c r="GV23" s="62"/>
      <c r="GW23" s="62"/>
      <c r="GX23" s="62"/>
      <c r="GY23" s="63" t="str">
        <f>IF(GW23=0," ",(VLOOKUP(GW23,PROTOKOL!$A$1:$E$28,2))*GX23)</f>
        <v xml:space="preserve"> </v>
      </c>
      <c r="GZ23" s="64" t="str">
        <f t="shared" si="40"/>
        <v xml:space="preserve"> </v>
      </c>
      <c r="HA23" s="65" t="str">
        <f>IF(GW23=0," ",VLOOKUP(GW23,PROTOKOL!$A:$E,5,))</f>
        <v xml:space="preserve"> </v>
      </c>
      <c r="HB23" s="82" t="str">
        <f t="shared" si="41"/>
        <v xml:space="preserve"> </v>
      </c>
      <c r="HC23" s="61" t="str">
        <f>IF(HE23=0," ",VLOOKUP(HE23,PROTOKOL!$A:$F,6))</f>
        <v xml:space="preserve"> </v>
      </c>
      <c r="HD23" s="66"/>
      <c r="HE23" s="66"/>
      <c r="HF23" s="62"/>
      <c r="HG23" s="63" t="str">
        <f>IF(HE23=0," ",(VLOOKUP(HE23,PROTOKOL!$A$1:$E$28,2))*HF23)</f>
        <v xml:space="preserve"> </v>
      </c>
      <c r="HH23" s="64" t="str">
        <f t="shared" si="42"/>
        <v xml:space="preserve"> </v>
      </c>
      <c r="HI23" s="65" t="str">
        <f>IF(HE23=0," ",VLOOKUP(HE23,PROTOKOL!$A:$E,5,))</f>
        <v xml:space="preserve"> </v>
      </c>
      <c r="HJ23" s="82" t="str">
        <f t="shared" si="43"/>
        <v xml:space="preserve"> </v>
      </c>
      <c r="HK23" s="65"/>
      <c r="HL23" s="82" t="str">
        <f t="shared" si="98"/>
        <v xml:space="preserve"> </v>
      </c>
      <c r="HM23" s="185" t="str">
        <f>IF(GX22+GX23+GX24=7.5,"ü","û")</f>
        <v>ü</v>
      </c>
      <c r="HN23" s="226"/>
      <c r="HO23" s="61" t="str">
        <f>IF(HQ23=0," ",VLOOKUP(HQ23,PROTOKOL!$A:$F,6))</f>
        <v xml:space="preserve"> </v>
      </c>
      <c r="HP23" s="62"/>
      <c r="HQ23" s="62"/>
      <c r="HR23" s="62"/>
      <c r="HS23" s="63" t="str">
        <f>IF(HQ23=0," ",(VLOOKUP(HQ23,PROTOKOL!$A$1:$E$28,2))*HR23)</f>
        <v xml:space="preserve"> </v>
      </c>
      <c r="HT23" s="64" t="str">
        <f t="shared" si="44"/>
        <v xml:space="preserve"> </v>
      </c>
      <c r="HU23" s="65" t="str">
        <f>IF(HQ23=0," ",VLOOKUP(HQ23,PROTOKOL!$A:$E,5,))</f>
        <v xml:space="preserve"> </v>
      </c>
      <c r="HV23" s="82" t="str">
        <f t="shared" si="45"/>
        <v xml:space="preserve"> </v>
      </c>
      <c r="HW23" s="61" t="str">
        <f>IF(HY23=0," ",VLOOKUP(HY23,PROTOKOL!$A:$F,6))</f>
        <v xml:space="preserve"> </v>
      </c>
      <c r="HX23" s="66"/>
      <c r="HY23" s="66"/>
      <c r="HZ23" s="62"/>
      <c r="IA23" s="63" t="str">
        <f>IF(HY23=0," ",(VLOOKUP(HY23,PROTOKOL!$A$1:$E$28,2))*HZ23)</f>
        <v xml:space="preserve"> </v>
      </c>
      <c r="IB23" s="64" t="str">
        <f t="shared" si="46"/>
        <v xml:space="preserve"> </v>
      </c>
      <c r="IC23" s="65" t="str">
        <f>IF(HY23=0," ",VLOOKUP(HY23,PROTOKOL!$A:$E,5,))</f>
        <v xml:space="preserve"> </v>
      </c>
      <c r="ID23" s="82" t="str">
        <f t="shared" si="47"/>
        <v xml:space="preserve"> </v>
      </c>
      <c r="IE23" s="65"/>
      <c r="IF23" s="82" t="str">
        <f t="shared" si="99"/>
        <v xml:space="preserve"> </v>
      </c>
      <c r="IG23" s="185" t="str">
        <f>IF(HR22+HR23+HR24=7.5,"ü","û")</f>
        <v>ü</v>
      </c>
      <c r="IH23" s="226"/>
      <c r="II23" s="61" t="str">
        <f>IF(IK23=0," ",VLOOKUP(IK23,PROTOKOL!$A:$F,6))</f>
        <v xml:space="preserve"> </v>
      </c>
      <c r="IJ23" s="62"/>
      <c r="IK23" s="62"/>
      <c r="IL23" s="62"/>
      <c r="IM23" s="63" t="str">
        <f>IF(IK23=0," ",(VLOOKUP(IK23,PROTOKOL!$A$1:$E$28,2))*IL23)</f>
        <v xml:space="preserve"> </v>
      </c>
      <c r="IN23" s="64" t="str">
        <f t="shared" si="48"/>
        <v xml:space="preserve"> </v>
      </c>
      <c r="IO23" s="65" t="str">
        <f>IF(IK23=0," ",VLOOKUP(IK23,PROTOKOL!$A:$E,5,))</f>
        <v xml:space="preserve"> </v>
      </c>
      <c r="IP23" s="82" t="str">
        <f t="shared" si="49"/>
        <v xml:space="preserve"> </v>
      </c>
      <c r="IQ23" s="61" t="str">
        <f>IF(IS23=0," ",VLOOKUP(IS23,PROTOKOL!$A:$F,6))</f>
        <v xml:space="preserve"> </v>
      </c>
      <c r="IR23" s="66"/>
      <c r="IS23" s="66"/>
      <c r="IT23" s="62"/>
      <c r="IU23" s="63" t="str">
        <f>IF(IS23=0," ",(VLOOKUP(IS23,PROTOKOL!$A$1:$E$28,2))*IT23)</f>
        <v xml:space="preserve"> </v>
      </c>
      <c r="IV23" s="64" t="str">
        <f t="shared" si="50"/>
        <v xml:space="preserve"> </v>
      </c>
      <c r="IW23" s="65" t="str">
        <f>IF(IS23=0," ",VLOOKUP(IS23,PROTOKOL!$A:$E,5,))</f>
        <v xml:space="preserve"> </v>
      </c>
      <c r="IX23" s="82" t="str">
        <f t="shared" si="51"/>
        <v xml:space="preserve"> </v>
      </c>
      <c r="IY23" s="65"/>
      <c r="IZ23" s="82" t="str">
        <f t="shared" si="100"/>
        <v xml:space="preserve"> </v>
      </c>
      <c r="JA23" s="185" t="str">
        <f>IF(HR22+HR23+HR24=7.5,"ü","û")</f>
        <v>ü</v>
      </c>
      <c r="JB23" s="226"/>
      <c r="JC23" s="61" t="str">
        <f>IF(JE23=0," ",VLOOKUP(JE23,PROTOKOL!$A:$F,6))</f>
        <v>KOKU TESTİ</v>
      </c>
      <c r="JD23" s="62">
        <v>1</v>
      </c>
      <c r="JE23" s="62">
        <v>16</v>
      </c>
      <c r="JF23" s="62">
        <v>0.5</v>
      </c>
      <c r="JG23" s="63">
        <f>IF(JE23=0," ",(VLOOKUP(JE23,PROTOKOL!$A$1:$E$28,2))*JF23)</f>
        <v>0</v>
      </c>
      <c r="JH23" s="64">
        <f t="shared" si="52"/>
        <v>1</v>
      </c>
      <c r="JI23" s="65">
        <f>IF(JE23=0," ",VLOOKUP(JE23,PROTOKOL!$A:$E,5,))</f>
        <v>25.405435113750318</v>
      </c>
      <c r="JJ23" s="82">
        <f>IF(JE23=0," ",JI23*JH23)/7.5*0.5</f>
        <v>1.6936956742500213</v>
      </c>
      <c r="JK23" s="61" t="str">
        <f>IF(JM23=0," ",VLOOKUP(JM23,PROTOKOL!$A:$F,6))</f>
        <v xml:space="preserve"> </v>
      </c>
      <c r="JL23" s="66"/>
      <c r="JM23" s="66"/>
      <c r="JN23" s="62"/>
      <c r="JO23" s="63" t="str">
        <f>IF(JM23=0," ",(VLOOKUP(JM23,PROTOKOL!$A$1:$E$28,2))*JN23)</f>
        <v xml:space="preserve"> </v>
      </c>
      <c r="JP23" s="64" t="str">
        <f t="shared" si="54"/>
        <v xml:space="preserve"> </v>
      </c>
      <c r="JQ23" s="65" t="str">
        <f>IF(JM23=0," ",VLOOKUP(JM23,PROTOKOL!$A:$E,5,))</f>
        <v xml:space="preserve"> </v>
      </c>
      <c r="JR23" s="82" t="str">
        <f t="shared" si="55"/>
        <v xml:space="preserve"> </v>
      </c>
      <c r="JS23" s="65"/>
      <c r="JT23" s="82" t="str">
        <f t="shared" si="101"/>
        <v xml:space="preserve"> </v>
      </c>
      <c r="JU23" s="185" t="str">
        <f>IF(JF22+JF23+JF24=7.5,"ü","û")</f>
        <v>ü</v>
      </c>
      <c r="JV23" s="226"/>
      <c r="JW23" s="61" t="str">
        <f>IF(JY23=0," ",VLOOKUP(JY23,PROTOKOL!$A:$F,6))</f>
        <v>Diğer İşler</v>
      </c>
      <c r="JX23" s="62">
        <v>1</v>
      </c>
      <c r="JY23" s="62">
        <v>14</v>
      </c>
      <c r="JZ23" s="62">
        <v>1</v>
      </c>
      <c r="KA23" s="63">
        <f>IF(JY23=0," ",(VLOOKUP(JY23,PROTOKOL!$A$1:$E$28,2))*JZ23)</f>
        <v>0</v>
      </c>
      <c r="KB23" s="64">
        <f t="shared" si="56"/>
        <v>1</v>
      </c>
      <c r="KC23" s="65">
        <f>IF(JY23=0," ",VLOOKUP(JY23,PROTOKOL!$A:$E,5,))</f>
        <v>0</v>
      </c>
      <c r="KD23" s="82">
        <f t="shared" si="57"/>
        <v>0</v>
      </c>
      <c r="KE23" s="61" t="str">
        <f>IF(KG23=0," ",VLOOKUP(KG23,PROTOKOL!$A:$F,6))</f>
        <v xml:space="preserve"> </v>
      </c>
      <c r="KF23" s="66"/>
      <c r="KG23" s="66"/>
      <c r="KH23" s="62"/>
      <c r="KI23" s="63" t="str">
        <f>IF(KG23=0," ",(VLOOKUP(KG23,PROTOKOL!$A$1:$E$28,2))*KH23)</f>
        <v xml:space="preserve"> </v>
      </c>
      <c r="KJ23" s="64" t="str">
        <f t="shared" si="58"/>
        <v xml:space="preserve"> </v>
      </c>
      <c r="KK23" s="65" t="str">
        <f>IF(KG23=0," ",VLOOKUP(KG23,PROTOKOL!$A:$E,5,))</f>
        <v xml:space="preserve"> </v>
      </c>
      <c r="KL23" s="82" t="str">
        <f t="shared" si="59"/>
        <v xml:space="preserve"> </v>
      </c>
      <c r="KM23" s="65"/>
      <c r="KN23" s="82" t="str">
        <f t="shared" si="102"/>
        <v xml:space="preserve"> </v>
      </c>
      <c r="KO23" s="185" t="str">
        <f>IF(JZ22+JZ23+JZ24=7.5,"ü","û")</f>
        <v>ü</v>
      </c>
      <c r="KP23" s="226"/>
      <c r="KQ23" s="61" t="str">
        <f>IF(KS23=0," ",VLOOKUP(KS23,PROTOKOL!$A:$F,6))</f>
        <v xml:space="preserve"> </v>
      </c>
      <c r="KR23" s="62"/>
      <c r="KS23" s="62"/>
      <c r="KT23" s="62"/>
      <c r="KU23" s="63" t="str">
        <f>IF(KS23=0," ",(VLOOKUP(KS23,PROTOKOL!$A$1:$E$28,2))*KT23)</f>
        <v xml:space="preserve"> </v>
      </c>
      <c r="KV23" s="64" t="str">
        <f t="shared" si="60"/>
        <v xml:space="preserve"> </v>
      </c>
      <c r="KW23" s="65" t="str">
        <f>IF(KS23=0," ",VLOOKUP(KS23,PROTOKOL!$A:$E,5,))</f>
        <v xml:space="preserve"> </v>
      </c>
      <c r="KX23" s="82" t="str">
        <f t="shared" si="61"/>
        <v xml:space="preserve"> </v>
      </c>
      <c r="KY23" s="61" t="str">
        <f>IF(LA23=0," ",VLOOKUP(LA23,PROTOKOL!$A:$F,6))</f>
        <v xml:space="preserve"> </v>
      </c>
      <c r="KZ23" s="66"/>
      <c r="LA23" s="66"/>
      <c r="LB23" s="62"/>
      <c r="LC23" s="63" t="str">
        <f>IF(LA23=0," ",(VLOOKUP(LA23,PROTOKOL!$A$1:$E$28,2))*LB23)</f>
        <v xml:space="preserve"> </v>
      </c>
      <c r="LD23" s="64" t="str">
        <f t="shared" si="62"/>
        <v xml:space="preserve"> </v>
      </c>
      <c r="LE23" s="65" t="str">
        <f>IF(LA23=0," ",VLOOKUP(LA23,PROTOKOL!$A:$E,5,))</f>
        <v xml:space="preserve"> </v>
      </c>
      <c r="LF23" s="82" t="str">
        <f t="shared" si="63"/>
        <v xml:space="preserve"> </v>
      </c>
      <c r="LG23" s="65"/>
      <c r="LH23" s="82" t="str">
        <f t="shared" si="103"/>
        <v xml:space="preserve"> </v>
      </c>
      <c r="LI23" s="185" t="str">
        <f>IF(JZ22+JZ23+JZ24=7.5,"ü","û")</f>
        <v>ü</v>
      </c>
      <c r="LJ23" s="226"/>
      <c r="LK23" s="61" t="str">
        <f>IF(LM23=0," ",VLOOKUP(LM23,PROTOKOL!$A:$F,6))</f>
        <v xml:space="preserve"> </v>
      </c>
      <c r="LL23" s="62"/>
      <c r="LM23" s="62"/>
      <c r="LN23" s="62"/>
      <c r="LO23" s="63" t="str">
        <f>IF(LM23=0," ",(VLOOKUP(LM23,PROTOKOL!$A$1:$E$28,2))*LN23)</f>
        <v xml:space="preserve"> </v>
      </c>
      <c r="LP23" s="64" t="str">
        <f t="shared" si="64"/>
        <v xml:space="preserve"> </v>
      </c>
      <c r="LQ23" s="65" t="str">
        <f>IF(LM23=0," ",VLOOKUP(LM23,PROTOKOL!$A:$E,5,))</f>
        <v xml:space="preserve"> </v>
      </c>
      <c r="LR23" s="82" t="str">
        <f t="shared" si="65"/>
        <v xml:space="preserve"> </v>
      </c>
      <c r="LS23" s="61" t="str">
        <f>IF(LU23=0," ",VLOOKUP(LU23,PROTOKOL!$A:$F,6))</f>
        <v xml:space="preserve"> </v>
      </c>
      <c r="LT23" s="66"/>
      <c r="LU23" s="66"/>
      <c r="LV23" s="62"/>
      <c r="LW23" s="63" t="str">
        <f>IF(LU23=0," ",(VLOOKUP(LU23,PROTOKOL!$A$1:$E$28,2))*LV23)</f>
        <v xml:space="preserve"> </v>
      </c>
      <c r="LX23" s="64" t="str">
        <f t="shared" si="66"/>
        <v xml:space="preserve"> </v>
      </c>
      <c r="LY23" s="65" t="str">
        <f>IF(LU23=0," ",VLOOKUP(LU23,PROTOKOL!$A:$E,5,))</f>
        <v xml:space="preserve"> </v>
      </c>
      <c r="LZ23" s="82" t="str">
        <f t="shared" si="67"/>
        <v xml:space="preserve"> </v>
      </c>
      <c r="MA23" s="65"/>
      <c r="MB23" s="82" t="str">
        <f t="shared" si="104"/>
        <v xml:space="preserve"> </v>
      </c>
      <c r="MC23" s="185" t="str">
        <f>IF(LN22+LN23+LN24=7.5,"ü","û")</f>
        <v>ü</v>
      </c>
      <c r="MD23" s="226"/>
      <c r="ME23" s="61" t="str">
        <f>IF(MG23=0," ",VLOOKUP(MG23,PROTOKOL!$A:$F,6))</f>
        <v>WNZL. LAV. VE DUV. ASMA KLZ</v>
      </c>
      <c r="MF23" s="62">
        <v>64</v>
      </c>
      <c r="MG23" s="62">
        <v>1</v>
      </c>
      <c r="MH23" s="62">
        <v>5.5</v>
      </c>
      <c r="MI23" s="63">
        <f>IF(MG23=0," ",(VLOOKUP(MG23,PROTOKOL!$A$1:$E$28,2))*MH23)</f>
        <v>105.6</v>
      </c>
      <c r="MJ23" s="64">
        <f>IF(MF23=0," ",MF23-MI23)+42</f>
        <v>0.40000000000000568</v>
      </c>
      <c r="MK23" s="65">
        <f>IF(MG23=0," ",VLOOKUP(MG23,PROTOKOL!$A:$E,5,))</f>
        <v>0.33951315789473691</v>
      </c>
      <c r="ML23" s="82">
        <f t="shared" si="69"/>
        <v>0.13580526315789671</v>
      </c>
      <c r="MM23" s="61" t="str">
        <f>IF(MO23=0," ",VLOOKUP(MO23,PROTOKOL!$A:$F,6))</f>
        <v xml:space="preserve"> </v>
      </c>
      <c r="MN23" s="66"/>
      <c r="MO23" s="66"/>
      <c r="MP23" s="62"/>
      <c r="MQ23" s="63" t="str">
        <f>IF(MO23=0," ",(VLOOKUP(MO23,PROTOKOL!$A$1:$E$28,2))*MP23)</f>
        <v xml:space="preserve"> </v>
      </c>
      <c r="MR23" s="64" t="str">
        <f t="shared" si="70"/>
        <v xml:space="preserve"> </v>
      </c>
      <c r="MS23" s="65" t="str">
        <f>IF(MO23=0," ",VLOOKUP(MO23,PROTOKOL!$A:$E,5,))</f>
        <v xml:space="preserve"> </v>
      </c>
      <c r="MT23" s="82" t="str">
        <f t="shared" si="71"/>
        <v xml:space="preserve"> </v>
      </c>
      <c r="MU23" s="65"/>
      <c r="MV23" s="82" t="str">
        <f t="shared" si="105"/>
        <v xml:space="preserve"> </v>
      </c>
      <c r="MW23" s="185" t="e">
        <f>IF(#REF!+#REF!+#REF!=7.5,"ü","û")</f>
        <v>#REF!</v>
      </c>
      <c r="MX23" s="226"/>
      <c r="MY23" s="61" t="str">
        <f>IF(NA23=0," ",VLOOKUP(NA23,PROTOKOL!$A:$F,6))</f>
        <v>WNZL. LAV. VE DUV. ASMA KLZ</v>
      </c>
      <c r="MZ23" s="62">
        <v>130</v>
      </c>
      <c r="NA23" s="62">
        <v>1</v>
      </c>
      <c r="NB23" s="62">
        <v>5</v>
      </c>
      <c r="NC23" s="63">
        <f>IF(NA23=0," ",(VLOOKUP(NA23,PROTOKOL!$A$1:$E$28,2))*NB23)</f>
        <v>96</v>
      </c>
      <c r="ND23" s="64">
        <f t="shared" si="72"/>
        <v>34</v>
      </c>
      <c r="NE23" s="65">
        <f>IF(NA23=0," ",VLOOKUP(NA23,PROTOKOL!$A:$E,5,))</f>
        <v>0.33951315789473691</v>
      </c>
      <c r="NF23" s="82">
        <f t="shared" si="73"/>
        <v>11.543447368421054</v>
      </c>
      <c r="NG23" s="61" t="str">
        <f>IF(NI23=0," ",VLOOKUP(NI23,PROTOKOL!$A:$F,6))</f>
        <v xml:space="preserve"> </v>
      </c>
      <c r="NH23" s="66"/>
      <c r="NI23" s="66"/>
      <c r="NJ23" s="62"/>
      <c r="NK23" s="63" t="str">
        <f>IF(NI23=0," ",(VLOOKUP(NI23,PROTOKOL!$A$1:$E$28,2))*NJ23)</f>
        <v xml:space="preserve"> </v>
      </c>
      <c r="NL23" s="64" t="str">
        <f t="shared" si="74"/>
        <v xml:space="preserve"> </v>
      </c>
      <c r="NM23" s="65" t="str">
        <f>IF(NI23=0," ",VLOOKUP(NI23,PROTOKOL!$A:$E,5,))</f>
        <v xml:space="preserve"> </v>
      </c>
      <c r="NN23" s="82" t="str">
        <f t="shared" si="75"/>
        <v xml:space="preserve"> </v>
      </c>
      <c r="NO23" s="65"/>
      <c r="NP23" s="82" t="str">
        <f t="shared" si="106"/>
        <v xml:space="preserve"> </v>
      </c>
      <c r="NQ23" s="185" t="str">
        <f>IF(NB22+NB23+NB24=7.5,"ü","û")</f>
        <v>ü</v>
      </c>
      <c r="NR23" s="226"/>
      <c r="NS23" s="61" t="s">
        <v>48</v>
      </c>
      <c r="NT23" s="62"/>
      <c r="NU23" s="62"/>
      <c r="NV23" s="62"/>
      <c r="NW23" s="63" t="str">
        <f>IF(NU23=0," ",(VLOOKUP(NU23,PROTOKOL!$A$1:$E$28,2))*NV23)</f>
        <v xml:space="preserve"> </v>
      </c>
      <c r="NX23" s="64" t="str">
        <f t="shared" si="76"/>
        <v xml:space="preserve"> </v>
      </c>
      <c r="NY23" s="65" t="str">
        <f>IF(NU23=0," ",VLOOKUP(NU23,PROTOKOL!$A:$E,5,))</f>
        <v xml:space="preserve"> </v>
      </c>
      <c r="NZ23" s="82" t="str">
        <f t="shared" si="77"/>
        <v xml:space="preserve"> </v>
      </c>
      <c r="OA23" s="61" t="str">
        <f>IF(OC23=0," ",VLOOKUP(OC23,PROTOKOL!$A:$F,6))</f>
        <v xml:space="preserve"> </v>
      </c>
      <c r="OB23" s="66"/>
      <c r="OC23" s="66"/>
      <c r="OD23" s="62"/>
      <c r="OE23" s="63" t="str">
        <f>IF(OC23=0," ",(VLOOKUP(OC23,PROTOKOL!$A$1:$E$28,2))*OD23)</f>
        <v xml:space="preserve"> </v>
      </c>
      <c r="OF23" s="64" t="str">
        <f t="shared" si="78"/>
        <v xml:space="preserve"> </v>
      </c>
      <c r="OG23" s="65" t="str">
        <f>IF(OC23=0," ",VLOOKUP(OC23,PROTOKOL!$A:$E,5,))</f>
        <v xml:space="preserve"> </v>
      </c>
      <c r="OH23" s="82" t="str">
        <f t="shared" si="79"/>
        <v xml:space="preserve"> </v>
      </c>
      <c r="OI23" s="65"/>
      <c r="OJ23" s="82" t="str">
        <f t="shared" si="107"/>
        <v xml:space="preserve"> </v>
      </c>
      <c r="OK23" s="185" t="str">
        <f>IF(NV22+NV23+NV24=7.5,"ü","û")</f>
        <v>û</v>
      </c>
      <c r="OL23" s="207">
        <v>1</v>
      </c>
      <c r="OM23" s="226"/>
      <c r="ON23" s="61" t="str">
        <f>IF(OP23=0," ",VLOOKUP(OP23,PROTOKOL!$A:$F,6))</f>
        <v xml:space="preserve"> </v>
      </c>
      <c r="OO23" s="62"/>
      <c r="OP23" s="62"/>
      <c r="OQ23" s="62"/>
      <c r="OR23" s="63" t="str">
        <f>IF(OP23=0," ",(VLOOKUP(OP23,PROTOKOL!$A$1:$E$28,2))*OQ23)</f>
        <v xml:space="preserve"> </v>
      </c>
      <c r="OS23" s="64" t="str">
        <f t="shared" si="80"/>
        <v xml:space="preserve"> </v>
      </c>
      <c r="OT23" s="65" t="str">
        <f>IF(OP23=0," ",VLOOKUP(OP23,PROTOKOL!$A:$E,5,))</f>
        <v xml:space="preserve"> </v>
      </c>
      <c r="OU23" s="82" t="str">
        <f t="shared" si="81"/>
        <v xml:space="preserve"> </v>
      </c>
      <c r="OV23" s="61" t="str">
        <f>IF(OX23=0," ",VLOOKUP(OX23,PROTOKOL!$A:$F,6))</f>
        <v xml:space="preserve"> </v>
      </c>
      <c r="OW23" s="66"/>
      <c r="OX23" s="66"/>
      <c r="OY23" s="62"/>
      <c r="OZ23" s="63" t="str">
        <f>IF(OX23=0," ",(VLOOKUP(OX23,PROTOKOL!$A$1:$E$28,2))*OY23)</f>
        <v xml:space="preserve"> </v>
      </c>
      <c r="PA23" s="64" t="str">
        <f t="shared" si="108"/>
        <v xml:space="preserve"> </v>
      </c>
      <c r="PB23" s="65" t="str">
        <f>IF(OX23=0," ",VLOOKUP(OX23,PROTOKOL!$A:$E,5,))</f>
        <v xml:space="preserve"> </v>
      </c>
      <c r="PC23" s="82" t="str">
        <f t="shared" si="109"/>
        <v xml:space="preserve"> </v>
      </c>
      <c r="PD23" s="82">
        <f t="shared" si="110"/>
        <v>0</v>
      </c>
      <c r="PE23" s="82" t="str">
        <f t="shared" si="111"/>
        <v xml:space="preserve"> </v>
      </c>
      <c r="PF23" s="185" t="str">
        <f>IF(OQ22+OQ23+OQ24=7.5,"ü","û")</f>
        <v>û</v>
      </c>
      <c r="PG23" s="226"/>
      <c r="PH23" s="61" t="str">
        <f>IF(PJ23=0," ",VLOOKUP(PJ23,PROTOKOL!$A:$F,6))</f>
        <v xml:space="preserve"> </v>
      </c>
      <c r="PI23" s="62"/>
      <c r="PJ23" s="62"/>
      <c r="PK23" s="62"/>
      <c r="PL23" s="63" t="str">
        <f>IF(PJ23=0," ",(VLOOKUP(PJ23,PROTOKOL!$A$1:$E$28,2))*PK23)</f>
        <v xml:space="preserve"> </v>
      </c>
      <c r="PM23" s="64" t="str">
        <f t="shared" si="84"/>
        <v xml:space="preserve"> </v>
      </c>
      <c r="PN23" s="65" t="str">
        <f>IF(PJ23=0," ",VLOOKUP(PJ23,PROTOKOL!$A:$E,5,))</f>
        <v xml:space="preserve"> </v>
      </c>
      <c r="PO23" s="82" t="str">
        <f t="shared" si="85"/>
        <v xml:space="preserve"> </v>
      </c>
      <c r="PP23" s="61" t="str">
        <f>IF(PR23=0," ",VLOOKUP(PR23,PROTOKOL!$A:$F,6))</f>
        <v xml:space="preserve"> </v>
      </c>
      <c r="PQ23" s="66"/>
      <c r="PR23" s="66"/>
      <c r="PS23" s="62"/>
      <c r="PT23" s="63" t="str">
        <f>IF(PR23=0," ",(VLOOKUP(PR23,PROTOKOL!$A$1:$E$28,2))*PS23)</f>
        <v xml:space="preserve"> </v>
      </c>
      <c r="PU23" s="64" t="str">
        <f t="shared" si="86"/>
        <v xml:space="preserve"> </v>
      </c>
      <c r="PV23" s="65" t="str">
        <f>IF(PR23=0," ",VLOOKUP(PR23,PROTOKOL!$A:$E,5,))</f>
        <v xml:space="preserve"> </v>
      </c>
      <c r="PW23" s="82" t="str">
        <f t="shared" si="87"/>
        <v xml:space="preserve"> </v>
      </c>
      <c r="PX23" s="65"/>
      <c r="PY23" s="82" t="str">
        <f t="shared" si="112"/>
        <v xml:space="preserve"> </v>
      </c>
      <c r="PZ23" s="117"/>
      <c r="QA23" s="117"/>
      <c r="QB23" s="117"/>
      <c r="QC23" s="117"/>
      <c r="QD23" s="117"/>
      <c r="QE23" s="117"/>
      <c r="QF23" s="117"/>
      <c r="QG23" s="117"/>
      <c r="QH23" s="117"/>
      <c r="QI23" s="117"/>
      <c r="QJ23" s="117"/>
      <c r="QK23" s="117"/>
      <c r="QL23" s="117"/>
      <c r="QM23" s="117"/>
      <c r="QN23" s="117"/>
      <c r="QO23" s="117"/>
    </row>
    <row r="24" spans="1:457" ht="12.75" customHeight="1" thickBot="1">
      <c r="B24" s="227"/>
      <c r="C24" s="61" t="str">
        <f>IF(E24=0," ",VLOOKUP(E24,PROTOKOL!$A:$F,6))</f>
        <v xml:space="preserve"> </v>
      </c>
      <c r="D24" s="62"/>
      <c r="E24" s="62"/>
      <c r="F24" s="62"/>
      <c r="G24" s="63" t="str">
        <f>IF(E24=0," ",(VLOOKUP(E24,PROTOKOL!$A$1:$E$28,2))*F24)</f>
        <v xml:space="preserve"> </v>
      </c>
      <c r="H24" s="64" t="str">
        <f t="shared" si="0"/>
        <v xml:space="preserve"> </v>
      </c>
      <c r="I24" s="65" t="str">
        <f>IF(E24=0," ",VLOOKUP(E24,PROTOKOL!$A:$E,5,))</f>
        <v xml:space="preserve"> </v>
      </c>
      <c r="J24" s="82" t="str">
        <f t="shared" si="1"/>
        <v xml:space="preserve"> </v>
      </c>
      <c r="K24" s="61" t="str">
        <f>IF(M24=0," ",VLOOKUP(M24,PROTOKOL!$A:$F,6))</f>
        <v xml:space="preserve"> </v>
      </c>
      <c r="L24" s="66"/>
      <c r="M24" s="66"/>
      <c r="N24" s="62"/>
      <c r="O24" s="63" t="str">
        <f>IF(M24=0," ",(VLOOKUP(M24,PROTOKOL!$A$1:$E$28,2))*N24)</f>
        <v xml:space="preserve"> </v>
      </c>
      <c r="P24" s="64" t="str">
        <f t="shared" si="2"/>
        <v xml:space="preserve"> </v>
      </c>
      <c r="Q24" s="65" t="str">
        <f>IF(M24=0," ",VLOOKUP(M24,PROTOKOL!$A:$E,5,))</f>
        <v xml:space="preserve"> </v>
      </c>
      <c r="R24" s="82" t="str">
        <f t="shared" si="3"/>
        <v xml:space="preserve"> </v>
      </c>
      <c r="S24" s="65"/>
      <c r="T24" s="82" t="str">
        <f t="shared" si="88"/>
        <v xml:space="preserve"> </v>
      </c>
      <c r="U24" s="117"/>
      <c r="V24" s="227"/>
      <c r="W24" s="61" t="str">
        <f>IF(Y24=0," ",VLOOKUP(Y24,PROTOKOL!$A:$F,6))</f>
        <v xml:space="preserve"> </v>
      </c>
      <c r="X24" s="62"/>
      <c r="Y24" s="62"/>
      <c r="Z24" s="62"/>
      <c r="AA24" s="63" t="str">
        <f>IF(Y24=0," ",(VLOOKUP(Y24,PROTOKOL!$A$1:$E$28,2))*Z24)</f>
        <v xml:space="preserve"> </v>
      </c>
      <c r="AB24" s="64" t="str">
        <f t="shared" si="4"/>
        <v xml:space="preserve"> </v>
      </c>
      <c r="AC24" s="65" t="str">
        <f>IF(Y24=0," ",VLOOKUP(Y24,PROTOKOL!$A:$E,5,))</f>
        <v xml:space="preserve"> </v>
      </c>
      <c r="AD24" s="82" t="str">
        <f t="shared" si="5"/>
        <v xml:space="preserve"> </v>
      </c>
      <c r="AE24" s="61" t="str">
        <f>IF(AG24=0," ",VLOOKUP(AG24,PROTOKOL!$A:$F,6))</f>
        <v xml:space="preserve"> </v>
      </c>
      <c r="AF24" s="66"/>
      <c r="AG24" s="66"/>
      <c r="AH24" s="62"/>
      <c r="AI24" s="63" t="str">
        <f>IF(AG24=0," ",(VLOOKUP(AG24,PROTOKOL!$A$1:$E$28,2))*AH24)</f>
        <v xml:space="preserve"> </v>
      </c>
      <c r="AJ24" s="64" t="str">
        <f t="shared" si="6"/>
        <v xml:space="preserve"> </v>
      </c>
      <c r="AK24" s="65" t="str">
        <f>IF(AG24=0," ",VLOOKUP(AG24,PROTOKOL!$A:$E,5,))</f>
        <v xml:space="preserve"> </v>
      </c>
      <c r="AL24" s="82" t="str">
        <f t="shared" si="7"/>
        <v xml:space="preserve"> </v>
      </c>
      <c r="AM24" s="65"/>
      <c r="AN24" s="82" t="str">
        <f t="shared" si="89"/>
        <v xml:space="preserve"> </v>
      </c>
      <c r="AO24" s="117"/>
      <c r="AP24" s="227"/>
      <c r="AQ24" s="61" t="str">
        <f>IF(AS24=0," ",VLOOKUP(AS24,PROTOKOL!$A:$F,6))</f>
        <v>KOKU TESTİ</v>
      </c>
      <c r="AR24" s="62">
        <v>1</v>
      </c>
      <c r="AS24" s="62">
        <v>16</v>
      </c>
      <c r="AT24" s="62">
        <v>1</v>
      </c>
      <c r="AU24" s="63">
        <f>IF(AS24=0," ",(VLOOKUP(AS24,PROTOKOL!$A$1:$E$28,2))*AT24)</f>
        <v>0</v>
      </c>
      <c r="AV24" s="64">
        <f t="shared" si="8"/>
        <v>1</v>
      </c>
      <c r="AW24" s="65">
        <f>IF(AS24=0," ",VLOOKUP(AS24,PROTOKOL!$A:$E,5,))</f>
        <v>25.405435113750318</v>
      </c>
      <c r="AX24" s="82">
        <f>IF(AS24=0," ",AW24*AV24)/7.5*1</f>
        <v>3.3873913485000426</v>
      </c>
      <c r="AY24" s="61" t="str">
        <f>IF(BA24=0," ",VLOOKUP(BA24,PROTOKOL!$A:$F,6))</f>
        <v xml:space="preserve"> </v>
      </c>
      <c r="AZ24" s="66"/>
      <c r="BA24" s="66"/>
      <c r="BB24" s="62"/>
      <c r="BC24" s="63" t="str">
        <f>IF(BA24=0," ",(VLOOKUP(BA24,PROTOKOL!$A$1:$E$28,2))*BB24)</f>
        <v xml:space="preserve"> </v>
      </c>
      <c r="BD24" s="64" t="str">
        <f t="shared" si="10"/>
        <v xml:space="preserve"> </v>
      </c>
      <c r="BE24" s="65" t="str">
        <f>IF(BA24=0," ",VLOOKUP(BA24,PROTOKOL!$A:$E,5,))</f>
        <v xml:space="preserve"> </v>
      </c>
      <c r="BF24" s="82" t="str">
        <f t="shared" si="11"/>
        <v xml:space="preserve"> </v>
      </c>
      <c r="BG24" s="65"/>
      <c r="BH24" s="82" t="str">
        <f t="shared" si="90"/>
        <v xml:space="preserve"> </v>
      </c>
      <c r="BI24" s="117"/>
      <c r="BJ24" s="227"/>
      <c r="BK24" s="61" t="str">
        <f>IF(BM24=0," ",VLOOKUP(BM24,PROTOKOL!$A:$F,6))</f>
        <v xml:space="preserve"> </v>
      </c>
      <c r="BL24" s="62"/>
      <c r="BM24" s="62"/>
      <c r="BN24" s="62"/>
      <c r="BO24" s="63" t="str">
        <f>IF(BM24=0," ",(VLOOKUP(BM24,PROTOKOL!$A$1:$E$28,2))*BN24)</f>
        <v xml:space="preserve"> </v>
      </c>
      <c r="BP24" s="64" t="str">
        <f t="shared" si="12"/>
        <v xml:space="preserve"> </v>
      </c>
      <c r="BQ24" s="65" t="str">
        <f>IF(BM24=0," ",VLOOKUP(BM24,PROTOKOL!$A:$E,5,))</f>
        <v xml:space="preserve"> </v>
      </c>
      <c r="BR24" s="82" t="str">
        <f t="shared" si="13"/>
        <v xml:space="preserve"> </v>
      </c>
      <c r="BS24" s="61" t="str">
        <f>IF(BU24=0," ",VLOOKUP(BU24,PROTOKOL!$A:$F,6))</f>
        <v xml:space="preserve"> </v>
      </c>
      <c r="BT24" s="66"/>
      <c r="BU24" s="66"/>
      <c r="BV24" s="62"/>
      <c r="BW24" s="63" t="str">
        <f>IF(BU24=0," ",(VLOOKUP(BU24,PROTOKOL!$A$1:$E$28,2))*BV24)</f>
        <v xml:space="preserve"> </v>
      </c>
      <c r="BX24" s="64" t="str">
        <f t="shared" si="14"/>
        <v xml:space="preserve"> </v>
      </c>
      <c r="BY24" s="65" t="str">
        <f>IF(BU24=0," ",VLOOKUP(BU24,PROTOKOL!$A:$E,5,))</f>
        <v xml:space="preserve"> </v>
      </c>
      <c r="BZ24" s="82" t="str">
        <f t="shared" si="15"/>
        <v xml:space="preserve"> </v>
      </c>
      <c r="CA24" s="65"/>
      <c r="CB24" s="82" t="str">
        <f t="shared" si="91"/>
        <v xml:space="preserve"> </v>
      </c>
      <c r="CC24" s="117"/>
      <c r="CD24" s="227"/>
      <c r="CE24" s="61" t="str">
        <f>IF(CG24=0," ",VLOOKUP(CG24,PROTOKOL!$A:$F,6))</f>
        <v xml:space="preserve"> </v>
      </c>
      <c r="CF24" s="62"/>
      <c r="CG24" s="62"/>
      <c r="CH24" s="62"/>
      <c r="CI24" s="63" t="str">
        <f>IF(CG24=0," ",(VLOOKUP(CG24,PROTOKOL!$A$1:$E$28,2))*CH24)</f>
        <v xml:space="preserve"> </v>
      </c>
      <c r="CJ24" s="64" t="str">
        <f t="shared" si="16"/>
        <v xml:space="preserve"> </v>
      </c>
      <c r="CK24" s="65" t="str">
        <f>IF(CG24=0," ",VLOOKUP(CG24,PROTOKOL!$A:$E,5,))</f>
        <v xml:space="preserve"> </v>
      </c>
      <c r="CL24" s="82" t="str">
        <f t="shared" si="17"/>
        <v xml:space="preserve"> </v>
      </c>
      <c r="CM24" s="61" t="str">
        <f>IF(CO24=0," ",VLOOKUP(CO24,PROTOKOL!$A:$F,6))</f>
        <v xml:space="preserve"> </v>
      </c>
      <c r="CN24" s="66"/>
      <c r="CO24" s="66"/>
      <c r="CP24" s="62"/>
      <c r="CQ24" s="63" t="str">
        <f>IF(CO24=0," ",(VLOOKUP(CO24,PROTOKOL!$A$1:$E$28,2))*CP24)</f>
        <v xml:space="preserve"> </v>
      </c>
      <c r="CR24" s="64" t="str">
        <f t="shared" si="18"/>
        <v xml:space="preserve"> </v>
      </c>
      <c r="CS24" s="65" t="str">
        <f>IF(CO24=0," ",VLOOKUP(CO24,PROTOKOL!$A:$E,5,))</f>
        <v xml:space="preserve"> </v>
      </c>
      <c r="CT24" s="82" t="str">
        <f t="shared" si="19"/>
        <v xml:space="preserve"> </v>
      </c>
      <c r="CU24" s="65"/>
      <c r="CV24" s="82" t="str">
        <f t="shared" si="92"/>
        <v xml:space="preserve"> </v>
      </c>
      <c r="CW24" s="117"/>
      <c r="CX24" s="227"/>
      <c r="CY24" s="61" t="str">
        <f>IF(DA24=0," ",VLOOKUP(DA24,PROTOKOL!$A:$F,6))</f>
        <v xml:space="preserve"> </v>
      </c>
      <c r="CZ24" s="62"/>
      <c r="DA24" s="62"/>
      <c r="DB24" s="62"/>
      <c r="DC24" s="63" t="str">
        <f>IF(DA24=0," ",(VLOOKUP(DA24,PROTOKOL!$A$1:$E$28,2))*DB24)</f>
        <v xml:space="preserve"> </v>
      </c>
      <c r="DD24" s="64" t="str">
        <f t="shared" si="20"/>
        <v xml:space="preserve"> </v>
      </c>
      <c r="DE24" s="65" t="str">
        <f>IF(DA24=0," ",VLOOKUP(DA24,PROTOKOL!$A:$E,5,))</f>
        <v xml:space="preserve"> </v>
      </c>
      <c r="DF24" s="82" t="str">
        <f t="shared" si="21"/>
        <v xml:space="preserve"> </v>
      </c>
      <c r="DG24" s="61" t="str">
        <f>IF(DI24=0," ",VLOOKUP(DI24,PROTOKOL!$A:$F,6))</f>
        <v xml:space="preserve"> </v>
      </c>
      <c r="DH24" s="66"/>
      <c r="DI24" s="66"/>
      <c r="DJ24" s="62"/>
      <c r="DK24" s="63" t="str">
        <f>IF(DI24=0," ",(VLOOKUP(DI24,PROTOKOL!$A$1:$E$28,2))*DJ24)</f>
        <v xml:space="preserve"> </v>
      </c>
      <c r="DL24" s="64" t="str">
        <f t="shared" si="22"/>
        <v xml:space="preserve"> </v>
      </c>
      <c r="DM24" s="65" t="str">
        <f>IF(DI24=0," ",VLOOKUP(DI24,PROTOKOL!$A:$E,5,))</f>
        <v xml:space="preserve"> </v>
      </c>
      <c r="DN24" s="82" t="str">
        <f t="shared" si="23"/>
        <v xml:space="preserve"> </v>
      </c>
      <c r="DO24" s="65"/>
      <c r="DP24" s="82" t="str">
        <f t="shared" si="93"/>
        <v xml:space="preserve"> </v>
      </c>
      <c r="DQ24" s="117"/>
      <c r="DR24" s="227"/>
      <c r="DS24" s="61" t="str">
        <f>IF(DU24=0," ",VLOOKUP(DU24,PROTOKOL!$A:$F,6))</f>
        <v xml:space="preserve"> </v>
      </c>
      <c r="DT24" s="62"/>
      <c r="DU24" s="62"/>
      <c r="DV24" s="62"/>
      <c r="DW24" s="63" t="str">
        <f>IF(DU24=0," ",(VLOOKUP(DU24,PROTOKOL!$A$1:$E$28,2))*DV24)</f>
        <v xml:space="preserve"> </v>
      </c>
      <c r="DX24" s="64" t="str">
        <f t="shared" si="24"/>
        <v xml:space="preserve"> </v>
      </c>
      <c r="DY24" s="65" t="str">
        <f>IF(DU24=0," ",VLOOKUP(DU24,PROTOKOL!$A:$E,5,))</f>
        <v xml:space="preserve"> </v>
      </c>
      <c r="DZ24" s="82" t="str">
        <f t="shared" si="25"/>
        <v xml:space="preserve"> </v>
      </c>
      <c r="EA24" s="61" t="str">
        <f>IF(EC24=0," ",VLOOKUP(EC24,PROTOKOL!$A:$F,6))</f>
        <v xml:space="preserve"> </v>
      </c>
      <c r="EB24" s="66"/>
      <c r="EC24" s="66"/>
      <c r="ED24" s="62"/>
      <c r="EE24" s="63" t="str">
        <f>IF(EC24=0," ",(VLOOKUP(EC24,PROTOKOL!$A$1:$E$28,2))*ED24)</f>
        <v xml:space="preserve"> </v>
      </c>
      <c r="EF24" s="64" t="str">
        <f t="shared" si="26"/>
        <v xml:space="preserve"> </v>
      </c>
      <c r="EG24" s="65" t="str">
        <f>IF(EC24=0," ",VLOOKUP(EC24,PROTOKOL!$A:$E,5,))</f>
        <v xml:space="preserve"> </v>
      </c>
      <c r="EH24" s="82" t="str">
        <f t="shared" si="27"/>
        <v xml:space="preserve"> </v>
      </c>
      <c r="EI24" s="65"/>
      <c r="EJ24" s="82" t="str">
        <f t="shared" si="94"/>
        <v xml:space="preserve"> </v>
      </c>
      <c r="EK24" s="117"/>
      <c r="EL24" s="227"/>
      <c r="EM24" s="61" t="str">
        <f>IF(EO24=0," ",VLOOKUP(EO24,PROTOKOL!$A:$F,6))</f>
        <v xml:space="preserve"> </v>
      </c>
      <c r="EN24" s="62"/>
      <c r="EO24" s="62"/>
      <c r="EP24" s="62"/>
      <c r="EQ24" s="63" t="str">
        <f>IF(EO24=0," ",(VLOOKUP(EO24,PROTOKOL!$A$1:$E$28,2))*EP24)</f>
        <v xml:space="preserve"> </v>
      </c>
      <c r="ER24" s="64" t="str">
        <f t="shared" si="28"/>
        <v xml:space="preserve"> </v>
      </c>
      <c r="ES24" s="65" t="str">
        <f>IF(EO24=0," ",VLOOKUP(EO24,PROTOKOL!$A:$E,5,))</f>
        <v xml:space="preserve"> </v>
      </c>
      <c r="ET24" s="82" t="str">
        <f t="shared" si="29"/>
        <v xml:space="preserve"> </v>
      </c>
      <c r="EU24" s="61" t="str">
        <f>IF(EW24=0," ",VLOOKUP(EW24,PROTOKOL!$A:$F,6))</f>
        <v xml:space="preserve"> </v>
      </c>
      <c r="EV24" s="66"/>
      <c r="EW24" s="66"/>
      <c r="EX24" s="62"/>
      <c r="EY24" s="63" t="str">
        <f>IF(EW24=0," ",(VLOOKUP(EW24,PROTOKOL!$A$1:$E$28,2))*EX24)</f>
        <v xml:space="preserve"> </v>
      </c>
      <c r="EZ24" s="64" t="str">
        <f t="shared" si="30"/>
        <v xml:space="preserve"> </v>
      </c>
      <c r="FA24" s="65" t="str">
        <f>IF(EW24=0," ",VLOOKUP(EW24,PROTOKOL!$A:$E,5,))</f>
        <v xml:space="preserve"> </v>
      </c>
      <c r="FB24" s="82" t="str">
        <f t="shared" si="31"/>
        <v xml:space="preserve"> </v>
      </c>
      <c r="FC24" s="65"/>
      <c r="FD24" s="82" t="str">
        <f t="shared" si="95"/>
        <v xml:space="preserve"> </v>
      </c>
      <c r="FE24" s="117"/>
      <c r="FF24" s="227"/>
      <c r="FG24" s="61" t="str">
        <f>IF(FI24=0," ",VLOOKUP(FI24,PROTOKOL!$A:$F,6))</f>
        <v xml:space="preserve"> </v>
      </c>
      <c r="FH24" s="62"/>
      <c r="FI24" s="62"/>
      <c r="FJ24" s="62"/>
      <c r="FK24" s="63" t="str">
        <f>IF(FI24=0," ",(VLOOKUP(FI24,PROTOKOL!$A$1:$E$28,2))*FJ24)</f>
        <v xml:space="preserve"> </v>
      </c>
      <c r="FL24" s="64" t="str">
        <f t="shared" si="32"/>
        <v xml:space="preserve"> </v>
      </c>
      <c r="FM24" s="65" t="str">
        <f>IF(FI24=0," ",VLOOKUP(FI24,PROTOKOL!$A:$E,5,))</f>
        <v xml:space="preserve"> </v>
      </c>
      <c r="FN24" s="82" t="str">
        <f t="shared" si="33"/>
        <v xml:space="preserve"> </v>
      </c>
      <c r="FO24" s="61" t="str">
        <f>IF(FQ24=0," ",VLOOKUP(FQ24,PROTOKOL!$A:$F,6))</f>
        <v xml:space="preserve"> </v>
      </c>
      <c r="FP24" s="66"/>
      <c r="FQ24" s="66"/>
      <c r="FR24" s="62"/>
      <c r="FS24" s="63" t="str">
        <f>IF(FQ24=0," ",(VLOOKUP(FQ24,PROTOKOL!$A$1:$E$28,2))*FR24)</f>
        <v xml:space="preserve"> </v>
      </c>
      <c r="FT24" s="64" t="str">
        <f t="shared" si="34"/>
        <v xml:space="preserve"> </v>
      </c>
      <c r="FU24" s="65" t="str">
        <f>IF(FQ24=0," ",VLOOKUP(FQ24,PROTOKOL!$A:$E,5,))</f>
        <v xml:space="preserve"> </v>
      </c>
      <c r="FV24" s="82" t="str">
        <f t="shared" si="35"/>
        <v xml:space="preserve"> </v>
      </c>
      <c r="FW24" s="65"/>
      <c r="FX24" s="82" t="str">
        <f t="shared" si="96"/>
        <v xml:space="preserve"> </v>
      </c>
      <c r="FY24" s="117"/>
      <c r="FZ24" s="227"/>
      <c r="GA24" s="61" t="str">
        <f>IF(GC24=0," ",VLOOKUP(GC24,PROTOKOL!$A:$F,6))</f>
        <v xml:space="preserve"> </v>
      </c>
      <c r="GB24" s="62"/>
      <c r="GC24" s="62"/>
      <c r="GD24" s="62"/>
      <c r="GE24" s="63" t="str">
        <f>IF(GC24=0," ",(VLOOKUP(GC24,PROTOKOL!$A$1:$E$28,2))*GD24)</f>
        <v xml:space="preserve"> </v>
      </c>
      <c r="GF24" s="64" t="str">
        <f t="shared" si="36"/>
        <v xml:space="preserve"> </v>
      </c>
      <c r="GG24" s="65" t="str">
        <f>IF(GC24=0," ",VLOOKUP(GC24,PROTOKOL!$A:$E,5,))</f>
        <v xml:space="preserve"> </v>
      </c>
      <c r="GH24" s="82" t="str">
        <f t="shared" si="37"/>
        <v xml:space="preserve"> </v>
      </c>
      <c r="GI24" s="61" t="str">
        <f>IF(GK24=0," ",VLOOKUP(GK24,PROTOKOL!$A:$F,6))</f>
        <v xml:space="preserve"> </v>
      </c>
      <c r="GJ24" s="66"/>
      <c r="GK24" s="66"/>
      <c r="GL24" s="62"/>
      <c r="GM24" s="63" t="str">
        <f>IF(GK24=0," ",(VLOOKUP(GK24,PROTOKOL!$A$1:$E$28,2))*GL24)</f>
        <v xml:space="preserve"> </v>
      </c>
      <c r="GN24" s="64" t="str">
        <f t="shared" si="38"/>
        <v xml:space="preserve"> </v>
      </c>
      <c r="GO24" s="65" t="str">
        <f>IF(GK24=0," ",VLOOKUP(GK24,PROTOKOL!$A:$E,5,))</f>
        <v xml:space="preserve"> </v>
      </c>
      <c r="GP24" s="82" t="str">
        <f t="shared" si="39"/>
        <v xml:space="preserve"> </v>
      </c>
      <c r="GQ24" s="65"/>
      <c r="GR24" s="82" t="str">
        <f t="shared" si="97"/>
        <v xml:space="preserve"> </v>
      </c>
      <c r="GS24" s="117"/>
      <c r="GT24" s="227"/>
      <c r="GU24" s="61" t="str">
        <f>IF(GW24=0," ",VLOOKUP(GW24,PROTOKOL!$A:$F,6))</f>
        <v xml:space="preserve"> </v>
      </c>
      <c r="GV24" s="62"/>
      <c r="GW24" s="62"/>
      <c r="GX24" s="62"/>
      <c r="GY24" s="63" t="str">
        <f>IF(GW24=0," ",(VLOOKUP(GW24,PROTOKOL!$A$1:$E$28,2))*GX24)</f>
        <v xml:space="preserve"> </v>
      </c>
      <c r="GZ24" s="64" t="str">
        <f t="shared" si="40"/>
        <v xml:space="preserve"> </v>
      </c>
      <c r="HA24" s="65" t="str">
        <f>IF(GW24=0," ",VLOOKUP(GW24,PROTOKOL!$A:$E,5,))</f>
        <v xml:space="preserve"> </v>
      </c>
      <c r="HB24" s="82" t="str">
        <f t="shared" si="41"/>
        <v xml:space="preserve"> </v>
      </c>
      <c r="HC24" s="61" t="str">
        <f>IF(HE24=0," ",VLOOKUP(HE24,PROTOKOL!$A:$F,6))</f>
        <v xml:space="preserve"> </v>
      </c>
      <c r="HD24" s="66"/>
      <c r="HE24" s="66"/>
      <c r="HF24" s="62"/>
      <c r="HG24" s="63" t="str">
        <f>IF(HE24=0," ",(VLOOKUP(HE24,PROTOKOL!$A$1:$E$28,2))*HF24)</f>
        <v xml:space="preserve"> </v>
      </c>
      <c r="HH24" s="64" t="str">
        <f t="shared" si="42"/>
        <v xml:space="preserve"> </v>
      </c>
      <c r="HI24" s="65" t="str">
        <f>IF(HE24=0," ",VLOOKUP(HE24,PROTOKOL!$A:$E,5,))</f>
        <v xml:space="preserve"> </v>
      </c>
      <c r="HJ24" s="82" t="str">
        <f t="shared" si="43"/>
        <v xml:space="preserve"> </v>
      </c>
      <c r="HK24" s="65"/>
      <c r="HL24" s="82" t="str">
        <f t="shared" si="98"/>
        <v xml:space="preserve"> </v>
      </c>
      <c r="HM24" s="117"/>
      <c r="HN24" s="227"/>
      <c r="HO24" s="61" t="str">
        <f>IF(HQ24=0," ",VLOOKUP(HQ24,PROTOKOL!$A:$F,6))</f>
        <v xml:space="preserve"> </v>
      </c>
      <c r="HP24" s="62"/>
      <c r="HQ24" s="62"/>
      <c r="HR24" s="62"/>
      <c r="HS24" s="63" t="str">
        <f>IF(HQ24=0," ",(VLOOKUP(HQ24,PROTOKOL!$A$1:$E$28,2))*HR24)</f>
        <v xml:space="preserve"> </v>
      </c>
      <c r="HT24" s="64" t="str">
        <f t="shared" si="44"/>
        <v xml:space="preserve"> </v>
      </c>
      <c r="HU24" s="65" t="str">
        <f>IF(HQ24=0," ",VLOOKUP(HQ24,PROTOKOL!$A:$E,5,))</f>
        <v xml:space="preserve"> </v>
      </c>
      <c r="HV24" s="82" t="str">
        <f t="shared" si="45"/>
        <v xml:space="preserve"> </v>
      </c>
      <c r="HW24" s="61" t="str">
        <f>IF(HY24=0," ",VLOOKUP(HY24,PROTOKOL!$A:$F,6))</f>
        <v xml:space="preserve"> </v>
      </c>
      <c r="HX24" s="66"/>
      <c r="HY24" s="66"/>
      <c r="HZ24" s="62"/>
      <c r="IA24" s="63" t="str">
        <f>IF(HY24=0," ",(VLOOKUP(HY24,PROTOKOL!$A$1:$E$28,2))*HZ24)</f>
        <v xml:space="preserve"> </v>
      </c>
      <c r="IB24" s="64" t="str">
        <f t="shared" si="46"/>
        <v xml:space="preserve"> </v>
      </c>
      <c r="IC24" s="65" t="str">
        <f>IF(HY24=0," ",VLOOKUP(HY24,PROTOKOL!$A:$E,5,))</f>
        <v xml:space="preserve"> </v>
      </c>
      <c r="ID24" s="82" t="str">
        <f t="shared" si="47"/>
        <v xml:space="preserve"> </v>
      </c>
      <c r="IE24" s="65"/>
      <c r="IF24" s="82" t="str">
        <f t="shared" si="99"/>
        <v xml:space="preserve"> </v>
      </c>
      <c r="IG24" s="117"/>
      <c r="IH24" s="227"/>
      <c r="II24" s="61" t="str">
        <f>IF(IK24=0," ",VLOOKUP(IK24,PROTOKOL!$A:$F,6))</f>
        <v xml:space="preserve"> </v>
      </c>
      <c r="IJ24" s="62"/>
      <c r="IK24" s="62"/>
      <c r="IL24" s="62"/>
      <c r="IM24" s="63" t="str">
        <f>IF(IK24=0," ",(VLOOKUP(IK24,PROTOKOL!$A$1:$E$28,2))*IL24)</f>
        <v xml:space="preserve"> </v>
      </c>
      <c r="IN24" s="64" t="str">
        <f t="shared" si="48"/>
        <v xml:space="preserve"> </v>
      </c>
      <c r="IO24" s="65" t="str">
        <f>IF(IK24=0," ",VLOOKUP(IK24,PROTOKOL!$A:$E,5,))</f>
        <v xml:space="preserve"> </v>
      </c>
      <c r="IP24" s="82" t="str">
        <f t="shared" si="49"/>
        <v xml:space="preserve"> </v>
      </c>
      <c r="IQ24" s="61" t="str">
        <f>IF(IS24=0," ",VLOOKUP(IS24,PROTOKOL!$A:$F,6))</f>
        <v xml:space="preserve"> </v>
      </c>
      <c r="IR24" s="66"/>
      <c r="IS24" s="66"/>
      <c r="IT24" s="62"/>
      <c r="IU24" s="63" t="str">
        <f>IF(IS24=0," ",(VLOOKUP(IS24,PROTOKOL!$A$1:$E$28,2))*IT24)</f>
        <v xml:space="preserve"> </v>
      </c>
      <c r="IV24" s="64" t="str">
        <f t="shared" si="50"/>
        <v xml:space="preserve"> </v>
      </c>
      <c r="IW24" s="65" t="str">
        <f>IF(IS24=0," ",VLOOKUP(IS24,PROTOKOL!$A:$E,5,))</f>
        <v xml:space="preserve"> </v>
      </c>
      <c r="IX24" s="82" t="str">
        <f t="shared" si="51"/>
        <v xml:space="preserve"> </v>
      </c>
      <c r="IY24" s="65"/>
      <c r="IZ24" s="82" t="str">
        <f t="shared" si="100"/>
        <v xml:space="preserve"> </v>
      </c>
      <c r="JA24" s="117"/>
      <c r="JB24" s="227"/>
      <c r="JC24" s="61" t="str">
        <f>IF(JE24=0," ",VLOOKUP(JE24,PROTOKOL!$A:$F,6))</f>
        <v>Forklift Operatörü</v>
      </c>
      <c r="JD24" s="62">
        <v>1</v>
      </c>
      <c r="JE24" s="62">
        <v>13</v>
      </c>
      <c r="JF24" s="62">
        <v>5.5</v>
      </c>
      <c r="JG24" s="63">
        <f>IF(JE24=0," ",(VLOOKUP(JE24,PROTOKOL!$A$1:$E$28,2))*JF24)</f>
        <v>0</v>
      </c>
      <c r="JH24" s="64">
        <f t="shared" si="52"/>
        <v>1</v>
      </c>
      <c r="JI24" s="65">
        <f>IF(JE24=0," ",VLOOKUP(JE24,PROTOKOL!$A:$E,5,))</f>
        <v>7.5</v>
      </c>
      <c r="JJ24" s="82">
        <f>IF(JE24=0," ",JI24*JH24)/7.5*5.5</f>
        <v>5.5</v>
      </c>
      <c r="JK24" s="61" t="str">
        <f>IF(JM24=0," ",VLOOKUP(JM24,PROTOKOL!$A:$F,6))</f>
        <v xml:space="preserve"> </v>
      </c>
      <c r="JL24" s="66"/>
      <c r="JM24" s="66"/>
      <c r="JN24" s="62"/>
      <c r="JO24" s="63" t="str">
        <f>IF(JM24=0," ",(VLOOKUP(JM24,PROTOKOL!$A$1:$E$28,2))*JN24)</f>
        <v xml:space="preserve"> </v>
      </c>
      <c r="JP24" s="64" t="str">
        <f t="shared" si="54"/>
        <v xml:space="preserve"> </v>
      </c>
      <c r="JQ24" s="65" t="str">
        <f>IF(JM24=0," ",VLOOKUP(JM24,PROTOKOL!$A:$E,5,))</f>
        <v xml:space="preserve"> </v>
      </c>
      <c r="JR24" s="82" t="str">
        <f t="shared" si="55"/>
        <v xml:space="preserve"> </v>
      </c>
      <c r="JS24" s="65"/>
      <c r="JT24" s="82" t="str">
        <f t="shared" si="101"/>
        <v xml:space="preserve"> </v>
      </c>
      <c r="JU24" s="117"/>
      <c r="JV24" s="227"/>
      <c r="JW24" s="61" t="str">
        <f>IF(JY24=0," ",VLOOKUP(JY24,PROTOKOL!$A:$F,6))</f>
        <v xml:space="preserve"> </v>
      </c>
      <c r="JX24" s="62"/>
      <c r="JY24" s="62"/>
      <c r="JZ24" s="62"/>
      <c r="KA24" s="63" t="str">
        <f>IF(JY24=0," ",(VLOOKUP(JY24,PROTOKOL!$A$1:$E$28,2))*JZ24)</f>
        <v xml:space="preserve"> </v>
      </c>
      <c r="KB24" s="64" t="str">
        <f t="shared" si="56"/>
        <v xml:space="preserve"> </v>
      </c>
      <c r="KC24" s="65" t="str">
        <f>IF(JY24=0," ",VLOOKUP(JY24,PROTOKOL!$A:$E,5,))</f>
        <v xml:space="preserve"> </v>
      </c>
      <c r="KD24" s="82" t="str">
        <f t="shared" si="57"/>
        <v xml:space="preserve"> </v>
      </c>
      <c r="KE24" s="61" t="str">
        <f>IF(KG24=0," ",VLOOKUP(KG24,PROTOKOL!$A:$F,6))</f>
        <v xml:space="preserve"> </v>
      </c>
      <c r="KF24" s="66"/>
      <c r="KG24" s="66"/>
      <c r="KH24" s="62"/>
      <c r="KI24" s="63" t="str">
        <f>IF(KG24=0," ",(VLOOKUP(KG24,PROTOKOL!$A$1:$E$28,2))*KH24)</f>
        <v xml:space="preserve"> </v>
      </c>
      <c r="KJ24" s="64" t="str">
        <f t="shared" si="58"/>
        <v xml:space="preserve"> </v>
      </c>
      <c r="KK24" s="65" t="str">
        <f>IF(KG24=0," ",VLOOKUP(KG24,PROTOKOL!$A:$E,5,))</f>
        <v xml:space="preserve"> </v>
      </c>
      <c r="KL24" s="82" t="str">
        <f t="shared" si="59"/>
        <v xml:space="preserve"> </v>
      </c>
      <c r="KM24" s="65"/>
      <c r="KN24" s="82" t="str">
        <f t="shared" si="102"/>
        <v xml:space="preserve"> </v>
      </c>
      <c r="KO24" s="117"/>
      <c r="KP24" s="227"/>
      <c r="KQ24" s="61" t="str">
        <f>IF(KS24=0," ",VLOOKUP(KS24,PROTOKOL!$A:$F,6))</f>
        <v xml:space="preserve"> </v>
      </c>
      <c r="KR24" s="62"/>
      <c r="KS24" s="62"/>
      <c r="KT24" s="62"/>
      <c r="KU24" s="63" t="str">
        <f>IF(KS24=0," ",(VLOOKUP(KS24,PROTOKOL!$A$1:$E$28,2))*KT24)</f>
        <v xml:space="preserve"> </v>
      </c>
      <c r="KV24" s="64" t="str">
        <f t="shared" si="60"/>
        <v xml:space="preserve"> </v>
      </c>
      <c r="KW24" s="65" t="str">
        <f>IF(KS24=0," ",VLOOKUP(KS24,PROTOKOL!$A:$E,5,))</f>
        <v xml:space="preserve"> </v>
      </c>
      <c r="KX24" s="82" t="str">
        <f t="shared" si="61"/>
        <v xml:space="preserve"> </v>
      </c>
      <c r="KY24" s="61" t="str">
        <f>IF(LA24=0," ",VLOOKUP(LA24,PROTOKOL!$A:$F,6))</f>
        <v xml:space="preserve"> </v>
      </c>
      <c r="KZ24" s="66"/>
      <c r="LA24" s="66"/>
      <c r="LB24" s="62"/>
      <c r="LC24" s="63" t="str">
        <f>IF(LA24=0," ",(VLOOKUP(LA24,PROTOKOL!$A$1:$E$28,2))*LB24)</f>
        <v xml:space="preserve"> </v>
      </c>
      <c r="LD24" s="64" t="str">
        <f t="shared" si="62"/>
        <v xml:space="preserve"> </v>
      </c>
      <c r="LE24" s="65" t="str">
        <f>IF(LA24=0," ",VLOOKUP(LA24,PROTOKOL!$A:$E,5,))</f>
        <v xml:space="preserve"> </v>
      </c>
      <c r="LF24" s="82" t="str">
        <f t="shared" si="63"/>
        <v xml:space="preserve"> </v>
      </c>
      <c r="LG24" s="65"/>
      <c r="LH24" s="82" t="str">
        <f t="shared" si="103"/>
        <v xml:space="preserve"> </v>
      </c>
      <c r="LI24" s="117"/>
      <c r="LJ24" s="227"/>
      <c r="LK24" s="61" t="str">
        <f>IF(LM24=0," ",VLOOKUP(LM24,PROTOKOL!$A:$F,6))</f>
        <v xml:space="preserve"> </v>
      </c>
      <c r="LL24" s="62"/>
      <c r="LM24" s="62"/>
      <c r="LN24" s="62"/>
      <c r="LO24" s="63" t="str">
        <f>IF(LM24=0," ",(VLOOKUP(LM24,PROTOKOL!$A$1:$E$28,2))*LN24)</f>
        <v xml:space="preserve"> </v>
      </c>
      <c r="LP24" s="64" t="str">
        <f t="shared" si="64"/>
        <v xml:space="preserve"> </v>
      </c>
      <c r="LQ24" s="65" t="str">
        <f>IF(LM24=0," ",VLOOKUP(LM24,PROTOKOL!$A:$E,5,))</f>
        <v xml:space="preserve"> </v>
      </c>
      <c r="LR24" s="82" t="str">
        <f t="shared" si="65"/>
        <v xml:space="preserve"> </v>
      </c>
      <c r="LS24" s="61" t="str">
        <f>IF(LU24=0," ",VLOOKUP(LU24,PROTOKOL!$A:$F,6))</f>
        <v xml:space="preserve"> </v>
      </c>
      <c r="LT24" s="66"/>
      <c r="LU24" s="66"/>
      <c r="LV24" s="62"/>
      <c r="LW24" s="63" t="str">
        <f>IF(LU24=0," ",(VLOOKUP(LU24,PROTOKOL!$A$1:$E$28,2))*LV24)</f>
        <v xml:space="preserve"> </v>
      </c>
      <c r="LX24" s="64" t="str">
        <f t="shared" si="66"/>
        <v xml:space="preserve"> </v>
      </c>
      <c r="LY24" s="65" t="str">
        <f>IF(LU24=0," ",VLOOKUP(LU24,PROTOKOL!$A:$E,5,))</f>
        <v xml:space="preserve"> </v>
      </c>
      <c r="LZ24" s="82" t="str">
        <f t="shared" si="67"/>
        <v xml:space="preserve"> </v>
      </c>
      <c r="MA24" s="65"/>
      <c r="MB24" s="82" t="str">
        <f t="shared" si="104"/>
        <v xml:space="preserve"> </v>
      </c>
      <c r="MC24" s="117"/>
      <c r="MD24" s="227"/>
      <c r="ME24" s="61" t="str">
        <f>IF(MG24=0," ",VLOOKUP(MG24,PROTOKOL!$A:$F,6))</f>
        <v xml:space="preserve"> </v>
      </c>
      <c r="MF24" s="62"/>
      <c r="MG24" s="62"/>
      <c r="MH24" s="62"/>
      <c r="MI24" s="63" t="str">
        <f>IF(MG24=0," ",(VLOOKUP(MG24,PROTOKOL!$A$1:$E$28,2))*MH24)</f>
        <v xml:space="preserve"> </v>
      </c>
      <c r="MJ24" s="64" t="str">
        <f t="shared" si="68"/>
        <v xml:space="preserve"> </v>
      </c>
      <c r="MK24" s="65" t="str">
        <f>IF(MG24=0," ",VLOOKUP(MG24,PROTOKOL!$A:$E,5,))</f>
        <v xml:space="preserve"> </v>
      </c>
      <c r="ML24" s="82" t="str">
        <f t="shared" si="69"/>
        <v xml:space="preserve"> </v>
      </c>
      <c r="MM24" s="61" t="str">
        <f>IF(MO24=0," ",VLOOKUP(MO24,PROTOKOL!$A:$F,6))</f>
        <v xml:space="preserve"> </v>
      </c>
      <c r="MN24" s="66"/>
      <c r="MO24" s="66"/>
      <c r="MP24" s="62"/>
      <c r="MQ24" s="63" t="str">
        <f>IF(MO24=0," ",(VLOOKUP(MO24,PROTOKOL!$A$1:$E$28,2))*MP24)</f>
        <v xml:space="preserve"> </v>
      </c>
      <c r="MR24" s="64" t="str">
        <f t="shared" si="70"/>
        <v xml:space="preserve"> </v>
      </c>
      <c r="MS24" s="65" t="str">
        <f>IF(MO24=0," ",VLOOKUP(MO24,PROTOKOL!$A:$E,5,))</f>
        <v xml:space="preserve"> </v>
      </c>
      <c r="MT24" s="82" t="str">
        <f t="shared" si="71"/>
        <v xml:space="preserve"> </v>
      </c>
      <c r="MU24" s="65"/>
      <c r="MV24" s="82" t="str">
        <f t="shared" si="105"/>
        <v xml:space="preserve"> </v>
      </c>
      <c r="MW24" s="117"/>
      <c r="MX24" s="227"/>
      <c r="MY24" s="61" t="str">
        <f>IF(NA24=0," ",VLOOKUP(NA24,PROTOKOL!$A:$F,6))</f>
        <v xml:space="preserve"> </v>
      </c>
      <c r="MZ24" s="62"/>
      <c r="NA24" s="62"/>
      <c r="NB24" s="62"/>
      <c r="NC24" s="63" t="str">
        <f>IF(NA24=0," ",(VLOOKUP(NA24,PROTOKOL!$A$1:$E$28,2))*NB24)</f>
        <v xml:space="preserve"> </v>
      </c>
      <c r="ND24" s="64" t="str">
        <f t="shared" si="72"/>
        <v xml:space="preserve"> </v>
      </c>
      <c r="NE24" s="65" t="str">
        <f>IF(NA24=0," ",VLOOKUP(NA24,PROTOKOL!$A:$E,5,))</f>
        <v xml:space="preserve"> </v>
      </c>
      <c r="NF24" s="82" t="str">
        <f t="shared" si="73"/>
        <v xml:space="preserve"> </v>
      </c>
      <c r="NG24" s="61" t="str">
        <f>IF(NI24=0," ",VLOOKUP(NI24,PROTOKOL!$A:$F,6))</f>
        <v xml:space="preserve"> </v>
      </c>
      <c r="NH24" s="66"/>
      <c r="NI24" s="66"/>
      <c r="NJ24" s="62"/>
      <c r="NK24" s="63" t="str">
        <f>IF(NI24=0," ",(VLOOKUP(NI24,PROTOKOL!$A$1:$E$28,2))*NJ24)</f>
        <v xml:space="preserve"> </v>
      </c>
      <c r="NL24" s="64" t="str">
        <f t="shared" si="74"/>
        <v xml:space="preserve"> </v>
      </c>
      <c r="NM24" s="65" t="str">
        <f>IF(NI24=0," ",VLOOKUP(NI24,PROTOKOL!$A:$E,5,))</f>
        <v xml:space="preserve"> </v>
      </c>
      <c r="NN24" s="82" t="str">
        <f t="shared" si="75"/>
        <v xml:space="preserve"> </v>
      </c>
      <c r="NO24" s="65"/>
      <c r="NP24" s="82" t="str">
        <f t="shared" si="106"/>
        <v xml:space="preserve"> </v>
      </c>
      <c r="NQ24" s="117"/>
      <c r="NR24" s="227"/>
      <c r="NS24" s="61" t="str">
        <f>IF(NU24=0," ",VLOOKUP(NU24,PROTOKOL!$A:$F,6))</f>
        <v xml:space="preserve"> </v>
      </c>
      <c r="NT24" s="62"/>
      <c r="NU24" s="62"/>
      <c r="NV24" s="62"/>
      <c r="NW24" s="63" t="str">
        <f>IF(NU24=0," ",(VLOOKUP(NU24,PROTOKOL!$A$1:$E$28,2))*NV24)</f>
        <v xml:space="preserve"> </v>
      </c>
      <c r="NX24" s="64" t="str">
        <f t="shared" si="76"/>
        <v xml:space="preserve"> </v>
      </c>
      <c r="NY24" s="65" t="str">
        <f>IF(NU24=0," ",VLOOKUP(NU24,PROTOKOL!$A:$E,5,))</f>
        <v xml:space="preserve"> </v>
      </c>
      <c r="NZ24" s="82" t="str">
        <f t="shared" si="77"/>
        <v xml:space="preserve"> </v>
      </c>
      <c r="OA24" s="61" t="str">
        <f>IF(OC24=0," ",VLOOKUP(OC24,PROTOKOL!$A:$F,6))</f>
        <v xml:space="preserve"> </v>
      </c>
      <c r="OB24" s="66"/>
      <c r="OC24" s="66"/>
      <c r="OD24" s="62"/>
      <c r="OE24" s="63" t="str">
        <f>IF(OC24=0," ",(VLOOKUP(OC24,PROTOKOL!$A$1:$E$28,2))*OD24)</f>
        <v xml:space="preserve"> </v>
      </c>
      <c r="OF24" s="64" t="str">
        <f t="shared" si="78"/>
        <v xml:space="preserve"> </v>
      </c>
      <c r="OG24" s="65" t="str">
        <f>IF(OC24=0," ",VLOOKUP(OC24,PROTOKOL!$A:$E,5,))</f>
        <v xml:space="preserve"> </v>
      </c>
      <c r="OH24" s="82" t="str">
        <f t="shared" si="79"/>
        <v xml:space="preserve"> </v>
      </c>
      <c r="OI24" s="65"/>
      <c r="OJ24" s="82" t="str">
        <f t="shared" si="107"/>
        <v xml:space="preserve"> </v>
      </c>
      <c r="OK24" s="117"/>
      <c r="OL24" s="207">
        <v>1</v>
      </c>
      <c r="OM24" s="226"/>
      <c r="ON24" s="61" t="str">
        <f>IF(OP24=0," ",VLOOKUP(OP24,PROTOKOL!$A:$F,6))</f>
        <v xml:space="preserve"> </v>
      </c>
      <c r="OO24" s="62"/>
      <c r="OP24" s="62"/>
      <c r="OQ24" s="62"/>
      <c r="OR24" s="63" t="str">
        <f>IF(OP24=0," ",(VLOOKUP(OP24,PROTOKOL!$A$1:$E$28,2))*OQ24)</f>
        <v xml:space="preserve"> </v>
      </c>
      <c r="OS24" s="64" t="str">
        <f t="shared" si="80"/>
        <v xml:space="preserve"> </v>
      </c>
      <c r="OT24" s="65" t="str">
        <f>IF(OP24=0," ",VLOOKUP(OP24,PROTOKOL!$A:$E,5,))</f>
        <v xml:space="preserve"> </v>
      </c>
      <c r="OU24" s="82" t="str">
        <f t="shared" si="81"/>
        <v xml:space="preserve"> </v>
      </c>
      <c r="OV24" s="61" t="str">
        <f>IF(OX24=0," ",VLOOKUP(OX24,PROTOKOL!$A:$F,6))</f>
        <v xml:space="preserve"> </v>
      </c>
      <c r="OW24" s="66"/>
      <c r="OX24" s="66"/>
      <c r="OY24" s="62"/>
      <c r="OZ24" s="63" t="str">
        <f>IF(OX24=0," ",(VLOOKUP(OX24,PROTOKOL!$A$1:$E$28,2))*OY24)</f>
        <v xml:space="preserve"> </v>
      </c>
      <c r="PA24" s="64" t="str">
        <f t="shared" si="108"/>
        <v xml:space="preserve"> </v>
      </c>
      <c r="PB24" s="65" t="str">
        <f>IF(OX24=0," ",VLOOKUP(OX24,PROTOKOL!$A:$E,5,))</f>
        <v xml:space="preserve"> </v>
      </c>
      <c r="PC24" s="82" t="str">
        <f t="shared" si="109"/>
        <v xml:space="preserve"> </v>
      </c>
      <c r="PD24" s="82">
        <f t="shared" si="110"/>
        <v>0</v>
      </c>
      <c r="PE24" s="82" t="str">
        <f t="shared" si="111"/>
        <v xml:space="preserve"> </v>
      </c>
      <c r="PF24" s="117"/>
      <c r="PG24" s="227"/>
      <c r="PH24" s="61" t="str">
        <f>IF(PJ24=0," ",VLOOKUP(PJ24,PROTOKOL!$A:$F,6))</f>
        <v xml:space="preserve"> </v>
      </c>
      <c r="PI24" s="62"/>
      <c r="PJ24" s="62"/>
      <c r="PK24" s="62"/>
      <c r="PL24" s="63" t="str">
        <f>IF(PJ24=0," ",(VLOOKUP(PJ24,PROTOKOL!$A$1:$E$28,2))*PK24)</f>
        <v xml:space="preserve"> </v>
      </c>
      <c r="PM24" s="64" t="str">
        <f t="shared" si="84"/>
        <v xml:space="preserve"> </v>
      </c>
      <c r="PN24" s="65" t="str">
        <f>IF(PJ24=0," ",VLOOKUP(PJ24,PROTOKOL!$A:$E,5,))</f>
        <v xml:space="preserve"> </v>
      </c>
      <c r="PO24" s="82" t="str">
        <f t="shared" si="85"/>
        <v xml:space="preserve"> </v>
      </c>
      <c r="PP24" s="61" t="str">
        <f>IF(PR24=0," ",VLOOKUP(PR24,PROTOKOL!$A:$F,6))</f>
        <v xml:space="preserve"> </v>
      </c>
      <c r="PQ24" s="66"/>
      <c r="PR24" s="66"/>
      <c r="PS24" s="62"/>
      <c r="PT24" s="63" t="str">
        <f>IF(PR24=0," ",(VLOOKUP(PR24,PROTOKOL!$A$1:$E$28,2))*PS24)</f>
        <v xml:space="preserve"> </v>
      </c>
      <c r="PU24" s="64" t="str">
        <f t="shared" si="86"/>
        <v xml:space="preserve"> </v>
      </c>
      <c r="PV24" s="65" t="str">
        <f>IF(PR24=0," ",VLOOKUP(PR24,PROTOKOL!$A:$E,5,))</f>
        <v xml:space="preserve"> </v>
      </c>
      <c r="PW24" s="82" t="str">
        <f t="shared" si="87"/>
        <v xml:space="preserve"> </v>
      </c>
      <c r="PX24" s="65"/>
      <c r="PY24" s="82" t="str">
        <f t="shared" si="112"/>
        <v xml:space="preserve"> </v>
      </c>
      <c r="PZ24" s="117"/>
      <c r="QA24" s="117"/>
      <c r="QB24" s="117"/>
      <c r="QC24" s="117"/>
      <c r="QD24" s="117"/>
      <c r="QE24" s="117"/>
      <c r="QF24" s="117"/>
      <c r="QG24" s="117"/>
      <c r="QH24" s="117"/>
      <c r="QI24" s="117"/>
      <c r="QJ24" s="117"/>
      <c r="QK24" s="117"/>
      <c r="QL24" s="117"/>
      <c r="QM24" s="117"/>
      <c r="QN24" s="117"/>
      <c r="QO24" s="117"/>
    </row>
    <row r="25" spans="1:457" ht="12.75" customHeight="1">
      <c r="A25" s="58"/>
      <c r="B25" s="225">
        <v>2</v>
      </c>
      <c r="C25" s="61" t="str">
        <f>IF(E25=0," ",VLOOKUP(E25,PROTOKOL!$A:$F,6))</f>
        <v>VAKUM TEST</v>
      </c>
      <c r="D25" s="62">
        <v>234</v>
      </c>
      <c r="E25" s="62">
        <v>4</v>
      </c>
      <c r="F25" s="62">
        <v>7.5</v>
      </c>
      <c r="G25" s="63">
        <f>IF(E25=0," ",(VLOOKUP(E25,PROTOKOL!$A$1:$E$28,2))*F25)</f>
        <v>150</v>
      </c>
      <c r="H25" s="64">
        <f t="shared" si="0"/>
        <v>84</v>
      </c>
      <c r="I25" s="65">
        <f>IF(E25=0," ",VLOOKUP(E25,PROTOKOL!$A:$E,5,))</f>
        <v>0.32253749999999998</v>
      </c>
      <c r="J25" s="82">
        <f t="shared" si="1"/>
        <v>27.093149999999998</v>
      </c>
      <c r="K25" s="61" t="str">
        <f>IF(M25=0," ",VLOOKUP(M25,PROTOKOL!$A:$F,6))</f>
        <v xml:space="preserve"> </v>
      </c>
      <c r="L25" s="62"/>
      <c r="M25" s="62"/>
      <c r="N25" s="62"/>
      <c r="O25" s="63" t="str">
        <f>IF(M25=0," ",(VLOOKUP(M25,PROTOKOL!$A$1:$E$28,2))*N25)</f>
        <v xml:space="preserve"> </v>
      </c>
      <c r="P25" s="64" t="str">
        <f t="shared" si="2"/>
        <v xml:space="preserve"> </v>
      </c>
      <c r="Q25" s="65" t="str">
        <f>IF(M25=0," ",VLOOKUP(M25,PROTOKOL!$A:$E,5,))</f>
        <v xml:space="preserve"> </v>
      </c>
      <c r="R25" s="82" t="str">
        <f t="shared" si="3"/>
        <v xml:space="preserve"> </v>
      </c>
      <c r="S25" s="65"/>
      <c r="T25" s="82" t="str">
        <f t="shared" si="88"/>
        <v xml:space="preserve"> </v>
      </c>
      <c r="U25" s="117"/>
      <c r="V25" s="225">
        <v>2</v>
      </c>
      <c r="W25" s="61" t="str">
        <f>IF(Y25=0," ",VLOOKUP(Y25,PROTOKOL!$A:$F,6))</f>
        <v xml:space="preserve"> </v>
      </c>
      <c r="X25" s="62"/>
      <c r="Y25" s="62"/>
      <c r="Z25" s="62"/>
      <c r="AA25" s="63" t="str">
        <f>IF(Y25=0," ",(VLOOKUP(Y25,PROTOKOL!$A$1:$E$28,2))*Z25)</f>
        <v xml:space="preserve"> </v>
      </c>
      <c r="AB25" s="64" t="str">
        <f t="shared" si="4"/>
        <v xml:space="preserve"> </v>
      </c>
      <c r="AC25" s="65" t="str">
        <f>IF(Y25=0," ",VLOOKUP(Y25,PROTOKOL!$A:$E,5,))</f>
        <v xml:space="preserve"> </v>
      </c>
      <c r="AD25" s="82" t="str">
        <f t="shared" si="5"/>
        <v xml:space="preserve"> </v>
      </c>
      <c r="AE25" s="61" t="str">
        <f>IF(AG25=0," ",VLOOKUP(AG25,PROTOKOL!$A:$F,6))</f>
        <v xml:space="preserve"> </v>
      </c>
      <c r="AF25" s="62"/>
      <c r="AG25" s="62"/>
      <c r="AH25" s="62"/>
      <c r="AI25" s="63" t="str">
        <f>IF(AG25=0," ",(VLOOKUP(AG25,PROTOKOL!$A$1:$E$28,2))*AH25)</f>
        <v xml:space="preserve"> </v>
      </c>
      <c r="AJ25" s="64" t="str">
        <f t="shared" si="6"/>
        <v xml:space="preserve"> </v>
      </c>
      <c r="AK25" s="65" t="str">
        <f>IF(AG25=0," ",VLOOKUP(AG25,PROTOKOL!$A:$E,5,))</f>
        <v xml:space="preserve"> </v>
      </c>
      <c r="AL25" s="82" t="str">
        <f t="shared" si="7"/>
        <v xml:space="preserve"> </v>
      </c>
      <c r="AM25" s="65"/>
      <c r="AN25" s="82" t="str">
        <f t="shared" si="89"/>
        <v xml:space="preserve"> </v>
      </c>
      <c r="AO25" s="117"/>
      <c r="AP25" s="225">
        <v>2</v>
      </c>
      <c r="AQ25" s="61" t="str">
        <f>IF(AS25=0," ",VLOOKUP(AS25,PROTOKOL!$A:$F,6))</f>
        <v>VAKUM TEST</v>
      </c>
      <c r="AR25" s="62">
        <v>78</v>
      </c>
      <c r="AS25" s="62">
        <v>4</v>
      </c>
      <c r="AT25" s="62">
        <v>2.5</v>
      </c>
      <c r="AU25" s="63">
        <f>IF(AS25=0," ",(VLOOKUP(AS25,PROTOKOL!$A$1:$E$28,2))*AT25)</f>
        <v>50</v>
      </c>
      <c r="AV25" s="64">
        <f t="shared" si="8"/>
        <v>28</v>
      </c>
      <c r="AW25" s="65">
        <f>IF(AS25=0," ",VLOOKUP(AS25,PROTOKOL!$A:$E,5,))</f>
        <v>0.32253749999999998</v>
      </c>
      <c r="AX25" s="82">
        <f t="shared" si="9"/>
        <v>9.0310499999999987</v>
      </c>
      <c r="AY25" s="61" t="str">
        <f>IF(BA25=0," ",VLOOKUP(BA25,PROTOKOL!$A:$F,6))</f>
        <v xml:space="preserve"> </v>
      </c>
      <c r="AZ25" s="62"/>
      <c r="BA25" s="62"/>
      <c r="BB25" s="62"/>
      <c r="BC25" s="63" t="str">
        <f>IF(BA25=0," ",(VLOOKUP(BA25,PROTOKOL!$A$1:$E$28,2))*BB25)</f>
        <v xml:space="preserve"> </v>
      </c>
      <c r="BD25" s="64" t="str">
        <f t="shared" si="10"/>
        <v xml:space="preserve"> </v>
      </c>
      <c r="BE25" s="65" t="str">
        <f>IF(BA25=0," ",VLOOKUP(BA25,PROTOKOL!$A:$E,5,))</f>
        <v xml:space="preserve"> </v>
      </c>
      <c r="BF25" s="82" t="str">
        <f t="shared" si="11"/>
        <v xml:space="preserve"> </v>
      </c>
      <c r="BG25" s="65"/>
      <c r="BH25" s="82" t="str">
        <f t="shared" si="90"/>
        <v xml:space="preserve"> </v>
      </c>
      <c r="BI25" s="117"/>
      <c r="BJ25" s="225">
        <v>2</v>
      </c>
      <c r="BK25" s="61" t="str">
        <f>IF(BM25=0," ",VLOOKUP(BM25,PROTOKOL!$A:$F,6))</f>
        <v xml:space="preserve"> </v>
      </c>
      <c r="BL25" s="62"/>
      <c r="BM25" s="62"/>
      <c r="BN25" s="62"/>
      <c r="BO25" s="63" t="str">
        <f>IF(BM25=0," ",(VLOOKUP(BM25,PROTOKOL!$A$1:$E$28,2))*BN25)</f>
        <v xml:space="preserve"> </v>
      </c>
      <c r="BP25" s="64" t="str">
        <f t="shared" si="12"/>
        <v xml:space="preserve"> </v>
      </c>
      <c r="BQ25" s="65" t="str">
        <f>IF(BM25=0," ",VLOOKUP(BM25,PROTOKOL!$A:$E,5,))</f>
        <v xml:space="preserve"> </v>
      </c>
      <c r="BR25" s="82" t="str">
        <f t="shared" si="13"/>
        <v xml:space="preserve"> </v>
      </c>
      <c r="BS25" s="61" t="str">
        <f>IF(BU25=0," ",VLOOKUP(BU25,PROTOKOL!$A:$F,6))</f>
        <v xml:space="preserve"> </v>
      </c>
      <c r="BT25" s="62"/>
      <c r="BU25" s="62"/>
      <c r="BV25" s="62"/>
      <c r="BW25" s="63" t="str">
        <f>IF(BU25=0," ",(VLOOKUP(BU25,PROTOKOL!$A$1:$E$28,2))*BV25)</f>
        <v xml:space="preserve"> </v>
      </c>
      <c r="BX25" s="64" t="str">
        <f t="shared" si="14"/>
        <v xml:space="preserve"> </v>
      </c>
      <c r="BY25" s="65" t="str">
        <f>IF(BU25=0," ",VLOOKUP(BU25,PROTOKOL!$A:$E,5,))</f>
        <v xml:space="preserve"> </v>
      </c>
      <c r="BZ25" s="82" t="str">
        <f t="shared" si="15"/>
        <v xml:space="preserve"> </v>
      </c>
      <c r="CA25" s="65"/>
      <c r="CB25" s="82" t="str">
        <f t="shared" si="91"/>
        <v xml:space="preserve"> </v>
      </c>
      <c r="CC25" s="117"/>
      <c r="CD25" s="225">
        <v>2</v>
      </c>
      <c r="CE25" s="61" t="str">
        <f>IF(CG25=0," ",VLOOKUP(CG25,PROTOKOL!$A:$F,6))</f>
        <v>WNZL. LAV. VE DUV. ASMA KLZ</v>
      </c>
      <c r="CF25" s="62">
        <v>200</v>
      </c>
      <c r="CG25" s="62">
        <v>1</v>
      </c>
      <c r="CH25" s="62">
        <v>6.5</v>
      </c>
      <c r="CI25" s="63">
        <f>IF(CG25=0," ",(VLOOKUP(CG25,PROTOKOL!$A$1:$E$28,2))*CH25)</f>
        <v>124.8</v>
      </c>
      <c r="CJ25" s="64">
        <f t="shared" si="16"/>
        <v>75.2</v>
      </c>
      <c r="CK25" s="65">
        <f>IF(CG25=0," ",VLOOKUP(CG25,PROTOKOL!$A:$E,5,))</f>
        <v>0.33951315789473691</v>
      </c>
      <c r="CL25" s="82">
        <f t="shared" si="17"/>
        <v>25.531389473684218</v>
      </c>
      <c r="CM25" s="61" t="str">
        <f>IF(CO25=0," ",VLOOKUP(CO25,PROTOKOL!$A:$F,6))</f>
        <v xml:space="preserve"> </v>
      </c>
      <c r="CN25" s="62"/>
      <c r="CO25" s="62"/>
      <c r="CP25" s="62"/>
      <c r="CQ25" s="63" t="str">
        <f>IF(CO25=0," ",(VLOOKUP(CO25,PROTOKOL!$A$1:$E$28,2))*CP25)</f>
        <v xml:space="preserve"> </v>
      </c>
      <c r="CR25" s="64" t="str">
        <f t="shared" si="18"/>
        <v xml:space="preserve"> </v>
      </c>
      <c r="CS25" s="65" t="str">
        <f>IF(CO25=0," ",VLOOKUP(CO25,PROTOKOL!$A:$E,5,))</f>
        <v xml:space="preserve"> </v>
      </c>
      <c r="CT25" s="82" t="str">
        <f t="shared" si="19"/>
        <v xml:space="preserve"> </v>
      </c>
      <c r="CU25" s="65"/>
      <c r="CV25" s="82" t="str">
        <f t="shared" si="92"/>
        <v xml:space="preserve"> </v>
      </c>
      <c r="CW25" s="117"/>
      <c r="CX25" s="225">
        <v>2</v>
      </c>
      <c r="CY25" s="61" t="str">
        <f>IF(DA25=0," ",VLOOKUP(DA25,PROTOKOL!$A:$F,6))</f>
        <v xml:space="preserve"> </v>
      </c>
      <c r="CZ25" s="62"/>
      <c r="DA25" s="62"/>
      <c r="DB25" s="62"/>
      <c r="DC25" s="63" t="str">
        <f>IF(DA25=0," ",(VLOOKUP(DA25,PROTOKOL!$A$1:$E$28,2))*DB25)</f>
        <v xml:space="preserve"> </v>
      </c>
      <c r="DD25" s="64" t="str">
        <f t="shared" si="20"/>
        <v xml:space="preserve"> </v>
      </c>
      <c r="DE25" s="65" t="str">
        <f>IF(DA25=0," ",VLOOKUP(DA25,PROTOKOL!$A:$E,5,))</f>
        <v xml:space="preserve"> </v>
      </c>
      <c r="DF25" s="82" t="str">
        <f t="shared" si="21"/>
        <v xml:space="preserve"> </v>
      </c>
      <c r="DG25" s="61" t="str">
        <f>IF(DI25=0," ",VLOOKUP(DI25,PROTOKOL!$A:$F,6))</f>
        <v xml:space="preserve"> </v>
      </c>
      <c r="DH25" s="62"/>
      <c r="DI25" s="62"/>
      <c r="DJ25" s="62"/>
      <c r="DK25" s="63" t="str">
        <f>IF(DI25=0," ",(VLOOKUP(DI25,PROTOKOL!$A$1:$E$28,2))*DJ25)</f>
        <v xml:space="preserve"> </v>
      </c>
      <c r="DL25" s="64" t="str">
        <f t="shared" si="22"/>
        <v xml:space="preserve"> </v>
      </c>
      <c r="DM25" s="65" t="str">
        <f>IF(DI25=0," ",VLOOKUP(DI25,PROTOKOL!$A:$E,5,))</f>
        <v xml:space="preserve"> </v>
      </c>
      <c r="DN25" s="82" t="str">
        <f t="shared" si="23"/>
        <v xml:space="preserve"> </v>
      </c>
      <c r="DO25" s="65"/>
      <c r="DP25" s="82" t="str">
        <f t="shared" si="93"/>
        <v xml:space="preserve"> </v>
      </c>
      <c r="DQ25" s="117"/>
      <c r="DR25" s="225">
        <v>2</v>
      </c>
      <c r="DS25" s="61" t="str">
        <f>IF(DU25=0," ",VLOOKUP(DU25,PROTOKOL!$A:$F,6))</f>
        <v>VAKUM TEST</v>
      </c>
      <c r="DT25" s="62">
        <v>233</v>
      </c>
      <c r="DU25" s="62">
        <v>4</v>
      </c>
      <c r="DV25" s="62">
        <v>7.5</v>
      </c>
      <c r="DW25" s="63">
        <f>IF(DU25=0," ",(VLOOKUP(DU25,PROTOKOL!$A$1:$E$28,2))*DV25)</f>
        <v>150</v>
      </c>
      <c r="DX25" s="64">
        <f t="shared" si="24"/>
        <v>83</v>
      </c>
      <c r="DY25" s="65">
        <f>IF(DU25=0," ",VLOOKUP(DU25,PROTOKOL!$A:$E,5,))</f>
        <v>0.32253749999999998</v>
      </c>
      <c r="DZ25" s="82">
        <f t="shared" si="25"/>
        <v>26.770612499999999</v>
      </c>
      <c r="EA25" s="61" t="str">
        <f>IF(EC25=0," ",VLOOKUP(EC25,PROTOKOL!$A:$F,6))</f>
        <v xml:space="preserve"> </v>
      </c>
      <c r="EB25" s="62"/>
      <c r="EC25" s="62"/>
      <c r="ED25" s="62"/>
      <c r="EE25" s="63" t="str">
        <f>IF(EC25=0," ",(VLOOKUP(EC25,PROTOKOL!$A$1:$E$28,2))*ED25)</f>
        <v xml:space="preserve"> </v>
      </c>
      <c r="EF25" s="64" t="str">
        <f t="shared" si="26"/>
        <v xml:space="preserve"> </v>
      </c>
      <c r="EG25" s="65" t="str">
        <f>IF(EC25=0," ",VLOOKUP(EC25,PROTOKOL!$A:$E,5,))</f>
        <v xml:space="preserve"> </v>
      </c>
      <c r="EH25" s="82" t="str">
        <f t="shared" si="27"/>
        <v xml:space="preserve"> </v>
      </c>
      <c r="EI25" s="65"/>
      <c r="EJ25" s="82" t="str">
        <f t="shared" si="94"/>
        <v xml:space="preserve"> </v>
      </c>
      <c r="EK25" s="117"/>
      <c r="EL25" s="225">
        <v>2</v>
      </c>
      <c r="EM25" s="61" t="str">
        <f>IF(EO25=0," ",VLOOKUP(EO25,PROTOKOL!$A:$F,6))</f>
        <v>SIZDIRMAZLIK TAMİR</v>
      </c>
      <c r="EN25" s="62">
        <v>120</v>
      </c>
      <c r="EO25" s="62">
        <v>11</v>
      </c>
      <c r="EP25" s="62">
        <v>7.5</v>
      </c>
      <c r="EQ25" s="63">
        <f>IF(EO25=0," ",(VLOOKUP(EO25,PROTOKOL!$A$1:$E$28,2))*EP25)</f>
        <v>78</v>
      </c>
      <c r="ER25" s="64">
        <f t="shared" si="28"/>
        <v>42</v>
      </c>
      <c r="ES25" s="65">
        <f>IF(EO25=0," ",VLOOKUP(EO25,PROTOKOL!$A:$E,5,))</f>
        <v>0.61435714285714293</v>
      </c>
      <c r="ET25" s="82">
        <f t="shared" si="29"/>
        <v>25.803000000000004</v>
      </c>
      <c r="EU25" s="61" t="str">
        <f>IF(EW25=0," ",VLOOKUP(EW25,PROTOKOL!$A:$F,6))</f>
        <v xml:space="preserve"> </v>
      </c>
      <c r="EV25" s="62"/>
      <c r="EW25" s="62"/>
      <c r="EX25" s="62"/>
      <c r="EY25" s="63" t="str">
        <f>IF(EW25=0," ",(VLOOKUP(EW25,PROTOKOL!$A$1:$E$28,2))*EX25)</f>
        <v xml:space="preserve"> </v>
      </c>
      <c r="EZ25" s="64" t="str">
        <f t="shared" si="30"/>
        <v xml:space="preserve"> </v>
      </c>
      <c r="FA25" s="65" t="str">
        <f>IF(EW25=0," ",VLOOKUP(EW25,PROTOKOL!$A:$E,5,))</f>
        <v xml:space="preserve"> </v>
      </c>
      <c r="FB25" s="82" t="str">
        <f t="shared" si="31"/>
        <v xml:space="preserve"> </v>
      </c>
      <c r="FC25" s="65"/>
      <c r="FD25" s="82" t="str">
        <f t="shared" si="95"/>
        <v xml:space="preserve"> </v>
      </c>
      <c r="FE25" s="117"/>
      <c r="FF25" s="225">
        <v>2</v>
      </c>
      <c r="FG25" s="61" t="str">
        <f>IF(FI25=0," ",VLOOKUP(FI25,PROTOKOL!$A:$F,6))</f>
        <v>VAKUM TEST</v>
      </c>
      <c r="FH25" s="62">
        <v>114</v>
      </c>
      <c r="FI25" s="62">
        <v>4</v>
      </c>
      <c r="FJ25" s="62">
        <v>3.5</v>
      </c>
      <c r="FK25" s="63">
        <f>IF(FI25=0," ",(VLOOKUP(FI25,PROTOKOL!$A$1:$E$28,2))*FJ25)</f>
        <v>70</v>
      </c>
      <c r="FL25" s="64">
        <f t="shared" si="32"/>
        <v>44</v>
      </c>
      <c r="FM25" s="65">
        <f>IF(FI25=0," ",VLOOKUP(FI25,PROTOKOL!$A:$E,5,))</f>
        <v>0.32253749999999998</v>
      </c>
      <c r="FN25" s="82">
        <f t="shared" si="33"/>
        <v>14.191649999999999</v>
      </c>
      <c r="FO25" s="61" t="str">
        <f>IF(FQ25=0," ",VLOOKUP(FQ25,PROTOKOL!$A:$F,6))</f>
        <v xml:space="preserve"> </v>
      </c>
      <c r="FP25" s="62"/>
      <c r="FQ25" s="62"/>
      <c r="FR25" s="62"/>
      <c r="FS25" s="63" t="str">
        <f>IF(FQ25=0," ",(VLOOKUP(FQ25,PROTOKOL!$A$1:$E$28,2))*FR25)</f>
        <v xml:space="preserve"> </v>
      </c>
      <c r="FT25" s="64" t="str">
        <f t="shared" si="34"/>
        <v xml:space="preserve"> </v>
      </c>
      <c r="FU25" s="65" t="str">
        <f>IF(FQ25=0," ",VLOOKUP(FQ25,PROTOKOL!$A:$E,5,))</f>
        <v xml:space="preserve"> </v>
      </c>
      <c r="FV25" s="82" t="str">
        <f t="shared" si="35"/>
        <v xml:space="preserve"> </v>
      </c>
      <c r="FW25" s="65"/>
      <c r="FX25" s="82" t="str">
        <f t="shared" si="96"/>
        <v xml:space="preserve"> </v>
      </c>
      <c r="FY25" s="117"/>
      <c r="FZ25" s="225">
        <v>2</v>
      </c>
      <c r="GA25" s="61" t="str">
        <f>IF(GC25=0," ",VLOOKUP(GC25,PROTOKOL!$A:$F,6))</f>
        <v>SIZDIRMAZLIK TAMİR</v>
      </c>
      <c r="GB25" s="62">
        <v>120</v>
      </c>
      <c r="GC25" s="62">
        <v>11</v>
      </c>
      <c r="GD25" s="62">
        <v>7.5</v>
      </c>
      <c r="GE25" s="63">
        <f>IF(GC25=0," ",(VLOOKUP(GC25,PROTOKOL!$A$1:$E$28,2))*GD25)</f>
        <v>78</v>
      </c>
      <c r="GF25" s="64">
        <f t="shared" si="36"/>
        <v>42</v>
      </c>
      <c r="GG25" s="65">
        <f>IF(GC25=0," ",VLOOKUP(GC25,PROTOKOL!$A:$E,5,))</f>
        <v>0.61435714285714293</v>
      </c>
      <c r="GH25" s="82">
        <f t="shared" si="37"/>
        <v>25.803000000000004</v>
      </c>
      <c r="GI25" s="61" t="str">
        <f>IF(GK25=0," ",VLOOKUP(GK25,PROTOKOL!$A:$F,6))</f>
        <v xml:space="preserve"> </v>
      </c>
      <c r="GJ25" s="62"/>
      <c r="GK25" s="62"/>
      <c r="GL25" s="62"/>
      <c r="GM25" s="63" t="str">
        <f>IF(GK25=0," ",(VLOOKUP(GK25,PROTOKOL!$A$1:$E$28,2))*GL25)</f>
        <v xml:space="preserve"> </v>
      </c>
      <c r="GN25" s="64" t="str">
        <f t="shared" si="38"/>
        <v xml:space="preserve"> </v>
      </c>
      <c r="GO25" s="65" t="str">
        <f>IF(GK25=0," ",VLOOKUP(GK25,PROTOKOL!$A:$E,5,))</f>
        <v xml:space="preserve"> </v>
      </c>
      <c r="GP25" s="82" t="str">
        <f t="shared" si="39"/>
        <v xml:space="preserve"> </v>
      </c>
      <c r="GQ25" s="65"/>
      <c r="GR25" s="82" t="str">
        <f t="shared" si="97"/>
        <v xml:space="preserve"> </v>
      </c>
      <c r="GS25" s="117"/>
      <c r="GT25" s="225">
        <v>2</v>
      </c>
      <c r="GU25" s="61" t="str">
        <f>IF(GW25=0," ",VLOOKUP(GW25,PROTOKOL!$A:$F,6))</f>
        <v xml:space="preserve"> </v>
      </c>
      <c r="GV25" s="62"/>
      <c r="GW25" s="62"/>
      <c r="GX25" s="62"/>
      <c r="GY25" s="63" t="str">
        <f>IF(GW25=0," ",(VLOOKUP(GW25,PROTOKOL!$A$1:$E$28,2))*GX25)</f>
        <v xml:space="preserve"> </v>
      </c>
      <c r="GZ25" s="64" t="str">
        <f t="shared" si="40"/>
        <v xml:space="preserve"> </v>
      </c>
      <c r="HA25" s="65" t="str">
        <f>IF(GW25=0," ",VLOOKUP(GW25,PROTOKOL!$A:$E,5,))</f>
        <v xml:space="preserve"> </v>
      </c>
      <c r="HB25" s="82" t="str">
        <f t="shared" si="41"/>
        <v xml:space="preserve"> </v>
      </c>
      <c r="HC25" s="61" t="str">
        <f>IF(HE25=0," ",VLOOKUP(HE25,PROTOKOL!$A:$F,6))</f>
        <v xml:space="preserve"> </v>
      </c>
      <c r="HD25" s="62"/>
      <c r="HE25" s="62"/>
      <c r="HF25" s="62"/>
      <c r="HG25" s="63" t="str">
        <f>IF(HE25=0," ",(VLOOKUP(HE25,PROTOKOL!$A$1:$E$28,2))*HF25)</f>
        <v xml:space="preserve"> </v>
      </c>
      <c r="HH25" s="64" t="str">
        <f t="shared" si="42"/>
        <v xml:space="preserve"> </v>
      </c>
      <c r="HI25" s="65" t="str">
        <f>IF(HE25=0," ",VLOOKUP(HE25,PROTOKOL!$A:$E,5,))</f>
        <v xml:space="preserve"> </v>
      </c>
      <c r="HJ25" s="82" t="str">
        <f t="shared" si="43"/>
        <v xml:space="preserve"> </v>
      </c>
      <c r="HK25" s="65"/>
      <c r="HL25" s="82" t="str">
        <f t="shared" si="98"/>
        <v xml:space="preserve"> </v>
      </c>
      <c r="HM25" s="117"/>
      <c r="HN25" s="225">
        <v>2</v>
      </c>
      <c r="HO25" s="61" t="str">
        <f>IF(HQ25=0," ",VLOOKUP(HQ25,PROTOKOL!$A:$F,6))</f>
        <v>PANTOGRAF LAVABO TAŞLAMA</v>
      </c>
      <c r="HP25" s="62">
        <v>93</v>
      </c>
      <c r="HQ25" s="62">
        <v>9</v>
      </c>
      <c r="HR25" s="62">
        <v>7.5</v>
      </c>
      <c r="HS25" s="63">
        <f>IF(HQ25=0," ",(VLOOKUP(HQ25,PROTOKOL!$A$1:$E$28,2))*HR25)</f>
        <v>65</v>
      </c>
      <c r="HT25" s="64">
        <f t="shared" si="44"/>
        <v>28</v>
      </c>
      <c r="HU25" s="65">
        <f>IF(HQ25=0," ",VLOOKUP(HQ25,PROTOKOL!$A:$E,5,))</f>
        <v>0.73722857142857134</v>
      </c>
      <c r="HV25" s="82">
        <f t="shared" si="45"/>
        <v>20.642399999999999</v>
      </c>
      <c r="HW25" s="61" t="str">
        <f>IF(HY25=0," ",VLOOKUP(HY25,PROTOKOL!$A:$F,6))</f>
        <v xml:space="preserve"> </v>
      </c>
      <c r="HX25" s="62"/>
      <c r="HY25" s="62"/>
      <c r="HZ25" s="62"/>
      <c r="IA25" s="63" t="str">
        <f>IF(HY25=0," ",(VLOOKUP(HY25,PROTOKOL!$A$1:$E$28,2))*HZ25)</f>
        <v xml:space="preserve"> </v>
      </c>
      <c r="IB25" s="64" t="str">
        <f t="shared" si="46"/>
        <v xml:space="preserve"> </v>
      </c>
      <c r="IC25" s="65" t="str">
        <f>IF(HY25=0," ",VLOOKUP(HY25,PROTOKOL!$A:$E,5,))</f>
        <v xml:space="preserve"> </v>
      </c>
      <c r="ID25" s="82" t="str">
        <f t="shared" si="47"/>
        <v xml:space="preserve"> </v>
      </c>
      <c r="IE25" s="65"/>
      <c r="IF25" s="82" t="str">
        <f t="shared" si="99"/>
        <v xml:space="preserve"> </v>
      </c>
      <c r="IG25" s="117"/>
      <c r="IH25" s="225">
        <v>2</v>
      </c>
      <c r="II25" s="61" t="str">
        <f>IF(IK25=0," ",VLOOKUP(IK25,PROTOKOL!$A:$F,6))</f>
        <v>VAKUM TEST</v>
      </c>
      <c r="IJ25" s="62">
        <v>232</v>
      </c>
      <c r="IK25" s="62">
        <v>4</v>
      </c>
      <c r="IL25" s="62">
        <v>7.5</v>
      </c>
      <c r="IM25" s="63">
        <f>IF(IK25=0," ",(VLOOKUP(IK25,PROTOKOL!$A$1:$E$28,2))*IL25)</f>
        <v>150</v>
      </c>
      <c r="IN25" s="64">
        <f t="shared" si="48"/>
        <v>82</v>
      </c>
      <c r="IO25" s="65">
        <f>IF(IK25=0," ",VLOOKUP(IK25,PROTOKOL!$A:$E,5,))</f>
        <v>0.32253749999999998</v>
      </c>
      <c r="IP25" s="82">
        <f t="shared" si="49"/>
        <v>26.448074999999999</v>
      </c>
      <c r="IQ25" s="61" t="str">
        <f>IF(IS25=0," ",VLOOKUP(IS25,PROTOKOL!$A:$F,6))</f>
        <v xml:space="preserve"> </v>
      </c>
      <c r="IR25" s="62"/>
      <c r="IS25" s="62"/>
      <c r="IT25" s="62"/>
      <c r="IU25" s="63" t="str">
        <f>IF(IS25=0," ",(VLOOKUP(IS25,PROTOKOL!$A$1:$E$28,2))*IT25)</f>
        <v xml:space="preserve"> </v>
      </c>
      <c r="IV25" s="64" t="str">
        <f t="shared" si="50"/>
        <v xml:space="preserve"> </v>
      </c>
      <c r="IW25" s="65" t="str">
        <f>IF(IS25=0," ",VLOOKUP(IS25,PROTOKOL!$A:$E,5,))</f>
        <v xml:space="preserve"> </v>
      </c>
      <c r="IX25" s="82" t="str">
        <f t="shared" si="51"/>
        <v xml:space="preserve"> </v>
      </c>
      <c r="IY25" s="65"/>
      <c r="IZ25" s="82" t="str">
        <f t="shared" si="100"/>
        <v xml:space="preserve"> </v>
      </c>
      <c r="JA25" s="117"/>
      <c r="JB25" s="225">
        <v>2</v>
      </c>
      <c r="JC25" s="61" t="str">
        <f>IF(JE25=0," ",VLOOKUP(JE25,PROTOKOL!$A:$F,6))</f>
        <v xml:space="preserve"> </v>
      </c>
      <c r="JD25" s="62"/>
      <c r="JE25" s="62"/>
      <c r="JF25" s="62"/>
      <c r="JG25" s="63" t="str">
        <f>IF(JE25=0," ",(VLOOKUP(JE25,PROTOKOL!$A$1:$E$28,2))*JF25)</f>
        <v xml:space="preserve"> </v>
      </c>
      <c r="JH25" s="64" t="str">
        <f t="shared" si="52"/>
        <v xml:space="preserve"> </v>
      </c>
      <c r="JI25" s="65" t="str">
        <f>IF(JE25=0," ",VLOOKUP(JE25,PROTOKOL!$A:$E,5,))</f>
        <v xml:space="preserve"> </v>
      </c>
      <c r="JJ25" s="82" t="str">
        <f t="shared" si="53"/>
        <v xml:space="preserve"> </v>
      </c>
      <c r="JK25" s="61" t="str">
        <f>IF(JM25=0," ",VLOOKUP(JM25,PROTOKOL!$A:$F,6))</f>
        <v xml:space="preserve"> </v>
      </c>
      <c r="JL25" s="62"/>
      <c r="JM25" s="62"/>
      <c r="JN25" s="62"/>
      <c r="JO25" s="63" t="str">
        <f>IF(JM25=0," ",(VLOOKUP(JM25,PROTOKOL!$A$1:$E$28,2))*JN25)</f>
        <v xml:space="preserve"> </v>
      </c>
      <c r="JP25" s="64" t="str">
        <f t="shared" si="54"/>
        <v xml:space="preserve"> </v>
      </c>
      <c r="JQ25" s="65" t="str">
        <f>IF(JM25=0," ",VLOOKUP(JM25,PROTOKOL!$A:$E,5,))</f>
        <v xml:space="preserve"> </v>
      </c>
      <c r="JR25" s="82" t="str">
        <f t="shared" si="55"/>
        <v xml:space="preserve"> </v>
      </c>
      <c r="JS25" s="65"/>
      <c r="JT25" s="82" t="str">
        <f t="shared" si="101"/>
        <v xml:space="preserve"> </v>
      </c>
      <c r="JU25" s="117"/>
      <c r="JV25" s="225">
        <v>2</v>
      </c>
      <c r="JW25" s="61" t="str">
        <f>IF(JY25=0," ",VLOOKUP(JY25,PROTOKOL!$A:$F,6))</f>
        <v>PANTOGRAF LAVABO TAŞLAMA</v>
      </c>
      <c r="JX25" s="62">
        <v>93</v>
      </c>
      <c r="JY25" s="62">
        <v>9</v>
      </c>
      <c r="JZ25" s="62">
        <v>7.5</v>
      </c>
      <c r="KA25" s="63">
        <f>IF(JY25=0," ",(VLOOKUP(JY25,PROTOKOL!$A$1:$E$28,2))*JZ25)</f>
        <v>65</v>
      </c>
      <c r="KB25" s="64">
        <f t="shared" si="56"/>
        <v>28</v>
      </c>
      <c r="KC25" s="65">
        <f>IF(JY25=0," ",VLOOKUP(JY25,PROTOKOL!$A:$E,5,))</f>
        <v>0.73722857142857134</v>
      </c>
      <c r="KD25" s="82">
        <f t="shared" si="57"/>
        <v>20.642399999999999</v>
      </c>
      <c r="KE25" s="61" t="str">
        <f>IF(KG25=0," ",VLOOKUP(KG25,PROTOKOL!$A:$F,6))</f>
        <v xml:space="preserve"> </v>
      </c>
      <c r="KF25" s="62"/>
      <c r="KG25" s="62"/>
      <c r="KH25" s="62"/>
      <c r="KI25" s="63" t="str">
        <f>IF(KG25=0," ",(VLOOKUP(KG25,PROTOKOL!$A$1:$E$28,2))*KH25)</f>
        <v xml:space="preserve"> </v>
      </c>
      <c r="KJ25" s="64" t="str">
        <f t="shared" si="58"/>
        <v xml:space="preserve"> </v>
      </c>
      <c r="KK25" s="65" t="str">
        <f>IF(KG25=0," ",VLOOKUP(KG25,PROTOKOL!$A:$E,5,))</f>
        <v xml:space="preserve"> </v>
      </c>
      <c r="KL25" s="82" t="str">
        <f t="shared" si="59"/>
        <v xml:space="preserve"> </v>
      </c>
      <c r="KM25" s="65"/>
      <c r="KN25" s="82" t="str">
        <f t="shared" si="102"/>
        <v xml:space="preserve"> </v>
      </c>
      <c r="KO25" s="117"/>
      <c r="KP25" s="225">
        <v>2</v>
      </c>
      <c r="KQ25" s="61" t="str">
        <f>IF(KS25=0," ",VLOOKUP(KS25,PROTOKOL!$A:$F,6))</f>
        <v xml:space="preserve"> </v>
      </c>
      <c r="KR25" s="62"/>
      <c r="KS25" s="62"/>
      <c r="KT25" s="62"/>
      <c r="KU25" s="63" t="str">
        <f>IF(KS25=0," ",(VLOOKUP(KS25,PROTOKOL!$A$1:$E$28,2))*KT25)</f>
        <v xml:space="preserve"> </v>
      </c>
      <c r="KV25" s="64" t="str">
        <f t="shared" si="60"/>
        <v xml:space="preserve"> </v>
      </c>
      <c r="KW25" s="65" t="str">
        <f>IF(KS25=0," ",VLOOKUP(KS25,PROTOKOL!$A:$E,5,))</f>
        <v xml:space="preserve"> </v>
      </c>
      <c r="KX25" s="82" t="str">
        <f t="shared" si="61"/>
        <v xml:space="preserve"> </v>
      </c>
      <c r="KY25" s="61" t="str">
        <f>IF(LA25=0," ",VLOOKUP(LA25,PROTOKOL!$A:$F,6))</f>
        <v xml:space="preserve"> </v>
      </c>
      <c r="KZ25" s="62"/>
      <c r="LA25" s="62"/>
      <c r="LB25" s="62"/>
      <c r="LC25" s="63" t="str">
        <f>IF(LA25=0," ",(VLOOKUP(LA25,PROTOKOL!$A$1:$E$28,2))*LB25)</f>
        <v xml:space="preserve"> </v>
      </c>
      <c r="LD25" s="64" t="str">
        <f t="shared" si="62"/>
        <v xml:space="preserve"> </v>
      </c>
      <c r="LE25" s="65" t="str">
        <f>IF(LA25=0," ",VLOOKUP(LA25,PROTOKOL!$A:$E,5,))</f>
        <v xml:space="preserve"> </v>
      </c>
      <c r="LF25" s="82" t="str">
        <f t="shared" si="63"/>
        <v xml:space="preserve"> </v>
      </c>
      <c r="LG25" s="65"/>
      <c r="LH25" s="82" t="str">
        <f t="shared" si="103"/>
        <v xml:space="preserve"> </v>
      </c>
      <c r="LI25" s="117"/>
      <c r="LJ25" s="225">
        <v>2</v>
      </c>
      <c r="LK25" s="61" t="str">
        <f>IF(LM25=0," ",VLOOKUP(LM25,PROTOKOL!$A:$F,6))</f>
        <v>PANTOGRAF LAVABO TAŞLAMA</v>
      </c>
      <c r="LL25" s="62">
        <v>90</v>
      </c>
      <c r="LM25" s="62">
        <v>9</v>
      </c>
      <c r="LN25" s="62">
        <v>7.5</v>
      </c>
      <c r="LO25" s="63">
        <f>IF(LM25=0," ",(VLOOKUP(LM25,PROTOKOL!$A$1:$E$28,2))*LN25)</f>
        <v>65</v>
      </c>
      <c r="LP25" s="64">
        <f t="shared" si="64"/>
        <v>25</v>
      </c>
      <c r="LQ25" s="65">
        <f>IF(LM25=0," ",VLOOKUP(LM25,PROTOKOL!$A:$E,5,))</f>
        <v>0.73722857142857134</v>
      </c>
      <c r="LR25" s="82">
        <f t="shared" si="65"/>
        <v>18.430714285714284</v>
      </c>
      <c r="LS25" s="61" t="str">
        <f>IF(LU25=0," ",VLOOKUP(LU25,PROTOKOL!$A:$F,6))</f>
        <v xml:space="preserve"> </v>
      </c>
      <c r="LT25" s="62"/>
      <c r="LU25" s="62"/>
      <c r="LV25" s="62"/>
      <c r="LW25" s="63" t="str">
        <f>IF(LU25=0," ",(VLOOKUP(LU25,PROTOKOL!$A$1:$E$28,2))*LV25)</f>
        <v xml:space="preserve"> </v>
      </c>
      <c r="LX25" s="64" t="str">
        <f t="shared" si="66"/>
        <v xml:space="preserve"> </v>
      </c>
      <c r="LY25" s="65" t="str">
        <f>IF(LU25=0," ",VLOOKUP(LU25,PROTOKOL!$A:$E,5,))</f>
        <v xml:space="preserve"> </v>
      </c>
      <c r="LZ25" s="82" t="str">
        <f t="shared" si="67"/>
        <v xml:space="preserve"> </v>
      </c>
      <c r="MA25" s="65"/>
      <c r="MB25" s="82" t="str">
        <f t="shared" si="104"/>
        <v xml:space="preserve"> </v>
      </c>
      <c r="MC25" s="117"/>
      <c r="MD25" s="225">
        <v>2</v>
      </c>
      <c r="ME25" s="61" t="str">
        <f>IF(MG25=0," ",VLOOKUP(MG25,PROTOKOL!$A:$F,6))</f>
        <v>WNZL. LAV. VE DUV. ASMA KLZ</v>
      </c>
      <c r="MF25" s="62">
        <v>205</v>
      </c>
      <c r="MG25" s="62">
        <v>1</v>
      </c>
      <c r="MH25" s="62">
        <v>7.5</v>
      </c>
      <c r="MI25" s="63">
        <f>IF(MG25=0," ",(VLOOKUP(MG25,PROTOKOL!$A$1:$E$28,2))*MH25)</f>
        <v>144</v>
      </c>
      <c r="MJ25" s="64">
        <f t="shared" si="68"/>
        <v>61</v>
      </c>
      <c r="MK25" s="65">
        <f>IF(MG25=0," ",VLOOKUP(MG25,PROTOKOL!$A:$E,5,))</f>
        <v>0.33951315789473691</v>
      </c>
      <c r="ML25" s="82">
        <f t="shared" si="69"/>
        <v>20.710302631578951</v>
      </c>
      <c r="MM25" s="61" t="str">
        <f>IF(MO25=0," ",VLOOKUP(MO25,PROTOKOL!$A:$F,6))</f>
        <v xml:space="preserve"> </v>
      </c>
      <c r="MN25" s="62"/>
      <c r="MO25" s="62"/>
      <c r="MP25" s="62"/>
      <c r="MQ25" s="63" t="str">
        <f>IF(MO25=0," ",(VLOOKUP(MO25,PROTOKOL!$A$1:$E$28,2))*MP25)</f>
        <v xml:space="preserve"> </v>
      </c>
      <c r="MR25" s="64" t="str">
        <f t="shared" si="70"/>
        <v xml:space="preserve"> </v>
      </c>
      <c r="MS25" s="65" t="str">
        <f>IF(MO25=0," ",VLOOKUP(MO25,PROTOKOL!$A:$E,5,))</f>
        <v xml:space="preserve"> </v>
      </c>
      <c r="MT25" s="82" t="str">
        <f t="shared" si="71"/>
        <v xml:space="preserve"> </v>
      </c>
      <c r="MU25" s="65"/>
      <c r="MV25" s="82" t="str">
        <f t="shared" si="105"/>
        <v xml:space="preserve"> </v>
      </c>
      <c r="MW25" s="117"/>
      <c r="MX25" s="225">
        <v>2</v>
      </c>
      <c r="MY25" s="61" t="str">
        <f>IF(NA25=0," ",VLOOKUP(NA25,PROTOKOL!$A:$F,6))</f>
        <v xml:space="preserve"> </v>
      </c>
      <c r="MZ25" s="62"/>
      <c r="NA25" s="62"/>
      <c r="NB25" s="62"/>
      <c r="NC25" s="63" t="str">
        <f>IF(NA25=0," ",(VLOOKUP(NA25,PROTOKOL!$A$1:$E$28,2))*NB25)</f>
        <v xml:space="preserve"> </v>
      </c>
      <c r="ND25" s="64" t="str">
        <f t="shared" si="72"/>
        <v xml:space="preserve"> </v>
      </c>
      <c r="NE25" s="65" t="str">
        <f>IF(NA25=0," ",VLOOKUP(NA25,PROTOKOL!$A:$E,5,))</f>
        <v xml:space="preserve"> </v>
      </c>
      <c r="NF25" s="82" t="str">
        <f t="shared" si="73"/>
        <v xml:space="preserve"> </v>
      </c>
      <c r="NG25" s="61" t="str">
        <f>IF(NI25=0," ",VLOOKUP(NI25,PROTOKOL!$A:$F,6))</f>
        <v xml:space="preserve"> </v>
      </c>
      <c r="NH25" s="62"/>
      <c r="NI25" s="62"/>
      <c r="NJ25" s="62"/>
      <c r="NK25" s="63" t="str">
        <f>IF(NI25=0," ",(VLOOKUP(NI25,PROTOKOL!$A$1:$E$28,2))*NJ25)</f>
        <v xml:space="preserve"> </v>
      </c>
      <c r="NL25" s="64" t="str">
        <f t="shared" si="74"/>
        <v xml:space="preserve"> </v>
      </c>
      <c r="NM25" s="65" t="str">
        <f>IF(NI25=0," ",VLOOKUP(NI25,PROTOKOL!$A:$E,5,))</f>
        <v xml:space="preserve"> </v>
      </c>
      <c r="NN25" s="82" t="str">
        <f t="shared" si="75"/>
        <v xml:space="preserve"> </v>
      </c>
      <c r="NO25" s="65"/>
      <c r="NP25" s="82" t="str">
        <f t="shared" si="106"/>
        <v xml:space="preserve"> </v>
      </c>
      <c r="NQ25" s="117"/>
      <c r="NR25" s="225">
        <v>2</v>
      </c>
      <c r="NS25" s="61" t="str">
        <f>IF(NU25=0," ",VLOOKUP(NU25,PROTOKOL!$A:$F,6))</f>
        <v>VAKUM TEST</v>
      </c>
      <c r="NT25" s="62">
        <v>236</v>
      </c>
      <c r="NU25" s="62">
        <v>4</v>
      </c>
      <c r="NV25" s="62">
        <v>7.5</v>
      </c>
      <c r="NW25" s="63">
        <f>IF(NU25=0," ",(VLOOKUP(NU25,PROTOKOL!$A$1:$E$28,2))*NV25)</f>
        <v>150</v>
      </c>
      <c r="NX25" s="64">
        <f t="shared" si="76"/>
        <v>86</v>
      </c>
      <c r="NY25" s="65">
        <f>IF(NU25=0," ",VLOOKUP(NU25,PROTOKOL!$A:$E,5,))</f>
        <v>0.32253749999999998</v>
      </c>
      <c r="NZ25" s="82">
        <f t="shared" si="77"/>
        <v>27.738224999999996</v>
      </c>
      <c r="OA25" s="61" t="str">
        <f>IF(OC25=0," ",VLOOKUP(OC25,PROTOKOL!$A:$F,6))</f>
        <v xml:space="preserve"> </v>
      </c>
      <c r="OB25" s="62"/>
      <c r="OC25" s="62"/>
      <c r="OD25" s="62"/>
      <c r="OE25" s="63" t="str">
        <f>IF(OC25=0," ",(VLOOKUP(OC25,PROTOKOL!$A$1:$E$28,2))*OD25)</f>
        <v xml:space="preserve"> </v>
      </c>
      <c r="OF25" s="64" t="str">
        <f t="shared" si="78"/>
        <v xml:space="preserve"> </v>
      </c>
      <c r="OG25" s="65" t="str">
        <f>IF(OC25=0," ",VLOOKUP(OC25,PROTOKOL!$A:$E,5,))</f>
        <v xml:space="preserve"> </v>
      </c>
      <c r="OH25" s="82" t="str">
        <f t="shared" si="79"/>
        <v xml:space="preserve"> </v>
      </c>
      <c r="OI25" s="65"/>
      <c r="OJ25" s="82" t="str">
        <f t="shared" si="107"/>
        <v xml:space="preserve"> </v>
      </c>
      <c r="OK25" s="117"/>
      <c r="OL25" s="207">
        <v>2</v>
      </c>
      <c r="OM25" s="225">
        <v>2</v>
      </c>
      <c r="ON25" s="61" t="str">
        <f>IF(OP25=0," ",VLOOKUP(OP25,PROTOKOL!$A:$F,6))</f>
        <v xml:space="preserve"> </v>
      </c>
      <c r="OO25" s="62"/>
      <c r="OP25" s="62"/>
      <c r="OQ25" s="62"/>
      <c r="OR25" s="63" t="str">
        <f>IF(OP25=0," ",(VLOOKUP(OP25,PROTOKOL!$A$1:$E$28,2))*OQ25)</f>
        <v xml:space="preserve"> </v>
      </c>
      <c r="OS25" s="64" t="str">
        <f t="shared" si="80"/>
        <v xml:space="preserve"> </v>
      </c>
      <c r="OT25" s="65" t="str">
        <f>IF(OP25=0," ",VLOOKUP(OP25,PROTOKOL!$A:$E,5,))</f>
        <v xml:space="preserve"> </v>
      </c>
      <c r="OU25" s="82" t="str">
        <f t="shared" si="81"/>
        <v xml:space="preserve"> </v>
      </c>
      <c r="OV25" s="61" t="str">
        <f>IF(OX25=0," ",VLOOKUP(OX25,PROTOKOL!$A:$F,6))</f>
        <v xml:space="preserve"> </v>
      </c>
      <c r="OW25" s="62"/>
      <c r="OX25" s="62"/>
      <c r="OY25" s="62"/>
      <c r="OZ25" s="63" t="str">
        <f>IF(OX25=0," ",(VLOOKUP(OX25,PROTOKOL!$A$1:$E$28,2))*OY25)</f>
        <v xml:space="preserve"> </v>
      </c>
      <c r="PA25" s="64" t="str">
        <f t="shared" si="108"/>
        <v xml:space="preserve"> </v>
      </c>
      <c r="PB25" s="65" t="str">
        <f>IF(OX25=0," ",VLOOKUP(OX25,PROTOKOL!$A:$E,5,))</f>
        <v xml:space="preserve"> </v>
      </c>
      <c r="PC25" s="82" t="str">
        <f t="shared" si="109"/>
        <v xml:space="preserve"> </v>
      </c>
      <c r="PD25" s="82">
        <f t="shared" si="110"/>
        <v>0</v>
      </c>
      <c r="PE25" s="82" t="str">
        <f t="shared" si="111"/>
        <v xml:space="preserve"> </v>
      </c>
      <c r="PF25" s="117"/>
      <c r="PG25" s="225">
        <v>2</v>
      </c>
      <c r="PH25" s="61" t="str">
        <f>IF(PJ25=0," ",VLOOKUP(PJ25,PROTOKOL!$A:$F,6))</f>
        <v xml:space="preserve"> </v>
      </c>
      <c r="PI25" s="62"/>
      <c r="PJ25" s="62"/>
      <c r="PK25" s="62"/>
      <c r="PL25" s="63" t="str">
        <f>IF(PJ25=0," ",(VLOOKUP(PJ25,PROTOKOL!$A$1:$E$28,2))*PK25)</f>
        <v xml:space="preserve"> </v>
      </c>
      <c r="PM25" s="64" t="str">
        <f t="shared" si="84"/>
        <v xml:space="preserve"> </v>
      </c>
      <c r="PN25" s="65" t="str">
        <f>IF(PJ25=0," ",VLOOKUP(PJ25,PROTOKOL!$A:$E,5,))</f>
        <v xml:space="preserve"> </v>
      </c>
      <c r="PO25" s="82" t="str">
        <f t="shared" si="85"/>
        <v xml:space="preserve"> </v>
      </c>
      <c r="PP25" s="61" t="str">
        <f>IF(PR25=0," ",VLOOKUP(PR25,PROTOKOL!$A:$F,6))</f>
        <v xml:space="preserve"> </v>
      </c>
      <c r="PQ25" s="62"/>
      <c r="PR25" s="62"/>
      <c r="PS25" s="62"/>
      <c r="PT25" s="63" t="str">
        <f>IF(PR25=0," ",(VLOOKUP(PR25,PROTOKOL!$A$1:$E$28,2))*PS25)</f>
        <v xml:space="preserve"> </v>
      </c>
      <c r="PU25" s="64" t="str">
        <f t="shared" si="86"/>
        <v xml:space="preserve"> </v>
      </c>
      <c r="PV25" s="65" t="str">
        <f>IF(PR25=0," ",VLOOKUP(PR25,PROTOKOL!$A:$E,5,))</f>
        <v xml:space="preserve"> </v>
      </c>
      <c r="PW25" s="82" t="str">
        <f t="shared" si="87"/>
        <v xml:space="preserve"> </v>
      </c>
      <c r="PX25" s="65"/>
      <c r="PY25" s="82" t="str">
        <f t="shared" si="112"/>
        <v xml:space="preserve"> </v>
      </c>
      <c r="PZ25" s="117"/>
      <c r="QA25" s="117"/>
      <c r="QB25" s="117"/>
      <c r="QC25" s="117"/>
      <c r="QD25" s="117"/>
      <c r="QE25" s="117"/>
      <c r="QF25" s="117"/>
      <c r="QG25" s="117"/>
      <c r="QH25" s="117"/>
      <c r="QI25" s="117"/>
      <c r="QJ25" s="117"/>
      <c r="QK25" s="117"/>
      <c r="QL25" s="117"/>
      <c r="QM25" s="117"/>
      <c r="QN25" s="117"/>
      <c r="QO25" s="117"/>
    </row>
    <row r="26" spans="1:457" ht="12.75" customHeight="1">
      <c r="B26" s="226"/>
      <c r="C26" s="61" t="str">
        <f>IF(E26=0," ",VLOOKUP(E26,PROTOKOL!$A:$F,6))</f>
        <v xml:space="preserve"> </v>
      </c>
      <c r="D26" s="62"/>
      <c r="E26" s="62"/>
      <c r="F26" s="62"/>
      <c r="G26" s="63" t="str">
        <f>IF(E26=0," ",(VLOOKUP(E26,PROTOKOL!$A$1:$E$28,2))*F26)</f>
        <v xml:space="preserve"> </v>
      </c>
      <c r="H26" s="64" t="str">
        <f t="shared" si="0"/>
        <v xml:space="preserve"> </v>
      </c>
      <c r="I26" s="65" t="str">
        <f>IF(E26=0," ",VLOOKUP(E26,PROTOKOL!$A:$E,5,))</f>
        <v xml:space="preserve"> </v>
      </c>
      <c r="J26" s="82" t="str">
        <f t="shared" si="1"/>
        <v xml:space="preserve"> </v>
      </c>
      <c r="K26" s="61" t="str">
        <f>IF(M26=0," ",VLOOKUP(M26,PROTOKOL!$A:$F,6))</f>
        <v xml:space="preserve"> </v>
      </c>
      <c r="L26" s="66"/>
      <c r="M26" s="66"/>
      <c r="N26" s="62"/>
      <c r="O26" s="63" t="str">
        <f>IF(M26=0," ",(VLOOKUP(M26,PROTOKOL!$A$1:$E$28,2))*N26)</f>
        <v xml:space="preserve"> </v>
      </c>
      <c r="P26" s="64" t="str">
        <f t="shared" si="2"/>
        <v xml:space="preserve"> </v>
      </c>
      <c r="Q26" s="65" t="str">
        <f>IF(M26=0," ",VLOOKUP(M26,PROTOKOL!$A:$E,5,))</f>
        <v xml:space="preserve"> </v>
      </c>
      <c r="R26" s="82" t="str">
        <f t="shared" si="3"/>
        <v xml:space="preserve"> </v>
      </c>
      <c r="S26" s="65"/>
      <c r="T26" s="82" t="str">
        <f t="shared" si="88"/>
        <v xml:space="preserve"> </v>
      </c>
      <c r="U26" s="185" t="str">
        <f>IF(F25+F26+F27=7.5,"ü","û")</f>
        <v>ü</v>
      </c>
      <c r="V26" s="226"/>
      <c r="W26" s="61" t="s">
        <v>48</v>
      </c>
      <c r="X26" s="62"/>
      <c r="Y26" s="62"/>
      <c r="Z26" s="62"/>
      <c r="AA26" s="63" t="str">
        <f>IF(Y26=0," ",(VLOOKUP(Y26,PROTOKOL!$A$1:$E$28,2))*Z26)</f>
        <v xml:space="preserve"> </v>
      </c>
      <c r="AB26" s="64" t="str">
        <f t="shared" si="4"/>
        <v xml:space="preserve"> </v>
      </c>
      <c r="AC26" s="65" t="str">
        <f>IF(Y26=0," ",VLOOKUP(Y26,PROTOKOL!$A:$E,5,))</f>
        <v xml:space="preserve"> </v>
      </c>
      <c r="AD26" s="82" t="str">
        <f t="shared" si="5"/>
        <v xml:space="preserve"> </v>
      </c>
      <c r="AE26" s="61" t="str">
        <f>IF(AG26=0," ",VLOOKUP(AG26,PROTOKOL!$A:$F,6))</f>
        <v xml:space="preserve"> </v>
      </c>
      <c r="AF26" s="66"/>
      <c r="AG26" s="66"/>
      <c r="AH26" s="62"/>
      <c r="AI26" s="63" t="str">
        <f>IF(AG26=0," ",(VLOOKUP(AG26,PROTOKOL!$A$1:$E$28,2))*AH26)</f>
        <v xml:space="preserve"> </v>
      </c>
      <c r="AJ26" s="64" t="str">
        <f t="shared" si="6"/>
        <v xml:space="preserve"> </v>
      </c>
      <c r="AK26" s="65" t="str">
        <f>IF(AG26=0," ",VLOOKUP(AG26,PROTOKOL!$A:$E,5,))</f>
        <v xml:space="preserve"> </v>
      </c>
      <c r="AL26" s="82" t="str">
        <f t="shared" si="7"/>
        <v xml:space="preserve"> </v>
      </c>
      <c r="AM26" s="65"/>
      <c r="AN26" s="82" t="str">
        <f t="shared" si="89"/>
        <v xml:space="preserve"> </v>
      </c>
      <c r="AO26" s="185" t="str">
        <f>IF(Z25+Z26+Z27=7.5,"ü","û")</f>
        <v>û</v>
      </c>
      <c r="AP26" s="226"/>
      <c r="AQ26" s="61" t="str">
        <f>IF(AS26=0," ",VLOOKUP(AS26,PROTOKOL!$A:$F,6))</f>
        <v>PERDE KESME SULU SİST.</v>
      </c>
      <c r="AR26" s="62">
        <v>70</v>
      </c>
      <c r="AS26" s="62">
        <v>8</v>
      </c>
      <c r="AT26" s="62">
        <v>3.5</v>
      </c>
      <c r="AU26" s="63">
        <f>IF(AS26=0," ",(VLOOKUP(AS26,PROTOKOL!$A$1:$E$28,2))*AT26)</f>
        <v>45.733333333333334</v>
      </c>
      <c r="AV26" s="64">
        <f t="shared" si="8"/>
        <v>24.266666666666666</v>
      </c>
      <c r="AW26" s="65">
        <f>IF(AS26=0," ",VLOOKUP(AS26,PROTOKOL!$A:$E,5,))</f>
        <v>0.49621153846153848</v>
      </c>
      <c r="AX26" s="82">
        <f t="shared" si="9"/>
        <v>12.041399999999999</v>
      </c>
      <c r="AY26" s="61" t="str">
        <f>IF(BA26=0," ",VLOOKUP(BA26,PROTOKOL!$A:$F,6))</f>
        <v xml:space="preserve"> </v>
      </c>
      <c r="AZ26" s="66"/>
      <c r="BA26" s="66"/>
      <c r="BB26" s="62"/>
      <c r="BC26" s="63" t="str">
        <f>IF(BA26=0," ",(VLOOKUP(BA26,PROTOKOL!$A$1:$E$28,2))*BB26)</f>
        <v xml:space="preserve"> </v>
      </c>
      <c r="BD26" s="64" t="str">
        <f t="shared" si="10"/>
        <v xml:space="preserve"> </v>
      </c>
      <c r="BE26" s="65" t="str">
        <f>IF(BA26=0," ",VLOOKUP(BA26,PROTOKOL!$A:$E,5,))</f>
        <v xml:space="preserve"> </v>
      </c>
      <c r="BF26" s="82" t="str">
        <f t="shared" si="11"/>
        <v xml:space="preserve"> </v>
      </c>
      <c r="BG26" s="65"/>
      <c r="BH26" s="82" t="str">
        <f t="shared" si="90"/>
        <v xml:space="preserve"> </v>
      </c>
      <c r="BI26" s="185" t="str">
        <f>IF(AT25+AT26+AT27=7.5,"ü","û")</f>
        <v>ü</v>
      </c>
      <c r="BJ26" s="226"/>
      <c r="BK26" s="61" t="s">
        <v>48</v>
      </c>
      <c r="BL26" s="62"/>
      <c r="BM26" s="62"/>
      <c r="BN26" s="62"/>
      <c r="BO26" s="63" t="str">
        <f>IF(BM26=0," ",(VLOOKUP(BM26,PROTOKOL!$A$1:$E$28,2))*BN26)</f>
        <v xml:space="preserve"> </v>
      </c>
      <c r="BP26" s="64" t="str">
        <f t="shared" si="12"/>
        <v xml:space="preserve"> </v>
      </c>
      <c r="BQ26" s="65" t="str">
        <f>IF(BM26=0," ",VLOOKUP(BM26,PROTOKOL!$A:$E,5,))</f>
        <v xml:space="preserve"> </v>
      </c>
      <c r="BR26" s="82" t="str">
        <f t="shared" si="13"/>
        <v xml:space="preserve"> </v>
      </c>
      <c r="BS26" s="61" t="str">
        <f>IF(BU26=0," ",VLOOKUP(BU26,PROTOKOL!$A:$F,6))</f>
        <v xml:space="preserve"> </v>
      </c>
      <c r="BT26" s="66"/>
      <c r="BU26" s="66"/>
      <c r="BV26" s="62"/>
      <c r="BW26" s="63" t="str">
        <f>IF(BU26=0," ",(VLOOKUP(BU26,PROTOKOL!$A$1:$E$28,2))*BV26)</f>
        <v xml:space="preserve"> </v>
      </c>
      <c r="BX26" s="64" t="str">
        <f t="shared" si="14"/>
        <v xml:space="preserve"> </v>
      </c>
      <c r="BY26" s="65" t="str">
        <f>IF(BU26=0," ",VLOOKUP(BU26,PROTOKOL!$A:$E,5,))</f>
        <v xml:space="preserve"> </v>
      </c>
      <c r="BZ26" s="82" t="str">
        <f t="shared" si="15"/>
        <v xml:space="preserve"> </v>
      </c>
      <c r="CA26" s="65"/>
      <c r="CB26" s="82" t="str">
        <f t="shared" si="91"/>
        <v xml:space="preserve"> </v>
      </c>
      <c r="CC26" s="185" t="str">
        <f>IF(AT25+AT26+AT27=7.5,"ü","û")</f>
        <v>ü</v>
      </c>
      <c r="CD26" s="226"/>
      <c r="CE26" s="61" t="str">
        <f>IF(CG26=0," ",VLOOKUP(CG26,PROTOKOL!$A:$F,6))</f>
        <v>Forklift Operatörü</v>
      </c>
      <c r="CF26" s="62">
        <v>1</v>
      </c>
      <c r="CG26" s="62">
        <v>13</v>
      </c>
      <c r="CH26" s="62">
        <v>1</v>
      </c>
      <c r="CI26" s="63">
        <f>IF(CG26=0," ",(VLOOKUP(CG26,PROTOKOL!$A$1:$E$28,2))*CH26)</f>
        <v>0</v>
      </c>
      <c r="CJ26" s="64">
        <f t="shared" si="16"/>
        <v>1</v>
      </c>
      <c r="CK26" s="65">
        <f>IF(CG26=0," ",VLOOKUP(CG26,PROTOKOL!$A:$E,5,))</f>
        <v>7.5</v>
      </c>
      <c r="CL26" s="82">
        <f>IF(CG26=0," ",CK26*CJ26)/7.5*1</f>
        <v>1</v>
      </c>
      <c r="CM26" s="61" t="str">
        <f>IF(CO26=0," ",VLOOKUP(CO26,PROTOKOL!$A:$F,6))</f>
        <v xml:space="preserve"> </v>
      </c>
      <c r="CN26" s="66"/>
      <c r="CO26" s="66"/>
      <c r="CP26" s="62"/>
      <c r="CQ26" s="63" t="str">
        <f>IF(CO26=0," ",(VLOOKUP(CO26,PROTOKOL!$A$1:$E$28,2))*CP26)</f>
        <v xml:space="preserve"> </v>
      </c>
      <c r="CR26" s="64" t="str">
        <f t="shared" si="18"/>
        <v xml:space="preserve"> </v>
      </c>
      <c r="CS26" s="65" t="str">
        <f>IF(CO26=0," ",VLOOKUP(CO26,PROTOKOL!$A:$E,5,))</f>
        <v xml:space="preserve"> </v>
      </c>
      <c r="CT26" s="82" t="str">
        <f t="shared" si="19"/>
        <v xml:space="preserve"> </v>
      </c>
      <c r="CU26" s="65"/>
      <c r="CV26" s="82" t="str">
        <f t="shared" si="92"/>
        <v xml:space="preserve"> </v>
      </c>
      <c r="CW26" s="185" t="str">
        <f>IF(CH25+CH26+CH27=7.5,"ü","û")</f>
        <v>ü</v>
      </c>
      <c r="CX26" s="226"/>
      <c r="CY26" s="61" t="s">
        <v>48</v>
      </c>
      <c r="CZ26" s="62"/>
      <c r="DA26" s="62"/>
      <c r="DB26" s="62"/>
      <c r="DC26" s="63" t="str">
        <f>IF(DA26=0," ",(VLOOKUP(DA26,PROTOKOL!$A$1:$E$28,2))*DB26)</f>
        <v xml:space="preserve"> </v>
      </c>
      <c r="DD26" s="64" t="str">
        <f t="shared" si="20"/>
        <v xml:space="preserve"> </v>
      </c>
      <c r="DE26" s="65" t="str">
        <f>IF(DA26=0," ",VLOOKUP(DA26,PROTOKOL!$A:$E,5,))</f>
        <v xml:space="preserve"> </v>
      </c>
      <c r="DF26" s="82" t="str">
        <f t="shared" si="21"/>
        <v xml:space="preserve"> </v>
      </c>
      <c r="DG26" s="61" t="str">
        <f>IF(DI26=0," ",VLOOKUP(DI26,PROTOKOL!$A:$F,6))</f>
        <v xml:space="preserve"> </v>
      </c>
      <c r="DH26" s="66"/>
      <c r="DI26" s="66"/>
      <c r="DJ26" s="62"/>
      <c r="DK26" s="63" t="str">
        <f>IF(DI26=0," ",(VLOOKUP(DI26,PROTOKOL!$A$1:$E$28,2))*DJ26)</f>
        <v xml:space="preserve"> </v>
      </c>
      <c r="DL26" s="64" t="str">
        <f t="shared" si="22"/>
        <v xml:space="preserve"> </v>
      </c>
      <c r="DM26" s="65" t="str">
        <f>IF(DI26=0," ",VLOOKUP(DI26,PROTOKOL!$A:$E,5,))</f>
        <v xml:space="preserve"> </v>
      </c>
      <c r="DN26" s="82" t="str">
        <f t="shared" si="23"/>
        <v xml:space="preserve"> </v>
      </c>
      <c r="DO26" s="65"/>
      <c r="DP26" s="82" t="str">
        <f t="shared" si="93"/>
        <v xml:space="preserve"> </v>
      </c>
      <c r="DQ26" s="185" t="str">
        <f>IF(DB25+DB26+DB27=7.5,"ü","û")</f>
        <v>û</v>
      </c>
      <c r="DR26" s="226"/>
      <c r="DS26" s="61" t="str">
        <f>IF(DU26=0," ",VLOOKUP(DU26,PROTOKOL!$A:$F,6))</f>
        <v xml:space="preserve"> </v>
      </c>
      <c r="DT26" s="62"/>
      <c r="DU26" s="62"/>
      <c r="DV26" s="62"/>
      <c r="DW26" s="63" t="str">
        <f>IF(DU26=0," ",(VLOOKUP(DU26,PROTOKOL!$A$1:$E$28,2))*DV26)</f>
        <v xml:space="preserve"> </v>
      </c>
      <c r="DX26" s="64" t="str">
        <f t="shared" si="24"/>
        <v xml:space="preserve"> </v>
      </c>
      <c r="DY26" s="65" t="str">
        <f>IF(DU26=0," ",VLOOKUP(DU26,PROTOKOL!$A:$E,5,))</f>
        <v xml:space="preserve"> </v>
      </c>
      <c r="DZ26" s="82" t="str">
        <f t="shared" si="25"/>
        <v xml:space="preserve"> </v>
      </c>
      <c r="EA26" s="61" t="str">
        <f>IF(EC26=0," ",VLOOKUP(EC26,PROTOKOL!$A:$F,6))</f>
        <v xml:space="preserve"> </v>
      </c>
      <c r="EB26" s="66"/>
      <c r="EC26" s="66"/>
      <c r="ED26" s="62"/>
      <c r="EE26" s="63" t="str">
        <f>IF(EC26=0," ",(VLOOKUP(EC26,PROTOKOL!$A$1:$E$28,2))*ED26)</f>
        <v xml:space="preserve"> </v>
      </c>
      <c r="EF26" s="64" t="str">
        <f t="shared" si="26"/>
        <v xml:space="preserve"> </v>
      </c>
      <c r="EG26" s="65" t="str">
        <f>IF(EC26=0," ",VLOOKUP(EC26,PROTOKOL!$A:$E,5,))</f>
        <v xml:space="preserve"> </v>
      </c>
      <c r="EH26" s="82" t="str">
        <f t="shared" si="27"/>
        <v xml:space="preserve"> </v>
      </c>
      <c r="EI26" s="65"/>
      <c r="EJ26" s="82" t="str">
        <f t="shared" si="94"/>
        <v xml:space="preserve"> </v>
      </c>
      <c r="EK26" s="185" t="str">
        <f>IF(DB25+DB26+DB27=7.5,"ü","û")</f>
        <v>û</v>
      </c>
      <c r="EL26" s="226"/>
      <c r="EM26" s="61" t="str">
        <f>IF(EO26=0," ",VLOOKUP(EO26,PROTOKOL!$A:$F,6))</f>
        <v xml:space="preserve"> </v>
      </c>
      <c r="EN26" s="62"/>
      <c r="EO26" s="62"/>
      <c r="EP26" s="62"/>
      <c r="EQ26" s="63" t="str">
        <f>IF(EO26=0," ",(VLOOKUP(EO26,PROTOKOL!$A$1:$E$28,2))*EP26)</f>
        <v xml:space="preserve"> </v>
      </c>
      <c r="ER26" s="64" t="str">
        <f t="shared" si="28"/>
        <v xml:space="preserve"> </v>
      </c>
      <c r="ES26" s="65" t="str">
        <f>IF(EO26=0," ",VLOOKUP(EO26,PROTOKOL!$A:$E,5,))</f>
        <v xml:space="preserve"> </v>
      </c>
      <c r="ET26" s="82" t="str">
        <f t="shared" si="29"/>
        <v xml:space="preserve"> </v>
      </c>
      <c r="EU26" s="61" t="str">
        <f>IF(EW26=0," ",VLOOKUP(EW26,PROTOKOL!$A:$F,6))</f>
        <v xml:space="preserve"> </v>
      </c>
      <c r="EV26" s="66"/>
      <c r="EW26" s="66"/>
      <c r="EX26" s="62"/>
      <c r="EY26" s="63" t="str">
        <f>IF(EW26=0," ",(VLOOKUP(EW26,PROTOKOL!$A$1:$E$28,2))*EX26)</f>
        <v xml:space="preserve"> </v>
      </c>
      <c r="EZ26" s="64" t="str">
        <f t="shared" si="30"/>
        <v xml:space="preserve"> </v>
      </c>
      <c r="FA26" s="65" t="str">
        <f>IF(EW26=0," ",VLOOKUP(EW26,PROTOKOL!$A:$E,5,))</f>
        <v xml:space="preserve"> </v>
      </c>
      <c r="FB26" s="82" t="str">
        <f t="shared" si="31"/>
        <v xml:space="preserve"> </v>
      </c>
      <c r="FC26" s="65"/>
      <c r="FD26" s="82" t="str">
        <f t="shared" si="95"/>
        <v xml:space="preserve"> </v>
      </c>
      <c r="FE26" s="185" t="str">
        <f>IF(EP25+EP26+EP27=7.5,"ü","û")</f>
        <v>ü</v>
      </c>
      <c r="FF26" s="226"/>
      <c r="FG26" s="61" t="str">
        <f>IF(FI26=0," ",VLOOKUP(FI26,PROTOKOL!$A:$F,6))</f>
        <v>PERDE KESME SULU SİST.</v>
      </c>
      <c r="FH26" s="62">
        <v>58</v>
      </c>
      <c r="FI26" s="62">
        <v>8</v>
      </c>
      <c r="FJ26" s="62">
        <v>3</v>
      </c>
      <c r="FK26" s="63">
        <f>IF(FI26=0," ",(VLOOKUP(FI26,PROTOKOL!$A$1:$E$28,2))*FJ26)</f>
        <v>39.200000000000003</v>
      </c>
      <c r="FL26" s="64">
        <f t="shared" si="32"/>
        <v>18.799999999999997</v>
      </c>
      <c r="FM26" s="65">
        <f>IF(FI26=0," ",VLOOKUP(FI26,PROTOKOL!$A:$E,5,))</f>
        <v>0.49621153846153848</v>
      </c>
      <c r="FN26" s="82">
        <f t="shared" si="33"/>
        <v>9.3287769230769229</v>
      </c>
      <c r="FO26" s="61" t="str">
        <f>IF(FQ26=0," ",VLOOKUP(FQ26,PROTOKOL!$A:$F,6))</f>
        <v xml:space="preserve"> </v>
      </c>
      <c r="FP26" s="66"/>
      <c r="FQ26" s="66"/>
      <c r="FR26" s="62"/>
      <c r="FS26" s="63" t="str">
        <f>IF(FQ26=0," ",(VLOOKUP(FQ26,PROTOKOL!$A$1:$E$28,2))*FR26)</f>
        <v xml:space="preserve"> </v>
      </c>
      <c r="FT26" s="64" t="str">
        <f t="shared" si="34"/>
        <v xml:space="preserve"> </v>
      </c>
      <c r="FU26" s="65" t="str">
        <f>IF(FQ26=0," ",VLOOKUP(FQ26,PROTOKOL!$A:$E,5,))</f>
        <v xml:space="preserve"> </v>
      </c>
      <c r="FV26" s="82" t="str">
        <f t="shared" si="35"/>
        <v xml:space="preserve"> </v>
      </c>
      <c r="FW26" s="65"/>
      <c r="FX26" s="82" t="str">
        <f t="shared" si="96"/>
        <v xml:space="preserve"> </v>
      </c>
      <c r="FY26" s="185" t="str">
        <f>IF(EP25+EP26+EP27=7.5,"ü","û")</f>
        <v>ü</v>
      </c>
      <c r="FZ26" s="226"/>
      <c r="GA26" s="61" t="str">
        <f>IF(GC26=0," ",VLOOKUP(GC26,PROTOKOL!$A:$F,6))</f>
        <v xml:space="preserve"> </v>
      </c>
      <c r="GB26" s="62"/>
      <c r="GC26" s="62"/>
      <c r="GD26" s="62"/>
      <c r="GE26" s="63" t="str">
        <f>IF(GC26=0," ",(VLOOKUP(GC26,PROTOKOL!$A$1:$E$28,2))*GD26)</f>
        <v xml:space="preserve"> </v>
      </c>
      <c r="GF26" s="64" t="str">
        <f t="shared" si="36"/>
        <v xml:space="preserve"> </v>
      </c>
      <c r="GG26" s="65" t="str">
        <f>IF(GC26=0," ",VLOOKUP(GC26,PROTOKOL!$A:$E,5,))</f>
        <v xml:space="preserve"> </v>
      </c>
      <c r="GH26" s="82" t="str">
        <f t="shared" si="37"/>
        <v xml:space="preserve"> </v>
      </c>
      <c r="GI26" s="61" t="str">
        <f>IF(GK26=0," ",VLOOKUP(GK26,PROTOKOL!$A:$F,6))</f>
        <v xml:space="preserve"> </v>
      </c>
      <c r="GJ26" s="66"/>
      <c r="GK26" s="66"/>
      <c r="GL26" s="62"/>
      <c r="GM26" s="63" t="str">
        <f>IF(GK26=0," ",(VLOOKUP(GK26,PROTOKOL!$A$1:$E$28,2))*GL26)</f>
        <v xml:space="preserve"> </v>
      </c>
      <c r="GN26" s="64" t="str">
        <f t="shared" si="38"/>
        <v xml:space="preserve"> </v>
      </c>
      <c r="GO26" s="65" t="str">
        <f>IF(GK26=0," ",VLOOKUP(GK26,PROTOKOL!$A:$E,5,))</f>
        <v xml:space="preserve"> </v>
      </c>
      <c r="GP26" s="82" t="str">
        <f t="shared" si="39"/>
        <v xml:space="preserve"> </v>
      </c>
      <c r="GQ26" s="65"/>
      <c r="GR26" s="82" t="str">
        <f t="shared" si="97"/>
        <v xml:space="preserve"> </v>
      </c>
      <c r="GS26" s="185" t="str">
        <f>IF(GD25+GD26+GD27=7.5,"ü","û")</f>
        <v>ü</v>
      </c>
      <c r="GT26" s="226"/>
      <c r="GU26" s="61" t="s">
        <v>48</v>
      </c>
      <c r="GV26" s="62"/>
      <c r="GW26" s="62"/>
      <c r="GX26" s="62"/>
      <c r="GY26" s="63" t="str">
        <f>IF(GW26=0," ",(VLOOKUP(GW26,PROTOKOL!$A$1:$E$28,2))*GX26)</f>
        <v xml:space="preserve"> </v>
      </c>
      <c r="GZ26" s="64" t="str">
        <f t="shared" si="40"/>
        <v xml:space="preserve"> </v>
      </c>
      <c r="HA26" s="65" t="str">
        <f>IF(GW26=0," ",VLOOKUP(GW26,PROTOKOL!$A:$E,5,))</f>
        <v xml:space="preserve"> </v>
      </c>
      <c r="HB26" s="82" t="str">
        <f t="shared" si="41"/>
        <v xml:space="preserve"> </v>
      </c>
      <c r="HC26" s="61" t="str">
        <f>IF(HE26=0," ",VLOOKUP(HE26,PROTOKOL!$A:$F,6))</f>
        <v xml:space="preserve"> </v>
      </c>
      <c r="HD26" s="66"/>
      <c r="HE26" s="66"/>
      <c r="HF26" s="62"/>
      <c r="HG26" s="63" t="str">
        <f>IF(HE26=0," ",(VLOOKUP(HE26,PROTOKOL!$A$1:$E$28,2))*HF26)</f>
        <v xml:space="preserve"> </v>
      </c>
      <c r="HH26" s="64" t="str">
        <f t="shared" si="42"/>
        <v xml:space="preserve"> </v>
      </c>
      <c r="HI26" s="65" t="str">
        <f>IF(HE26=0," ",VLOOKUP(HE26,PROTOKOL!$A:$E,5,))</f>
        <v xml:space="preserve"> </v>
      </c>
      <c r="HJ26" s="82" t="str">
        <f t="shared" si="43"/>
        <v xml:space="preserve"> </v>
      </c>
      <c r="HK26" s="65"/>
      <c r="HL26" s="82" t="str">
        <f t="shared" si="98"/>
        <v xml:space="preserve"> </v>
      </c>
      <c r="HM26" s="185" t="str">
        <f>IF(GX25+GX26+GX27=7.5,"ü","û")</f>
        <v>û</v>
      </c>
      <c r="HN26" s="226"/>
      <c r="HO26" s="61" t="str">
        <f>IF(HQ26=0," ",VLOOKUP(HQ26,PROTOKOL!$A:$F,6))</f>
        <v xml:space="preserve"> </v>
      </c>
      <c r="HP26" s="62"/>
      <c r="HQ26" s="62"/>
      <c r="HR26" s="62"/>
      <c r="HS26" s="63" t="str">
        <f>IF(HQ26=0," ",(VLOOKUP(HQ26,PROTOKOL!$A$1:$E$28,2))*HR26)</f>
        <v xml:space="preserve"> </v>
      </c>
      <c r="HT26" s="64" t="str">
        <f t="shared" si="44"/>
        <v xml:space="preserve"> </v>
      </c>
      <c r="HU26" s="65" t="str">
        <f>IF(HQ26=0," ",VLOOKUP(HQ26,PROTOKOL!$A:$E,5,))</f>
        <v xml:space="preserve"> </v>
      </c>
      <c r="HV26" s="82" t="str">
        <f t="shared" si="45"/>
        <v xml:space="preserve"> </v>
      </c>
      <c r="HW26" s="61" t="str">
        <f>IF(HY26=0," ",VLOOKUP(HY26,PROTOKOL!$A:$F,6))</f>
        <v xml:space="preserve"> </v>
      </c>
      <c r="HX26" s="66"/>
      <c r="HY26" s="66"/>
      <c r="HZ26" s="62"/>
      <c r="IA26" s="63" t="str">
        <f>IF(HY26=0," ",(VLOOKUP(HY26,PROTOKOL!$A$1:$E$28,2))*HZ26)</f>
        <v xml:space="preserve"> </v>
      </c>
      <c r="IB26" s="64" t="str">
        <f t="shared" si="46"/>
        <v xml:space="preserve"> </v>
      </c>
      <c r="IC26" s="65" t="str">
        <f>IF(HY26=0," ",VLOOKUP(HY26,PROTOKOL!$A:$E,5,))</f>
        <v xml:space="preserve"> </v>
      </c>
      <c r="ID26" s="82" t="str">
        <f t="shared" si="47"/>
        <v xml:space="preserve"> </v>
      </c>
      <c r="IE26" s="65"/>
      <c r="IF26" s="82" t="str">
        <f t="shared" si="99"/>
        <v xml:space="preserve"> </v>
      </c>
      <c r="IG26" s="185" t="str">
        <f>IF(HR25+HR26+HR27=7.5,"ü","û")</f>
        <v>ü</v>
      </c>
      <c r="IH26" s="226"/>
      <c r="II26" s="61" t="str">
        <f>IF(IK26=0," ",VLOOKUP(IK26,PROTOKOL!$A:$F,6))</f>
        <v xml:space="preserve"> </v>
      </c>
      <c r="IJ26" s="62"/>
      <c r="IK26" s="62"/>
      <c r="IL26" s="62"/>
      <c r="IM26" s="63" t="str">
        <f>IF(IK26=0," ",(VLOOKUP(IK26,PROTOKOL!$A$1:$E$28,2))*IL26)</f>
        <v xml:space="preserve"> </v>
      </c>
      <c r="IN26" s="64" t="str">
        <f t="shared" si="48"/>
        <v xml:space="preserve"> </v>
      </c>
      <c r="IO26" s="65" t="str">
        <f>IF(IK26=0," ",VLOOKUP(IK26,PROTOKOL!$A:$E,5,))</f>
        <v xml:space="preserve"> </v>
      </c>
      <c r="IP26" s="82" t="str">
        <f t="shared" si="49"/>
        <v xml:space="preserve"> </v>
      </c>
      <c r="IQ26" s="61" t="str">
        <f>IF(IS26=0," ",VLOOKUP(IS26,PROTOKOL!$A:$F,6))</f>
        <v xml:space="preserve"> </v>
      </c>
      <c r="IR26" s="66"/>
      <c r="IS26" s="66"/>
      <c r="IT26" s="62"/>
      <c r="IU26" s="63" t="str">
        <f>IF(IS26=0," ",(VLOOKUP(IS26,PROTOKOL!$A$1:$E$28,2))*IT26)</f>
        <v xml:space="preserve"> </v>
      </c>
      <c r="IV26" s="64" t="str">
        <f t="shared" si="50"/>
        <v xml:space="preserve"> </v>
      </c>
      <c r="IW26" s="65" t="str">
        <f>IF(IS26=0," ",VLOOKUP(IS26,PROTOKOL!$A:$E,5,))</f>
        <v xml:space="preserve"> </v>
      </c>
      <c r="IX26" s="82" t="str">
        <f t="shared" si="51"/>
        <v xml:space="preserve"> </v>
      </c>
      <c r="IY26" s="65"/>
      <c r="IZ26" s="82" t="str">
        <f t="shared" si="100"/>
        <v xml:space="preserve"> </v>
      </c>
      <c r="JA26" s="185" t="str">
        <f>IF(HR25+HR26+HR27=7.5,"ü","û")</f>
        <v>ü</v>
      </c>
      <c r="JB26" s="226"/>
      <c r="JC26" s="61" t="s">
        <v>44</v>
      </c>
      <c r="JD26" s="62"/>
      <c r="JE26" s="62"/>
      <c r="JF26" s="62"/>
      <c r="JG26" s="63" t="str">
        <f>IF(JE26=0," ",(VLOOKUP(JE26,PROTOKOL!$A$1:$E$28,2))*JF26)</f>
        <v xml:space="preserve"> </v>
      </c>
      <c r="JH26" s="64" t="str">
        <f t="shared" si="52"/>
        <v xml:space="preserve"> </v>
      </c>
      <c r="JI26" s="65" t="str">
        <f>IF(JE26=0," ",VLOOKUP(JE26,PROTOKOL!$A:$E,5,))</f>
        <v xml:space="preserve"> </v>
      </c>
      <c r="JJ26" s="82" t="str">
        <f t="shared" si="53"/>
        <v xml:space="preserve"> </v>
      </c>
      <c r="JK26" s="61" t="str">
        <f>IF(JM26=0," ",VLOOKUP(JM26,PROTOKOL!$A:$F,6))</f>
        <v xml:space="preserve"> </v>
      </c>
      <c r="JL26" s="66"/>
      <c r="JM26" s="66"/>
      <c r="JN26" s="62"/>
      <c r="JO26" s="63" t="str">
        <f>IF(JM26=0," ",(VLOOKUP(JM26,PROTOKOL!$A$1:$E$28,2))*JN26)</f>
        <v xml:space="preserve"> </v>
      </c>
      <c r="JP26" s="64" t="str">
        <f t="shared" si="54"/>
        <v xml:space="preserve"> </v>
      </c>
      <c r="JQ26" s="65" t="str">
        <f>IF(JM26=0," ",VLOOKUP(JM26,PROTOKOL!$A:$E,5,))</f>
        <v xml:space="preserve"> </v>
      </c>
      <c r="JR26" s="82" t="str">
        <f t="shared" si="55"/>
        <v xml:space="preserve"> </v>
      </c>
      <c r="JS26" s="65"/>
      <c r="JT26" s="82" t="str">
        <f t="shared" si="101"/>
        <v xml:space="preserve"> </v>
      </c>
      <c r="JU26" s="185" t="str">
        <f>IF(JF25+JF26+JF27=7.5,"ü","û")</f>
        <v>û</v>
      </c>
      <c r="JV26" s="226"/>
      <c r="JW26" s="61" t="str">
        <f>IF(JY26=0," ",VLOOKUP(JY26,PROTOKOL!$A:$F,6))</f>
        <v xml:space="preserve"> </v>
      </c>
      <c r="JX26" s="62"/>
      <c r="JY26" s="62"/>
      <c r="JZ26" s="62"/>
      <c r="KA26" s="63" t="str">
        <f>IF(JY26=0," ",(VLOOKUP(JY26,PROTOKOL!$A$1:$E$28,2))*JZ26)</f>
        <v xml:space="preserve"> </v>
      </c>
      <c r="KB26" s="64" t="str">
        <f t="shared" si="56"/>
        <v xml:space="preserve"> </v>
      </c>
      <c r="KC26" s="65" t="str">
        <f>IF(JY26=0," ",VLOOKUP(JY26,PROTOKOL!$A:$E,5,))</f>
        <v xml:space="preserve"> </v>
      </c>
      <c r="KD26" s="82" t="str">
        <f t="shared" si="57"/>
        <v xml:space="preserve"> </v>
      </c>
      <c r="KE26" s="61" t="str">
        <f>IF(KG26=0," ",VLOOKUP(KG26,PROTOKOL!$A:$F,6))</f>
        <v xml:space="preserve"> </v>
      </c>
      <c r="KF26" s="66"/>
      <c r="KG26" s="66"/>
      <c r="KH26" s="62"/>
      <c r="KI26" s="63" t="str">
        <f>IF(KG26=0," ",(VLOOKUP(KG26,PROTOKOL!$A$1:$E$28,2))*KH26)</f>
        <v xml:space="preserve"> </v>
      </c>
      <c r="KJ26" s="64" t="str">
        <f t="shared" si="58"/>
        <v xml:space="preserve"> </v>
      </c>
      <c r="KK26" s="65" t="str">
        <f>IF(KG26=0," ",VLOOKUP(KG26,PROTOKOL!$A:$E,5,))</f>
        <v xml:space="preserve"> </v>
      </c>
      <c r="KL26" s="82" t="str">
        <f t="shared" si="59"/>
        <v xml:space="preserve"> </v>
      </c>
      <c r="KM26" s="65"/>
      <c r="KN26" s="82" t="str">
        <f t="shared" si="102"/>
        <v xml:space="preserve"> </v>
      </c>
      <c r="KO26" s="185" t="str">
        <f>IF(JZ25+JZ26+JZ27=7.5,"ü","û")</f>
        <v>ü</v>
      </c>
      <c r="KP26" s="226"/>
      <c r="KQ26" s="61" t="s">
        <v>48</v>
      </c>
      <c r="KR26" s="62"/>
      <c r="KS26" s="62"/>
      <c r="KT26" s="62"/>
      <c r="KU26" s="63" t="str">
        <f>IF(KS26=0," ",(VLOOKUP(KS26,PROTOKOL!$A$1:$E$28,2))*KT26)</f>
        <v xml:space="preserve"> </v>
      </c>
      <c r="KV26" s="64" t="str">
        <f t="shared" si="60"/>
        <v xml:space="preserve"> </v>
      </c>
      <c r="KW26" s="65" t="str">
        <f>IF(KS26=0," ",VLOOKUP(KS26,PROTOKOL!$A:$E,5,))</f>
        <v xml:space="preserve"> </v>
      </c>
      <c r="KX26" s="82" t="str">
        <f t="shared" si="61"/>
        <v xml:space="preserve"> </v>
      </c>
      <c r="KY26" s="61" t="str">
        <f>IF(LA26=0," ",VLOOKUP(LA26,PROTOKOL!$A:$F,6))</f>
        <v xml:space="preserve"> </v>
      </c>
      <c r="KZ26" s="66"/>
      <c r="LA26" s="66"/>
      <c r="LB26" s="62"/>
      <c r="LC26" s="63" t="str">
        <f>IF(LA26=0," ",(VLOOKUP(LA26,PROTOKOL!$A$1:$E$28,2))*LB26)</f>
        <v xml:space="preserve"> </v>
      </c>
      <c r="LD26" s="64" t="str">
        <f t="shared" si="62"/>
        <v xml:space="preserve"> </v>
      </c>
      <c r="LE26" s="65" t="str">
        <f>IF(LA26=0," ",VLOOKUP(LA26,PROTOKOL!$A:$E,5,))</f>
        <v xml:space="preserve"> </v>
      </c>
      <c r="LF26" s="82" t="str">
        <f t="shared" si="63"/>
        <v xml:space="preserve"> </v>
      </c>
      <c r="LG26" s="65"/>
      <c r="LH26" s="82" t="str">
        <f t="shared" si="103"/>
        <v xml:space="preserve"> </v>
      </c>
      <c r="LI26" s="185" t="str">
        <f>IF(JZ25+JZ26+JZ27=7.5,"ü","û")</f>
        <v>ü</v>
      </c>
      <c r="LJ26" s="226"/>
      <c r="LK26" s="61" t="str">
        <f>IF(LM26=0," ",VLOOKUP(LM26,PROTOKOL!$A:$F,6))</f>
        <v xml:space="preserve"> </v>
      </c>
      <c r="LL26" s="62"/>
      <c r="LM26" s="62"/>
      <c r="LN26" s="62"/>
      <c r="LO26" s="63" t="str">
        <f>IF(LM26=0," ",(VLOOKUP(LM26,PROTOKOL!$A$1:$E$28,2))*LN26)</f>
        <v xml:space="preserve"> </v>
      </c>
      <c r="LP26" s="64" t="str">
        <f t="shared" si="64"/>
        <v xml:space="preserve"> </v>
      </c>
      <c r="LQ26" s="65" t="str">
        <f>IF(LM26=0," ",VLOOKUP(LM26,PROTOKOL!$A:$E,5,))</f>
        <v xml:space="preserve"> </v>
      </c>
      <c r="LR26" s="82" t="str">
        <f t="shared" si="65"/>
        <v xml:space="preserve"> </v>
      </c>
      <c r="LS26" s="61" t="str">
        <f>IF(LU26=0," ",VLOOKUP(LU26,PROTOKOL!$A:$F,6))</f>
        <v xml:space="preserve"> </v>
      </c>
      <c r="LT26" s="66"/>
      <c r="LU26" s="66"/>
      <c r="LV26" s="62"/>
      <c r="LW26" s="63" t="str">
        <f>IF(LU26=0," ",(VLOOKUP(LU26,PROTOKOL!$A$1:$E$28,2))*LV26)</f>
        <v xml:space="preserve"> </v>
      </c>
      <c r="LX26" s="64" t="str">
        <f t="shared" si="66"/>
        <v xml:space="preserve"> </v>
      </c>
      <c r="LY26" s="65" t="str">
        <f>IF(LU26=0," ",VLOOKUP(LU26,PROTOKOL!$A:$E,5,))</f>
        <v xml:space="preserve"> </v>
      </c>
      <c r="LZ26" s="82" t="str">
        <f t="shared" si="67"/>
        <v xml:space="preserve"> </v>
      </c>
      <c r="MA26" s="65"/>
      <c r="MB26" s="82" t="str">
        <f t="shared" si="104"/>
        <v xml:space="preserve"> </v>
      </c>
      <c r="MC26" s="185" t="str">
        <f>IF(LN25+LN26+LN27=7.5,"ü","û")</f>
        <v>ü</v>
      </c>
      <c r="MD26" s="226"/>
      <c r="ME26" s="61" t="str">
        <f>IF(MG26=0," ",VLOOKUP(MG26,PROTOKOL!$A:$F,6))</f>
        <v xml:space="preserve"> </v>
      </c>
      <c r="MF26" s="62"/>
      <c r="MG26" s="62"/>
      <c r="MH26" s="62"/>
      <c r="MI26" s="63" t="str">
        <f>IF(MG26=0," ",(VLOOKUP(MG26,PROTOKOL!$A$1:$E$28,2))*MH26)</f>
        <v xml:space="preserve"> </v>
      </c>
      <c r="MJ26" s="64" t="str">
        <f t="shared" si="68"/>
        <v xml:space="preserve"> </v>
      </c>
      <c r="MK26" s="65" t="str">
        <f>IF(MG26=0," ",VLOOKUP(MG26,PROTOKOL!$A:$E,5,))</f>
        <v xml:space="preserve"> </v>
      </c>
      <c r="ML26" s="82" t="str">
        <f t="shared" si="69"/>
        <v xml:space="preserve"> </v>
      </c>
      <c r="MM26" s="61" t="str">
        <f>IF(MO26=0," ",VLOOKUP(MO26,PROTOKOL!$A:$F,6))</f>
        <v xml:space="preserve"> </v>
      </c>
      <c r="MN26" s="66"/>
      <c r="MO26" s="66"/>
      <c r="MP26" s="62"/>
      <c r="MQ26" s="63" t="str">
        <f>IF(MO26=0," ",(VLOOKUP(MO26,PROTOKOL!$A$1:$E$28,2))*MP26)</f>
        <v xml:space="preserve"> </v>
      </c>
      <c r="MR26" s="64" t="str">
        <f t="shared" si="70"/>
        <v xml:space="preserve"> </v>
      </c>
      <c r="MS26" s="65" t="str">
        <f>IF(MO26=0," ",VLOOKUP(MO26,PROTOKOL!$A:$E,5,))</f>
        <v xml:space="preserve"> </v>
      </c>
      <c r="MT26" s="82" t="str">
        <f t="shared" si="71"/>
        <v xml:space="preserve"> </v>
      </c>
      <c r="MU26" s="65"/>
      <c r="MV26" s="82" t="str">
        <f t="shared" si="105"/>
        <v xml:space="preserve"> </v>
      </c>
      <c r="MW26" s="185" t="e">
        <f>IF(#REF!+#REF!+#REF!=7.5,"ü","û")</f>
        <v>#REF!</v>
      </c>
      <c r="MX26" s="226"/>
      <c r="MY26" s="61" t="s">
        <v>48</v>
      </c>
      <c r="MZ26" s="62"/>
      <c r="NA26" s="62"/>
      <c r="NB26" s="62"/>
      <c r="NC26" s="63" t="str">
        <f>IF(NA26=0," ",(VLOOKUP(NA26,PROTOKOL!$A$1:$E$28,2))*NB26)</f>
        <v xml:space="preserve"> </v>
      </c>
      <c r="ND26" s="64" t="str">
        <f t="shared" si="72"/>
        <v xml:space="preserve"> </v>
      </c>
      <c r="NE26" s="65" t="str">
        <f>IF(NA26=0," ",VLOOKUP(NA26,PROTOKOL!$A:$E,5,))</f>
        <v xml:space="preserve"> </v>
      </c>
      <c r="NF26" s="82" t="str">
        <f t="shared" si="73"/>
        <v xml:space="preserve"> </v>
      </c>
      <c r="NG26" s="61" t="str">
        <f>IF(NI26=0," ",VLOOKUP(NI26,PROTOKOL!$A:$F,6))</f>
        <v xml:space="preserve"> </v>
      </c>
      <c r="NH26" s="66"/>
      <c r="NI26" s="66"/>
      <c r="NJ26" s="62"/>
      <c r="NK26" s="63" t="str">
        <f>IF(NI26=0," ",(VLOOKUP(NI26,PROTOKOL!$A$1:$E$28,2))*NJ26)</f>
        <v xml:space="preserve"> </v>
      </c>
      <c r="NL26" s="64" t="str">
        <f t="shared" si="74"/>
        <v xml:space="preserve"> </v>
      </c>
      <c r="NM26" s="65" t="str">
        <f>IF(NI26=0," ",VLOOKUP(NI26,PROTOKOL!$A:$E,5,))</f>
        <v xml:space="preserve"> </v>
      </c>
      <c r="NN26" s="82" t="str">
        <f t="shared" si="75"/>
        <v xml:space="preserve"> </v>
      </c>
      <c r="NO26" s="65"/>
      <c r="NP26" s="82" t="str">
        <f t="shared" si="106"/>
        <v xml:space="preserve"> </v>
      </c>
      <c r="NQ26" s="185" t="str">
        <f>IF(NB25+NB26+NB27=7.5,"ü","û")</f>
        <v>û</v>
      </c>
      <c r="NR26" s="226"/>
      <c r="NS26" s="61" t="str">
        <f>IF(NU26=0," ",VLOOKUP(NU26,PROTOKOL!$A:$F,6))</f>
        <v xml:space="preserve"> </v>
      </c>
      <c r="NT26" s="62"/>
      <c r="NU26" s="62"/>
      <c r="NV26" s="62"/>
      <c r="NW26" s="63" t="str">
        <f>IF(NU26=0," ",(VLOOKUP(NU26,PROTOKOL!$A$1:$E$28,2))*NV26)</f>
        <v xml:space="preserve"> </v>
      </c>
      <c r="NX26" s="64" t="str">
        <f t="shared" si="76"/>
        <v xml:space="preserve"> </v>
      </c>
      <c r="NY26" s="65" t="str">
        <f>IF(NU26=0," ",VLOOKUP(NU26,PROTOKOL!$A:$E,5,))</f>
        <v xml:space="preserve"> </v>
      </c>
      <c r="NZ26" s="82" t="str">
        <f t="shared" si="77"/>
        <v xml:space="preserve"> </v>
      </c>
      <c r="OA26" s="61" t="str">
        <f>IF(OC26=0," ",VLOOKUP(OC26,PROTOKOL!$A:$F,6))</f>
        <v xml:space="preserve"> </v>
      </c>
      <c r="OB26" s="66"/>
      <c r="OC26" s="66"/>
      <c r="OD26" s="62"/>
      <c r="OE26" s="63" t="str">
        <f>IF(OC26=0," ",(VLOOKUP(OC26,PROTOKOL!$A$1:$E$28,2))*OD26)</f>
        <v xml:space="preserve"> </v>
      </c>
      <c r="OF26" s="64" t="str">
        <f t="shared" si="78"/>
        <v xml:space="preserve"> </v>
      </c>
      <c r="OG26" s="65" t="str">
        <f>IF(OC26=0," ",VLOOKUP(OC26,PROTOKOL!$A:$E,5,))</f>
        <v xml:space="preserve"> </v>
      </c>
      <c r="OH26" s="82" t="str">
        <f t="shared" si="79"/>
        <v xml:space="preserve"> </v>
      </c>
      <c r="OI26" s="65"/>
      <c r="OJ26" s="82" t="str">
        <f t="shared" si="107"/>
        <v xml:space="preserve"> </v>
      </c>
      <c r="OK26" s="185" t="str">
        <f>IF(NV25+NV26+NV27=7.5,"ü","û")</f>
        <v>ü</v>
      </c>
      <c r="OL26" s="208">
        <v>2</v>
      </c>
      <c r="OM26" s="226"/>
      <c r="ON26" s="61" t="str">
        <f>IF(OP26=0," ",VLOOKUP(OP26,PROTOKOL!$A:$F,6))</f>
        <v xml:space="preserve"> </v>
      </c>
      <c r="OO26" s="62"/>
      <c r="OP26" s="62"/>
      <c r="OQ26" s="62"/>
      <c r="OR26" s="63" t="str">
        <f>IF(OP26=0," ",(VLOOKUP(OP26,PROTOKOL!$A$1:$E$28,2))*OQ26)</f>
        <v xml:space="preserve"> </v>
      </c>
      <c r="OS26" s="64" t="str">
        <f t="shared" si="80"/>
        <v xml:space="preserve"> </v>
      </c>
      <c r="OT26" s="65" t="str">
        <f>IF(OP26=0," ",VLOOKUP(OP26,PROTOKOL!$A:$E,5,))</f>
        <v xml:space="preserve"> </v>
      </c>
      <c r="OU26" s="82" t="str">
        <f t="shared" si="81"/>
        <v xml:space="preserve"> </v>
      </c>
      <c r="OV26" s="61" t="str">
        <f>IF(OX26=0," ",VLOOKUP(OX26,PROTOKOL!$A:$F,6))</f>
        <v xml:space="preserve"> </v>
      </c>
      <c r="OW26" s="66"/>
      <c r="OX26" s="66"/>
      <c r="OY26" s="62"/>
      <c r="OZ26" s="63" t="str">
        <f>IF(OX26=0," ",(VLOOKUP(OX26,PROTOKOL!$A$1:$E$28,2))*OY26)</f>
        <v xml:space="preserve"> </v>
      </c>
      <c r="PA26" s="64" t="str">
        <f t="shared" si="108"/>
        <v xml:space="preserve"> </v>
      </c>
      <c r="PB26" s="65" t="str">
        <f>IF(OX26=0," ",VLOOKUP(OX26,PROTOKOL!$A:$E,5,))</f>
        <v xml:space="preserve"> </v>
      </c>
      <c r="PC26" s="82" t="str">
        <f t="shared" si="109"/>
        <v xml:space="preserve"> </v>
      </c>
      <c r="PD26" s="82">
        <f t="shared" si="110"/>
        <v>0</v>
      </c>
      <c r="PE26" s="82" t="str">
        <f t="shared" si="111"/>
        <v xml:space="preserve"> </v>
      </c>
      <c r="PF26" s="185" t="str">
        <f>IF(OQ25+OQ26+OQ27=7.5,"ü","û")</f>
        <v>û</v>
      </c>
      <c r="PG26" s="226"/>
      <c r="PH26" s="61" t="s">
        <v>48</v>
      </c>
      <c r="PI26" s="62"/>
      <c r="PJ26" s="62"/>
      <c r="PK26" s="62"/>
      <c r="PL26" s="63" t="str">
        <f>IF(PJ26=0," ",(VLOOKUP(PJ26,PROTOKOL!$A$1:$E$28,2))*PK26)</f>
        <v xml:space="preserve"> </v>
      </c>
      <c r="PM26" s="64" t="str">
        <f t="shared" si="84"/>
        <v xml:space="preserve"> </v>
      </c>
      <c r="PN26" s="65" t="str">
        <f>IF(PJ26=0," ",VLOOKUP(PJ26,PROTOKOL!$A:$E,5,))</f>
        <v xml:space="preserve"> </v>
      </c>
      <c r="PO26" s="82" t="str">
        <f t="shared" si="85"/>
        <v xml:space="preserve"> </v>
      </c>
      <c r="PP26" s="61" t="str">
        <f>IF(PR26=0," ",VLOOKUP(PR26,PROTOKOL!$A:$F,6))</f>
        <v xml:space="preserve"> </v>
      </c>
      <c r="PQ26" s="66"/>
      <c r="PR26" s="66"/>
      <c r="PS26" s="62"/>
      <c r="PT26" s="63" t="str">
        <f>IF(PR26=0," ",(VLOOKUP(PR26,PROTOKOL!$A$1:$E$28,2))*PS26)</f>
        <v xml:space="preserve"> </v>
      </c>
      <c r="PU26" s="64" t="str">
        <f t="shared" si="86"/>
        <v xml:space="preserve"> </v>
      </c>
      <c r="PV26" s="65" t="str">
        <f>IF(PR26=0," ",VLOOKUP(PR26,PROTOKOL!$A:$E,5,))</f>
        <v xml:space="preserve"> </v>
      </c>
      <c r="PW26" s="82" t="str">
        <f t="shared" si="87"/>
        <v xml:space="preserve"> </v>
      </c>
      <c r="PX26" s="65"/>
      <c r="PY26" s="82" t="str">
        <f t="shared" si="112"/>
        <v xml:space="preserve"> </v>
      </c>
      <c r="PZ26" s="117"/>
      <c r="QA26" s="117"/>
      <c r="QB26" s="117"/>
      <c r="QC26" s="117"/>
      <c r="QD26" s="117"/>
      <c r="QE26" s="117"/>
      <c r="QF26" s="117"/>
      <c r="QG26" s="117"/>
      <c r="QH26" s="117"/>
      <c r="QI26" s="117"/>
      <c r="QJ26" s="117"/>
      <c r="QK26" s="117"/>
      <c r="QL26" s="117"/>
      <c r="QM26" s="117"/>
      <c r="QN26" s="117"/>
      <c r="QO26" s="117"/>
    </row>
    <row r="27" spans="1:457" ht="12.75" customHeight="1" thickBot="1">
      <c r="B27" s="227"/>
      <c r="C27" s="61" t="str">
        <f>IF(E27=0," ",VLOOKUP(E27,PROTOKOL!$A:$F,6))</f>
        <v xml:space="preserve"> </v>
      </c>
      <c r="D27" s="62"/>
      <c r="E27" s="62"/>
      <c r="F27" s="62"/>
      <c r="G27" s="63" t="str">
        <f>IF(E27=0," ",(VLOOKUP(E27,PROTOKOL!$A$1:$E$28,2))*F27)</f>
        <v xml:space="preserve"> </v>
      </c>
      <c r="H27" s="64" t="str">
        <f t="shared" si="0"/>
        <v xml:space="preserve"> </v>
      </c>
      <c r="I27" s="65" t="str">
        <f>IF(E27=0," ",VLOOKUP(E27,PROTOKOL!$A:$E,5,))</f>
        <v xml:space="preserve"> </v>
      </c>
      <c r="J27" s="82" t="str">
        <f t="shared" si="1"/>
        <v xml:space="preserve"> </v>
      </c>
      <c r="K27" s="61" t="str">
        <f>IF(M27=0," ",VLOOKUP(M27,PROTOKOL!$A:$F,6))</f>
        <v xml:space="preserve"> </v>
      </c>
      <c r="L27" s="66"/>
      <c r="M27" s="66"/>
      <c r="N27" s="62"/>
      <c r="O27" s="63" t="str">
        <f>IF(M27=0," ",(VLOOKUP(M27,PROTOKOL!$A$1:$E$28,2))*N27)</f>
        <v xml:space="preserve"> </v>
      </c>
      <c r="P27" s="64" t="str">
        <f t="shared" si="2"/>
        <v xml:space="preserve"> </v>
      </c>
      <c r="Q27" s="65" t="str">
        <f>IF(M27=0," ",VLOOKUP(M27,PROTOKOL!$A:$E,5,))</f>
        <v xml:space="preserve"> </v>
      </c>
      <c r="R27" s="82" t="str">
        <f t="shared" si="3"/>
        <v xml:space="preserve"> </v>
      </c>
      <c r="S27" s="65"/>
      <c r="T27" s="82" t="str">
        <f t="shared" si="88"/>
        <v xml:space="preserve"> </v>
      </c>
      <c r="U27" s="117"/>
      <c r="V27" s="227"/>
      <c r="W27" s="61" t="str">
        <f>IF(Y27=0," ",VLOOKUP(Y27,PROTOKOL!$A:$F,6))</f>
        <v xml:space="preserve"> </v>
      </c>
      <c r="X27" s="62"/>
      <c r="Y27" s="62"/>
      <c r="Z27" s="62"/>
      <c r="AA27" s="63" t="str">
        <f>IF(Y27=0," ",(VLOOKUP(Y27,PROTOKOL!$A$1:$E$28,2))*Z27)</f>
        <v xml:space="preserve"> </v>
      </c>
      <c r="AB27" s="64" t="str">
        <f t="shared" si="4"/>
        <v xml:space="preserve"> </v>
      </c>
      <c r="AC27" s="65" t="str">
        <f>IF(Y27=0," ",VLOOKUP(Y27,PROTOKOL!$A:$E,5,))</f>
        <v xml:space="preserve"> </v>
      </c>
      <c r="AD27" s="82" t="str">
        <f t="shared" si="5"/>
        <v xml:space="preserve"> </v>
      </c>
      <c r="AE27" s="61" t="str">
        <f>IF(AG27=0," ",VLOOKUP(AG27,PROTOKOL!$A:$F,6))</f>
        <v xml:space="preserve"> </v>
      </c>
      <c r="AF27" s="66"/>
      <c r="AG27" s="66"/>
      <c r="AH27" s="62"/>
      <c r="AI27" s="63" t="str">
        <f>IF(AG27=0," ",(VLOOKUP(AG27,PROTOKOL!$A$1:$E$28,2))*AH27)</f>
        <v xml:space="preserve"> </v>
      </c>
      <c r="AJ27" s="64" t="str">
        <f t="shared" si="6"/>
        <v xml:space="preserve"> </v>
      </c>
      <c r="AK27" s="65" t="str">
        <f>IF(AG27=0," ",VLOOKUP(AG27,PROTOKOL!$A:$E,5,))</f>
        <v xml:space="preserve"> </v>
      </c>
      <c r="AL27" s="82" t="str">
        <f t="shared" si="7"/>
        <v xml:space="preserve"> </v>
      </c>
      <c r="AM27" s="65"/>
      <c r="AN27" s="82" t="str">
        <f t="shared" si="89"/>
        <v xml:space="preserve"> </v>
      </c>
      <c r="AO27" s="117"/>
      <c r="AP27" s="227"/>
      <c r="AQ27" s="61" t="str">
        <f>IF(AS27=0," ",VLOOKUP(AS27,PROTOKOL!$A:$F,6))</f>
        <v>KOKU TESTİ</v>
      </c>
      <c r="AR27" s="62">
        <v>1</v>
      </c>
      <c r="AS27" s="62">
        <v>16</v>
      </c>
      <c r="AT27" s="62">
        <v>1.5</v>
      </c>
      <c r="AU27" s="63">
        <f>IF(AS27=0," ",(VLOOKUP(AS27,PROTOKOL!$A$1:$E$28,2))*AT27)</f>
        <v>0</v>
      </c>
      <c r="AV27" s="64">
        <f t="shared" si="8"/>
        <v>1</v>
      </c>
      <c r="AW27" s="65">
        <f>IF(AS27=0," ",VLOOKUP(AS27,PROTOKOL!$A:$E,5,))</f>
        <v>25.405435113750318</v>
      </c>
      <c r="AX27" s="82">
        <f>IF(AS27=0," ",AW27*AV27)/7.5*1.5</f>
        <v>5.0810870227500642</v>
      </c>
      <c r="AY27" s="61" t="str">
        <f>IF(BA27=0," ",VLOOKUP(BA27,PROTOKOL!$A:$F,6))</f>
        <v xml:space="preserve"> </v>
      </c>
      <c r="AZ27" s="66"/>
      <c r="BA27" s="66"/>
      <c r="BB27" s="62"/>
      <c r="BC27" s="63" t="str">
        <f>IF(BA27=0," ",(VLOOKUP(BA27,PROTOKOL!$A$1:$E$28,2))*BB27)</f>
        <v xml:space="preserve"> </v>
      </c>
      <c r="BD27" s="64" t="str">
        <f t="shared" si="10"/>
        <v xml:space="preserve"> </v>
      </c>
      <c r="BE27" s="65" t="str">
        <f>IF(BA27=0," ",VLOOKUP(BA27,PROTOKOL!$A:$E,5,))</f>
        <v xml:space="preserve"> </v>
      </c>
      <c r="BF27" s="82" t="str">
        <f t="shared" si="11"/>
        <v xml:space="preserve"> </v>
      </c>
      <c r="BG27" s="65"/>
      <c r="BH27" s="82" t="str">
        <f t="shared" si="90"/>
        <v xml:space="preserve"> </v>
      </c>
      <c r="BI27" s="117"/>
      <c r="BJ27" s="227"/>
      <c r="BK27" s="61" t="str">
        <f>IF(BM27=0," ",VLOOKUP(BM27,PROTOKOL!$A:$F,6))</f>
        <v xml:space="preserve"> </v>
      </c>
      <c r="BL27" s="62"/>
      <c r="BM27" s="62"/>
      <c r="BN27" s="62"/>
      <c r="BO27" s="63" t="str">
        <f>IF(BM27=0," ",(VLOOKUP(BM27,PROTOKOL!$A$1:$E$28,2))*BN27)</f>
        <v xml:space="preserve"> </v>
      </c>
      <c r="BP27" s="64" t="str">
        <f t="shared" si="12"/>
        <v xml:space="preserve"> </v>
      </c>
      <c r="BQ27" s="65" t="str">
        <f>IF(BM27=0," ",VLOOKUP(BM27,PROTOKOL!$A:$E,5,))</f>
        <v xml:space="preserve"> </v>
      </c>
      <c r="BR27" s="82" t="str">
        <f t="shared" si="13"/>
        <v xml:space="preserve"> </v>
      </c>
      <c r="BS27" s="61" t="str">
        <f>IF(BU27=0," ",VLOOKUP(BU27,PROTOKOL!$A:$F,6))</f>
        <v xml:space="preserve"> </v>
      </c>
      <c r="BT27" s="66"/>
      <c r="BU27" s="66"/>
      <c r="BV27" s="62"/>
      <c r="BW27" s="63" t="str">
        <f>IF(BU27=0," ",(VLOOKUP(BU27,PROTOKOL!$A$1:$E$28,2))*BV27)</f>
        <v xml:space="preserve"> </v>
      </c>
      <c r="BX27" s="64" t="str">
        <f t="shared" si="14"/>
        <v xml:space="preserve"> </v>
      </c>
      <c r="BY27" s="65" t="str">
        <f>IF(BU27=0," ",VLOOKUP(BU27,PROTOKOL!$A:$E,5,))</f>
        <v xml:space="preserve"> </v>
      </c>
      <c r="BZ27" s="82" t="str">
        <f t="shared" si="15"/>
        <v xml:space="preserve"> </v>
      </c>
      <c r="CA27" s="65"/>
      <c r="CB27" s="82" t="str">
        <f t="shared" si="91"/>
        <v xml:space="preserve"> </v>
      </c>
      <c r="CC27" s="117"/>
      <c r="CD27" s="227"/>
      <c r="CE27" s="61" t="str">
        <f>IF(CG27=0," ",VLOOKUP(CG27,PROTOKOL!$A:$F,6))</f>
        <v xml:space="preserve"> </v>
      </c>
      <c r="CF27" s="62"/>
      <c r="CG27" s="62"/>
      <c r="CH27" s="62"/>
      <c r="CI27" s="63" t="str">
        <f>IF(CG27=0," ",(VLOOKUP(CG27,PROTOKOL!$A$1:$E$28,2))*CH27)</f>
        <v xml:space="preserve"> </v>
      </c>
      <c r="CJ27" s="64" t="str">
        <f t="shared" si="16"/>
        <v xml:space="preserve"> </v>
      </c>
      <c r="CK27" s="65" t="str">
        <f>IF(CG27=0," ",VLOOKUP(CG27,PROTOKOL!$A:$E,5,))</f>
        <v xml:space="preserve"> </v>
      </c>
      <c r="CL27" s="82" t="str">
        <f t="shared" si="17"/>
        <v xml:space="preserve"> </v>
      </c>
      <c r="CM27" s="61" t="str">
        <f>IF(CO27=0," ",VLOOKUP(CO27,PROTOKOL!$A:$F,6))</f>
        <v xml:space="preserve"> </v>
      </c>
      <c r="CN27" s="66"/>
      <c r="CO27" s="66"/>
      <c r="CP27" s="62"/>
      <c r="CQ27" s="63" t="str">
        <f>IF(CO27=0," ",(VLOOKUP(CO27,PROTOKOL!$A$1:$E$28,2))*CP27)</f>
        <v xml:space="preserve"> </v>
      </c>
      <c r="CR27" s="64" t="str">
        <f t="shared" si="18"/>
        <v xml:space="preserve"> </v>
      </c>
      <c r="CS27" s="65" t="str">
        <f>IF(CO27=0," ",VLOOKUP(CO27,PROTOKOL!$A:$E,5,))</f>
        <v xml:space="preserve"> </v>
      </c>
      <c r="CT27" s="82" t="str">
        <f t="shared" si="19"/>
        <v xml:space="preserve"> </v>
      </c>
      <c r="CU27" s="65"/>
      <c r="CV27" s="82" t="str">
        <f t="shared" si="92"/>
        <v xml:space="preserve"> </v>
      </c>
      <c r="CW27" s="117"/>
      <c r="CX27" s="227"/>
      <c r="CY27" s="61" t="str">
        <f>IF(DA27=0," ",VLOOKUP(DA27,PROTOKOL!$A:$F,6))</f>
        <v xml:space="preserve"> </v>
      </c>
      <c r="CZ27" s="62"/>
      <c r="DA27" s="62"/>
      <c r="DB27" s="62"/>
      <c r="DC27" s="63" t="str">
        <f>IF(DA27=0," ",(VLOOKUP(DA27,PROTOKOL!$A$1:$E$28,2))*DB27)</f>
        <v xml:space="preserve"> </v>
      </c>
      <c r="DD27" s="64" t="str">
        <f t="shared" si="20"/>
        <v xml:space="preserve"> </v>
      </c>
      <c r="DE27" s="65" t="str">
        <f>IF(DA27=0," ",VLOOKUP(DA27,PROTOKOL!$A:$E,5,))</f>
        <v xml:space="preserve"> </v>
      </c>
      <c r="DF27" s="82" t="str">
        <f t="shared" si="21"/>
        <v xml:space="preserve"> </v>
      </c>
      <c r="DG27" s="61" t="str">
        <f>IF(DI27=0," ",VLOOKUP(DI27,PROTOKOL!$A:$F,6))</f>
        <v xml:space="preserve"> </v>
      </c>
      <c r="DH27" s="66"/>
      <c r="DI27" s="66"/>
      <c r="DJ27" s="62"/>
      <c r="DK27" s="63" t="str">
        <f>IF(DI27=0," ",(VLOOKUP(DI27,PROTOKOL!$A$1:$E$28,2))*DJ27)</f>
        <v xml:space="preserve"> </v>
      </c>
      <c r="DL27" s="64" t="str">
        <f t="shared" si="22"/>
        <v xml:space="preserve"> </v>
      </c>
      <c r="DM27" s="65" t="str">
        <f>IF(DI27=0," ",VLOOKUP(DI27,PROTOKOL!$A:$E,5,))</f>
        <v xml:space="preserve"> </v>
      </c>
      <c r="DN27" s="82" t="str">
        <f t="shared" si="23"/>
        <v xml:space="preserve"> </v>
      </c>
      <c r="DO27" s="65"/>
      <c r="DP27" s="82" t="str">
        <f t="shared" si="93"/>
        <v xml:space="preserve"> </v>
      </c>
      <c r="DQ27" s="117"/>
      <c r="DR27" s="227"/>
      <c r="DS27" s="61" t="str">
        <f>IF(DU27=0," ",VLOOKUP(DU27,PROTOKOL!$A:$F,6))</f>
        <v xml:space="preserve"> </v>
      </c>
      <c r="DT27" s="62"/>
      <c r="DU27" s="62"/>
      <c r="DV27" s="62"/>
      <c r="DW27" s="63" t="str">
        <f>IF(DU27=0," ",(VLOOKUP(DU27,PROTOKOL!$A$1:$E$28,2))*DV27)</f>
        <v xml:space="preserve"> </v>
      </c>
      <c r="DX27" s="64" t="str">
        <f t="shared" si="24"/>
        <v xml:space="preserve"> </v>
      </c>
      <c r="DY27" s="65" t="str">
        <f>IF(DU27=0," ",VLOOKUP(DU27,PROTOKOL!$A:$E,5,))</f>
        <v xml:space="preserve"> </v>
      </c>
      <c r="DZ27" s="82" t="str">
        <f t="shared" si="25"/>
        <v xml:space="preserve"> </v>
      </c>
      <c r="EA27" s="61" t="str">
        <f>IF(EC27=0," ",VLOOKUP(EC27,PROTOKOL!$A:$F,6))</f>
        <v xml:space="preserve"> </v>
      </c>
      <c r="EB27" s="66"/>
      <c r="EC27" s="66"/>
      <c r="ED27" s="62"/>
      <c r="EE27" s="63" t="str">
        <f>IF(EC27=0," ",(VLOOKUP(EC27,PROTOKOL!$A$1:$E$28,2))*ED27)</f>
        <v xml:space="preserve"> </v>
      </c>
      <c r="EF27" s="64" t="str">
        <f t="shared" si="26"/>
        <v xml:space="preserve"> </v>
      </c>
      <c r="EG27" s="65" t="str">
        <f>IF(EC27=0," ",VLOOKUP(EC27,PROTOKOL!$A:$E,5,))</f>
        <v xml:space="preserve"> </v>
      </c>
      <c r="EH27" s="82" t="str">
        <f t="shared" si="27"/>
        <v xml:space="preserve"> </v>
      </c>
      <c r="EI27" s="65"/>
      <c r="EJ27" s="82" t="str">
        <f t="shared" si="94"/>
        <v xml:space="preserve"> </v>
      </c>
      <c r="EK27" s="117"/>
      <c r="EL27" s="227"/>
      <c r="EM27" s="61" t="str">
        <f>IF(EO27=0," ",VLOOKUP(EO27,PROTOKOL!$A:$F,6))</f>
        <v xml:space="preserve"> </v>
      </c>
      <c r="EN27" s="62"/>
      <c r="EO27" s="62"/>
      <c r="EP27" s="62"/>
      <c r="EQ27" s="63" t="str">
        <f>IF(EO27=0," ",(VLOOKUP(EO27,PROTOKOL!$A$1:$E$28,2))*EP27)</f>
        <v xml:space="preserve"> </v>
      </c>
      <c r="ER27" s="64" t="str">
        <f t="shared" si="28"/>
        <v xml:space="preserve"> </v>
      </c>
      <c r="ES27" s="65" t="str">
        <f>IF(EO27=0," ",VLOOKUP(EO27,PROTOKOL!$A:$E,5,))</f>
        <v xml:space="preserve"> </v>
      </c>
      <c r="ET27" s="82" t="str">
        <f t="shared" si="29"/>
        <v xml:space="preserve"> </v>
      </c>
      <c r="EU27" s="61" t="str">
        <f>IF(EW27=0," ",VLOOKUP(EW27,PROTOKOL!$A:$F,6))</f>
        <v xml:space="preserve"> </v>
      </c>
      <c r="EV27" s="66"/>
      <c r="EW27" s="66"/>
      <c r="EX27" s="62"/>
      <c r="EY27" s="63" t="str">
        <f>IF(EW27=0," ",(VLOOKUP(EW27,PROTOKOL!$A$1:$E$28,2))*EX27)</f>
        <v xml:space="preserve"> </v>
      </c>
      <c r="EZ27" s="64" t="str">
        <f t="shared" si="30"/>
        <v xml:space="preserve"> </v>
      </c>
      <c r="FA27" s="65" t="str">
        <f>IF(EW27=0," ",VLOOKUP(EW27,PROTOKOL!$A:$E,5,))</f>
        <v xml:space="preserve"> </v>
      </c>
      <c r="FB27" s="82" t="str">
        <f t="shared" si="31"/>
        <v xml:space="preserve"> </v>
      </c>
      <c r="FC27" s="65"/>
      <c r="FD27" s="82" t="str">
        <f t="shared" si="95"/>
        <v xml:space="preserve"> </v>
      </c>
      <c r="FE27" s="117"/>
      <c r="FF27" s="227"/>
      <c r="FG27" s="61" t="str">
        <f>IF(FI27=0," ",VLOOKUP(FI27,PROTOKOL!$A:$F,6))</f>
        <v>KOKU TESTİ</v>
      </c>
      <c r="FH27" s="62">
        <v>1</v>
      </c>
      <c r="FI27" s="62">
        <v>16</v>
      </c>
      <c r="FJ27" s="62">
        <v>1</v>
      </c>
      <c r="FK27" s="63">
        <f>IF(FI27=0," ",(VLOOKUP(FI27,PROTOKOL!$A$1:$E$28,2))*FJ27)</f>
        <v>0</v>
      </c>
      <c r="FL27" s="64">
        <f t="shared" si="32"/>
        <v>1</v>
      </c>
      <c r="FM27" s="65">
        <f>IF(FI27=0," ",VLOOKUP(FI27,PROTOKOL!$A:$E,5,))</f>
        <v>25.405435113750318</v>
      </c>
      <c r="FN27" s="82">
        <f>IF(FI27=0," ",FM27*FL27)/7.5*1</f>
        <v>3.3873913485000426</v>
      </c>
      <c r="FO27" s="61" t="str">
        <f>IF(FQ27=0," ",VLOOKUP(FQ27,PROTOKOL!$A:$F,6))</f>
        <v xml:space="preserve"> </v>
      </c>
      <c r="FP27" s="66"/>
      <c r="FQ27" s="66"/>
      <c r="FR27" s="62"/>
      <c r="FS27" s="63" t="str">
        <f>IF(FQ27=0," ",(VLOOKUP(FQ27,PROTOKOL!$A$1:$E$28,2))*FR27)</f>
        <v xml:space="preserve"> </v>
      </c>
      <c r="FT27" s="64" t="str">
        <f t="shared" si="34"/>
        <v xml:space="preserve"> </v>
      </c>
      <c r="FU27" s="65" t="str">
        <f>IF(FQ27=0," ",VLOOKUP(FQ27,PROTOKOL!$A:$E,5,))</f>
        <v xml:space="preserve"> </v>
      </c>
      <c r="FV27" s="82" t="str">
        <f t="shared" si="35"/>
        <v xml:space="preserve"> </v>
      </c>
      <c r="FW27" s="65"/>
      <c r="FX27" s="82" t="str">
        <f t="shared" si="96"/>
        <v xml:space="preserve"> </v>
      </c>
      <c r="FY27" s="117"/>
      <c r="FZ27" s="227"/>
      <c r="GA27" s="61" t="str">
        <f>IF(GC27=0," ",VLOOKUP(GC27,PROTOKOL!$A:$F,6))</f>
        <v xml:space="preserve"> </v>
      </c>
      <c r="GB27" s="62"/>
      <c r="GC27" s="62"/>
      <c r="GD27" s="62"/>
      <c r="GE27" s="63" t="str">
        <f>IF(GC27=0," ",(VLOOKUP(GC27,PROTOKOL!$A$1:$E$28,2))*GD27)</f>
        <v xml:space="preserve"> </v>
      </c>
      <c r="GF27" s="64" t="str">
        <f t="shared" si="36"/>
        <v xml:space="preserve"> </v>
      </c>
      <c r="GG27" s="65" t="str">
        <f>IF(GC27=0," ",VLOOKUP(GC27,PROTOKOL!$A:$E,5,))</f>
        <v xml:space="preserve"> </v>
      </c>
      <c r="GH27" s="82" t="str">
        <f t="shared" si="37"/>
        <v xml:space="preserve"> </v>
      </c>
      <c r="GI27" s="61" t="str">
        <f>IF(GK27=0," ",VLOOKUP(GK27,PROTOKOL!$A:$F,6))</f>
        <v xml:space="preserve"> </v>
      </c>
      <c r="GJ27" s="66"/>
      <c r="GK27" s="66"/>
      <c r="GL27" s="62"/>
      <c r="GM27" s="63" t="str">
        <f>IF(GK27=0," ",(VLOOKUP(GK27,PROTOKOL!$A$1:$E$28,2))*GL27)</f>
        <v xml:space="preserve"> </v>
      </c>
      <c r="GN27" s="64" t="str">
        <f t="shared" si="38"/>
        <v xml:space="preserve"> </v>
      </c>
      <c r="GO27" s="65" t="str">
        <f>IF(GK27=0," ",VLOOKUP(GK27,PROTOKOL!$A:$E,5,))</f>
        <v xml:space="preserve"> </v>
      </c>
      <c r="GP27" s="82" t="str">
        <f t="shared" si="39"/>
        <v xml:space="preserve"> </v>
      </c>
      <c r="GQ27" s="65"/>
      <c r="GR27" s="82" t="str">
        <f t="shared" si="97"/>
        <v xml:space="preserve"> </v>
      </c>
      <c r="GS27" s="117"/>
      <c r="GT27" s="227"/>
      <c r="GU27" s="61" t="str">
        <f>IF(GW27=0," ",VLOOKUP(GW27,PROTOKOL!$A:$F,6))</f>
        <v xml:space="preserve"> </v>
      </c>
      <c r="GV27" s="62"/>
      <c r="GW27" s="62"/>
      <c r="GX27" s="62"/>
      <c r="GY27" s="63" t="str">
        <f>IF(GW27=0," ",(VLOOKUP(GW27,PROTOKOL!$A$1:$E$28,2))*GX27)</f>
        <v xml:space="preserve"> </v>
      </c>
      <c r="GZ27" s="64" t="str">
        <f t="shared" si="40"/>
        <v xml:space="preserve"> </v>
      </c>
      <c r="HA27" s="65" t="str">
        <f>IF(GW27=0," ",VLOOKUP(GW27,PROTOKOL!$A:$E,5,))</f>
        <v xml:space="preserve"> </v>
      </c>
      <c r="HB27" s="82" t="str">
        <f t="shared" si="41"/>
        <v xml:space="preserve"> </v>
      </c>
      <c r="HC27" s="61" t="str">
        <f>IF(HE27=0," ",VLOOKUP(HE27,PROTOKOL!$A:$F,6))</f>
        <v xml:space="preserve"> </v>
      </c>
      <c r="HD27" s="66"/>
      <c r="HE27" s="66"/>
      <c r="HF27" s="62"/>
      <c r="HG27" s="63" t="str">
        <f>IF(HE27=0," ",(VLOOKUP(HE27,PROTOKOL!$A$1:$E$28,2))*HF27)</f>
        <v xml:space="preserve"> </v>
      </c>
      <c r="HH27" s="64" t="str">
        <f t="shared" si="42"/>
        <v xml:space="preserve"> </v>
      </c>
      <c r="HI27" s="65" t="str">
        <f>IF(HE27=0," ",VLOOKUP(HE27,PROTOKOL!$A:$E,5,))</f>
        <v xml:space="preserve"> </v>
      </c>
      <c r="HJ27" s="82" t="str">
        <f t="shared" si="43"/>
        <v xml:space="preserve"> </v>
      </c>
      <c r="HK27" s="65"/>
      <c r="HL27" s="82" t="str">
        <f t="shared" si="98"/>
        <v xml:space="preserve"> </v>
      </c>
      <c r="HM27" s="117"/>
      <c r="HN27" s="227"/>
      <c r="HO27" s="61" t="str">
        <f>IF(HQ27=0," ",VLOOKUP(HQ27,PROTOKOL!$A:$F,6))</f>
        <v xml:space="preserve"> </v>
      </c>
      <c r="HP27" s="62"/>
      <c r="HQ27" s="62"/>
      <c r="HR27" s="62"/>
      <c r="HS27" s="63" t="str">
        <f>IF(HQ27=0," ",(VLOOKUP(HQ27,PROTOKOL!$A$1:$E$28,2))*HR27)</f>
        <v xml:space="preserve"> </v>
      </c>
      <c r="HT27" s="64" t="str">
        <f t="shared" si="44"/>
        <v xml:space="preserve"> </v>
      </c>
      <c r="HU27" s="65" t="str">
        <f>IF(HQ27=0," ",VLOOKUP(HQ27,PROTOKOL!$A:$E,5,))</f>
        <v xml:space="preserve"> </v>
      </c>
      <c r="HV27" s="82" t="str">
        <f t="shared" si="45"/>
        <v xml:space="preserve"> </v>
      </c>
      <c r="HW27" s="61" t="str">
        <f>IF(HY27=0," ",VLOOKUP(HY27,PROTOKOL!$A:$F,6))</f>
        <v xml:space="preserve"> </v>
      </c>
      <c r="HX27" s="66"/>
      <c r="HY27" s="66"/>
      <c r="HZ27" s="62"/>
      <c r="IA27" s="63" t="str">
        <f>IF(HY27=0," ",(VLOOKUP(HY27,PROTOKOL!$A$1:$E$28,2))*HZ27)</f>
        <v xml:space="preserve"> </v>
      </c>
      <c r="IB27" s="64" t="str">
        <f t="shared" si="46"/>
        <v xml:space="preserve"> </v>
      </c>
      <c r="IC27" s="65" t="str">
        <f>IF(HY27=0," ",VLOOKUP(HY27,PROTOKOL!$A:$E,5,))</f>
        <v xml:space="preserve"> </v>
      </c>
      <c r="ID27" s="82" t="str">
        <f t="shared" si="47"/>
        <v xml:space="preserve"> </v>
      </c>
      <c r="IE27" s="65"/>
      <c r="IF27" s="82" t="str">
        <f t="shared" si="99"/>
        <v xml:space="preserve"> </v>
      </c>
      <c r="IG27" s="117"/>
      <c r="IH27" s="227"/>
      <c r="II27" s="61" t="str">
        <f>IF(IK27=0," ",VLOOKUP(IK27,PROTOKOL!$A:$F,6))</f>
        <v xml:space="preserve"> </v>
      </c>
      <c r="IJ27" s="62"/>
      <c r="IK27" s="62"/>
      <c r="IL27" s="62"/>
      <c r="IM27" s="63" t="str">
        <f>IF(IK27=0," ",(VLOOKUP(IK27,PROTOKOL!$A$1:$E$28,2))*IL27)</f>
        <v xml:space="preserve"> </v>
      </c>
      <c r="IN27" s="64" t="str">
        <f t="shared" si="48"/>
        <v xml:space="preserve"> </v>
      </c>
      <c r="IO27" s="65" t="str">
        <f>IF(IK27=0," ",VLOOKUP(IK27,PROTOKOL!$A:$E,5,))</f>
        <v xml:space="preserve"> </v>
      </c>
      <c r="IP27" s="82" t="str">
        <f t="shared" si="49"/>
        <v xml:space="preserve"> </v>
      </c>
      <c r="IQ27" s="61" t="str">
        <f>IF(IS27=0," ",VLOOKUP(IS27,PROTOKOL!$A:$F,6))</f>
        <v xml:space="preserve"> </v>
      </c>
      <c r="IR27" s="66"/>
      <c r="IS27" s="66"/>
      <c r="IT27" s="62"/>
      <c r="IU27" s="63" t="str">
        <f>IF(IS27=0," ",(VLOOKUP(IS27,PROTOKOL!$A$1:$E$28,2))*IT27)</f>
        <v xml:space="preserve"> </v>
      </c>
      <c r="IV27" s="64" t="str">
        <f t="shared" si="50"/>
        <v xml:space="preserve"> </v>
      </c>
      <c r="IW27" s="65" t="str">
        <f>IF(IS27=0," ",VLOOKUP(IS27,PROTOKOL!$A:$E,5,))</f>
        <v xml:space="preserve"> </v>
      </c>
      <c r="IX27" s="82" t="str">
        <f t="shared" si="51"/>
        <v xml:space="preserve"> </v>
      </c>
      <c r="IY27" s="65"/>
      <c r="IZ27" s="82" t="str">
        <f t="shared" si="100"/>
        <v xml:space="preserve"> </v>
      </c>
      <c r="JA27" s="117"/>
      <c r="JB27" s="227"/>
      <c r="JC27" s="61"/>
      <c r="JD27" s="62"/>
      <c r="JE27" s="62"/>
      <c r="JF27" s="62"/>
      <c r="JG27" s="63" t="str">
        <f>IF(JE27=0," ",(VLOOKUP(JE27,PROTOKOL!$A$1:$E$28,2))*JF27)</f>
        <v xml:space="preserve"> </v>
      </c>
      <c r="JH27" s="64" t="str">
        <f t="shared" si="52"/>
        <v xml:space="preserve"> </v>
      </c>
      <c r="JI27" s="65" t="str">
        <f>IF(JE27=0," ",VLOOKUP(JE27,PROTOKOL!$A:$E,5,))</f>
        <v xml:space="preserve"> </v>
      </c>
      <c r="JJ27" s="82" t="str">
        <f t="shared" si="53"/>
        <v xml:space="preserve"> </v>
      </c>
      <c r="JK27" s="61" t="str">
        <f>IF(JM27=0," ",VLOOKUP(JM27,PROTOKOL!$A:$F,6))</f>
        <v xml:space="preserve"> </v>
      </c>
      <c r="JL27" s="66"/>
      <c r="JM27" s="66"/>
      <c r="JN27" s="62"/>
      <c r="JO27" s="63" t="str">
        <f>IF(JM27=0," ",(VLOOKUP(JM27,PROTOKOL!$A$1:$E$28,2))*JN27)</f>
        <v xml:space="preserve"> </v>
      </c>
      <c r="JP27" s="64" t="str">
        <f t="shared" si="54"/>
        <v xml:space="preserve"> </v>
      </c>
      <c r="JQ27" s="65" t="str">
        <f>IF(JM27=0," ",VLOOKUP(JM27,PROTOKOL!$A:$E,5,))</f>
        <v xml:space="preserve"> </v>
      </c>
      <c r="JR27" s="82" t="str">
        <f t="shared" si="55"/>
        <v xml:space="preserve"> </v>
      </c>
      <c r="JS27" s="65"/>
      <c r="JT27" s="82" t="str">
        <f t="shared" si="101"/>
        <v xml:space="preserve"> </v>
      </c>
      <c r="JU27" s="117"/>
      <c r="JV27" s="227"/>
      <c r="JW27" s="61" t="str">
        <f>IF(JY27=0," ",VLOOKUP(JY27,PROTOKOL!$A:$F,6))</f>
        <v xml:space="preserve"> </v>
      </c>
      <c r="JX27" s="62"/>
      <c r="JY27" s="62"/>
      <c r="JZ27" s="62"/>
      <c r="KA27" s="63" t="str">
        <f>IF(JY27=0," ",(VLOOKUP(JY27,PROTOKOL!$A$1:$E$28,2))*JZ27)</f>
        <v xml:space="preserve"> </v>
      </c>
      <c r="KB27" s="64" t="str">
        <f t="shared" si="56"/>
        <v xml:space="preserve"> </v>
      </c>
      <c r="KC27" s="65" t="str">
        <f>IF(JY27=0," ",VLOOKUP(JY27,PROTOKOL!$A:$E,5,))</f>
        <v xml:space="preserve"> </v>
      </c>
      <c r="KD27" s="82" t="str">
        <f t="shared" si="57"/>
        <v xml:space="preserve"> </v>
      </c>
      <c r="KE27" s="61" t="str">
        <f>IF(KG27=0," ",VLOOKUP(KG27,PROTOKOL!$A:$F,6))</f>
        <v xml:space="preserve"> </v>
      </c>
      <c r="KF27" s="66"/>
      <c r="KG27" s="66"/>
      <c r="KH27" s="62"/>
      <c r="KI27" s="63" t="str">
        <f>IF(KG27=0," ",(VLOOKUP(KG27,PROTOKOL!$A$1:$E$28,2))*KH27)</f>
        <v xml:space="preserve"> </v>
      </c>
      <c r="KJ27" s="64" t="str">
        <f t="shared" si="58"/>
        <v xml:space="preserve"> </v>
      </c>
      <c r="KK27" s="65" t="str">
        <f>IF(KG27=0," ",VLOOKUP(KG27,PROTOKOL!$A:$E,5,))</f>
        <v xml:space="preserve"> </v>
      </c>
      <c r="KL27" s="82" t="str">
        <f t="shared" si="59"/>
        <v xml:space="preserve"> </v>
      </c>
      <c r="KM27" s="65"/>
      <c r="KN27" s="82" t="str">
        <f t="shared" si="102"/>
        <v xml:space="preserve"> </v>
      </c>
      <c r="KO27" s="117"/>
      <c r="KP27" s="227"/>
      <c r="KQ27" s="61" t="str">
        <f>IF(KS27=0," ",VLOOKUP(KS27,PROTOKOL!$A:$F,6))</f>
        <v xml:space="preserve"> </v>
      </c>
      <c r="KR27" s="62"/>
      <c r="KS27" s="62"/>
      <c r="KT27" s="62"/>
      <c r="KU27" s="63" t="str">
        <f>IF(KS27=0," ",(VLOOKUP(KS27,PROTOKOL!$A$1:$E$28,2))*KT27)</f>
        <v xml:space="preserve"> </v>
      </c>
      <c r="KV27" s="64" t="str">
        <f t="shared" si="60"/>
        <v xml:space="preserve"> </v>
      </c>
      <c r="KW27" s="65" t="str">
        <f>IF(KS27=0," ",VLOOKUP(KS27,PROTOKOL!$A:$E,5,))</f>
        <v xml:space="preserve"> </v>
      </c>
      <c r="KX27" s="82" t="str">
        <f t="shared" si="61"/>
        <v xml:space="preserve"> </v>
      </c>
      <c r="KY27" s="61" t="str">
        <f>IF(LA27=0," ",VLOOKUP(LA27,PROTOKOL!$A:$F,6))</f>
        <v xml:space="preserve"> </v>
      </c>
      <c r="KZ27" s="66"/>
      <c r="LA27" s="66"/>
      <c r="LB27" s="62"/>
      <c r="LC27" s="63" t="str">
        <f>IF(LA27=0," ",(VLOOKUP(LA27,PROTOKOL!$A$1:$E$28,2))*LB27)</f>
        <v xml:space="preserve"> </v>
      </c>
      <c r="LD27" s="64" t="str">
        <f t="shared" si="62"/>
        <v xml:space="preserve"> </v>
      </c>
      <c r="LE27" s="65" t="str">
        <f>IF(LA27=0," ",VLOOKUP(LA27,PROTOKOL!$A:$E,5,))</f>
        <v xml:space="preserve"> </v>
      </c>
      <c r="LF27" s="82" t="str">
        <f t="shared" si="63"/>
        <v xml:space="preserve"> </v>
      </c>
      <c r="LG27" s="65"/>
      <c r="LH27" s="82" t="str">
        <f t="shared" si="103"/>
        <v xml:space="preserve"> </v>
      </c>
      <c r="LI27" s="117"/>
      <c r="LJ27" s="227"/>
      <c r="LK27" s="61" t="str">
        <f>IF(LM27=0," ",VLOOKUP(LM27,PROTOKOL!$A:$F,6))</f>
        <v xml:space="preserve"> </v>
      </c>
      <c r="LL27" s="62"/>
      <c r="LM27" s="62"/>
      <c r="LN27" s="62"/>
      <c r="LO27" s="63" t="str">
        <f>IF(LM27=0," ",(VLOOKUP(LM27,PROTOKOL!$A$1:$E$28,2))*LN27)</f>
        <v xml:space="preserve"> </v>
      </c>
      <c r="LP27" s="64" t="str">
        <f t="shared" si="64"/>
        <v xml:space="preserve"> </v>
      </c>
      <c r="LQ27" s="65" t="str">
        <f>IF(LM27=0," ",VLOOKUP(LM27,PROTOKOL!$A:$E,5,))</f>
        <v xml:space="preserve"> </v>
      </c>
      <c r="LR27" s="82" t="str">
        <f t="shared" si="65"/>
        <v xml:space="preserve"> </v>
      </c>
      <c r="LS27" s="61" t="str">
        <f>IF(LU27=0," ",VLOOKUP(LU27,PROTOKOL!$A:$F,6))</f>
        <v xml:space="preserve"> </v>
      </c>
      <c r="LT27" s="66"/>
      <c r="LU27" s="66"/>
      <c r="LV27" s="62"/>
      <c r="LW27" s="63" t="str">
        <f>IF(LU27=0," ",(VLOOKUP(LU27,PROTOKOL!$A$1:$E$28,2))*LV27)</f>
        <v xml:space="preserve"> </v>
      </c>
      <c r="LX27" s="64" t="str">
        <f t="shared" si="66"/>
        <v xml:space="preserve"> </v>
      </c>
      <c r="LY27" s="65" t="str">
        <f>IF(LU27=0," ",VLOOKUP(LU27,PROTOKOL!$A:$E,5,))</f>
        <v xml:space="preserve"> </v>
      </c>
      <c r="LZ27" s="82" t="str">
        <f t="shared" si="67"/>
        <v xml:space="preserve"> </v>
      </c>
      <c r="MA27" s="65"/>
      <c r="MB27" s="82" t="str">
        <f t="shared" si="104"/>
        <v xml:space="preserve"> </v>
      </c>
      <c r="MC27" s="117"/>
      <c r="MD27" s="227"/>
      <c r="ME27" s="61" t="str">
        <f>IF(MG27=0," ",VLOOKUP(MG27,PROTOKOL!$A:$F,6))</f>
        <v xml:space="preserve"> </v>
      </c>
      <c r="MF27" s="62"/>
      <c r="MG27" s="62"/>
      <c r="MH27" s="62"/>
      <c r="MI27" s="63" t="str">
        <f>IF(MG27=0," ",(VLOOKUP(MG27,PROTOKOL!$A$1:$E$28,2))*MH27)</f>
        <v xml:space="preserve"> </v>
      </c>
      <c r="MJ27" s="64" t="str">
        <f t="shared" si="68"/>
        <v xml:space="preserve"> </v>
      </c>
      <c r="MK27" s="65" t="str">
        <f>IF(MG27=0," ",VLOOKUP(MG27,PROTOKOL!$A:$E,5,))</f>
        <v xml:space="preserve"> </v>
      </c>
      <c r="ML27" s="82" t="str">
        <f t="shared" si="69"/>
        <v xml:space="preserve"> </v>
      </c>
      <c r="MM27" s="61" t="str">
        <f>IF(MO27=0," ",VLOOKUP(MO27,PROTOKOL!$A:$F,6))</f>
        <v xml:space="preserve"> </v>
      </c>
      <c r="MN27" s="66"/>
      <c r="MO27" s="66"/>
      <c r="MP27" s="62"/>
      <c r="MQ27" s="63" t="str">
        <f>IF(MO27=0," ",(VLOOKUP(MO27,PROTOKOL!$A$1:$E$28,2))*MP27)</f>
        <v xml:space="preserve"> </v>
      </c>
      <c r="MR27" s="64" t="str">
        <f t="shared" si="70"/>
        <v xml:space="preserve"> </v>
      </c>
      <c r="MS27" s="65" t="str">
        <f>IF(MO27=0," ",VLOOKUP(MO27,PROTOKOL!$A:$E,5,))</f>
        <v xml:space="preserve"> </v>
      </c>
      <c r="MT27" s="82" t="str">
        <f t="shared" si="71"/>
        <v xml:space="preserve"> </v>
      </c>
      <c r="MU27" s="65"/>
      <c r="MV27" s="82" t="str">
        <f t="shared" si="105"/>
        <v xml:space="preserve"> </v>
      </c>
      <c r="MW27" s="117"/>
      <c r="MX27" s="227"/>
      <c r="MY27" s="61" t="str">
        <f>IF(NA27=0," ",VLOOKUP(NA27,PROTOKOL!$A:$F,6))</f>
        <v xml:space="preserve"> </v>
      </c>
      <c r="MZ27" s="62"/>
      <c r="NA27" s="62"/>
      <c r="NB27" s="62"/>
      <c r="NC27" s="63" t="str">
        <f>IF(NA27=0," ",(VLOOKUP(NA27,PROTOKOL!$A$1:$E$28,2))*NB27)</f>
        <v xml:space="preserve"> </v>
      </c>
      <c r="ND27" s="64" t="str">
        <f t="shared" si="72"/>
        <v xml:space="preserve"> </v>
      </c>
      <c r="NE27" s="65" t="str">
        <f>IF(NA27=0," ",VLOOKUP(NA27,PROTOKOL!$A:$E,5,))</f>
        <v xml:space="preserve"> </v>
      </c>
      <c r="NF27" s="82" t="str">
        <f t="shared" si="73"/>
        <v xml:space="preserve"> </v>
      </c>
      <c r="NG27" s="61" t="str">
        <f>IF(NI27=0," ",VLOOKUP(NI27,PROTOKOL!$A:$F,6))</f>
        <v xml:space="preserve"> </v>
      </c>
      <c r="NH27" s="66"/>
      <c r="NI27" s="66"/>
      <c r="NJ27" s="62"/>
      <c r="NK27" s="63" t="str">
        <f>IF(NI27=0," ",(VLOOKUP(NI27,PROTOKOL!$A$1:$E$28,2))*NJ27)</f>
        <v xml:space="preserve"> </v>
      </c>
      <c r="NL27" s="64" t="str">
        <f t="shared" si="74"/>
        <v xml:space="preserve"> </v>
      </c>
      <c r="NM27" s="65" t="str">
        <f>IF(NI27=0," ",VLOOKUP(NI27,PROTOKOL!$A:$E,5,))</f>
        <v xml:space="preserve"> </v>
      </c>
      <c r="NN27" s="82" t="str">
        <f t="shared" si="75"/>
        <v xml:space="preserve"> </v>
      </c>
      <c r="NO27" s="65"/>
      <c r="NP27" s="82" t="str">
        <f t="shared" si="106"/>
        <v xml:space="preserve"> </v>
      </c>
      <c r="NQ27" s="117"/>
      <c r="NR27" s="227"/>
      <c r="NS27" s="61" t="str">
        <f>IF(NU27=0," ",VLOOKUP(NU27,PROTOKOL!$A:$F,6))</f>
        <v xml:space="preserve"> </v>
      </c>
      <c r="NT27" s="62"/>
      <c r="NU27" s="62"/>
      <c r="NV27" s="62"/>
      <c r="NW27" s="63" t="str">
        <f>IF(NU27=0," ",(VLOOKUP(NU27,PROTOKOL!$A$1:$E$28,2))*NV27)</f>
        <v xml:space="preserve"> </v>
      </c>
      <c r="NX27" s="64" t="str">
        <f t="shared" si="76"/>
        <v xml:space="preserve"> </v>
      </c>
      <c r="NY27" s="65" t="str">
        <f>IF(NU27=0," ",VLOOKUP(NU27,PROTOKOL!$A:$E,5,))</f>
        <v xml:space="preserve"> </v>
      </c>
      <c r="NZ27" s="82" t="str">
        <f t="shared" si="77"/>
        <v xml:space="preserve"> </v>
      </c>
      <c r="OA27" s="61" t="str">
        <f>IF(OC27=0," ",VLOOKUP(OC27,PROTOKOL!$A:$F,6))</f>
        <v xml:space="preserve"> </v>
      </c>
      <c r="OB27" s="66"/>
      <c r="OC27" s="66"/>
      <c r="OD27" s="62"/>
      <c r="OE27" s="63" t="str">
        <f>IF(OC27=0," ",(VLOOKUP(OC27,PROTOKOL!$A$1:$E$28,2))*OD27)</f>
        <v xml:space="preserve"> </v>
      </c>
      <c r="OF27" s="64" t="str">
        <f t="shared" si="78"/>
        <v xml:space="preserve"> </v>
      </c>
      <c r="OG27" s="65" t="str">
        <f>IF(OC27=0," ",VLOOKUP(OC27,PROTOKOL!$A:$E,5,))</f>
        <v xml:space="preserve"> </v>
      </c>
      <c r="OH27" s="82" t="str">
        <f t="shared" si="79"/>
        <v xml:space="preserve"> </v>
      </c>
      <c r="OI27" s="65"/>
      <c r="OJ27" s="82" t="str">
        <f t="shared" si="107"/>
        <v xml:space="preserve"> </v>
      </c>
      <c r="OK27" s="117"/>
      <c r="OL27" s="209">
        <v>2</v>
      </c>
      <c r="OM27" s="226"/>
      <c r="ON27" s="61" t="str">
        <f>IF(OP27=0," ",VLOOKUP(OP27,PROTOKOL!$A:$F,6))</f>
        <v xml:space="preserve"> </v>
      </c>
      <c r="OO27" s="62"/>
      <c r="OP27" s="62"/>
      <c r="OQ27" s="62"/>
      <c r="OR27" s="63" t="str">
        <f>IF(OP27=0," ",(VLOOKUP(OP27,PROTOKOL!$A$1:$E$28,2))*OQ27)</f>
        <v xml:space="preserve"> </v>
      </c>
      <c r="OS27" s="64" t="str">
        <f t="shared" si="80"/>
        <v xml:space="preserve"> </v>
      </c>
      <c r="OT27" s="65" t="str">
        <f>IF(OP27=0," ",VLOOKUP(OP27,PROTOKOL!$A:$E,5,))</f>
        <v xml:space="preserve"> </v>
      </c>
      <c r="OU27" s="82" t="str">
        <f t="shared" si="81"/>
        <v xml:space="preserve"> </v>
      </c>
      <c r="OV27" s="61" t="str">
        <f>IF(OX27=0," ",VLOOKUP(OX27,PROTOKOL!$A:$F,6))</f>
        <v xml:space="preserve"> </v>
      </c>
      <c r="OW27" s="66"/>
      <c r="OX27" s="66"/>
      <c r="OY27" s="62"/>
      <c r="OZ27" s="63" t="str">
        <f>IF(OX27=0," ",(VLOOKUP(OX27,PROTOKOL!$A$1:$E$28,2))*OY27)</f>
        <v xml:space="preserve"> </v>
      </c>
      <c r="PA27" s="64" t="str">
        <f t="shared" si="108"/>
        <v xml:space="preserve"> </v>
      </c>
      <c r="PB27" s="65" t="str">
        <f>IF(OX27=0," ",VLOOKUP(OX27,PROTOKOL!$A:$E,5,))</f>
        <v xml:space="preserve"> </v>
      </c>
      <c r="PC27" s="82" t="str">
        <f t="shared" si="109"/>
        <v xml:space="preserve"> </v>
      </c>
      <c r="PD27" s="82">
        <f t="shared" si="110"/>
        <v>0</v>
      </c>
      <c r="PE27" s="82" t="str">
        <f t="shared" si="111"/>
        <v xml:space="preserve"> </v>
      </c>
      <c r="PF27" s="117"/>
      <c r="PG27" s="227"/>
      <c r="PH27" s="61" t="str">
        <f>IF(PJ27=0," ",VLOOKUP(PJ27,PROTOKOL!$A:$F,6))</f>
        <v xml:space="preserve"> </v>
      </c>
      <c r="PI27" s="62"/>
      <c r="PJ27" s="62"/>
      <c r="PK27" s="62"/>
      <c r="PL27" s="63" t="str">
        <f>IF(PJ27=0," ",(VLOOKUP(PJ27,PROTOKOL!$A$1:$E$28,2))*PK27)</f>
        <v xml:space="preserve"> </v>
      </c>
      <c r="PM27" s="64" t="str">
        <f t="shared" si="84"/>
        <v xml:space="preserve"> </v>
      </c>
      <c r="PN27" s="65" t="str">
        <f>IF(PJ27=0," ",VLOOKUP(PJ27,PROTOKOL!$A:$E,5,))</f>
        <v xml:space="preserve"> </v>
      </c>
      <c r="PO27" s="82" t="str">
        <f t="shared" si="85"/>
        <v xml:space="preserve"> </v>
      </c>
      <c r="PP27" s="61" t="str">
        <f>IF(PR27=0," ",VLOOKUP(PR27,PROTOKOL!$A:$F,6))</f>
        <v xml:space="preserve"> </v>
      </c>
      <c r="PQ27" s="66"/>
      <c r="PR27" s="66"/>
      <c r="PS27" s="62"/>
      <c r="PT27" s="63" t="str">
        <f>IF(PR27=0," ",(VLOOKUP(PR27,PROTOKOL!$A$1:$E$28,2))*PS27)</f>
        <v xml:space="preserve"> </v>
      </c>
      <c r="PU27" s="64" t="str">
        <f t="shared" si="86"/>
        <v xml:space="preserve"> </v>
      </c>
      <c r="PV27" s="65" t="str">
        <f>IF(PR27=0," ",VLOOKUP(PR27,PROTOKOL!$A:$E,5,))</f>
        <v xml:space="preserve"> </v>
      </c>
      <c r="PW27" s="82" t="str">
        <f t="shared" si="87"/>
        <v xml:space="preserve"> </v>
      </c>
      <c r="PX27" s="65"/>
      <c r="PY27" s="82" t="str">
        <f t="shared" si="112"/>
        <v xml:space="preserve"> </v>
      </c>
      <c r="PZ27" s="117"/>
      <c r="QA27" s="117"/>
      <c r="QB27" s="117"/>
      <c r="QC27" s="117"/>
      <c r="QD27" s="117"/>
      <c r="QE27" s="117"/>
      <c r="QF27" s="117"/>
      <c r="QG27" s="117"/>
      <c r="QH27" s="117"/>
      <c r="QI27" s="117"/>
      <c r="QJ27" s="117"/>
      <c r="QK27" s="117"/>
      <c r="QL27" s="117"/>
      <c r="QM27" s="117"/>
      <c r="QN27" s="117"/>
      <c r="QO27" s="117"/>
    </row>
    <row r="28" spans="1:457" ht="12.75" customHeight="1">
      <c r="A28" s="58"/>
      <c r="B28" s="225">
        <v>3</v>
      </c>
      <c r="C28" s="61" t="str">
        <f>IF(E28=0," ",VLOOKUP(E28,PROTOKOL!$A:$F,6))</f>
        <v>VAKUM TEST</v>
      </c>
      <c r="D28" s="62">
        <v>232</v>
      </c>
      <c r="E28" s="62">
        <v>4</v>
      </c>
      <c r="F28" s="62">
        <v>7.5</v>
      </c>
      <c r="G28" s="63">
        <f>IF(E28=0," ",(VLOOKUP(E28,PROTOKOL!$A$1:$E$28,2))*F28)</f>
        <v>150</v>
      </c>
      <c r="H28" s="64">
        <f t="shared" si="0"/>
        <v>82</v>
      </c>
      <c r="I28" s="65">
        <f>IF(E28=0," ",VLOOKUP(E28,PROTOKOL!$A:$E,5,))</f>
        <v>0.32253749999999998</v>
      </c>
      <c r="J28" s="82">
        <f t="shared" si="1"/>
        <v>26.448074999999999</v>
      </c>
      <c r="K28" s="61" t="str">
        <f>IF(M28=0," ",VLOOKUP(M28,PROTOKOL!$A:$F,6))</f>
        <v xml:space="preserve"> </v>
      </c>
      <c r="L28" s="62"/>
      <c r="M28" s="62"/>
      <c r="N28" s="62"/>
      <c r="O28" s="63" t="str">
        <f>IF(M28=0," ",(VLOOKUP(M28,PROTOKOL!$A$1:$E$28,2))*N28)</f>
        <v xml:space="preserve"> </v>
      </c>
      <c r="P28" s="64" t="str">
        <f t="shared" si="2"/>
        <v xml:space="preserve"> </v>
      </c>
      <c r="Q28" s="65" t="str">
        <f>IF(M28=0," ",VLOOKUP(M28,PROTOKOL!$A:$E,5,))</f>
        <v xml:space="preserve"> </v>
      </c>
      <c r="R28" s="82" t="str">
        <f t="shared" si="3"/>
        <v xml:space="preserve"> </v>
      </c>
      <c r="S28" s="65"/>
      <c r="T28" s="82" t="str">
        <f t="shared" si="88"/>
        <v xml:space="preserve"> </v>
      </c>
      <c r="U28" s="117"/>
      <c r="V28" s="225">
        <v>3</v>
      </c>
      <c r="W28" s="61" t="str">
        <f>IF(Y28=0," ",VLOOKUP(Y28,PROTOKOL!$A:$F,6))</f>
        <v>SIZDIRMAZLIK TAMİR</v>
      </c>
      <c r="X28" s="62">
        <v>120</v>
      </c>
      <c r="Y28" s="62">
        <v>11</v>
      </c>
      <c r="Z28" s="62">
        <v>7.5</v>
      </c>
      <c r="AA28" s="63">
        <f>IF(Y28=0," ",(VLOOKUP(Y28,PROTOKOL!$A$1:$E$28,2))*Z28)</f>
        <v>78</v>
      </c>
      <c r="AB28" s="64">
        <f t="shared" si="4"/>
        <v>42</v>
      </c>
      <c r="AC28" s="65">
        <f>IF(Y28=0," ",VLOOKUP(Y28,PROTOKOL!$A:$E,5,))</f>
        <v>0.61435714285714293</v>
      </c>
      <c r="AD28" s="82">
        <f t="shared" si="5"/>
        <v>25.803000000000004</v>
      </c>
      <c r="AE28" s="61" t="str">
        <f>IF(AG28=0," ",VLOOKUP(AG28,PROTOKOL!$A:$F,6))</f>
        <v xml:space="preserve"> </v>
      </c>
      <c r="AF28" s="62"/>
      <c r="AG28" s="62"/>
      <c r="AH28" s="62"/>
      <c r="AI28" s="63" t="str">
        <f>IF(AG28=0," ",(VLOOKUP(AG28,PROTOKOL!$A$1:$E$28,2))*AH28)</f>
        <v xml:space="preserve"> </v>
      </c>
      <c r="AJ28" s="64" t="str">
        <f t="shared" si="6"/>
        <v xml:space="preserve"> </v>
      </c>
      <c r="AK28" s="65" t="str">
        <f>IF(AG28=0," ",VLOOKUP(AG28,PROTOKOL!$A:$E,5,))</f>
        <v xml:space="preserve"> </v>
      </c>
      <c r="AL28" s="82" t="str">
        <f t="shared" si="7"/>
        <v xml:space="preserve"> </v>
      </c>
      <c r="AM28" s="65"/>
      <c r="AN28" s="82" t="str">
        <f t="shared" si="89"/>
        <v xml:space="preserve"> </v>
      </c>
      <c r="AO28" s="117"/>
      <c r="AP28" s="225">
        <v>3</v>
      </c>
      <c r="AQ28" s="61" t="str">
        <f>IF(AS28=0," ",VLOOKUP(AS28,PROTOKOL!$A:$F,6))</f>
        <v xml:space="preserve"> </v>
      </c>
      <c r="AR28" s="62"/>
      <c r="AS28" s="62"/>
      <c r="AT28" s="62"/>
      <c r="AU28" s="63" t="str">
        <f>IF(AS28=0," ",(VLOOKUP(AS28,PROTOKOL!$A$1:$E$28,2))*AT28)</f>
        <v xml:space="preserve"> </v>
      </c>
      <c r="AV28" s="64" t="str">
        <f t="shared" si="8"/>
        <v xml:space="preserve"> </v>
      </c>
      <c r="AW28" s="65" t="str">
        <f>IF(AS28=0," ",VLOOKUP(AS28,PROTOKOL!$A:$E,5,))</f>
        <v xml:space="preserve"> </v>
      </c>
      <c r="AX28" s="82" t="str">
        <f t="shared" si="9"/>
        <v xml:space="preserve"> </v>
      </c>
      <c r="AY28" s="61" t="str">
        <f>IF(BA28=0," ",VLOOKUP(BA28,PROTOKOL!$A:$F,6))</f>
        <v xml:space="preserve"> </v>
      </c>
      <c r="AZ28" s="62"/>
      <c r="BA28" s="62"/>
      <c r="BB28" s="62"/>
      <c r="BC28" s="63" t="str">
        <f>IF(BA28=0," ",(VLOOKUP(BA28,PROTOKOL!$A$1:$E$28,2))*BB28)</f>
        <v xml:space="preserve"> </v>
      </c>
      <c r="BD28" s="64" t="str">
        <f t="shared" si="10"/>
        <v xml:space="preserve"> </v>
      </c>
      <c r="BE28" s="65" t="str">
        <f>IF(BA28=0," ",VLOOKUP(BA28,PROTOKOL!$A:$E,5,))</f>
        <v xml:space="preserve"> </v>
      </c>
      <c r="BF28" s="82" t="str">
        <f t="shared" si="11"/>
        <v xml:space="preserve"> </v>
      </c>
      <c r="BG28" s="65"/>
      <c r="BH28" s="82" t="str">
        <f t="shared" si="90"/>
        <v xml:space="preserve"> </v>
      </c>
      <c r="BI28" s="117"/>
      <c r="BJ28" s="225">
        <v>3</v>
      </c>
      <c r="BK28" s="61" t="str">
        <f>IF(BM28=0," ",VLOOKUP(BM28,PROTOKOL!$A:$F,6))</f>
        <v>WNZL. LAV. VE DUV. ASMA KLZ</v>
      </c>
      <c r="BL28" s="62">
        <v>235</v>
      </c>
      <c r="BM28" s="62">
        <v>1</v>
      </c>
      <c r="BN28" s="62">
        <v>7.5</v>
      </c>
      <c r="BO28" s="63">
        <f>IF(BM28=0," ",(VLOOKUP(BM28,PROTOKOL!$A$1:$E$28,2))*BN28)</f>
        <v>144</v>
      </c>
      <c r="BP28" s="64">
        <f t="shared" si="12"/>
        <v>91</v>
      </c>
      <c r="BQ28" s="65">
        <f>IF(BM28=0," ",VLOOKUP(BM28,PROTOKOL!$A:$E,5,))</f>
        <v>0.33951315789473691</v>
      </c>
      <c r="BR28" s="82">
        <f t="shared" si="13"/>
        <v>30.895697368421057</v>
      </c>
      <c r="BS28" s="61" t="str">
        <f>IF(BU28=0," ",VLOOKUP(BU28,PROTOKOL!$A:$F,6))</f>
        <v xml:space="preserve"> </v>
      </c>
      <c r="BT28" s="62"/>
      <c r="BU28" s="62"/>
      <c r="BV28" s="62"/>
      <c r="BW28" s="63" t="str">
        <f>IF(BU28=0," ",(VLOOKUP(BU28,PROTOKOL!$A$1:$E$28,2))*BV28)</f>
        <v xml:space="preserve"> </v>
      </c>
      <c r="BX28" s="64" t="str">
        <f t="shared" si="14"/>
        <v xml:space="preserve"> </v>
      </c>
      <c r="BY28" s="65" t="str">
        <f>IF(BU28=0," ",VLOOKUP(BU28,PROTOKOL!$A:$E,5,))</f>
        <v xml:space="preserve"> </v>
      </c>
      <c r="BZ28" s="82" t="str">
        <f t="shared" si="15"/>
        <v xml:space="preserve"> </v>
      </c>
      <c r="CA28" s="65"/>
      <c r="CB28" s="82" t="str">
        <f t="shared" si="91"/>
        <v xml:space="preserve"> </v>
      </c>
      <c r="CC28" s="117"/>
      <c r="CD28" s="225">
        <v>3</v>
      </c>
      <c r="CE28" s="61" t="str">
        <f>IF(CG28=0," ",VLOOKUP(CG28,PROTOKOL!$A:$F,6))</f>
        <v xml:space="preserve"> </v>
      </c>
      <c r="CF28" s="62"/>
      <c r="CG28" s="62"/>
      <c r="CH28" s="62"/>
      <c r="CI28" s="63" t="str">
        <f>IF(CG28=0," ",(VLOOKUP(CG28,PROTOKOL!$A$1:$E$28,2))*CH28)</f>
        <v xml:space="preserve"> </v>
      </c>
      <c r="CJ28" s="64" t="str">
        <f t="shared" si="16"/>
        <v xml:space="preserve"> </v>
      </c>
      <c r="CK28" s="65" t="str">
        <f>IF(CG28=0," ",VLOOKUP(CG28,PROTOKOL!$A:$E,5,))</f>
        <v xml:space="preserve"> </v>
      </c>
      <c r="CL28" s="82" t="str">
        <f t="shared" si="17"/>
        <v xml:space="preserve"> </v>
      </c>
      <c r="CM28" s="61" t="str">
        <f>IF(CO28=0," ",VLOOKUP(CO28,PROTOKOL!$A:$F,6))</f>
        <v xml:space="preserve"> </v>
      </c>
      <c r="CN28" s="62"/>
      <c r="CO28" s="62"/>
      <c r="CP28" s="62"/>
      <c r="CQ28" s="63" t="str">
        <f>IF(CO28=0," ",(VLOOKUP(CO28,PROTOKOL!$A$1:$E$28,2))*CP28)</f>
        <v xml:space="preserve"> </v>
      </c>
      <c r="CR28" s="64" t="str">
        <f t="shared" si="18"/>
        <v xml:space="preserve"> </v>
      </c>
      <c r="CS28" s="65" t="str">
        <f>IF(CO28=0," ",VLOOKUP(CO28,PROTOKOL!$A:$E,5,))</f>
        <v xml:space="preserve"> </v>
      </c>
      <c r="CT28" s="82" t="str">
        <f t="shared" si="19"/>
        <v xml:space="preserve"> </v>
      </c>
      <c r="CU28" s="65"/>
      <c r="CV28" s="82" t="str">
        <f t="shared" si="92"/>
        <v xml:space="preserve"> </v>
      </c>
      <c r="CW28" s="117"/>
      <c r="CX28" s="225">
        <v>3</v>
      </c>
      <c r="CY28" s="61" t="str">
        <f>IF(DA28=0," ",VLOOKUP(DA28,PROTOKOL!$A:$F,6))</f>
        <v>SIZDIRMAZLIK TAMİR</v>
      </c>
      <c r="CZ28" s="62">
        <v>120</v>
      </c>
      <c r="DA28" s="62">
        <v>11</v>
      </c>
      <c r="DB28" s="62">
        <v>7.5</v>
      </c>
      <c r="DC28" s="63">
        <f>IF(DA28=0," ",(VLOOKUP(DA28,PROTOKOL!$A$1:$E$28,2))*DB28)</f>
        <v>78</v>
      </c>
      <c r="DD28" s="64">
        <f t="shared" si="20"/>
        <v>42</v>
      </c>
      <c r="DE28" s="65">
        <f>IF(DA28=0," ",VLOOKUP(DA28,PROTOKOL!$A:$E,5,))</f>
        <v>0.61435714285714293</v>
      </c>
      <c r="DF28" s="82">
        <f t="shared" si="21"/>
        <v>25.803000000000004</v>
      </c>
      <c r="DG28" s="61" t="str">
        <f>IF(DI28=0," ",VLOOKUP(DI28,PROTOKOL!$A:$F,6))</f>
        <v xml:space="preserve"> </v>
      </c>
      <c r="DH28" s="62"/>
      <c r="DI28" s="62"/>
      <c r="DJ28" s="62"/>
      <c r="DK28" s="63" t="str">
        <f>IF(DI28=0," ",(VLOOKUP(DI28,PROTOKOL!$A$1:$E$28,2))*DJ28)</f>
        <v xml:space="preserve"> </v>
      </c>
      <c r="DL28" s="64" t="str">
        <f t="shared" si="22"/>
        <v xml:space="preserve"> </v>
      </c>
      <c r="DM28" s="65" t="str">
        <f>IF(DI28=0," ",VLOOKUP(DI28,PROTOKOL!$A:$E,5,))</f>
        <v xml:space="preserve"> </v>
      </c>
      <c r="DN28" s="82" t="str">
        <f t="shared" si="23"/>
        <v xml:space="preserve"> </v>
      </c>
      <c r="DO28" s="65"/>
      <c r="DP28" s="82" t="str">
        <f t="shared" si="93"/>
        <v xml:space="preserve"> </v>
      </c>
      <c r="DQ28" s="117"/>
      <c r="DR28" s="225">
        <v>3</v>
      </c>
      <c r="DS28" s="61" t="str">
        <f>IF(DU28=0," ",VLOOKUP(DU28,PROTOKOL!$A:$F,6))</f>
        <v>VAKUM TEST</v>
      </c>
      <c r="DT28" s="62">
        <v>232</v>
      </c>
      <c r="DU28" s="62">
        <v>4</v>
      </c>
      <c r="DV28" s="62">
        <v>7.5</v>
      </c>
      <c r="DW28" s="63">
        <f>IF(DU28=0," ",(VLOOKUP(DU28,PROTOKOL!$A$1:$E$28,2))*DV28)</f>
        <v>150</v>
      </c>
      <c r="DX28" s="64">
        <f t="shared" si="24"/>
        <v>82</v>
      </c>
      <c r="DY28" s="65">
        <f>IF(DU28=0," ",VLOOKUP(DU28,PROTOKOL!$A:$E,5,))</f>
        <v>0.32253749999999998</v>
      </c>
      <c r="DZ28" s="82">
        <f t="shared" si="25"/>
        <v>26.448074999999999</v>
      </c>
      <c r="EA28" s="61" t="str">
        <f>IF(EC28=0," ",VLOOKUP(EC28,PROTOKOL!$A:$F,6))</f>
        <v xml:space="preserve"> </v>
      </c>
      <c r="EB28" s="62"/>
      <c r="EC28" s="62"/>
      <c r="ED28" s="62"/>
      <c r="EE28" s="63" t="str">
        <f>IF(EC28=0," ",(VLOOKUP(EC28,PROTOKOL!$A$1:$E$28,2))*ED28)</f>
        <v xml:space="preserve"> </v>
      </c>
      <c r="EF28" s="64" t="str">
        <f t="shared" si="26"/>
        <v xml:space="preserve"> </v>
      </c>
      <c r="EG28" s="65" t="str">
        <f>IF(EC28=0," ",VLOOKUP(EC28,PROTOKOL!$A:$E,5,))</f>
        <v xml:space="preserve"> </v>
      </c>
      <c r="EH28" s="82" t="str">
        <f t="shared" si="27"/>
        <v xml:space="preserve"> </v>
      </c>
      <c r="EI28" s="65"/>
      <c r="EJ28" s="82" t="str">
        <f t="shared" si="94"/>
        <v xml:space="preserve"> </v>
      </c>
      <c r="EK28" s="117"/>
      <c r="EL28" s="225">
        <v>3</v>
      </c>
      <c r="EM28" s="61" t="str">
        <f>IF(EO28=0," ",VLOOKUP(EO28,PROTOKOL!$A:$F,6))</f>
        <v xml:space="preserve"> </v>
      </c>
      <c r="EN28" s="62"/>
      <c r="EO28" s="62"/>
      <c r="EP28" s="62"/>
      <c r="EQ28" s="63" t="str">
        <f>IF(EO28=0," ",(VLOOKUP(EO28,PROTOKOL!$A$1:$E$28,2))*EP28)</f>
        <v xml:space="preserve"> </v>
      </c>
      <c r="ER28" s="64" t="str">
        <f t="shared" si="28"/>
        <v xml:space="preserve"> </v>
      </c>
      <c r="ES28" s="65" t="str">
        <f>IF(EO28=0," ",VLOOKUP(EO28,PROTOKOL!$A:$E,5,))</f>
        <v xml:space="preserve"> </v>
      </c>
      <c r="ET28" s="82" t="str">
        <f t="shared" si="29"/>
        <v xml:space="preserve"> </v>
      </c>
      <c r="EU28" s="61" t="str">
        <f>IF(EW28=0," ",VLOOKUP(EW28,PROTOKOL!$A:$F,6))</f>
        <v xml:space="preserve"> </v>
      </c>
      <c r="EV28" s="62"/>
      <c r="EW28" s="62"/>
      <c r="EX28" s="62"/>
      <c r="EY28" s="63" t="str">
        <f>IF(EW28=0," ",(VLOOKUP(EW28,PROTOKOL!$A$1:$E$28,2))*EX28)</f>
        <v xml:space="preserve"> </v>
      </c>
      <c r="EZ28" s="64" t="str">
        <f t="shared" si="30"/>
        <v xml:space="preserve"> </v>
      </c>
      <c r="FA28" s="65" t="str">
        <f>IF(EW28=0," ",VLOOKUP(EW28,PROTOKOL!$A:$E,5,))</f>
        <v xml:space="preserve"> </v>
      </c>
      <c r="FB28" s="82" t="str">
        <f t="shared" si="31"/>
        <v xml:space="preserve"> </v>
      </c>
      <c r="FC28" s="65"/>
      <c r="FD28" s="82" t="str">
        <f t="shared" si="95"/>
        <v xml:space="preserve"> </v>
      </c>
      <c r="FE28" s="117"/>
      <c r="FF28" s="225">
        <v>3</v>
      </c>
      <c r="FG28" s="61" t="str">
        <f>IF(FI28=0," ",VLOOKUP(FI28,PROTOKOL!$A:$F,6))</f>
        <v>VAKUM TEST</v>
      </c>
      <c r="FH28" s="62">
        <v>108</v>
      </c>
      <c r="FI28" s="62">
        <v>4</v>
      </c>
      <c r="FJ28" s="62">
        <v>3.5</v>
      </c>
      <c r="FK28" s="63">
        <f>IF(FI28=0," ",(VLOOKUP(FI28,PROTOKOL!$A$1:$E$28,2))*FJ28)</f>
        <v>70</v>
      </c>
      <c r="FL28" s="64">
        <f t="shared" si="32"/>
        <v>38</v>
      </c>
      <c r="FM28" s="65">
        <f>IF(FI28=0," ",VLOOKUP(FI28,PROTOKOL!$A:$E,5,))</f>
        <v>0.32253749999999998</v>
      </c>
      <c r="FN28" s="82">
        <f t="shared" si="33"/>
        <v>12.256424999999998</v>
      </c>
      <c r="FO28" s="61" t="str">
        <f>IF(FQ28=0," ",VLOOKUP(FQ28,PROTOKOL!$A:$F,6))</f>
        <v>VAKUM TEST</v>
      </c>
      <c r="FP28" s="62">
        <v>90</v>
      </c>
      <c r="FQ28" s="62">
        <v>4</v>
      </c>
      <c r="FR28" s="62">
        <v>3</v>
      </c>
      <c r="FS28" s="63">
        <f>IF(FQ28=0," ",(VLOOKUP(FQ28,PROTOKOL!$A$1:$E$28,2))*FR28)</f>
        <v>60</v>
      </c>
      <c r="FT28" s="64">
        <f t="shared" si="34"/>
        <v>30</v>
      </c>
      <c r="FU28" s="65">
        <f>IF(FQ28=0," ",VLOOKUP(FQ28,PROTOKOL!$A:$E,5,))</f>
        <v>0.32253749999999998</v>
      </c>
      <c r="FV28" s="82">
        <f t="shared" si="35"/>
        <v>9.676124999999999</v>
      </c>
      <c r="FW28" s="65">
        <v>6</v>
      </c>
      <c r="FX28" s="82">
        <f t="shared" si="96"/>
        <v>19.352249999999998</v>
      </c>
      <c r="FY28" s="117"/>
      <c r="FZ28" s="225">
        <v>3</v>
      </c>
      <c r="GA28" s="61" t="str">
        <f>IF(GC28=0," ",VLOOKUP(GC28,PROTOKOL!$A:$F,6))</f>
        <v xml:space="preserve"> </v>
      </c>
      <c r="GB28" s="62"/>
      <c r="GC28" s="62"/>
      <c r="GD28" s="62"/>
      <c r="GE28" s="63" t="str">
        <f>IF(GC28=0," ",(VLOOKUP(GC28,PROTOKOL!$A$1:$E$28,2))*GD28)</f>
        <v xml:space="preserve"> </v>
      </c>
      <c r="GF28" s="64" t="str">
        <f t="shared" si="36"/>
        <v xml:space="preserve"> </v>
      </c>
      <c r="GG28" s="65" t="str">
        <f>IF(GC28=0," ",VLOOKUP(GC28,PROTOKOL!$A:$E,5,))</f>
        <v xml:space="preserve"> </v>
      </c>
      <c r="GH28" s="82" t="str">
        <f t="shared" si="37"/>
        <v xml:space="preserve"> </v>
      </c>
      <c r="GI28" s="61" t="str">
        <f>IF(GK28=0," ",VLOOKUP(GK28,PROTOKOL!$A:$F,6))</f>
        <v xml:space="preserve"> </v>
      </c>
      <c r="GJ28" s="62"/>
      <c r="GK28" s="62"/>
      <c r="GL28" s="62"/>
      <c r="GM28" s="63" t="str">
        <f>IF(GK28=0," ",(VLOOKUP(GK28,PROTOKOL!$A$1:$E$28,2))*GL28)</f>
        <v xml:space="preserve"> </v>
      </c>
      <c r="GN28" s="64" t="str">
        <f t="shared" si="38"/>
        <v xml:space="preserve"> </v>
      </c>
      <c r="GO28" s="65" t="str">
        <f>IF(GK28=0," ",VLOOKUP(GK28,PROTOKOL!$A:$E,5,))</f>
        <v xml:space="preserve"> </v>
      </c>
      <c r="GP28" s="82" t="str">
        <f t="shared" si="39"/>
        <v xml:space="preserve"> </v>
      </c>
      <c r="GQ28" s="65"/>
      <c r="GR28" s="82" t="str">
        <f t="shared" si="97"/>
        <v xml:space="preserve"> </v>
      </c>
      <c r="GS28" s="117"/>
      <c r="GT28" s="225">
        <v>3</v>
      </c>
      <c r="GU28" s="61" t="str">
        <f>IF(GW28=0," ",VLOOKUP(GW28,PROTOKOL!$A:$F,6))</f>
        <v>PERDE KESME SULU SİST.</v>
      </c>
      <c r="GV28" s="62">
        <v>109</v>
      </c>
      <c r="GW28" s="62">
        <v>8</v>
      </c>
      <c r="GX28" s="62">
        <v>5.5</v>
      </c>
      <c r="GY28" s="63">
        <f>IF(GW28=0," ",(VLOOKUP(GW28,PROTOKOL!$A$1:$E$28,2))*GX28)</f>
        <v>71.86666666666666</v>
      </c>
      <c r="GZ28" s="64">
        <f t="shared" si="40"/>
        <v>37.13333333333334</v>
      </c>
      <c r="HA28" s="65">
        <f>IF(GW28=0," ",VLOOKUP(GW28,PROTOKOL!$A:$E,5,))</f>
        <v>0.49621153846153848</v>
      </c>
      <c r="HB28" s="82">
        <f t="shared" si="41"/>
        <v>18.425988461538466</v>
      </c>
      <c r="HC28" s="61" t="str">
        <f>IF(HE28=0," ",VLOOKUP(HE28,PROTOKOL!$A:$F,6))</f>
        <v xml:space="preserve"> </v>
      </c>
      <c r="HD28" s="62"/>
      <c r="HE28" s="62"/>
      <c r="HF28" s="62"/>
      <c r="HG28" s="63" t="str">
        <f>IF(HE28=0," ",(VLOOKUP(HE28,PROTOKOL!$A$1:$E$28,2))*HF28)</f>
        <v xml:space="preserve"> </v>
      </c>
      <c r="HH28" s="64" t="str">
        <f t="shared" si="42"/>
        <v xml:space="preserve"> </v>
      </c>
      <c r="HI28" s="65" t="str">
        <f>IF(HE28=0," ",VLOOKUP(HE28,PROTOKOL!$A:$E,5,))</f>
        <v xml:space="preserve"> </v>
      </c>
      <c r="HJ28" s="82" t="str">
        <f t="shared" si="43"/>
        <v xml:space="preserve"> </v>
      </c>
      <c r="HK28" s="65"/>
      <c r="HL28" s="82" t="str">
        <f t="shared" si="98"/>
        <v xml:space="preserve"> </v>
      </c>
      <c r="HM28" s="117"/>
      <c r="HN28" s="225">
        <v>3</v>
      </c>
      <c r="HO28" s="61" t="str">
        <f>IF(HQ28=0," ",VLOOKUP(HQ28,PROTOKOL!$A:$F,6))</f>
        <v xml:space="preserve"> </v>
      </c>
      <c r="HP28" s="62"/>
      <c r="HQ28" s="62"/>
      <c r="HR28" s="62"/>
      <c r="HS28" s="63" t="str">
        <f>IF(HQ28=0," ",(VLOOKUP(HQ28,PROTOKOL!$A$1:$E$28,2))*HR28)</f>
        <v xml:space="preserve"> </v>
      </c>
      <c r="HT28" s="64" t="str">
        <f t="shared" si="44"/>
        <v xml:space="preserve"> </v>
      </c>
      <c r="HU28" s="65" t="str">
        <f>IF(HQ28=0," ",VLOOKUP(HQ28,PROTOKOL!$A:$E,5,))</f>
        <v xml:space="preserve"> </v>
      </c>
      <c r="HV28" s="82" t="str">
        <f t="shared" si="45"/>
        <v xml:space="preserve"> </v>
      </c>
      <c r="HW28" s="61" t="str">
        <f>IF(HY28=0," ",VLOOKUP(HY28,PROTOKOL!$A:$F,6))</f>
        <v xml:space="preserve"> </v>
      </c>
      <c r="HX28" s="62"/>
      <c r="HY28" s="62"/>
      <c r="HZ28" s="62"/>
      <c r="IA28" s="63" t="str">
        <f>IF(HY28=0," ",(VLOOKUP(HY28,PROTOKOL!$A$1:$E$28,2))*HZ28)</f>
        <v xml:space="preserve"> </v>
      </c>
      <c r="IB28" s="64" t="str">
        <f t="shared" si="46"/>
        <v xml:space="preserve"> </v>
      </c>
      <c r="IC28" s="65" t="str">
        <f>IF(HY28=0," ",VLOOKUP(HY28,PROTOKOL!$A:$E,5,))</f>
        <v xml:space="preserve"> </v>
      </c>
      <c r="ID28" s="82" t="str">
        <f t="shared" si="47"/>
        <v xml:space="preserve"> </v>
      </c>
      <c r="IE28" s="65"/>
      <c r="IF28" s="82" t="str">
        <f t="shared" si="99"/>
        <v xml:space="preserve"> </v>
      </c>
      <c r="IG28" s="117"/>
      <c r="IH28" s="225">
        <v>3</v>
      </c>
      <c r="II28" s="61" t="str">
        <f>IF(IK28=0," ",VLOOKUP(IK28,PROTOKOL!$A:$F,6))</f>
        <v>VAKUM TEST</v>
      </c>
      <c r="IJ28" s="62">
        <v>233</v>
      </c>
      <c r="IK28" s="62">
        <v>4</v>
      </c>
      <c r="IL28" s="62">
        <v>7.5</v>
      </c>
      <c r="IM28" s="63">
        <f>IF(IK28=0," ",(VLOOKUP(IK28,PROTOKOL!$A$1:$E$28,2))*IL28)</f>
        <v>150</v>
      </c>
      <c r="IN28" s="64">
        <f t="shared" si="48"/>
        <v>83</v>
      </c>
      <c r="IO28" s="65">
        <f>IF(IK28=0," ",VLOOKUP(IK28,PROTOKOL!$A:$E,5,))</f>
        <v>0.32253749999999998</v>
      </c>
      <c r="IP28" s="82">
        <f t="shared" si="49"/>
        <v>26.770612499999999</v>
      </c>
      <c r="IQ28" s="61" t="str">
        <f>IF(IS28=0," ",VLOOKUP(IS28,PROTOKOL!$A:$F,6))</f>
        <v xml:space="preserve"> </v>
      </c>
      <c r="IR28" s="62"/>
      <c r="IS28" s="62"/>
      <c r="IT28" s="62"/>
      <c r="IU28" s="63" t="str">
        <f>IF(IS28=0," ",(VLOOKUP(IS28,PROTOKOL!$A$1:$E$28,2))*IT28)</f>
        <v xml:space="preserve"> </v>
      </c>
      <c r="IV28" s="64" t="str">
        <f t="shared" si="50"/>
        <v xml:space="preserve"> </v>
      </c>
      <c r="IW28" s="65" t="str">
        <f>IF(IS28=0," ",VLOOKUP(IS28,PROTOKOL!$A:$E,5,))</f>
        <v xml:space="preserve"> </v>
      </c>
      <c r="IX28" s="82" t="str">
        <f t="shared" si="51"/>
        <v xml:space="preserve"> </v>
      </c>
      <c r="IY28" s="65"/>
      <c r="IZ28" s="82" t="str">
        <f t="shared" si="100"/>
        <v xml:space="preserve"> </v>
      </c>
      <c r="JA28" s="117"/>
      <c r="JB28" s="225">
        <v>3</v>
      </c>
      <c r="JC28" s="61" t="str">
        <f>IF(JE28=0," ",VLOOKUP(JE28,PROTOKOL!$A:$F,6))</f>
        <v xml:space="preserve"> </v>
      </c>
      <c r="JD28" s="62"/>
      <c r="JE28" s="62"/>
      <c r="JF28" s="62"/>
      <c r="JG28" s="63" t="str">
        <f>IF(JE28=0," ",(VLOOKUP(JE28,PROTOKOL!$A$1:$E$28,2))*JF28)</f>
        <v xml:space="preserve"> </v>
      </c>
      <c r="JH28" s="64" t="str">
        <f t="shared" si="52"/>
        <v xml:space="preserve"> </v>
      </c>
      <c r="JI28" s="65" t="str">
        <f>IF(JE28=0," ",VLOOKUP(JE28,PROTOKOL!$A:$E,5,))</f>
        <v xml:space="preserve"> </v>
      </c>
      <c r="JJ28" s="82" t="str">
        <f t="shared" si="53"/>
        <v xml:space="preserve"> </v>
      </c>
      <c r="JK28" s="61" t="str">
        <f>IF(JM28=0," ",VLOOKUP(JM28,PROTOKOL!$A:$F,6))</f>
        <v xml:space="preserve"> </v>
      </c>
      <c r="JL28" s="62"/>
      <c r="JM28" s="62"/>
      <c r="JN28" s="62"/>
      <c r="JO28" s="63" t="str">
        <f>IF(JM28=0," ",(VLOOKUP(JM28,PROTOKOL!$A$1:$E$28,2))*JN28)</f>
        <v xml:space="preserve"> </v>
      </c>
      <c r="JP28" s="64" t="str">
        <f t="shared" si="54"/>
        <v xml:space="preserve"> </v>
      </c>
      <c r="JQ28" s="65" t="str">
        <f>IF(JM28=0," ",VLOOKUP(JM28,PROTOKOL!$A:$E,5,))</f>
        <v xml:space="preserve"> </v>
      </c>
      <c r="JR28" s="82" t="str">
        <f t="shared" si="55"/>
        <v xml:space="preserve"> </v>
      </c>
      <c r="JS28" s="65"/>
      <c r="JT28" s="82" t="str">
        <f t="shared" si="101"/>
        <v xml:space="preserve"> </v>
      </c>
      <c r="JU28" s="117"/>
      <c r="JV28" s="225">
        <v>3</v>
      </c>
      <c r="JW28" s="61" t="str">
        <f>IF(JY28=0," ",VLOOKUP(JY28,PROTOKOL!$A:$F,6))</f>
        <v xml:space="preserve"> </v>
      </c>
      <c r="JX28" s="62"/>
      <c r="JY28" s="62"/>
      <c r="JZ28" s="62"/>
      <c r="KA28" s="63" t="str">
        <f>IF(JY28=0," ",(VLOOKUP(JY28,PROTOKOL!$A$1:$E$28,2))*JZ28)</f>
        <v xml:space="preserve"> </v>
      </c>
      <c r="KB28" s="64" t="str">
        <f t="shared" si="56"/>
        <v xml:space="preserve"> </v>
      </c>
      <c r="KC28" s="65" t="str">
        <f>IF(JY28=0," ",VLOOKUP(JY28,PROTOKOL!$A:$E,5,))</f>
        <v xml:space="preserve"> </v>
      </c>
      <c r="KD28" s="82" t="str">
        <f t="shared" si="57"/>
        <v xml:space="preserve"> </v>
      </c>
      <c r="KE28" s="61" t="str">
        <f>IF(KG28=0," ",VLOOKUP(KG28,PROTOKOL!$A:$F,6))</f>
        <v xml:space="preserve"> </v>
      </c>
      <c r="KF28" s="62"/>
      <c r="KG28" s="62"/>
      <c r="KH28" s="62"/>
      <c r="KI28" s="63" t="str">
        <f>IF(KG28=0," ",(VLOOKUP(KG28,PROTOKOL!$A$1:$E$28,2))*KH28)</f>
        <v xml:space="preserve"> </v>
      </c>
      <c r="KJ28" s="64" t="str">
        <f t="shared" si="58"/>
        <v xml:space="preserve"> </v>
      </c>
      <c r="KK28" s="65" t="str">
        <f>IF(KG28=0," ",VLOOKUP(KG28,PROTOKOL!$A:$E,5,))</f>
        <v xml:space="preserve"> </v>
      </c>
      <c r="KL28" s="82" t="str">
        <f t="shared" si="59"/>
        <v xml:space="preserve"> </v>
      </c>
      <c r="KM28" s="65"/>
      <c r="KN28" s="82" t="str">
        <f t="shared" si="102"/>
        <v xml:space="preserve"> </v>
      </c>
      <c r="KO28" s="117"/>
      <c r="KP28" s="225">
        <v>3</v>
      </c>
      <c r="KQ28" s="61" t="str">
        <f>IF(KS28=0," ",VLOOKUP(KS28,PROTOKOL!$A:$F,6))</f>
        <v>VAKUM TEST</v>
      </c>
      <c r="KR28" s="62">
        <v>233</v>
      </c>
      <c r="KS28" s="62">
        <v>4</v>
      </c>
      <c r="KT28" s="62">
        <v>7.5</v>
      </c>
      <c r="KU28" s="63">
        <f>IF(KS28=0," ",(VLOOKUP(KS28,PROTOKOL!$A$1:$E$28,2))*KT28)</f>
        <v>150</v>
      </c>
      <c r="KV28" s="64">
        <f t="shared" si="60"/>
        <v>83</v>
      </c>
      <c r="KW28" s="65">
        <f>IF(KS28=0," ",VLOOKUP(KS28,PROTOKOL!$A:$E,5,))</f>
        <v>0.32253749999999998</v>
      </c>
      <c r="KX28" s="82">
        <f t="shared" si="61"/>
        <v>26.770612499999999</v>
      </c>
      <c r="KY28" s="61" t="str">
        <f>IF(LA28=0," ",VLOOKUP(LA28,PROTOKOL!$A:$F,6))</f>
        <v xml:space="preserve"> </v>
      </c>
      <c r="KZ28" s="62"/>
      <c r="LA28" s="62"/>
      <c r="LB28" s="62"/>
      <c r="LC28" s="63" t="str">
        <f>IF(LA28=0," ",(VLOOKUP(LA28,PROTOKOL!$A$1:$E$28,2))*LB28)</f>
        <v xml:space="preserve"> </v>
      </c>
      <c r="LD28" s="64" t="str">
        <f t="shared" si="62"/>
        <v xml:space="preserve"> </v>
      </c>
      <c r="LE28" s="65" t="str">
        <f>IF(LA28=0," ",VLOOKUP(LA28,PROTOKOL!$A:$E,5,))</f>
        <v xml:space="preserve"> </v>
      </c>
      <c r="LF28" s="82" t="str">
        <f t="shared" si="63"/>
        <v xml:space="preserve"> </v>
      </c>
      <c r="LG28" s="65"/>
      <c r="LH28" s="82" t="str">
        <f t="shared" si="103"/>
        <v xml:space="preserve"> </v>
      </c>
      <c r="LI28" s="117"/>
      <c r="LJ28" s="225">
        <v>3</v>
      </c>
      <c r="LK28" s="61" t="str">
        <f>IF(LM28=0," ",VLOOKUP(LM28,PROTOKOL!$A:$F,6))</f>
        <v xml:space="preserve"> </v>
      </c>
      <c r="LL28" s="62"/>
      <c r="LM28" s="62"/>
      <c r="LN28" s="62"/>
      <c r="LO28" s="63" t="str">
        <f>IF(LM28=0," ",(VLOOKUP(LM28,PROTOKOL!$A$1:$E$28,2))*LN28)</f>
        <v xml:space="preserve"> </v>
      </c>
      <c r="LP28" s="64" t="str">
        <f t="shared" si="64"/>
        <v xml:space="preserve"> </v>
      </c>
      <c r="LQ28" s="65" t="str">
        <f>IF(LM28=0," ",VLOOKUP(LM28,PROTOKOL!$A:$E,5,))</f>
        <v xml:space="preserve"> </v>
      </c>
      <c r="LR28" s="82" t="str">
        <f t="shared" si="65"/>
        <v xml:space="preserve"> </v>
      </c>
      <c r="LS28" s="61" t="str">
        <f>IF(LU28=0," ",VLOOKUP(LU28,PROTOKOL!$A:$F,6))</f>
        <v xml:space="preserve"> </v>
      </c>
      <c r="LT28" s="62"/>
      <c r="LU28" s="62"/>
      <c r="LV28" s="62"/>
      <c r="LW28" s="63" t="str">
        <f>IF(LU28=0," ",(VLOOKUP(LU28,PROTOKOL!$A$1:$E$28,2))*LV28)</f>
        <v xml:space="preserve"> </v>
      </c>
      <c r="LX28" s="64" t="str">
        <f t="shared" si="66"/>
        <v xml:space="preserve"> </v>
      </c>
      <c r="LY28" s="65" t="str">
        <f>IF(LU28=0," ",VLOOKUP(LU28,PROTOKOL!$A:$E,5,))</f>
        <v xml:space="preserve"> </v>
      </c>
      <c r="LZ28" s="82" t="str">
        <f t="shared" si="67"/>
        <v xml:space="preserve"> </v>
      </c>
      <c r="MA28" s="65"/>
      <c r="MB28" s="82" t="str">
        <f t="shared" si="104"/>
        <v xml:space="preserve"> </v>
      </c>
      <c r="MC28" s="117"/>
      <c r="MD28" s="225">
        <v>3</v>
      </c>
      <c r="ME28" s="61" t="str">
        <f>IF(MG28=0," ",VLOOKUP(MG28,PROTOKOL!$A:$F,6))</f>
        <v xml:space="preserve"> </v>
      </c>
      <c r="MF28" s="62"/>
      <c r="MG28" s="62"/>
      <c r="MH28" s="62"/>
      <c r="MI28" s="63" t="str">
        <f>IF(MG28=0," ",(VLOOKUP(MG28,PROTOKOL!$A$1:$E$28,2))*MH28)</f>
        <v xml:space="preserve"> </v>
      </c>
      <c r="MJ28" s="64" t="str">
        <f t="shared" si="68"/>
        <v xml:space="preserve"> </v>
      </c>
      <c r="MK28" s="65" t="str">
        <f>IF(MG28=0," ",VLOOKUP(MG28,PROTOKOL!$A:$E,5,))</f>
        <v xml:space="preserve"> </v>
      </c>
      <c r="ML28" s="82" t="str">
        <f t="shared" si="69"/>
        <v xml:space="preserve"> </v>
      </c>
      <c r="MM28" s="61" t="str">
        <f>IF(MO28=0," ",VLOOKUP(MO28,PROTOKOL!$A:$F,6))</f>
        <v xml:space="preserve"> </v>
      </c>
      <c r="MN28" s="62"/>
      <c r="MO28" s="62"/>
      <c r="MP28" s="62"/>
      <c r="MQ28" s="63" t="str">
        <f>IF(MO28=0," ",(VLOOKUP(MO28,PROTOKOL!$A$1:$E$28,2))*MP28)</f>
        <v xml:space="preserve"> </v>
      </c>
      <c r="MR28" s="64" t="str">
        <f t="shared" si="70"/>
        <v xml:space="preserve"> </v>
      </c>
      <c r="MS28" s="65" t="str">
        <f>IF(MO28=0," ",VLOOKUP(MO28,PROTOKOL!$A:$E,5,))</f>
        <v xml:space="preserve"> </v>
      </c>
      <c r="MT28" s="82" t="str">
        <f t="shared" si="71"/>
        <v xml:space="preserve"> </v>
      </c>
      <c r="MU28" s="65"/>
      <c r="MV28" s="82" t="str">
        <f t="shared" si="105"/>
        <v xml:space="preserve"> </v>
      </c>
      <c r="MW28" s="117"/>
      <c r="MX28" s="225">
        <v>3</v>
      </c>
      <c r="MY28" s="61" t="str">
        <f>IF(NA28=0," ",VLOOKUP(NA28,PROTOKOL!$A:$F,6))</f>
        <v>WNZL. LAV. VE DUV. ASMA KLZ</v>
      </c>
      <c r="MZ28" s="62">
        <v>220</v>
      </c>
      <c r="NA28" s="62">
        <v>1</v>
      </c>
      <c r="NB28" s="62">
        <v>7.5</v>
      </c>
      <c r="NC28" s="63">
        <f>IF(NA28=0," ",(VLOOKUP(NA28,PROTOKOL!$A$1:$E$28,2))*NB28)</f>
        <v>144</v>
      </c>
      <c r="ND28" s="64">
        <f t="shared" si="72"/>
        <v>76</v>
      </c>
      <c r="NE28" s="65">
        <f>IF(NA28=0," ",VLOOKUP(NA28,PROTOKOL!$A:$E,5,))</f>
        <v>0.33951315789473691</v>
      </c>
      <c r="NF28" s="82">
        <f t="shared" si="73"/>
        <v>25.803000000000004</v>
      </c>
      <c r="NG28" s="61" t="str">
        <f>IF(NI28=0," ",VLOOKUP(NI28,PROTOKOL!$A:$F,6))</f>
        <v xml:space="preserve"> </v>
      </c>
      <c r="NH28" s="62"/>
      <c r="NI28" s="62"/>
      <c r="NJ28" s="62"/>
      <c r="NK28" s="63" t="str">
        <f>IF(NI28=0," ",(VLOOKUP(NI28,PROTOKOL!$A$1:$E$28,2))*NJ28)</f>
        <v xml:space="preserve"> </v>
      </c>
      <c r="NL28" s="64" t="str">
        <f t="shared" si="74"/>
        <v xml:space="preserve"> </v>
      </c>
      <c r="NM28" s="65" t="str">
        <f>IF(NI28=0," ",VLOOKUP(NI28,PROTOKOL!$A:$E,5,))</f>
        <v xml:space="preserve"> </v>
      </c>
      <c r="NN28" s="82" t="str">
        <f t="shared" si="75"/>
        <v xml:space="preserve"> </v>
      </c>
      <c r="NO28" s="65"/>
      <c r="NP28" s="82" t="str">
        <f t="shared" si="106"/>
        <v xml:space="preserve"> </v>
      </c>
      <c r="NQ28" s="117"/>
      <c r="NR28" s="225">
        <v>3</v>
      </c>
      <c r="NS28" s="61" t="str">
        <f>IF(NU28=0," ",VLOOKUP(NU28,PROTOKOL!$A:$F,6))</f>
        <v>VAKUM TEST</v>
      </c>
      <c r="NT28" s="62">
        <v>235</v>
      </c>
      <c r="NU28" s="62">
        <v>4</v>
      </c>
      <c r="NV28" s="62">
        <v>7.5</v>
      </c>
      <c r="NW28" s="63">
        <f>IF(NU28=0," ",(VLOOKUP(NU28,PROTOKOL!$A$1:$E$28,2))*NV28)</f>
        <v>150</v>
      </c>
      <c r="NX28" s="64">
        <f t="shared" si="76"/>
        <v>85</v>
      </c>
      <c r="NY28" s="65">
        <f>IF(NU28=0," ",VLOOKUP(NU28,PROTOKOL!$A:$E,5,))</f>
        <v>0.32253749999999998</v>
      </c>
      <c r="NZ28" s="82">
        <f t="shared" si="77"/>
        <v>27.415687499999997</v>
      </c>
      <c r="OA28" s="61" t="str">
        <f>IF(OC28=0," ",VLOOKUP(OC28,PROTOKOL!$A:$F,6))</f>
        <v xml:space="preserve"> </v>
      </c>
      <c r="OB28" s="62"/>
      <c r="OC28" s="62"/>
      <c r="OD28" s="62"/>
      <c r="OE28" s="63" t="str">
        <f>IF(OC28=0," ",(VLOOKUP(OC28,PROTOKOL!$A$1:$E$28,2))*OD28)</f>
        <v xml:space="preserve"> </v>
      </c>
      <c r="OF28" s="64" t="str">
        <f t="shared" si="78"/>
        <v xml:space="preserve"> </v>
      </c>
      <c r="OG28" s="65" t="str">
        <f>IF(OC28=0," ",VLOOKUP(OC28,PROTOKOL!$A:$E,5,))</f>
        <v xml:space="preserve"> </v>
      </c>
      <c r="OH28" s="82" t="str">
        <f t="shared" si="79"/>
        <v xml:space="preserve"> </v>
      </c>
      <c r="OI28" s="65"/>
      <c r="OJ28" s="82" t="str">
        <f t="shared" si="107"/>
        <v xml:space="preserve"> </v>
      </c>
      <c r="OK28" s="117"/>
      <c r="OL28" s="207">
        <v>3</v>
      </c>
      <c r="OM28" s="225">
        <v>3</v>
      </c>
      <c r="ON28" s="61" t="str">
        <f>IF(OP28=0," ",VLOOKUP(OP28,PROTOKOL!$A:$F,6))</f>
        <v xml:space="preserve"> </v>
      </c>
      <c r="OO28" s="62"/>
      <c r="OP28" s="62"/>
      <c r="OQ28" s="62"/>
      <c r="OR28" s="63" t="str">
        <f>IF(OP28=0," ",(VLOOKUP(OP28,PROTOKOL!$A$1:$E$28,2))*OQ28)</f>
        <v xml:space="preserve"> </v>
      </c>
      <c r="OS28" s="64" t="str">
        <f t="shared" si="80"/>
        <v xml:space="preserve"> </v>
      </c>
      <c r="OT28" s="65" t="str">
        <f>IF(OP28=0," ",VLOOKUP(OP28,PROTOKOL!$A:$E,5,))</f>
        <v xml:space="preserve"> </v>
      </c>
      <c r="OU28" s="82" t="str">
        <f t="shared" si="81"/>
        <v xml:space="preserve"> </v>
      </c>
      <c r="OV28" s="61" t="str">
        <f>IF(OX28=0," ",VLOOKUP(OX28,PROTOKOL!$A:$F,6))</f>
        <v xml:space="preserve"> </v>
      </c>
      <c r="OW28" s="62"/>
      <c r="OX28" s="62"/>
      <c r="OY28" s="62"/>
      <c r="OZ28" s="63" t="str">
        <f>IF(OX28=0," ",(VLOOKUP(OX28,PROTOKOL!$A$1:$E$28,2))*OY28)</f>
        <v xml:space="preserve"> </v>
      </c>
      <c r="PA28" s="64" t="str">
        <f t="shared" si="108"/>
        <v xml:space="preserve"> </v>
      </c>
      <c r="PB28" s="65" t="str">
        <f>IF(OX28=0," ",VLOOKUP(OX28,PROTOKOL!$A:$E,5,))</f>
        <v xml:space="preserve"> </v>
      </c>
      <c r="PC28" s="82" t="str">
        <f t="shared" si="109"/>
        <v xml:space="preserve"> </v>
      </c>
      <c r="PD28" s="82">
        <f t="shared" si="110"/>
        <v>0</v>
      </c>
      <c r="PE28" s="82" t="str">
        <f t="shared" si="111"/>
        <v xml:space="preserve"> </v>
      </c>
      <c r="PF28" s="117"/>
      <c r="PG28" s="225">
        <v>3</v>
      </c>
      <c r="PH28" s="61" t="str">
        <f>IF(PJ28=0," ",VLOOKUP(PJ28,PROTOKOL!$A:$F,6))</f>
        <v>PANTOGRAF LAVABO TAŞLAMA</v>
      </c>
      <c r="PI28" s="62">
        <v>93</v>
      </c>
      <c r="PJ28" s="62">
        <v>9</v>
      </c>
      <c r="PK28" s="62">
        <v>7.5</v>
      </c>
      <c r="PL28" s="63">
        <f>IF(PJ28=0," ",(VLOOKUP(PJ28,PROTOKOL!$A$1:$E$28,2))*PK28)</f>
        <v>65</v>
      </c>
      <c r="PM28" s="64">
        <f t="shared" si="84"/>
        <v>28</v>
      </c>
      <c r="PN28" s="65">
        <f>IF(PJ28=0," ",VLOOKUP(PJ28,PROTOKOL!$A:$E,5,))</f>
        <v>0.73722857142857134</v>
      </c>
      <c r="PO28" s="82">
        <f t="shared" si="85"/>
        <v>20.642399999999999</v>
      </c>
      <c r="PP28" s="61" t="str">
        <f>IF(PR28=0," ",VLOOKUP(PR28,PROTOKOL!$A:$F,6))</f>
        <v xml:space="preserve"> </v>
      </c>
      <c r="PQ28" s="62"/>
      <c r="PR28" s="62"/>
      <c r="PS28" s="62"/>
      <c r="PT28" s="63" t="str">
        <f>IF(PR28=0," ",(VLOOKUP(PR28,PROTOKOL!$A$1:$E$28,2))*PS28)</f>
        <v xml:space="preserve"> </v>
      </c>
      <c r="PU28" s="64" t="str">
        <f t="shared" si="86"/>
        <v xml:space="preserve"> </v>
      </c>
      <c r="PV28" s="65" t="str">
        <f>IF(PR28=0," ",VLOOKUP(PR28,PROTOKOL!$A:$E,5,))</f>
        <v xml:space="preserve"> </v>
      </c>
      <c r="PW28" s="82" t="str">
        <f t="shared" si="87"/>
        <v xml:space="preserve"> </v>
      </c>
      <c r="PX28" s="65"/>
      <c r="PY28" s="82" t="str">
        <f t="shared" si="112"/>
        <v xml:space="preserve"> </v>
      </c>
      <c r="PZ28" s="117"/>
      <c r="QA28" s="117"/>
      <c r="QB28" s="117"/>
      <c r="QC28" s="117"/>
      <c r="QD28" s="117"/>
      <c r="QE28" s="117"/>
      <c r="QF28" s="117"/>
      <c r="QG28" s="117"/>
      <c r="QH28" s="117"/>
      <c r="QI28" s="117"/>
      <c r="QJ28" s="117"/>
      <c r="QK28" s="117"/>
      <c r="QL28" s="117"/>
      <c r="QM28" s="117"/>
      <c r="QN28" s="117"/>
      <c r="QO28" s="117"/>
    </row>
    <row r="29" spans="1:457" ht="12.75" customHeight="1">
      <c r="B29" s="226"/>
      <c r="C29" s="61" t="str">
        <f>IF(E29=0," ",VLOOKUP(E29,PROTOKOL!$A:$F,6))</f>
        <v xml:space="preserve"> </v>
      </c>
      <c r="D29" s="62"/>
      <c r="E29" s="62"/>
      <c r="F29" s="62"/>
      <c r="G29" s="63" t="str">
        <f>IF(E29=0," ",(VLOOKUP(E29,PROTOKOL!$A$1:$E$28,2))*F29)</f>
        <v xml:space="preserve"> </v>
      </c>
      <c r="H29" s="64" t="str">
        <f t="shared" si="0"/>
        <v xml:space="preserve"> </v>
      </c>
      <c r="I29" s="65" t="str">
        <f>IF(E29=0," ",VLOOKUP(E29,PROTOKOL!$A:$E,5,))</f>
        <v xml:space="preserve"> </v>
      </c>
      <c r="J29" s="82" t="str">
        <f t="shared" si="1"/>
        <v xml:space="preserve"> </v>
      </c>
      <c r="K29" s="61" t="str">
        <f>IF(M29=0," ",VLOOKUP(M29,PROTOKOL!$A:$F,6))</f>
        <v xml:space="preserve"> </v>
      </c>
      <c r="L29" s="66"/>
      <c r="M29" s="66"/>
      <c r="N29" s="62"/>
      <c r="O29" s="63" t="str">
        <f>IF(M29=0," ",(VLOOKUP(M29,PROTOKOL!$A$1:$E$28,2))*N29)</f>
        <v xml:space="preserve"> </v>
      </c>
      <c r="P29" s="64" t="str">
        <f t="shared" si="2"/>
        <v xml:space="preserve"> </v>
      </c>
      <c r="Q29" s="65" t="str">
        <f>IF(M29=0," ",VLOOKUP(M29,PROTOKOL!$A:$E,5,))</f>
        <v xml:space="preserve"> </v>
      </c>
      <c r="R29" s="82" t="str">
        <f t="shared" si="3"/>
        <v xml:space="preserve"> </v>
      </c>
      <c r="S29" s="65"/>
      <c r="T29" s="82" t="str">
        <f t="shared" si="88"/>
        <v xml:space="preserve"> </v>
      </c>
      <c r="U29" s="185" t="str">
        <f>IF(F28+F29+F30=7.5,"ü","û")</f>
        <v>ü</v>
      </c>
      <c r="V29" s="226"/>
      <c r="W29" s="61" t="str">
        <f>IF(Y29=0," ",VLOOKUP(Y29,PROTOKOL!$A:$F,6))</f>
        <v xml:space="preserve"> </v>
      </c>
      <c r="X29" s="62"/>
      <c r="Y29" s="62"/>
      <c r="Z29" s="62"/>
      <c r="AA29" s="63" t="str">
        <f>IF(Y29=0," ",(VLOOKUP(Y29,PROTOKOL!$A$1:$E$28,2))*Z29)</f>
        <v xml:space="preserve"> </v>
      </c>
      <c r="AB29" s="64" t="str">
        <f t="shared" si="4"/>
        <v xml:space="preserve"> </v>
      </c>
      <c r="AC29" s="65" t="str">
        <f>IF(Y29=0," ",VLOOKUP(Y29,PROTOKOL!$A:$E,5,))</f>
        <v xml:space="preserve"> </v>
      </c>
      <c r="AD29" s="82" t="str">
        <f t="shared" si="5"/>
        <v xml:space="preserve"> </v>
      </c>
      <c r="AE29" s="61" t="str">
        <f>IF(AG29=0," ",VLOOKUP(AG29,PROTOKOL!$A:$F,6))</f>
        <v xml:space="preserve"> </v>
      </c>
      <c r="AF29" s="66"/>
      <c r="AG29" s="66"/>
      <c r="AH29" s="62"/>
      <c r="AI29" s="63" t="str">
        <f>IF(AG29=0," ",(VLOOKUP(AG29,PROTOKOL!$A$1:$E$28,2))*AH29)</f>
        <v xml:space="preserve"> </v>
      </c>
      <c r="AJ29" s="64" t="str">
        <f t="shared" si="6"/>
        <v xml:space="preserve"> </v>
      </c>
      <c r="AK29" s="65" t="str">
        <f>IF(AG29=0," ",VLOOKUP(AG29,PROTOKOL!$A:$E,5,))</f>
        <v xml:space="preserve"> </v>
      </c>
      <c r="AL29" s="82" t="str">
        <f t="shared" si="7"/>
        <v xml:space="preserve"> </v>
      </c>
      <c r="AM29" s="65"/>
      <c r="AN29" s="82" t="str">
        <f t="shared" si="89"/>
        <v xml:space="preserve"> </v>
      </c>
      <c r="AO29" s="185" t="str">
        <f>IF(Z28+Z29+Z30=7.5,"ü","û")</f>
        <v>ü</v>
      </c>
      <c r="AP29" s="226"/>
      <c r="AQ29" s="61" t="s">
        <v>48</v>
      </c>
      <c r="AR29" s="62"/>
      <c r="AS29" s="62"/>
      <c r="AT29" s="62"/>
      <c r="AU29" s="63" t="str">
        <f>IF(AS29=0," ",(VLOOKUP(AS29,PROTOKOL!$A$1:$E$28,2))*AT29)</f>
        <v xml:space="preserve"> </v>
      </c>
      <c r="AV29" s="64" t="str">
        <f t="shared" si="8"/>
        <v xml:space="preserve"> </v>
      </c>
      <c r="AW29" s="65" t="str">
        <f>IF(AS29=0," ",VLOOKUP(AS29,PROTOKOL!$A:$E,5,))</f>
        <v xml:space="preserve"> </v>
      </c>
      <c r="AX29" s="82" t="str">
        <f t="shared" si="9"/>
        <v xml:space="preserve"> </v>
      </c>
      <c r="AY29" s="61" t="str">
        <f>IF(BA29=0," ",VLOOKUP(BA29,PROTOKOL!$A:$F,6))</f>
        <v xml:space="preserve"> </v>
      </c>
      <c r="AZ29" s="66"/>
      <c r="BA29" s="66"/>
      <c r="BB29" s="62"/>
      <c r="BC29" s="63" t="str">
        <f>IF(BA29=0," ",(VLOOKUP(BA29,PROTOKOL!$A$1:$E$28,2))*BB29)</f>
        <v xml:space="preserve"> </v>
      </c>
      <c r="BD29" s="64" t="str">
        <f t="shared" si="10"/>
        <v xml:space="preserve"> </v>
      </c>
      <c r="BE29" s="65" t="str">
        <f>IF(BA29=0," ",VLOOKUP(BA29,PROTOKOL!$A:$E,5,))</f>
        <v xml:space="preserve"> </v>
      </c>
      <c r="BF29" s="82" t="str">
        <f t="shared" si="11"/>
        <v xml:space="preserve"> </v>
      </c>
      <c r="BG29" s="65"/>
      <c r="BH29" s="82" t="str">
        <f t="shared" si="90"/>
        <v xml:space="preserve"> </v>
      </c>
      <c r="BI29" s="185" t="str">
        <f>IF(AT28+AT29+AT30=7.5,"ü","û")</f>
        <v>û</v>
      </c>
      <c r="BJ29" s="226"/>
      <c r="BK29" s="61" t="str">
        <f>IF(BM29=0," ",VLOOKUP(BM29,PROTOKOL!$A:$F,6))</f>
        <v xml:space="preserve"> </v>
      </c>
      <c r="BL29" s="62"/>
      <c r="BM29" s="62"/>
      <c r="BN29" s="62"/>
      <c r="BO29" s="63" t="str">
        <f>IF(BM29=0," ",(VLOOKUP(BM29,PROTOKOL!$A$1:$E$28,2))*BN29)</f>
        <v xml:space="preserve"> </v>
      </c>
      <c r="BP29" s="64" t="str">
        <f t="shared" si="12"/>
        <v xml:space="preserve"> </v>
      </c>
      <c r="BQ29" s="65" t="str">
        <f>IF(BM29=0," ",VLOOKUP(BM29,PROTOKOL!$A:$E,5,))</f>
        <v xml:space="preserve"> </v>
      </c>
      <c r="BR29" s="82" t="str">
        <f t="shared" si="13"/>
        <v xml:space="preserve"> </v>
      </c>
      <c r="BS29" s="61" t="str">
        <f>IF(BU29=0," ",VLOOKUP(BU29,PROTOKOL!$A:$F,6))</f>
        <v xml:space="preserve"> </v>
      </c>
      <c r="BT29" s="66"/>
      <c r="BU29" s="66"/>
      <c r="BV29" s="62"/>
      <c r="BW29" s="63" t="str">
        <f>IF(BU29=0," ",(VLOOKUP(BU29,PROTOKOL!$A$1:$E$28,2))*BV29)</f>
        <v xml:space="preserve"> </v>
      </c>
      <c r="BX29" s="64" t="str">
        <f t="shared" si="14"/>
        <v xml:space="preserve"> </v>
      </c>
      <c r="BY29" s="65" t="str">
        <f>IF(BU29=0," ",VLOOKUP(BU29,PROTOKOL!$A:$E,5,))</f>
        <v xml:space="preserve"> </v>
      </c>
      <c r="BZ29" s="82" t="str">
        <f t="shared" si="15"/>
        <v xml:space="preserve"> </v>
      </c>
      <c r="CA29" s="65"/>
      <c r="CB29" s="82" t="str">
        <f t="shared" si="91"/>
        <v xml:space="preserve"> </v>
      </c>
      <c r="CC29" s="185" t="str">
        <f>IF(AT28+AT29+AT30=7.5,"ü","û")</f>
        <v>û</v>
      </c>
      <c r="CD29" s="226"/>
      <c r="CE29" s="61" t="s">
        <v>48</v>
      </c>
      <c r="CF29" s="62"/>
      <c r="CG29" s="62"/>
      <c r="CH29" s="62"/>
      <c r="CI29" s="63" t="str">
        <f>IF(CG29=0," ",(VLOOKUP(CG29,PROTOKOL!$A$1:$E$28,2))*CH29)</f>
        <v xml:space="preserve"> </v>
      </c>
      <c r="CJ29" s="64" t="str">
        <f t="shared" si="16"/>
        <v xml:space="preserve"> </v>
      </c>
      <c r="CK29" s="65" t="str">
        <f>IF(CG29=0," ",VLOOKUP(CG29,PROTOKOL!$A:$E,5,))</f>
        <v xml:space="preserve"> </v>
      </c>
      <c r="CL29" s="82" t="str">
        <f t="shared" si="17"/>
        <v xml:space="preserve"> </v>
      </c>
      <c r="CM29" s="61" t="str">
        <f>IF(CO29=0," ",VLOOKUP(CO29,PROTOKOL!$A:$F,6))</f>
        <v xml:space="preserve"> </v>
      </c>
      <c r="CN29" s="66"/>
      <c r="CO29" s="66"/>
      <c r="CP29" s="62"/>
      <c r="CQ29" s="63" t="str">
        <f>IF(CO29=0," ",(VLOOKUP(CO29,PROTOKOL!$A$1:$E$28,2))*CP29)</f>
        <v xml:space="preserve"> </v>
      </c>
      <c r="CR29" s="64" t="str">
        <f t="shared" si="18"/>
        <v xml:space="preserve"> </v>
      </c>
      <c r="CS29" s="65" t="str">
        <f>IF(CO29=0," ",VLOOKUP(CO29,PROTOKOL!$A:$E,5,))</f>
        <v xml:space="preserve"> </v>
      </c>
      <c r="CT29" s="82" t="str">
        <f t="shared" si="19"/>
        <v xml:space="preserve"> </v>
      </c>
      <c r="CU29" s="65"/>
      <c r="CV29" s="82" t="str">
        <f t="shared" si="92"/>
        <v xml:space="preserve"> </v>
      </c>
      <c r="CW29" s="185" t="str">
        <f>IF(CH28+CH29+CH30=7.5,"ü","û")</f>
        <v>û</v>
      </c>
      <c r="CX29" s="226"/>
      <c r="CY29" s="61" t="str">
        <f>IF(DA29=0," ",VLOOKUP(DA29,PROTOKOL!$A:$F,6))</f>
        <v xml:space="preserve"> </v>
      </c>
      <c r="CZ29" s="62"/>
      <c r="DA29" s="62"/>
      <c r="DB29" s="62"/>
      <c r="DC29" s="63" t="str">
        <f>IF(DA29=0," ",(VLOOKUP(DA29,PROTOKOL!$A$1:$E$28,2))*DB29)</f>
        <v xml:space="preserve"> </v>
      </c>
      <c r="DD29" s="64" t="str">
        <f t="shared" si="20"/>
        <v xml:space="preserve"> </v>
      </c>
      <c r="DE29" s="65" t="str">
        <f>IF(DA29=0," ",VLOOKUP(DA29,PROTOKOL!$A:$E,5,))</f>
        <v xml:space="preserve"> </v>
      </c>
      <c r="DF29" s="82" t="str">
        <f t="shared" si="21"/>
        <v xml:space="preserve"> </v>
      </c>
      <c r="DG29" s="61" t="str">
        <f>IF(DI29=0," ",VLOOKUP(DI29,PROTOKOL!$A:$F,6))</f>
        <v xml:space="preserve"> </v>
      </c>
      <c r="DH29" s="66"/>
      <c r="DI29" s="66"/>
      <c r="DJ29" s="62"/>
      <c r="DK29" s="63" t="str">
        <f>IF(DI29=0," ",(VLOOKUP(DI29,PROTOKOL!$A$1:$E$28,2))*DJ29)</f>
        <v xml:space="preserve"> </v>
      </c>
      <c r="DL29" s="64" t="str">
        <f t="shared" si="22"/>
        <v xml:space="preserve"> </v>
      </c>
      <c r="DM29" s="65" t="str">
        <f>IF(DI29=0," ",VLOOKUP(DI29,PROTOKOL!$A:$E,5,))</f>
        <v xml:space="preserve"> </v>
      </c>
      <c r="DN29" s="82" t="str">
        <f t="shared" si="23"/>
        <v xml:space="preserve"> </v>
      </c>
      <c r="DO29" s="65"/>
      <c r="DP29" s="82" t="str">
        <f t="shared" si="93"/>
        <v xml:space="preserve"> </v>
      </c>
      <c r="DQ29" s="185" t="str">
        <f>IF(DB28+DB29+DB30=7.5,"ü","û")</f>
        <v>ü</v>
      </c>
      <c r="DR29" s="226"/>
      <c r="DS29" s="61" t="str">
        <f>IF(DU29=0," ",VLOOKUP(DU29,PROTOKOL!$A:$F,6))</f>
        <v xml:space="preserve"> </v>
      </c>
      <c r="DT29" s="62"/>
      <c r="DU29" s="62"/>
      <c r="DV29" s="62"/>
      <c r="DW29" s="63" t="str">
        <f>IF(DU29=0," ",(VLOOKUP(DU29,PROTOKOL!$A$1:$E$28,2))*DV29)</f>
        <v xml:space="preserve"> </v>
      </c>
      <c r="DX29" s="64" t="str">
        <f t="shared" si="24"/>
        <v xml:space="preserve"> </v>
      </c>
      <c r="DY29" s="65" t="str">
        <f>IF(DU29=0," ",VLOOKUP(DU29,PROTOKOL!$A:$E,5,))</f>
        <v xml:space="preserve"> </v>
      </c>
      <c r="DZ29" s="82" t="str">
        <f t="shared" si="25"/>
        <v xml:space="preserve"> </v>
      </c>
      <c r="EA29" s="61" t="str">
        <f>IF(EC29=0," ",VLOOKUP(EC29,PROTOKOL!$A:$F,6))</f>
        <v xml:space="preserve"> </v>
      </c>
      <c r="EB29" s="66"/>
      <c r="EC29" s="66"/>
      <c r="ED29" s="62"/>
      <c r="EE29" s="63" t="str">
        <f>IF(EC29=0," ",(VLOOKUP(EC29,PROTOKOL!$A$1:$E$28,2))*ED29)</f>
        <v xml:space="preserve"> </v>
      </c>
      <c r="EF29" s="64" t="str">
        <f t="shared" si="26"/>
        <v xml:space="preserve"> </v>
      </c>
      <c r="EG29" s="65" t="str">
        <f>IF(EC29=0," ",VLOOKUP(EC29,PROTOKOL!$A:$E,5,))</f>
        <v xml:space="preserve"> </v>
      </c>
      <c r="EH29" s="82" t="str">
        <f t="shared" si="27"/>
        <v xml:space="preserve"> </v>
      </c>
      <c r="EI29" s="65"/>
      <c r="EJ29" s="82" t="str">
        <f t="shared" si="94"/>
        <v xml:space="preserve"> </v>
      </c>
      <c r="EK29" s="185" t="str">
        <f>IF(DB28+DB29+DB30=7.5,"ü","û")</f>
        <v>ü</v>
      </c>
      <c r="EL29" s="226"/>
      <c r="EM29" s="61" t="s">
        <v>48</v>
      </c>
      <c r="EN29" s="62"/>
      <c r="EO29" s="62"/>
      <c r="EP29" s="62"/>
      <c r="EQ29" s="63" t="str">
        <f>IF(EO29=0," ",(VLOOKUP(EO29,PROTOKOL!$A$1:$E$28,2))*EP29)</f>
        <v xml:space="preserve"> </v>
      </c>
      <c r="ER29" s="64" t="str">
        <f t="shared" si="28"/>
        <v xml:space="preserve"> </v>
      </c>
      <c r="ES29" s="65" t="str">
        <f>IF(EO29=0," ",VLOOKUP(EO29,PROTOKOL!$A:$E,5,))</f>
        <v xml:space="preserve"> </v>
      </c>
      <c r="ET29" s="82" t="str">
        <f t="shared" si="29"/>
        <v xml:space="preserve"> </v>
      </c>
      <c r="EU29" s="61" t="str">
        <f>IF(EW29=0," ",VLOOKUP(EW29,PROTOKOL!$A:$F,6))</f>
        <v xml:space="preserve"> </v>
      </c>
      <c r="EV29" s="66"/>
      <c r="EW29" s="66"/>
      <c r="EX29" s="62"/>
      <c r="EY29" s="63" t="str">
        <f>IF(EW29=0," ",(VLOOKUP(EW29,PROTOKOL!$A$1:$E$28,2))*EX29)</f>
        <v xml:space="preserve"> </v>
      </c>
      <c r="EZ29" s="64" t="str">
        <f t="shared" si="30"/>
        <v xml:space="preserve"> </v>
      </c>
      <c r="FA29" s="65" t="str">
        <f>IF(EW29=0," ",VLOOKUP(EW29,PROTOKOL!$A:$E,5,))</f>
        <v xml:space="preserve"> </v>
      </c>
      <c r="FB29" s="82" t="str">
        <f t="shared" si="31"/>
        <v xml:space="preserve"> </v>
      </c>
      <c r="FC29" s="65"/>
      <c r="FD29" s="82" t="str">
        <f t="shared" si="95"/>
        <v xml:space="preserve"> </v>
      </c>
      <c r="FE29" s="185" t="str">
        <f>IF(EP28+EP29+EP30=7.5,"ü","û")</f>
        <v>û</v>
      </c>
      <c r="FF29" s="226"/>
      <c r="FG29" s="61" t="str">
        <f>IF(FI29=0," ",VLOOKUP(FI29,PROTOKOL!$A:$F,6))</f>
        <v>PERDE KESME SULU SİST.</v>
      </c>
      <c r="FH29" s="62">
        <v>60</v>
      </c>
      <c r="FI29" s="62">
        <v>8</v>
      </c>
      <c r="FJ29" s="62">
        <v>3</v>
      </c>
      <c r="FK29" s="63">
        <f>IF(FI29=0," ",(VLOOKUP(FI29,PROTOKOL!$A$1:$E$28,2))*FJ29)</f>
        <v>39.200000000000003</v>
      </c>
      <c r="FL29" s="64">
        <f t="shared" si="32"/>
        <v>20.799999999999997</v>
      </c>
      <c r="FM29" s="65">
        <f>IF(FI29=0," ",VLOOKUP(FI29,PROTOKOL!$A:$E,5,))</f>
        <v>0.49621153846153848</v>
      </c>
      <c r="FN29" s="82">
        <f t="shared" si="33"/>
        <v>10.321199999999999</v>
      </c>
      <c r="FO29" s="61" t="str">
        <f>IF(FQ29=0," ",VLOOKUP(FQ29,PROTOKOL!$A:$F,6))</f>
        <v xml:space="preserve"> </v>
      </c>
      <c r="FP29" s="66"/>
      <c r="FQ29" s="66"/>
      <c r="FR29" s="62"/>
      <c r="FS29" s="63" t="str">
        <f>IF(FQ29=0," ",(VLOOKUP(FQ29,PROTOKOL!$A$1:$E$28,2))*FR29)</f>
        <v xml:space="preserve"> </v>
      </c>
      <c r="FT29" s="64" t="str">
        <f t="shared" si="34"/>
        <v xml:space="preserve"> </v>
      </c>
      <c r="FU29" s="65" t="str">
        <f>IF(FQ29=0," ",VLOOKUP(FQ29,PROTOKOL!$A:$E,5,))</f>
        <v xml:space="preserve"> </v>
      </c>
      <c r="FV29" s="82" t="str">
        <f t="shared" si="35"/>
        <v xml:space="preserve"> </v>
      </c>
      <c r="FW29" s="65"/>
      <c r="FX29" s="82" t="str">
        <f t="shared" si="96"/>
        <v xml:space="preserve"> </v>
      </c>
      <c r="FY29" s="185" t="str">
        <f>IF(EP28+EP29+EP30=7.5,"ü","û")</f>
        <v>û</v>
      </c>
      <c r="FZ29" s="226"/>
      <c r="GA29" s="61" t="s">
        <v>48</v>
      </c>
      <c r="GB29" s="62"/>
      <c r="GC29" s="62"/>
      <c r="GD29" s="62"/>
      <c r="GE29" s="63" t="str">
        <f>IF(GC29=0," ",(VLOOKUP(GC29,PROTOKOL!$A$1:$E$28,2))*GD29)</f>
        <v xml:space="preserve"> </v>
      </c>
      <c r="GF29" s="64" t="str">
        <f t="shared" si="36"/>
        <v xml:space="preserve"> </v>
      </c>
      <c r="GG29" s="65" t="str">
        <f>IF(GC29=0," ",VLOOKUP(GC29,PROTOKOL!$A:$E,5,))</f>
        <v xml:space="preserve"> </v>
      </c>
      <c r="GH29" s="82" t="str">
        <f t="shared" si="37"/>
        <v xml:space="preserve"> </v>
      </c>
      <c r="GI29" s="61" t="str">
        <f>IF(GK29=0," ",VLOOKUP(GK29,PROTOKOL!$A:$F,6))</f>
        <v xml:space="preserve"> </v>
      </c>
      <c r="GJ29" s="66"/>
      <c r="GK29" s="66"/>
      <c r="GL29" s="62"/>
      <c r="GM29" s="63" t="str">
        <f>IF(GK29=0," ",(VLOOKUP(GK29,PROTOKOL!$A$1:$E$28,2))*GL29)</f>
        <v xml:space="preserve"> </v>
      </c>
      <c r="GN29" s="64" t="str">
        <f t="shared" si="38"/>
        <v xml:space="preserve"> </v>
      </c>
      <c r="GO29" s="65" t="str">
        <f>IF(GK29=0," ",VLOOKUP(GK29,PROTOKOL!$A:$E,5,))</f>
        <v xml:space="preserve"> </v>
      </c>
      <c r="GP29" s="82" t="str">
        <f t="shared" si="39"/>
        <v xml:space="preserve"> </v>
      </c>
      <c r="GQ29" s="65"/>
      <c r="GR29" s="82" t="str">
        <f t="shared" si="97"/>
        <v xml:space="preserve"> </v>
      </c>
      <c r="GS29" s="185" t="str">
        <f>IF(GD28+GD29+GD30=7.5,"ü","û")</f>
        <v>û</v>
      </c>
      <c r="GT29" s="226"/>
      <c r="GU29" s="61" t="str">
        <f>IF(GW29=0," ",VLOOKUP(GW29,PROTOKOL!$A:$F,6))</f>
        <v>KOKU TESTİ</v>
      </c>
      <c r="GV29" s="62">
        <v>1</v>
      </c>
      <c r="GW29" s="62">
        <v>16</v>
      </c>
      <c r="GX29" s="62">
        <v>2</v>
      </c>
      <c r="GY29" s="63">
        <f>IF(GW29=0," ",(VLOOKUP(GW29,PROTOKOL!$A$1:$E$28,2))*GX29)</f>
        <v>0</v>
      </c>
      <c r="GZ29" s="64">
        <f t="shared" si="40"/>
        <v>1</v>
      </c>
      <c r="HA29" s="65">
        <f>IF(GW29=0," ",VLOOKUP(GW29,PROTOKOL!$A:$E,5,))</f>
        <v>25.405435113750318</v>
      </c>
      <c r="HB29" s="82">
        <f>IF(GW29=0," ",HA29*GZ29)/7.5*2</f>
        <v>6.7747826970000853</v>
      </c>
      <c r="HC29" s="61" t="str">
        <f>IF(HE29=0," ",VLOOKUP(HE29,PROTOKOL!$A:$F,6))</f>
        <v xml:space="preserve"> </v>
      </c>
      <c r="HD29" s="66"/>
      <c r="HE29" s="66"/>
      <c r="HF29" s="62"/>
      <c r="HG29" s="63" t="str">
        <f>IF(HE29=0," ",(VLOOKUP(HE29,PROTOKOL!$A$1:$E$28,2))*HF29)</f>
        <v xml:space="preserve"> </v>
      </c>
      <c r="HH29" s="64" t="str">
        <f t="shared" si="42"/>
        <v xml:space="preserve"> </v>
      </c>
      <c r="HI29" s="65" t="str">
        <f>IF(HE29=0," ",VLOOKUP(HE29,PROTOKOL!$A:$E,5,))</f>
        <v xml:space="preserve"> </v>
      </c>
      <c r="HJ29" s="82" t="str">
        <f t="shared" si="43"/>
        <v xml:space="preserve"> </v>
      </c>
      <c r="HK29" s="65"/>
      <c r="HL29" s="82" t="str">
        <f t="shared" si="98"/>
        <v xml:space="preserve"> </v>
      </c>
      <c r="HM29" s="185" t="str">
        <f>IF(GX28+GX29+GX30=7.5,"ü","û")</f>
        <v>ü</v>
      </c>
      <c r="HN29" s="226"/>
      <c r="HO29" s="61" t="s">
        <v>48</v>
      </c>
      <c r="HP29" s="62"/>
      <c r="HQ29" s="62"/>
      <c r="HR29" s="62"/>
      <c r="HS29" s="63" t="str">
        <f>IF(HQ29=0," ",(VLOOKUP(HQ29,PROTOKOL!$A$1:$E$28,2))*HR29)</f>
        <v xml:space="preserve"> </v>
      </c>
      <c r="HT29" s="64" t="str">
        <f t="shared" si="44"/>
        <v xml:space="preserve"> </v>
      </c>
      <c r="HU29" s="65" t="str">
        <f>IF(HQ29=0," ",VLOOKUP(HQ29,PROTOKOL!$A:$E,5,))</f>
        <v xml:space="preserve"> </v>
      </c>
      <c r="HV29" s="82" t="str">
        <f t="shared" si="45"/>
        <v xml:space="preserve"> </v>
      </c>
      <c r="HW29" s="61" t="str">
        <f>IF(HY29=0," ",VLOOKUP(HY29,PROTOKOL!$A:$F,6))</f>
        <v xml:space="preserve"> </v>
      </c>
      <c r="HX29" s="66"/>
      <c r="HY29" s="66"/>
      <c r="HZ29" s="62"/>
      <c r="IA29" s="63" t="str">
        <f>IF(HY29=0," ",(VLOOKUP(HY29,PROTOKOL!$A$1:$E$28,2))*HZ29)</f>
        <v xml:space="preserve"> </v>
      </c>
      <c r="IB29" s="64" t="str">
        <f t="shared" si="46"/>
        <v xml:space="preserve"> </v>
      </c>
      <c r="IC29" s="65" t="str">
        <f>IF(HY29=0," ",VLOOKUP(HY29,PROTOKOL!$A:$E,5,))</f>
        <v xml:space="preserve"> </v>
      </c>
      <c r="ID29" s="82" t="str">
        <f t="shared" si="47"/>
        <v xml:space="preserve"> </v>
      </c>
      <c r="IE29" s="65"/>
      <c r="IF29" s="82" t="str">
        <f t="shared" si="99"/>
        <v xml:space="preserve"> </v>
      </c>
      <c r="IG29" s="185" t="str">
        <f>IF(HR28+HR29+HR30=7.5,"ü","û")</f>
        <v>û</v>
      </c>
      <c r="IH29" s="226"/>
      <c r="II29" s="61" t="str">
        <f>IF(IK29=0," ",VLOOKUP(IK29,PROTOKOL!$A:$F,6))</f>
        <v xml:space="preserve"> </v>
      </c>
      <c r="IJ29" s="62"/>
      <c r="IK29" s="62"/>
      <c r="IL29" s="62"/>
      <c r="IM29" s="63" t="str">
        <f>IF(IK29=0," ",(VLOOKUP(IK29,PROTOKOL!$A$1:$E$28,2))*IL29)</f>
        <v xml:space="preserve"> </v>
      </c>
      <c r="IN29" s="64" t="str">
        <f t="shared" si="48"/>
        <v xml:space="preserve"> </v>
      </c>
      <c r="IO29" s="65" t="str">
        <f>IF(IK29=0," ",VLOOKUP(IK29,PROTOKOL!$A:$E,5,))</f>
        <v xml:space="preserve"> </v>
      </c>
      <c r="IP29" s="82" t="str">
        <f t="shared" si="49"/>
        <v xml:space="preserve"> </v>
      </c>
      <c r="IQ29" s="61" t="str">
        <f>IF(IS29=0," ",VLOOKUP(IS29,PROTOKOL!$A:$F,6))</f>
        <v xml:space="preserve"> </v>
      </c>
      <c r="IR29" s="66"/>
      <c r="IS29" s="66"/>
      <c r="IT29" s="62"/>
      <c r="IU29" s="63" t="str">
        <f>IF(IS29=0," ",(VLOOKUP(IS29,PROTOKOL!$A$1:$E$28,2))*IT29)</f>
        <v xml:space="preserve"> </v>
      </c>
      <c r="IV29" s="64" t="str">
        <f t="shared" si="50"/>
        <v xml:space="preserve"> </v>
      </c>
      <c r="IW29" s="65" t="str">
        <f>IF(IS29=0," ",VLOOKUP(IS29,PROTOKOL!$A:$E,5,))</f>
        <v xml:space="preserve"> </v>
      </c>
      <c r="IX29" s="82" t="str">
        <f t="shared" si="51"/>
        <v xml:space="preserve"> </v>
      </c>
      <c r="IY29" s="65"/>
      <c r="IZ29" s="82" t="str">
        <f t="shared" si="100"/>
        <v xml:space="preserve"> </v>
      </c>
      <c r="JA29" s="185" t="str">
        <f>IF(HR28+HR29+HR30=7.5,"ü","û")</f>
        <v>û</v>
      </c>
      <c r="JB29" s="226"/>
      <c r="JC29" s="61" t="s">
        <v>48</v>
      </c>
      <c r="JD29" s="62"/>
      <c r="JE29" s="62"/>
      <c r="JF29" s="62"/>
      <c r="JG29" s="63" t="str">
        <f>IF(JE29=0," ",(VLOOKUP(JE29,PROTOKOL!$A$1:$E$28,2))*JF29)</f>
        <v xml:space="preserve"> </v>
      </c>
      <c r="JH29" s="64" t="str">
        <f t="shared" si="52"/>
        <v xml:space="preserve"> </v>
      </c>
      <c r="JI29" s="65" t="str">
        <f>IF(JE29=0," ",VLOOKUP(JE29,PROTOKOL!$A:$E,5,))</f>
        <v xml:space="preserve"> </v>
      </c>
      <c r="JJ29" s="82" t="str">
        <f t="shared" si="53"/>
        <v xml:space="preserve"> </v>
      </c>
      <c r="JK29" s="61" t="str">
        <f>IF(JM29=0," ",VLOOKUP(JM29,PROTOKOL!$A:$F,6))</f>
        <v xml:space="preserve"> </v>
      </c>
      <c r="JL29" s="66"/>
      <c r="JM29" s="66"/>
      <c r="JN29" s="62"/>
      <c r="JO29" s="63" t="str">
        <f>IF(JM29=0," ",(VLOOKUP(JM29,PROTOKOL!$A$1:$E$28,2))*JN29)</f>
        <v xml:space="preserve"> </v>
      </c>
      <c r="JP29" s="64" t="str">
        <f t="shared" si="54"/>
        <v xml:space="preserve"> </v>
      </c>
      <c r="JQ29" s="65" t="str">
        <f>IF(JM29=0," ",VLOOKUP(JM29,PROTOKOL!$A:$E,5,))</f>
        <v xml:space="preserve"> </v>
      </c>
      <c r="JR29" s="82" t="str">
        <f t="shared" si="55"/>
        <v xml:space="preserve"> </v>
      </c>
      <c r="JS29" s="65"/>
      <c r="JT29" s="82" t="str">
        <f t="shared" si="101"/>
        <v xml:space="preserve"> </v>
      </c>
      <c r="JU29" s="185" t="str">
        <f>IF(JF28+JF29+JF30=7.5,"ü","û")</f>
        <v>û</v>
      </c>
      <c r="JV29" s="226"/>
      <c r="JW29" s="61" t="s">
        <v>48</v>
      </c>
      <c r="JX29" s="62"/>
      <c r="JY29" s="62"/>
      <c r="JZ29" s="62"/>
      <c r="KA29" s="63" t="str">
        <f>IF(JY29=0," ",(VLOOKUP(JY29,PROTOKOL!$A$1:$E$28,2))*JZ29)</f>
        <v xml:space="preserve"> </v>
      </c>
      <c r="KB29" s="64" t="str">
        <f t="shared" si="56"/>
        <v xml:space="preserve"> </v>
      </c>
      <c r="KC29" s="65" t="str">
        <f>IF(JY29=0," ",VLOOKUP(JY29,PROTOKOL!$A:$E,5,))</f>
        <v xml:space="preserve"> </v>
      </c>
      <c r="KD29" s="82" t="str">
        <f t="shared" si="57"/>
        <v xml:space="preserve"> </v>
      </c>
      <c r="KE29" s="61" t="str">
        <f>IF(KG29=0," ",VLOOKUP(KG29,PROTOKOL!$A:$F,6))</f>
        <v xml:space="preserve"> </v>
      </c>
      <c r="KF29" s="66"/>
      <c r="KG29" s="66"/>
      <c r="KH29" s="62"/>
      <c r="KI29" s="63" t="str">
        <f>IF(KG29=0," ",(VLOOKUP(KG29,PROTOKOL!$A$1:$E$28,2))*KH29)</f>
        <v xml:space="preserve"> </v>
      </c>
      <c r="KJ29" s="64" t="str">
        <f t="shared" si="58"/>
        <v xml:space="preserve"> </v>
      </c>
      <c r="KK29" s="65" t="str">
        <f>IF(KG29=0," ",VLOOKUP(KG29,PROTOKOL!$A:$E,5,))</f>
        <v xml:space="preserve"> </v>
      </c>
      <c r="KL29" s="82" t="str">
        <f t="shared" si="59"/>
        <v xml:space="preserve"> </v>
      </c>
      <c r="KM29" s="65"/>
      <c r="KN29" s="82" t="str">
        <f t="shared" si="102"/>
        <v xml:space="preserve"> </v>
      </c>
      <c r="KO29" s="185" t="str">
        <f>IF(JZ28+JZ29+JZ30=7.5,"ü","û")</f>
        <v>û</v>
      </c>
      <c r="KP29" s="226"/>
      <c r="KQ29" s="61" t="str">
        <f>IF(KS29=0," ",VLOOKUP(KS29,PROTOKOL!$A:$F,6))</f>
        <v xml:space="preserve"> </v>
      </c>
      <c r="KR29" s="62"/>
      <c r="KS29" s="62"/>
      <c r="KT29" s="62"/>
      <c r="KU29" s="63" t="str">
        <f>IF(KS29=0," ",(VLOOKUP(KS29,PROTOKOL!$A$1:$E$28,2))*KT29)</f>
        <v xml:space="preserve"> </v>
      </c>
      <c r="KV29" s="64" t="str">
        <f t="shared" si="60"/>
        <v xml:space="preserve"> </v>
      </c>
      <c r="KW29" s="65" t="str">
        <f>IF(KS29=0," ",VLOOKUP(KS29,PROTOKOL!$A:$E,5,))</f>
        <v xml:space="preserve"> </v>
      </c>
      <c r="KX29" s="82" t="str">
        <f t="shared" si="61"/>
        <v xml:space="preserve"> </v>
      </c>
      <c r="KY29" s="61" t="str">
        <f>IF(LA29=0," ",VLOOKUP(LA29,PROTOKOL!$A:$F,6))</f>
        <v xml:space="preserve"> </v>
      </c>
      <c r="KZ29" s="66"/>
      <c r="LA29" s="66"/>
      <c r="LB29" s="62"/>
      <c r="LC29" s="63" t="str">
        <f>IF(LA29=0," ",(VLOOKUP(LA29,PROTOKOL!$A$1:$E$28,2))*LB29)</f>
        <v xml:space="preserve"> </v>
      </c>
      <c r="LD29" s="64" t="str">
        <f t="shared" si="62"/>
        <v xml:space="preserve"> </v>
      </c>
      <c r="LE29" s="65" t="str">
        <f>IF(LA29=0," ",VLOOKUP(LA29,PROTOKOL!$A:$E,5,))</f>
        <v xml:space="preserve"> </v>
      </c>
      <c r="LF29" s="82" t="str">
        <f t="shared" si="63"/>
        <v xml:space="preserve"> </v>
      </c>
      <c r="LG29" s="65"/>
      <c r="LH29" s="82" t="str">
        <f t="shared" si="103"/>
        <v xml:space="preserve"> </v>
      </c>
      <c r="LI29" s="185" t="str">
        <f>IF(JZ28+JZ29+JZ30=7.5,"ü","û")</f>
        <v>û</v>
      </c>
      <c r="LJ29" s="226"/>
      <c r="LK29" s="61" t="s">
        <v>48</v>
      </c>
      <c r="LL29" s="62"/>
      <c r="LM29" s="62"/>
      <c r="LN29" s="62"/>
      <c r="LO29" s="63" t="str">
        <f>IF(LM29=0," ",(VLOOKUP(LM29,PROTOKOL!$A$1:$E$28,2))*LN29)</f>
        <v xml:space="preserve"> </v>
      </c>
      <c r="LP29" s="64" t="str">
        <f t="shared" si="64"/>
        <v xml:space="preserve"> </v>
      </c>
      <c r="LQ29" s="65" t="str">
        <f>IF(LM29=0," ",VLOOKUP(LM29,PROTOKOL!$A:$E,5,))</f>
        <v xml:space="preserve"> </v>
      </c>
      <c r="LR29" s="82" t="str">
        <f t="shared" si="65"/>
        <v xml:space="preserve"> </v>
      </c>
      <c r="LS29" s="61" t="str">
        <f>IF(LU29=0," ",VLOOKUP(LU29,PROTOKOL!$A:$F,6))</f>
        <v xml:space="preserve"> </v>
      </c>
      <c r="LT29" s="66"/>
      <c r="LU29" s="66"/>
      <c r="LV29" s="62"/>
      <c r="LW29" s="63" t="str">
        <f>IF(LU29=0," ",(VLOOKUP(LU29,PROTOKOL!$A$1:$E$28,2))*LV29)</f>
        <v xml:space="preserve"> </v>
      </c>
      <c r="LX29" s="64" t="str">
        <f t="shared" si="66"/>
        <v xml:space="preserve"> </v>
      </c>
      <c r="LY29" s="65" t="str">
        <f>IF(LU29=0," ",VLOOKUP(LU29,PROTOKOL!$A:$E,5,))</f>
        <v xml:space="preserve"> </v>
      </c>
      <c r="LZ29" s="82" t="str">
        <f t="shared" si="67"/>
        <v xml:space="preserve"> </v>
      </c>
      <c r="MA29" s="65"/>
      <c r="MB29" s="82" t="str">
        <f t="shared" si="104"/>
        <v xml:space="preserve"> </v>
      </c>
      <c r="MC29" s="185" t="str">
        <f>IF(LN28+LN29+LN30=7.5,"ü","û")</f>
        <v>û</v>
      </c>
      <c r="MD29" s="226"/>
      <c r="ME29" s="61" t="s">
        <v>48</v>
      </c>
      <c r="MF29" s="62"/>
      <c r="MG29" s="62"/>
      <c r="MH29" s="62"/>
      <c r="MI29" s="63" t="str">
        <f>IF(MG29=0," ",(VLOOKUP(MG29,PROTOKOL!$A$1:$E$28,2))*MH29)</f>
        <v xml:space="preserve"> </v>
      </c>
      <c r="MJ29" s="64" t="str">
        <f t="shared" si="68"/>
        <v xml:space="preserve"> </v>
      </c>
      <c r="MK29" s="65" t="str">
        <f>IF(MG29=0," ",VLOOKUP(MG29,PROTOKOL!$A:$E,5,))</f>
        <v xml:space="preserve"> </v>
      </c>
      <c r="ML29" s="82" t="str">
        <f t="shared" si="69"/>
        <v xml:space="preserve"> </v>
      </c>
      <c r="MM29" s="61" t="str">
        <f>IF(MO29=0," ",VLOOKUP(MO29,PROTOKOL!$A:$F,6))</f>
        <v xml:space="preserve"> </v>
      </c>
      <c r="MN29" s="66"/>
      <c r="MO29" s="66"/>
      <c r="MP29" s="62"/>
      <c r="MQ29" s="63" t="str">
        <f>IF(MO29=0," ",(VLOOKUP(MO29,PROTOKOL!$A$1:$E$28,2))*MP29)</f>
        <v xml:space="preserve"> </v>
      </c>
      <c r="MR29" s="64" t="str">
        <f t="shared" si="70"/>
        <v xml:space="preserve"> </v>
      </c>
      <c r="MS29" s="65" t="str">
        <f>IF(MO29=0," ",VLOOKUP(MO29,PROTOKOL!$A:$E,5,))</f>
        <v xml:space="preserve"> </v>
      </c>
      <c r="MT29" s="82" t="str">
        <f t="shared" si="71"/>
        <v xml:space="preserve"> </v>
      </c>
      <c r="MU29" s="65"/>
      <c r="MV29" s="82" t="str">
        <f t="shared" si="105"/>
        <v xml:space="preserve"> </v>
      </c>
      <c r="MW29" s="185" t="e">
        <f>IF(#REF!+#REF!+#REF!=7.5,"ü","û")</f>
        <v>#REF!</v>
      </c>
      <c r="MX29" s="226"/>
      <c r="MY29" s="61" t="str">
        <f>IF(NA29=0," ",VLOOKUP(NA29,PROTOKOL!$A:$F,6))</f>
        <v xml:space="preserve"> </v>
      </c>
      <c r="MZ29" s="62"/>
      <c r="NA29" s="62"/>
      <c r="NB29" s="62"/>
      <c r="NC29" s="63" t="str">
        <f>IF(NA29=0," ",(VLOOKUP(NA29,PROTOKOL!$A$1:$E$28,2))*NB29)</f>
        <v xml:space="preserve"> </v>
      </c>
      <c r="ND29" s="64" t="str">
        <f t="shared" si="72"/>
        <v xml:space="preserve"> </v>
      </c>
      <c r="NE29" s="65" t="str">
        <f>IF(NA29=0," ",VLOOKUP(NA29,PROTOKOL!$A:$E,5,))</f>
        <v xml:space="preserve"> </v>
      </c>
      <c r="NF29" s="82" t="str">
        <f t="shared" si="73"/>
        <v xml:space="preserve"> </v>
      </c>
      <c r="NG29" s="61" t="str">
        <f>IF(NI29=0," ",VLOOKUP(NI29,PROTOKOL!$A:$F,6))</f>
        <v xml:space="preserve"> </v>
      </c>
      <c r="NH29" s="66"/>
      <c r="NI29" s="66"/>
      <c r="NJ29" s="62"/>
      <c r="NK29" s="63" t="str">
        <f>IF(NI29=0," ",(VLOOKUP(NI29,PROTOKOL!$A$1:$E$28,2))*NJ29)</f>
        <v xml:space="preserve"> </v>
      </c>
      <c r="NL29" s="64" t="str">
        <f t="shared" si="74"/>
        <v xml:space="preserve"> </v>
      </c>
      <c r="NM29" s="65" t="str">
        <f>IF(NI29=0," ",VLOOKUP(NI29,PROTOKOL!$A:$E,5,))</f>
        <v xml:space="preserve"> </v>
      </c>
      <c r="NN29" s="82" t="str">
        <f t="shared" si="75"/>
        <v xml:space="preserve"> </v>
      </c>
      <c r="NO29" s="65"/>
      <c r="NP29" s="82" t="str">
        <f t="shared" si="106"/>
        <v xml:space="preserve"> </v>
      </c>
      <c r="NQ29" s="185" t="str">
        <f>IF(NB28+NB29+NB30=7.5,"ü","û")</f>
        <v>ü</v>
      </c>
      <c r="NR29" s="226"/>
      <c r="NS29" s="61" t="str">
        <f>IF(NU29=0," ",VLOOKUP(NU29,PROTOKOL!$A:$F,6))</f>
        <v xml:space="preserve"> </v>
      </c>
      <c r="NT29" s="62"/>
      <c r="NU29" s="62"/>
      <c r="NV29" s="62"/>
      <c r="NW29" s="63" t="str">
        <f>IF(NU29=0," ",(VLOOKUP(NU29,PROTOKOL!$A$1:$E$28,2))*NV29)</f>
        <v xml:space="preserve"> </v>
      </c>
      <c r="NX29" s="64" t="str">
        <f t="shared" si="76"/>
        <v xml:space="preserve"> </v>
      </c>
      <c r="NY29" s="65" t="str">
        <f>IF(NU29=0," ",VLOOKUP(NU29,PROTOKOL!$A:$E,5,))</f>
        <v xml:space="preserve"> </v>
      </c>
      <c r="NZ29" s="82" t="str">
        <f t="shared" si="77"/>
        <v xml:space="preserve"> </v>
      </c>
      <c r="OA29" s="61" t="str">
        <f>IF(OC29=0," ",VLOOKUP(OC29,PROTOKOL!$A:$F,6))</f>
        <v xml:space="preserve"> </v>
      </c>
      <c r="OB29" s="66"/>
      <c r="OC29" s="66"/>
      <c r="OD29" s="62"/>
      <c r="OE29" s="63" t="str">
        <f>IF(OC29=0," ",(VLOOKUP(OC29,PROTOKOL!$A$1:$E$28,2))*OD29)</f>
        <v xml:space="preserve"> </v>
      </c>
      <c r="OF29" s="64" t="str">
        <f t="shared" si="78"/>
        <v xml:space="preserve"> </v>
      </c>
      <c r="OG29" s="65" t="str">
        <f>IF(OC29=0," ",VLOOKUP(OC29,PROTOKOL!$A:$E,5,))</f>
        <v xml:space="preserve"> </v>
      </c>
      <c r="OH29" s="82" t="str">
        <f t="shared" si="79"/>
        <v xml:space="preserve"> </v>
      </c>
      <c r="OI29" s="65"/>
      <c r="OJ29" s="82" t="str">
        <f t="shared" si="107"/>
        <v xml:space="preserve"> </v>
      </c>
      <c r="OK29" s="185" t="str">
        <f>IF(NV28+NV29+NV30=7.5,"ü","û")</f>
        <v>ü</v>
      </c>
      <c r="OL29" s="208">
        <v>3</v>
      </c>
      <c r="OM29" s="226"/>
      <c r="ON29" s="61" t="str">
        <f>IF(OP29=0," ",VLOOKUP(OP29,PROTOKOL!$A:$F,6))</f>
        <v xml:space="preserve"> </v>
      </c>
      <c r="OO29" s="62"/>
      <c r="OP29" s="62"/>
      <c r="OQ29" s="62"/>
      <c r="OR29" s="63" t="str">
        <f>IF(OP29=0," ",(VLOOKUP(OP29,PROTOKOL!$A$1:$E$28,2))*OQ29)</f>
        <v xml:space="preserve"> </v>
      </c>
      <c r="OS29" s="64" t="str">
        <f t="shared" si="80"/>
        <v xml:space="preserve"> </v>
      </c>
      <c r="OT29" s="65" t="str">
        <f>IF(OP29=0," ",VLOOKUP(OP29,PROTOKOL!$A:$E,5,))</f>
        <v xml:space="preserve"> </v>
      </c>
      <c r="OU29" s="82" t="str">
        <f t="shared" si="81"/>
        <v xml:space="preserve"> </v>
      </c>
      <c r="OV29" s="61" t="str">
        <f>IF(OX29=0," ",VLOOKUP(OX29,PROTOKOL!$A:$F,6))</f>
        <v xml:space="preserve"> </v>
      </c>
      <c r="OW29" s="66"/>
      <c r="OX29" s="66"/>
      <c r="OY29" s="62"/>
      <c r="OZ29" s="63" t="str">
        <f>IF(OX29=0," ",(VLOOKUP(OX29,PROTOKOL!$A$1:$E$28,2))*OY29)</f>
        <v xml:space="preserve"> </v>
      </c>
      <c r="PA29" s="64" t="str">
        <f t="shared" si="108"/>
        <v xml:space="preserve"> </v>
      </c>
      <c r="PB29" s="65" t="str">
        <f>IF(OX29=0," ",VLOOKUP(OX29,PROTOKOL!$A:$E,5,))</f>
        <v xml:space="preserve"> </v>
      </c>
      <c r="PC29" s="82" t="str">
        <f t="shared" si="109"/>
        <v xml:space="preserve"> </v>
      </c>
      <c r="PD29" s="82">
        <f t="shared" si="110"/>
        <v>0</v>
      </c>
      <c r="PE29" s="82" t="str">
        <f t="shared" si="111"/>
        <v xml:space="preserve"> </v>
      </c>
      <c r="PF29" s="185" t="str">
        <f>IF(OQ28+OQ29+OQ30=7.5,"ü","û")</f>
        <v>û</v>
      </c>
      <c r="PG29" s="226"/>
      <c r="PH29" s="61" t="str">
        <f>IF(PJ29=0," ",VLOOKUP(PJ29,PROTOKOL!$A:$F,6))</f>
        <v xml:space="preserve"> </v>
      </c>
      <c r="PI29" s="62"/>
      <c r="PJ29" s="62"/>
      <c r="PK29" s="62"/>
      <c r="PL29" s="63" t="str">
        <f>IF(PJ29=0," ",(VLOOKUP(PJ29,PROTOKOL!$A$1:$E$28,2))*PK29)</f>
        <v xml:space="preserve"> </v>
      </c>
      <c r="PM29" s="64" t="str">
        <f t="shared" si="84"/>
        <v xml:space="preserve"> </v>
      </c>
      <c r="PN29" s="65" t="str">
        <f>IF(PJ29=0," ",VLOOKUP(PJ29,PROTOKOL!$A:$E,5,))</f>
        <v xml:space="preserve"> </v>
      </c>
      <c r="PO29" s="82" t="str">
        <f t="shared" si="85"/>
        <v xml:space="preserve"> </v>
      </c>
      <c r="PP29" s="61" t="str">
        <f>IF(PR29=0," ",VLOOKUP(PR29,PROTOKOL!$A:$F,6))</f>
        <v xml:space="preserve"> </v>
      </c>
      <c r="PQ29" s="66"/>
      <c r="PR29" s="66"/>
      <c r="PS29" s="62"/>
      <c r="PT29" s="63" t="str">
        <f>IF(PR29=0," ",(VLOOKUP(PR29,PROTOKOL!$A$1:$E$28,2))*PS29)</f>
        <v xml:space="preserve"> </v>
      </c>
      <c r="PU29" s="64" t="str">
        <f t="shared" si="86"/>
        <v xml:space="preserve"> </v>
      </c>
      <c r="PV29" s="65" t="str">
        <f>IF(PR29=0," ",VLOOKUP(PR29,PROTOKOL!$A:$E,5,))</f>
        <v xml:space="preserve"> </v>
      </c>
      <c r="PW29" s="82" t="str">
        <f t="shared" si="87"/>
        <v xml:space="preserve"> </v>
      </c>
      <c r="PX29" s="65"/>
      <c r="PY29" s="82" t="str">
        <f t="shared" si="112"/>
        <v xml:space="preserve"> </v>
      </c>
      <c r="PZ29" s="117"/>
      <c r="QA29" s="117"/>
      <c r="QB29" s="117"/>
      <c r="QC29" s="117"/>
      <c r="QD29" s="117"/>
      <c r="QE29" s="117"/>
      <c r="QF29" s="117"/>
      <c r="QG29" s="117"/>
      <c r="QH29" s="117"/>
      <c r="QI29" s="117"/>
      <c r="QJ29" s="117"/>
      <c r="QK29" s="117"/>
      <c r="QL29" s="117"/>
      <c r="QM29" s="117"/>
      <c r="QN29" s="117"/>
      <c r="QO29" s="117"/>
    </row>
    <row r="30" spans="1:457" ht="12.75" customHeight="1" thickBot="1">
      <c r="B30" s="227"/>
      <c r="C30" s="61" t="str">
        <f>IF(E30=0," ",VLOOKUP(E30,PROTOKOL!$A:$F,6))</f>
        <v xml:space="preserve"> </v>
      </c>
      <c r="D30" s="62"/>
      <c r="E30" s="62"/>
      <c r="F30" s="62"/>
      <c r="G30" s="63" t="str">
        <f>IF(E30=0," ",(VLOOKUP(E30,PROTOKOL!$A$1:$E$28,2))*F30)</f>
        <v xml:space="preserve"> </v>
      </c>
      <c r="H30" s="64" t="str">
        <f t="shared" si="0"/>
        <v xml:space="preserve"> </v>
      </c>
      <c r="I30" s="65" t="str">
        <f>IF(E30=0," ",VLOOKUP(E30,PROTOKOL!$A:$E,5,))</f>
        <v xml:space="preserve"> </v>
      </c>
      <c r="J30" s="82" t="str">
        <f t="shared" si="1"/>
        <v xml:space="preserve"> </v>
      </c>
      <c r="K30" s="61" t="str">
        <f>IF(M30=0," ",VLOOKUP(M30,PROTOKOL!$A:$F,6))</f>
        <v xml:space="preserve"> </v>
      </c>
      <c r="L30" s="66"/>
      <c r="M30" s="66"/>
      <c r="N30" s="62"/>
      <c r="O30" s="63" t="str">
        <f>IF(M30=0," ",(VLOOKUP(M30,PROTOKOL!$A$1:$E$28,2))*N30)</f>
        <v xml:space="preserve"> </v>
      </c>
      <c r="P30" s="64" t="str">
        <f t="shared" si="2"/>
        <v xml:space="preserve"> </v>
      </c>
      <c r="Q30" s="65" t="str">
        <f>IF(M30=0," ",VLOOKUP(M30,PROTOKOL!$A:$E,5,))</f>
        <v xml:space="preserve"> </v>
      </c>
      <c r="R30" s="82" t="str">
        <f t="shared" si="3"/>
        <v xml:space="preserve"> </v>
      </c>
      <c r="S30" s="65"/>
      <c r="T30" s="82" t="str">
        <f t="shared" si="88"/>
        <v xml:space="preserve"> </v>
      </c>
      <c r="U30" s="117"/>
      <c r="V30" s="227"/>
      <c r="W30" s="61" t="str">
        <f>IF(Y30=0," ",VLOOKUP(Y30,PROTOKOL!$A:$F,6))</f>
        <v xml:space="preserve"> </v>
      </c>
      <c r="X30" s="62"/>
      <c r="Y30" s="62"/>
      <c r="Z30" s="62"/>
      <c r="AA30" s="63" t="str">
        <f>IF(Y30=0," ",(VLOOKUP(Y30,PROTOKOL!$A$1:$E$28,2))*Z30)</f>
        <v xml:space="preserve"> </v>
      </c>
      <c r="AB30" s="64" t="str">
        <f t="shared" si="4"/>
        <v xml:space="preserve"> </v>
      </c>
      <c r="AC30" s="65" t="str">
        <f>IF(Y30=0," ",VLOOKUP(Y30,PROTOKOL!$A:$E,5,))</f>
        <v xml:space="preserve"> </v>
      </c>
      <c r="AD30" s="82" t="str">
        <f t="shared" si="5"/>
        <v xml:space="preserve"> </v>
      </c>
      <c r="AE30" s="61" t="str">
        <f>IF(AG30=0," ",VLOOKUP(AG30,PROTOKOL!$A:$F,6))</f>
        <v xml:space="preserve"> </v>
      </c>
      <c r="AF30" s="66"/>
      <c r="AG30" s="66"/>
      <c r="AH30" s="62"/>
      <c r="AI30" s="63" t="str">
        <f>IF(AG30=0," ",(VLOOKUP(AG30,PROTOKOL!$A$1:$E$28,2))*AH30)</f>
        <v xml:space="preserve"> </v>
      </c>
      <c r="AJ30" s="64" t="str">
        <f t="shared" si="6"/>
        <v xml:space="preserve"> </v>
      </c>
      <c r="AK30" s="65" t="str">
        <f>IF(AG30=0," ",VLOOKUP(AG30,PROTOKOL!$A:$E,5,))</f>
        <v xml:space="preserve"> </v>
      </c>
      <c r="AL30" s="82" t="str">
        <f t="shared" si="7"/>
        <v xml:space="preserve"> </v>
      </c>
      <c r="AM30" s="65"/>
      <c r="AN30" s="82" t="str">
        <f t="shared" si="89"/>
        <v xml:space="preserve"> </v>
      </c>
      <c r="AO30" s="117"/>
      <c r="AP30" s="227"/>
      <c r="AQ30" s="61" t="str">
        <f>IF(AS30=0," ",VLOOKUP(AS30,PROTOKOL!$A:$F,6))</f>
        <v xml:space="preserve"> </v>
      </c>
      <c r="AR30" s="62"/>
      <c r="AS30" s="62"/>
      <c r="AT30" s="62"/>
      <c r="AU30" s="63" t="str">
        <f>IF(AS30=0," ",(VLOOKUP(AS30,PROTOKOL!$A$1:$E$28,2))*AT30)</f>
        <v xml:space="preserve"> </v>
      </c>
      <c r="AV30" s="64" t="str">
        <f t="shared" si="8"/>
        <v xml:space="preserve"> </v>
      </c>
      <c r="AW30" s="65" t="str">
        <f>IF(AS30=0," ",VLOOKUP(AS30,PROTOKOL!$A:$E,5,))</f>
        <v xml:space="preserve"> </v>
      </c>
      <c r="AX30" s="82" t="str">
        <f t="shared" si="9"/>
        <v xml:space="preserve"> </v>
      </c>
      <c r="AY30" s="61" t="str">
        <f>IF(BA30=0," ",VLOOKUP(BA30,PROTOKOL!$A:$F,6))</f>
        <v xml:space="preserve"> </v>
      </c>
      <c r="AZ30" s="66"/>
      <c r="BA30" s="66"/>
      <c r="BB30" s="62"/>
      <c r="BC30" s="63" t="str">
        <f>IF(BA30=0," ",(VLOOKUP(BA30,PROTOKOL!$A$1:$E$28,2))*BB30)</f>
        <v xml:space="preserve"> </v>
      </c>
      <c r="BD30" s="64" t="str">
        <f t="shared" si="10"/>
        <v xml:space="preserve"> </v>
      </c>
      <c r="BE30" s="65" t="str">
        <f>IF(BA30=0," ",VLOOKUP(BA30,PROTOKOL!$A:$E,5,))</f>
        <v xml:space="preserve"> </v>
      </c>
      <c r="BF30" s="82" t="str">
        <f t="shared" si="11"/>
        <v xml:space="preserve"> </v>
      </c>
      <c r="BG30" s="65"/>
      <c r="BH30" s="82" t="str">
        <f t="shared" si="90"/>
        <v xml:space="preserve"> </v>
      </c>
      <c r="BI30" s="117"/>
      <c r="BJ30" s="227"/>
      <c r="BK30" s="61" t="str">
        <f>IF(BM30=0," ",VLOOKUP(BM30,PROTOKOL!$A:$F,6))</f>
        <v xml:space="preserve"> </v>
      </c>
      <c r="BL30" s="62"/>
      <c r="BM30" s="62"/>
      <c r="BN30" s="62"/>
      <c r="BO30" s="63" t="str">
        <f>IF(BM30=0," ",(VLOOKUP(BM30,PROTOKOL!$A$1:$E$28,2))*BN30)</f>
        <v xml:space="preserve"> </v>
      </c>
      <c r="BP30" s="64" t="str">
        <f t="shared" si="12"/>
        <v xml:space="preserve"> </v>
      </c>
      <c r="BQ30" s="65" t="str">
        <f>IF(BM30=0," ",VLOOKUP(BM30,PROTOKOL!$A:$E,5,))</f>
        <v xml:space="preserve"> </v>
      </c>
      <c r="BR30" s="82" t="str">
        <f t="shared" si="13"/>
        <v xml:space="preserve"> </v>
      </c>
      <c r="BS30" s="61" t="str">
        <f>IF(BU30=0," ",VLOOKUP(BU30,PROTOKOL!$A:$F,6))</f>
        <v xml:space="preserve"> </v>
      </c>
      <c r="BT30" s="66"/>
      <c r="BU30" s="66"/>
      <c r="BV30" s="62"/>
      <c r="BW30" s="63" t="str">
        <f>IF(BU30=0," ",(VLOOKUP(BU30,PROTOKOL!$A$1:$E$28,2))*BV30)</f>
        <v xml:space="preserve"> </v>
      </c>
      <c r="BX30" s="64" t="str">
        <f t="shared" si="14"/>
        <v xml:space="preserve"> </v>
      </c>
      <c r="BY30" s="65" t="str">
        <f>IF(BU30=0," ",VLOOKUP(BU30,PROTOKOL!$A:$E,5,))</f>
        <v xml:space="preserve"> </v>
      </c>
      <c r="BZ30" s="82" t="str">
        <f t="shared" si="15"/>
        <v xml:space="preserve"> </v>
      </c>
      <c r="CA30" s="65"/>
      <c r="CB30" s="82" t="str">
        <f t="shared" si="91"/>
        <v xml:space="preserve"> </v>
      </c>
      <c r="CC30" s="117"/>
      <c r="CD30" s="227"/>
      <c r="CE30" s="61" t="str">
        <f>IF(CG30=0," ",VLOOKUP(CG30,PROTOKOL!$A:$F,6))</f>
        <v xml:space="preserve"> </v>
      </c>
      <c r="CF30" s="62"/>
      <c r="CG30" s="62"/>
      <c r="CH30" s="62"/>
      <c r="CI30" s="63" t="str">
        <f>IF(CG30=0," ",(VLOOKUP(CG30,PROTOKOL!$A$1:$E$28,2))*CH30)</f>
        <v xml:space="preserve"> </v>
      </c>
      <c r="CJ30" s="64" t="str">
        <f t="shared" si="16"/>
        <v xml:space="preserve"> </v>
      </c>
      <c r="CK30" s="65" t="str">
        <f>IF(CG30=0," ",VLOOKUP(CG30,PROTOKOL!$A:$E,5,))</f>
        <v xml:space="preserve"> </v>
      </c>
      <c r="CL30" s="82" t="str">
        <f t="shared" si="17"/>
        <v xml:space="preserve"> </v>
      </c>
      <c r="CM30" s="61" t="str">
        <f>IF(CO30=0," ",VLOOKUP(CO30,PROTOKOL!$A:$F,6))</f>
        <v xml:space="preserve"> </v>
      </c>
      <c r="CN30" s="66"/>
      <c r="CO30" s="66"/>
      <c r="CP30" s="62"/>
      <c r="CQ30" s="63" t="str">
        <f>IF(CO30=0," ",(VLOOKUP(CO30,PROTOKOL!$A$1:$E$28,2))*CP30)</f>
        <v xml:space="preserve"> </v>
      </c>
      <c r="CR30" s="64" t="str">
        <f t="shared" si="18"/>
        <v xml:space="preserve"> </v>
      </c>
      <c r="CS30" s="65" t="str">
        <f>IF(CO30=0," ",VLOOKUP(CO30,PROTOKOL!$A:$E,5,))</f>
        <v xml:space="preserve"> </v>
      </c>
      <c r="CT30" s="82" t="str">
        <f t="shared" si="19"/>
        <v xml:space="preserve"> </v>
      </c>
      <c r="CU30" s="65"/>
      <c r="CV30" s="82" t="str">
        <f t="shared" si="92"/>
        <v xml:space="preserve"> </v>
      </c>
      <c r="CW30" s="117"/>
      <c r="CX30" s="227"/>
      <c r="CY30" s="61" t="str">
        <f>IF(DA30=0," ",VLOOKUP(DA30,PROTOKOL!$A:$F,6))</f>
        <v xml:space="preserve"> </v>
      </c>
      <c r="CZ30" s="62"/>
      <c r="DA30" s="62"/>
      <c r="DB30" s="62"/>
      <c r="DC30" s="63" t="str">
        <f>IF(DA30=0," ",(VLOOKUP(DA30,PROTOKOL!$A$1:$E$28,2))*DB30)</f>
        <v xml:space="preserve"> </v>
      </c>
      <c r="DD30" s="64" t="str">
        <f t="shared" si="20"/>
        <v xml:space="preserve"> </v>
      </c>
      <c r="DE30" s="65" t="str">
        <f>IF(DA30=0," ",VLOOKUP(DA30,PROTOKOL!$A:$E,5,))</f>
        <v xml:space="preserve"> </v>
      </c>
      <c r="DF30" s="82" t="str">
        <f t="shared" si="21"/>
        <v xml:space="preserve"> </v>
      </c>
      <c r="DG30" s="61" t="str">
        <f>IF(DI30=0," ",VLOOKUP(DI30,PROTOKOL!$A:$F,6))</f>
        <v xml:space="preserve"> </v>
      </c>
      <c r="DH30" s="66"/>
      <c r="DI30" s="66"/>
      <c r="DJ30" s="62"/>
      <c r="DK30" s="63" t="str">
        <f>IF(DI30=0," ",(VLOOKUP(DI30,PROTOKOL!$A$1:$E$28,2))*DJ30)</f>
        <v xml:space="preserve"> </v>
      </c>
      <c r="DL30" s="64" t="str">
        <f t="shared" si="22"/>
        <v xml:space="preserve"> </v>
      </c>
      <c r="DM30" s="65" t="str">
        <f>IF(DI30=0," ",VLOOKUP(DI30,PROTOKOL!$A:$E,5,))</f>
        <v xml:space="preserve"> </v>
      </c>
      <c r="DN30" s="82" t="str">
        <f t="shared" si="23"/>
        <v xml:space="preserve"> </v>
      </c>
      <c r="DO30" s="65"/>
      <c r="DP30" s="82" t="str">
        <f t="shared" si="93"/>
        <v xml:space="preserve"> </v>
      </c>
      <c r="DQ30" s="117"/>
      <c r="DR30" s="227"/>
      <c r="DS30" s="61" t="str">
        <f>IF(DU30=0," ",VLOOKUP(DU30,PROTOKOL!$A:$F,6))</f>
        <v xml:space="preserve"> </v>
      </c>
      <c r="DT30" s="62"/>
      <c r="DU30" s="62"/>
      <c r="DV30" s="62"/>
      <c r="DW30" s="63" t="str">
        <f>IF(DU30=0," ",(VLOOKUP(DU30,PROTOKOL!$A$1:$E$28,2))*DV30)</f>
        <v xml:space="preserve"> </v>
      </c>
      <c r="DX30" s="64" t="str">
        <f t="shared" si="24"/>
        <v xml:space="preserve"> </v>
      </c>
      <c r="DY30" s="65" t="str">
        <f>IF(DU30=0," ",VLOOKUP(DU30,PROTOKOL!$A:$E,5,))</f>
        <v xml:space="preserve"> </v>
      </c>
      <c r="DZ30" s="82" t="str">
        <f t="shared" si="25"/>
        <v xml:space="preserve"> </v>
      </c>
      <c r="EA30" s="61" t="str">
        <f>IF(EC30=0," ",VLOOKUP(EC30,PROTOKOL!$A:$F,6))</f>
        <v xml:space="preserve"> </v>
      </c>
      <c r="EB30" s="66"/>
      <c r="EC30" s="66"/>
      <c r="ED30" s="62"/>
      <c r="EE30" s="63" t="str">
        <f>IF(EC30=0," ",(VLOOKUP(EC30,PROTOKOL!$A$1:$E$28,2))*ED30)</f>
        <v xml:space="preserve"> </v>
      </c>
      <c r="EF30" s="64" t="str">
        <f t="shared" si="26"/>
        <v xml:space="preserve"> </v>
      </c>
      <c r="EG30" s="65" t="str">
        <f>IF(EC30=0," ",VLOOKUP(EC30,PROTOKOL!$A:$E,5,))</f>
        <v xml:space="preserve"> </v>
      </c>
      <c r="EH30" s="82" t="str">
        <f t="shared" si="27"/>
        <v xml:space="preserve"> </v>
      </c>
      <c r="EI30" s="65"/>
      <c r="EJ30" s="82" t="str">
        <f t="shared" si="94"/>
        <v xml:space="preserve"> </v>
      </c>
      <c r="EK30" s="117"/>
      <c r="EL30" s="227"/>
      <c r="EM30" s="61" t="str">
        <f>IF(EO30=0," ",VLOOKUP(EO30,PROTOKOL!$A:$F,6))</f>
        <v xml:space="preserve"> </v>
      </c>
      <c r="EN30" s="62"/>
      <c r="EO30" s="62"/>
      <c r="EP30" s="62"/>
      <c r="EQ30" s="63" t="str">
        <f>IF(EO30=0," ",(VLOOKUP(EO30,PROTOKOL!$A$1:$E$28,2))*EP30)</f>
        <v xml:space="preserve"> </v>
      </c>
      <c r="ER30" s="64" t="str">
        <f t="shared" si="28"/>
        <v xml:space="preserve"> </v>
      </c>
      <c r="ES30" s="65" t="str">
        <f>IF(EO30=0," ",VLOOKUP(EO30,PROTOKOL!$A:$E,5,))</f>
        <v xml:space="preserve"> </v>
      </c>
      <c r="ET30" s="82" t="str">
        <f t="shared" si="29"/>
        <v xml:space="preserve"> </v>
      </c>
      <c r="EU30" s="61" t="str">
        <f>IF(EW30=0," ",VLOOKUP(EW30,PROTOKOL!$A:$F,6))</f>
        <v xml:space="preserve"> </v>
      </c>
      <c r="EV30" s="66"/>
      <c r="EW30" s="66"/>
      <c r="EX30" s="62"/>
      <c r="EY30" s="63" t="str">
        <f>IF(EW30=0," ",(VLOOKUP(EW30,PROTOKOL!$A$1:$E$28,2))*EX30)</f>
        <v xml:space="preserve"> </v>
      </c>
      <c r="EZ30" s="64" t="str">
        <f t="shared" si="30"/>
        <v xml:space="preserve"> </v>
      </c>
      <c r="FA30" s="65" t="str">
        <f>IF(EW30=0," ",VLOOKUP(EW30,PROTOKOL!$A:$E,5,))</f>
        <v xml:space="preserve"> </v>
      </c>
      <c r="FB30" s="82" t="str">
        <f t="shared" si="31"/>
        <v xml:space="preserve"> </v>
      </c>
      <c r="FC30" s="65"/>
      <c r="FD30" s="82" t="str">
        <f t="shared" si="95"/>
        <v xml:space="preserve"> </v>
      </c>
      <c r="FE30" s="117"/>
      <c r="FF30" s="227"/>
      <c r="FG30" s="61" t="str">
        <f>IF(FI30=0," ",VLOOKUP(FI30,PROTOKOL!$A:$F,6))</f>
        <v>KOKU TESTİ</v>
      </c>
      <c r="FH30" s="62">
        <v>1</v>
      </c>
      <c r="FI30" s="62">
        <v>16</v>
      </c>
      <c r="FJ30" s="62">
        <v>1</v>
      </c>
      <c r="FK30" s="63">
        <f>IF(FI30=0," ",(VLOOKUP(FI30,PROTOKOL!$A$1:$E$28,2))*FJ30)</f>
        <v>0</v>
      </c>
      <c r="FL30" s="64">
        <f t="shared" si="32"/>
        <v>1</v>
      </c>
      <c r="FM30" s="65">
        <f>IF(FI30=0," ",VLOOKUP(FI30,PROTOKOL!$A:$E,5,))</f>
        <v>25.405435113750318</v>
      </c>
      <c r="FN30" s="82">
        <f>IF(FI30=0," ",FM30*FL30)/7.5*1</f>
        <v>3.3873913485000426</v>
      </c>
      <c r="FO30" s="61" t="str">
        <f>IF(FQ30=0," ",VLOOKUP(FQ30,PROTOKOL!$A:$F,6))</f>
        <v xml:space="preserve"> </v>
      </c>
      <c r="FP30" s="66"/>
      <c r="FQ30" s="66"/>
      <c r="FR30" s="62"/>
      <c r="FS30" s="63" t="str">
        <f>IF(FQ30=0," ",(VLOOKUP(FQ30,PROTOKOL!$A$1:$E$28,2))*FR30)</f>
        <v xml:space="preserve"> </v>
      </c>
      <c r="FT30" s="64" t="str">
        <f t="shared" si="34"/>
        <v xml:space="preserve"> </v>
      </c>
      <c r="FU30" s="65" t="str">
        <f>IF(FQ30=0," ",VLOOKUP(FQ30,PROTOKOL!$A:$E,5,))</f>
        <v xml:space="preserve"> </v>
      </c>
      <c r="FV30" s="82" t="str">
        <f t="shared" si="35"/>
        <v xml:space="preserve"> </v>
      </c>
      <c r="FW30" s="65"/>
      <c r="FX30" s="82" t="str">
        <f t="shared" si="96"/>
        <v xml:space="preserve"> </v>
      </c>
      <c r="FY30" s="117"/>
      <c r="FZ30" s="227"/>
      <c r="GA30" s="61" t="str">
        <f>IF(GC30=0," ",VLOOKUP(GC30,PROTOKOL!$A:$F,6))</f>
        <v xml:space="preserve"> </v>
      </c>
      <c r="GB30" s="62"/>
      <c r="GC30" s="62"/>
      <c r="GD30" s="62"/>
      <c r="GE30" s="63" t="str">
        <f>IF(GC30=0," ",(VLOOKUP(GC30,PROTOKOL!$A$1:$E$28,2))*GD30)</f>
        <v xml:space="preserve"> </v>
      </c>
      <c r="GF30" s="64" t="str">
        <f t="shared" si="36"/>
        <v xml:space="preserve"> </v>
      </c>
      <c r="GG30" s="65" t="str">
        <f>IF(GC30=0," ",VLOOKUP(GC30,PROTOKOL!$A:$E,5,))</f>
        <v xml:space="preserve"> </v>
      </c>
      <c r="GH30" s="82" t="str">
        <f t="shared" si="37"/>
        <v xml:space="preserve"> </v>
      </c>
      <c r="GI30" s="61" t="str">
        <f>IF(GK30=0," ",VLOOKUP(GK30,PROTOKOL!$A:$F,6))</f>
        <v xml:space="preserve"> </v>
      </c>
      <c r="GJ30" s="66"/>
      <c r="GK30" s="66"/>
      <c r="GL30" s="62"/>
      <c r="GM30" s="63" t="str">
        <f>IF(GK30=0," ",(VLOOKUP(GK30,PROTOKOL!$A$1:$E$28,2))*GL30)</f>
        <v xml:space="preserve"> </v>
      </c>
      <c r="GN30" s="64" t="str">
        <f t="shared" si="38"/>
        <v xml:space="preserve"> </v>
      </c>
      <c r="GO30" s="65" t="str">
        <f>IF(GK30=0," ",VLOOKUP(GK30,PROTOKOL!$A:$E,5,))</f>
        <v xml:space="preserve"> </v>
      </c>
      <c r="GP30" s="82" t="str">
        <f t="shared" si="39"/>
        <v xml:space="preserve"> </v>
      </c>
      <c r="GQ30" s="65"/>
      <c r="GR30" s="82" t="str">
        <f t="shared" si="97"/>
        <v xml:space="preserve"> </v>
      </c>
      <c r="GS30" s="117"/>
      <c r="GT30" s="227"/>
      <c r="GU30" s="61" t="str">
        <f>IF(GW30=0," ",VLOOKUP(GW30,PROTOKOL!$A:$F,6))</f>
        <v xml:space="preserve"> </v>
      </c>
      <c r="GV30" s="62"/>
      <c r="GW30" s="62"/>
      <c r="GX30" s="62"/>
      <c r="GY30" s="63" t="str">
        <f>IF(GW30=0," ",(VLOOKUP(GW30,PROTOKOL!$A$1:$E$28,2))*GX30)</f>
        <v xml:space="preserve"> </v>
      </c>
      <c r="GZ30" s="64" t="str">
        <f t="shared" si="40"/>
        <v xml:space="preserve"> </v>
      </c>
      <c r="HA30" s="65" t="str">
        <f>IF(GW30=0," ",VLOOKUP(GW30,PROTOKOL!$A:$E,5,))</f>
        <v xml:space="preserve"> </v>
      </c>
      <c r="HB30" s="82" t="str">
        <f t="shared" si="41"/>
        <v xml:space="preserve"> </v>
      </c>
      <c r="HC30" s="61" t="str">
        <f>IF(HE30=0," ",VLOOKUP(HE30,PROTOKOL!$A:$F,6))</f>
        <v xml:space="preserve"> </v>
      </c>
      <c r="HD30" s="66"/>
      <c r="HE30" s="66"/>
      <c r="HF30" s="62"/>
      <c r="HG30" s="63" t="str">
        <f>IF(HE30=0," ",(VLOOKUP(HE30,PROTOKOL!$A$1:$E$28,2))*HF30)</f>
        <v xml:space="preserve"> </v>
      </c>
      <c r="HH30" s="64" t="str">
        <f t="shared" si="42"/>
        <v xml:space="preserve"> </v>
      </c>
      <c r="HI30" s="65" t="str">
        <f>IF(HE30=0," ",VLOOKUP(HE30,PROTOKOL!$A:$E,5,))</f>
        <v xml:space="preserve"> </v>
      </c>
      <c r="HJ30" s="82" t="str">
        <f t="shared" si="43"/>
        <v xml:space="preserve"> </v>
      </c>
      <c r="HK30" s="65"/>
      <c r="HL30" s="82" t="str">
        <f t="shared" si="98"/>
        <v xml:space="preserve"> </v>
      </c>
      <c r="HM30" s="117"/>
      <c r="HN30" s="227"/>
      <c r="HO30" s="61" t="str">
        <f>IF(HQ30=0," ",VLOOKUP(HQ30,PROTOKOL!$A:$F,6))</f>
        <v xml:space="preserve"> </v>
      </c>
      <c r="HP30" s="62"/>
      <c r="HQ30" s="62"/>
      <c r="HR30" s="62"/>
      <c r="HS30" s="63" t="str">
        <f>IF(HQ30=0," ",(VLOOKUP(HQ30,PROTOKOL!$A$1:$E$28,2))*HR30)</f>
        <v xml:space="preserve"> </v>
      </c>
      <c r="HT30" s="64" t="str">
        <f t="shared" si="44"/>
        <v xml:space="preserve"> </v>
      </c>
      <c r="HU30" s="65" t="str">
        <f>IF(HQ30=0," ",VLOOKUP(HQ30,PROTOKOL!$A:$E,5,))</f>
        <v xml:space="preserve"> </v>
      </c>
      <c r="HV30" s="82" t="str">
        <f t="shared" si="45"/>
        <v xml:space="preserve"> </v>
      </c>
      <c r="HW30" s="61" t="str">
        <f>IF(HY30=0," ",VLOOKUP(HY30,PROTOKOL!$A:$F,6))</f>
        <v xml:space="preserve"> </v>
      </c>
      <c r="HX30" s="66"/>
      <c r="HY30" s="66"/>
      <c r="HZ30" s="62"/>
      <c r="IA30" s="63" t="str">
        <f>IF(HY30=0," ",(VLOOKUP(HY30,PROTOKOL!$A$1:$E$28,2))*HZ30)</f>
        <v xml:space="preserve"> </v>
      </c>
      <c r="IB30" s="64" t="str">
        <f t="shared" si="46"/>
        <v xml:space="preserve"> </v>
      </c>
      <c r="IC30" s="65" t="str">
        <f>IF(HY30=0," ",VLOOKUP(HY30,PROTOKOL!$A:$E,5,))</f>
        <v xml:space="preserve"> </v>
      </c>
      <c r="ID30" s="82" t="str">
        <f t="shared" si="47"/>
        <v xml:space="preserve"> </v>
      </c>
      <c r="IE30" s="65"/>
      <c r="IF30" s="82" t="str">
        <f t="shared" si="99"/>
        <v xml:space="preserve"> </v>
      </c>
      <c r="IG30" s="117"/>
      <c r="IH30" s="227"/>
      <c r="II30" s="61" t="str">
        <f>IF(IK30=0," ",VLOOKUP(IK30,PROTOKOL!$A:$F,6))</f>
        <v xml:space="preserve"> </v>
      </c>
      <c r="IJ30" s="62"/>
      <c r="IK30" s="62"/>
      <c r="IL30" s="62"/>
      <c r="IM30" s="63" t="str">
        <f>IF(IK30=0," ",(VLOOKUP(IK30,PROTOKOL!$A$1:$E$28,2))*IL30)</f>
        <v xml:space="preserve"> </v>
      </c>
      <c r="IN30" s="64" t="str">
        <f t="shared" si="48"/>
        <v xml:space="preserve"> </v>
      </c>
      <c r="IO30" s="65" t="str">
        <f>IF(IK30=0," ",VLOOKUP(IK30,PROTOKOL!$A:$E,5,))</f>
        <v xml:space="preserve"> </v>
      </c>
      <c r="IP30" s="82" t="str">
        <f t="shared" si="49"/>
        <v xml:space="preserve"> </v>
      </c>
      <c r="IQ30" s="61" t="str">
        <f>IF(IS30=0," ",VLOOKUP(IS30,PROTOKOL!$A:$F,6))</f>
        <v xml:space="preserve"> </v>
      </c>
      <c r="IR30" s="66"/>
      <c r="IS30" s="66"/>
      <c r="IT30" s="62"/>
      <c r="IU30" s="63" t="str">
        <f>IF(IS30=0," ",(VLOOKUP(IS30,PROTOKOL!$A$1:$E$28,2))*IT30)</f>
        <v xml:space="preserve"> </v>
      </c>
      <c r="IV30" s="64" t="str">
        <f t="shared" si="50"/>
        <v xml:space="preserve"> </v>
      </c>
      <c r="IW30" s="65" t="str">
        <f>IF(IS30=0," ",VLOOKUP(IS30,PROTOKOL!$A:$E,5,))</f>
        <v xml:space="preserve"> </v>
      </c>
      <c r="IX30" s="82" t="str">
        <f t="shared" si="51"/>
        <v xml:space="preserve"> </v>
      </c>
      <c r="IY30" s="65"/>
      <c r="IZ30" s="82" t="str">
        <f t="shared" si="100"/>
        <v xml:space="preserve"> </v>
      </c>
      <c r="JA30" s="117"/>
      <c r="JB30" s="227"/>
      <c r="JC30" s="61" t="str">
        <f>IF(JE30=0," ",VLOOKUP(JE30,PROTOKOL!$A:$F,6))</f>
        <v xml:space="preserve"> </v>
      </c>
      <c r="JD30" s="62"/>
      <c r="JE30" s="62"/>
      <c r="JF30" s="62"/>
      <c r="JG30" s="63" t="str">
        <f>IF(JE30=0," ",(VLOOKUP(JE30,PROTOKOL!$A$1:$E$28,2))*JF30)</f>
        <v xml:space="preserve"> </v>
      </c>
      <c r="JH30" s="64" t="str">
        <f t="shared" si="52"/>
        <v xml:space="preserve"> </v>
      </c>
      <c r="JI30" s="65" t="str">
        <f>IF(JE30=0," ",VLOOKUP(JE30,PROTOKOL!$A:$E,5,))</f>
        <v xml:space="preserve"> </v>
      </c>
      <c r="JJ30" s="82" t="str">
        <f t="shared" si="53"/>
        <v xml:space="preserve"> </v>
      </c>
      <c r="JK30" s="61" t="str">
        <f>IF(JM30=0," ",VLOOKUP(JM30,PROTOKOL!$A:$F,6))</f>
        <v xml:space="preserve"> </v>
      </c>
      <c r="JL30" s="66"/>
      <c r="JM30" s="66"/>
      <c r="JN30" s="62"/>
      <c r="JO30" s="63" t="str">
        <f>IF(JM30=0," ",(VLOOKUP(JM30,PROTOKOL!$A$1:$E$28,2))*JN30)</f>
        <v xml:space="preserve"> </v>
      </c>
      <c r="JP30" s="64" t="str">
        <f t="shared" si="54"/>
        <v xml:space="preserve"> </v>
      </c>
      <c r="JQ30" s="65" t="str">
        <f>IF(JM30=0," ",VLOOKUP(JM30,PROTOKOL!$A:$E,5,))</f>
        <v xml:space="preserve"> </v>
      </c>
      <c r="JR30" s="82" t="str">
        <f t="shared" si="55"/>
        <v xml:space="preserve"> </v>
      </c>
      <c r="JS30" s="65"/>
      <c r="JT30" s="82" t="str">
        <f t="shared" si="101"/>
        <v xml:space="preserve"> </v>
      </c>
      <c r="JU30" s="117"/>
      <c r="JV30" s="227"/>
      <c r="JW30" s="61" t="str">
        <f>IF(JY30=0," ",VLOOKUP(JY30,PROTOKOL!$A:$F,6))</f>
        <v xml:space="preserve"> </v>
      </c>
      <c r="JX30" s="62"/>
      <c r="JY30" s="62"/>
      <c r="JZ30" s="62"/>
      <c r="KA30" s="63" t="str">
        <f>IF(JY30=0," ",(VLOOKUP(JY30,PROTOKOL!$A$1:$E$28,2))*JZ30)</f>
        <v xml:space="preserve"> </v>
      </c>
      <c r="KB30" s="64" t="str">
        <f t="shared" si="56"/>
        <v xml:space="preserve"> </v>
      </c>
      <c r="KC30" s="65" t="str">
        <f>IF(JY30=0," ",VLOOKUP(JY30,PROTOKOL!$A:$E,5,))</f>
        <v xml:space="preserve"> </v>
      </c>
      <c r="KD30" s="82" t="str">
        <f t="shared" si="57"/>
        <v xml:space="preserve"> </v>
      </c>
      <c r="KE30" s="61" t="str">
        <f>IF(KG30=0," ",VLOOKUP(KG30,PROTOKOL!$A:$F,6))</f>
        <v xml:space="preserve"> </v>
      </c>
      <c r="KF30" s="66"/>
      <c r="KG30" s="66"/>
      <c r="KH30" s="62"/>
      <c r="KI30" s="63" t="str">
        <f>IF(KG30=0," ",(VLOOKUP(KG30,PROTOKOL!$A$1:$E$28,2))*KH30)</f>
        <v xml:space="preserve"> </v>
      </c>
      <c r="KJ30" s="64" t="str">
        <f t="shared" si="58"/>
        <v xml:space="preserve"> </v>
      </c>
      <c r="KK30" s="65" t="str">
        <f>IF(KG30=0," ",VLOOKUP(KG30,PROTOKOL!$A:$E,5,))</f>
        <v xml:space="preserve"> </v>
      </c>
      <c r="KL30" s="82" t="str">
        <f t="shared" si="59"/>
        <v xml:space="preserve"> </v>
      </c>
      <c r="KM30" s="65"/>
      <c r="KN30" s="82" t="str">
        <f t="shared" si="102"/>
        <v xml:space="preserve"> </v>
      </c>
      <c r="KO30" s="117"/>
      <c r="KP30" s="227"/>
      <c r="KQ30" s="61" t="str">
        <f>IF(KS30=0," ",VLOOKUP(KS30,PROTOKOL!$A:$F,6))</f>
        <v xml:space="preserve"> </v>
      </c>
      <c r="KR30" s="62"/>
      <c r="KS30" s="62"/>
      <c r="KT30" s="62"/>
      <c r="KU30" s="63" t="str">
        <f>IF(KS30=0," ",(VLOOKUP(KS30,PROTOKOL!$A$1:$E$28,2))*KT30)</f>
        <v xml:space="preserve"> </v>
      </c>
      <c r="KV30" s="64" t="str">
        <f t="shared" si="60"/>
        <v xml:space="preserve"> </v>
      </c>
      <c r="KW30" s="65" t="str">
        <f>IF(KS30=0," ",VLOOKUP(KS30,PROTOKOL!$A:$E,5,))</f>
        <v xml:space="preserve"> </v>
      </c>
      <c r="KX30" s="82" t="str">
        <f t="shared" si="61"/>
        <v xml:space="preserve"> </v>
      </c>
      <c r="KY30" s="61" t="str">
        <f>IF(LA30=0," ",VLOOKUP(LA30,PROTOKOL!$A:$F,6))</f>
        <v xml:space="preserve"> </v>
      </c>
      <c r="KZ30" s="66"/>
      <c r="LA30" s="66"/>
      <c r="LB30" s="62"/>
      <c r="LC30" s="63" t="str">
        <f>IF(LA30=0," ",(VLOOKUP(LA30,PROTOKOL!$A$1:$E$28,2))*LB30)</f>
        <v xml:space="preserve"> </v>
      </c>
      <c r="LD30" s="64" t="str">
        <f t="shared" si="62"/>
        <v xml:space="preserve"> </v>
      </c>
      <c r="LE30" s="65" t="str">
        <f>IF(LA30=0," ",VLOOKUP(LA30,PROTOKOL!$A:$E,5,))</f>
        <v xml:space="preserve"> </v>
      </c>
      <c r="LF30" s="82" t="str">
        <f t="shared" si="63"/>
        <v xml:space="preserve"> </v>
      </c>
      <c r="LG30" s="65"/>
      <c r="LH30" s="82" t="str">
        <f t="shared" si="103"/>
        <v xml:space="preserve"> </v>
      </c>
      <c r="LI30" s="117"/>
      <c r="LJ30" s="227"/>
      <c r="LK30" s="61" t="str">
        <f>IF(LM30=0," ",VLOOKUP(LM30,PROTOKOL!$A:$F,6))</f>
        <v xml:space="preserve"> </v>
      </c>
      <c r="LL30" s="62"/>
      <c r="LM30" s="62"/>
      <c r="LN30" s="62"/>
      <c r="LO30" s="63" t="str">
        <f>IF(LM30=0," ",(VLOOKUP(LM30,PROTOKOL!$A$1:$E$28,2))*LN30)</f>
        <v xml:space="preserve"> </v>
      </c>
      <c r="LP30" s="64" t="str">
        <f t="shared" si="64"/>
        <v xml:space="preserve"> </v>
      </c>
      <c r="LQ30" s="65" t="str">
        <f>IF(LM30=0," ",VLOOKUP(LM30,PROTOKOL!$A:$E,5,))</f>
        <v xml:space="preserve"> </v>
      </c>
      <c r="LR30" s="82" t="str">
        <f t="shared" si="65"/>
        <v xml:space="preserve"> </v>
      </c>
      <c r="LS30" s="61" t="str">
        <f>IF(LU30=0," ",VLOOKUP(LU30,PROTOKOL!$A:$F,6))</f>
        <v xml:space="preserve"> </v>
      </c>
      <c r="LT30" s="66"/>
      <c r="LU30" s="66"/>
      <c r="LV30" s="62"/>
      <c r="LW30" s="63" t="str">
        <f>IF(LU30=0," ",(VLOOKUP(LU30,PROTOKOL!$A$1:$E$28,2))*LV30)</f>
        <v xml:space="preserve"> </v>
      </c>
      <c r="LX30" s="64" t="str">
        <f t="shared" si="66"/>
        <v xml:space="preserve"> </v>
      </c>
      <c r="LY30" s="65" t="str">
        <f>IF(LU30=0," ",VLOOKUP(LU30,PROTOKOL!$A:$E,5,))</f>
        <v xml:space="preserve"> </v>
      </c>
      <c r="LZ30" s="82" t="str">
        <f t="shared" si="67"/>
        <v xml:space="preserve"> </v>
      </c>
      <c r="MA30" s="65"/>
      <c r="MB30" s="82" t="str">
        <f t="shared" si="104"/>
        <v xml:space="preserve"> </v>
      </c>
      <c r="MC30" s="117"/>
      <c r="MD30" s="227"/>
      <c r="ME30" s="61" t="str">
        <f>IF(MG30=0," ",VLOOKUP(MG30,PROTOKOL!$A:$F,6))</f>
        <v xml:space="preserve"> </v>
      </c>
      <c r="MF30" s="62"/>
      <c r="MG30" s="62"/>
      <c r="MH30" s="62"/>
      <c r="MI30" s="63" t="str">
        <f>IF(MG30=0," ",(VLOOKUP(MG30,PROTOKOL!$A$1:$E$28,2))*MH30)</f>
        <v xml:space="preserve"> </v>
      </c>
      <c r="MJ30" s="64" t="str">
        <f t="shared" si="68"/>
        <v xml:space="preserve"> </v>
      </c>
      <c r="MK30" s="65" t="str">
        <f>IF(MG30=0," ",VLOOKUP(MG30,PROTOKOL!$A:$E,5,))</f>
        <v xml:space="preserve"> </v>
      </c>
      <c r="ML30" s="82" t="str">
        <f t="shared" si="69"/>
        <v xml:space="preserve"> </v>
      </c>
      <c r="MM30" s="61" t="str">
        <f>IF(MO30=0," ",VLOOKUP(MO30,PROTOKOL!$A:$F,6))</f>
        <v xml:space="preserve"> </v>
      </c>
      <c r="MN30" s="66"/>
      <c r="MO30" s="66"/>
      <c r="MP30" s="62"/>
      <c r="MQ30" s="63" t="str">
        <f>IF(MO30=0," ",(VLOOKUP(MO30,PROTOKOL!$A$1:$E$28,2))*MP30)</f>
        <v xml:space="preserve"> </v>
      </c>
      <c r="MR30" s="64" t="str">
        <f t="shared" si="70"/>
        <v xml:space="preserve"> </v>
      </c>
      <c r="MS30" s="65" t="str">
        <f>IF(MO30=0," ",VLOOKUP(MO30,PROTOKOL!$A:$E,5,))</f>
        <v xml:space="preserve"> </v>
      </c>
      <c r="MT30" s="82" t="str">
        <f t="shared" si="71"/>
        <v xml:space="preserve"> </v>
      </c>
      <c r="MU30" s="65"/>
      <c r="MV30" s="82" t="str">
        <f t="shared" si="105"/>
        <v xml:space="preserve"> </v>
      </c>
      <c r="MW30" s="117"/>
      <c r="MX30" s="227"/>
      <c r="MY30" s="61" t="str">
        <f>IF(NA30=0," ",VLOOKUP(NA30,PROTOKOL!$A:$F,6))</f>
        <v xml:space="preserve"> </v>
      </c>
      <c r="MZ30" s="62"/>
      <c r="NA30" s="62"/>
      <c r="NB30" s="62"/>
      <c r="NC30" s="63" t="str">
        <f>IF(NA30=0," ",(VLOOKUP(NA30,PROTOKOL!$A$1:$E$28,2))*NB30)</f>
        <v xml:space="preserve"> </v>
      </c>
      <c r="ND30" s="64" t="str">
        <f t="shared" si="72"/>
        <v xml:space="preserve"> </v>
      </c>
      <c r="NE30" s="65" t="str">
        <f>IF(NA30=0," ",VLOOKUP(NA30,PROTOKOL!$A:$E,5,))</f>
        <v xml:space="preserve"> </v>
      </c>
      <c r="NF30" s="82" t="str">
        <f t="shared" si="73"/>
        <v xml:space="preserve"> </v>
      </c>
      <c r="NG30" s="61" t="str">
        <f>IF(NI30=0," ",VLOOKUP(NI30,PROTOKOL!$A:$F,6))</f>
        <v xml:space="preserve"> </v>
      </c>
      <c r="NH30" s="66"/>
      <c r="NI30" s="66"/>
      <c r="NJ30" s="62"/>
      <c r="NK30" s="63" t="str">
        <f>IF(NI30=0," ",(VLOOKUP(NI30,PROTOKOL!$A$1:$E$28,2))*NJ30)</f>
        <v xml:space="preserve"> </v>
      </c>
      <c r="NL30" s="64" t="str">
        <f t="shared" si="74"/>
        <v xml:space="preserve"> </v>
      </c>
      <c r="NM30" s="65" t="str">
        <f>IF(NI30=0," ",VLOOKUP(NI30,PROTOKOL!$A:$E,5,))</f>
        <v xml:space="preserve"> </v>
      </c>
      <c r="NN30" s="82" t="str">
        <f t="shared" si="75"/>
        <v xml:space="preserve"> </v>
      </c>
      <c r="NO30" s="65"/>
      <c r="NP30" s="82" t="str">
        <f t="shared" si="106"/>
        <v xml:space="preserve"> </v>
      </c>
      <c r="NQ30" s="117"/>
      <c r="NR30" s="227"/>
      <c r="NS30" s="61" t="str">
        <f>IF(NU30=0," ",VLOOKUP(NU30,PROTOKOL!$A:$F,6))</f>
        <v xml:space="preserve"> </v>
      </c>
      <c r="NT30" s="62"/>
      <c r="NU30" s="62"/>
      <c r="NV30" s="62"/>
      <c r="NW30" s="63" t="str">
        <f>IF(NU30=0," ",(VLOOKUP(NU30,PROTOKOL!$A$1:$E$28,2))*NV30)</f>
        <v xml:space="preserve"> </v>
      </c>
      <c r="NX30" s="64" t="str">
        <f t="shared" si="76"/>
        <v xml:space="preserve"> </v>
      </c>
      <c r="NY30" s="65" t="str">
        <f>IF(NU30=0," ",VLOOKUP(NU30,PROTOKOL!$A:$E,5,))</f>
        <v xml:space="preserve"> </v>
      </c>
      <c r="NZ30" s="82" t="str">
        <f t="shared" si="77"/>
        <v xml:space="preserve"> </v>
      </c>
      <c r="OA30" s="61" t="str">
        <f>IF(OC30=0," ",VLOOKUP(OC30,PROTOKOL!$A:$F,6))</f>
        <v xml:space="preserve"> </v>
      </c>
      <c r="OB30" s="66"/>
      <c r="OC30" s="66"/>
      <c r="OD30" s="62"/>
      <c r="OE30" s="63" t="str">
        <f>IF(OC30=0," ",(VLOOKUP(OC30,PROTOKOL!$A$1:$E$28,2))*OD30)</f>
        <v xml:space="preserve"> </v>
      </c>
      <c r="OF30" s="64" t="str">
        <f t="shared" si="78"/>
        <v xml:space="preserve"> </v>
      </c>
      <c r="OG30" s="65" t="str">
        <f>IF(OC30=0," ",VLOOKUP(OC30,PROTOKOL!$A:$E,5,))</f>
        <v xml:space="preserve"> </v>
      </c>
      <c r="OH30" s="82" t="str">
        <f t="shared" si="79"/>
        <v xml:space="preserve"> </v>
      </c>
      <c r="OI30" s="65"/>
      <c r="OJ30" s="82" t="str">
        <f t="shared" si="107"/>
        <v xml:space="preserve"> </v>
      </c>
      <c r="OK30" s="117"/>
      <c r="OL30" s="209">
        <v>3</v>
      </c>
      <c r="OM30" s="226"/>
      <c r="ON30" s="61" t="str">
        <f>IF(OP30=0," ",VLOOKUP(OP30,PROTOKOL!$A:$F,6))</f>
        <v xml:space="preserve"> </v>
      </c>
      <c r="OO30" s="62"/>
      <c r="OP30" s="62"/>
      <c r="OQ30" s="62"/>
      <c r="OR30" s="63" t="str">
        <f>IF(OP30=0," ",(VLOOKUP(OP30,PROTOKOL!$A$1:$E$28,2))*OQ30)</f>
        <v xml:space="preserve"> </v>
      </c>
      <c r="OS30" s="64" t="str">
        <f t="shared" si="80"/>
        <v xml:space="preserve"> </v>
      </c>
      <c r="OT30" s="65" t="str">
        <f>IF(OP30=0," ",VLOOKUP(OP30,PROTOKOL!$A:$E,5,))</f>
        <v xml:space="preserve"> </v>
      </c>
      <c r="OU30" s="82" t="str">
        <f t="shared" si="81"/>
        <v xml:space="preserve"> </v>
      </c>
      <c r="OV30" s="61" t="str">
        <f>IF(OX30=0," ",VLOOKUP(OX30,PROTOKOL!$A:$F,6))</f>
        <v xml:space="preserve"> </v>
      </c>
      <c r="OW30" s="66"/>
      <c r="OX30" s="66"/>
      <c r="OY30" s="62"/>
      <c r="OZ30" s="63" t="str">
        <f>IF(OX30=0," ",(VLOOKUP(OX30,PROTOKOL!$A$1:$E$28,2))*OY30)</f>
        <v xml:space="preserve"> </v>
      </c>
      <c r="PA30" s="64" t="str">
        <f t="shared" si="108"/>
        <v xml:space="preserve"> </v>
      </c>
      <c r="PB30" s="65" t="str">
        <f>IF(OX30=0," ",VLOOKUP(OX30,PROTOKOL!$A:$E,5,))</f>
        <v xml:space="preserve"> </v>
      </c>
      <c r="PC30" s="82" t="str">
        <f t="shared" si="109"/>
        <v xml:space="preserve"> </v>
      </c>
      <c r="PD30" s="82">
        <f t="shared" si="110"/>
        <v>0</v>
      </c>
      <c r="PE30" s="82" t="str">
        <f t="shared" si="111"/>
        <v xml:space="preserve"> </v>
      </c>
      <c r="PF30" s="117"/>
      <c r="PG30" s="227"/>
      <c r="PH30" s="61" t="str">
        <f>IF(PJ30=0," ",VLOOKUP(PJ30,PROTOKOL!$A:$F,6))</f>
        <v xml:space="preserve"> </v>
      </c>
      <c r="PI30" s="62"/>
      <c r="PJ30" s="62"/>
      <c r="PK30" s="62"/>
      <c r="PL30" s="63" t="str">
        <f>IF(PJ30=0," ",(VLOOKUP(PJ30,PROTOKOL!$A$1:$E$28,2))*PK30)</f>
        <v xml:space="preserve"> </v>
      </c>
      <c r="PM30" s="64" t="str">
        <f t="shared" si="84"/>
        <v xml:space="preserve"> </v>
      </c>
      <c r="PN30" s="65" t="str">
        <f>IF(PJ30=0," ",VLOOKUP(PJ30,PROTOKOL!$A:$E,5,))</f>
        <v xml:space="preserve"> </v>
      </c>
      <c r="PO30" s="82" t="str">
        <f t="shared" si="85"/>
        <v xml:space="preserve"> </v>
      </c>
      <c r="PP30" s="61" t="str">
        <f>IF(PR30=0," ",VLOOKUP(PR30,PROTOKOL!$A:$F,6))</f>
        <v xml:space="preserve"> </v>
      </c>
      <c r="PQ30" s="66"/>
      <c r="PR30" s="66"/>
      <c r="PS30" s="62"/>
      <c r="PT30" s="63" t="str">
        <f>IF(PR30=0," ",(VLOOKUP(PR30,PROTOKOL!$A$1:$E$28,2))*PS30)</f>
        <v xml:space="preserve"> </v>
      </c>
      <c r="PU30" s="64" t="str">
        <f t="shared" si="86"/>
        <v xml:space="preserve"> </v>
      </c>
      <c r="PV30" s="65" t="str">
        <f>IF(PR30=0," ",VLOOKUP(PR30,PROTOKOL!$A:$E,5,))</f>
        <v xml:space="preserve"> </v>
      </c>
      <c r="PW30" s="82" t="str">
        <f t="shared" si="87"/>
        <v xml:space="preserve"> </v>
      </c>
      <c r="PX30" s="65"/>
      <c r="PY30" s="82" t="str">
        <f t="shared" si="112"/>
        <v xml:space="preserve"> </v>
      </c>
      <c r="PZ30" s="117"/>
      <c r="QA30" s="117"/>
      <c r="QB30" s="117"/>
      <c r="QC30" s="117"/>
      <c r="QD30" s="117"/>
      <c r="QE30" s="117"/>
      <c r="QF30" s="117"/>
      <c r="QG30" s="117"/>
      <c r="QH30" s="117"/>
      <c r="QI30" s="117"/>
      <c r="QJ30" s="117"/>
      <c r="QK30" s="117"/>
      <c r="QL30" s="117"/>
      <c r="QM30" s="117"/>
      <c r="QN30" s="117"/>
      <c r="QO30" s="117"/>
    </row>
    <row r="31" spans="1:457" ht="12.75" customHeight="1">
      <c r="A31" s="58"/>
      <c r="B31" s="225">
        <v>4</v>
      </c>
      <c r="C31" s="61" t="str">
        <f>IF(E31=0," ",VLOOKUP(E31,PROTOKOL!$A:$F,6))</f>
        <v>VAKUM TEST</v>
      </c>
      <c r="D31" s="62">
        <v>232</v>
      </c>
      <c r="E31" s="62">
        <v>4</v>
      </c>
      <c r="F31" s="62">
        <v>7.5</v>
      </c>
      <c r="G31" s="63">
        <f>IF(E31=0," ",(VLOOKUP(E31,PROTOKOL!$A$1:$E$28,2))*F31)</f>
        <v>150</v>
      </c>
      <c r="H31" s="64">
        <f t="shared" si="0"/>
        <v>82</v>
      </c>
      <c r="I31" s="65">
        <f>IF(E31=0," ",VLOOKUP(E31,PROTOKOL!$A:$E,5,))</f>
        <v>0.32253749999999998</v>
      </c>
      <c r="J31" s="82">
        <f t="shared" si="1"/>
        <v>26.448074999999999</v>
      </c>
      <c r="K31" s="61" t="str">
        <f>IF(M31=0," ",VLOOKUP(M31,PROTOKOL!$A:$F,6))</f>
        <v xml:space="preserve"> </v>
      </c>
      <c r="L31" s="62"/>
      <c r="M31" s="62"/>
      <c r="N31" s="62"/>
      <c r="O31" s="63" t="str">
        <f>IF(M31=0," ",(VLOOKUP(M31,PROTOKOL!$A$1:$E$28,2))*N31)</f>
        <v xml:space="preserve"> </v>
      </c>
      <c r="P31" s="64" t="str">
        <f t="shared" si="2"/>
        <v xml:space="preserve"> </v>
      </c>
      <c r="Q31" s="65" t="str">
        <f>IF(M31=0," ",VLOOKUP(M31,PROTOKOL!$A:$E,5,))</f>
        <v xml:space="preserve"> </v>
      </c>
      <c r="R31" s="82" t="str">
        <f t="shared" si="3"/>
        <v xml:space="preserve"> </v>
      </c>
      <c r="S31" s="65"/>
      <c r="T31" s="82" t="str">
        <f t="shared" si="88"/>
        <v xml:space="preserve"> </v>
      </c>
      <c r="U31" s="117"/>
      <c r="V31" s="225">
        <v>4</v>
      </c>
      <c r="W31" s="61" t="str">
        <f>IF(Y31=0," ",VLOOKUP(Y31,PROTOKOL!$A:$F,6))</f>
        <v>SIZDIRMAZLIK TAMİR</v>
      </c>
      <c r="X31" s="62">
        <v>120</v>
      </c>
      <c r="Y31" s="62">
        <v>11</v>
      </c>
      <c r="Z31" s="62">
        <v>7.5</v>
      </c>
      <c r="AA31" s="63">
        <f>IF(Y31=0," ",(VLOOKUP(Y31,PROTOKOL!$A$1:$E$28,2))*Z31)</f>
        <v>78</v>
      </c>
      <c r="AB31" s="64">
        <f t="shared" si="4"/>
        <v>42</v>
      </c>
      <c r="AC31" s="65">
        <f>IF(Y31=0," ",VLOOKUP(Y31,PROTOKOL!$A:$E,5,))</f>
        <v>0.61435714285714293</v>
      </c>
      <c r="AD31" s="82">
        <f t="shared" si="5"/>
        <v>25.803000000000004</v>
      </c>
      <c r="AE31" s="61" t="str">
        <f>IF(AG31=0," ",VLOOKUP(AG31,PROTOKOL!$A:$F,6))</f>
        <v xml:space="preserve"> </v>
      </c>
      <c r="AF31" s="62"/>
      <c r="AG31" s="62"/>
      <c r="AH31" s="62"/>
      <c r="AI31" s="63" t="str">
        <f>IF(AG31=0," ",(VLOOKUP(AG31,PROTOKOL!$A$1:$E$28,2))*AH31)</f>
        <v xml:space="preserve"> </v>
      </c>
      <c r="AJ31" s="64" t="str">
        <f t="shared" si="6"/>
        <v xml:space="preserve"> </v>
      </c>
      <c r="AK31" s="65" t="str">
        <f>IF(AG31=0," ",VLOOKUP(AG31,PROTOKOL!$A:$E,5,))</f>
        <v xml:space="preserve"> </v>
      </c>
      <c r="AL31" s="82" t="str">
        <f t="shared" si="7"/>
        <v xml:space="preserve"> </v>
      </c>
      <c r="AM31" s="65"/>
      <c r="AN31" s="82" t="str">
        <f t="shared" si="89"/>
        <v xml:space="preserve"> </v>
      </c>
      <c r="AO31" s="117"/>
      <c r="AP31" s="225">
        <v>4</v>
      </c>
      <c r="AQ31" s="61" t="str">
        <f>IF(AS31=0," ",VLOOKUP(AS31,PROTOKOL!$A:$F,6))</f>
        <v>VAKUM TEST</v>
      </c>
      <c r="AR31" s="62">
        <v>145</v>
      </c>
      <c r="AS31" s="62">
        <v>4</v>
      </c>
      <c r="AT31" s="62">
        <v>4.5</v>
      </c>
      <c r="AU31" s="63">
        <f>IF(AS31=0," ",(VLOOKUP(AS31,PROTOKOL!$A$1:$E$28,2))*AT31)</f>
        <v>90</v>
      </c>
      <c r="AV31" s="64">
        <f t="shared" si="8"/>
        <v>55</v>
      </c>
      <c r="AW31" s="65">
        <f>IF(AS31=0," ",VLOOKUP(AS31,PROTOKOL!$A:$E,5,))</f>
        <v>0.32253749999999998</v>
      </c>
      <c r="AX31" s="82">
        <f t="shared" si="9"/>
        <v>17.739562499999998</v>
      </c>
      <c r="AY31" s="61" t="str">
        <f>IF(BA31=0," ",VLOOKUP(BA31,PROTOKOL!$A:$F,6))</f>
        <v xml:space="preserve"> </v>
      </c>
      <c r="AZ31" s="62"/>
      <c r="BA31" s="62"/>
      <c r="BB31" s="62"/>
      <c r="BC31" s="63" t="str">
        <f>IF(BA31=0," ",(VLOOKUP(BA31,PROTOKOL!$A$1:$E$28,2))*BB31)</f>
        <v xml:space="preserve"> </v>
      </c>
      <c r="BD31" s="64" t="str">
        <f t="shared" si="10"/>
        <v xml:space="preserve"> </v>
      </c>
      <c r="BE31" s="65" t="str">
        <f>IF(BA31=0," ",VLOOKUP(BA31,PROTOKOL!$A:$E,5,))</f>
        <v xml:space="preserve"> </v>
      </c>
      <c r="BF31" s="82" t="str">
        <f t="shared" si="11"/>
        <v xml:space="preserve"> </v>
      </c>
      <c r="BG31" s="65"/>
      <c r="BH31" s="82" t="str">
        <f t="shared" si="90"/>
        <v xml:space="preserve"> </v>
      </c>
      <c r="BI31" s="117"/>
      <c r="BJ31" s="225">
        <v>4</v>
      </c>
      <c r="BK31" s="61" t="str">
        <f>IF(BM31=0," ",VLOOKUP(BM31,PROTOKOL!$A:$F,6))</f>
        <v>WNZL. LAV. VE DUV. ASMA KLZ</v>
      </c>
      <c r="BL31" s="62">
        <v>210</v>
      </c>
      <c r="BM31" s="62">
        <v>1</v>
      </c>
      <c r="BN31" s="62">
        <v>7.5</v>
      </c>
      <c r="BO31" s="63">
        <f>IF(BM31=0," ",(VLOOKUP(BM31,PROTOKOL!$A$1:$E$28,2))*BN31)</f>
        <v>144</v>
      </c>
      <c r="BP31" s="64">
        <f t="shared" si="12"/>
        <v>66</v>
      </c>
      <c r="BQ31" s="65">
        <f>IF(BM31=0," ",VLOOKUP(BM31,PROTOKOL!$A:$E,5,))</f>
        <v>0.33951315789473691</v>
      </c>
      <c r="BR31" s="82">
        <f t="shared" si="13"/>
        <v>22.407868421052637</v>
      </c>
      <c r="BS31" s="61" t="str">
        <f>IF(BU31=0," ",VLOOKUP(BU31,PROTOKOL!$A:$F,6))</f>
        <v xml:space="preserve"> </v>
      </c>
      <c r="BT31" s="62"/>
      <c r="BU31" s="62"/>
      <c r="BV31" s="62"/>
      <c r="BW31" s="63" t="str">
        <f>IF(BU31=0," ",(VLOOKUP(BU31,PROTOKOL!$A$1:$E$28,2))*BV31)</f>
        <v xml:space="preserve"> </v>
      </c>
      <c r="BX31" s="64" t="str">
        <f t="shared" si="14"/>
        <v xml:space="preserve"> </v>
      </c>
      <c r="BY31" s="65" t="str">
        <f>IF(BU31=0," ",VLOOKUP(BU31,PROTOKOL!$A:$E,5,))</f>
        <v xml:space="preserve"> </v>
      </c>
      <c r="BZ31" s="82" t="str">
        <f t="shared" si="15"/>
        <v xml:space="preserve"> </v>
      </c>
      <c r="CA31" s="65"/>
      <c r="CB31" s="82" t="str">
        <f t="shared" si="91"/>
        <v xml:space="preserve"> </v>
      </c>
      <c r="CC31" s="117"/>
      <c r="CD31" s="225">
        <v>4</v>
      </c>
      <c r="CE31" s="61" t="str">
        <f>IF(CG31=0," ",VLOOKUP(CG31,PROTOKOL!$A:$F,6))</f>
        <v>WNZL. LAV. VE DUV. ASMA KLZ</v>
      </c>
      <c r="CF31" s="62">
        <v>212</v>
      </c>
      <c r="CG31" s="62">
        <v>1</v>
      </c>
      <c r="CH31" s="62">
        <v>7.5</v>
      </c>
      <c r="CI31" s="63">
        <f>IF(CG31=0," ",(VLOOKUP(CG31,PROTOKOL!$A$1:$E$28,2))*CH31)</f>
        <v>144</v>
      </c>
      <c r="CJ31" s="64">
        <f t="shared" si="16"/>
        <v>68</v>
      </c>
      <c r="CK31" s="65">
        <f>IF(CG31=0," ",VLOOKUP(CG31,PROTOKOL!$A:$E,5,))</f>
        <v>0.33951315789473691</v>
      </c>
      <c r="CL31" s="82">
        <f t="shared" si="17"/>
        <v>23.086894736842108</v>
      </c>
      <c r="CM31" s="61" t="str">
        <f>IF(CO31=0," ",VLOOKUP(CO31,PROTOKOL!$A:$F,6))</f>
        <v xml:space="preserve"> </v>
      </c>
      <c r="CN31" s="62"/>
      <c r="CO31" s="62"/>
      <c r="CP31" s="62"/>
      <c r="CQ31" s="63" t="str">
        <f>IF(CO31=0," ",(VLOOKUP(CO31,PROTOKOL!$A$1:$E$28,2))*CP31)</f>
        <v xml:space="preserve"> </v>
      </c>
      <c r="CR31" s="64" t="str">
        <f t="shared" si="18"/>
        <v xml:space="preserve"> </v>
      </c>
      <c r="CS31" s="65" t="str">
        <f>IF(CO31=0," ",VLOOKUP(CO31,PROTOKOL!$A:$E,5,))</f>
        <v xml:space="preserve"> </v>
      </c>
      <c r="CT31" s="82" t="str">
        <f t="shared" si="19"/>
        <v xml:space="preserve"> </v>
      </c>
      <c r="CU31" s="65"/>
      <c r="CV31" s="82" t="str">
        <f t="shared" si="92"/>
        <v xml:space="preserve"> </v>
      </c>
      <c r="CW31" s="117"/>
      <c r="CX31" s="225">
        <v>4</v>
      </c>
      <c r="CY31" s="61" t="str">
        <f>IF(DA31=0," ",VLOOKUP(DA31,PROTOKOL!$A:$F,6))</f>
        <v>SIZDIRMAZLIK TAMİR</v>
      </c>
      <c r="CZ31" s="62">
        <v>120</v>
      </c>
      <c r="DA31" s="62">
        <v>11</v>
      </c>
      <c r="DB31" s="62">
        <v>7.5</v>
      </c>
      <c r="DC31" s="63">
        <f>IF(DA31=0," ",(VLOOKUP(DA31,PROTOKOL!$A$1:$E$28,2))*DB31)</f>
        <v>78</v>
      </c>
      <c r="DD31" s="64">
        <f t="shared" si="20"/>
        <v>42</v>
      </c>
      <c r="DE31" s="65">
        <f>IF(DA31=0," ",VLOOKUP(DA31,PROTOKOL!$A:$E,5,))</f>
        <v>0.61435714285714293</v>
      </c>
      <c r="DF31" s="82">
        <f t="shared" si="21"/>
        <v>25.803000000000004</v>
      </c>
      <c r="DG31" s="61" t="str">
        <f>IF(DI31=0," ",VLOOKUP(DI31,PROTOKOL!$A:$F,6))</f>
        <v xml:space="preserve"> </v>
      </c>
      <c r="DH31" s="62"/>
      <c r="DI31" s="62"/>
      <c r="DJ31" s="62"/>
      <c r="DK31" s="63" t="str">
        <f>IF(DI31=0," ",(VLOOKUP(DI31,PROTOKOL!$A$1:$E$28,2))*DJ31)</f>
        <v xml:space="preserve"> </v>
      </c>
      <c r="DL31" s="64" t="str">
        <f t="shared" si="22"/>
        <v xml:space="preserve"> </v>
      </c>
      <c r="DM31" s="65" t="str">
        <f>IF(DI31=0," ",VLOOKUP(DI31,PROTOKOL!$A:$E,5,))</f>
        <v xml:space="preserve"> </v>
      </c>
      <c r="DN31" s="82" t="str">
        <f t="shared" si="23"/>
        <v xml:space="preserve"> </v>
      </c>
      <c r="DO31" s="65"/>
      <c r="DP31" s="82" t="str">
        <f t="shared" si="93"/>
        <v xml:space="preserve"> </v>
      </c>
      <c r="DQ31" s="117"/>
      <c r="DR31" s="225">
        <v>4</v>
      </c>
      <c r="DS31" s="61" t="str">
        <f>IF(DU31=0," ",VLOOKUP(DU31,PROTOKOL!$A:$F,6))</f>
        <v>VAKUM TEST</v>
      </c>
      <c r="DT31" s="62">
        <v>232</v>
      </c>
      <c r="DU31" s="62">
        <v>4</v>
      </c>
      <c r="DV31" s="62">
        <v>7.5</v>
      </c>
      <c r="DW31" s="63">
        <f>IF(DU31=0," ",(VLOOKUP(DU31,PROTOKOL!$A$1:$E$28,2))*DV31)</f>
        <v>150</v>
      </c>
      <c r="DX31" s="64">
        <f t="shared" si="24"/>
        <v>82</v>
      </c>
      <c r="DY31" s="65">
        <f>IF(DU31=0," ",VLOOKUP(DU31,PROTOKOL!$A:$E,5,))</f>
        <v>0.32253749999999998</v>
      </c>
      <c r="DZ31" s="82">
        <f t="shared" si="25"/>
        <v>26.448074999999999</v>
      </c>
      <c r="EA31" s="61" t="str">
        <f>IF(EC31=0," ",VLOOKUP(EC31,PROTOKOL!$A:$F,6))</f>
        <v xml:space="preserve"> </v>
      </c>
      <c r="EB31" s="62"/>
      <c r="EC31" s="62"/>
      <c r="ED31" s="62"/>
      <c r="EE31" s="63" t="str">
        <f>IF(EC31=0," ",(VLOOKUP(EC31,PROTOKOL!$A$1:$E$28,2))*ED31)</f>
        <v xml:space="preserve"> </v>
      </c>
      <c r="EF31" s="64" t="str">
        <f t="shared" si="26"/>
        <v xml:space="preserve"> </v>
      </c>
      <c r="EG31" s="65" t="str">
        <f>IF(EC31=0," ",VLOOKUP(EC31,PROTOKOL!$A:$E,5,))</f>
        <v xml:space="preserve"> </v>
      </c>
      <c r="EH31" s="82" t="str">
        <f t="shared" si="27"/>
        <v xml:space="preserve"> </v>
      </c>
      <c r="EI31" s="65"/>
      <c r="EJ31" s="82" t="str">
        <f t="shared" si="94"/>
        <v xml:space="preserve"> </v>
      </c>
      <c r="EK31" s="117"/>
      <c r="EL31" s="225">
        <v>4</v>
      </c>
      <c r="EM31" s="61" t="str">
        <f>IF(EO31=0," ",VLOOKUP(EO31,PROTOKOL!$A:$F,6))</f>
        <v>SIZDIRMAZLIK TAMİR</v>
      </c>
      <c r="EN31" s="62">
        <v>120</v>
      </c>
      <c r="EO31" s="62">
        <v>11</v>
      </c>
      <c r="EP31" s="62">
        <v>7.5</v>
      </c>
      <c r="EQ31" s="63">
        <f>IF(EO31=0," ",(VLOOKUP(EO31,PROTOKOL!$A$1:$E$28,2))*EP31)</f>
        <v>78</v>
      </c>
      <c r="ER31" s="64">
        <f t="shared" si="28"/>
        <v>42</v>
      </c>
      <c r="ES31" s="65">
        <f>IF(EO31=0," ",VLOOKUP(EO31,PROTOKOL!$A:$E,5,))</f>
        <v>0.61435714285714293</v>
      </c>
      <c r="ET31" s="82">
        <f t="shared" si="29"/>
        <v>25.803000000000004</v>
      </c>
      <c r="EU31" s="61" t="str">
        <f>IF(EW31=0," ",VLOOKUP(EW31,PROTOKOL!$A:$F,6))</f>
        <v xml:space="preserve"> </v>
      </c>
      <c r="EV31" s="62"/>
      <c r="EW31" s="62"/>
      <c r="EX31" s="62"/>
      <c r="EY31" s="63" t="str">
        <f>IF(EW31=0," ",(VLOOKUP(EW31,PROTOKOL!$A$1:$E$28,2))*EX31)</f>
        <v xml:space="preserve"> </v>
      </c>
      <c r="EZ31" s="64" t="str">
        <f t="shared" si="30"/>
        <v xml:space="preserve"> </v>
      </c>
      <c r="FA31" s="65" t="str">
        <f>IF(EW31=0," ",VLOOKUP(EW31,PROTOKOL!$A:$E,5,))</f>
        <v xml:space="preserve"> </v>
      </c>
      <c r="FB31" s="82" t="str">
        <f t="shared" si="31"/>
        <v xml:space="preserve"> </v>
      </c>
      <c r="FC31" s="65"/>
      <c r="FD31" s="82" t="str">
        <f t="shared" si="95"/>
        <v xml:space="preserve"> </v>
      </c>
      <c r="FE31" s="117"/>
      <c r="FF31" s="225">
        <v>4</v>
      </c>
      <c r="FG31" s="61" t="str">
        <f>IF(FI31=0," ",VLOOKUP(FI31,PROTOKOL!$A:$F,6))</f>
        <v>VAKUM TEST</v>
      </c>
      <c r="FH31" s="62">
        <v>75</v>
      </c>
      <c r="FI31" s="62">
        <v>4</v>
      </c>
      <c r="FJ31" s="62">
        <v>1.5</v>
      </c>
      <c r="FK31" s="63">
        <f>IF(FI31=0," ",(VLOOKUP(FI31,PROTOKOL!$A$1:$E$28,2))*FJ31)</f>
        <v>30</v>
      </c>
      <c r="FL31" s="64">
        <f t="shared" si="32"/>
        <v>45</v>
      </c>
      <c r="FM31" s="65">
        <f>IF(FI31=0," ",VLOOKUP(FI31,PROTOKOL!$A:$E,5,))</f>
        <v>0.32253749999999998</v>
      </c>
      <c r="FN31" s="82">
        <f t="shared" si="33"/>
        <v>14.514187499999998</v>
      </c>
      <c r="FO31" s="61" t="str">
        <f>IF(FQ31=0," ",VLOOKUP(FQ31,PROTOKOL!$A:$F,6))</f>
        <v xml:space="preserve"> </v>
      </c>
      <c r="FP31" s="62"/>
      <c r="FQ31" s="62"/>
      <c r="FR31" s="62"/>
      <c r="FS31" s="63" t="str">
        <f>IF(FQ31=0," ",(VLOOKUP(FQ31,PROTOKOL!$A$1:$E$28,2))*FR31)</f>
        <v xml:space="preserve"> </v>
      </c>
      <c r="FT31" s="64" t="str">
        <f t="shared" si="34"/>
        <v xml:space="preserve"> </v>
      </c>
      <c r="FU31" s="65" t="str">
        <f>IF(FQ31=0," ",VLOOKUP(FQ31,PROTOKOL!$A:$E,5,))</f>
        <v xml:space="preserve"> </v>
      </c>
      <c r="FV31" s="82" t="str">
        <f t="shared" si="35"/>
        <v xml:space="preserve"> </v>
      </c>
      <c r="FW31" s="65"/>
      <c r="FX31" s="82" t="str">
        <f t="shared" si="96"/>
        <v xml:space="preserve"> </v>
      </c>
      <c r="FY31" s="117"/>
      <c r="FZ31" s="225">
        <v>4</v>
      </c>
      <c r="GA31" s="61" t="str">
        <f>IF(GC31=0," ",VLOOKUP(GC31,PROTOKOL!$A:$F,6))</f>
        <v>SIZDIRMAZLIK TAMİR</v>
      </c>
      <c r="GB31" s="62">
        <v>120</v>
      </c>
      <c r="GC31" s="62">
        <v>11</v>
      </c>
      <c r="GD31" s="62">
        <v>7.5</v>
      </c>
      <c r="GE31" s="63">
        <f>IF(GC31=0," ",(VLOOKUP(GC31,PROTOKOL!$A$1:$E$28,2))*GD31)</f>
        <v>78</v>
      </c>
      <c r="GF31" s="64">
        <f t="shared" si="36"/>
        <v>42</v>
      </c>
      <c r="GG31" s="65">
        <f>IF(GC31=0," ",VLOOKUP(GC31,PROTOKOL!$A:$E,5,))</f>
        <v>0.61435714285714293</v>
      </c>
      <c r="GH31" s="82">
        <f t="shared" si="37"/>
        <v>25.803000000000004</v>
      </c>
      <c r="GI31" s="61" t="str">
        <f>IF(GK31=0," ",VLOOKUP(GK31,PROTOKOL!$A:$F,6))</f>
        <v xml:space="preserve"> </v>
      </c>
      <c r="GJ31" s="62"/>
      <c r="GK31" s="62"/>
      <c r="GL31" s="62"/>
      <c r="GM31" s="63" t="str">
        <f>IF(GK31=0," ",(VLOOKUP(GK31,PROTOKOL!$A$1:$E$28,2))*GL31)</f>
        <v xml:space="preserve"> </v>
      </c>
      <c r="GN31" s="64" t="str">
        <f t="shared" si="38"/>
        <v xml:space="preserve"> </v>
      </c>
      <c r="GO31" s="65" t="str">
        <f>IF(GK31=0," ",VLOOKUP(GK31,PROTOKOL!$A:$E,5,))</f>
        <v xml:space="preserve"> </v>
      </c>
      <c r="GP31" s="82" t="str">
        <f t="shared" si="39"/>
        <v xml:space="preserve"> </v>
      </c>
      <c r="GQ31" s="65"/>
      <c r="GR31" s="82" t="str">
        <f t="shared" si="97"/>
        <v xml:space="preserve"> </v>
      </c>
      <c r="GS31" s="117"/>
      <c r="GT31" s="225">
        <v>4</v>
      </c>
      <c r="GU31" s="61" t="str">
        <f>IF(GW31=0," ",VLOOKUP(GW31,PROTOKOL!$A:$F,6))</f>
        <v>VAKUM TEST</v>
      </c>
      <c r="GV31" s="62">
        <v>123</v>
      </c>
      <c r="GW31" s="62">
        <v>4</v>
      </c>
      <c r="GX31" s="62">
        <v>4</v>
      </c>
      <c r="GY31" s="63">
        <f>IF(GW31=0," ",(VLOOKUP(GW31,PROTOKOL!$A$1:$E$28,2))*GX31)</f>
        <v>80</v>
      </c>
      <c r="GZ31" s="64">
        <f t="shared" si="40"/>
        <v>43</v>
      </c>
      <c r="HA31" s="65">
        <f>IF(GW31=0," ",VLOOKUP(GW31,PROTOKOL!$A:$E,5,))</f>
        <v>0.32253749999999998</v>
      </c>
      <c r="HB31" s="82">
        <f t="shared" si="41"/>
        <v>13.869112499999998</v>
      </c>
      <c r="HC31" s="61" t="str">
        <f>IF(HE31=0," ",VLOOKUP(HE31,PROTOKOL!$A:$F,6))</f>
        <v xml:space="preserve"> </v>
      </c>
      <c r="HD31" s="62"/>
      <c r="HE31" s="62"/>
      <c r="HF31" s="62"/>
      <c r="HG31" s="63" t="str">
        <f>IF(HE31=0," ",(VLOOKUP(HE31,PROTOKOL!$A$1:$E$28,2))*HF31)</f>
        <v xml:space="preserve"> </v>
      </c>
      <c r="HH31" s="64" t="str">
        <f t="shared" si="42"/>
        <v xml:space="preserve"> </v>
      </c>
      <c r="HI31" s="65" t="str">
        <f>IF(HE31=0," ",VLOOKUP(HE31,PROTOKOL!$A:$E,5,))</f>
        <v xml:space="preserve"> </v>
      </c>
      <c r="HJ31" s="82" t="str">
        <f t="shared" si="43"/>
        <v xml:space="preserve"> </v>
      </c>
      <c r="HK31" s="65"/>
      <c r="HL31" s="82" t="str">
        <f t="shared" si="98"/>
        <v xml:space="preserve"> </v>
      </c>
      <c r="HM31" s="117"/>
      <c r="HN31" s="225">
        <v>4</v>
      </c>
      <c r="HO31" s="61" t="str">
        <f>IF(HQ31=0," ",VLOOKUP(HQ31,PROTOKOL!$A:$F,6))</f>
        <v xml:space="preserve"> </v>
      </c>
      <c r="HP31" s="62"/>
      <c r="HQ31" s="62"/>
      <c r="HR31" s="62"/>
      <c r="HS31" s="63" t="str">
        <f>IF(HQ31=0," ",(VLOOKUP(HQ31,PROTOKOL!$A$1:$E$28,2))*HR31)</f>
        <v xml:space="preserve"> </v>
      </c>
      <c r="HT31" s="64" t="str">
        <f t="shared" si="44"/>
        <v xml:space="preserve"> </v>
      </c>
      <c r="HU31" s="65" t="str">
        <f>IF(HQ31=0," ",VLOOKUP(HQ31,PROTOKOL!$A:$E,5,))</f>
        <v xml:space="preserve"> </v>
      </c>
      <c r="HV31" s="82" t="str">
        <f t="shared" si="45"/>
        <v xml:space="preserve"> </v>
      </c>
      <c r="HW31" s="61" t="str">
        <f>IF(HY31=0," ",VLOOKUP(HY31,PROTOKOL!$A:$F,6))</f>
        <v xml:space="preserve"> </v>
      </c>
      <c r="HX31" s="62"/>
      <c r="HY31" s="62"/>
      <c r="HZ31" s="62"/>
      <c r="IA31" s="63" t="str">
        <f>IF(HY31=0," ",(VLOOKUP(HY31,PROTOKOL!$A$1:$E$28,2))*HZ31)</f>
        <v xml:space="preserve"> </v>
      </c>
      <c r="IB31" s="64" t="str">
        <f t="shared" si="46"/>
        <v xml:space="preserve"> </v>
      </c>
      <c r="IC31" s="65" t="str">
        <f>IF(HY31=0," ",VLOOKUP(HY31,PROTOKOL!$A:$E,5,))</f>
        <v xml:space="preserve"> </v>
      </c>
      <c r="ID31" s="82" t="str">
        <f t="shared" si="47"/>
        <v xml:space="preserve"> </v>
      </c>
      <c r="IE31" s="65"/>
      <c r="IF31" s="82" t="str">
        <f t="shared" si="99"/>
        <v xml:space="preserve"> </v>
      </c>
      <c r="IG31" s="117"/>
      <c r="IH31" s="225">
        <v>4</v>
      </c>
      <c r="II31" s="61" t="str">
        <f>IF(IK31=0," ",VLOOKUP(IK31,PROTOKOL!$A:$F,6))</f>
        <v>VAKUM TEST</v>
      </c>
      <c r="IJ31" s="62">
        <v>234</v>
      </c>
      <c r="IK31" s="62">
        <v>4</v>
      </c>
      <c r="IL31" s="62">
        <v>7.5</v>
      </c>
      <c r="IM31" s="63">
        <f>IF(IK31=0," ",(VLOOKUP(IK31,PROTOKOL!$A$1:$E$28,2))*IL31)</f>
        <v>150</v>
      </c>
      <c r="IN31" s="64">
        <f t="shared" si="48"/>
        <v>84</v>
      </c>
      <c r="IO31" s="65">
        <f>IF(IK31=0," ",VLOOKUP(IK31,PROTOKOL!$A:$E,5,))</f>
        <v>0.32253749999999998</v>
      </c>
      <c r="IP31" s="82">
        <f t="shared" si="49"/>
        <v>27.093149999999998</v>
      </c>
      <c r="IQ31" s="61" t="str">
        <f>IF(IS31=0," ",VLOOKUP(IS31,PROTOKOL!$A:$F,6))</f>
        <v xml:space="preserve"> </v>
      </c>
      <c r="IR31" s="62"/>
      <c r="IS31" s="62"/>
      <c r="IT31" s="62"/>
      <c r="IU31" s="63" t="str">
        <f>IF(IS31=0," ",(VLOOKUP(IS31,PROTOKOL!$A$1:$E$28,2))*IT31)</f>
        <v xml:space="preserve"> </v>
      </c>
      <c r="IV31" s="64" t="str">
        <f t="shared" si="50"/>
        <v xml:space="preserve"> </v>
      </c>
      <c r="IW31" s="65" t="str">
        <f>IF(IS31=0," ",VLOOKUP(IS31,PROTOKOL!$A:$E,5,))</f>
        <v xml:space="preserve"> </v>
      </c>
      <c r="IX31" s="82" t="str">
        <f t="shared" si="51"/>
        <v xml:space="preserve"> </v>
      </c>
      <c r="IY31" s="65"/>
      <c r="IZ31" s="82" t="str">
        <f t="shared" si="100"/>
        <v xml:space="preserve"> </v>
      </c>
      <c r="JA31" s="117"/>
      <c r="JB31" s="225">
        <v>4</v>
      </c>
      <c r="JC31" s="61" t="str">
        <f>IF(JE31=0," ",VLOOKUP(JE31,PROTOKOL!$A:$F,6))</f>
        <v>Forklift Operatörü</v>
      </c>
      <c r="JD31" s="62">
        <v>1</v>
      </c>
      <c r="JE31" s="62">
        <v>13</v>
      </c>
      <c r="JF31" s="62">
        <v>7.5</v>
      </c>
      <c r="JG31" s="63">
        <f>IF(JE31=0," ",(VLOOKUP(JE31,PROTOKOL!$A$1:$E$28,2))*JF31)</f>
        <v>0</v>
      </c>
      <c r="JH31" s="64">
        <f t="shared" si="52"/>
        <v>1</v>
      </c>
      <c r="JI31" s="65">
        <f>IF(JE31=0," ",VLOOKUP(JE31,PROTOKOL!$A:$E,5,))</f>
        <v>7.5</v>
      </c>
      <c r="JJ31" s="82">
        <f t="shared" si="53"/>
        <v>7.5</v>
      </c>
      <c r="JK31" s="61" t="str">
        <f>IF(JM31=0," ",VLOOKUP(JM31,PROTOKOL!$A:$F,6))</f>
        <v xml:space="preserve"> </v>
      </c>
      <c r="JL31" s="62"/>
      <c r="JM31" s="62"/>
      <c r="JN31" s="62"/>
      <c r="JO31" s="63" t="str">
        <f>IF(JM31=0," ",(VLOOKUP(JM31,PROTOKOL!$A$1:$E$28,2))*JN31)</f>
        <v xml:space="preserve"> </v>
      </c>
      <c r="JP31" s="64" t="str">
        <f t="shared" si="54"/>
        <v xml:space="preserve"> </v>
      </c>
      <c r="JQ31" s="65" t="str">
        <f>IF(JM31=0," ",VLOOKUP(JM31,PROTOKOL!$A:$E,5,))</f>
        <v xml:space="preserve"> </v>
      </c>
      <c r="JR31" s="82" t="str">
        <f t="shared" si="55"/>
        <v xml:space="preserve"> </v>
      </c>
      <c r="JS31" s="65"/>
      <c r="JT31" s="82" t="str">
        <f t="shared" si="101"/>
        <v xml:space="preserve"> </v>
      </c>
      <c r="JU31" s="117"/>
      <c r="JV31" s="225">
        <v>4</v>
      </c>
      <c r="JW31" s="61" t="str">
        <f>IF(JY31=0," ",VLOOKUP(JY31,PROTOKOL!$A:$F,6))</f>
        <v>PANTOGRAF LAVABO TAŞLAMA</v>
      </c>
      <c r="JX31" s="62">
        <v>93</v>
      </c>
      <c r="JY31" s="62">
        <v>9</v>
      </c>
      <c r="JZ31" s="62">
        <v>7.5</v>
      </c>
      <c r="KA31" s="63">
        <f>IF(JY31=0," ",(VLOOKUP(JY31,PROTOKOL!$A$1:$E$28,2))*JZ31)</f>
        <v>65</v>
      </c>
      <c r="KB31" s="64">
        <f t="shared" si="56"/>
        <v>28</v>
      </c>
      <c r="KC31" s="65">
        <f>IF(JY31=0," ",VLOOKUP(JY31,PROTOKOL!$A:$E,5,))</f>
        <v>0.73722857142857134</v>
      </c>
      <c r="KD31" s="82">
        <f t="shared" si="57"/>
        <v>20.642399999999999</v>
      </c>
      <c r="KE31" s="61" t="str">
        <f>IF(KG31=0," ",VLOOKUP(KG31,PROTOKOL!$A:$F,6))</f>
        <v xml:space="preserve"> </v>
      </c>
      <c r="KF31" s="62"/>
      <c r="KG31" s="62"/>
      <c r="KH31" s="62"/>
      <c r="KI31" s="63" t="str">
        <f>IF(KG31=0," ",(VLOOKUP(KG31,PROTOKOL!$A$1:$E$28,2))*KH31)</f>
        <v xml:space="preserve"> </v>
      </c>
      <c r="KJ31" s="64" t="str">
        <f t="shared" si="58"/>
        <v xml:space="preserve"> </v>
      </c>
      <c r="KK31" s="65" t="str">
        <f>IF(KG31=0," ",VLOOKUP(KG31,PROTOKOL!$A:$E,5,))</f>
        <v xml:space="preserve"> </v>
      </c>
      <c r="KL31" s="82" t="str">
        <f t="shared" si="59"/>
        <v xml:space="preserve"> </v>
      </c>
      <c r="KM31" s="65"/>
      <c r="KN31" s="82" t="str">
        <f t="shared" si="102"/>
        <v xml:space="preserve"> </v>
      </c>
      <c r="KO31" s="117"/>
      <c r="KP31" s="225">
        <v>4</v>
      </c>
      <c r="KQ31" s="61" t="str">
        <f>IF(KS31=0," ",VLOOKUP(KS31,PROTOKOL!$A:$F,6))</f>
        <v>VAKUM TEST</v>
      </c>
      <c r="KR31" s="62">
        <v>231</v>
      </c>
      <c r="KS31" s="62">
        <v>4</v>
      </c>
      <c r="KT31" s="62">
        <v>7.5</v>
      </c>
      <c r="KU31" s="63">
        <f>IF(KS31=0," ",(VLOOKUP(KS31,PROTOKOL!$A$1:$E$28,2))*KT31)</f>
        <v>150</v>
      </c>
      <c r="KV31" s="64">
        <f t="shared" si="60"/>
        <v>81</v>
      </c>
      <c r="KW31" s="65">
        <f>IF(KS31=0," ",VLOOKUP(KS31,PROTOKOL!$A:$E,5,))</f>
        <v>0.32253749999999998</v>
      </c>
      <c r="KX31" s="82">
        <f t="shared" si="61"/>
        <v>26.125537499999997</v>
      </c>
      <c r="KY31" s="61" t="str">
        <f>IF(LA31=0," ",VLOOKUP(LA31,PROTOKOL!$A:$F,6))</f>
        <v xml:space="preserve"> </v>
      </c>
      <c r="KZ31" s="62"/>
      <c r="LA31" s="62"/>
      <c r="LB31" s="62"/>
      <c r="LC31" s="63" t="str">
        <f>IF(LA31=0," ",(VLOOKUP(LA31,PROTOKOL!$A$1:$E$28,2))*LB31)</f>
        <v xml:space="preserve"> </v>
      </c>
      <c r="LD31" s="64" t="str">
        <f t="shared" si="62"/>
        <v xml:space="preserve"> </v>
      </c>
      <c r="LE31" s="65" t="str">
        <f>IF(LA31=0," ",VLOOKUP(LA31,PROTOKOL!$A:$E,5,))</f>
        <v xml:space="preserve"> </v>
      </c>
      <c r="LF31" s="82" t="str">
        <f t="shared" si="63"/>
        <v xml:space="preserve"> </v>
      </c>
      <c r="LG31" s="65"/>
      <c r="LH31" s="82" t="str">
        <f t="shared" si="103"/>
        <v xml:space="preserve"> </v>
      </c>
      <c r="LI31" s="117"/>
      <c r="LJ31" s="225">
        <v>4</v>
      </c>
      <c r="LK31" s="61" t="str">
        <f>IF(LM31=0," ",VLOOKUP(LM31,PROTOKOL!$A:$F,6))</f>
        <v>PANTOGRAF LAVABO TAŞLAMA</v>
      </c>
      <c r="LL31" s="62">
        <v>95</v>
      </c>
      <c r="LM31" s="62">
        <v>9</v>
      </c>
      <c r="LN31" s="62">
        <v>7.5</v>
      </c>
      <c r="LO31" s="63">
        <f>IF(LM31=0," ",(VLOOKUP(LM31,PROTOKOL!$A$1:$E$28,2))*LN31)</f>
        <v>65</v>
      </c>
      <c r="LP31" s="64">
        <f t="shared" si="64"/>
        <v>30</v>
      </c>
      <c r="LQ31" s="65">
        <f>IF(LM31=0," ",VLOOKUP(LM31,PROTOKOL!$A:$E,5,))</f>
        <v>0.73722857142857134</v>
      </c>
      <c r="LR31" s="82">
        <f t="shared" si="65"/>
        <v>22.116857142857139</v>
      </c>
      <c r="LS31" s="61" t="str">
        <f>IF(LU31=0," ",VLOOKUP(LU31,PROTOKOL!$A:$F,6))</f>
        <v xml:space="preserve"> </v>
      </c>
      <c r="LT31" s="62"/>
      <c r="LU31" s="62"/>
      <c r="LV31" s="62"/>
      <c r="LW31" s="63" t="str">
        <f>IF(LU31=0," ",(VLOOKUP(LU31,PROTOKOL!$A$1:$E$28,2))*LV31)</f>
        <v xml:space="preserve"> </v>
      </c>
      <c r="LX31" s="64" t="str">
        <f t="shared" si="66"/>
        <v xml:space="preserve"> </v>
      </c>
      <c r="LY31" s="65" t="str">
        <f>IF(LU31=0," ",VLOOKUP(LU31,PROTOKOL!$A:$E,5,))</f>
        <v xml:space="preserve"> </v>
      </c>
      <c r="LZ31" s="82" t="str">
        <f t="shared" si="67"/>
        <v xml:space="preserve"> </v>
      </c>
      <c r="MA31" s="65"/>
      <c r="MB31" s="82" t="str">
        <f t="shared" si="104"/>
        <v xml:space="preserve"> </v>
      </c>
      <c r="MC31" s="117"/>
      <c r="MD31" s="225">
        <v>4</v>
      </c>
      <c r="ME31" s="61" t="str">
        <f>IF(MG31=0," ",VLOOKUP(MG31,PROTOKOL!$A:$F,6))</f>
        <v>PANTOGRAF LAVABO TAŞLAMA</v>
      </c>
      <c r="MF31" s="62">
        <v>95</v>
      </c>
      <c r="MG31" s="62">
        <v>9</v>
      </c>
      <c r="MH31" s="62">
        <v>7.5</v>
      </c>
      <c r="MI31" s="63">
        <f>IF(MG31=0," ",(VLOOKUP(MG31,PROTOKOL!$A$1:$E$28,2))*MH31)</f>
        <v>65</v>
      </c>
      <c r="MJ31" s="64">
        <f t="shared" si="68"/>
        <v>30</v>
      </c>
      <c r="MK31" s="65">
        <f>IF(MG31=0," ",VLOOKUP(MG31,PROTOKOL!$A:$E,5,))</f>
        <v>0.73722857142857134</v>
      </c>
      <c r="ML31" s="82">
        <f t="shared" si="69"/>
        <v>22.116857142857139</v>
      </c>
      <c r="MM31" s="61" t="str">
        <f>IF(MO31=0," ",VLOOKUP(MO31,PROTOKOL!$A:$F,6))</f>
        <v xml:space="preserve"> </v>
      </c>
      <c r="MN31" s="62"/>
      <c r="MO31" s="62"/>
      <c r="MP31" s="62"/>
      <c r="MQ31" s="63" t="str">
        <f>IF(MO31=0," ",(VLOOKUP(MO31,PROTOKOL!$A$1:$E$28,2))*MP31)</f>
        <v xml:space="preserve"> </v>
      </c>
      <c r="MR31" s="64" t="str">
        <f t="shared" si="70"/>
        <v xml:space="preserve"> </v>
      </c>
      <c r="MS31" s="65" t="str">
        <f>IF(MO31=0," ",VLOOKUP(MO31,PROTOKOL!$A:$E,5,))</f>
        <v xml:space="preserve"> </v>
      </c>
      <c r="MT31" s="82" t="str">
        <f t="shared" si="71"/>
        <v xml:space="preserve"> </v>
      </c>
      <c r="MU31" s="65"/>
      <c r="MV31" s="82" t="str">
        <f t="shared" si="105"/>
        <v xml:space="preserve"> </v>
      </c>
      <c r="MW31" s="117"/>
      <c r="MX31" s="225">
        <v>4</v>
      </c>
      <c r="MY31" s="61" t="str">
        <f>IF(NA31=0," ",VLOOKUP(NA31,PROTOKOL!$A:$F,6))</f>
        <v>WNZL. LAV. VE DUV. ASMA KLZ</v>
      </c>
      <c r="MZ31" s="62">
        <v>170</v>
      </c>
      <c r="NA31" s="62">
        <v>1</v>
      </c>
      <c r="NB31" s="62">
        <v>6.5</v>
      </c>
      <c r="NC31" s="63">
        <f>IF(NA31=0," ",(VLOOKUP(NA31,PROTOKOL!$A$1:$E$28,2))*NB31)</f>
        <v>124.8</v>
      </c>
      <c r="ND31" s="64">
        <f t="shared" si="72"/>
        <v>45.2</v>
      </c>
      <c r="NE31" s="65">
        <f>IF(NA31=0," ",VLOOKUP(NA31,PROTOKOL!$A:$E,5,))</f>
        <v>0.33951315789473691</v>
      </c>
      <c r="NF31" s="82">
        <f t="shared" si="73"/>
        <v>15.345994736842108</v>
      </c>
      <c r="NG31" s="61" t="str">
        <f>IF(NI31=0," ",VLOOKUP(NI31,PROTOKOL!$A:$F,6))</f>
        <v xml:space="preserve"> </v>
      </c>
      <c r="NH31" s="62"/>
      <c r="NI31" s="62"/>
      <c r="NJ31" s="62"/>
      <c r="NK31" s="63" t="str">
        <f>IF(NI31=0," ",(VLOOKUP(NI31,PROTOKOL!$A$1:$E$28,2))*NJ31)</f>
        <v xml:space="preserve"> </v>
      </c>
      <c r="NL31" s="64" t="str">
        <f t="shared" si="74"/>
        <v xml:space="preserve"> </v>
      </c>
      <c r="NM31" s="65" t="str">
        <f>IF(NI31=0," ",VLOOKUP(NI31,PROTOKOL!$A:$E,5,))</f>
        <v xml:space="preserve"> </v>
      </c>
      <c r="NN31" s="82" t="str">
        <f t="shared" si="75"/>
        <v xml:space="preserve"> </v>
      </c>
      <c r="NO31" s="65"/>
      <c r="NP31" s="82" t="str">
        <f t="shared" si="106"/>
        <v xml:space="preserve"> </v>
      </c>
      <c r="NQ31" s="117"/>
      <c r="NR31" s="225">
        <v>4</v>
      </c>
      <c r="NS31" s="61" t="str">
        <f>IF(NU31=0," ",VLOOKUP(NU31,PROTOKOL!$A:$F,6))</f>
        <v>VAKUM TEST</v>
      </c>
      <c r="NT31" s="62">
        <v>230</v>
      </c>
      <c r="NU31" s="62">
        <v>4</v>
      </c>
      <c r="NV31" s="62">
        <v>7.5</v>
      </c>
      <c r="NW31" s="63">
        <f>IF(NU31=0," ",(VLOOKUP(NU31,PROTOKOL!$A$1:$E$28,2))*NV31)</f>
        <v>150</v>
      </c>
      <c r="NX31" s="64">
        <f t="shared" si="76"/>
        <v>80</v>
      </c>
      <c r="NY31" s="65">
        <f>IF(NU31=0," ",VLOOKUP(NU31,PROTOKOL!$A:$E,5,))</f>
        <v>0.32253749999999998</v>
      </c>
      <c r="NZ31" s="82">
        <f t="shared" si="77"/>
        <v>25.802999999999997</v>
      </c>
      <c r="OA31" s="61" t="str">
        <f>IF(OC31=0," ",VLOOKUP(OC31,PROTOKOL!$A:$F,6))</f>
        <v xml:space="preserve"> </v>
      </c>
      <c r="OB31" s="62"/>
      <c r="OC31" s="62"/>
      <c r="OD31" s="62"/>
      <c r="OE31" s="63" t="str">
        <f>IF(OC31=0," ",(VLOOKUP(OC31,PROTOKOL!$A$1:$E$28,2))*OD31)</f>
        <v xml:space="preserve"> </v>
      </c>
      <c r="OF31" s="64" t="str">
        <f t="shared" si="78"/>
        <v xml:space="preserve"> </v>
      </c>
      <c r="OG31" s="65" t="str">
        <f>IF(OC31=0," ",VLOOKUP(OC31,PROTOKOL!$A:$E,5,))</f>
        <v xml:space="preserve"> </v>
      </c>
      <c r="OH31" s="82" t="str">
        <f t="shared" si="79"/>
        <v xml:space="preserve"> </v>
      </c>
      <c r="OI31" s="65"/>
      <c r="OJ31" s="82" t="str">
        <f t="shared" si="107"/>
        <v xml:space="preserve"> </v>
      </c>
      <c r="OK31" s="117"/>
      <c r="OL31" s="207">
        <v>4</v>
      </c>
      <c r="OM31" s="225">
        <v>4</v>
      </c>
      <c r="ON31" s="61" t="str">
        <f>IF(OP31=0," ",VLOOKUP(OP31,PROTOKOL!$A:$F,6))</f>
        <v xml:space="preserve"> </v>
      </c>
      <c r="OO31" s="62"/>
      <c r="OP31" s="62"/>
      <c r="OQ31" s="62"/>
      <c r="OR31" s="63" t="str">
        <f>IF(OP31=0," ",(VLOOKUP(OP31,PROTOKOL!$A$1:$E$28,2))*OQ31)</f>
        <v xml:space="preserve"> </v>
      </c>
      <c r="OS31" s="64" t="str">
        <f t="shared" si="80"/>
        <v xml:space="preserve"> </v>
      </c>
      <c r="OT31" s="65" t="str">
        <f>IF(OP31=0," ",VLOOKUP(OP31,PROTOKOL!$A:$E,5,))</f>
        <v xml:space="preserve"> </v>
      </c>
      <c r="OU31" s="82" t="str">
        <f t="shared" si="81"/>
        <v xml:space="preserve"> </v>
      </c>
      <c r="OV31" s="61" t="str">
        <f>IF(OX31=0," ",VLOOKUP(OX31,PROTOKOL!$A:$F,6))</f>
        <v xml:space="preserve"> </v>
      </c>
      <c r="OW31" s="62"/>
      <c r="OX31" s="62"/>
      <c r="OY31" s="62"/>
      <c r="OZ31" s="63" t="str">
        <f>IF(OX31=0," ",(VLOOKUP(OX31,PROTOKOL!$A$1:$E$28,2))*OY31)</f>
        <v xml:space="preserve"> </v>
      </c>
      <c r="PA31" s="64" t="str">
        <f t="shared" si="108"/>
        <v xml:space="preserve"> </v>
      </c>
      <c r="PB31" s="65" t="str">
        <f>IF(OX31=0," ",VLOOKUP(OX31,PROTOKOL!$A:$E,5,))</f>
        <v xml:space="preserve"> </v>
      </c>
      <c r="PC31" s="82" t="str">
        <f t="shared" si="109"/>
        <v xml:space="preserve"> </v>
      </c>
      <c r="PD31" s="82">
        <f t="shared" si="110"/>
        <v>0</v>
      </c>
      <c r="PE31" s="82" t="str">
        <f t="shared" si="111"/>
        <v xml:space="preserve"> </v>
      </c>
      <c r="PF31" s="117"/>
      <c r="PG31" s="225">
        <v>4</v>
      </c>
      <c r="PH31" s="61" t="str">
        <f>IF(PJ31=0," ",VLOOKUP(PJ31,PROTOKOL!$A:$F,6))</f>
        <v>WNZL. LAV. VE DUV. ASMA KLZ</v>
      </c>
      <c r="PI31" s="62">
        <v>170</v>
      </c>
      <c r="PJ31" s="62">
        <v>1</v>
      </c>
      <c r="PK31" s="62">
        <v>6.5</v>
      </c>
      <c r="PL31" s="63">
        <f>IF(PJ31=0," ",(VLOOKUP(PJ31,PROTOKOL!$A$1:$E$28,2))*PK31)</f>
        <v>124.8</v>
      </c>
      <c r="PM31" s="64">
        <f t="shared" si="84"/>
        <v>45.2</v>
      </c>
      <c r="PN31" s="65">
        <f>IF(PJ31=0," ",VLOOKUP(PJ31,PROTOKOL!$A:$E,5,))</f>
        <v>0.33951315789473691</v>
      </c>
      <c r="PO31" s="82">
        <f t="shared" si="85"/>
        <v>15.345994736842108</v>
      </c>
      <c r="PP31" s="61" t="str">
        <f>IF(PR31=0," ",VLOOKUP(PR31,PROTOKOL!$A:$F,6))</f>
        <v xml:space="preserve"> </v>
      </c>
      <c r="PQ31" s="62"/>
      <c r="PR31" s="62"/>
      <c r="PS31" s="62"/>
      <c r="PT31" s="63" t="str">
        <f>IF(PR31=0," ",(VLOOKUP(PR31,PROTOKOL!$A$1:$E$28,2))*PS31)</f>
        <v xml:space="preserve"> </v>
      </c>
      <c r="PU31" s="64" t="str">
        <f t="shared" si="86"/>
        <v xml:space="preserve"> </v>
      </c>
      <c r="PV31" s="65" t="str">
        <f>IF(PR31=0," ",VLOOKUP(PR31,PROTOKOL!$A:$E,5,))</f>
        <v xml:space="preserve"> </v>
      </c>
      <c r="PW31" s="82" t="str">
        <f t="shared" si="87"/>
        <v xml:space="preserve"> </v>
      </c>
      <c r="PX31" s="65"/>
      <c r="PY31" s="82" t="str">
        <f t="shared" si="112"/>
        <v xml:space="preserve"> </v>
      </c>
      <c r="PZ31" s="117"/>
      <c r="QA31" s="117"/>
      <c r="QB31" s="117"/>
      <c r="QC31" s="117"/>
      <c r="QD31" s="117"/>
      <c r="QE31" s="117"/>
      <c r="QF31" s="117"/>
      <c r="QG31" s="117"/>
      <c r="QH31" s="117"/>
      <c r="QI31" s="117"/>
      <c r="QJ31" s="117"/>
      <c r="QK31" s="117"/>
      <c r="QL31" s="117"/>
      <c r="QM31" s="117"/>
      <c r="QN31" s="117"/>
      <c r="QO31" s="117"/>
    </row>
    <row r="32" spans="1:457" ht="12.75" customHeight="1">
      <c r="B32" s="226"/>
      <c r="C32" s="61" t="str">
        <f>IF(E32=0," ",VLOOKUP(E32,PROTOKOL!$A:$F,6))</f>
        <v xml:space="preserve"> </v>
      </c>
      <c r="D32" s="62"/>
      <c r="E32" s="62"/>
      <c r="F32" s="62"/>
      <c r="G32" s="63" t="str">
        <f>IF(E32=0," ",(VLOOKUP(E32,PROTOKOL!$A$1:$E$28,2))*F32)</f>
        <v xml:space="preserve"> </v>
      </c>
      <c r="H32" s="64" t="str">
        <f t="shared" si="0"/>
        <v xml:space="preserve"> </v>
      </c>
      <c r="I32" s="65" t="str">
        <f>IF(E32=0," ",VLOOKUP(E32,PROTOKOL!$A:$E,5,))</f>
        <v xml:space="preserve"> </v>
      </c>
      <c r="J32" s="82" t="str">
        <f t="shared" si="1"/>
        <v xml:space="preserve"> </v>
      </c>
      <c r="K32" s="61" t="str">
        <f>IF(M32=0," ",VLOOKUP(M32,PROTOKOL!$A:$F,6))</f>
        <v xml:space="preserve"> </v>
      </c>
      <c r="L32" s="66"/>
      <c r="M32" s="66"/>
      <c r="N32" s="62"/>
      <c r="O32" s="63" t="str">
        <f>IF(M32=0," ",(VLOOKUP(M32,PROTOKOL!$A$1:$E$28,2))*N32)</f>
        <v xml:space="preserve"> </v>
      </c>
      <c r="P32" s="64" t="str">
        <f t="shared" si="2"/>
        <v xml:space="preserve"> </v>
      </c>
      <c r="Q32" s="65" t="str">
        <f>IF(M32=0," ",VLOOKUP(M32,PROTOKOL!$A:$E,5,))</f>
        <v xml:space="preserve"> </v>
      </c>
      <c r="R32" s="82" t="str">
        <f t="shared" si="3"/>
        <v xml:space="preserve"> </v>
      </c>
      <c r="S32" s="65"/>
      <c r="T32" s="82" t="str">
        <f t="shared" si="88"/>
        <v xml:space="preserve"> </v>
      </c>
      <c r="U32" s="185" t="str">
        <f>IF(F31+F32+F33=7.5,"ü","û")</f>
        <v>ü</v>
      </c>
      <c r="V32" s="226"/>
      <c r="W32" s="61" t="str">
        <f>IF(Y32=0," ",VLOOKUP(Y32,PROTOKOL!$A:$F,6))</f>
        <v xml:space="preserve"> </v>
      </c>
      <c r="X32" s="62"/>
      <c r="Y32" s="62"/>
      <c r="Z32" s="62"/>
      <c r="AA32" s="63" t="str">
        <f>IF(Y32=0," ",(VLOOKUP(Y32,PROTOKOL!$A$1:$E$28,2))*Z32)</f>
        <v xml:space="preserve"> </v>
      </c>
      <c r="AB32" s="64" t="str">
        <f t="shared" si="4"/>
        <v xml:space="preserve"> </v>
      </c>
      <c r="AC32" s="65" t="str">
        <f>IF(Y32=0," ",VLOOKUP(Y32,PROTOKOL!$A:$E,5,))</f>
        <v xml:space="preserve"> </v>
      </c>
      <c r="AD32" s="82" t="str">
        <f t="shared" si="5"/>
        <v xml:space="preserve"> </v>
      </c>
      <c r="AE32" s="61" t="str">
        <f>IF(AG32=0," ",VLOOKUP(AG32,PROTOKOL!$A:$F,6))</f>
        <v xml:space="preserve"> </v>
      </c>
      <c r="AF32" s="66"/>
      <c r="AG32" s="66"/>
      <c r="AH32" s="62"/>
      <c r="AI32" s="63" t="str">
        <f>IF(AG32=0," ",(VLOOKUP(AG32,PROTOKOL!$A$1:$E$28,2))*AH32)</f>
        <v xml:space="preserve"> </v>
      </c>
      <c r="AJ32" s="64" t="str">
        <f t="shared" si="6"/>
        <v xml:space="preserve"> </v>
      </c>
      <c r="AK32" s="65" t="str">
        <f>IF(AG32=0," ",VLOOKUP(AG32,PROTOKOL!$A:$E,5,))</f>
        <v xml:space="preserve"> </v>
      </c>
      <c r="AL32" s="82" t="str">
        <f t="shared" si="7"/>
        <v xml:space="preserve"> </v>
      </c>
      <c r="AM32" s="65"/>
      <c r="AN32" s="82" t="str">
        <f t="shared" si="89"/>
        <v xml:space="preserve"> </v>
      </c>
      <c r="AO32" s="185" t="str">
        <f>IF(Z31+Z32+Z33=7.5,"ü","û")</f>
        <v>ü</v>
      </c>
      <c r="AP32" s="226"/>
      <c r="AQ32" s="61" t="str">
        <f>IF(AS32=0," ",VLOOKUP(AS32,PROTOKOL!$A:$F,6))</f>
        <v>KOKU TESTİ</v>
      </c>
      <c r="AR32" s="62">
        <v>1</v>
      </c>
      <c r="AS32" s="62">
        <v>16</v>
      </c>
      <c r="AT32" s="62">
        <v>2.5</v>
      </c>
      <c r="AU32" s="63">
        <f>IF(AS32=0," ",(VLOOKUP(AS32,PROTOKOL!$A$1:$E$28,2))*AT32)</f>
        <v>0</v>
      </c>
      <c r="AV32" s="64">
        <f t="shared" si="8"/>
        <v>1</v>
      </c>
      <c r="AW32" s="65">
        <f>IF(AS32=0," ",VLOOKUP(AS32,PROTOKOL!$A:$E,5,))</f>
        <v>25.405435113750318</v>
      </c>
      <c r="AX32" s="82">
        <f>IF(AS32=0," ",AW32*AV32)/7.5*2.5</f>
        <v>8.4684783712501073</v>
      </c>
      <c r="AY32" s="61" t="str">
        <f>IF(BA32=0," ",VLOOKUP(BA32,PROTOKOL!$A:$F,6))</f>
        <v xml:space="preserve"> </v>
      </c>
      <c r="AZ32" s="66"/>
      <c r="BA32" s="66"/>
      <c r="BB32" s="62"/>
      <c r="BC32" s="63" t="str">
        <f>IF(BA32=0," ",(VLOOKUP(BA32,PROTOKOL!$A$1:$E$28,2))*BB32)</f>
        <v xml:space="preserve"> </v>
      </c>
      <c r="BD32" s="64" t="str">
        <f t="shared" si="10"/>
        <v xml:space="preserve"> </v>
      </c>
      <c r="BE32" s="65" t="str">
        <f>IF(BA32=0," ",VLOOKUP(BA32,PROTOKOL!$A:$E,5,))</f>
        <v xml:space="preserve"> </v>
      </c>
      <c r="BF32" s="82" t="str">
        <f t="shared" si="11"/>
        <v xml:space="preserve"> </v>
      </c>
      <c r="BG32" s="65"/>
      <c r="BH32" s="82" t="str">
        <f t="shared" si="90"/>
        <v xml:space="preserve"> </v>
      </c>
      <c r="BI32" s="185" t="str">
        <f>IF(AT31+AT32+AT33=7.5,"ü","û")</f>
        <v>ü</v>
      </c>
      <c r="BJ32" s="226"/>
      <c r="BK32" s="61" t="str">
        <f>IF(BM32=0," ",VLOOKUP(BM32,PROTOKOL!$A:$F,6))</f>
        <v xml:space="preserve"> </v>
      </c>
      <c r="BL32" s="62"/>
      <c r="BM32" s="62"/>
      <c r="BN32" s="62"/>
      <c r="BO32" s="63" t="str">
        <f>IF(BM32=0," ",(VLOOKUP(BM32,PROTOKOL!$A$1:$E$28,2))*BN32)</f>
        <v xml:space="preserve"> </v>
      </c>
      <c r="BP32" s="64" t="str">
        <f t="shared" si="12"/>
        <v xml:space="preserve"> </v>
      </c>
      <c r="BQ32" s="65" t="str">
        <f>IF(BM32=0," ",VLOOKUP(BM32,PROTOKOL!$A:$E,5,))</f>
        <v xml:space="preserve"> </v>
      </c>
      <c r="BR32" s="82" t="str">
        <f t="shared" si="13"/>
        <v xml:space="preserve"> </v>
      </c>
      <c r="BS32" s="61" t="str">
        <f>IF(BU32=0," ",VLOOKUP(BU32,PROTOKOL!$A:$F,6))</f>
        <v xml:space="preserve"> </v>
      </c>
      <c r="BT32" s="66"/>
      <c r="BU32" s="66"/>
      <c r="BV32" s="62"/>
      <c r="BW32" s="63" t="str">
        <f>IF(BU32=0," ",(VLOOKUP(BU32,PROTOKOL!$A$1:$E$28,2))*BV32)</f>
        <v xml:space="preserve"> </v>
      </c>
      <c r="BX32" s="64" t="str">
        <f t="shared" si="14"/>
        <v xml:space="preserve"> </v>
      </c>
      <c r="BY32" s="65" t="str">
        <f>IF(BU32=0," ",VLOOKUP(BU32,PROTOKOL!$A:$E,5,))</f>
        <v xml:space="preserve"> </v>
      </c>
      <c r="BZ32" s="82" t="str">
        <f t="shared" si="15"/>
        <v xml:space="preserve"> </v>
      </c>
      <c r="CA32" s="65"/>
      <c r="CB32" s="82" t="str">
        <f t="shared" si="91"/>
        <v xml:space="preserve"> </v>
      </c>
      <c r="CC32" s="185" t="str">
        <f>IF(AT31+AT32+AT33=7.5,"ü","û")</f>
        <v>ü</v>
      </c>
      <c r="CD32" s="226"/>
      <c r="CE32" s="61" t="str">
        <f>IF(CG32=0," ",VLOOKUP(CG32,PROTOKOL!$A:$F,6))</f>
        <v xml:space="preserve"> </v>
      </c>
      <c r="CF32" s="62"/>
      <c r="CG32" s="62"/>
      <c r="CH32" s="62"/>
      <c r="CI32" s="63" t="str">
        <f>IF(CG32=0," ",(VLOOKUP(CG32,PROTOKOL!$A$1:$E$28,2))*CH32)</f>
        <v xml:space="preserve"> </v>
      </c>
      <c r="CJ32" s="64" t="str">
        <f t="shared" si="16"/>
        <v xml:space="preserve"> </v>
      </c>
      <c r="CK32" s="65" t="str">
        <f>IF(CG32=0," ",VLOOKUP(CG32,PROTOKOL!$A:$E,5,))</f>
        <v xml:space="preserve"> </v>
      </c>
      <c r="CL32" s="82" t="str">
        <f t="shared" si="17"/>
        <v xml:space="preserve"> </v>
      </c>
      <c r="CM32" s="61" t="str">
        <f>IF(CO32=0," ",VLOOKUP(CO32,PROTOKOL!$A:$F,6))</f>
        <v xml:space="preserve"> </v>
      </c>
      <c r="CN32" s="66"/>
      <c r="CO32" s="66"/>
      <c r="CP32" s="62"/>
      <c r="CQ32" s="63" t="str">
        <f>IF(CO32=0," ",(VLOOKUP(CO32,PROTOKOL!$A$1:$E$28,2))*CP32)</f>
        <v xml:space="preserve"> </v>
      </c>
      <c r="CR32" s="64" t="str">
        <f t="shared" si="18"/>
        <v xml:space="preserve"> </v>
      </c>
      <c r="CS32" s="65" t="str">
        <f>IF(CO32=0," ",VLOOKUP(CO32,PROTOKOL!$A:$E,5,))</f>
        <v xml:space="preserve"> </v>
      </c>
      <c r="CT32" s="82" t="str">
        <f t="shared" si="19"/>
        <v xml:space="preserve"> </v>
      </c>
      <c r="CU32" s="65"/>
      <c r="CV32" s="82" t="str">
        <f t="shared" si="92"/>
        <v xml:space="preserve"> </v>
      </c>
      <c r="CW32" s="185" t="str">
        <f>IF(CH31+CH32+CH33=7.5,"ü","û")</f>
        <v>ü</v>
      </c>
      <c r="CX32" s="226"/>
      <c r="CY32" s="61" t="str">
        <f>IF(DA32=0," ",VLOOKUP(DA32,PROTOKOL!$A:$F,6))</f>
        <v xml:space="preserve"> </v>
      </c>
      <c r="CZ32" s="62"/>
      <c r="DA32" s="62"/>
      <c r="DB32" s="62"/>
      <c r="DC32" s="63" t="str">
        <f>IF(DA32=0," ",(VLOOKUP(DA32,PROTOKOL!$A$1:$E$28,2))*DB32)</f>
        <v xml:space="preserve"> </v>
      </c>
      <c r="DD32" s="64" t="str">
        <f t="shared" si="20"/>
        <v xml:space="preserve"> </v>
      </c>
      <c r="DE32" s="65" t="str">
        <f>IF(DA32=0," ",VLOOKUP(DA32,PROTOKOL!$A:$E,5,))</f>
        <v xml:space="preserve"> </v>
      </c>
      <c r="DF32" s="82" t="str">
        <f t="shared" si="21"/>
        <v xml:space="preserve"> </v>
      </c>
      <c r="DG32" s="61" t="str">
        <f>IF(DI32=0," ",VLOOKUP(DI32,PROTOKOL!$A:$F,6))</f>
        <v xml:space="preserve"> </v>
      </c>
      <c r="DH32" s="66"/>
      <c r="DI32" s="66"/>
      <c r="DJ32" s="62"/>
      <c r="DK32" s="63" t="str">
        <f>IF(DI32=0," ",(VLOOKUP(DI32,PROTOKOL!$A$1:$E$28,2))*DJ32)</f>
        <v xml:space="preserve"> </v>
      </c>
      <c r="DL32" s="64" t="str">
        <f t="shared" si="22"/>
        <v xml:space="preserve"> </v>
      </c>
      <c r="DM32" s="65" t="str">
        <f>IF(DI32=0," ",VLOOKUP(DI32,PROTOKOL!$A:$E,5,))</f>
        <v xml:space="preserve"> </v>
      </c>
      <c r="DN32" s="82" t="str">
        <f t="shared" si="23"/>
        <v xml:space="preserve"> </v>
      </c>
      <c r="DO32" s="65"/>
      <c r="DP32" s="82" t="str">
        <f t="shared" si="93"/>
        <v xml:space="preserve"> </v>
      </c>
      <c r="DQ32" s="185" t="str">
        <f>IF(DB31+DB32+DB33=7.5,"ü","û")</f>
        <v>ü</v>
      </c>
      <c r="DR32" s="226"/>
      <c r="DS32" s="61" t="str">
        <f>IF(DU32=0," ",VLOOKUP(DU32,PROTOKOL!$A:$F,6))</f>
        <v xml:space="preserve"> </v>
      </c>
      <c r="DT32" s="62"/>
      <c r="DU32" s="62"/>
      <c r="DV32" s="62"/>
      <c r="DW32" s="63" t="str">
        <f>IF(DU32=0," ",(VLOOKUP(DU32,PROTOKOL!$A$1:$E$28,2))*DV32)</f>
        <v xml:space="preserve"> </v>
      </c>
      <c r="DX32" s="64" t="str">
        <f t="shared" si="24"/>
        <v xml:space="preserve"> </v>
      </c>
      <c r="DY32" s="65" t="str">
        <f>IF(DU32=0," ",VLOOKUP(DU32,PROTOKOL!$A:$E,5,))</f>
        <v xml:space="preserve"> </v>
      </c>
      <c r="DZ32" s="82" t="str">
        <f t="shared" si="25"/>
        <v xml:space="preserve"> </v>
      </c>
      <c r="EA32" s="61" t="str">
        <f>IF(EC32=0," ",VLOOKUP(EC32,PROTOKOL!$A:$F,6))</f>
        <v xml:space="preserve"> </v>
      </c>
      <c r="EB32" s="66"/>
      <c r="EC32" s="66"/>
      <c r="ED32" s="62"/>
      <c r="EE32" s="63" t="str">
        <f>IF(EC32=0," ",(VLOOKUP(EC32,PROTOKOL!$A$1:$E$28,2))*ED32)</f>
        <v xml:space="preserve"> </v>
      </c>
      <c r="EF32" s="64" t="str">
        <f t="shared" si="26"/>
        <v xml:space="preserve"> </v>
      </c>
      <c r="EG32" s="65" t="str">
        <f>IF(EC32=0," ",VLOOKUP(EC32,PROTOKOL!$A:$E,5,))</f>
        <v xml:space="preserve"> </v>
      </c>
      <c r="EH32" s="82" t="str">
        <f t="shared" si="27"/>
        <v xml:space="preserve"> </v>
      </c>
      <c r="EI32" s="65"/>
      <c r="EJ32" s="82" t="str">
        <f t="shared" si="94"/>
        <v xml:space="preserve"> </v>
      </c>
      <c r="EK32" s="185" t="str">
        <f>IF(DB31+DB32+DB33=7.5,"ü","û")</f>
        <v>ü</v>
      </c>
      <c r="EL32" s="226"/>
      <c r="EM32" s="61" t="str">
        <f>IF(EO32=0," ",VLOOKUP(EO32,PROTOKOL!$A:$F,6))</f>
        <v xml:space="preserve"> </v>
      </c>
      <c r="EN32" s="62"/>
      <c r="EO32" s="62"/>
      <c r="EP32" s="62"/>
      <c r="EQ32" s="63" t="str">
        <f>IF(EO32=0," ",(VLOOKUP(EO32,PROTOKOL!$A$1:$E$28,2))*EP32)</f>
        <v xml:space="preserve"> </v>
      </c>
      <c r="ER32" s="64" t="str">
        <f t="shared" si="28"/>
        <v xml:space="preserve"> </v>
      </c>
      <c r="ES32" s="65" t="str">
        <f>IF(EO32=0," ",VLOOKUP(EO32,PROTOKOL!$A:$E,5,))</f>
        <v xml:space="preserve"> </v>
      </c>
      <c r="ET32" s="82" t="str">
        <f t="shared" si="29"/>
        <v xml:space="preserve"> </v>
      </c>
      <c r="EU32" s="61" t="str">
        <f>IF(EW32=0," ",VLOOKUP(EW32,PROTOKOL!$A:$F,6))</f>
        <v xml:space="preserve"> </v>
      </c>
      <c r="EV32" s="66"/>
      <c r="EW32" s="66"/>
      <c r="EX32" s="62"/>
      <c r="EY32" s="63" t="str">
        <f>IF(EW32=0," ",(VLOOKUP(EW32,PROTOKOL!$A$1:$E$28,2))*EX32)</f>
        <v xml:space="preserve"> </v>
      </c>
      <c r="EZ32" s="64" t="str">
        <f t="shared" si="30"/>
        <v xml:space="preserve"> </v>
      </c>
      <c r="FA32" s="65" t="str">
        <f>IF(EW32=0," ",VLOOKUP(EW32,PROTOKOL!$A:$E,5,))</f>
        <v xml:space="preserve"> </v>
      </c>
      <c r="FB32" s="82" t="str">
        <f t="shared" si="31"/>
        <v xml:space="preserve"> </v>
      </c>
      <c r="FC32" s="65"/>
      <c r="FD32" s="82" t="str">
        <f t="shared" si="95"/>
        <v xml:space="preserve"> </v>
      </c>
      <c r="FE32" s="185" t="str">
        <f>IF(EP31+EP32+EP33=7.5,"ü","û")</f>
        <v>ü</v>
      </c>
      <c r="FF32" s="226"/>
      <c r="FG32" s="61" t="str">
        <f>IF(FI32=0," ",VLOOKUP(FI32,PROTOKOL!$A:$F,6))</f>
        <v>Forklift Operatörü</v>
      </c>
      <c r="FH32" s="62">
        <v>1</v>
      </c>
      <c r="FI32" s="62">
        <v>13</v>
      </c>
      <c r="FJ32" s="62">
        <v>4.5</v>
      </c>
      <c r="FK32" s="63">
        <f>IF(FI32=0," ",(VLOOKUP(FI32,PROTOKOL!$A$1:$E$28,2))*FJ32)</f>
        <v>0</v>
      </c>
      <c r="FL32" s="64">
        <f t="shared" si="32"/>
        <v>1</v>
      </c>
      <c r="FM32" s="65">
        <f>IF(FI32=0," ",VLOOKUP(FI32,PROTOKOL!$A:$E,5,))</f>
        <v>7.5</v>
      </c>
      <c r="FN32" s="82">
        <f>IF(FI32=0," ",FM32*FL32)/7.5*4.5</f>
        <v>4.5</v>
      </c>
      <c r="FO32" s="61" t="str">
        <f>IF(FQ32=0," ",VLOOKUP(FQ32,PROTOKOL!$A:$F,6))</f>
        <v xml:space="preserve"> </v>
      </c>
      <c r="FP32" s="66"/>
      <c r="FQ32" s="66"/>
      <c r="FR32" s="62"/>
      <c r="FS32" s="63" t="str">
        <f>IF(FQ32=0," ",(VLOOKUP(FQ32,PROTOKOL!$A$1:$E$28,2))*FR32)</f>
        <v xml:space="preserve"> </v>
      </c>
      <c r="FT32" s="64" t="str">
        <f t="shared" si="34"/>
        <v xml:space="preserve"> </v>
      </c>
      <c r="FU32" s="65" t="str">
        <f>IF(FQ32=0," ",VLOOKUP(FQ32,PROTOKOL!$A:$E,5,))</f>
        <v xml:space="preserve"> </v>
      </c>
      <c r="FV32" s="82" t="str">
        <f t="shared" si="35"/>
        <v xml:space="preserve"> </v>
      </c>
      <c r="FW32" s="65"/>
      <c r="FX32" s="82" t="str">
        <f t="shared" si="96"/>
        <v xml:space="preserve"> </v>
      </c>
      <c r="FY32" s="185" t="str">
        <f>IF(EP31+EP32+EP33=7.5,"ü","û")</f>
        <v>ü</v>
      </c>
      <c r="FZ32" s="226"/>
      <c r="GA32" s="61" t="str">
        <f>IF(GC32=0," ",VLOOKUP(GC32,PROTOKOL!$A:$F,6))</f>
        <v xml:space="preserve"> </v>
      </c>
      <c r="GB32" s="62"/>
      <c r="GC32" s="62"/>
      <c r="GD32" s="62"/>
      <c r="GE32" s="63" t="str">
        <f>IF(GC32=0," ",(VLOOKUP(GC32,PROTOKOL!$A$1:$E$28,2))*GD32)</f>
        <v xml:space="preserve"> </v>
      </c>
      <c r="GF32" s="64" t="str">
        <f t="shared" si="36"/>
        <v xml:space="preserve"> </v>
      </c>
      <c r="GG32" s="65" t="str">
        <f>IF(GC32=0," ",VLOOKUP(GC32,PROTOKOL!$A:$E,5,))</f>
        <v xml:space="preserve"> </v>
      </c>
      <c r="GH32" s="82" t="str">
        <f t="shared" si="37"/>
        <v xml:space="preserve"> </v>
      </c>
      <c r="GI32" s="61" t="str">
        <f>IF(GK32=0," ",VLOOKUP(GK32,PROTOKOL!$A:$F,6))</f>
        <v xml:space="preserve"> </v>
      </c>
      <c r="GJ32" s="66"/>
      <c r="GK32" s="66"/>
      <c r="GL32" s="62"/>
      <c r="GM32" s="63" t="str">
        <f>IF(GK32=0," ",(VLOOKUP(GK32,PROTOKOL!$A$1:$E$28,2))*GL32)</f>
        <v xml:space="preserve"> </v>
      </c>
      <c r="GN32" s="64" t="str">
        <f t="shared" si="38"/>
        <v xml:space="preserve"> </v>
      </c>
      <c r="GO32" s="65" t="str">
        <f>IF(GK32=0," ",VLOOKUP(GK32,PROTOKOL!$A:$E,5,))</f>
        <v xml:space="preserve"> </v>
      </c>
      <c r="GP32" s="82" t="str">
        <f t="shared" si="39"/>
        <v xml:space="preserve"> </v>
      </c>
      <c r="GQ32" s="65"/>
      <c r="GR32" s="82" t="str">
        <f t="shared" si="97"/>
        <v xml:space="preserve"> </v>
      </c>
      <c r="GS32" s="185" t="str">
        <f>IF(GD31+GD32+GD33=7.5,"ü","û")</f>
        <v>ü</v>
      </c>
      <c r="GT32" s="226"/>
      <c r="GU32" s="61" t="str">
        <f>IF(GW32=0," ",VLOOKUP(GW32,PROTOKOL!$A:$F,6))</f>
        <v>PERDE KESME SULU SİST.</v>
      </c>
      <c r="GV32" s="62">
        <v>52</v>
      </c>
      <c r="GW32" s="62">
        <v>8</v>
      </c>
      <c r="GX32" s="62">
        <v>2.5</v>
      </c>
      <c r="GY32" s="63">
        <f>IF(GW32=0," ",(VLOOKUP(GW32,PROTOKOL!$A$1:$E$28,2))*GX32)</f>
        <v>32.666666666666664</v>
      </c>
      <c r="GZ32" s="64">
        <f t="shared" si="40"/>
        <v>19.333333333333336</v>
      </c>
      <c r="HA32" s="65">
        <f>IF(GW32=0," ",VLOOKUP(GW32,PROTOKOL!$A:$E,5,))</f>
        <v>0.49621153846153848</v>
      </c>
      <c r="HB32" s="82">
        <f t="shared" si="41"/>
        <v>9.5934230769230791</v>
      </c>
      <c r="HC32" s="61" t="str">
        <f>IF(HE32=0," ",VLOOKUP(HE32,PROTOKOL!$A:$F,6))</f>
        <v xml:space="preserve"> </v>
      </c>
      <c r="HD32" s="66"/>
      <c r="HE32" s="66"/>
      <c r="HF32" s="62"/>
      <c r="HG32" s="63" t="str">
        <f>IF(HE32=0," ",(VLOOKUP(HE32,PROTOKOL!$A$1:$E$28,2))*HF32)</f>
        <v xml:space="preserve"> </v>
      </c>
      <c r="HH32" s="64" t="str">
        <f t="shared" si="42"/>
        <v xml:space="preserve"> </v>
      </c>
      <c r="HI32" s="65" t="str">
        <f>IF(HE32=0," ",VLOOKUP(HE32,PROTOKOL!$A:$E,5,))</f>
        <v xml:space="preserve"> </v>
      </c>
      <c r="HJ32" s="82" t="str">
        <f t="shared" si="43"/>
        <v xml:space="preserve"> </v>
      </c>
      <c r="HK32" s="65"/>
      <c r="HL32" s="82" t="str">
        <f t="shared" si="98"/>
        <v xml:space="preserve"> </v>
      </c>
      <c r="HM32" s="185" t="str">
        <f>IF(GX31+GX32+GX33=7.5,"ü","û")</f>
        <v>ü</v>
      </c>
      <c r="HN32" s="226"/>
      <c r="HO32" s="61" t="s">
        <v>115</v>
      </c>
      <c r="HP32" s="62"/>
      <c r="HQ32" s="62"/>
      <c r="HR32" s="62"/>
      <c r="HS32" s="63" t="str">
        <f>IF(HQ32=0," ",(VLOOKUP(HQ32,PROTOKOL!$A$1:$E$28,2))*HR32)</f>
        <v xml:space="preserve"> </v>
      </c>
      <c r="HT32" s="64" t="str">
        <f t="shared" si="44"/>
        <v xml:space="preserve"> </v>
      </c>
      <c r="HU32" s="65" t="str">
        <f>IF(HQ32=0," ",VLOOKUP(HQ32,PROTOKOL!$A:$E,5,))</f>
        <v xml:space="preserve"> </v>
      </c>
      <c r="HV32" s="82" t="str">
        <f t="shared" si="45"/>
        <v xml:space="preserve"> </v>
      </c>
      <c r="HW32" s="61" t="str">
        <f>IF(HY32=0," ",VLOOKUP(HY32,PROTOKOL!$A:$F,6))</f>
        <v xml:space="preserve"> </v>
      </c>
      <c r="HX32" s="66"/>
      <c r="HY32" s="66"/>
      <c r="HZ32" s="62"/>
      <c r="IA32" s="63" t="str">
        <f>IF(HY32=0," ",(VLOOKUP(HY32,PROTOKOL!$A$1:$E$28,2))*HZ32)</f>
        <v xml:space="preserve"> </v>
      </c>
      <c r="IB32" s="64" t="str">
        <f t="shared" si="46"/>
        <v xml:space="preserve"> </v>
      </c>
      <c r="IC32" s="65" t="str">
        <f>IF(HY32=0," ",VLOOKUP(HY32,PROTOKOL!$A:$E,5,))</f>
        <v xml:space="preserve"> </v>
      </c>
      <c r="ID32" s="82" t="str">
        <f t="shared" si="47"/>
        <v xml:space="preserve"> </v>
      </c>
      <c r="IE32" s="65"/>
      <c r="IF32" s="82" t="str">
        <f t="shared" si="99"/>
        <v xml:space="preserve"> </v>
      </c>
      <c r="IG32" s="185" t="str">
        <f>IF(HR31+HR32+HR33=7.5,"ü","û")</f>
        <v>û</v>
      </c>
      <c r="IH32" s="226"/>
      <c r="II32" s="61" t="str">
        <f>IF(IK32=0," ",VLOOKUP(IK32,PROTOKOL!$A:$F,6))</f>
        <v xml:space="preserve"> </v>
      </c>
      <c r="IJ32" s="62"/>
      <c r="IK32" s="62"/>
      <c r="IL32" s="62"/>
      <c r="IM32" s="63" t="str">
        <f>IF(IK32=0," ",(VLOOKUP(IK32,PROTOKOL!$A$1:$E$28,2))*IL32)</f>
        <v xml:space="preserve"> </v>
      </c>
      <c r="IN32" s="64" t="str">
        <f t="shared" si="48"/>
        <v xml:space="preserve"> </v>
      </c>
      <c r="IO32" s="65" t="str">
        <f>IF(IK32=0," ",VLOOKUP(IK32,PROTOKOL!$A:$E,5,))</f>
        <v xml:space="preserve"> </v>
      </c>
      <c r="IP32" s="82" t="str">
        <f t="shared" si="49"/>
        <v xml:space="preserve"> </v>
      </c>
      <c r="IQ32" s="61" t="str">
        <f>IF(IS32=0," ",VLOOKUP(IS32,PROTOKOL!$A:$F,6))</f>
        <v xml:space="preserve"> </v>
      </c>
      <c r="IR32" s="66"/>
      <c r="IS32" s="66"/>
      <c r="IT32" s="62"/>
      <c r="IU32" s="63" t="str">
        <f>IF(IS32=0," ",(VLOOKUP(IS32,PROTOKOL!$A$1:$E$28,2))*IT32)</f>
        <v xml:space="preserve"> </v>
      </c>
      <c r="IV32" s="64" t="str">
        <f t="shared" si="50"/>
        <v xml:space="preserve"> </v>
      </c>
      <c r="IW32" s="65" t="str">
        <f>IF(IS32=0," ",VLOOKUP(IS32,PROTOKOL!$A:$E,5,))</f>
        <v xml:space="preserve"> </v>
      </c>
      <c r="IX32" s="82" t="str">
        <f t="shared" si="51"/>
        <v xml:space="preserve"> </v>
      </c>
      <c r="IY32" s="65"/>
      <c r="IZ32" s="82" t="str">
        <f t="shared" si="100"/>
        <v xml:space="preserve"> </v>
      </c>
      <c r="JA32" s="185" t="str">
        <f>IF(HR31+HR32+HR33=7.5,"ü","û")</f>
        <v>û</v>
      </c>
      <c r="JB32" s="226"/>
      <c r="JC32" s="61" t="str">
        <f>IF(JE32=0," ",VLOOKUP(JE32,PROTOKOL!$A:$F,6))</f>
        <v xml:space="preserve"> </v>
      </c>
      <c r="JD32" s="62"/>
      <c r="JE32" s="62"/>
      <c r="JF32" s="62"/>
      <c r="JG32" s="63" t="str">
        <f>IF(JE32=0," ",(VLOOKUP(JE32,PROTOKOL!$A$1:$E$28,2))*JF32)</f>
        <v xml:space="preserve"> </v>
      </c>
      <c r="JH32" s="64" t="str">
        <f t="shared" si="52"/>
        <v xml:space="preserve"> </v>
      </c>
      <c r="JI32" s="65" t="str">
        <f>IF(JE32=0," ",VLOOKUP(JE32,PROTOKOL!$A:$E,5,))</f>
        <v xml:space="preserve"> </v>
      </c>
      <c r="JJ32" s="82" t="str">
        <f t="shared" si="53"/>
        <v xml:space="preserve"> </v>
      </c>
      <c r="JK32" s="61" t="str">
        <f>IF(JM32=0," ",VLOOKUP(JM32,PROTOKOL!$A:$F,6))</f>
        <v xml:space="preserve"> </v>
      </c>
      <c r="JL32" s="66"/>
      <c r="JM32" s="66"/>
      <c r="JN32" s="62"/>
      <c r="JO32" s="63" t="str">
        <f>IF(JM32=0," ",(VLOOKUP(JM32,PROTOKOL!$A$1:$E$28,2))*JN32)</f>
        <v xml:space="preserve"> </v>
      </c>
      <c r="JP32" s="64" t="str">
        <f t="shared" si="54"/>
        <v xml:space="preserve"> </v>
      </c>
      <c r="JQ32" s="65" t="str">
        <f>IF(JM32=0," ",VLOOKUP(JM32,PROTOKOL!$A:$E,5,))</f>
        <v xml:space="preserve"> </v>
      </c>
      <c r="JR32" s="82" t="str">
        <f t="shared" si="55"/>
        <v xml:space="preserve"> </v>
      </c>
      <c r="JS32" s="65"/>
      <c r="JT32" s="82" t="str">
        <f t="shared" si="101"/>
        <v xml:space="preserve"> </v>
      </c>
      <c r="JU32" s="185" t="str">
        <f>IF(JF31+JF32+JF33=7.5,"ü","û")</f>
        <v>ü</v>
      </c>
      <c r="JV32" s="226"/>
      <c r="JW32" s="61" t="str">
        <f>IF(JY32=0," ",VLOOKUP(JY32,PROTOKOL!$A:$F,6))</f>
        <v xml:space="preserve"> </v>
      </c>
      <c r="JX32" s="62"/>
      <c r="JY32" s="62"/>
      <c r="JZ32" s="62"/>
      <c r="KA32" s="63" t="str">
        <f>IF(JY32=0," ",(VLOOKUP(JY32,PROTOKOL!$A$1:$E$28,2))*JZ32)</f>
        <v xml:space="preserve"> </v>
      </c>
      <c r="KB32" s="64" t="str">
        <f t="shared" si="56"/>
        <v xml:space="preserve"> </v>
      </c>
      <c r="KC32" s="65" t="str">
        <f>IF(JY32=0," ",VLOOKUP(JY32,PROTOKOL!$A:$E,5,))</f>
        <v xml:space="preserve"> </v>
      </c>
      <c r="KD32" s="82" t="str">
        <f t="shared" si="57"/>
        <v xml:space="preserve"> </v>
      </c>
      <c r="KE32" s="61" t="str">
        <f>IF(KG32=0," ",VLOOKUP(KG32,PROTOKOL!$A:$F,6))</f>
        <v xml:space="preserve"> </v>
      </c>
      <c r="KF32" s="66"/>
      <c r="KG32" s="66"/>
      <c r="KH32" s="62"/>
      <c r="KI32" s="63" t="str">
        <f>IF(KG32=0," ",(VLOOKUP(KG32,PROTOKOL!$A$1:$E$28,2))*KH32)</f>
        <v xml:space="preserve"> </v>
      </c>
      <c r="KJ32" s="64" t="str">
        <f t="shared" si="58"/>
        <v xml:space="preserve"> </v>
      </c>
      <c r="KK32" s="65" t="str">
        <f>IF(KG32=0," ",VLOOKUP(KG32,PROTOKOL!$A:$E,5,))</f>
        <v xml:space="preserve"> </v>
      </c>
      <c r="KL32" s="82" t="str">
        <f t="shared" si="59"/>
        <v xml:space="preserve"> </v>
      </c>
      <c r="KM32" s="65"/>
      <c r="KN32" s="82" t="str">
        <f t="shared" si="102"/>
        <v xml:space="preserve"> </v>
      </c>
      <c r="KO32" s="185" t="str">
        <f>IF(JZ31+JZ32+JZ33=7.5,"ü","û")</f>
        <v>ü</v>
      </c>
      <c r="KP32" s="226"/>
      <c r="KQ32" s="61" t="str">
        <f>IF(KS32=0," ",VLOOKUP(KS32,PROTOKOL!$A:$F,6))</f>
        <v xml:space="preserve"> </v>
      </c>
      <c r="KR32" s="62"/>
      <c r="KS32" s="62"/>
      <c r="KT32" s="62"/>
      <c r="KU32" s="63" t="str">
        <f>IF(KS32=0," ",(VLOOKUP(KS32,PROTOKOL!$A$1:$E$28,2))*KT32)</f>
        <v xml:space="preserve"> </v>
      </c>
      <c r="KV32" s="64" t="str">
        <f t="shared" si="60"/>
        <v xml:space="preserve"> </v>
      </c>
      <c r="KW32" s="65" t="str">
        <f>IF(KS32=0," ",VLOOKUP(KS32,PROTOKOL!$A:$E,5,))</f>
        <v xml:space="preserve"> </v>
      </c>
      <c r="KX32" s="82" t="str">
        <f t="shared" si="61"/>
        <v xml:space="preserve"> </v>
      </c>
      <c r="KY32" s="61" t="str">
        <f>IF(LA32=0," ",VLOOKUP(LA32,PROTOKOL!$A:$F,6))</f>
        <v xml:space="preserve"> </v>
      </c>
      <c r="KZ32" s="66"/>
      <c r="LA32" s="66"/>
      <c r="LB32" s="62"/>
      <c r="LC32" s="63" t="str">
        <f>IF(LA32=0," ",(VLOOKUP(LA32,PROTOKOL!$A$1:$E$28,2))*LB32)</f>
        <v xml:space="preserve"> </v>
      </c>
      <c r="LD32" s="64" t="str">
        <f t="shared" si="62"/>
        <v xml:space="preserve"> </v>
      </c>
      <c r="LE32" s="65" t="str">
        <f>IF(LA32=0," ",VLOOKUP(LA32,PROTOKOL!$A:$E,5,))</f>
        <v xml:space="preserve"> </v>
      </c>
      <c r="LF32" s="82" t="str">
        <f t="shared" si="63"/>
        <v xml:space="preserve"> </v>
      </c>
      <c r="LG32" s="65"/>
      <c r="LH32" s="82" t="str">
        <f t="shared" si="103"/>
        <v xml:space="preserve"> </v>
      </c>
      <c r="LI32" s="185" t="str">
        <f>IF(JZ31+JZ32+JZ33=7.5,"ü","û")</f>
        <v>ü</v>
      </c>
      <c r="LJ32" s="226"/>
      <c r="LK32" s="61" t="str">
        <f>IF(LM32=0," ",VLOOKUP(LM32,PROTOKOL!$A:$F,6))</f>
        <v xml:space="preserve"> </v>
      </c>
      <c r="LL32" s="62"/>
      <c r="LM32" s="62"/>
      <c r="LN32" s="62"/>
      <c r="LO32" s="63" t="str">
        <f>IF(LM32=0," ",(VLOOKUP(LM32,PROTOKOL!$A$1:$E$28,2))*LN32)</f>
        <v xml:space="preserve"> </v>
      </c>
      <c r="LP32" s="64" t="str">
        <f t="shared" si="64"/>
        <v xml:space="preserve"> </v>
      </c>
      <c r="LQ32" s="65" t="str">
        <f>IF(LM32=0," ",VLOOKUP(LM32,PROTOKOL!$A:$E,5,))</f>
        <v xml:space="preserve"> </v>
      </c>
      <c r="LR32" s="82" t="str">
        <f t="shared" si="65"/>
        <v xml:space="preserve"> </v>
      </c>
      <c r="LS32" s="61" t="str">
        <f>IF(LU32=0," ",VLOOKUP(LU32,PROTOKOL!$A:$F,6))</f>
        <v xml:space="preserve"> </v>
      </c>
      <c r="LT32" s="66"/>
      <c r="LU32" s="66"/>
      <c r="LV32" s="62"/>
      <c r="LW32" s="63" t="str">
        <f>IF(LU32=0," ",(VLOOKUP(LU32,PROTOKOL!$A$1:$E$28,2))*LV32)</f>
        <v xml:space="preserve"> </v>
      </c>
      <c r="LX32" s="64" t="str">
        <f t="shared" si="66"/>
        <v xml:space="preserve"> </v>
      </c>
      <c r="LY32" s="65" t="str">
        <f>IF(LU32=0," ",VLOOKUP(LU32,PROTOKOL!$A:$E,5,))</f>
        <v xml:space="preserve"> </v>
      </c>
      <c r="LZ32" s="82" t="str">
        <f t="shared" si="67"/>
        <v xml:space="preserve"> </v>
      </c>
      <c r="MA32" s="65"/>
      <c r="MB32" s="82" t="str">
        <f t="shared" si="104"/>
        <v xml:space="preserve"> </v>
      </c>
      <c r="MC32" s="185" t="str">
        <f>IF(LN31+LN32+LN33=7.5,"ü","û")</f>
        <v>ü</v>
      </c>
      <c r="MD32" s="226"/>
      <c r="ME32" s="61" t="str">
        <f>IF(MG32=0," ",VLOOKUP(MG32,PROTOKOL!$A:$F,6))</f>
        <v xml:space="preserve"> </v>
      </c>
      <c r="MF32" s="62"/>
      <c r="MG32" s="62"/>
      <c r="MH32" s="62"/>
      <c r="MI32" s="63" t="str">
        <f>IF(MG32=0," ",(VLOOKUP(MG32,PROTOKOL!$A$1:$E$28,2))*MH32)</f>
        <v xml:space="preserve"> </v>
      </c>
      <c r="MJ32" s="64" t="str">
        <f t="shared" si="68"/>
        <v xml:space="preserve"> </v>
      </c>
      <c r="MK32" s="65" t="str">
        <f>IF(MG32=0," ",VLOOKUP(MG32,PROTOKOL!$A:$E,5,))</f>
        <v xml:space="preserve"> </v>
      </c>
      <c r="ML32" s="82" t="str">
        <f t="shared" si="69"/>
        <v xml:space="preserve"> </v>
      </c>
      <c r="MM32" s="61" t="str">
        <f>IF(MO32=0," ",VLOOKUP(MO32,PROTOKOL!$A:$F,6))</f>
        <v xml:space="preserve"> </v>
      </c>
      <c r="MN32" s="66"/>
      <c r="MO32" s="66"/>
      <c r="MP32" s="62"/>
      <c r="MQ32" s="63" t="str">
        <f>IF(MO32=0," ",(VLOOKUP(MO32,PROTOKOL!$A$1:$E$28,2))*MP32)</f>
        <v xml:space="preserve"> </v>
      </c>
      <c r="MR32" s="64" t="str">
        <f t="shared" si="70"/>
        <v xml:space="preserve"> </v>
      </c>
      <c r="MS32" s="65" t="str">
        <f>IF(MO32=0," ",VLOOKUP(MO32,PROTOKOL!$A:$E,5,))</f>
        <v xml:space="preserve"> </v>
      </c>
      <c r="MT32" s="82" t="str">
        <f t="shared" si="71"/>
        <v xml:space="preserve"> </v>
      </c>
      <c r="MU32" s="65"/>
      <c r="MV32" s="82" t="str">
        <f t="shared" si="105"/>
        <v xml:space="preserve"> </v>
      </c>
      <c r="MW32" s="185" t="e">
        <f>IF(#REF!+#REF!+#REF!=7.5,"ü","û")</f>
        <v>#REF!</v>
      </c>
      <c r="MX32" s="226"/>
      <c r="MY32" s="61" t="str">
        <f>IF(NA32=0," ",VLOOKUP(NA32,PROTOKOL!$A:$F,6))</f>
        <v>Forklift Operatörü</v>
      </c>
      <c r="MZ32" s="62">
        <v>1</v>
      </c>
      <c r="NA32" s="62">
        <v>13</v>
      </c>
      <c r="NB32" s="62">
        <v>1</v>
      </c>
      <c r="NC32" s="63">
        <f>IF(NA32=0," ",(VLOOKUP(NA32,PROTOKOL!$A$1:$E$28,2))*NB32)</f>
        <v>0</v>
      </c>
      <c r="ND32" s="64">
        <f t="shared" si="72"/>
        <v>1</v>
      </c>
      <c r="NE32" s="65">
        <f>IF(NA32=0," ",VLOOKUP(NA32,PROTOKOL!$A:$E,5,))</f>
        <v>7.5</v>
      </c>
      <c r="NF32" s="82">
        <f>IF(NA32=0," ",NE32*ND32)/7.5*1</f>
        <v>1</v>
      </c>
      <c r="NG32" s="61" t="str">
        <f>IF(NI32=0," ",VLOOKUP(NI32,PROTOKOL!$A:$F,6))</f>
        <v xml:space="preserve"> </v>
      </c>
      <c r="NH32" s="66"/>
      <c r="NI32" s="66"/>
      <c r="NJ32" s="62"/>
      <c r="NK32" s="63" t="str">
        <f>IF(NI32=0," ",(VLOOKUP(NI32,PROTOKOL!$A$1:$E$28,2))*NJ32)</f>
        <v xml:space="preserve"> </v>
      </c>
      <c r="NL32" s="64" t="str">
        <f t="shared" si="74"/>
        <v xml:space="preserve"> </v>
      </c>
      <c r="NM32" s="65" t="str">
        <f>IF(NI32=0," ",VLOOKUP(NI32,PROTOKOL!$A:$E,5,))</f>
        <v xml:space="preserve"> </v>
      </c>
      <c r="NN32" s="82" t="str">
        <f t="shared" si="75"/>
        <v xml:space="preserve"> </v>
      </c>
      <c r="NO32" s="65"/>
      <c r="NP32" s="82" t="str">
        <f t="shared" si="106"/>
        <v xml:space="preserve"> </v>
      </c>
      <c r="NQ32" s="185" t="str">
        <f>IF(NB31+NB32+NB33=7.5,"ü","û")</f>
        <v>ü</v>
      </c>
      <c r="NR32" s="226"/>
      <c r="NS32" s="61" t="str">
        <f>IF(NU32=0," ",VLOOKUP(NU32,PROTOKOL!$A:$F,6))</f>
        <v xml:space="preserve"> </v>
      </c>
      <c r="NT32" s="62"/>
      <c r="NU32" s="62"/>
      <c r="NV32" s="62"/>
      <c r="NW32" s="63" t="str">
        <f>IF(NU32=0," ",(VLOOKUP(NU32,PROTOKOL!$A$1:$E$28,2))*NV32)</f>
        <v xml:space="preserve"> </v>
      </c>
      <c r="NX32" s="64" t="str">
        <f t="shared" si="76"/>
        <v xml:space="preserve"> </v>
      </c>
      <c r="NY32" s="65" t="str">
        <f>IF(NU32=0," ",VLOOKUP(NU32,PROTOKOL!$A:$E,5,))</f>
        <v xml:space="preserve"> </v>
      </c>
      <c r="NZ32" s="82" t="str">
        <f t="shared" si="77"/>
        <v xml:space="preserve"> </v>
      </c>
      <c r="OA32" s="61" t="str">
        <f>IF(OC32=0," ",VLOOKUP(OC32,PROTOKOL!$A:$F,6))</f>
        <v xml:space="preserve"> </v>
      </c>
      <c r="OB32" s="66"/>
      <c r="OC32" s="66"/>
      <c r="OD32" s="62"/>
      <c r="OE32" s="63" t="str">
        <f>IF(OC32=0," ",(VLOOKUP(OC32,PROTOKOL!$A$1:$E$28,2))*OD32)</f>
        <v xml:space="preserve"> </v>
      </c>
      <c r="OF32" s="64" t="str">
        <f t="shared" si="78"/>
        <v xml:space="preserve"> </v>
      </c>
      <c r="OG32" s="65" t="str">
        <f>IF(OC32=0," ",VLOOKUP(OC32,PROTOKOL!$A:$E,5,))</f>
        <v xml:space="preserve"> </v>
      </c>
      <c r="OH32" s="82" t="str">
        <f t="shared" si="79"/>
        <v xml:space="preserve"> </v>
      </c>
      <c r="OI32" s="65"/>
      <c r="OJ32" s="82" t="str">
        <f t="shared" si="107"/>
        <v xml:space="preserve"> </v>
      </c>
      <c r="OK32" s="185" t="str">
        <f>IF(NV31+NV32+NV33=7.5,"ü","û")</f>
        <v>ü</v>
      </c>
      <c r="OL32" s="208">
        <v>4</v>
      </c>
      <c r="OM32" s="226"/>
      <c r="ON32" s="61" t="str">
        <f>IF(OP32=0," ",VLOOKUP(OP32,PROTOKOL!$A:$F,6))</f>
        <v xml:space="preserve"> </v>
      </c>
      <c r="OO32" s="62"/>
      <c r="OP32" s="62"/>
      <c r="OQ32" s="62"/>
      <c r="OR32" s="63" t="str">
        <f>IF(OP32=0," ",(VLOOKUP(OP32,PROTOKOL!$A$1:$E$28,2))*OQ32)</f>
        <v xml:space="preserve"> </v>
      </c>
      <c r="OS32" s="64" t="str">
        <f t="shared" si="80"/>
        <v xml:space="preserve"> </v>
      </c>
      <c r="OT32" s="65" t="str">
        <f>IF(OP32=0," ",VLOOKUP(OP32,PROTOKOL!$A:$E,5,))</f>
        <v xml:space="preserve"> </v>
      </c>
      <c r="OU32" s="82" t="str">
        <f t="shared" si="81"/>
        <v xml:space="preserve"> </v>
      </c>
      <c r="OV32" s="61" t="str">
        <f>IF(OX32=0," ",VLOOKUP(OX32,PROTOKOL!$A:$F,6))</f>
        <v xml:space="preserve"> </v>
      </c>
      <c r="OW32" s="66"/>
      <c r="OX32" s="66"/>
      <c r="OY32" s="62"/>
      <c r="OZ32" s="63" t="str">
        <f>IF(OX32=0," ",(VLOOKUP(OX32,PROTOKOL!$A$1:$E$28,2))*OY32)</f>
        <v xml:space="preserve"> </v>
      </c>
      <c r="PA32" s="64" t="str">
        <f t="shared" si="108"/>
        <v xml:space="preserve"> </v>
      </c>
      <c r="PB32" s="65" t="str">
        <f>IF(OX32=0," ",VLOOKUP(OX32,PROTOKOL!$A:$E,5,))</f>
        <v xml:space="preserve"> </v>
      </c>
      <c r="PC32" s="82" t="str">
        <f t="shared" si="109"/>
        <v xml:space="preserve"> </v>
      </c>
      <c r="PD32" s="82">
        <f t="shared" si="110"/>
        <v>0</v>
      </c>
      <c r="PE32" s="82" t="str">
        <f t="shared" si="111"/>
        <v xml:space="preserve"> </v>
      </c>
      <c r="PF32" s="185" t="str">
        <f>IF(OQ31+OQ32+OQ33=7.5,"ü","û")</f>
        <v>û</v>
      </c>
      <c r="PG32" s="226"/>
      <c r="PH32" s="61" t="str">
        <f>IF(PJ32=0," ",VLOOKUP(PJ32,PROTOKOL!$A:$F,6))</f>
        <v>Forklift Operatörü</v>
      </c>
      <c r="PI32" s="62">
        <v>1</v>
      </c>
      <c r="PJ32" s="62">
        <v>13</v>
      </c>
      <c r="PK32" s="62">
        <v>1</v>
      </c>
      <c r="PL32" s="63">
        <f>IF(PJ32=0," ",(VLOOKUP(PJ32,PROTOKOL!$A$1:$E$28,2))*PK32)</f>
        <v>0</v>
      </c>
      <c r="PM32" s="64">
        <f t="shared" si="84"/>
        <v>1</v>
      </c>
      <c r="PN32" s="65">
        <f>IF(PJ32=0," ",VLOOKUP(PJ32,PROTOKOL!$A:$E,5,))</f>
        <v>7.5</v>
      </c>
      <c r="PO32" s="82">
        <f>IF(PJ32=0," ",PN32*PM32)/7.5*1</f>
        <v>1</v>
      </c>
      <c r="PP32" s="61" t="str">
        <f>IF(PR32=0," ",VLOOKUP(PR32,PROTOKOL!$A:$F,6))</f>
        <v xml:space="preserve"> </v>
      </c>
      <c r="PQ32" s="66"/>
      <c r="PR32" s="66"/>
      <c r="PS32" s="62"/>
      <c r="PT32" s="63" t="str">
        <f>IF(PR32=0," ",(VLOOKUP(PR32,PROTOKOL!$A$1:$E$28,2))*PS32)</f>
        <v xml:space="preserve"> </v>
      </c>
      <c r="PU32" s="64" t="str">
        <f t="shared" si="86"/>
        <v xml:space="preserve"> </v>
      </c>
      <c r="PV32" s="65" t="str">
        <f>IF(PR32=0," ",VLOOKUP(PR32,PROTOKOL!$A:$E,5,))</f>
        <v xml:space="preserve"> </v>
      </c>
      <c r="PW32" s="82" t="str">
        <f t="shared" si="87"/>
        <v xml:space="preserve"> </v>
      </c>
      <c r="PX32" s="65"/>
      <c r="PY32" s="82" t="str">
        <f t="shared" si="112"/>
        <v xml:space="preserve"> </v>
      </c>
      <c r="PZ32" s="117"/>
      <c r="QA32" s="117"/>
      <c r="QB32" s="117"/>
      <c r="QC32" s="117"/>
      <c r="QD32" s="117"/>
      <c r="QE32" s="117"/>
      <c r="QF32" s="117"/>
      <c r="QG32" s="117"/>
      <c r="QH32" s="117"/>
      <c r="QI32" s="117"/>
      <c r="QJ32" s="117"/>
      <c r="QK32" s="117"/>
      <c r="QL32" s="117"/>
      <c r="QM32" s="117"/>
      <c r="QN32" s="117"/>
      <c r="QO32" s="117"/>
    </row>
    <row r="33" spans="1:457" ht="12.75" customHeight="1" thickBot="1">
      <c r="B33" s="227"/>
      <c r="C33" s="61" t="str">
        <f>IF(E33=0," ",VLOOKUP(E33,PROTOKOL!$A:$F,6))</f>
        <v xml:space="preserve"> </v>
      </c>
      <c r="D33" s="62"/>
      <c r="E33" s="62"/>
      <c r="F33" s="62"/>
      <c r="G33" s="63" t="str">
        <f>IF(E33=0," ",(VLOOKUP(E33,PROTOKOL!$A$1:$E$28,2))*F33)</f>
        <v xml:space="preserve"> </v>
      </c>
      <c r="H33" s="64" t="str">
        <f t="shared" si="0"/>
        <v xml:space="preserve"> </v>
      </c>
      <c r="I33" s="65" t="str">
        <f>IF(E33=0," ",VLOOKUP(E33,PROTOKOL!$A:$E,5,))</f>
        <v xml:space="preserve"> </v>
      </c>
      <c r="J33" s="82" t="str">
        <f t="shared" si="1"/>
        <v xml:space="preserve"> </v>
      </c>
      <c r="K33" s="61" t="str">
        <f>IF(M33=0," ",VLOOKUP(M33,PROTOKOL!$A:$F,6))</f>
        <v xml:space="preserve"> </v>
      </c>
      <c r="L33" s="66"/>
      <c r="M33" s="66"/>
      <c r="N33" s="62"/>
      <c r="O33" s="63" t="str">
        <f>IF(M33=0," ",(VLOOKUP(M33,PROTOKOL!$A$1:$E$28,2))*N33)</f>
        <v xml:space="preserve"> </v>
      </c>
      <c r="P33" s="64" t="str">
        <f t="shared" si="2"/>
        <v xml:space="preserve"> </v>
      </c>
      <c r="Q33" s="65" t="str">
        <f>IF(M33=0," ",VLOOKUP(M33,PROTOKOL!$A:$E,5,))</f>
        <v xml:space="preserve"> </v>
      </c>
      <c r="R33" s="82" t="str">
        <f t="shared" si="3"/>
        <v xml:space="preserve"> </v>
      </c>
      <c r="S33" s="65"/>
      <c r="T33" s="82" t="str">
        <f t="shared" si="88"/>
        <v xml:space="preserve"> </v>
      </c>
      <c r="U33" s="117"/>
      <c r="V33" s="227"/>
      <c r="W33" s="61" t="str">
        <f>IF(Y33=0," ",VLOOKUP(Y33,PROTOKOL!$A:$F,6))</f>
        <v xml:space="preserve"> </v>
      </c>
      <c r="X33" s="62"/>
      <c r="Y33" s="62"/>
      <c r="Z33" s="62"/>
      <c r="AA33" s="63" t="str">
        <f>IF(Y33=0," ",(VLOOKUP(Y33,PROTOKOL!$A$1:$E$28,2))*Z33)</f>
        <v xml:space="preserve"> </v>
      </c>
      <c r="AB33" s="64" t="str">
        <f t="shared" si="4"/>
        <v xml:space="preserve"> </v>
      </c>
      <c r="AC33" s="65" t="str">
        <f>IF(Y33=0," ",VLOOKUP(Y33,PROTOKOL!$A:$E,5,))</f>
        <v xml:space="preserve"> </v>
      </c>
      <c r="AD33" s="82" t="str">
        <f t="shared" si="5"/>
        <v xml:space="preserve"> </v>
      </c>
      <c r="AE33" s="61" t="str">
        <f>IF(AG33=0," ",VLOOKUP(AG33,PROTOKOL!$A:$F,6))</f>
        <v xml:space="preserve"> </v>
      </c>
      <c r="AF33" s="66"/>
      <c r="AG33" s="66"/>
      <c r="AH33" s="62"/>
      <c r="AI33" s="63" t="str">
        <f>IF(AG33=0," ",(VLOOKUP(AG33,PROTOKOL!$A$1:$E$28,2))*AH33)</f>
        <v xml:space="preserve"> </v>
      </c>
      <c r="AJ33" s="64" t="str">
        <f t="shared" si="6"/>
        <v xml:space="preserve"> </v>
      </c>
      <c r="AK33" s="65" t="str">
        <f>IF(AG33=0," ",VLOOKUP(AG33,PROTOKOL!$A:$E,5,))</f>
        <v xml:space="preserve"> </v>
      </c>
      <c r="AL33" s="82" t="str">
        <f t="shared" si="7"/>
        <v xml:space="preserve"> </v>
      </c>
      <c r="AM33" s="65"/>
      <c r="AN33" s="82" t="str">
        <f t="shared" si="89"/>
        <v xml:space="preserve"> </v>
      </c>
      <c r="AO33" s="117"/>
      <c r="AP33" s="227"/>
      <c r="AQ33" s="61" t="str">
        <f>IF(AS33=0," ",VLOOKUP(AS33,PROTOKOL!$A:$F,6))</f>
        <v>Forklift Operatörü</v>
      </c>
      <c r="AR33" s="62">
        <v>1</v>
      </c>
      <c r="AS33" s="62">
        <v>13</v>
      </c>
      <c r="AT33" s="62">
        <v>0.5</v>
      </c>
      <c r="AU33" s="63">
        <f>IF(AS33=0," ",(VLOOKUP(AS33,PROTOKOL!$A$1:$E$28,2))*AT33)</f>
        <v>0</v>
      </c>
      <c r="AV33" s="64">
        <f t="shared" si="8"/>
        <v>1</v>
      </c>
      <c r="AW33" s="65">
        <f>IF(AS33=0," ",VLOOKUP(AS33,PROTOKOL!$A:$E,5,))</f>
        <v>7.5</v>
      </c>
      <c r="AX33" s="82">
        <f>IF(AS33=0," ",AW33*AV33)/7.5*0.5</f>
        <v>0.5</v>
      </c>
      <c r="AY33" s="61" t="str">
        <f>IF(BA33=0," ",VLOOKUP(BA33,PROTOKOL!$A:$F,6))</f>
        <v xml:space="preserve"> </v>
      </c>
      <c r="AZ33" s="66"/>
      <c r="BA33" s="66"/>
      <c r="BB33" s="62"/>
      <c r="BC33" s="63" t="str">
        <f>IF(BA33=0," ",(VLOOKUP(BA33,PROTOKOL!$A$1:$E$28,2))*BB33)</f>
        <v xml:space="preserve"> </v>
      </c>
      <c r="BD33" s="64" t="str">
        <f t="shared" si="10"/>
        <v xml:space="preserve"> </v>
      </c>
      <c r="BE33" s="65" t="str">
        <f>IF(BA33=0," ",VLOOKUP(BA33,PROTOKOL!$A:$E,5,))</f>
        <v xml:space="preserve"> </v>
      </c>
      <c r="BF33" s="82" t="str">
        <f t="shared" si="11"/>
        <v xml:space="preserve"> </v>
      </c>
      <c r="BG33" s="65"/>
      <c r="BH33" s="82" t="str">
        <f t="shared" si="90"/>
        <v xml:space="preserve"> </v>
      </c>
      <c r="BI33" s="117"/>
      <c r="BJ33" s="227"/>
      <c r="BK33" s="61" t="str">
        <f>IF(BM33=0," ",VLOOKUP(BM33,PROTOKOL!$A:$F,6))</f>
        <v xml:space="preserve"> </v>
      </c>
      <c r="BL33" s="62"/>
      <c r="BM33" s="62"/>
      <c r="BN33" s="62"/>
      <c r="BO33" s="63" t="str">
        <f>IF(BM33=0," ",(VLOOKUP(BM33,PROTOKOL!$A$1:$E$28,2))*BN33)</f>
        <v xml:space="preserve"> </v>
      </c>
      <c r="BP33" s="64" t="str">
        <f t="shared" si="12"/>
        <v xml:space="preserve"> </v>
      </c>
      <c r="BQ33" s="65" t="str">
        <f>IF(BM33=0," ",VLOOKUP(BM33,PROTOKOL!$A:$E,5,))</f>
        <v xml:space="preserve"> </v>
      </c>
      <c r="BR33" s="82" t="str">
        <f t="shared" si="13"/>
        <v xml:space="preserve"> </v>
      </c>
      <c r="BS33" s="61" t="str">
        <f>IF(BU33=0," ",VLOOKUP(BU33,PROTOKOL!$A:$F,6))</f>
        <v xml:space="preserve"> </v>
      </c>
      <c r="BT33" s="66"/>
      <c r="BU33" s="66"/>
      <c r="BV33" s="62"/>
      <c r="BW33" s="63" t="str">
        <f>IF(BU33=0," ",(VLOOKUP(BU33,PROTOKOL!$A$1:$E$28,2))*BV33)</f>
        <v xml:space="preserve"> </v>
      </c>
      <c r="BX33" s="64" t="str">
        <f t="shared" si="14"/>
        <v xml:space="preserve"> </v>
      </c>
      <c r="BY33" s="65" t="str">
        <f>IF(BU33=0," ",VLOOKUP(BU33,PROTOKOL!$A:$E,5,))</f>
        <v xml:space="preserve"> </v>
      </c>
      <c r="BZ33" s="82" t="str">
        <f t="shared" si="15"/>
        <v xml:space="preserve"> </v>
      </c>
      <c r="CA33" s="65"/>
      <c r="CB33" s="82" t="str">
        <f t="shared" si="91"/>
        <v xml:space="preserve"> </v>
      </c>
      <c r="CC33" s="117"/>
      <c r="CD33" s="227"/>
      <c r="CE33" s="61" t="str">
        <f>IF(CG33=0," ",VLOOKUP(CG33,PROTOKOL!$A:$F,6))</f>
        <v xml:space="preserve"> </v>
      </c>
      <c r="CF33" s="62"/>
      <c r="CG33" s="62"/>
      <c r="CH33" s="62"/>
      <c r="CI33" s="63" t="str">
        <f>IF(CG33=0," ",(VLOOKUP(CG33,PROTOKOL!$A$1:$E$28,2))*CH33)</f>
        <v xml:space="preserve"> </v>
      </c>
      <c r="CJ33" s="64" t="str">
        <f t="shared" si="16"/>
        <v xml:space="preserve"> </v>
      </c>
      <c r="CK33" s="65" t="str">
        <f>IF(CG33=0," ",VLOOKUP(CG33,PROTOKOL!$A:$E,5,))</f>
        <v xml:space="preserve"> </v>
      </c>
      <c r="CL33" s="82" t="str">
        <f t="shared" si="17"/>
        <v xml:space="preserve"> </v>
      </c>
      <c r="CM33" s="61" t="str">
        <f>IF(CO33=0," ",VLOOKUP(CO33,PROTOKOL!$A:$F,6))</f>
        <v xml:space="preserve"> </v>
      </c>
      <c r="CN33" s="66"/>
      <c r="CO33" s="66"/>
      <c r="CP33" s="62"/>
      <c r="CQ33" s="63" t="str">
        <f>IF(CO33=0," ",(VLOOKUP(CO33,PROTOKOL!$A$1:$E$28,2))*CP33)</f>
        <v xml:space="preserve"> </v>
      </c>
      <c r="CR33" s="64" t="str">
        <f t="shared" si="18"/>
        <v xml:space="preserve"> </v>
      </c>
      <c r="CS33" s="65" t="str">
        <f>IF(CO33=0," ",VLOOKUP(CO33,PROTOKOL!$A:$E,5,))</f>
        <v xml:space="preserve"> </v>
      </c>
      <c r="CT33" s="82" t="str">
        <f t="shared" si="19"/>
        <v xml:space="preserve"> </v>
      </c>
      <c r="CU33" s="65"/>
      <c r="CV33" s="82" t="str">
        <f t="shared" si="92"/>
        <v xml:space="preserve"> </v>
      </c>
      <c r="CW33" s="117"/>
      <c r="CX33" s="227"/>
      <c r="CY33" s="61" t="str">
        <f>IF(DA33=0," ",VLOOKUP(DA33,PROTOKOL!$A:$F,6))</f>
        <v xml:space="preserve"> </v>
      </c>
      <c r="CZ33" s="62"/>
      <c r="DA33" s="62"/>
      <c r="DB33" s="62"/>
      <c r="DC33" s="63" t="str">
        <f>IF(DA33=0," ",(VLOOKUP(DA33,PROTOKOL!$A$1:$E$28,2))*DB33)</f>
        <v xml:space="preserve"> </v>
      </c>
      <c r="DD33" s="64" t="str">
        <f t="shared" si="20"/>
        <v xml:space="preserve"> </v>
      </c>
      <c r="DE33" s="65" t="str">
        <f>IF(DA33=0," ",VLOOKUP(DA33,PROTOKOL!$A:$E,5,))</f>
        <v xml:space="preserve"> </v>
      </c>
      <c r="DF33" s="82" t="str">
        <f t="shared" si="21"/>
        <v xml:space="preserve"> </v>
      </c>
      <c r="DG33" s="61" t="str">
        <f>IF(DI33=0," ",VLOOKUP(DI33,PROTOKOL!$A:$F,6))</f>
        <v xml:space="preserve"> </v>
      </c>
      <c r="DH33" s="66"/>
      <c r="DI33" s="66"/>
      <c r="DJ33" s="62"/>
      <c r="DK33" s="63" t="str">
        <f>IF(DI33=0," ",(VLOOKUP(DI33,PROTOKOL!$A$1:$E$28,2))*DJ33)</f>
        <v xml:space="preserve"> </v>
      </c>
      <c r="DL33" s="64" t="str">
        <f t="shared" si="22"/>
        <v xml:space="preserve"> </v>
      </c>
      <c r="DM33" s="65" t="str">
        <f>IF(DI33=0," ",VLOOKUP(DI33,PROTOKOL!$A:$E,5,))</f>
        <v xml:space="preserve"> </v>
      </c>
      <c r="DN33" s="82" t="str">
        <f t="shared" si="23"/>
        <v xml:space="preserve"> </v>
      </c>
      <c r="DO33" s="65"/>
      <c r="DP33" s="82" t="str">
        <f t="shared" si="93"/>
        <v xml:space="preserve"> </v>
      </c>
      <c r="DQ33" s="117"/>
      <c r="DR33" s="227"/>
      <c r="DS33" s="61" t="str">
        <f>IF(DU33=0," ",VLOOKUP(DU33,PROTOKOL!$A:$F,6))</f>
        <v xml:space="preserve"> </v>
      </c>
      <c r="DT33" s="62"/>
      <c r="DU33" s="62"/>
      <c r="DV33" s="62"/>
      <c r="DW33" s="63" t="str">
        <f>IF(DU33=0," ",(VLOOKUP(DU33,PROTOKOL!$A$1:$E$28,2))*DV33)</f>
        <v xml:space="preserve"> </v>
      </c>
      <c r="DX33" s="64" t="str">
        <f t="shared" si="24"/>
        <v xml:space="preserve"> </v>
      </c>
      <c r="DY33" s="65" t="str">
        <f>IF(DU33=0," ",VLOOKUP(DU33,PROTOKOL!$A:$E,5,))</f>
        <v xml:space="preserve"> </v>
      </c>
      <c r="DZ33" s="82" t="str">
        <f t="shared" si="25"/>
        <v xml:space="preserve"> </v>
      </c>
      <c r="EA33" s="61" t="str">
        <f>IF(EC33=0," ",VLOOKUP(EC33,PROTOKOL!$A:$F,6))</f>
        <v xml:space="preserve"> </v>
      </c>
      <c r="EB33" s="66"/>
      <c r="EC33" s="66"/>
      <c r="ED33" s="62"/>
      <c r="EE33" s="63" t="str">
        <f>IF(EC33=0," ",(VLOOKUP(EC33,PROTOKOL!$A$1:$E$28,2))*ED33)</f>
        <v xml:space="preserve"> </v>
      </c>
      <c r="EF33" s="64" t="str">
        <f t="shared" si="26"/>
        <v xml:space="preserve"> </v>
      </c>
      <c r="EG33" s="65" t="str">
        <f>IF(EC33=0," ",VLOOKUP(EC33,PROTOKOL!$A:$E,5,))</f>
        <v xml:space="preserve"> </v>
      </c>
      <c r="EH33" s="82" t="str">
        <f t="shared" si="27"/>
        <v xml:space="preserve"> </v>
      </c>
      <c r="EI33" s="65"/>
      <c r="EJ33" s="82" t="str">
        <f t="shared" si="94"/>
        <v xml:space="preserve"> </v>
      </c>
      <c r="EK33" s="117"/>
      <c r="EL33" s="227"/>
      <c r="EM33" s="61" t="str">
        <f>IF(EO33=0," ",VLOOKUP(EO33,PROTOKOL!$A:$F,6))</f>
        <v xml:space="preserve"> </v>
      </c>
      <c r="EN33" s="62"/>
      <c r="EO33" s="62"/>
      <c r="EP33" s="62"/>
      <c r="EQ33" s="63" t="str">
        <f>IF(EO33=0," ",(VLOOKUP(EO33,PROTOKOL!$A$1:$E$28,2))*EP33)</f>
        <v xml:space="preserve"> </v>
      </c>
      <c r="ER33" s="64" t="str">
        <f t="shared" si="28"/>
        <v xml:space="preserve"> </v>
      </c>
      <c r="ES33" s="65" t="str">
        <f>IF(EO33=0," ",VLOOKUP(EO33,PROTOKOL!$A:$E,5,))</f>
        <v xml:space="preserve"> </v>
      </c>
      <c r="ET33" s="82" t="str">
        <f t="shared" si="29"/>
        <v xml:space="preserve"> </v>
      </c>
      <c r="EU33" s="61" t="str">
        <f>IF(EW33=0," ",VLOOKUP(EW33,PROTOKOL!$A:$F,6))</f>
        <v xml:space="preserve"> </v>
      </c>
      <c r="EV33" s="66"/>
      <c r="EW33" s="66"/>
      <c r="EX33" s="62"/>
      <c r="EY33" s="63" t="str">
        <f>IF(EW33=0," ",(VLOOKUP(EW33,PROTOKOL!$A$1:$E$28,2))*EX33)</f>
        <v xml:space="preserve"> </v>
      </c>
      <c r="EZ33" s="64" t="str">
        <f t="shared" si="30"/>
        <v xml:space="preserve"> </v>
      </c>
      <c r="FA33" s="65" t="str">
        <f>IF(EW33=0," ",VLOOKUP(EW33,PROTOKOL!$A:$E,5,))</f>
        <v xml:space="preserve"> </v>
      </c>
      <c r="FB33" s="82" t="str">
        <f t="shared" si="31"/>
        <v xml:space="preserve"> </v>
      </c>
      <c r="FC33" s="65"/>
      <c r="FD33" s="82" t="str">
        <f t="shared" si="95"/>
        <v xml:space="preserve"> </v>
      </c>
      <c r="FE33" s="117"/>
      <c r="FF33" s="227"/>
      <c r="FG33" s="61" t="str">
        <f>IF(FI33=0," ",VLOOKUP(FI33,PROTOKOL!$A:$F,6))</f>
        <v>KOKU TESTİ</v>
      </c>
      <c r="FH33" s="62">
        <v>1</v>
      </c>
      <c r="FI33" s="62">
        <v>16</v>
      </c>
      <c r="FJ33" s="62">
        <v>1.5</v>
      </c>
      <c r="FK33" s="63">
        <f>IF(FI33=0," ",(VLOOKUP(FI33,PROTOKOL!$A$1:$E$28,2))*FJ33)</f>
        <v>0</v>
      </c>
      <c r="FL33" s="64">
        <f t="shared" si="32"/>
        <v>1</v>
      </c>
      <c r="FM33" s="65">
        <f>IF(FI33=0," ",VLOOKUP(FI33,PROTOKOL!$A:$E,5,))</f>
        <v>25.405435113750318</v>
      </c>
      <c r="FN33" s="82">
        <f>IF(FI33=0," ",FM33*FL33)/7.5*1.5</f>
        <v>5.0810870227500642</v>
      </c>
      <c r="FO33" s="61" t="str">
        <f>IF(FQ33=0," ",VLOOKUP(FQ33,PROTOKOL!$A:$F,6))</f>
        <v xml:space="preserve"> </v>
      </c>
      <c r="FP33" s="66"/>
      <c r="FQ33" s="66"/>
      <c r="FR33" s="62"/>
      <c r="FS33" s="63" t="str">
        <f>IF(FQ33=0," ",(VLOOKUP(FQ33,PROTOKOL!$A$1:$E$28,2))*FR33)</f>
        <v xml:space="preserve"> </v>
      </c>
      <c r="FT33" s="64" t="str">
        <f t="shared" si="34"/>
        <v xml:space="preserve"> </v>
      </c>
      <c r="FU33" s="65" t="str">
        <f>IF(FQ33=0," ",VLOOKUP(FQ33,PROTOKOL!$A:$E,5,))</f>
        <v xml:space="preserve"> </v>
      </c>
      <c r="FV33" s="82" t="str">
        <f t="shared" si="35"/>
        <v xml:space="preserve"> </v>
      </c>
      <c r="FW33" s="65"/>
      <c r="FX33" s="82" t="str">
        <f t="shared" si="96"/>
        <v xml:space="preserve"> </v>
      </c>
      <c r="FY33" s="117"/>
      <c r="FZ33" s="227"/>
      <c r="GA33" s="61" t="str">
        <f>IF(GC33=0," ",VLOOKUP(GC33,PROTOKOL!$A:$F,6))</f>
        <v xml:space="preserve"> </v>
      </c>
      <c r="GB33" s="62"/>
      <c r="GC33" s="62"/>
      <c r="GD33" s="62"/>
      <c r="GE33" s="63" t="str">
        <f>IF(GC33=0," ",(VLOOKUP(GC33,PROTOKOL!$A$1:$E$28,2))*GD33)</f>
        <v xml:space="preserve"> </v>
      </c>
      <c r="GF33" s="64" t="str">
        <f t="shared" si="36"/>
        <v xml:space="preserve"> </v>
      </c>
      <c r="GG33" s="65" t="str">
        <f>IF(GC33=0," ",VLOOKUP(GC33,PROTOKOL!$A:$E,5,))</f>
        <v xml:space="preserve"> </v>
      </c>
      <c r="GH33" s="82" t="str">
        <f t="shared" si="37"/>
        <v xml:space="preserve"> </v>
      </c>
      <c r="GI33" s="61" t="str">
        <f>IF(GK33=0," ",VLOOKUP(GK33,PROTOKOL!$A:$F,6))</f>
        <v xml:space="preserve"> </v>
      </c>
      <c r="GJ33" s="66"/>
      <c r="GK33" s="66"/>
      <c r="GL33" s="62"/>
      <c r="GM33" s="63" t="str">
        <f>IF(GK33=0," ",(VLOOKUP(GK33,PROTOKOL!$A$1:$E$28,2))*GL33)</f>
        <v xml:space="preserve"> </v>
      </c>
      <c r="GN33" s="64" t="str">
        <f t="shared" si="38"/>
        <v xml:space="preserve"> </v>
      </c>
      <c r="GO33" s="65" t="str">
        <f>IF(GK33=0," ",VLOOKUP(GK33,PROTOKOL!$A:$E,5,))</f>
        <v xml:space="preserve"> </v>
      </c>
      <c r="GP33" s="82" t="str">
        <f t="shared" si="39"/>
        <v xml:space="preserve"> </v>
      </c>
      <c r="GQ33" s="65"/>
      <c r="GR33" s="82" t="str">
        <f t="shared" si="97"/>
        <v xml:space="preserve"> </v>
      </c>
      <c r="GS33" s="117"/>
      <c r="GT33" s="227"/>
      <c r="GU33" s="61" t="str">
        <f>IF(GW33=0," ",VLOOKUP(GW33,PROTOKOL!$A:$F,6))</f>
        <v>KOKU TESTİ</v>
      </c>
      <c r="GV33" s="62">
        <v>1</v>
      </c>
      <c r="GW33" s="62">
        <v>16</v>
      </c>
      <c r="GX33" s="62">
        <v>1</v>
      </c>
      <c r="GY33" s="63">
        <f>IF(GW33=0," ",(VLOOKUP(GW33,PROTOKOL!$A$1:$E$28,2))*GX33)</f>
        <v>0</v>
      </c>
      <c r="GZ33" s="64">
        <f t="shared" si="40"/>
        <v>1</v>
      </c>
      <c r="HA33" s="65">
        <f>IF(GW33=0," ",VLOOKUP(GW33,PROTOKOL!$A:$E,5,))</f>
        <v>25.405435113750318</v>
      </c>
      <c r="HB33" s="82">
        <f>IF(GW33=0," ",HA33*GZ33)/7.5*1</f>
        <v>3.3873913485000426</v>
      </c>
      <c r="HC33" s="61" t="str">
        <f>IF(HE33=0," ",VLOOKUP(HE33,PROTOKOL!$A:$F,6))</f>
        <v xml:space="preserve"> </v>
      </c>
      <c r="HD33" s="66"/>
      <c r="HE33" s="66"/>
      <c r="HF33" s="62"/>
      <c r="HG33" s="63" t="str">
        <f>IF(HE33=0," ",(VLOOKUP(HE33,PROTOKOL!$A$1:$E$28,2))*HF33)</f>
        <v xml:space="preserve"> </v>
      </c>
      <c r="HH33" s="64" t="str">
        <f t="shared" si="42"/>
        <v xml:space="preserve"> </v>
      </c>
      <c r="HI33" s="65" t="str">
        <f>IF(HE33=0," ",VLOOKUP(HE33,PROTOKOL!$A:$E,5,))</f>
        <v xml:space="preserve"> </v>
      </c>
      <c r="HJ33" s="82" t="str">
        <f t="shared" si="43"/>
        <v xml:space="preserve"> </v>
      </c>
      <c r="HK33" s="65"/>
      <c r="HL33" s="82" t="str">
        <f t="shared" si="98"/>
        <v xml:space="preserve"> </v>
      </c>
      <c r="HM33" s="117"/>
      <c r="HN33" s="227"/>
      <c r="HO33" s="61" t="str">
        <f>IF(HQ33=0," ",VLOOKUP(HQ33,PROTOKOL!$A:$F,6))</f>
        <v xml:space="preserve"> </v>
      </c>
      <c r="HP33" s="62"/>
      <c r="HQ33" s="62"/>
      <c r="HR33" s="62"/>
      <c r="HS33" s="63" t="str">
        <f>IF(HQ33=0," ",(VLOOKUP(HQ33,PROTOKOL!$A$1:$E$28,2))*HR33)</f>
        <v xml:space="preserve"> </v>
      </c>
      <c r="HT33" s="64" t="str">
        <f t="shared" si="44"/>
        <v xml:space="preserve"> </v>
      </c>
      <c r="HU33" s="65" t="str">
        <f>IF(HQ33=0," ",VLOOKUP(HQ33,PROTOKOL!$A:$E,5,))</f>
        <v xml:space="preserve"> </v>
      </c>
      <c r="HV33" s="82" t="str">
        <f t="shared" si="45"/>
        <v xml:space="preserve"> </v>
      </c>
      <c r="HW33" s="61" t="str">
        <f>IF(HY33=0," ",VLOOKUP(HY33,PROTOKOL!$A:$F,6))</f>
        <v xml:space="preserve"> </v>
      </c>
      <c r="HX33" s="66"/>
      <c r="HY33" s="66"/>
      <c r="HZ33" s="62"/>
      <c r="IA33" s="63" t="str">
        <f>IF(HY33=0," ",(VLOOKUP(HY33,PROTOKOL!$A$1:$E$28,2))*HZ33)</f>
        <v xml:space="preserve"> </v>
      </c>
      <c r="IB33" s="64" t="str">
        <f t="shared" si="46"/>
        <v xml:space="preserve"> </v>
      </c>
      <c r="IC33" s="65" t="str">
        <f>IF(HY33=0," ",VLOOKUP(HY33,PROTOKOL!$A:$E,5,))</f>
        <v xml:space="preserve"> </v>
      </c>
      <c r="ID33" s="82" t="str">
        <f t="shared" si="47"/>
        <v xml:space="preserve"> </v>
      </c>
      <c r="IE33" s="65"/>
      <c r="IF33" s="82" t="str">
        <f t="shared" si="99"/>
        <v xml:space="preserve"> </v>
      </c>
      <c r="IG33" s="117"/>
      <c r="IH33" s="227"/>
      <c r="II33" s="61" t="str">
        <f>IF(IK33=0," ",VLOOKUP(IK33,PROTOKOL!$A:$F,6))</f>
        <v xml:space="preserve"> </v>
      </c>
      <c r="IJ33" s="62"/>
      <c r="IK33" s="62"/>
      <c r="IL33" s="62"/>
      <c r="IM33" s="63" t="str">
        <f>IF(IK33=0," ",(VLOOKUP(IK33,PROTOKOL!$A$1:$E$28,2))*IL33)</f>
        <v xml:space="preserve"> </v>
      </c>
      <c r="IN33" s="64" t="str">
        <f t="shared" si="48"/>
        <v xml:space="preserve"> </v>
      </c>
      <c r="IO33" s="65" t="str">
        <f>IF(IK33=0," ",VLOOKUP(IK33,PROTOKOL!$A:$E,5,))</f>
        <v xml:space="preserve"> </v>
      </c>
      <c r="IP33" s="82" t="str">
        <f t="shared" si="49"/>
        <v xml:space="preserve"> </v>
      </c>
      <c r="IQ33" s="61" t="str">
        <f>IF(IS33=0," ",VLOOKUP(IS33,PROTOKOL!$A:$F,6))</f>
        <v xml:space="preserve"> </v>
      </c>
      <c r="IR33" s="66"/>
      <c r="IS33" s="66"/>
      <c r="IT33" s="62"/>
      <c r="IU33" s="63" t="str">
        <f>IF(IS33=0," ",(VLOOKUP(IS33,PROTOKOL!$A$1:$E$28,2))*IT33)</f>
        <v xml:space="preserve"> </v>
      </c>
      <c r="IV33" s="64" t="str">
        <f t="shared" si="50"/>
        <v xml:space="preserve"> </v>
      </c>
      <c r="IW33" s="65" t="str">
        <f>IF(IS33=0," ",VLOOKUP(IS33,PROTOKOL!$A:$E,5,))</f>
        <v xml:space="preserve"> </v>
      </c>
      <c r="IX33" s="82" t="str">
        <f t="shared" si="51"/>
        <v xml:space="preserve"> </v>
      </c>
      <c r="IY33" s="65"/>
      <c r="IZ33" s="82" t="str">
        <f t="shared" si="100"/>
        <v xml:space="preserve"> </v>
      </c>
      <c r="JA33" s="117"/>
      <c r="JB33" s="227"/>
      <c r="JC33" s="61" t="str">
        <f>IF(JE33=0," ",VLOOKUP(JE33,PROTOKOL!$A:$F,6))</f>
        <v xml:space="preserve"> </v>
      </c>
      <c r="JD33" s="62"/>
      <c r="JE33" s="62"/>
      <c r="JF33" s="62"/>
      <c r="JG33" s="63" t="str">
        <f>IF(JE33=0," ",(VLOOKUP(JE33,PROTOKOL!$A$1:$E$28,2))*JF33)</f>
        <v xml:space="preserve"> </v>
      </c>
      <c r="JH33" s="64" t="str">
        <f t="shared" si="52"/>
        <v xml:space="preserve"> </v>
      </c>
      <c r="JI33" s="65" t="str">
        <f>IF(JE33=0," ",VLOOKUP(JE33,PROTOKOL!$A:$E,5,))</f>
        <v xml:space="preserve"> </v>
      </c>
      <c r="JJ33" s="82" t="str">
        <f t="shared" si="53"/>
        <v xml:space="preserve"> </v>
      </c>
      <c r="JK33" s="61" t="str">
        <f>IF(JM33=0," ",VLOOKUP(JM33,PROTOKOL!$A:$F,6))</f>
        <v xml:space="preserve"> </v>
      </c>
      <c r="JL33" s="66"/>
      <c r="JM33" s="66"/>
      <c r="JN33" s="62"/>
      <c r="JO33" s="63" t="str">
        <f>IF(JM33=0," ",(VLOOKUP(JM33,PROTOKOL!$A$1:$E$28,2))*JN33)</f>
        <v xml:space="preserve"> </v>
      </c>
      <c r="JP33" s="64" t="str">
        <f t="shared" si="54"/>
        <v xml:space="preserve"> </v>
      </c>
      <c r="JQ33" s="65" t="str">
        <f>IF(JM33=0," ",VLOOKUP(JM33,PROTOKOL!$A:$E,5,))</f>
        <v xml:space="preserve"> </v>
      </c>
      <c r="JR33" s="82" t="str">
        <f t="shared" si="55"/>
        <v xml:space="preserve"> </v>
      </c>
      <c r="JS33" s="65"/>
      <c r="JT33" s="82" t="str">
        <f t="shared" si="101"/>
        <v xml:space="preserve"> </v>
      </c>
      <c r="JU33" s="117"/>
      <c r="JV33" s="227"/>
      <c r="JW33" s="61" t="str">
        <f>IF(JY33=0," ",VLOOKUP(JY33,PROTOKOL!$A:$F,6))</f>
        <v xml:space="preserve"> </v>
      </c>
      <c r="JX33" s="62"/>
      <c r="JY33" s="62"/>
      <c r="JZ33" s="62"/>
      <c r="KA33" s="63" t="str">
        <f>IF(JY33=0," ",(VLOOKUP(JY33,PROTOKOL!$A$1:$E$28,2))*JZ33)</f>
        <v xml:space="preserve"> </v>
      </c>
      <c r="KB33" s="64" t="str">
        <f t="shared" si="56"/>
        <v xml:space="preserve"> </v>
      </c>
      <c r="KC33" s="65" t="str">
        <f>IF(JY33=0," ",VLOOKUP(JY33,PROTOKOL!$A:$E,5,))</f>
        <v xml:space="preserve"> </v>
      </c>
      <c r="KD33" s="82" t="str">
        <f t="shared" si="57"/>
        <v xml:space="preserve"> </v>
      </c>
      <c r="KE33" s="61" t="str">
        <f>IF(KG33=0," ",VLOOKUP(KG33,PROTOKOL!$A:$F,6))</f>
        <v xml:space="preserve"> </v>
      </c>
      <c r="KF33" s="66"/>
      <c r="KG33" s="66"/>
      <c r="KH33" s="62"/>
      <c r="KI33" s="63" t="str">
        <f>IF(KG33=0," ",(VLOOKUP(KG33,PROTOKOL!$A$1:$E$28,2))*KH33)</f>
        <v xml:space="preserve"> </v>
      </c>
      <c r="KJ33" s="64" t="str">
        <f t="shared" si="58"/>
        <v xml:space="preserve"> </v>
      </c>
      <c r="KK33" s="65" t="str">
        <f>IF(KG33=0," ",VLOOKUP(KG33,PROTOKOL!$A:$E,5,))</f>
        <v xml:space="preserve"> </v>
      </c>
      <c r="KL33" s="82" t="str">
        <f t="shared" si="59"/>
        <v xml:space="preserve"> </v>
      </c>
      <c r="KM33" s="65"/>
      <c r="KN33" s="82" t="str">
        <f t="shared" si="102"/>
        <v xml:space="preserve"> </v>
      </c>
      <c r="KO33" s="117"/>
      <c r="KP33" s="227"/>
      <c r="KQ33" s="61" t="str">
        <f>IF(KS33=0," ",VLOOKUP(KS33,PROTOKOL!$A:$F,6))</f>
        <v xml:space="preserve"> </v>
      </c>
      <c r="KR33" s="62"/>
      <c r="KS33" s="62"/>
      <c r="KT33" s="62"/>
      <c r="KU33" s="63" t="str">
        <f>IF(KS33=0," ",(VLOOKUP(KS33,PROTOKOL!$A$1:$E$28,2))*KT33)</f>
        <v xml:space="preserve"> </v>
      </c>
      <c r="KV33" s="64" t="str">
        <f t="shared" si="60"/>
        <v xml:space="preserve"> </v>
      </c>
      <c r="KW33" s="65" t="str">
        <f>IF(KS33=0," ",VLOOKUP(KS33,PROTOKOL!$A:$E,5,))</f>
        <v xml:space="preserve"> </v>
      </c>
      <c r="KX33" s="82" t="str">
        <f t="shared" si="61"/>
        <v xml:space="preserve"> </v>
      </c>
      <c r="KY33" s="61" t="str">
        <f>IF(LA33=0," ",VLOOKUP(LA33,PROTOKOL!$A:$F,6))</f>
        <v xml:space="preserve"> </v>
      </c>
      <c r="KZ33" s="66"/>
      <c r="LA33" s="66"/>
      <c r="LB33" s="62"/>
      <c r="LC33" s="63" t="str">
        <f>IF(LA33=0," ",(VLOOKUP(LA33,PROTOKOL!$A$1:$E$28,2))*LB33)</f>
        <v xml:space="preserve"> </v>
      </c>
      <c r="LD33" s="64" t="str">
        <f t="shared" si="62"/>
        <v xml:space="preserve"> </v>
      </c>
      <c r="LE33" s="65" t="str">
        <f>IF(LA33=0," ",VLOOKUP(LA33,PROTOKOL!$A:$E,5,))</f>
        <v xml:space="preserve"> </v>
      </c>
      <c r="LF33" s="82" t="str">
        <f t="shared" si="63"/>
        <v xml:space="preserve"> </v>
      </c>
      <c r="LG33" s="65"/>
      <c r="LH33" s="82" t="str">
        <f t="shared" si="103"/>
        <v xml:space="preserve"> </v>
      </c>
      <c r="LI33" s="117"/>
      <c r="LJ33" s="227"/>
      <c r="LK33" s="61" t="str">
        <f>IF(LM33=0," ",VLOOKUP(LM33,PROTOKOL!$A:$F,6))</f>
        <v xml:space="preserve"> </v>
      </c>
      <c r="LL33" s="62"/>
      <c r="LM33" s="62"/>
      <c r="LN33" s="62"/>
      <c r="LO33" s="63" t="str">
        <f>IF(LM33=0," ",(VLOOKUP(LM33,PROTOKOL!$A$1:$E$28,2))*LN33)</f>
        <v xml:space="preserve"> </v>
      </c>
      <c r="LP33" s="64" t="str">
        <f t="shared" si="64"/>
        <v xml:space="preserve"> </v>
      </c>
      <c r="LQ33" s="65" t="str">
        <f>IF(LM33=0," ",VLOOKUP(LM33,PROTOKOL!$A:$E,5,))</f>
        <v xml:space="preserve"> </v>
      </c>
      <c r="LR33" s="82" t="str">
        <f t="shared" si="65"/>
        <v xml:space="preserve"> </v>
      </c>
      <c r="LS33" s="61" t="str">
        <f>IF(LU33=0," ",VLOOKUP(LU33,PROTOKOL!$A:$F,6))</f>
        <v xml:space="preserve"> </v>
      </c>
      <c r="LT33" s="66"/>
      <c r="LU33" s="66"/>
      <c r="LV33" s="62"/>
      <c r="LW33" s="63" t="str">
        <f>IF(LU33=0," ",(VLOOKUP(LU33,PROTOKOL!$A$1:$E$28,2))*LV33)</f>
        <v xml:space="preserve"> </v>
      </c>
      <c r="LX33" s="64" t="str">
        <f t="shared" si="66"/>
        <v xml:space="preserve"> </v>
      </c>
      <c r="LY33" s="65" t="str">
        <f>IF(LU33=0," ",VLOOKUP(LU33,PROTOKOL!$A:$E,5,))</f>
        <v xml:space="preserve"> </v>
      </c>
      <c r="LZ33" s="82" t="str">
        <f t="shared" si="67"/>
        <v xml:space="preserve"> </v>
      </c>
      <c r="MA33" s="65"/>
      <c r="MB33" s="82" t="str">
        <f t="shared" si="104"/>
        <v xml:space="preserve"> </v>
      </c>
      <c r="MC33" s="117"/>
      <c r="MD33" s="227"/>
      <c r="ME33" s="61" t="str">
        <f>IF(MG33=0," ",VLOOKUP(MG33,PROTOKOL!$A:$F,6))</f>
        <v xml:space="preserve"> </v>
      </c>
      <c r="MF33" s="62"/>
      <c r="MG33" s="62"/>
      <c r="MH33" s="62"/>
      <c r="MI33" s="63" t="str">
        <f>IF(MG33=0," ",(VLOOKUP(MG33,PROTOKOL!$A$1:$E$28,2))*MH33)</f>
        <v xml:space="preserve"> </v>
      </c>
      <c r="MJ33" s="64" t="str">
        <f t="shared" si="68"/>
        <v xml:space="preserve"> </v>
      </c>
      <c r="MK33" s="65" t="str">
        <f>IF(MG33=0," ",VLOOKUP(MG33,PROTOKOL!$A:$E,5,))</f>
        <v xml:space="preserve"> </v>
      </c>
      <c r="ML33" s="82" t="str">
        <f t="shared" si="69"/>
        <v xml:space="preserve"> </v>
      </c>
      <c r="MM33" s="61" t="str">
        <f>IF(MO33=0," ",VLOOKUP(MO33,PROTOKOL!$A:$F,6))</f>
        <v xml:space="preserve"> </v>
      </c>
      <c r="MN33" s="66"/>
      <c r="MO33" s="66"/>
      <c r="MP33" s="62"/>
      <c r="MQ33" s="63" t="str">
        <f>IF(MO33=0," ",(VLOOKUP(MO33,PROTOKOL!$A$1:$E$28,2))*MP33)</f>
        <v xml:space="preserve"> </v>
      </c>
      <c r="MR33" s="64" t="str">
        <f t="shared" si="70"/>
        <v xml:space="preserve"> </v>
      </c>
      <c r="MS33" s="65" t="str">
        <f>IF(MO33=0," ",VLOOKUP(MO33,PROTOKOL!$A:$E,5,))</f>
        <v xml:space="preserve"> </v>
      </c>
      <c r="MT33" s="82" t="str">
        <f t="shared" si="71"/>
        <v xml:space="preserve"> </v>
      </c>
      <c r="MU33" s="65"/>
      <c r="MV33" s="82" t="str">
        <f t="shared" si="105"/>
        <v xml:space="preserve"> </v>
      </c>
      <c r="MW33" s="117"/>
      <c r="MX33" s="227"/>
      <c r="MY33" s="61" t="str">
        <f>IF(NA33=0," ",VLOOKUP(NA33,PROTOKOL!$A:$F,6))</f>
        <v xml:space="preserve"> </v>
      </c>
      <c r="MZ33" s="62"/>
      <c r="NA33" s="62"/>
      <c r="NB33" s="62"/>
      <c r="NC33" s="63" t="str">
        <f>IF(NA33=0," ",(VLOOKUP(NA33,PROTOKOL!$A$1:$E$28,2))*NB33)</f>
        <v xml:space="preserve"> </v>
      </c>
      <c r="ND33" s="64" t="str">
        <f t="shared" si="72"/>
        <v xml:space="preserve"> </v>
      </c>
      <c r="NE33" s="65" t="str">
        <f>IF(NA33=0," ",VLOOKUP(NA33,PROTOKOL!$A:$E,5,))</f>
        <v xml:space="preserve"> </v>
      </c>
      <c r="NF33" s="82" t="str">
        <f t="shared" si="73"/>
        <v xml:space="preserve"> </v>
      </c>
      <c r="NG33" s="61" t="str">
        <f>IF(NI33=0," ",VLOOKUP(NI33,PROTOKOL!$A:$F,6))</f>
        <v xml:space="preserve"> </v>
      </c>
      <c r="NH33" s="66"/>
      <c r="NI33" s="66"/>
      <c r="NJ33" s="62"/>
      <c r="NK33" s="63" t="str">
        <f>IF(NI33=0," ",(VLOOKUP(NI33,PROTOKOL!$A$1:$E$28,2))*NJ33)</f>
        <v xml:space="preserve"> </v>
      </c>
      <c r="NL33" s="64" t="str">
        <f t="shared" si="74"/>
        <v xml:space="preserve"> </v>
      </c>
      <c r="NM33" s="65" t="str">
        <f>IF(NI33=0," ",VLOOKUP(NI33,PROTOKOL!$A:$E,5,))</f>
        <v xml:space="preserve"> </v>
      </c>
      <c r="NN33" s="82" t="str">
        <f t="shared" si="75"/>
        <v xml:space="preserve"> </v>
      </c>
      <c r="NO33" s="65"/>
      <c r="NP33" s="82" t="str">
        <f t="shared" si="106"/>
        <v xml:space="preserve"> </v>
      </c>
      <c r="NQ33" s="117"/>
      <c r="NR33" s="227"/>
      <c r="NS33" s="61" t="str">
        <f>IF(NU33=0," ",VLOOKUP(NU33,PROTOKOL!$A:$F,6))</f>
        <v xml:space="preserve"> </v>
      </c>
      <c r="NT33" s="62"/>
      <c r="NU33" s="62"/>
      <c r="NV33" s="62"/>
      <c r="NW33" s="63" t="str">
        <f>IF(NU33=0," ",(VLOOKUP(NU33,PROTOKOL!$A$1:$E$28,2))*NV33)</f>
        <v xml:space="preserve"> </v>
      </c>
      <c r="NX33" s="64" t="str">
        <f t="shared" si="76"/>
        <v xml:space="preserve"> </v>
      </c>
      <c r="NY33" s="65" t="str">
        <f>IF(NU33=0," ",VLOOKUP(NU33,PROTOKOL!$A:$E,5,))</f>
        <v xml:space="preserve"> </v>
      </c>
      <c r="NZ33" s="82" t="str">
        <f t="shared" si="77"/>
        <v xml:space="preserve"> </v>
      </c>
      <c r="OA33" s="61" t="str">
        <f>IF(OC33=0," ",VLOOKUP(OC33,PROTOKOL!$A:$F,6))</f>
        <v xml:space="preserve"> </v>
      </c>
      <c r="OB33" s="66"/>
      <c r="OC33" s="66"/>
      <c r="OD33" s="62"/>
      <c r="OE33" s="63" t="str">
        <f>IF(OC33=0," ",(VLOOKUP(OC33,PROTOKOL!$A$1:$E$28,2))*OD33)</f>
        <v xml:space="preserve"> </v>
      </c>
      <c r="OF33" s="64" t="str">
        <f t="shared" si="78"/>
        <v xml:space="preserve"> </v>
      </c>
      <c r="OG33" s="65" t="str">
        <f>IF(OC33=0," ",VLOOKUP(OC33,PROTOKOL!$A:$E,5,))</f>
        <v xml:space="preserve"> </v>
      </c>
      <c r="OH33" s="82" t="str">
        <f t="shared" si="79"/>
        <v xml:space="preserve"> </v>
      </c>
      <c r="OI33" s="65"/>
      <c r="OJ33" s="82" t="str">
        <f t="shared" si="107"/>
        <v xml:space="preserve"> </v>
      </c>
      <c r="OK33" s="117"/>
      <c r="OL33" s="209">
        <v>4</v>
      </c>
      <c r="OM33" s="226"/>
      <c r="ON33" s="61" t="str">
        <f>IF(OP33=0," ",VLOOKUP(OP33,PROTOKOL!$A:$F,6))</f>
        <v xml:space="preserve"> </v>
      </c>
      <c r="OO33" s="62"/>
      <c r="OP33" s="62"/>
      <c r="OQ33" s="62"/>
      <c r="OR33" s="63" t="str">
        <f>IF(OP33=0," ",(VLOOKUP(OP33,PROTOKOL!$A$1:$E$28,2))*OQ33)</f>
        <v xml:space="preserve"> </v>
      </c>
      <c r="OS33" s="64" t="str">
        <f t="shared" si="80"/>
        <v xml:space="preserve"> </v>
      </c>
      <c r="OT33" s="65" t="str">
        <f>IF(OP33=0," ",VLOOKUP(OP33,PROTOKOL!$A:$E,5,))</f>
        <v xml:space="preserve"> </v>
      </c>
      <c r="OU33" s="82" t="str">
        <f t="shared" si="81"/>
        <v xml:space="preserve"> </v>
      </c>
      <c r="OV33" s="61" t="str">
        <f>IF(OX33=0," ",VLOOKUP(OX33,PROTOKOL!$A:$F,6))</f>
        <v xml:space="preserve"> </v>
      </c>
      <c r="OW33" s="66"/>
      <c r="OX33" s="66"/>
      <c r="OY33" s="62"/>
      <c r="OZ33" s="63" t="str">
        <f>IF(OX33=0," ",(VLOOKUP(OX33,PROTOKOL!$A$1:$E$28,2))*OY33)</f>
        <v xml:space="preserve"> </v>
      </c>
      <c r="PA33" s="64" t="str">
        <f t="shared" si="108"/>
        <v xml:space="preserve"> </v>
      </c>
      <c r="PB33" s="65" t="str">
        <f>IF(OX33=0," ",VLOOKUP(OX33,PROTOKOL!$A:$E,5,))</f>
        <v xml:space="preserve"> </v>
      </c>
      <c r="PC33" s="82" t="str">
        <f t="shared" si="109"/>
        <v xml:space="preserve"> </v>
      </c>
      <c r="PD33" s="82">
        <f t="shared" si="110"/>
        <v>0</v>
      </c>
      <c r="PE33" s="82" t="str">
        <f t="shared" si="111"/>
        <v xml:space="preserve"> </v>
      </c>
      <c r="PF33" s="117"/>
      <c r="PG33" s="227"/>
      <c r="PH33" s="61" t="str">
        <f>IF(PJ33=0," ",VLOOKUP(PJ33,PROTOKOL!$A:$F,6))</f>
        <v xml:space="preserve"> </v>
      </c>
      <c r="PI33" s="62"/>
      <c r="PJ33" s="62"/>
      <c r="PK33" s="62"/>
      <c r="PL33" s="63" t="str">
        <f>IF(PJ33=0," ",(VLOOKUP(PJ33,PROTOKOL!$A$1:$E$28,2))*PK33)</f>
        <v xml:space="preserve"> </v>
      </c>
      <c r="PM33" s="64" t="str">
        <f t="shared" si="84"/>
        <v xml:space="preserve"> </v>
      </c>
      <c r="PN33" s="65" t="str">
        <f>IF(PJ33=0," ",VLOOKUP(PJ33,PROTOKOL!$A:$E,5,))</f>
        <v xml:space="preserve"> </v>
      </c>
      <c r="PO33" s="82" t="str">
        <f t="shared" si="85"/>
        <v xml:space="preserve"> </v>
      </c>
      <c r="PP33" s="61" t="str">
        <f>IF(PR33=0," ",VLOOKUP(PR33,PROTOKOL!$A:$F,6))</f>
        <v xml:space="preserve"> </v>
      </c>
      <c r="PQ33" s="66"/>
      <c r="PR33" s="66"/>
      <c r="PS33" s="62"/>
      <c r="PT33" s="63" t="str">
        <f>IF(PR33=0," ",(VLOOKUP(PR33,PROTOKOL!$A$1:$E$28,2))*PS33)</f>
        <v xml:space="preserve"> </v>
      </c>
      <c r="PU33" s="64" t="str">
        <f t="shared" si="86"/>
        <v xml:space="preserve"> </v>
      </c>
      <c r="PV33" s="65" t="str">
        <f>IF(PR33=0," ",VLOOKUP(PR33,PROTOKOL!$A:$E,5,))</f>
        <v xml:space="preserve"> </v>
      </c>
      <c r="PW33" s="82" t="str">
        <f t="shared" si="87"/>
        <v xml:space="preserve"> </v>
      </c>
      <c r="PX33" s="65"/>
      <c r="PY33" s="82" t="str">
        <f t="shared" si="112"/>
        <v xml:space="preserve"> </v>
      </c>
      <c r="PZ33" s="117"/>
      <c r="QA33" s="117"/>
      <c r="QB33" s="117"/>
      <c r="QC33" s="117"/>
      <c r="QD33" s="117"/>
      <c r="QE33" s="117"/>
      <c r="QF33" s="117"/>
      <c r="QG33" s="117"/>
      <c r="QH33" s="117"/>
      <c r="QI33" s="117"/>
      <c r="QJ33" s="117"/>
      <c r="QK33" s="117"/>
      <c r="QL33" s="117"/>
      <c r="QM33" s="117"/>
      <c r="QN33" s="117"/>
      <c r="QO33" s="117"/>
    </row>
    <row r="34" spans="1:457" ht="12.75" customHeight="1">
      <c r="A34" s="58"/>
      <c r="B34" s="225">
        <v>5</v>
      </c>
      <c r="C34" s="61" t="str">
        <f>IF(E34=0," ",VLOOKUP(E34,PROTOKOL!$A:$F,6))</f>
        <v>VAKUM TEST</v>
      </c>
      <c r="D34" s="62">
        <v>232</v>
      </c>
      <c r="E34" s="62">
        <v>4</v>
      </c>
      <c r="F34" s="62">
        <v>7.5</v>
      </c>
      <c r="G34" s="63">
        <f>IF(E34=0," ",(VLOOKUP(E34,PROTOKOL!$A$1:$E$28,2))*F34)</f>
        <v>150</v>
      </c>
      <c r="H34" s="64">
        <f t="shared" si="0"/>
        <v>82</v>
      </c>
      <c r="I34" s="65">
        <f>IF(E34=0," ",VLOOKUP(E34,PROTOKOL!$A:$E,5,))</f>
        <v>0.32253749999999998</v>
      </c>
      <c r="J34" s="82">
        <f t="shared" si="1"/>
        <v>26.448074999999999</v>
      </c>
      <c r="K34" s="61" t="str">
        <f>IF(M34=0," ",VLOOKUP(M34,PROTOKOL!$A:$F,6))</f>
        <v xml:space="preserve"> </v>
      </c>
      <c r="L34" s="66"/>
      <c r="M34" s="66"/>
      <c r="N34" s="62"/>
      <c r="O34" s="63" t="str">
        <f>IF(M34=0," ",(VLOOKUP(M34,PROTOKOL!$A$1:$E$28,2))*N34)</f>
        <v xml:space="preserve"> </v>
      </c>
      <c r="P34" s="64" t="str">
        <f t="shared" si="2"/>
        <v xml:space="preserve"> </v>
      </c>
      <c r="Q34" s="65" t="str">
        <f>IF(M34=0," ",VLOOKUP(M34,PROTOKOL!$A:$E,5,))</f>
        <v xml:space="preserve"> </v>
      </c>
      <c r="R34" s="82" t="str">
        <f t="shared" si="3"/>
        <v xml:space="preserve"> </v>
      </c>
      <c r="S34" s="65"/>
      <c r="T34" s="82" t="str">
        <f t="shared" si="88"/>
        <v xml:space="preserve"> </v>
      </c>
      <c r="U34" s="117"/>
      <c r="V34" s="225">
        <v>5</v>
      </c>
      <c r="W34" s="61" t="str">
        <f>IF(Y34=0," ",VLOOKUP(Y34,PROTOKOL!$A:$F,6))</f>
        <v>SIZDIRMAZLIK TAMİR</v>
      </c>
      <c r="X34" s="62">
        <v>121</v>
      </c>
      <c r="Y34" s="62">
        <v>11</v>
      </c>
      <c r="Z34" s="62">
        <v>7.5</v>
      </c>
      <c r="AA34" s="63">
        <f>IF(Y34=0," ",(VLOOKUP(Y34,PROTOKOL!$A$1:$E$28,2))*Z34)</f>
        <v>78</v>
      </c>
      <c r="AB34" s="64">
        <f t="shared" si="4"/>
        <v>43</v>
      </c>
      <c r="AC34" s="65">
        <f>IF(Y34=0," ",VLOOKUP(Y34,PROTOKOL!$A:$E,5,))</f>
        <v>0.61435714285714293</v>
      </c>
      <c r="AD34" s="82">
        <f t="shared" si="5"/>
        <v>26.417357142857146</v>
      </c>
      <c r="AE34" s="61" t="str">
        <f>IF(AG34=0," ",VLOOKUP(AG34,PROTOKOL!$A:$F,6))</f>
        <v xml:space="preserve"> </v>
      </c>
      <c r="AF34" s="66"/>
      <c r="AG34" s="66"/>
      <c r="AH34" s="62"/>
      <c r="AI34" s="63" t="str">
        <f>IF(AG34=0," ",(VLOOKUP(AG34,PROTOKOL!$A$1:$E$28,2))*AH34)</f>
        <v xml:space="preserve"> </v>
      </c>
      <c r="AJ34" s="64" t="str">
        <f t="shared" si="6"/>
        <v xml:space="preserve"> </v>
      </c>
      <c r="AK34" s="65" t="str">
        <f>IF(AG34=0," ",VLOOKUP(AG34,PROTOKOL!$A:$E,5,))</f>
        <v xml:space="preserve"> </v>
      </c>
      <c r="AL34" s="82" t="str">
        <f t="shared" si="7"/>
        <v xml:space="preserve"> </v>
      </c>
      <c r="AM34" s="65"/>
      <c r="AN34" s="82" t="str">
        <f t="shared" si="89"/>
        <v xml:space="preserve"> </v>
      </c>
      <c r="AO34" s="117"/>
      <c r="AP34" s="225">
        <v>5</v>
      </c>
      <c r="AQ34" s="61" t="str">
        <f>IF(AS34=0," ",VLOOKUP(AS34,PROTOKOL!$A:$F,6))</f>
        <v>VAKUM TEST</v>
      </c>
      <c r="AR34" s="62">
        <v>233</v>
      </c>
      <c r="AS34" s="62">
        <v>4</v>
      </c>
      <c r="AT34" s="62">
        <v>7.5</v>
      </c>
      <c r="AU34" s="63">
        <f>IF(AS34=0," ",(VLOOKUP(AS34,PROTOKOL!$A$1:$E$28,2))*AT34)</f>
        <v>150</v>
      </c>
      <c r="AV34" s="64">
        <f t="shared" si="8"/>
        <v>83</v>
      </c>
      <c r="AW34" s="65">
        <f>IF(AS34=0," ",VLOOKUP(AS34,PROTOKOL!$A:$E,5,))</f>
        <v>0.32253749999999998</v>
      </c>
      <c r="AX34" s="82">
        <f t="shared" si="9"/>
        <v>26.770612499999999</v>
      </c>
      <c r="AY34" s="61" t="str">
        <f>IF(BA34=0," ",VLOOKUP(BA34,PROTOKOL!$A:$F,6))</f>
        <v xml:space="preserve"> </v>
      </c>
      <c r="AZ34" s="66"/>
      <c r="BA34" s="66"/>
      <c r="BB34" s="62"/>
      <c r="BC34" s="63" t="str">
        <f>IF(BA34=0," ",(VLOOKUP(BA34,PROTOKOL!$A$1:$E$28,2))*BB34)</f>
        <v xml:space="preserve"> </v>
      </c>
      <c r="BD34" s="64" t="str">
        <f t="shared" si="10"/>
        <v xml:space="preserve"> </v>
      </c>
      <c r="BE34" s="65" t="str">
        <f>IF(BA34=0," ",VLOOKUP(BA34,PROTOKOL!$A:$E,5,))</f>
        <v xml:space="preserve"> </v>
      </c>
      <c r="BF34" s="82" t="str">
        <f t="shared" si="11"/>
        <v xml:space="preserve"> </v>
      </c>
      <c r="BG34" s="65"/>
      <c r="BH34" s="82" t="str">
        <f t="shared" si="90"/>
        <v xml:space="preserve"> </v>
      </c>
      <c r="BI34" s="117"/>
      <c r="BJ34" s="225">
        <v>5</v>
      </c>
      <c r="BK34" s="61" t="str">
        <f>IF(BM34=0," ",VLOOKUP(BM34,PROTOKOL!$A:$F,6))</f>
        <v>WNZL. LAV. VE DUV. ASMA KLZ</v>
      </c>
      <c r="BL34" s="62">
        <v>203</v>
      </c>
      <c r="BM34" s="62">
        <v>1</v>
      </c>
      <c r="BN34" s="62">
        <v>7.5</v>
      </c>
      <c r="BO34" s="63">
        <f>IF(BM34=0," ",(VLOOKUP(BM34,PROTOKOL!$A$1:$E$28,2))*BN34)</f>
        <v>144</v>
      </c>
      <c r="BP34" s="64">
        <f t="shared" si="12"/>
        <v>59</v>
      </c>
      <c r="BQ34" s="65">
        <f>IF(BM34=0," ",VLOOKUP(BM34,PROTOKOL!$A:$E,5,))</f>
        <v>0.33951315789473691</v>
      </c>
      <c r="BR34" s="82">
        <f t="shared" si="13"/>
        <v>20.031276315789476</v>
      </c>
      <c r="BS34" s="61" t="str">
        <f>IF(BU34=0," ",VLOOKUP(BU34,PROTOKOL!$A:$F,6))</f>
        <v xml:space="preserve"> </v>
      </c>
      <c r="BT34" s="66"/>
      <c r="BU34" s="66"/>
      <c r="BV34" s="62"/>
      <c r="BW34" s="63" t="str">
        <f>IF(BU34=0," ",(VLOOKUP(BU34,PROTOKOL!$A$1:$E$28,2))*BV34)</f>
        <v xml:space="preserve"> </v>
      </c>
      <c r="BX34" s="64" t="str">
        <f t="shared" si="14"/>
        <v xml:space="preserve"> </v>
      </c>
      <c r="BY34" s="65" t="str">
        <f>IF(BU34=0," ",VLOOKUP(BU34,PROTOKOL!$A:$E,5,))</f>
        <v xml:space="preserve"> </v>
      </c>
      <c r="BZ34" s="82" t="str">
        <f t="shared" si="15"/>
        <v xml:space="preserve"> </v>
      </c>
      <c r="CA34" s="65"/>
      <c r="CB34" s="82" t="str">
        <f t="shared" si="91"/>
        <v xml:space="preserve"> </v>
      </c>
      <c r="CC34" s="117"/>
      <c r="CD34" s="225">
        <v>5</v>
      </c>
      <c r="CE34" s="61" t="str">
        <f>IF(CG34=0," ",VLOOKUP(CG34,PROTOKOL!$A:$F,6))</f>
        <v>WNZL. LAV. VE DUV. ASMA KLZ</v>
      </c>
      <c r="CF34" s="62">
        <v>200</v>
      </c>
      <c r="CG34" s="62">
        <v>1</v>
      </c>
      <c r="CH34" s="62">
        <v>7.5</v>
      </c>
      <c r="CI34" s="63">
        <f>IF(CG34=0," ",(VLOOKUP(CG34,PROTOKOL!$A$1:$E$28,2))*CH34)</f>
        <v>144</v>
      </c>
      <c r="CJ34" s="64">
        <f t="shared" si="16"/>
        <v>56</v>
      </c>
      <c r="CK34" s="65">
        <f>IF(CG34=0," ",VLOOKUP(CG34,PROTOKOL!$A:$E,5,))</f>
        <v>0.33951315789473691</v>
      </c>
      <c r="CL34" s="82">
        <f t="shared" si="17"/>
        <v>19.012736842105266</v>
      </c>
      <c r="CM34" s="61" t="str">
        <f>IF(CO34=0," ",VLOOKUP(CO34,PROTOKOL!$A:$F,6))</f>
        <v xml:space="preserve"> </v>
      </c>
      <c r="CN34" s="66"/>
      <c r="CO34" s="66"/>
      <c r="CP34" s="62"/>
      <c r="CQ34" s="63" t="str">
        <f>IF(CO34=0," ",(VLOOKUP(CO34,PROTOKOL!$A$1:$E$28,2))*CP34)</f>
        <v xml:space="preserve"> </v>
      </c>
      <c r="CR34" s="64" t="str">
        <f t="shared" si="18"/>
        <v xml:space="preserve"> </v>
      </c>
      <c r="CS34" s="65" t="str">
        <f>IF(CO34=0," ",VLOOKUP(CO34,PROTOKOL!$A:$E,5,))</f>
        <v xml:space="preserve"> </v>
      </c>
      <c r="CT34" s="82" t="str">
        <f t="shared" si="19"/>
        <v xml:space="preserve"> </v>
      </c>
      <c r="CU34" s="65"/>
      <c r="CV34" s="82" t="str">
        <f t="shared" si="92"/>
        <v xml:space="preserve"> </v>
      </c>
      <c r="CW34" s="117"/>
      <c r="CX34" s="225">
        <v>5</v>
      </c>
      <c r="CY34" s="61" t="str">
        <f>IF(DA34=0," ",VLOOKUP(DA34,PROTOKOL!$A:$F,6))</f>
        <v>SIZDIRMAZLIK TAMİR</v>
      </c>
      <c r="CZ34" s="62">
        <v>120</v>
      </c>
      <c r="DA34" s="62">
        <v>11</v>
      </c>
      <c r="DB34" s="62">
        <v>7.5</v>
      </c>
      <c r="DC34" s="63">
        <f>IF(DA34=0," ",(VLOOKUP(DA34,PROTOKOL!$A$1:$E$28,2))*DB34)</f>
        <v>78</v>
      </c>
      <c r="DD34" s="64">
        <f t="shared" si="20"/>
        <v>42</v>
      </c>
      <c r="DE34" s="65">
        <f>IF(DA34=0," ",VLOOKUP(DA34,PROTOKOL!$A:$E,5,))</f>
        <v>0.61435714285714293</v>
      </c>
      <c r="DF34" s="82">
        <f t="shared" si="21"/>
        <v>25.803000000000004</v>
      </c>
      <c r="DG34" s="61" t="str">
        <f>IF(DI34=0," ",VLOOKUP(DI34,PROTOKOL!$A:$F,6))</f>
        <v xml:space="preserve"> </v>
      </c>
      <c r="DH34" s="66"/>
      <c r="DI34" s="66"/>
      <c r="DJ34" s="62"/>
      <c r="DK34" s="63" t="str">
        <f>IF(DI34=0," ",(VLOOKUP(DI34,PROTOKOL!$A$1:$E$28,2))*DJ34)</f>
        <v xml:space="preserve"> </v>
      </c>
      <c r="DL34" s="64" t="str">
        <f t="shared" si="22"/>
        <v xml:space="preserve"> </v>
      </c>
      <c r="DM34" s="65" t="str">
        <f>IF(DI34=0," ",VLOOKUP(DI34,PROTOKOL!$A:$E,5,))</f>
        <v xml:space="preserve"> </v>
      </c>
      <c r="DN34" s="82" t="str">
        <f t="shared" si="23"/>
        <v xml:space="preserve"> </v>
      </c>
      <c r="DO34" s="65"/>
      <c r="DP34" s="82" t="str">
        <f t="shared" si="93"/>
        <v xml:space="preserve"> </v>
      </c>
      <c r="DQ34" s="117"/>
      <c r="DR34" s="225">
        <v>5</v>
      </c>
      <c r="DS34" s="61" t="str">
        <f>IF(DU34=0," ",VLOOKUP(DU34,PROTOKOL!$A:$F,6))</f>
        <v>VAKUM TEST</v>
      </c>
      <c r="DT34" s="62">
        <v>232</v>
      </c>
      <c r="DU34" s="62">
        <v>4</v>
      </c>
      <c r="DV34" s="62">
        <v>7.5</v>
      </c>
      <c r="DW34" s="63">
        <f>IF(DU34=0," ",(VLOOKUP(DU34,PROTOKOL!$A$1:$E$28,2))*DV34)</f>
        <v>150</v>
      </c>
      <c r="DX34" s="64">
        <f t="shared" si="24"/>
        <v>82</v>
      </c>
      <c r="DY34" s="65">
        <f>IF(DU34=0," ",VLOOKUP(DU34,PROTOKOL!$A:$E,5,))</f>
        <v>0.32253749999999998</v>
      </c>
      <c r="DZ34" s="82">
        <f t="shared" si="25"/>
        <v>26.448074999999999</v>
      </c>
      <c r="EA34" s="61" t="str">
        <f>IF(EC34=0," ",VLOOKUP(EC34,PROTOKOL!$A:$F,6))</f>
        <v xml:space="preserve"> </v>
      </c>
      <c r="EB34" s="66"/>
      <c r="EC34" s="66"/>
      <c r="ED34" s="62"/>
      <c r="EE34" s="63" t="str">
        <f>IF(EC34=0," ",(VLOOKUP(EC34,PROTOKOL!$A$1:$E$28,2))*ED34)</f>
        <v xml:space="preserve"> </v>
      </c>
      <c r="EF34" s="64" t="str">
        <f t="shared" si="26"/>
        <v xml:space="preserve"> </v>
      </c>
      <c r="EG34" s="65" t="str">
        <f>IF(EC34=0," ",VLOOKUP(EC34,PROTOKOL!$A:$E,5,))</f>
        <v xml:space="preserve"> </v>
      </c>
      <c r="EH34" s="82" t="str">
        <f t="shared" si="27"/>
        <v xml:space="preserve"> </v>
      </c>
      <c r="EI34" s="65"/>
      <c r="EJ34" s="82" t="str">
        <f t="shared" si="94"/>
        <v xml:space="preserve"> </v>
      </c>
      <c r="EK34" s="117"/>
      <c r="EL34" s="225">
        <v>5</v>
      </c>
      <c r="EM34" s="61" t="str">
        <f>IF(EO34=0," ",VLOOKUP(EO34,PROTOKOL!$A:$F,6))</f>
        <v>SIZDIRMAZLIK TAMİR</v>
      </c>
      <c r="EN34" s="62">
        <v>120</v>
      </c>
      <c r="EO34" s="62">
        <v>11</v>
      </c>
      <c r="EP34" s="62">
        <v>7.5</v>
      </c>
      <c r="EQ34" s="63">
        <f>IF(EO34=0," ",(VLOOKUP(EO34,PROTOKOL!$A$1:$E$28,2))*EP34)</f>
        <v>78</v>
      </c>
      <c r="ER34" s="64">
        <f t="shared" si="28"/>
        <v>42</v>
      </c>
      <c r="ES34" s="65">
        <f>IF(EO34=0," ",VLOOKUP(EO34,PROTOKOL!$A:$E,5,))</f>
        <v>0.61435714285714293</v>
      </c>
      <c r="ET34" s="82">
        <f t="shared" si="29"/>
        <v>25.803000000000004</v>
      </c>
      <c r="EU34" s="61" t="str">
        <f>IF(EW34=0," ",VLOOKUP(EW34,PROTOKOL!$A:$F,6))</f>
        <v xml:space="preserve"> </v>
      </c>
      <c r="EV34" s="66"/>
      <c r="EW34" s="66"/>
      <c r="EX34" s="62"/>
      <c r="EY34" s="63" t="str">
        <f>IF(EW34=0," ",(VLOOKUP(EW34,PROTOKOL!$A$1:$E$28,2))*EX34)</f>
        <v xml:space="preserve"> </v>
      </c>
      <c r="EZ34" s="64" t="str">
        <f t="shared" si="30"/>
        <v xml:space="preserve"> </v>
      </c>
      <c r="FA34" s="65" t="str">
        <f>IF(EW34=0," ",VLOOKUP(EW34,PROTOKOL!$A:$E,5,))</f>
        <v xml:space="preserve"> </v>
      </c>
      <c r="FB34" s="82" t="str">
        <f t="shared" si="31"/>
        <v xml:space="preserve"> </v>
      </c>
      <c r="FC34" s="65"/>
      <c r="FD34" s="82" t="str">
        <f t="shared" si="95"/>
        <v xml:space="preserve"> </v>
      </c>
      <c r="FE34" s="117"/>
      <c r="FF34" s="225">
        <v>5</v>
      </c>
      <c r="FG34" s="61" t="str">
        <f>IF(FI34=0," ",VLOOKUP(FI34,PROTOKOL!$A:$F,6))</f>
        <v>VAKUM TEST</v>
      </c>
      <c r="FH34" s="62">
        <v>108</v>
      </c>
      <c r="FI34" s="62">
        <v>4</v>
      </c>
      <c r="FJ34" s="62">
        <v>3.5</v>
      </c>
      <c r="FK34" s="63">
        <f>IF(FI34=0," ",(VLOOKUP(FI34,PROTOKOL!$A$1:$E$28,2))*FJ34)</f>
        <v>70</v>
      </c>
      <c r="FL34" s="64">
        <f t="shared" si="32"/>
        <v>38</v>
      </c>
      <c r="FM34" s="65">
        <f>IF(FI34=0," ",VLOOKUP(FI34,PROTOKOL!$A:$E,5,))</f>
        <v>0.32253749999999998</v>
      </c>
      <c r="FN34" s="82">
        <f t="shared" si="33"/>
        <v>12.256424999999998</v>
      </c>
      <c r="FO34" s="61" t="str">
        <f>IF(FQ34=0," ",VLOOKUP(FQ34,PROTOKOL!$A:$F,6))</f>
        <v xml:space="preserve"> </v>
      </c>
      <c r="FP34" s="66"/>
      <c r="FQ34" s="66"/>
      <c r="FR34" s="62"/>
      <c r="FS34" s="63" t="str">
        <f>IF(FQ34=0," ",(VLOOKUP(FQ34,PROTOKOL!$A$1:$E$28,2))*FR34)</f>
        <v xml:space="preserve"> </v>
      </c>
      <c r="FT34" s="64" t="str">
        <f t="shared" si="34"/>
        <v xml:space="preserve"> </v>
      </c>
      <c r="FU34" s="65" t="str">
        <f>IF(FQ34=0," ",VLOOKUP(FQ34,PROTOKOL!$A:$E,5,))</f>
        <v xml:space="preserve"> </v>
      </c>
      <c r="FV34" s="82" t="str">
        <f t="shared" si="35"/>
        <v xml:space="preserve"> </v>
      </c>
      <c r="FW34" s="65"/>
      <c r="FX34" s="82" t="str">
        <f t="shared" si="96"/>
        <v xml:space="preserve"> </v>
      </c>
      <c r="FY34" s="117"/>
      <c r="FZ34" s="225">
        <v>5</v>
      </c>
      <c r="GA34" s="61" t="str">
        <f>IF(GC34=0," ",VLOOKUP(GC34,PROTOKOL!$A:$F,6))</f>
        <v>PANTOGRAF LAVABO TAŞLAMA</v>
      </c>
      <c r="GB34" s="62">
        <v>93</v>
      </c>
      <c r="GC34" s="62">
        <v>9</v>
      </c>
      <c r="GD34" s="62">
        <v>7.5</v>
      </c>
      <c r="GE34" s="63">
        <f>IF(GC34=0," ",(VLOOKUP(GC34,PROTOKOL!$A$1:$E$28,2))*GD34)</f>
        <v>65</v>
      </c>
      <c r="GF34" s="64">
        <f t="shared" si="36"/>
        <v>28</v>
      </c>
      <c r="GG34" s="65">
        <f>IF(GC34=0," ",VLOOKUP(GC34,PROTOKOL!$A:$E,5,))</f>
        <v>0.73722857142857134</v>
      </c>
      <c r="GH34" s="82">
        <f t="shared" si="37"/>
        <v>20.642399999999999</v>
      </c>
      <c r="GI34" s="61" t="str">
        <f>IF(GK34=0," ",VLOOKUP(GK34,PROTOKOL!$A:$F,6))</f>
        <v xml:space="preserve"> </v>
      </c>
      <c r="GJ34" s="66"/>
      <c r="GK34" s="66"/>
      <c r="GL34" s="62"/>
      <c r="GM34" s="63" t="str">
        <f>IF(GK34=0," ",(VLOOKUP(GK34,PROTOKOL!$A$1:$E$28,2))*GL34)</f>
        <v xml:space="preserve"> </v>
      </c>
      <c r="GN34" s="64" t="str">
        <f t="shared" si="38"/>
        <v xml:space="preserve"> </v>
      </c>
      <c r="GO34" s="65" t="str">
        <f>IF(GK34=0," ",VLOOKUP(GK34,PROTOKOL!$A:$E,5,))</f>
        <v xml:space="preserve"> </v>
      </c>
      <c r="GP34" s="82" t="str">
        <f t="shared" si="39"/>
        <v xml:space="preserve"> </v>
      </c>
      <c r="GQ34" s="65"/>
      <c r="GR34" s="82" t="str">
        <f t="shared" si="97"/>
        <v xml:space="preserve"> </v>
      </c>
      <c r="GS34" s="117"/>
      <c r="GT34" s="225">
        <v>5</v>
      </c>
      <c r="GU34" s="61" t="str">
        <f>IF(GW34=0," ",VLOOKUP(GW34,PROTOKOL!$A:$F,6))</f>
        <v>VAKUM TEST</v>
      </c>
      <c r="GV34" s="62">
        <v>95</v>
      </c>
      <c r="GW34" s="62">
        <v>4</v>
      </c>
      <c r="GX34" s="62">
        <v>3</v>
      </c>
      <c r="GY34" s="63">
        <f>IF(GW34=0," ",(VLOOKUP(GW34,PROTOKOL!$A$1:$E$28,2))*GX34)</f>
        <v>60</v>
      </c>
      <c r="GZ34" s="64">
        <f t="shared" si="40"/>
        <v>35</v>
      </c>
      <c r="HA34" s="65">
        <f>IF(GW34=0," ",VLOOKUP(GW34,PROTOKOL!$A:$E,5,))</f>
        <v>0.32253749999999998</v>
      </c>
      <c r="HB34" s="82">
        <f t="shared" si="41"/>
        <v>11.288812499999999</v>
      </c>
      <c r="HC34" s="61" t="str">
        <f>IF(HE34=0," ",VLOOKUP(HE34,PROTOKOL!$A:$F,6))</f>
        <v xml:space="preserve"> </v>
      </c>
      <c r="HD34" s="66"/>
      <c r="HE34" s="66"/>
      <c r="HF34" s="62"/>
      <c r="HG34" s="63" t="str">
        <f>IF(HE34=0," ",(VLOOKUP(HE34,PROTOKOL!$A$1:$E$28,2))*HF34)</f>
        <v xml:space="preserve"> </v>
      </c>
      <c r="HH34" s="64" t="str">
        <f t="shared" si="42"/>
        <v xml:space="preserve"> </v>
      </c>
      <c r="HI34" s="65" t="str">
        <f>IF(HE34=0," ",VLOOKUP(HE34,PROTOKOL!$A:$E,5,))</f>
        <v xml:space="preserve"> </v>
      </c>
      <c r="HJ34" s="82" t="str">
        <f t="shared" si="43"/>
        <v xml:space="preserve"> </v>
      </c>
      <c r="HK34" s="65"/>
      <c r="HL34" s="82" t="str">
        <f t="shared" si="98"/>
        <v xml:space="preserve"> </v>
      </c>
      <c r="HM34" s="117"/>
      <c r="HN34" s="225">
        <v>5</v>
      </c>
      <c r="HO34" s="61" t="str">
        <f>IF(HQ34=0," ",VLOOKUP(HQ34,PROTOKOL!$A:$F,6))</f>
        <v xml:space="preserve"> </v>
      </c>
      <c r="HP34" s="62"/>
      <c r="HQ34" s="62"/>
      <c r="HR34" s="62"/>
      <c r="HS34" s="63" t="str">
        <f>IF(HQ34=0," ",(VLOOKUP(HQ34,PROTOKOL!$A$1:$E$28,2))*HR34)</f>
        <v xml:space="preserve"> </v>
      </c>
      <c r="HT34" s="64" t="str">
        <f t="shared" si="44"/>
        <v xml:space="preserve"> </v>
      </c>
      <c r="HU34" s="65" t="str">
        <f>IF(HQ34=0," ",VLOOKUP(HQ34,PROTOKOL!$A:$E,5,))</f>
        <v xml:space="preserve"> </v>
      </c>
      <c r="HV34" s="82" t="str">
        <f t="shared" si="45"/>
        <v xml:space="preserve"> </v>
      </c>
      <c r="HW34" s="61" t="str">
        <f>IF(HY34=0," ",VLOOKUP(HY34,PROTOKOL!$A:$F,6))</f>
        <v xml:space="preserve"> </v>
      </c>
      <c r="HX34" s="66"/>
      <c r="HY34" s="66"/>
      <c r="HZ34" s="62"/>
      <c r="IA34" s="63" t="str">
        <f>IF(HY34=0," ",(VLOOKUP(HY34,PROTOKOL!$A$1:$E$28,2))*HZ34)</f>
        <v xml:space="preserve"> </v>
      </c>
      <c r="IB34" s="64" t="str">
        <f t="shared" si="46"/>
        <v xml:space="preserve"> </v>
      </c>
      <c r="IC34" s="65" t="str">
        <f>IF(HY34=0," ",VLOOKUP(HY34,PROTOKOL!$A:$E,5,))</f>
        <v xml:space="preserve"> </v>
      </c>
      <c r="ID34" s="82" t="str">
        <f t="shared" si="47"/>
        <v xml:space="preserve"> </v>
      </c>
      <c r="IE34" s="65"/>
      <c r="IF34" s="82" t="str">
        <f t="shared" si="99"/>
        <v xml:space="preserve"> </v>
      </c>
      <c r="IG34" s="117"/>
      <c r="IH34" s="225">
        <v>5</v>
      </c>
      <c r="II34" s="61" t="str">
        <f>IF(IK34=0," ",VLOOKUP(IK34,PROTOKOL!$A:$F,6))</f>
        <v>VAKUM TEST</v>
      </c>
      <c r="IJ34" s="62">
        <v>234</v>
      </c>
      <c r="IK34" s="62">
        <v>4</v>
      </c>
      <c r="IL34" s="62">
        <v>7.5</v>
      </c>
      <c r="IM34" s="63">
        <f>IF(IK34=0," ",(VLOOKUP(IK34,PROTOKOL!$A$1:$E$28,2))*IL34)</f>
        <v>150</v>
      </c>
      <c r="IN34" s="64">
        <f t="shared" si="48"/>
        <v>84</v>
      </c>
      <c r="IO34" s="65">
        <f>IF(IK34=0," ",VLOOKUP(IK34,PROTOKOL!$A:$E,5,))</f>
        <v>0.32253749999999998</v>
      </c>
      <c r="IP34" s="82">
        <f t="shared" si="49"/>
        <v>27.093149999999998</v>
      </c>
      <c r="IQ34" s="61" t="str">
        <f>IF(IS34=0," ",VLOOKUP(IS34,PROTOKOL!$A:$F,6))</f>
        <v xml:space="preserve"> </v>
      </c>
      <c r="IR34" s="66"/>
      <c r="IS34" s="66"/>
      <c r="IT34" s="62"/>
      <c r="IU34" s="63" t="str">
        <f>IF(IS34=0," ",(VLOOKUP(IS34,PROTOKOL!$A$1:$E$28,2))*IT34)</f>
        <v xml:space="preserve"> </v>
      </c>
      <c r="IV34" s="64" t="str">
        <f t="shared" si="50"/>
        <v xml:space="preserve"> </v>
      </c>
      <c r="IW34" s="65" t="str">
        <f>IF(IS34=0," ",VLOOKUP(IS34,PROTOKOL!$A:$E,5,))</f>
        <v xml:space="preserve"> </v>
      </c>
      <c r="IX34" s="82" t="str">
        <f t="shared" si="51"/>
        <v xml:space="preserve"> </v>
      </c>
      <c r="IY34" s="65"/>
      <c r="IZ34" s="82" t="str">
        <f t="shared" si="100"/>
        <v xml:space="preserve"> </v>
      </c>
      <c r="JA34" s="117"/>
      <c r="JB34" s="225">
        <v>5</v>
      </c>
      <c r="JC34" s="61" t="str">
        <f>IF(JE34=0," ",VLOOKUP(JE34,PROTOKOL!$A:$F,6))</f>
        <v>VAKUM TEST</v>
      </c>
      <c r="JD34" s="62">
        <v>237</v>
      </c>
      <c r="JE34" s="62">
        <v>4</v>
      </c>
      <c r="JF34" s="62">
        <v>7.5</v>
      </c>
      <c r="JG34" s="63">
        <f>IF(JE34=0," ",(VLOOKUP(JE34,PROTOKOL!$A$1:$E$28,2))*JF34)</f>
        <v>150</v>
      </c>
      <c r="JH34" s="64">
        <f t="shared" si="52"/>
        <v>87</v>
      </c>
      <c r="JI34" s="65">
        <f>IF(JE34=0," ",VLOOKUP(JE34,PROTOKOL!$A:$E,5,))</f>
        <v>0.32253749999999998</v>
      </c>
      <c r="JJ34" s="82">
        <f t="shared" si="53"/>
        <v>28.060762499999999</v>
      </c>
      <c r="JK34" s="61" t="str">
        <f>IF(JM34=0," ",VLOOKUP(JM34,PROTOKOL!$A:$F,6))</f>
        <v xml:space="preserve"> </v>
      </c>
      <c r="JL34" s="66"/>
      <c r="JM34" s="66"/>
      <c r="JN34" s="62"/>
      <c r="JO34" s="63" t="str">
        <f>IF(JM34=0," ",(VLOOKUP(JM34,PROTOKOL!$A$1:$E$28,2))*JN34)</f>
        <v xml:space="preserve"> </v>
      </c>
      <c r="JP34" s="64" t="str">
        <f t="shared" si="54"/>
        <v xml:space="preserve"> </v>
      </c>
      <c r="JQ34" s="65" t="str">
        <f>IF(JM34=0," ",VLOOKUP(JM34,PROTOKOL!$A:$E,5,))</f>
        <v xml:space="preserve"> </v>
      </c>
      <c r="JR34" s="82" t="str">
        <f t="shared" si="55"/>
        <v xml:space="preserve"> </v>
      </c>
      <c r="JS34" s="65"/>
      <c r="JT34" s="82" t="str">
        <f t="shared" si="101"/>
        <v xml:space="preserve"> </v>
      </c>
      <c r="JU34" s="117"/>
      <c r="JV34" s="225">
        <v>5</v>
      </c>
      <c r="JW34" s="61" t="str">
        <f>IF(JY34=0," ",VLOOKUP(JY34,PROTOKOL!$A:$F,6))</f>
        <v>PANTOGRAF LAVABO TAŞLAMA</v>
      </c>
      <c r="JX34" s="62">
        <v>93</v>
      </c>
      <c r="JY34" s="62">
        <v>9</v>
      </c>
      <c r="JZ34" s="62">
        <v>7.5</v>
      </c>
      <c r="KA34" s="63">
        <f>IF(JY34=0," ",(VLOOKUP(JY34,PROTOKOL!$A$1:$E$28,2))*JZ34)</f>
        <v>65</v>
      </c>
      <c r="KB34" s="64">
        <f t="shared" si="56"/>
        <v>28</v>
      </c>
      <c r="KC34" s="65">
        <f>IF(JY34=0," ",VLOOKUP(JY34,PROTOKOL!$A:$E,5,))</f>
        <v>0.73722857142857134</v>
      </c>
      <c r="KD34" s="82">
        <f t="shared" si="57"/>
        <v>20.642399999999999</v>
      </c>
      <c r="KE34" s="61" t="str">
        <f>IF(KG34=0," ",VLOOKUP(KG34,PROTOKOL!$A:$F,6))</f>
        <v xml:space="preserve"> </v>
      </c>
      <c r="KF34" s="66"/>
      <c r="KG34" s="66"/>
      <c r="KH34" s="62"/>
      <c r="KI34" s="63" t="str">
        <f>IF(KG34=0," ",(VLOOKUP(KG34,PROTOKOL!$A$1:$E$28,2))*KH34)</f>
        <v xml:space="preserve"> </v>
      </c>
      <c r="KJ34" s="64" t="str">
        <f t="shared" si="58"/>
        <v xml:space="preserve"> </v>
      </c>
      <c r="KK34" s="65" t="str">
        <f>IF(KG34=0," ",VLOOKUP(KG34,PROTOKOL!$A:$E,5,))</f>
        <v xml:space="preserve"> </v>
      </c>
      <c r="KL34" s="82" t="str">
        <f t="shared" si="59"/>
        <v xml:space="preserve"> </v>
      </c>
      <c r="KM34" s="65"/>
      <c r="KN34" s="82" t="str">
        <f t="shared" si="102"/>
        <v xml:space="preserve"> </v>
      </c>
      <c r="KO34" s="117"/>
      <c r="KP34" s="225">
        <v>5</v>
      </c>
      <c r="KQ34" s="61" t="str">
        <f>IF(KS34=0," ",VLOOKUP(KS34,PROTOKOL!$A:$F,6))</f>
        <v>VAKUM TEST</v>
      </c>
      <c r="KR34" s="62">
        <v>231</v>
      </c>
      <c r="KS34" s="62">
        <v>4</v>
      </c>
      <c r="KT34" s="62">
        <v>7.5</v>
      </c>
      <c r="KU34" s="63">
        <f>IF(KS34=0," ",(VLOOKUP(KS34,PROTOKOL!$A$1:$E$28,2))*KT34)</f>
        <v>150</v>
      </c>
      <c r="KV34" s="64">
        <f t="shared" si="60"/>
        <v>81</v>
      </c>
      <c r="KW34" s="65">
        <f>IF(KS34=0," ",VLOOKUP(KS34,PROTOKOL!$A:$E,5,))</f>
        <v>0.32253749999999998</v>
      </c>
      <c r="KX34" s="82">
        <f t="shared" si="61"/>
        <v>26.125537499999997</v>
      </c>
      <c r="KY34" s="61" t="str">
        <f>IF(LA34=0," ",VLOOKUP(LA34,PROTOKOL!$A:$F,6))</f>
        <v xml:space="preserve"> </v>
      </c>
      <c r="KZ34" s="66"/>
      <c r="LA34" s="66"/>
      <c r="LB34" s="62"/>
      <c r="LC34" s="63" t="str">
        <f>IF(LA34=0," ",(VLOOKUP(LA34,PROTOKOL!$A$1:$E$28,2))*LB34)</f>
        <v xml:space="preserve"> </v>
      </c>
      <c r="LD34" s="64" t="str">
        <f t="shared" si="62"/>
        <v xml:space="preserve"> </v>
      </c>
      <c r="LE34" s="65" t="str">
        <f>IF(LA34=0," ",VLOOKUP(LA34,PROTOKOL!$A:$E,5,))</f>
        <v xml:space="preserve"> </v>
      </c>
      <c r="LF34" s="82" t="str">
        <f t="shared" si="63"/>
        <v xml:space="preserve"> </v>
      </c>
      <c r="LG34" s="65"/>
      <c r="LH34" s="82" t="str">
        <f t="shared" si="103"/>
        <v xml:space="preserve"> </v>
      </c>
      <c r="LI34" s="117"/>
      <c r="LJ34" s="225">
        <v>5</v>
      </c>
      <c r="LK34" s="61" t="str">
        <f>IF(LM34=0," ",VLOOKUP(LM34,PROTOKOL!$A:$F,6))</f>
        <v>PANTOGRAF LAVABO TAŞLAMA</v>
      </c>
      <c r="LL34" s="62">
        <v>94</v>
      </c>
      <c r="LM34" s="62">
        <v>9</v>
      </c>
      <c r="LN34" s="62">
        <v>7.5</v>
      </c>
      <c r="LO34" s="63">
        <f>IF(LM34=0," ",(VLOOKUP(LM34,PROTOKOL!$A$1:$E$28,2))*LN34)</f>
        <v>65</v>
      </c>
      <c r="LP34" s="64">
        <f t="shared" si="64"/>
        <v>29</v>
      </c>
      <c r="LQ34" s="65">
        <f>IF(LM34=0," ",VLOOKUP(LM34,PROTOKOL!$A:$E,5,))</f>
        <v>0.73722857142857134</v>
      </c>
      <c r="LR34" s="82">
        <f t="shared" si="65"/>
        <v>21.379628571428569</v>
      </c>
      <c r="LS34" s="61" t="str">
        <f>IF(LU34=0," ",VLOOKUP(LU34,PROTOKOL!$A:$F,6))</f>
        <v xml:space="preserve"> </v>
      </c>
      <c r="LT34" s="66"/>
      <c r="LU34" s="66"/>
      <c r="LV34" s="62"/>
      <c r="LW34" s="63" t="str">
        <f>IF(LU34=0," ",(VLOOKUP(LU34,PROTOKOL!$A$1:$E$28,2))*LV34)</f>
        <v xml:space="preserve"> </v>
      </c>
      <c r="LX34" s="64" t="str">
        <f t="shared" si="66"/>
        <v xml:space="preserve"> </v>
      </c>
      <c r="LY34" s="65" t="str">
        <f>IF(LU34=0," ",VLOOKUP(LU34,PROTOKOL!$A:$E,5,))</f>
        <v xml:space="preserve"> </v>
      </c>
      <c r="LZ34" s="82" t="str">
        <f t="shared" si="67"/>
        <v xml:space="preserve"> </v>
      </c>
      <c r="MA34" s="65"/>
      <c r="MB34" s="82" t="str">
        <f t="shared" si="104"/>
        <v xml:space="preserve"> </v>
      </c>
      <c r="MC34" s="117"/>
      <c r="MD34" s="225">
        <v>5</v>
      </c>
      <c r="ME34" s="61" t="str">
        <f>IF(MG34=0," ",VLOOKUP(MG34,PROTOKOL!$A:$F,6))</f>
        <v>PANTOGRAF LAVABO TAŞLAMA</v>
      </c>
      <c r="MF34" s="62">
        <v>94</v>
      </c>
      <c r="MG34" s="62">
        <v>9</v>
      </c>
      <c r="MH34" s="62">
        <v>7.5</v>
      </c>
      <c r="MI34" s="63">
        <f>IF(MG34=0," ",(VLOOKUP(MG34,PROTOKOL!$A$1:$E$28,2))*MH34)</f>
        <v>65</v>
      </c>
      <c r="MJ34" s="64">
        <f t="shared" si="68"/>
        <v>29</v>
      </c>
      <c r="MK34" s="65">
        <f>IF(MG34=0," ",VLOOKUP(MG34,PROTOKOL!$A:$E,5,))</f>
        <v>0.73722857142857134</v>
      </c>
      <c r="ML34" s="82">
        <f t="shared" si="69"/>
        <v>21.379628571428569</v>
      </c>
      <c r="MM34" s="61" t="str">
        <f>IF(MO34=0," ",VLOOKUP(MO34,PROTOKOL!$A:$F,6))</f>
        <v xml:space="preserve"> </v>
      </c>
      <c r="MN34" s="66"/>
      <c r="MO34" s="66"/>
      <c r="MP34" s="62"/>
      <c r="MQ34" s="63" t="str">
        <f>IF(MO34=0," ",(VLOOKUP(MO34,PROTOKOL!$A$1:$E$28,2))*MP34)</f>
        <v xml:space="preserve"> </v>
      </c>
      <c r="MR34" s="64" t="str">
        <f t="shared" si="70"/>
        <v xml:space="preserve"> </v>
      </c>
      <c r="MS34" s="65" t="str">
        <f>IF(MO34=0," ",VLOOKUP(MO34,PROTOKOL!$A:$E,5,))</f>
        <v xml:space="preserve"> </v>
      </c>
      <c r="MT34" s="82" t="str">
        <f t="shared" si="71"/>
        <v xml:space="preserve"> </v>
      </c>
      <c r="MU34" s="65"/>
      <c r="MV34" s="82" t="str">
        <f t="shared" si="105"/>
        <v xml:space="preserve"> </v>
      </c>
      <c r="MW34" s="117"/>
      <c r="MX34" s="225">
        <v>5</v>
      </c>
      <c r="MY34" s="61" t="str">
        <f>IF(NA34=0," ",VLOOKUP(NA34,PROTOKOL!$A:$F,6))</f>
        <v>WNZL. LAV. VE DUV. ASMA KLZ</v>
      </c>
      <c r="MZ34" s="62">
        <v>222</v>
      </c>
      <c r="NA34" s="62">
        <v>1</v>
      </c>
      <c r="NB34" s="62">
        <v>7.5</v>
      </c>
      <c r="NC34" s="63">
        <f>IF(NA34=0," ",(VLOOKUP(NA34,PROTOKOL!$A$1:$E$28,2))*NB34)</f>
        <v>144</v>
      </c>
      <c r="ND34" s="64">
        <f t="shared" si="72"/>
        <v>78</v>
      </c>
      <c r="NE34" s="65">
        <f>IF(NA34=0," ",VLOOKUP(NA34,PROTOKOL!$A:$E,5,))</f>
        <v>0.33951315789473691</v>
      </c>
      <c r="NF34" s="82">
        <f t="shared" si="73"/>
        <v>26.482026315789479</v>
      </c>
      <c r="NG34" s="61" t="str">
        <f>IF(NI34=0," ",VLOOKUP(NI34,PROTOKOL!$A:$F,6))</f>
        <v xml:space="preserve"> </v>
      </c>
      <c r="NH34" s="66"/>
      <c r="NI34" s="66"/>
      <c r="NJ34" s="62"/>
      <c r="NK34" s="63" t="str">
        <f>IF(NI34=0," ",(VLOOKUP(NI34,PROTOKOL!$A$1:$E$28,2))*NJ34)</f>
        <v xml:space="preserve"> </v>
      </c>
      <c r="NL34" s="64" t="str">
        <f t="shared" si="74"/>
        <v xml:space="preserve"> </v>
      </c>
      <c r="NM34" s="65" t="str">
        <f>IF(NI34=0," ",VLOOKUP(NI34,PROTOKOL!$A:$E,5,))</f>
        <v xml:space="preserve"> </v>
      </c>
      <c r="NN34" s="82" t="str">
        <f t="shared" si="75"/>
        <v xml:space="preserve"> </v>
      </c>
      <c r="NO34" s="65"/>
      <c r="NP34" s="82" t="str">
        <f t="shared" si="106"/>
        <v xml:space="preserve"> </v>
      </c>
      <c r="NQ34" s="117"/>
      <c r="NR34" s="225">
        <v>5</v>
      </c>
      <c r="NS34" s="61" t="str">
        <f>IF(NU34=0," ",VLOOKUP(NU34,PROTOKOL!$A:$F,6))</f>
        <v>VAKUM TEST</v>
      </c>
      <c r="NT34" s="62">
        <v>60</v>
      </c>
      <c r="NU34" s="62">
        <v>4</v>
      </c>
      <c r="NV34" s="62">
        <v>2</v>
      </c>
      <c r="NW34" s="63">
        <f>IF(NU34=0," ",(VLOOKUP(NU34,PROTOKOL!$A$1:$E$28,2))*NV34)</f>
        <v>40</v>
      </c>
      <c r="NX34" s="64">
        <f t="shared" si="76"/>
        <v>20</v>
      </c>
      <c r="NY34" s="65">
        <f>IF(NU34=0," ",VLOOKUP(NU34,PROTOKOL!$A:$E,5,))</f>
        <v>0.32253749999999998</v>
      </c>
      <c r="NZ34" s="82">
        <f t="shared" si="77"/>
        <v>6.4507499999999993</v>
      </c>
      <c r="OA34" s="61" t="str">
        <f>IF(OC34=0," ",VLOOKUP(OC34,PROTOKOL!$A:$F,6))</f>
        <v xml:space="preserve"> </v>
      </c>
      <c r="OB34" s="66"/>
      <c r="OC34" s="66"/>
      <c r="OD34" s="62"/>
      <c r="OE34" s="63" t="str">
        <f>IF(OC34=0," ",(VLOOKUP(OC34,PROTOKOL!$A$1:$E$28,2))*OD34)</f>
        <v xml:space="preserve"> </v>
      </c>
      <c r="OF34" s="64" t="str">
        <f t="shared" si="78"/>
        <v xml:space="preserve"> </v>
      </c>
      <c r="OG34" s="65" t="str">
        <f>IF(OC34=0," ",VLOOKUP(OC34,PROTOKOL!$A:$E,5,))</f>
        <v xml:space="preserve"> </v>
      </c>
      <c r="OH34" s="82" t="str">
        <f t="shared" si="79"/>
        <v xml:space="preserve"> </v>
      </c>
      <c r="OI34" s="65"/>
      <c r="OJ34" s="82" t="str">
        <f t="shared" si="107"/>
        <v xml:space="preserve"> </v>
      </c>
      <c r="OK34" s="117"/>
      <c r="OL34" s="207">
        <v>5</v>
      </c>
      <c r="OM34" s="225">
        <v>5</v>
      </c>
      <c r="ON34" s="61" t="str">
        <f>IF(OP34=0," ",VLOOKUP(OP34,PROTOKOL!$A:$F,6))</f>
        <v xml:space="preserve"> </v>
      </c>
      <c r="OO34" s="62"/>
      <c r="OP34" s="62"/>
      <c r="OQ34" s="62"/>
      <c r="OR34" s="63" t="str">
        <f>IF(OP34=0," ",(VLOOKUP(OP34,PROTOKOL!$A$1:$E$28,2))*OQ34)</f>
        <v xml:space="preserve"> </v>
      </c>
      <c r="OS34" s="64" t="str">
        <f t="shared" si="80"/>
        <v xml:space="preserve"> </v>
      </c>
      <c r="OT34" s="65" t="str">
        <f>IF(OP34=0," ",VLOOKUP(OP34,PROTOKOL!$A:$E,5,))</f>
        <v xml:space="preserve"> </v>
      </c>
      <c r="OU34" s="82" t="str">
        <f t="shared" si="81"/>
        <v xml:space="preserve"> </v>
      </c>
      <c r="OV34" s="61" t="str">
        <f>IF(OX34=0," ",VLOOKUP(OX34,PROTOKOL!$A:$F,6))</f>
        <v xml:space="preserve"> </v>
      </c>
      <c r="OW34" s="66"/>
      <c r="OX34" s="66"/>
      <c r="OY34" s="62"/>
      <c r="OZ34" s="63" t="str">
        <f>IF(OX34=0," ",(VLOOKUP(OX34,PROTOKOL!$A$1:$E$28,2))*OY34)</f>
        <v xml:space="preserve"> </v>
      </c>
      <c r="PA34" s="64" t="str">
        <f t="shared" si="108"/>
        <v xml:space="preserve"> </v>
      </c>
      <c r="PB34" s="65" t="str">
        <f>IF(OX34=0," ",VLOOKUP(OX34,PROTOKOL!$A:$E,5,))</f>
        <v xml:space="preserve"> </v>
      </c>
      <c r="PC34" s="82" t="str">
        <f t="shared" si="109"/>
        <v xml:space="preserve"> </v>
      </c>
      <c r="PD34" s="82">
        <f t="shared" si="110"/>
        <v>0</v>
      </c>
      <c r="PE34" s="82" t="str">
        <f t="shared" si="111"/>
        <v xml:space="preserve"> </v>
      </c>
      <c r="PF34" s="117"/>
      <c r="PG34" s="225">
        <v>5</v>
      </c>
      <c r="PH34" s="61" t="str">
        <f>IF(PJ34=0," ",VLOOKUP(PJ34,PROTOKOL!$A:$F,6))</f>
        <v>PANTOGRAF LAVABO TAŞLAMA</v>
      </c>
      <c r="PI34" s="62">
        <v>91</v>
      </c>
      <c r="PJ34" s="62">
        <v>9</v>
      </c>
      <c r="PK34" s="62">
        <v>7.5</v>
      </c>
      <c r="PL34" s="63">
        <f>IF(PJ34=0," ",(VLOOKUP(PJ34,PROTOKOL!$A$1:$E$28,2))*PK34)</f>
        <v>65</v>
      </c>
      <c r="PM34" s="64">
        <f t="shared" si="84"/>
        <v>26</v>
      </c>
      <c r="PN34" s="65">
        <f>IF(PJ34=0," ",VLOOKUP(PJ34,PROTOKOL!$A:$E,5,))</f>
        <v>0.73722857142857134</v>
      </c>
      <c r="PO34" s="82">
        <f t="shared" si="85"/>
        <v>19.167942857142855</v>
      </c>
      <c r="PP34" s="61" t="str">
        <f>IF(PR34=0," ",VLOOKUP(PR34,PROTOKOL!$A:$F,6))</f>
        <v xml:space="preserve"> </v>
      </c>
      <c r="PQ34" s="66"/>
      <c r="PR34" s="66"/>
      <c r="PS34" s="62"/>
      <c r="PT34" s="63" t="str">
        <f>IF(PR34=0," ",(VLOOKUP(PR34,PROTOKOL!$A$1:$E$28,2))*PS34)</f>
        <v xml:space="preserve"> </v>
      </c>
      <c r="PU34" s="64" t="str">
        <f t="shared" si="86"/>
        <v xml:space="preserve"> </v>
      </c>
      <c r="PV34" s="65" t="str">
        <f>IF(PR34=0," ",VLOOKUP(PR34,PROTOKOL!$A:$E,5,))</f>
        <v xml:space="preserve"> </v>
      </c>
      <c r="PW34" s="82" t="str">
        <f t="shared" si="87"/>
        <v xml:space="preserve"> </v>
      </c>
      <c r="PX34" s="65"/>
      <c r="PY34" s="82" t="str">
        <f t="shared" si="112"/>
        <v xml:space="preserve"> </v>
      </c>
      <c r="PZ34" s="117"/>
      <c r="QA34" s="117"/>
      <c r="QB34" s="117"/>
      <c r="QC34" s="117"/>
      <c r="QD34" s="117"/>
      <c r="QE34" s="117"/>
      <c r="QF34" s="117"/>
      <c r="QG34" s="117"/>
      <c r="QH34" s="117"/>
      <c r="QI34" s="117"/>
      <c r="QJ34" s="117"/>
      <c r="QK34" s="117"/>
      <c r="QL34" s="117"/>
      <c r="QM34" s="117"/>
      <c r="QN34" s="117"/>
      <c r="QO34" s="117"/>
    </row>
    <row r="35" spans="1:457" ht="12.75" customHeight="1">
      <c r="B35" s="226"/>
      <c r="C35" s="61" t="str">
        <f>IF(E35=0," ",VLOOKUP(E35,PROTOKOL!$A:$F,6))</f>
        <v xml:space="preserve"> </v>
      </c>
      <c r="D35" s="62"/>
      <c r="E35" s="62"/>
      <c r="F35" s="62"/>
      <c r="G35" s="63" t="str">
        <f>IF(E35=0," ",(VLOOKUP(E35,PROTOKOL!$A$1:$E$28,2))*F35)</f>
        <v xml:space="preserve"> </v>
      </c>
      <c r="H35" s="64" t="str">
        <f t="shared" si="0"/>
        <v xml:space="preserve"> </v>
      </c>
      <c r="I35" s="65" t="str">
        <f>IF(E35=0," ",VLOOKUP(E35,PROTOKOL!$A:$E,5,))</f>
        <v xml:space="preserve"> </v>
      </c>
      <c r="J35" s="82" t="str">
        <f t="shared" si="1"/>
        <v xml:space="preserve"> </v>
      </c>
      <c r="K35" s="61" t="str">
        <f>IF(M35=0," ",VLOOKUP(M35,PROTOKOL!$A:$F,6))</f>
        <v xml:space="preserve"> </v>
      </c>
      <c r="L35" s="66"/>
      <c r="M35" s="66"/>
      <c r="N35" s="62"/>
      <c r="O35" s="63" t="str">
        <f>IF(M35=0," ",(VLOOKUP(M35,PROTOKOL!$A$1:$E$28,2))*N35)</f>
        <v xml:space="preserve"> </v>
      </c>
      <c r="P35" s="64" t="str">
        <f t="shared" si="2"/>
        <v xml:space="preserve"> </v>
      </c>
      <c r="Q35" s="65" t="str">
        <f>IF(M35=0," ",VLOOKUP(M35,PROTOKOL!$A:$E,5,))</f>
        <v xml:space="preserve"> </v>
      </c>
      <c r="R35" s="82" t="str">
        <f t="shared" si="3"/>
        <v xml:space="preserve"> </v>
      </c>
      <c r="S35" s="65"/>
      <c r="T35" s="82" t="str">
        <f t="shared" si="88"/>
        <v xml:space="preserve"> </v>
      </c>
      <c r="U35" s="185" t="str">
        <f>IF(F34+F35+F36=7.5,"ü","û")</f>
        <v>ü</v>
      </c>
      <c r="V35" s="226"/>
      <c r="W35" s="61" t="str">
        <f>IF(Y35=0," ",VLOOKUP(Y35,PROTOKOL!$A:$F,6))</f>
        <v xml:space="preserve"> </v>
      </c>
      <c r="X35" s="62"/>
      <c r="Y35" s="62"/>
      <c r="Z35" s="62"/>
      <c r="AA35" s="63" t="str">
        <f>IF(Y35=0," ",(VLOOKUP(Y35,PROTOKOL!$A$1:$E$28,2))*Z35)</f>
        <v xml:space="preserve"> </v>
      </c>
      <c r="AB35" s="64" t="str">
        <f t="shared" si="4"/>
        <v xml:space="preserve"> </v>
      </c>
      <c r="AC35" s="65" t="str">
        <f>IF(Y35=0," ",VLOOKUP(Y35,PROTOKOL!$A:$E,5,))</f>
        <v xml:space="preserve"> </v>
      </c>
      <c r="AD35" s="82" t="str">
        <f t="shared" si="5"/>
        <v xml:space="preserve"> </v>
      </c>
      <c r="AE35" s="61" t="str">
        <f>IF(AG35=0," ",VLOOKUP(AG35,PROTOKOL!$A:$F,6))</f>
        <v xml:space="preserve"> </v>
      </c>
      <c r="AF35" s="66"/>
      <c r="AG35" s="66"/>
      <c r="AH35" s="62"/>
      <c r="AI35" s="63" t="str">
        <f>IF(AG35=0," ",(VLOOKUP(AG35,PROTOKOL!$A$1:$E$28,2))*AH35)</f>
        <v xml:space="preserve"> </v>
      </c>
      <c r="AJ35" s="64" t="str">
        <f t="shared" si="6"/>
        <v xml:space="preserve"> </v>
      </c>
      <c r="AK35" s="65" t="str">
        <f>IF(AG35=0," ",VLOOKUP(AG35,PROTOKOL!$A:$E,5,))</f>
        <v xml:space="preserve"> </v>
      </c>
      <c r="AL35" s="82" t="str">
        <f t="shared" si="7"/>
        <v xml:space="preserve"> </v>
      </c>
      <c r="AM35" s="65"/>
      <c r="AN35" s="82" t="str">
        <f t="shared" si="89"/>
        <v xml:space="preserve"> </v>
      </c>
      <c r="AO35" s="185" t="str">
        <f>IF(Z34+Z35+Z36=7.5,"ü","û")</f>
        <v>ü</v>
      </c>
      <c r="AP35" s="226"/>
      <c r="AQ35" s="61" t="str">
        <f>IF(AS35=0," ",VLOOKUP(AS35,PROTOKOL!$A:$F,6))</f>
        <v xml:space="preserve"> </v>
      </c>
      <c r="AR35" s="62"/>
      <c r="AS35" s="62"/>
      <c r="AT35" s="62"/>
      <c r="AU35" s="63" t="str">
        <f>IF(AS35=0," ",(VLOOKUP(AS35,PROTOKOL!$A$1:$E$28,2))*AT35)</f>
        <v xml:space="preserve"> </v>
      </c>
      <c r="AV35" s="64" t="str">
        <f t="shared" si="8"/>
        <v xml:space="preserve"> </v>
      </c>
      <c r="AW35" s="65" t="str">
        <f>IF(AS35=0," ",VLOOKUP(AS35,PROTOKOL!$A:$E,5,))</f>
        <v xml:space="preserve"> </v>
      </c>
      <c r="AX35" s="82" t="str">
        <f t="shared" si="9"/>
        <v xml:space="preserve"> </v>
      </c>
      <c r="AY35" s="61" t="str">
        <f>IF(BA35=0," ",VLOOKUP(BA35,PROTOKOL!$A:$F,6))</f>
        <v xml:space="preserve"> </v>
      </c>
      <c r="AZ35" s="66"/>
      <c r="BA35" s="66"/>
      <c r="BB35" s="62"/>
      <c r="BC35" s="63" t="str">
        <f>IF(BA35=0," ",(VLOOKUP(BA35,PROTOKOL!$A$1:$E$28,2))*BB35)</f>
        <v xml:space="preserve"> </v>
      </c>
      <c r="BD35" s="64" t="str">
        <f t="shared" si="10"/>
        <v xml:space="preserve"> </v>
      </c>
      <c r="BE35" s="65" t="str">
        <f>IF(BA35=0," ",VLOOKUP(BA35,PROTOKOL!$A:$E,5,))</f>
        <v xml:space="preserve"> </v>
      </c>
      <c r="BF35" s="82" t="str">
        <f t="shared" si="11"/>
        <v xml:space="preserve"> </v>
      </c>
      <c r="BG35" s="65"/>
      <c r="BH35" s="82" t="str">
        <f t="shared" si="90"/>
        <v xml:space="preserve"> </v>
      </c>
      <c r="BI35" s="185" t="str">
        <f>IF(AT34+AT35+AT36=7.5,"ü","û")</f>
        <v>ü</v>
      </c>
      <c r="BJ35" s="226"/>
      <c r="BK35" s="61" t="str">
        <f>IF(BM35=0," ",VLOOKUP(BM35,PROTOKOL!$A:$F,6))</f>
        <v xml:space="preserve"> </v>
      </c>
      <c r="BL35" s="62"/>
      <c r="BM35" s="62"/>
      <c r="BN35" s="62"/>
      <c r="BO35" s="63" t="str">
        <f>IF(BM35=0," ",(VLOOKUP(BM35,PROTOKOL!$A$1:$E$28,2))*BN35)</f>
        <v xml:space="preserve"> </v>
      </c>
      <c r="BP35" s="64" t="str">
        <f t="shared" si="12"/>
        <v xml:space="preserve"> </v>
      </c>
      <c r="BQ35" s="65" t="str">
        <f>IF(BM35=0," ",VLOOKUP(BM35,PROTOKOL!$A:$E,5,))</f>
        <v xml:space="preserve"> </v>
      </c>
      <c r="BR35" s="82" t="str">
        <f t="shared" si="13"/>
        <v xml:space="preserve"> </v>
      </c>
      <c r="BS35" s="61" t="str">
        <f>IF(BU35=0," ",VLOOKUP(BU35,PROTOKOL!$A:$F,6))</f>
        <v xml:space="preserve"> </v>
      </c>
      <c r="BT35" s="66"/>
      <c r="BU35" s="66"/>
      <c r="BV35" s="62"/>
      <c r="BW35" s="63" t="str">
        <f>IF(BU35=0," ",(VLOOKUP(BU35,PROTOKOL!$A$1:$E$28,2))*BV35)</f>
        <v xml:space="preserve"> </v>
      </c>
      <c r="BX35" s="64" t="str">
        <f t="shared" si="14"/>
        <v xml:space="preserve"> </v>
      </c>
      <c r="BY35" s="65" t="str">
        <f>IF(BU35=0," ",VLOOKUP(BU35,PROTOKOL!$A:$E,5,))</f>
        <v xml:space="preserve"> </v>
      </c>
      <c r="BZ35" s="82" t="str">
        <f t="shared" si="15"/>
        <v xml:space="preserve"> </v>
      </c>
      <c r="CA35" s="65"/>
      <c r="CB35" s="82" t="str">
        <f t="shared" si="91"/>
        <v xml:space="preserve"> </v>
      </c>
      <c r="CC35" s="185" t="str">
        <f>IF(AT34+AT35+AT36=7.5,"ü","û")</f>
        <v>ü</v>
      </c>
      <c r="CD35" s="226"/>
      <c r="CE35" s="61" t="str">
        <f>IF(CG35=0," ",VLOOKUP(CG35,PROTOKOL!$A:$F,6))</f>
        <v xml:space="preserve"> </v>
      </c>
      <c r="CF35" s="62"/>
      <c r="CG35" s="62"/>
      <c r="CH35" s="62"/>
      <c r="CI35" s="63" t="str">
        <f>IF(CG35=0," ",(VLOOKUP(CG35,PROTOKOL!$A$1:$E$28,2))*CH35)</f>
        <v xml:space="preserve"> </v>
      </c>
      <c r="CJ35" s="64" t="str">
        <f t="shared" si="16"/>
        <v xml:space="preserve"> </v>
      </c>
      <c r="CK35" s="65" t="str">
        <f>IF(CG35=0," ",VLOOKUP(CG35,PROTOKOL!$A:$E,5,))</f>
        <v xml:space="preserve"> </v>
      </c>
      <c r="CL35" s="82" t="str">
        <f t="shared" si="17"/>
        <v xml:space="preserve"> </v>
      </c>
      <c r="CM35" s="61" t="str">
        <f>IF(CO35=0," ",VLOOKUP(CO35,PROTOKOL!$A:$F,6))</f>
        <v xml:space="preserve"> </v>
      </c>
      <c r="CN35" s="66"/>
      <c r="CO35" s="66"/>
      <c r="CP35" s="62"/>
      <c r="CQ35" s="63" t="str">
        <f>IF(CO35=0," ",(VLOOKUP(CO35,PROTOKOL!$A$1:$E$28,2))*CP35)</f>
        <v xml:space="preserve"> </v>
      </c>
      <c r="CR35" s="64" t="str">
        <f t="shared" si="18"/>
        <v xml:space="preserve"> </v>
      </c>
      <c r="CS35" s="65" t="str">
        <f>IF(CO35=0," ",VLOOKUP(CO35,PROTOKOL!$A:$E,5,))</f>
        <v xml:space="preserve"> </v>
      </c>
      <c r="CT35" s="82" t="str">
        <f t="shared" si="19"/>
        <v xml:space="preserve"> </v>
      </c>
      <c r="CU35" s="65"/>
      <c r="CV35" s="82" t="str">
        <f t="shared" si="92"/>
        <v xml:space="preserve"> </v>
      </c>
      <c r="CW35" s="185" t="str">
        <f>IF(CH34+CH35+CH36=7.5,"ü","û")</f>
        <v>ü</v>
      </c>
      <c r="CX35" s="226"/>
      <c r="CY35" s="61" t="str">
        <f>IF(DA35=0," ",VLOOKUP(DA35,PROTOKOL!$A:$F,6))</f>
        <v xml:space="preserve"> </v>
      </c>
      <c r="CZ35" s="62"/>
      <c r="DA35" s="62"/>
      <c r="DB35" s="62"/>
      <c r="DC35" s="63" t="str">
        <f>IF(DA35=0," ",(VLOOKUP(DA35,PROTOKOL!$A$1:$E$28,2))*DB35)</f>
        <v xml:space="preserve"> </v>
      </c>
      <c r="DD35" s="64" t="str">
        <f t="shared" si="20"/>
        <v xml:space="preserve"> </v>
      </c>
      <c r="DE35" s="65" t="str">
        <f>IF(DA35=0," ",VLOOKUP(DA35,PROTOKOL!$A:$E,5,))</f>
        <v xml:space="preserve"> </v>
      </c>
      <c r="DF35" s="82" t="str">
        <f t="shared" si="21"/>
        <v xml:space="preserve"> </v>
      </c>
      <c r="DG35" s="61" t="str">
        <f>IF(DI35=0," ",VLOOKUP(DI35,PROTOKOL!$A:$F,6))</f>
        <v xml:space="preserve"> </v>
      </c>
      <c r="DH35" s="66"/>
      <c r="DI35" s="66"/>
      <c r="DJ35" s="62"/>
      <c r="DK35" s="63" t="str">
        <f>IF(DI35=0," ",(VLOOKUP(DI35,PROTOKOL!$A$1:$E$28,2))*DJ35)</f>
        <v xml:space="preserve"> </v>
      </c>
      <c r="DL35" s="64" t="str">
        <f t="shared" si="22"/>
        <v xml:space="preserve"> </v>
      </c>
      <c r="DM35" s="65" t="str">
        <f>IF(DI35=0," ",VLOOKUP(DI35,PROTOKOL!$A:$E,5,))</f>
        <v xml:space="preserve"> </v>
      </c>
      <c r="DN35" s="82" t="str">
        <f t="shared" si="23"/>
        <v xml:space="preserve"> </v>
      </c>
      <c r="DO35" s="65"/>
      <c r="DP35" s="82" t="str">
        <f t="shared" si="93"/>
        <v xml:space="preserve"> </v>
      </c>
      <c r="DQ35" s="185" t="str">
        <f>IF(DB34+DB35+DB36=7.5,"ü","û")</f>
        <v>ü</v>
      </c>
      <c r="DR35" s="226"/>
      <c r="DS35" s="61" t="str">
        <f>IF(DU35=0," ",VLOOKUP(DU35,PROTOKOL!$A:$F,6))</f>
        <v xml:space="preserve"> </v>
      </c>
      <c r="DT35" s="62"/>
      <c r="DU35" s="62"/>
      <c r="DV35" s="62"/>
      <c r="DW35" s="63" t="str">
        <f>IF(DU35=0," ",(VLOOKUP(DU35,PROTOKOL!$A$1:$E$28,2))*DV35)</f>
        <v xml:space="preserve"> </v>
      </c>
      <c r="DX35" s="64" t="str">
        <f t="shared" si="24"/>
        <v xml:space="preserve"> </v>
      </c>
      <c r="DY35" s="65" t="str">
        <f>IF(DU35=0," ",VLOOKUP(DU35,PROTOKOL!$A:$E,5,))</f>
        <v xml:space="preserve"> </v>
      </c>
      <c r="DZ35" s="82" t="str">
        <f t="shared" si="25"/>
        <v xml:space="preserve"> </v>
      </c>
      <c r="EA35" s="61" t="str">
        <f>IF(EC35=0," ",VLOOKUP(EC35,PROTOKOL!$A:$F,6))</f>
        <v xml:space="preserve"> </v>
      </c>
      <c r="EB35" s="66"/>
      <c r="EC35" s="66"/>
      <c r="ED35" s="62"/>
      <c r="EE35" s="63" t="str">
        <f>IF(EC35=0," ",(VLOOKUP(EC35,PROTOKOL!$A$1:$E$28,2))*ED35)</f>
        <v xml:space="preserve"> </v>
      </c>
      <c r="EF35" s="64" t="str">
        <f t="shared" si="26"/>
        <v xml:space="preserve"> </v>
      </c>
      <c r="EG35" s="65" t="str">
        <f>IF(EC35=0," ",VLOOKUP(EC35,PROTOKOL!$A:$E,5,))</f>
        <v xml:space="preserve"> </v>
      </c>
      <c r="EH35" s="82" t="str">
        <f t="shared" si="27"/>
        <v xml:space="preserve"> </v>
      </c>
      <c r="EI35" s="65"/>
      <c r="EJ35" s="82" t="str">
        <f t="shared" si="94"/>
        <v xml:space="preserve"> </v>
      </c>
      <c r="EK35" s="185" t="str">
        <f>IF(DB34+DB35+DB36=7.5,"ü","û")</f>
        <v>ü</v>
      </c>
      <c r="EL35" s="226"/>
      <c r="EM35" s="61" t="str">
        <f>IF(EO35=0," ",VLOOKUP(EO35,PROTOKOL!$A:$F,6))</f>
        <v xml:space="preserve"> </v>
      </c>
      <c r="EN35" s="62"/>
      <c r="EO35" s="62"/>
      <c r="EP35" s="62"/>
      <c r="EQ35" s="63" t="str">
        <f>IF(EO35=0," ",(VLOOKUP(EO35,PROTOKOL!$A$1:$E$28,2))*EP35)</f>
        <v xml:space="preserve"> </v>
      </c>
      <c r="ER35" s="64" t="str">
        <f t="shared" si="28"/>
        <v xml:space="preserve"> </v>
      </c>
      <c r="ES35" s="65" t="str">
        <f>IF(EO35=0," ",VLOOKUP(EO35,PROTOKOL!$A:$E,5,))</f>
        <v xml:space="preserve"> </v>
      </c>
      <c r="ET35" s="82" t="str">
        <f t="shared" si="29"/>
        <v xml:space="preserve"> </v>
      </c>
      <c r="EU35" s="61" t="str">
        <f>IF(EW35=0," ",VLOOKUP(EW35,PROTOKOL!$A:$F,6))</f>
        <v xml:space="preserve"> </v>
      </c>
      <c r="EV35" s="66"/>
      <c r="EW35" s="66"/>
      <c r="EX35" s="62"/>
      <c r="EY35" s="63" t="str">
        <f>IF(EW35=0," ",(VLOOKUP(EW35,PROTOKOL!$A$1:$E$28,2))*EX35)</f>
        <v xml:space="preserve"> </v>
      </c>
      <c r="EZ35" s="64" t="str">
        <f t="shared" si="30"/>
        <v xml:space="preserve"> </v>
      </c>
      <c r="FA35" s="65" t="str">
        <f>IF(EW35=0," ",VLOOKUP(EW35,PROTOKOL!$A:$E,5,))</f>
        <v xml:space="preserve"> </v>
      </c>
      <c r="FB35" s="82" t="str">
        <f t="shared" si="31"/>
        <v xml:space="preserve"> </v>
      </c>
      <c r="FC35" s="65"/>
      <c r="FD35" s="82" t="str">
        <f t="shared" si="95"/>
        <v xml:space="preserve"> </v>
      </c>
      <c r="FE35" s="185" t="str">
        <f>IF(EP34+EP35+EP36=7.5,"ü","û")</f>
        <v>ü</v>
      </c>
      <c r="FF35" s="226"/>
      <c r="FG35" s="61" t="str">
        <f>IF(FI35=0," ",VLOOKUP(FI35,PROTOKOL!$A:$F,6))</f>
        <v>PERDE KESME SULU SİST.</v>
      </c>
      <c r="FH35" s="62">
        <v>60</v>
      </c>
      <c r="FI35" s="62">
        <v>8</v>
      </c>
      <c r="FJ35" s="62">
        <v>3</v>
      </c>
      <c r="FK35" s="63">
        <f>IF(FI35=0," ",(VLOOKUP(FI35,PROTOKOL!$A$1:$E$28,2))*FJ35)</f>
        <v>39.200000000000003</v>
      </c>
      <c r="FL35" s="64">
        <f t="shared" si="32"/>
        <v>20.799999999999997</v>
      </c>
      <c r="FM35" s="65">
        <f>IF(FI35=0," ",VLOOKUP(FI35,PROTOKOL!$A:$E,5,))</f>
        <v>0.49621153846153848</v>
      </c>
      <c r="FN35" s="82">
        <f t="shared" si="33"/>
        <v>10.321199999999999</v>
      </c>
      <c r="FO35" s="61" t="str">
        <f>IF(FQ35=0," ",VLOOKUP(FQ35,PROTOKOL!$A:$F,6))</f>
        <v xml:space="preserve"> </v>
      </c>
      <c r="FP35" s="66"/>
      <c r="FQ35" s="66"/>
      <c r="FR35" s="62"/>
      <c r="FS35" s="63" t="str">
        <f>IF(FQ35=0," ",(VLOOKUP(FQ35,PROTOKOL!$A$1:$E$28,2))*FR35)</f>
        <v xml:space="preserve"> </v>
      </c>
      <c r="FT35" s="64" t="str">
        <f t="shared" si="34"/>
        <v xml:space="preserve"> </v>
      </c>
      <c r="FU35" s="65" t="str">
        <f>IF(FQ35=0," ",VLOOKUP(FQ35,PROTOKOL!$A:$E,5,))</f>
        <v xml:space="preserve"> </v>
      </c>
      <c r="FV35" s="82" t="str">
        <f t="shared" si="35"/>
        <v xml:space="preserve"> </v>
      </c>
      <c r="FW35" s="65"/>
      <c r="FX35" s="82" t="str">
        <f t="shared" si="96"/>
        <v xml:space="preserve"> </v>
      </c>
      <c r="FY35" s="185" t="str">
        <f>IF(EP34+EP35+EP36=7.5,"ü","û")</f>
        <v>ü</v>
      </c>
      <c r="FZ35" s="226"/>
      <c r="GA35" s="61" t="str">
        <f>IF(GC35=0," ",VLOOKUP(GC35,PROTOKOL!$A:$F,6))</f>
        <v xml:space="preserve"> </v>
      </c>
      <c r="GB35" s="62"/>
      <c r="GC35" s="62"/>
      <c r="GD35" s="62"/>
      <c r="GE35" s="63" t="str">
        <f>IF(GC35=0," ",(VLOOKUP(GC35,PROTOKOL!$A$1:$E$28,2))*GD35)</f>
        <v xml:space="preserve"> </v>
      </c>
      <c r="GF35" s="64" t="str">
        <f t="shared" si="36"/>
        <v xml:space="preserve"> </v>
      </c>
      <c r="GG35" s="65" t="str">
        <f>IF(GC35=0," ",VLOOKUP(GC35,PROTOKOL!$A:$E,5,))</f>
        <v xml:space="preserve"> </v>
      </c>
      <c r="GH35" s="82" t="str">
        <f t="shared" si="37"/>
        <v xml:space="preserve"> </v>
      </c>
      <c r="GI35" s="61" t="str">
        <f>IF(GK35=0," ",VLOOKUP(GK35,PROTOKOL!$A:$F,6))</f>
        <v xml:space="preserve"> </v>
      </c>
      <c r="GJ35" s="66"/>
      <c r="GK35" s="66"/>
      <c r="GL35" s="62"/>
      <c r="GM35" s="63" t="str">
        <f>IF(GK35=0," ",(VLOOKUP(GK35,PROTOKOL!$A$1:$E$28,2))*GL35)</f>
        <v xml:space="preserve"> </v>
      </c>
      <c r="GN35" s="64" t="str">
        <f t="shared" si="38"/>
        <v xml:space="preserve"> </v>
      </c>
      <c r="GO35" s="65" t="str">
        <f>IF(GK35=0," ",VLOOKUP(GK35,PROTOKOL!$A:$E,5,))</f>
        <v xml:space="preserve"> </v>
      </c>
      <c r="GP35" s="82" t="str">
        <f t="shared" si="39"/>
        <v xml:space="preserve"> </v>
      </c>
      <c r="GQ35" s="65"/>
      <c r="GR35" s="82" t="str">
        <f t="shared" si="97"/>
        <v xml:space="preserve"> </v>
      </c>
      <c r="GS35" s="185" t="str">
        <f>IF(GD34+GD35+GD36=7.5,"ü","û")</f>
        <v>ü</v>
      </c>
      <c r="GT35" s="226"/>
      <c r="GU35" s="61" t="str">
        <f>IF(GW35=0," ",VLOOKUP(GW35,PROTOKOL!$A:$F,6))</f>
        <v>PERDE KESME SULU SİST.</v>
      </c>
      <c r="GV35" s="62">
        <v>71</v>
      </c>
      <c r="GW35" s="62">
        <v>8</v>
      </c>
      <c r="GX35" s="62">
        <v>3.5</v>
      </c>
      <c r="GY35" s="63">
        <f>IF(GW35=0," ",(VLOOKUP(GW35,PROTOKOL!$A$1:$E$28,2))*GX35)</f>
        <v>45.733333333333334</v>
      </c>
      <c r="GZ35" s="64">
        <f t="shared" si="40"/>
        <v>25.266666666666666</v>
      </c>
      <c r="HA35" s="65">
        <f>IF(GW35=0," ",VLOOKUP(GW35,PROTOKOL!$A:$E,5,))</f>
        <v>0.49621153846153848</v>
      </c>
      <c r="HB35" s="82">
        <f t="shared" si="41"/>
        <v>12.537611538461539</v>
      </c>
      <c r="HC35" s="61" t="str">
        <f>IF(HE35=0," ",VLOOKUP(HE35,PROTOKOL!$A:$F,6))</f>
        <v xml:space="preserve"> </v>
      </c>
      <c r="HD35" s="66"/>
      <c r="HE35" s="66"/>
      <c r="HF35" s="62"/>
      <c r="HG35" s="63" t="str">
        <f>IF(HE35=0," ",(VLOOKUP(HE35,PROTOKOL!$A$1:$E$28,2))*HF35)</f>
        <v xml:space="preserve"> </v>
      </c>
      <c r="HH35" s="64" t="str">
        <f t="shared" si="42"/>
        <v xml:space="preserve"> </v>
      </c>
      <c r="HI35" s="65" t="str">
        <f>IF(HE35=0," ",VLOOKUP(HE35,PROTOKOL!$A:$E,5,))</f>
        <v xml:space="preserve"> </v>
      </c>
      <c r="HJ35" s="82" t="str">
        <f t="shared" si="43"/>
        <v xml:space="preserve"> </v>
      </c>
      <c r="HK35" s="65"/>
      <c r="HL35" s="82" t="str">
        <f t="shared" si="98"/>
        <v xml:space="preserve"> </v>
      </c>
      <c r="HM35" s="185" t="str">
        <f>IF(GX34+GX35+GX36=7.5,"ü","û")</f>
        <v>ü</v>
      </c>
      <c r="HN35" s="226"/>
      <c r="HO35" s="61" t="s">
        <v>115</v>
      </c>
      <c r="HP35" s="62"/>
      <c r="HQ35" s="62"/>
      <c r="HR35" s="62"/>
      <c r="HS35" s="63" t="str">
        <f>IF(HQ35=0," ",(VLOOKUP(HQ35,PROTOKOL!$A$1:$E$28,2))*HR35)</f>
        <v xml:space="preserve"> </v>
      </c>
      <c r="HT35" s="64" t="str">
        <f t="shared" si="44"/>
        <v xml:space="preserve"> </v>
      </c>
      <c r="HU35" s="65" t="str">
        <f>IF(HQ35=0," ",VLOOKUP(HQ35,PROTOKOL!$A:$E,5,))</f>
        <v xml:space="preserve"> </v>
      </c>
      <c r="HV35" s="82" t="str">
        <f t="shared" si="45"/>
        <v xml:space="preserve"> </v>
      </c>
      <c r="HW35" s="61" t="str">
        <f>IF(HY35=0," ",VLOOKUP(HY35,PROTOKOL!$A:$F,6))</f>
        <v xml:space="preserve"> </v>
      </c>
      <c r="HX35" s="66"/>
      <c r="HY35" s="66"/>
      <c r="HZ35" s="62"/>
      <c r="IA35" s="63" t="str">
        <f>IF(HY35=0," ",(VLOOKUP(HY35,PROTOKOL!$A$1:$E$28,2))*HZ35)</f>
        <v xml:space="preserve"> </v>
      </c>
      <c r="IB35" s="64" t="str">
        <f t="shared" si="46"/>
        <v xml:space="preserve"> </v>
      </c>
      <c r="IC35" s="65" t="str">
        <f>IF(HY35=0," ",VLOOKUP(HY35,PROTOKOL!$A:$E,5,))</f>
        <v xml:space="preserve"> </v>
      </c>
      <c r="ID35" s="82" t="str">
        <f t="shared" si="47"/>
        <v xml:space="preserve"> </v>
      </c>
      <c r="IE35" s="65"/>
      <c r="IF35" s="82" t="str">
        <f t="shared" si="99"/>
        <v xml:space="preserve"> </v>
      </c>
      <c r="IG35" s="185" t="str">
        <f>IF(HR34+HR35+HR36=7.5,"ü","û")</f>
        <v>û</v>
      </c>
      <c r="IH35" s="226"/>
      <c r="II35" s="61" t="str">
        <f>IF(IK35=0," ",VLOOKUP(IK35,PROTOKOL!$A:$F,6))</f>
        <v xml:space="preserve"> </v>
      </c>
      <c r="IJ35" s="62"/>
      <c r="IK35" s="62"/>
      <c r="IL35" s="62"/>
      <c r="IM35" s="63" t="str">
        <f>IF(IK35=0," ",(VLOOKUP(IK35,PROTOKOL!$A$1:$E$28,2))*IL35)</f>
        <v xml:space="preserve"> </v>
      </c>
      <c r="IN35" s="64" t="str">
        <f t="shared" si="48"/>
        <v xml:space="preserve"> </v>
      </c>
      <c r="IO35" s="65" t="str">
        <f>IF(IK35=0," ",VLOOKUP(IK35,PROTOKOL!$A:$E,5,))</f>
        <v xml:space="preserve"> </v>
      </c>
      <c r="IP35" s="82" t="str">
        <f t="shared" si="49"/>
        <v xml:space="preserve"> </v>
      </c>
      <c r="IQ35" s="61" t="str">
        <f>IF(IS35=0," ",VLOOKUP(IS35,PROTOKOL!$A:$F,6))</f>
        <v xml:space="preserve"> </v>
      </c>
      <c r="IR35" s="66"/>
      <c r="IS35" s="66"/>
      <c r="IT35" s="62"/>
      <c r="IU35" s="63" t="str">
        <f>IF(IS35=0," ",(VLOOKUP(IS35,PROTOKOL!$A$1:$E$28,2))*IT35)</f>
        <v xml:space="preserve"> </v>
      </c>
      <c r="IV35" s="64" t="str">
        <f t="shared" si="50"/>
        <v xml:space="preserve"> </v>
      </c>
      <c r="IW35" s="65" t="str">
        <f>IF(IS35=0," ",VLOOKUP(IS35,PROTOKOL!$A:$E,5,))</f>
        <v xml:space="preserve"> </v>
      </c>
      <c r="IX35" s="82" t="str">
        <f t="shared" si="51"/>
        <v xml:space="preserve"> </v>
      </c>
      <c r="IY35" s="65"/>
      <c r="IZ35" s="82" t="str">
        <f t="shared" si="100"/>
        <v xml:space="preserve"> </v>
      </c>
      <c r="JA35" s="185" t="str">
        <f>IF(HR34+HR35+HR36=7.5,"ü","û")</f>
        <v>û</v>
      </c>
      <c r="JB35" s="226"/>
      <c r="JC35" s="61" t="str">
        <f>IF(JE35=0," ",VLOOKUP(JE35,PROTOKOL!$A:$F,6))</f>
        <v xml:space="preserve"> </v>
      </c>
      <c r="JD35" s="62"/>
      <c r="JE35" s="62"/>
      <c r="JF35" s="62"/>
      <c r="JG35" s="63" t="str">
        <f>IF(JE35=0," ",(VLOOKUP(JE35,PROTOKOL!$A$1:$E$28,2))*JF35)</f>
        <v xml:space="preserve"> </v>
      </c>
      <c r="JH35" s="64" t="str">
        <f t="shared" si="52"/>
        <v xml:space="preserve"> </v>
      </c>
      <c r="JI35" s="65" t="str">
        <f>IF(JE35=0," ",VLOOKUP(JE35,PROTOKOL!$A:$E,5,))</f>
        <v xml:space="preserve"> </v>
      </c>
      <c r="JJ35" s="82" t="str">
        <f t="shared" si="53"/>
        <v xml:space="preserve"> </v>
      </c>
      <c r="JK35" s="61" t="str">
        <f>IF(JM35=0," ",VLOOKUP(JM35,PROTOKOL!$A:$F,6))</f>
        <v xml:space="preserve"> </v>
      </c>
      <c r="JL35" s="66"/>
      <c r="JM35" s="66"/>
      <c r="JN35" s="62"/>
      <c r="JO35" s="63" t="str">
        <f>IF(JM35=0," ",(VLOOKUP(JM35,PROTOKOL!$A$1:$E$28,2))*JN35)</f>
        <v xml:space="preserve"> </v>
      </c>
      <c r="JP35" s="64" t="str">
        <f t="shared" si="54"/>
        <v xml:space="preserve"> </v>
      </c>
      <c r="JQ35" s="65" t="str">
        <f>IF(JM35=0," ",VLOOKUP(JM35,PROTOKOL!$A:$E,5,))</f>
        <v xml:space="preserve"> </v>
      </c>
      <c r="JR35" s="82" t="str">
        <f t="shared" si="55"/>
        <v xml:space="preserve"> </v>
      </c>
      <c r="JS35" s="65"/>
      <c r="JT35" s="82" t="str">
        <f t="shared" si="101"/>
        <v xml:space="preserve"> </v>
      </c>
      <c r="JU35" s="185" t="str">
        <f>IF(JF34+JF35+JF36=7.5,"ü","û")</f>
        <v>ü</v>
      </c>
      <c r="JV35" s="226"/>
      <c r="JW35" s="61" t="str">
        <f>IF(JY35=0," ",VLOOKUP(JY35,PROTOKOL!$A:$F,6))</f>
        <v xml:space="preserve"> </v>
      </c>
      <c r="JX35" s="62"/>
      <c r="JY35" s="62"/>
      <c r="JZ35" s="62"/>
      <c r="KA35" s="63" t="str">
        <f>IF(JY35=0," ",(VLOOKUP(JY35,PROTOKOL!$A$1:$E$28,2))*JZ35)</f>
        <v xml:space="preserve"> </v>
      </c>
      <c r="KB35" s="64" t="str">
        <f t="shared" si="56"/>
        <v xml:space="preserve"> </v>
      </c>
      <c r="KC35" s="65" t="str">
        <f>IF(JY35=0," ",VLOOKUP(JY35,PROTOKOL!$A:$E,5,))</f>
        <v xml:space="preserve"> </v>
      </c>
      <c r="KD35" s="82" t="str">
        <f t="shared" si="57"/>
        <v xml:space="preserve"> </v>
      </c>
      <c r="KE35" s="61" t="str">
        <f>IF(KG35=0," ",VLOOKUP(KG35,PROTOKOL!$A:$F,6))</f>
        <v xml:space="preserve"> </v>
      </c>
      <c r="KF35" s="66"/>
      <c r="KG35" s="66"/>
      <c r="KH35" s="62"/>
      <c r="KI35" s="63" t="str">
        <f>IF(KG35=0," ",(VLOOKUP(KG35,PROTOKOL!$A$1:$E$28,2))*KH35)</f>
        <v xml:space="preserve"> </v>
      </c>
      <c r="KJ35" s="64" t="str">
        <f t="shared" si="58"/>
        <v xml:space="preserve"> </v>
      </c>
      <c r="KK35" s="65" t="str">
        <f>IF(KG35=0," ",VLOOKUP(KG35,PROTOKOL!$A:$E,5,))</f>
        <v xml:space="preserve"> </v>
      </c>
      <c r="KL35" s="82" t="str">
        <f t="shared" si="59"/>
        <v xml:space="preserve"> </v>
      </c>
      <c r="KM35" s="65"/>
      <c r="KN35" s="82" t="str">
        <f t="shared" si="102"/>
        <v xml:space="preserve"> </v>
      </c>
      <c r="KO35" s="185" t="str">
        <f>IF(JZ34+JZ35+JZ36=7.5,"ü","û")</f>
        <v>ü</v>
      </c>
      <c r="KP35" s="226"/>
      <c r="KQ35" s="61" t="str">
        <f>IF(KS35=0," ",VLOOKUP(KS35,PROTOKOL!$A:$F,6))</f>
        <v xml:space="preserve"> </v>
      </c>
      <c r="KR35" s="62"/>
      <c r="KS35" s="62"/>
      <c r="KT35" s="62"/>
      <c r="KU35" s="63" t="str">
        <f>IF(KS35=0," ",(VLOOKUP(KS35,PROTOKOL!$A$1:$E$28,2))*KT35)</f>
        <v xml:space="preserve"> </v>
      </c>
      <c r="KV35" s="64" t="str">
        <f t="shared" si="60"/>
        <v xml:space="preserve"> </v>
      </c>
      <c r="KW35" s="65" t="str">
        <f>IF(KS35=0," ",VLOOKUP(KS35,PROTOKOL!$A:$E,5,))</f>
        <v xml:space="preserve"> </v>
      </c>
      <c r="KX35" s="82" t="str">
        <f t="shared" si="61"/>
        <v xml:space="preserve"> </v>
      </c>
      <c r="KY35" s="61" t="str">
        <f>IF(LA35=0," ",VLOOKUP(LA35,PROTOKOL!$A:$F,6))</f>
        <v xml:space="preserve"> </v>
      </c>
      <c r="KZ35" s="66"/>
      <c r="LA35" s="66"/>
      <c r="LB35" s="62"/>
      <c r="LC35" s="63" t="str">
        <f>IF(LA35=0," ",(VLOOKUP(LA35,PROTOKOL!$A$1:$E$28,2))*LB35)</f>
        <v xml:space="preserve"> </v>
      </c>
      <c r="LD35" s="64" t="str">
        <f t="shared" si="62"/>
        <v xml:space="preserve"> </v>
      </c>
      <c r="LE35" s="65" t="str">
        <f>IF(LA35=0," ",VLOOKUP(LA35,PROTOKOL!$A:$E,5,))</f>
        <v xml:space="preserve"> </v>
      </c>
      <c r="LF35" s="82" t="str">
        <f t="shared" si="63"/>
        <v xml:space="preserve"> </v>
      </c>
      <c r="LG35" s="65"/>
      <c r="LH35" s="82" t="str">
        <f t="shared" si="103"/>
        <v xml:space="preserve"> </v>
      </c>
      <c r="LI35" s="185" t="str">
        <f>IF(JZ34+JZ35+JZ36=7.5,"ü","û")</f>
        <v>ü</v>
      </c>
      <c r="LJ35" s="226"/>
      <c r="LK35" s="61" t="str">
        <f>IF(LM35=0," ",VLOOKUP(LM35,PROTOKOL!$A:$F,6))</f>
        <v xml:space="preserve"> </v>
      </c>
      <c r="LL35" s="62"/>
      <c r="LM35" s="62"/>
      <c r="LN35" s="62"/>
      <c r="LO35" s="63" t="str">
        <f>IF(LM35=0," ",(VLOOKUP(LM35,PROTOKOL!$A$1:$E$28,2))*LN35)</f>
        <v xml:space="preserve"> </v>
      </c>
      <c r="LP35" s="64" t="str">
        <f t="shared" si="64"/>
        <v xml:space="preserve"> </v>
      </c>
      <c r="LQ35" s="65" t="str">
        <f>IF(LM35=0," ",VLOOKUP(LM35,PROTOKOL!$A:$E,5,))</f>
        <v xml:space="preserve"> </v>
      </c>
      <c r="LR35" s="82" t="str">
        <f t="shared" si="65"/>
        <v xml:space="preserve"> </v>
      </c>
      <c r="LS35" s="61" t="str">
        <f>IF(LU35=0," ",VLOOKUP(LU35,PROTOKOL!$A:$F,6))</f>
        <v xml:space="preserve"> </v>
      </c>
      <c r="LT35" s="66"/>
      <c r="LU35" s="66"/>
      <c r="LV35" s="62"/>
      <c r="LW35" s="63" t="str">
        <f>IF(LU35=0," ",(VLOOKUP(LU35,PROTOKOL!$A$1:$E$28,2))*LV35)</f>
        <v xml:space="preserve"> </v>
      </c>
      <c r="LX35" s="64" t="str">
        <f t="shared" si="66"/>
        <v xml:space="preserve"> </v>
      </c>
      <c r="LY35" s="65" t="str">
        <f>IF(LU35=0," ",VLOOKUP(LU35,PROTOKOL!$A:$E,5,))</f>
        <v xml:space="preserve"> </v>
      </c>
      <c r="LZ35" s="82" t="str">
        <f t="shared" si="67"/>
        <v xml:space="preserve"> </v>
      </c>
      <c r="MA35" s="65"/>
      <c r="MB35" s="82" t="str">
        <f t="shared" si="104"/>
        <v xml:space="preserve"> </v>
      </c>
      <c r="MC35" s="185" t="str">
        <f>IF(LN34+LN35+LN36=7.5,"ü","û")</f>
        <v>ü</v>
      </c>
      <c r="MD35" s="226"/>
      <c r="ME35" s="61" t="str">
        <f>IF(MG35=0," ",VLOOKUP(MG35,PROTOKOL!$A:$F,6))</f>
        <v xml:space="preserve"> </v>
      </c>
      <c r="MF35" s="62"/>
      <c r="MG35" s="62"/>
      <c r="MH35" s="62"/>
      <c r="MI35" s="63" t="str">
        <f>IF(MG35=0," ",(VLOOKUP(MG35,PROTOKOL!$A$1:$E$28,2))*MH35)</f>
        <v xml:space="preserve"> </v>
      </c>
      <c r="MJ35" s="64" t="str">
        <f t="shared" si="68"/>
        <v xml:space="preserve"> </v>
      </c>
      <c r="MK35" s="65" t="str">
        <f>IF(MG35=0," ",VLOOKUP(MG35,PROTOKOL!$A:$E,5,))</f>
        <v xml:space="preserve"> </v>
      </c>
      <c r="ML35" s="82" t="str">
        <f t="shared" si="69"/>
        <v xml:space="preserve"> </v>
      </c>
      <c r="MM35" s="61" t="str">
        <f>IF(MO35=0," ",VLOOKUP(MO35,PROTOKOL!$A:$F,6))</f>
        <v xml:space="preserve"> </v>
      </c>
      <c r="MN35" s="66"/>
      <c r="MO35" s="66"/>
      <c r="MP35" s="62"/>
      <c r="MQ35" s="63" t="str">
        <f>IF(MO35=0," ",(VLOOKUP(MO35,PROTOKOL!$A$1:$E$28,2))*MP35)</f>
        <v xml:space="preserve"> </v>
      </c>
      <c r="MR35" s="64" t="str">
        <f t="shared" si="70"/>
        <v xml:space="preserve"> </v>
      </c>
      <c r="MS35" s="65" t="str">
        <f>IF(MO35=0," ",VLOOKUP(MO35,PROTOKOL!$A:$E,5,))</f>
        <v xml:space="preserve"> </v>
      </c>
      <c r="MT35" s="82" t="str">
        <f t="shared" si="71"/>
        <v xml:space="preserve"> </v>
      </c>
      <c r="MU35" s="65"/>
      <c r="MV35" s="82" t="str">
        <f t="shared" si="105"/>
        <v xml:space="preserve"> </v>
      </c>
      <c r="MW35" s="185" t="e">
        <f>IF(#REF!+#REF!+#REF!=7.5,"ü","û")</f>
        <v>#REF!</v>
      </c>
      <c r="MX35" s="226"/>
      <c r="MY35" s="61" t="str">
        <f>IF(NA35=0," ",VLOOKUP(NA35,PROTOKOL!$A:$F,6))</f>
        <v xml:space="preserve"> </v>
      </c>
      <c r="MZ35" s="62"/>
      <c r="NA35" s="62"/>
      <c r="NB35" s="62"/>
      <c r="NC35" s="63" t="str">
        <f>IF(NA35=0," ",(VLOOKUP(NA35,PROTOKOL!$A$1:$E$28,2))*NB35)</f>
        <v xml:space="preserve"> </v>
      </c>
      <c r="ND35" s="64" t="str">
        <f t="shared" si="72"/>
        <v xml:space="preserve"> </v>
      </c>
      <c r="NE35" s="65" t="str">
        <f>IF(NA35=0," ",VLOOKUP(NA35,PROTOKOL!$A:$E,5,))</f>
        <v xml:space="preserve"> </v>
      </c>
      <c r="NF35" s="82" t="str">
        <f t="shared" si="73"/>
        <v xml:space="preserve"> </v>
      </c>
      <c r="NG35" s="61" t="str">
        <f>IF(NI35=0," ",VLOOKUP(NI35,PROTOKOL!$A:$F,6))</f>
        <v xml:space="preserve"> </v>
      </c>
      <c r="NH35" s="66"/>
      <c r="NI35" s="66"/>
      <c r="NJ35" s="62"/>
      <c r="NK35" s="63" t="str">
        <f>IF(NI35=0," ",(VLOOKUP(NI35,PROTOKOL!$A$1:$E$28,2))*NJ35)</f>
        <v xml:space="preserve"> </v>
      </c>
      <c r="NL35" s="64" t="str">
        <f t="shared" si="74"/>
        <v xml:space="preserve"> </v>
      </c>
      <c r="NM35" s="65" t="str">
        <f>IF(NI35=0," ",VLOOKUP(NI35,PROTOKOL!$A:$E,5,))</f>
        <v xml:space="preserve"> </v>
      </c>
      <c r="NN35" s="82" t="str">
        <f t="shared" si="75"/>
        <v xml:space="preserve"> </v>
      </c>
      <c r="NO35" s="65"/>
      <c r="NP35" s="82" t="str">
        <f t="shared" si="106"/>
        <v xml:space="preserve"> </v>
      </c>
      <c r="NQ35" s="185" t="str">
        <f>IF(NB34+NB35+NB36=7.5,"ü","û")</f>
        <v>ü</v>
      </c>
      <c r="NR35" s="226"/>
      <c r="NS35" s="61" t="str">
        <f>IF(NU35=0," ",VLOOKUP(NU35,PROTOKOL!$A:$F,6))</f>
        <v>PERDE KESME SULU SİST.</v>
      </c>
      <c r="NT35" s="62">
        <v>29</v>
      </c>
      <c r="NU35" s="62">
        <v>8</v>
      </c>
      <c r="NV35" s="62">
        <v>1.5</v>
      </c>
      <c r="NW35" s="63">
        <f>IF(NU35=0," ",(VLOOKUP(NU35,PROTOKOL!$A$1:$E$28,2))*NV35)</f>
        <v>19.600000000000001</v>
      </c>
      <c r="NX35" s="64">
        <f t="shared" si="76"/>
        <v>9.3999999999999986</v>
      </c>
      <c r="NY35" s="65">
        <f>IF(NU35=0," ",VLOOKUP(NU35,PROTOKOL!$A:$E,5,))</f>
        <v>0.49621153846153848</v>
      </c>
      <c r="NZ35" s="82">
        <f t="shared" si="77"/>
        <v>4.6643884615384614</v>
      </c>
      <c r="OA35" s="61" t="str">
        <f>IF(OC35=0," ",VLOOKUP(OC35,PROTOKOL!$A:$F,6))</f>
        <v xml:space="preserve"> </v>
      </c>
      <c r="OB35" s="66"/>
      <c r="OC35" s="66"/>
      <c r="OD35" s="62"/>
      <c r="OE35" s="63" t="str">
        <f>IF(OC35=0," ",(VLOOKUP(OC35,PROTOKOL!$A$1:$E$28,2))*OD35)</f>
        <v xml:space="preserve"> </v>
      </c>
      <c r="OF35" s="64" t="str">
        <f t="shared" si="78"/>
        <v xml:space="preserve"> </v>
      </c>
      <c r="OG35" s="65" t="str">
        <f>IF(OC35=0," ",VLOOKUP(OC35,PROTOKOL!$A:$E,5,))</f>
        <v xml:space="preserve"> </v>
      </c>
      <c r="OH35" s="82" t="str">
        <f t="shared" si="79"/>
        <v xml:space="preserve"> </v>
      </c>
      <c r="OI35" s="65"/>
      <c r="OJ35" s="82" t="str">
        <f t="shared" si="107"/>
        <v xml:space="preserve"> </v>
      </c>
      <c r="OK35" s="185" t="str">
        <f>IF(NV34+NV35+NV36=7.5,"ü","û")</f>
        <v>ü</v>
      </c>
      <c r="OL35" s="208">
        <v>5</v>
      </c>
      <c r="OM35" s="226"/>
      <c r="ON35" s="61" t="str">
        <f>IF(OP35=0," ",VLOOKUP(OP35,PROTOKOL!$A:$F,6))</f>
        <v xml:space="preserve"> </v>
      </c>
      <c r="OO35" s="62"/>
      <c r="OP35" s="62"/>
      <c r="OQ35" s="62"/>
      <c r="OR35" s="63" t="str">
        <f>IF(OP35=0," ",(VLOOKUP(OP35,PROTOKOL!$A$1:$E$28,2))*OQ35)</f>
        <v xml:space="preserve"> </v>
      </c>
      <c r="OS35" s="64" t="str">
        <f t="shared" si="80"/>
        <v xml:space="preserve"> </v>
      </c>
      <c r="OT35" s="65" t="str">
        <f>IF(OP35=0," ",VLOOKUP(OP35,PROTOKOL!$A:$E,5,))</f>
        <v xml:space="preserve"> </v>
      </c>
      <c r="OU35" s="82" t="str">
        <f t="shared" si="81"/>
        <v xml:space="preserve"> </v>
      </c>
      <c r="OV35" s="61" t="str">
        <f>IF(OX35=0," ",VLOOKUP(OX35,PROTOKOL!$A:$F,6))</f>
        <v xml:space="preserve"> </v>
      </c>
      <c r="OW35" s="66"/>
      <c r="OX35" s="66"/>
      <c r="OY35" s="62"/>
      <c r="OZ35" s="63" t="str">
        <f>IF(OX35=0," ",(VLOOKUP(OX35,PROTOKOL!$A$1:$E$28,2))*OY35)</f>
        <v xml:space="preserve"> </v>
      </c>
      <c r="PA35" s="64" t="str">
        <f t="shared" si="108"/>
        <v xml:space="preserve"> </v>
      </c>
      <c r="PB35" s="65" t="str">
        <f>IF(OX35=0," ",VLOOKUP(OX35,PROTOKOL!$A:$E,5,))</f>
        <v xml:space="preserve"> </v>
      </c>
      <c r="PC35" s="82" t="str">
        <f t="shared" si="109"/>
        <v xml:space="preserve"> </v>
      </c>
      <c r="PD35" s="82">
        <f t="shared" si="110"/>
        <v>0</v>
      </c>
      <c r="PE35" s="82" t="str">
        <f t="shared" si="111"/>
        <v xml:space="preserve"> </v>
      </c>
      <c r="PF35" s="185" t="str">
        <f>IF(OQ34+OQ35+OQ36=7.5,"ü","û")</f>
        <v>û</v>
      </c>
      <c r="PG35" s="226"/>
      <c r="PH35" s="61" t="str">
        <f>IF(PJ35=0," ",VLOOKUP(PJ35,PROTOKOL!$A:$F,6))</f>
        <v xml:space="preserve"> </v>
      </c>
      <c r="PI35" s="62"/>
      <c r="PJ35" s="62"/>
      <c r="PK35" s="62"/>
      <c r="PL35" s="63" t="str">
        <f>IF(PJ35=0," ",(VLOOKUP(PJ35,PROTOKOL!$A$1:$E$28,2))*PK35)</f>
        <v xml:space="preserve"> </v>
      </c>
      <c r="PM35" s="64" t="str">
        <f t="shared" si="84"/>
        <v xml:space="preserve"> </v>
      </c>
      <c r="PN35" s="65" t="str">
        <f>IF(PJ35=0," ",VLOOKUP(PJ35,PROTOKOL!$A:$E,5,))</f>
        <v xml:space="preserve"> </v>
      </c>
      <c r="PO35" s="82" t="str">
        <f t="shared" si="85"/>
        <v xml:space="preserve"> </v>
      </c>
      <c r="PP35" s="61" t="str">
        <f>IF(PR35=0," ",VLOOKUP(PR35,PROTOKOL!$A:$F,6))</f>
        <v xml:space="preserve"> </v>
      </c>
      <c r="PQ35" s="66"/>
      <c r="PR35" s="66"/>
      <c r="PS35" s="62"/>
      <c r="PT35" s="63" t="str">
        <f>IF(PR35=0," ",(VLOOKUP(PR35,PROTOKOL!$A$1:$E$28,2))*PS35)</f>
        <v xml:space="preserve"> </v>
      </c>
      <c r="PU35" s="64" t="str">
        <f t="shared" si="86"/>
        <v xml:space="preserve"> </v>
      </c>
      <c r="PV35" s="65" t="str">
        <f>IF(PR35=0," ",VLOOKUP(PR35,PROTOKOL!$A:$E,5,))</f>
        <v xml:space="preserve"> </v>
      </c>
      <c r="PW35" s="82" t="str">
        <f t="shared" si="87"/>
        <v xml:space="preserve"> </v>
      </c>
      <c r="PX35" s="65"/>
      <c r="PY35" s="82" t="str">
        <f t="shared" si="112"/>
        <v xml:space="preserve"> </v>
      </c>
      <c r="PZ35" s="117"/>
      <c r="QA35" s="117"/>
      <c r="QB35" s="117"/>
      <c r="QC35" s="117"/>
      <c r="QD35" s="117"/>
      <c r="QE35" s="117"/>
      <c r="QF35" s="117"/>
      <c r="QG35" s="117"/>
      <c r="QH35" s="117"/>
      <c r="QI35" s="117"/>
      <c r="QJ35" s="117"/>
      <c r="QK35" s="117"/>
      <c r="QL35" s="117"/>
      <c r="QM35" s="117"/>
      <c r="QN35" s="117"/>
      <c r="QO35" s="117"/>
    </row>
    <row r="36" spans="1:457" ht="12.75" customHeight="1" thickBot="1">
      <c r="B36" s="227"/>
      <c r="C36" s="61" t="str">
        <f>IF(E36=0," ",VLOOKUP(E36,PROTOKOL!$A:$F,6))</f>
        <v xml:space="preserve"> </v>
      </c>
      <c r="D36" s="62"/>
      <c r="E36" s="62"/>
      <c r="F36" s="62"/>
      <c r="G36" s="63" t="str">
        <f>IF(E36=0," ",(VLOOKUP(E36,PROTOKOL!$A$1:$E$28,2))*F36)</f>
        <v xml:space="preserve"> </v>
      </c>
      <c r="H36" s="64" t="str">
        <f t="shared" si="0"/>
        <v xml:space="preserve"> </v>
      </c>
      <c r="I36" s="65" t="str">
        <f>IF(E36=0," ",VLOOKUP(E36,PROTOKOL!$A:$E,5,))</f>
        <v xml:space="preserve"> </v>
      </c>
      <c r="J36" s="82" t="str">
        <f t="shared" si="1"/>
        <v xml:space="preserve"> </v>
      </c>
      <c r="K36" s="61" t="str">
        <f>IF(M36=0," ",VLOOKUP(M36,PROTOKOL!$A:$F,6))</f>
        <v xml:space="preserve"> </v>
      </c>
      <c r="L36" s="66"/>
      <c r="M36" s="66"/>
      <c r="N36" s="62"/>
      <c r="O36" s="63" t="str">
        <f>IF(M36=0," ",(VLOOKUP(M36,PROTOKOL!$A$1:$E$28,2))*N36)</f>
        <v xml:space="preserve"> </v>
      </c>
      <c r="P36" s="64" t="str">
        <f t="shared" si="2"/>
        <v xml:space="preserve"> </v>
      </c>
      <c r="Q36" s="65" t="str">
        <f>IF(M36=0," ",VLOOKUP(M36,PROTOKOL!$A:$E,5,))</f>
        <v xml:space="preserve"> </v>
      </c>
      <c r="R36" s="82" t="str">
        <f t="shared" si="3"/>
        <v xml:space="preserve"> </v>
      </c>
      <c r="S36" s="65"/>
      <c r="T36" s="82" t="str">
        <f t="shared" si="88"/>
        <v xml:space="preserve"> </v>
      </c>
      <c r="U36" s="117"/>
      <c r="V36" s="227"/>
      <c r="W36" s="61" t="str">
        <f>IF(Y36=0," ",VLOOKUP(Y36,PROTOKOL!$A:$F,6))</f>
        <v xml:space="preserve"> </v>
      </c>
      <c r="X36" s="62"/>
      <c r="Y36" s="62"/>
      <c r="Z36" s="62"/>
      <c r="AA36" s="63" t="str">
        <f>IF(Y36=0," ",(VLOOKUP(Y36,PROTOKOL!$A$1:$E$28,2))*Z36)</f>
        <v xml:space="preserve"> </v>
      </c>
      <c r="AB36" s="64" t="str">
        <f t="shared" si="4"/>
        <v xml:space="preserve"> </v>
      </c>
      <c r="AC36" s="65" t="str">
        <f>IF(Y36=0," ",VLOOKUP(Y36,PROTOKOL!$A:$E,5,))</f>
        <v xml:space="preserve"> </v>
      </c>
      <c r="AD36" s="82" t="str">
        <f t="shared" si="5"/>
        <v xml:space="preserve"> </v>
      </c>
      <c r="AE36" s="61" t="str">
        <f>IF(AG36=0," ",VLOOKUP(AG36,PROTOKOL!$A:$F,6))</f>
        <v xml:space="preserve"> </v>
      </c>
      <c r="AF36" s="66"/>
      <c r="AG36" s="66"/>
      <c r="AH36" s="62"/>
      <c r="AI36" s="63" t="str">
        <f>IF(AG36=0," ",(VLOOKUP(AG36,PROTOKOL!$A$1:$E$28,2))*AH36)</f>
        <v xml:space="preserve"> </v>
      </c>
      <c r="AJ36" s="64" t="str">
        <f t="shared" si="6"/>
        <v xml:space="preserve"> </v>
      </c>
      <c r="AK36" s="65" t="str">
        <f>IF(AG36=0," ",VLOOKUP(AG36,PROTOKOL!$A:$E,5,))</f>
        <v xml:space="preserve"> </v>
      </c>
      <c r="AL36" s="82" t="str">
        <f t="shared" si="7"/>
        <v xml:space="preserve"> </v>
      </c>
      <c r="AM36" s="65"/>
      <c r="AN36" s="82" t="str">
        <f t="shared" si="89"/>
        <v xml:space="preserve"> </v>
      </c>
      <c r="AO36" s="117"/>
      <c r="AP36" s="227"/>
      <c r="AQ36" s="61" t="str">
        <f>IF(AS36=0," ",VLOOKUP(AS36,PROTOKOL!$A:$F,6))</f>
        <v xml:space="preserve"> </v>
      </c>
      <c r="AR36" s="62"/>
      <c r="AS36" s="62"/>
      <c r="AT36" s="62"/>
      <c r="AU36" s="63" t="str">
        <f>IF(AS36=0," ",(VLOOKUP(AS36,PROTOKOL!$A$1:$E$28,2))*AT36)</f>
        <v xml:space="preserve"> </v>
      </c>
      <c r="AV36" s="64" t="str">
        <f t="shared" si="8"/>
        <v xml:space="preserve"> </v>
      </c>
      <c r="AW36" s="65" t="str">
        <f>IF(AS36=0," ",VLOOKUP(AS36,PROTOKOL!$A:$E,5,))</f>
        <v xml:space="preserve"> </v>
      </c>
      <c r="AX36" s="82" t="str">
        <f t="shared" si="9"/>
        <v xml:space="preserve"> </v>
      </c>
      <c r="AY36" s="61" t="str">
        <f>IF(BA36=0," ",VLOOKUP(BA36,PROTOKOL!$A:$F,6))</f>
        <v xml:space="preserve"> </v>
      </c>
      <c r="AZ36" s="66"/>
      <c r="BA36" s="66"/>
      <c r="BB36" s="62"/>
      <c r="BC36" s="63" t="str">
        <f>IF(BA36=0," ",(VLOOKUP(BA36,PROTOKOL!$A$1:$E$28,2))*BB36)</f>
        <v xml:space="preserve"> </v>
      </c>
      <c r="BD36" s="64" t="str">
        <f t="shared" si="10"/>
        <v xml:space="preserve"> </v>
      </c>
      <c r="BE36" s="65" t="str">
        <f>IF(BA36=0," ",VLOOKUP(BA36,PROTOKOL!$A:$E,5,))</f>
        <v xml:space="preserve"> </v>
      </c>
      <c r="BF36" s="82" t="str">
        <f t="shared" si="11"/>
        <v xml:space="preserve"> </v>
      </c>
      <c r="BG36" s="65"/>
      <c r="BH36" s="82" t="str">
        <f t="shared" si="90"/>
        <v xml:space="preserve"> </v>
      </c>
      <c r="BI36" s="117"/>
      <c r="BJ36" s="227"/>
      <c r="BK36" s="61" t="str">
        <f>IF(BM36=0," ",VLOOKUP(BM36,PROTOKOL!$A:$F,6))</f>
        <v xml:space="preserve"> </v>
      </c>
      <c r="BL36" s="62"/>
      <c r="BM36" s="62"/>
      <c r="BN36" s="62"/>
      <c r="BO36" s="63" t="str">
        <f>IF(BM36=0," ",(VLOOKUP(BM36,PROTOKOL!$A$1:$E$28,2))*BN36)</f>
        <v xml:space="preserve"> </v>
      </c>
      <c r="BP36" s="64" t="str">
        <f t="shared" si="12"/>
        <v xml:space="preserve"> </v>
      </c>
      <c r="BQ36" s="65" t="str">
        <f>IF(BM36=0," ",VLOOKUP(BM36,PROTOKOL!$A:$E,5,))</f>
        <v xml:space="preserve"> </v>
      </c>
      <c r="BR36" s="82" t="str">
        <f t="shared" si="13"/>
        <v xml:space="preserve"> </v>
      </c>
      <c r="BS36" s="61" t="str">
        <f>IF(BU36=0," ",VLOOKUP(BU36,PROTOKOL!$A:$F,6))</f>
        <v xml:space="preserve"> </v>
      </c>
      <c r="BT36" s="66"/>
      <c r="BU36" s="66"/>
      <c r="BV36" s="62"/>
      <c r="BW36" s="63" t="str">
        <f>IF(BU36=0," ",(VLOOKUP(BU36,PROTOKOL!$A$1:$E$28,2))*BV36)</f>
        <v xml:space="preserve"> </v>
      </c>
      <c r="BX36" s="64" t="str">
        <f t="shared" si="14"/>
        <v xml:space="preserve"> </v>
      </c>
      <c r="BY36" s="65" t="str">
        <f>IF(BU36=0," ",VLOOKUP(BU36,PROTOKOL!$A:$E,5,))</f>
        <v xml:space="preserve"> </v>
      </c>
      <c r="BZ36" s="82" t="str">
        <f t="shared" si="15"/>
        <v xml:space="preserve"> </v>
      </c>
      <c r="CA36" s="65"/>
      <c r="CB36" s="82" t="str">
        <f t="shared" si="91"/>
        <v xml:space="preserve"> </v>
      </c>
      <c r="CC36" s="117"/>
      <c r="CD36" s="227"/>
      <c r="CE36" s="61" t="str">
        <f>IF(CG36=0," ",VLOOKUP(CG36,PROTOKOL!$A:$F,6))</f>
        <v xml:space="preserve"> </v>
      </c>
      <c r="CF36" s="62"/>
      <c r="CG36" s="62"/>
      <c r="CH36" s="62"/>
      <c r="CI36" s="63" t="str">
        <f>IF(CG36=0," ",(VLOOKUP(CG36,PROTOKOL!$A$1:$E$28,2))*CH36)</f>
        <v xml:space="preserve"> </v>
      </c>
      <c r="CJ36" s="64" t="str">
        <f t="shared" si="16"/>
        <v xml:space="preserve"> </v>
      </c>
      <c r="CK36" s="65" t="str">
        <f>IF(CG36=0," ",VLOOKUP(CG36,PROTOKOL!$A:$E,5,))</f>
        <v xml:space="preserve"> </v>
      </c>
      <c r="CL36" s="82" t="str">
        <f t="shared" si="17"/>
        <v xml:space="preserve"> </v>
      </c>
      <c r="CM36" s="61" t="str">
        <f>IF(CO36=0," ",VLOOKUP(CO36,PROTOKOL!$A:$F,6))</f>
        <v xml:space="preserve"> </v>
      </c>
      <c r="CN36" s="66"/>
      <c r="CO36" s="66"/>
      <c r="CP36" s="62"/>
      <c r="CQ36" s="63" t="str">
        <f>IF(CO36=0," ",(VLOOKUP(CO36,PROTOKOL!$A$1:$E$28,2))*CP36)</f>
        <v xml:space="preserve"> </v>
      </c>
      <c r="CR36" s="64" t="str">
        <f t="shared" si="18"/>
        <v xml:space="preserve"> </v>
      </c>
      <c r="CS36" s="65" t="str">
        <f>IF(CO36=0," ",VLOOKUP(CO36,PROTOKOL!$A:$E,5,))</f>
        <v xml:space="preserve"> </v>
      </c>
      <c r="CT36" s="82" t="str">
        <f t="shared" si="19"/>
        <v xml:space="preserve"> </v>
      </c>
      <c r="CU36" s="65"/>
      <c r="CV36" s="82" t="str">
        <f t="shared" si="92"/>
        <v xml:space="preserve"> </v>
      </c>
      <c r="CW36" s="117"/>
      <c r="CX36" s="227"/>
      <c r="CY36" s="61" t="str">
        <f>IF(DA36=0," ",VLOOKUP(DA36,PROTOKOL!$A:$F,6))</f>
        <v xml:space="preserve"> </v>
      </c>
      <c r="CZ36" s="62"/>
      <c r="DA36" s="62"/>
      <c r="DB36" s="62"/>
      <c r="DC36" s="63" t="str">
        <f>IF(DA36=0," ",(VLOOKUP(DA36,PROTOKOL!$A$1:$E$28,2))*DB36)</f>
        <v xml:space="preserve"> </v>
      </c>
      <c r="DD36" s="64" t="str">
        <f t="shared" si="20"/>
        <v xml:space="preserve"> </v>
      </c>
      <c r="DE36" s="65" t="str">
        <f>IF(DA36=0," ",VLOOKUP(DA36,PROTOKOL!$A:$E,5,))</f>
        <v xml:space="preserve"> </v>
      </c>
      <c r="DF36" s="82" t="str">
        <f t="shared" si="21"/>
        <v xml:space="preserve"> </v>
      </c>
      <c r="DG36" s="61" t="str">
        <f>IF(DI36=0," ",VLOOKUP(DI36,PROTOKOL!$A:$F,6))</f>
        <v xml:space="preserve"> </v>
      </c>
      <c r="DH36" s="66"/>
      <c r="DI36" s="66"/>
      <c r="DJ36" s="62"/>
      <c r="DK36" s="63" t="str">
        <f>IF(DI36=0," ",(VLOOKUP(DI36,PROTOKOL!$A$1:$E$28,2))*DJ36)</f>
        <v xml:space="preserve"> </v>
      </c>
      <c r="DL36" s="64" t="str">
        <f t="shared" si="22"/>
        <v xml:space="preserve"> </v>
      </c>
      <c r="DM36" s="65" t="str">
        <f>IF(DI36=0," ",VLOOKUP(DI36,PROTOKOL!$A:$E,5,))</f>
        <v xml:space="preserve"> </v>
      </c>
      <c r="DN36" s="82" t="str">
        <f t="shared" si="23"/>
        <v xml:space="preserve"> </v>
      </c>
      <c r="DO36" s="65"/>
      <c r="DP36" s="82" t="str">
        <f t="shared" si="93"/>
        <v xml:space="preserve"> </v>
      </c>
      <c r="DQ36" s="117"/>
      <c r="DR36" s="227"/>
      <c r="DS36" s="61" t="str">
        <f>IF(DU36=0," ",VLOOKUP(DU36,PROTOKOL!$A:$F,6))</f>
        <v xml:space="preserve"> </v>
      </c>
      <c r="DT36" s="62"/>
      <c r="DU36" s="62"/>
      <c r="DV36" s="62"/>
      <c r="DW36" s="63" t="str">
        <f>IF(DU36=0," ",(VLOOKUP(DU36,PROTOKOL!$A$1:$E$28,2))*DV36)</f>
        <v xml:space="preserve"> </v>
      </c>
      <c r="DX36" s="64" t="str">
        <f t="shared" si="24"/>
        <v xml:space="preserve"> </v>
      </c>
      <c r="DY36" s="65" t="str">
        <f>IF(DU36=0," ",VLOOKUP(DU36,PROTOKOL!$A:$E,5,))</f>
        <v xml:space="preserve"> </v>
      </c>
      <c r="DZ36" s="82" t="str">
        <f t="shared" si="25"/>
        <v xml:space="preserve"> </v>
      </c>
      <c r="EA36" s="61" t="str">
        <f>IF(EC36=0," ",VLOOKUP(EC36,PROTOKOL!$A:$F,6))</f>
        <v xml:space="preserve"> </v>
      </c>
      <c r="EB36" s="66"/>
      <c r="EC36" s="66"/>
      <c r="ED36" s="62"/>
      <c r="EE36" s="63" t="str">
        <f>IF(EC36=0," ",(VLOOKUP(EC36,PROTOKOL!$A$1:$E$28,2))*ED36)</f>
        <v xml:space="preserve"> </v>
      </c>
      <c r="EF36" s="64" t="str">
        <f t="shared" si="26"/>
        <v xml:space="preserve"> </v>
      </c>
      <c r="EG36" s="65" t="str">
        <f>IF(EC36=0," ",VLOOKUP(EC36,PROTOKOL!$A:$E,5,))</f>
        <v xml:space="preserve"> </v>
      </c>
      <c r="EH36" s="82" t="str">
        <f t="shared" si="27"/>
        <v xml:space="preserve"> </v>
      </c>
      <c r="EI36" s="65"/>
      <c r="EJ36" s="82" t="str">
        <f t="shared" si="94"/>
        <v xml:space="preserve"> </v>
      </c>
      <c r="EK36" s="117"/>
      <c r="EL36" s="227"/>
      <c r="EM36" s="61" t="str">
        <f>IF(EO36=0," ",VLOOKUP(EO36,PROTOKOL!$A:$F,6))</f>
        <v xml:space="preserve"> </v>
      </c>
      <c r="EN36" s="62"/>
      <c r="EO36" s="62"/>
      <c r="EP36" s="62"/>
      <c r="EQ36" s="63" t="str">
        <f>IF(EO36=0," ",(VLOOKUP(EO36,PROTOKOL!$A$1:$E$28,2))*EP36)</f>
        <v xml:space="preserve"> </v>
      </c>
      <c r="ER36" s="64" t="str">
        <f t="shared" si="28"/>
        <v xml:space="preserve"> </v>
      </c>
      <c r="ES36" s="65" t="str">
        <f>IF(EO36=0," ",VLOOKUP(EO36,PROTOKOL!$A:$E,5,))</f>
        <v xml:space="preserve"> </v>
      </c>
      <c r="ET36" s="82" t="str">
        <f t="shared" si="29"/>
        <v xml:space="preserve"> </v>
      </c>
      <c r="EU36" s="61" t="str">
        <f>IF(EW36=0," ",VLOOKUP(EW36,PROTOKOL!$A:$F,6))</f>
        <v xml:space="preserve"> </v>
      </c>
      <c r="EV36" s="66"/>
      <c r="EW36" s="66"/>
      <c r="EX36" s="62"/>
      <c r="EY36" s="63" t="str">
        <f>IF(EW36=0," ",(VLOOKUP(EW36,PROTOKOL!$A$1:$E$28,2))*EX36)</f>
        <v xml:space="preserve"> </v>
      </c>
      <c r="EZ36" s="64" t="str">
        <f t="shared" si="30"/>
        <v xml:space="preserve"> </v>
      </c>
      <c r="FA36" s="65" t="str">
        <f>IF(EW36=0," ",VLOOKUP(EW36,PROTOKOL!$A:$E,5,))</f>
        <v xml:space="preserve"> </v>
      </c>
      <c r="FB36" s="82" t="str">
        <f t="shared" si="31"/>
        <v xml:space="preserve"> </v>
      </c>
      <c r="FC36" s="65"/>
      <c r="FD36" s="82" t="str">
        <f t="shared" si="95"/>
        <v xml:space="preserve"> </v>
      </c>
      <c r="FE36" s="117"/>
      <c r="FF36" s="227"/>
      <c r="FG36" s="61" t="str">
        <f>IF(FI36=0," ",VLOOKUP(FI36,PROTOKOL!$A:$F,6))</f>
        <v>KOKU TESTİ</v>
      </c>
      <c r="FH36" s="62">
        <v>1</v>
      </c>
      <c r="FI36" s="62">
        <v>16</v>
      </c>
      <c r="FJ36" s="62">
        <v>1</v>
      </c>
      <c r="FK36" s="63">
        <f>IF(FI36=0," ",(VLOOKUP(FI36,PROTOKOL!$A$1:$E$28,2))*FJ36)</f>
        <v>0</v>
      </c>
      <c r="FL36" s="64">
        <f t="shared" si="32"/>
        <v>1</v>
      </c>
      <c r="FM36" s="65">
        <f>IF(FI36=0," ",VLOOKUP(FI36,PROTOKOL!$A:$E,5,))</f>
        <v>25.405435113750318</v>
      </c>
      <c r="FN36" s="82">
        <f>IF(FI36=0," ",FM36*FL36)/7.5*1</f>
        <v>3.3873913485000426</v>
      </c>
      <c r="FO36" s="61" t="str">
        <f>IF(FQ36=0," ",VLOOKUP(FQ36,PROTOKOL!$A:$F,6))</f>
        <v xml:space="preserve"> </v>
      </c>
      <c r="FP36" s="66"/>
      <c r="FQ36" s="66"/>
      <c r="FR36" s="62"/>
      <c r="FS36" s="63" t="str">
        <f>IF(FQ36=0," ",(VLOOKUP(FQ36,PROTOKOL!$A$1:$E$28,2))*FR36)</f>
        <v xml:space="preserve"> </v>
      </c>
      <c r="FT36" s="64" t="str">
        <f t="shared" si="34"/>
        <v xml:space="preserve"> </v>
      </c>
      <c r="FU36" s="65" t="str">
        <f>IF(FQ36=0," ",VLOOKUP(FQ36,PROTOKOL!$A:$E,5,))</f>
        <v xml:space="preserve"> </v>
      </c>
      <c r="FV36" s="82" t="str">
        <f t="shared" si="35"/>
        <v xml:space="preserve"> </v>
      </c>
      <c r="FW36" s="65"/>
      <c r="FX36" s="82" t="str">
        <f t="shared" si="96"/>
        <v xml:space="preserve"> </v>
      </c>
      <c r="FY36" s="117"/>
      <c r="FZ36" s="227"/>
      <c r="GA36" s="61" t="str">
        <f>IF(GC36=0," ",VLOOKUP(GC36,PROTOKOL!$A:$F,6))</f>
        <v xml:space="preserve"> </v>
      </c>
      <c r="GB36" s="62"/>
      <c r="GC36" s="62"/>
      <c r="GD36" s="62"/>
      <c r="GE36" s="63" t="str">
        <f>IF(GC36=0," ",(VLOOKUP(GC36,PROTOKOL!$A$1:$E$28,2))*GD36)</f>
        <v xml:space="preserve"> </v>
      </c>
      <c r="GF36" s="64" t="str">
        <f t="shared" si="36"/>
        <v xml:space="preserve"> </v>
      </c>
      <c r="GG36" s="65" t="str">
        <f>IF(GC36=0," ",VLOOKUP(GC36,PROTOKOL!$A:$E,5,))</f>
        <v xml:space="preserve"> </v>
      </c>
      <c r="GH36" s="82" t="str">
        <f t="shared" si="37"/>
        <v xml:space="preserve"> </v>
      </c>
      <c r="GI36" s="61" t="str">
        <f>IF(GK36=0," ",VLOOKUP(GK36,PROTOKOL!$A:$F,6))</f>
        <v xml:space="preserve"> </v>
      </c>
      <c r="GJ36" s="66"/>
      <c r="GK36" s="66"/>
      <c r="GL36" s="62"/>
      <c r="GM36" s="63" t="str">
        <f>IF(GK36=0," ",(VLOOKUP(GK36,PROTOKOL!$A$1:$E$28,2))*GL36)</f>
        <v xml:space="preserve"> </v>
      </c>
      <c r="GN36" s="64" t="str">
        <f t="shared" si="38"/>
        <v xml:space="preserve"> </v>
      </c>
      <c r="GO36" s="65" t="str">
        <f>IF(GK36=0," ",VLOOKUP(GK36,PROTOKOL!$A:$E,5,))</f>
        <v xml:space="preserve"> </v>
      </c>
      <c r="GP36" s="82" t="str">
        <f t="shared" si="39"/>
        <v xml:space="preserve"> </v>
      </c>
      <c r="GQ36" s="65"/>
      <c r="GR36" s="82" t="str">
        <f t="shared" si="97"/>
        <v xml:space="preserve"> </v>
      </c>
      <c r="GS36" s="117"/>
      <c r="GT36" s="227"/>
      <c r="GU36" s="61" t="str">
        <f>IF(GW36=0," ",VLOOKUP(GW36,PROTOKOL!$A:$F,6))</f>
        <v>KOKU TESTİ</v>
      </c>
      <c r="GV36" s="62">
        <v>1</v>
      </c>
      <c r="GW36" s="62">
        <v>16</v>
      </c>
      <c r="GX36" s="62">
        <v>1</v>
      </c>
      <c r="GY36" s="63">
        <f>IF(GW36=0," ",(VLOOKUP(GW36,PROTOKOL!$A$1:$E$28,2))*GX36)</f>
        <v>0</v>
      </c>
      <c r="GZ36" s="64">
        <f t="shared" si="40"/>
        <v>1</v>
      </c>
      <c r="HA36" s="65">
        <f>IF(GW36=0," ",VLOOKUP(GW36,PROTOKOL!$A:$E,5,))</f>
        <v>25.405435113750318</v>
      </c>
      <c r="HB36" s="82">
        <f>IF(GW36=0," ",HA36*GZ36)/7.5*1</f>
        <v>3.3873913485000426</v>
      </c>
      <c r="HC36" s="61" t="str">
        <f>IF(HE36=0," ",VLOOKUP(HE36,PROTOKOL!$A:$F,6))</f>
        <v xml:space="preserve"> </v>
      </c>
      <c r="HD36" s="66"/>
      <c r="HE36" s="66"/>
      <c r="HF36" s="62"/>
      <c r="HG36" s="63" t="str">
        <f>IF(HE36=0," ",(VLOOKUP(HE36,PROTOKOL!$A$1:$E$28,2))*HF36)</f>
        <v xml:space="preserve"> </v>
      </c>
      <c r="HH36" s="64" t="str">
        <f t="shared" si="42"/>
        <v xml:space="preserve"> </v>
      </c>
      <c r="HI36" s="65" t="str">
        <f>IF(HE36=0," ",VLOOKUP(HE36,PROTOKOL!$A:$E,5,))</f>
        <v xml:space="preserve"> </v>
      </c>
      <c r="HJ36" s="82" t="str">
        <f t="shared" si="43"/>
        <v xml:space="preserve"> </v>
      </c>
      <c r="HK36" s="65"/>
      <c r="HL36" s="82" t="str">
        <f t="shared" si="98"/>
        <v xml:space="preserve"> </v>
      </c>
      <c r="HM36" s="117"/>
      <c r="HN36" s="227"/>
      <c r="HO36" s="61" t="str">
        <f>IF(HQ36=0," ",VLOOKUP(HQ36,PROTOKOL!$A:$F,6))</f>
        <v xml:space="preserve"> </v>
      </c>
      <c r="HP36" s="62"/>
      <c r="HQ36" s="62"/>
      <c r="HR36" s="62"/>
      <c r="HS36" s="63" t="str">
        <f>IF(HQ36=0," ",(VLOOKUP(HQ36,PROTOKOL!$A$1:$E$28,2))*HR36)</f>
        <v xml:space="preserve"> </v>
      </c>
      <c r="HT36" s="64" t="str">
        <f t="shared" si="44"/>
        <v xml:space="preserve"> </v>
      </c>
      <c r="HU36" s="65" t="str">
        <f>IF(HQ36=0," ",VLOOKUP(HQ36,PROTOKOL!$A:$E,5,))</f>
        <v xml:space="preserve"> </v>
      </c>
      <c r="HV36" s="82" t="str">
        <f t="shared" si="45"/>
        <v xml:space="preserve"> </v>
      </c>
      <c r="HW36" s="61" t="str">
        <f>IF(HY36=0," ",VLOOKUP(HY36,PROTOKOL!$A:$F,6))</f>
        <v xml:space="preserve"> </v>
      </c>
      <c r="HX36" s="66"/>
      <c r="HY36" s="66"/>
      <c r="HZ36" s="62"/>
      <c r="IA36" s="63" t="str">
        <f>IF(HY36=0," ",(VLOOKUP(HY36,PROTOKOL!$A$1:$E$28,2))*HZ36)</f>
        <v xml:space="preserve"> </v>
      </c>
      <c r="IB36" s="64" t="str">
        <f t="shared" si="46"/>
        <v xml:space="preserve"> </v>
      </c>
      <c r="IC36" s="65" t="str">
        <f>IF(HY36=0," ",VLOOKUP(HY36,PROTOKOL!$A:$E,5,))</f>
        <v xml:space="preserve"> </v>
      </c>
      <c r="ID36" s="82" t="str">
        <f t="shared" si="47"/>
        <v xml:space="preserve"> </v>
      </c>
      <c r="IE36" s="65"/>
      <c r="IF36" s="82" t="str">
        <f t="shared" si="99"/>
        <v xml:space="preserve"> </v>
      </c>
      <c r="IG36" s="117"/>
      <c r="IH36" s="227"/>
      <c r="II36" s="61" t="str">
        <f>IF(IK36=0," ",VLOOKUP(IK36,PROTOKOL!$A:$F,6))</f>
        <v xml:space="preserve"> </v>
      </c>
      <c r="IJ36" s="62"/>
      <c r="IK36" s="62"/>
      <c r="IL36" s="62"/>
      <c r="IM36" s="63" t="str">
        <f>IF(IK36=0," ",(VLOOKUP(IK36,PROTOKOL!$A$1:$E$28,2))*IL36)</f>
        <v xml:space="preserve"> </v>
      </c>
      <c r="IN36" s="64" t="str">
        <f t="shared" si="48"/>
        <v xml:space="preserve"> </v>
      </c>
      <c r="IO36" s="65" t="str">
        <f>IF(IK36=0," ",VLOOKUP(IK36,PROTOKOL!$A:$E,5,))</f>
        <v xml:space="preserve"> </v>
      </c>
      <c r="IP36" s="82" t="str">
        <f t="shared" si="49"/>
        <v xml:space="preserve"> </v>
      </c>
      <c r="IQ36" s="61" t="str">
        <f>IF(IS36=0," ",VLOOKUP(IS36,PROTOKOL!$A:$F,6))</f>
        <v xml:space="preserve"> </v>
      </c>
      <c r="IR36" s="66"/>
      <c r="IS36" s="66"/>
      <c r="IT36" s="62"/>
      <c r="IU36" s="63" t="str">
        <f>IF(IS36=0," ",(VLOOKUP(IS36,PROTOKOL!$A$1:$E$28,2))*IT36)</f>
        <v xml:space="preserve"> </v>
      </c>
      <c r="IV36" s="64" t="str">
        <f t="shared" si="50"/>
        <v xml:space="preserve"> </v>
      </c>
      <c r="IW36" s="65" t="str">
        <f>IF(IS36=0," ",VLOOKUP(IS36,PROTOKOL!$A:$E,5,))</f>
        <v xml:space="preserve"> </v>
      </c>
      <c r="IX36" s="82" t="str">
        <f t="shared" si="51"/>
        <v xml:space="preserve"> </v>
      </c>
      <c r="IY36" s="65"/>
      <c r="IZ36" s="82" t="str">
        <f t="shared" si="100"/>
        <v xml:space="preserve"> </v>
      </c>
      <c r="JA36" s="117"/>
      <c r="JB36" s="227"/>
      <c r="JC36" s="61" t="str">
        <f>IF(JE36=0," ",VLOOKUP(JE36,PROTOKOL!$A:$F,6))</f>
        <v xml:space="preserve"> </v>
      </c>
      <c r="JD36" s="62"/>
      <c r="JE36" s="62"/>
      <c r="JF36" s="62"/>
      <c r="JG36" s="63" t="str">
        <f>IF(JE36=0," ",(VLOOKUP(JE36,PROTOKOL!$A$1:$E$28,2))*JF36)</f>
        <v xml:space="preserve"> </v>
      </c>
      <c r="JH36" s="64" t="str">
        <f t="shared" si="52"/>
        <v xml:space="preserve"> </v>
      </c>
      <c r="JI36" s="65" t="str">
        <f>IF(JE36=0," ",VLOOKUP(JE36,PROTOKOL!$A:$E,5,))</f>
        <v xml:space="preserve"> </v>
      </c>
      <c r="JJ36" s="82" t="str">
        <f t="shared" si="53"/>
        <v xml:space="preserve"> </v>
      </c>
      <c r="JK36" s="61" t="str">
        <f>IF(JM36=0," ",VLOOKUP(JM36,PROTOKOL!$A:$F,6))</f>
        <v xml:space="preserve"> </v>
      </c>
      <c r="JL36" s="66"/>
      <c r="JM36" s="66"/>
      <c r="JN36" s="62"/>
      <c r="JO36" s="63" t="str">
        <f>IF(JM36=0," ",(VLOOKUP(JM36,PROTOKOL!$A$1:$E$28,2))*JN36)</f>
        <v xml:space="preserve"> </v>
      </c>
      <c r="JP36" s="64" t="str">
        <f t="shared" si="54"/>
        <v xml:space="preserve"> </v>
      </c>
      <c r="JQ36" s="65" t="str">
        <f>IF(JM36=0," ",VLOOKUP(JM36,PROTOKOL!$A:$E,5,))</f>
        <v xml:space="preserve"> </v>
      </c>
      <c r="JR36" s="82" t="str">
        <f t="shared" si="55"/>
        <v xml:space="preserve"> </v>
      </c>
      <c r="JS36" s="65"/>
      <c r="JT36" s="82" t="str">
        <f t="shared" si="101"/>
        <v xml:space="preserve"> </v>
      </c>
      <c r="JU36" s="117"/>
      <c r="JV36" s="227"/>
      <c r="JW36" s="61" t="str">
        <f>IF(JY36=0," ",VLOOKUP(JY36,PROTOKOL!$A:$F,6))</f>
        <v xml:space="preserve"> </v>
      </c>
      <c r="JX36" s="62"/>
      <c r="JY36" s="62"/>
      <c r="JZ36" s="62"/>
      <c r="KA36" s="63" t="str">
        <f>IF(JY36=0," ",(VLOOKUP(JY36,PROTOKOL!$A$1:$E$28,2))*JZ36)</f>
        <v xml:space="preserve"> </v>
      </c>
      <c r="KB36" s="64" t="str">
        <f t="shared" si="56"/>
        <v xml:space="preserve"> </v>
      </c>
      <c r="KC36" s="65" t="str">
        <f>IF(JY36=0," ",VLOOKUP(JY36,PROTOKOL!$A:$E,5,))</f>
        <v xml:space="preserve"> </v>
      </c>
      <c r="KD36" s="82" t="str">
        <f t="shared" si="57"/>
        <v xml:space="preserve"> </v>
      </c>
      <c r="KE36" s="61" t="str">
        <f>IF(KG36=0," ",VLOOKUP(KG36,PROTOKOL!$A:$F,6))</f>
        <v xml:space="preserve"> </v>
      </c>
      <c r="KF36" s="66"/>
      <c r="KG36" s="66"/>
      <c r="KH36" s="62"/>
      <c r="KI36" s="63" t="str">
        <f>IF(KG36=0," ",(VLOOKUP(KG36,PROTOKOL!$A$1:$E$28,2))*KH36)</f>
        <v xml:space="preserve"> </v>
      </c>
      <c r="KJ36" s="64" t="str">
        <f t="shared" si="58"/>
        <v xml:space="preserve"> </v>
      </c>
      <c r="KK36" s="65" t="str">
        <f>IF(KG36=0," ",VLOOKUP(KG36,PROTOKOL!$A:$E,5,))</f>
        <v xml:space="preserve"> </v>
      </c>
      <c r="KL36" s="82" t="str">
        <f t="shared" si="59"/>
        <v xml:space="preserve"> </v>
      </c>
      <c r="KM36" s="65"/>
      <c r="KN36" s="82" t="str">
        <f t="shared" si="102"/>
        <v xml:space="preserve"> </v>
      </c>
      <c r="KO36" s="117"/>
      <c r="KP36" s="227"/>
      <c r="KQ36" s="61" t="str">
        <f>IF(KS36=0," ",VLOOKUP(KS36,PROTOKOL!$A:$F,6))</f>
        <v xml:space="preserve"> </v>
      </c>
      <c r="KR36" s="62"/>
      <c r="KS36" s="62"/>
      <c r="KT36" s="62"/>
      <c r="KU36" s="63" t="str">
        <f>IF(KS36=0," ",(VLOOKUP(KS36,PROTOKOL!$A$1:$E$28,2))*KT36)</f>
        <v xml:space="preserve"> </v>
      </c>
      <c r="KV36" s="64" t="str">
        <f t="shared" si="60"/>
        <v xml:space="preserve"> </v>
      </c>
      <c r="KW36" s="65" t="str">
        <f>IF(KS36=0," ",VLOOKUP(KS36,PROTOKOL!$A:$E,5,))</f>
        <v xml:space="preserve"> </v>
      </c>
      <c r="KX36" s="82" t="str">
        <f t="shared" si="61"/>
        <v xml:space="preserve"> </v>
      </c>
      <c r="KY36" s="61" t="str">
        <f>IF(LA36=0," ",VLOOKUP(LA36,PROTOKOL!$A:$F,6))</f>
        <v xml:space="preserve"> </v>
      </c>
      <c r="KZ36" s="66"/>
      <c r="LA36" s="66"/>
      <c r="LB36" s="62"/>
      <c r="LC36" s="63" t="str">
        <f>IF(LA36=0," ",(VLOOKUP(LA36,PROTOKOL!$A$1:$E$28,2))*LB36)</f>
        <v xml:space="preserve"> </v>
      </c>
      <c r="LD36" s="64" t="str">
        <f t="shared" si="62"/>
        <v xml:space="preserve"> </v>
      </c>
      <c r="LE36" s="65" t="str">
        <f>IF(LA36=0," ",VLOOKUP(LA36,PROTOKOL!$A:$E,5,))</f>
        <v xml:space="preserve"> </v>
      </c>
      <c r="LF36" s="82" t="str">
        <f t="shared" si="63"/>
        <v xml:space="preserve"> </v>
      </c>
      <c r="LG36" s="65"/>
      <c r="LH36" s="82" t="str">
        <f t="shared" si="103"/>
        <v xml:space="preserve"> </v>
      </c>
      <c r="LI36" s="117"/>
      <c r="LJ36" s="227"/>
      <c r="LK36" s="61" t="str">
        <f>IF(LM36=0," ",VLOOKUP(LM36,PROTOKOL!$A:$F,6))</f>
        <v xml:space="preserve"> </v>
      </c>
      <c r="LL36" s="62"/>
      <c r="LM36" s="62"/>
      <c r="LN36" s="62"/>
      <c r="LO36" s="63" t="str">
        <f>IF(LM36=0," ",(VLOOKUP(LM36,PROTOKOL!$A$1:$E$28,2))*LN36)</f>
        <v xml:space="preserve"> </v>
      </c>
      <c r="LP36" s="64" t="str">
        <f t="shared" si="64"/>
        <v xml:space="preserve"> </v>
      </c>
      <c r="LQ36" s="65" t="str">
        <f>IF(LM36=0," ",VLOOKUP(LM36,PROTOKOL!$A:$E,5,))</f>
        <v xml:space="preserve"> </v>
      </c>
      <c r="LR36" s="82" t="str">
        <f t="shared" si="65"/>
        <v xml:space="preserve"> </v>
      </c>
      <c r="LS36" s="61" t="str">
        <f>IF(LU36=0," ",VLOOKUP(LU36,PROTOKOL!$A:$F,6))</f>
        <v xml:space="preserve"> </v>
      </c>
      <c r="LT36" s="66"/>
      <c r="LU36" s="66"/>
      <c r="LV36" s="62"/>
      <c r="LW36" s="63" t="str">
        <f>IF(LU36=0," ",(VLOOKUP(LU36,PROTOKOL!$A$1:$E$28,2))*LV36)</f>
        <v xml:space="preserve"> </v>
      </c>
      <c r="LX36" s="64" t="str">
        <f t="shared" si="66"/>
        <v xml:space="preserve"> </v>
      </c>
      <c r="LY36" s="65" t="str">
        <f>IF(LU36=0," ",VLOOKUP(LU36,PROTOKOL!$A:$E,5,))</f>
        <v xml:space="preserve"> </v>
      </c>
      <c r="LZ36" s="82" t="str">
        <f t="shared" si="67"/>
        <v xml:space="preserve"> </v>
      </c>
      <c r="MA36" s="65"/>
      <c r="MB36" s="82" t="str">
        <f t="shared" si="104"/>
        <v xml:space="preserve"> </v>
      </c>
      <c r="MC36" s="117"/>
      <c r="MD36" s="227"/>
      <c r="ME36" s="61" t="str">
        <f>IF(MG36=0," ",VLOOKUP(MG36,PROTOKOL!$A:$F,6))</f>
        <v xml:space="preserve"> </v>
      </c>
      <c r="MF36" s="62"/>
      <c r="MG36" s="62"/>
      <c r="MH36" s="62"/>
      <c r="MI36" s="63" t="str">
        <f>IF(MG36=0," ",(VLOOKUP(MG36,PROTOKOL!$A$1:$E$28,2))*MH36)</f>
        <v xml:space="preserve"> </v>
      </c>
      <c r="MJ36" s="64" t="str">
        <f t="shared" si="68"/>
        <v xml:space="preserve"> </v>
      </c>
      <c r="MK36" s="65" t="str">
        <f>IF(MG36=0," ",VLOOKUP(MG36,PROTOKOL!$A:$E,5,))</f>
        <v xml:space="preserve"> </v>
      </c>
      <c r="ML36" s="82" t="str">
        <f t="shared" si="69"/>
        <v xml:space="preserve"> </v>
      </c>
      <c r="MM36" s="61" t="str">
        <f>IF(MO36=0," ",VLOOKUP(MO36,PROTOKOL!$A:$F,6))</f>
        <v xml:space="preserve"> </v>
      </c>
      <c r="MN36" s="66"/>
      <c r="MO36" s="66"/>
      <c r="MP36" s="62"/>
      <c r="MQ36" s="63" t="str">
        <f>IF(MO36=0," ",(VLOOKUP(MO36,PROTOKOL!$A$1:$E$28,2))*MP36)</f>
        <v xml:space="preserve"> </v>
      </c>
      <c r="MR36" s="64" t="str">
        <f t="shared" si="70"/>
        <v xml:space="preserve"> </v>
      </c>
      <c r="MS36" s="65" t="str">
        <f>IF(MO36=0," ",VLOOKUP(MO36,PROTOKOL!$A:$E,5,))</f>
        <v xml:space="preserve"> </v>
      </c>
      <c r="MT36" s="82" t="str">
        <f t="shared" si="71"/>
        <v xml:space="preserve"> </v>
      </c>
      <c r="MU36" s="65"/>
      <c r="MV36" s="82" t="str">
        <f t="shared" si="105"/>
        <v xml:space="preserve"> </v>
      </c>
      <c r="MW36" s="117"/>
      <c r="MX36" s="227"/>
      <c r="MY36" s="61" t="str">
        <f>IF(NA36=0," ",VLOOKUP(NA36,PROTOKOL!$A:$F,6))</f>
        <v xml:space="preserve"> </v>
      </c>
      <c r="MZ36" s="62"/>
      <c r="NA36" s="62"/>
      <c r="NB36" s="62"/>
      <c r="NC36" s="63" t="str">
        <f>IF(NA36=0," ",(VLOOKUP(NA36,PROTOKOL!$A$1:$E$28,2))*NB36)</f>
        <v xml:space="preserve"> </v>
      </c>
      <c r="ND36" s="64" t="str">
        <f t="shared" si="72"/>
        <v xml:space="preserve"> </v>
      </c>
      <c r="NE36" s="65" t="str">
        <f>IF(NA36=0," ",VLOOKUP(NA36,PROTOKOL!$A:$E,5,))</f>
        <v xml:space="preserve"> </v>
      </c>
      <c r="NF36" s="82" t="str">
        <f t="shared" si="73"/>
        <v xml:space="preserve"> </v>
      </c>
      <c r="NG36" s="61" t="str">
        <f>IF(NI36=0," ",VLOOKUP(NI36,PROTOKOL!$A:$F,6))</f>
        <v xml:space="preserve"> </v>
      </c>
      <c r="NH36" s="66"/>
      <c r="NI36" s="66"/>
      <c r="NJ36" s="62"/>
      <c r="NK36" s="63" t="str">
        <f>IF(NI36=0," ",(VLOOKUP(NI36,PROTOKOL!$A$1:$E$28,2))*NJ36)</f>
        <v xml:space="preserve"> </v>
      </c>
      <c r="NL36" s="64" t="str">
        <f t="shared" si="74"/>
        <v xml:space="preserve"> </v>
      </c>
      <c r="NM36" s="65" t="str">
        <f>IF(NI36=0," ",VLOOKUP(NI36,PROTOKOL!$A:$E,5,))</f>
        <v xml:space="preserve"> </v>
      </c>
      <c r="NN36" s="82" t="str">
        <f t="shared" si="75"/>
        <v xml:space="preserve"> </v>
      </c>
      <c r="NO36" s="65"/>
      <c r="NP36" s="82" t="str">
        <f t="shared" si="106"/>
        <v xml:space="preserve"> </v>
      </c>
      <c r="NQ36" s="117"/>
      <c r="NR36" s="227"/>
      <c r="NS36" s="61" t="str">
        <f>IF(NU36=0," ",VLOOKUP(NU36,PROTOKOL!$A:$F,6))</f>
        <v>KOKU TESTİ</v>
      </c>
      <c r="NT36" s="62">
        <v>1</v>
      </c>
      <c r="NU36" s="62">
        <v>16</v>
      </c>
      <c r="NV36" s="62">
        <v>4</v>
      </c>
      <c r="NW36" s="63">
        <f>IF(NU36=0," ",(VLOOKUP(NU36,PROTOKOL!$A$1:$E$28,2))*NV36)</f>
        <v>0</v>
      </c>
      <c r="NX36" s="64">
        <f t="shared" si="76"/>
        <v>1</v>
      </c>
      <c r="NY36" s="65">
        <f>IF(NU36=0," ",VLOOKUP(NU36,PROTOKOL!$A:$E,5,))</f>
        <v>25.405435113750318</v>
      </c>
      <c r="NZ36" s="82">
        <f>IF(NU36=0," ",NY36*NX36)/7.5*4</f>
        <v>13.549565394000171</v>
      </c>
      <c r="OA36" s="61" t="str">
        <f>IF(OC36=0," ",VLOOKUP(OC36,PROTOKOL!$A:$F,6))</f>
        <v xml:space="preserve"> </v>
      </c>
      <c r="OB36" s="66"/>
      <c r="OC36" s="66"/>
      <c r="OD36" s="62"/>
      <c r="OE36" s="63" t="str">
        <f>IF(OC36=0," ",(VLOOKUP(OC36,PROTOKOL!$A$1:$E$28,2))*OD36)</f>
        <v xml:space="preserve"> </v>
      </c>
      <c r="OF36" s="64" t="str">
        <f t="shared" si="78"/>
        <v xml:space="preserve"> </v>
      </c>
      <c r="OG36" s="65" t="str">
        <f>IF(OC36=0," ",VLOOKUP(OC36,PROTOKOL!$A:$E,5,))</f>
        <v xml:space="preserve"> </v>
      </c>
      <c r="OH36" s="82" t="str">
        <f t="shared" si="79"/>
        <v xml:space="preserve"> </v>
      </c>
      <c r="OI36" s="65"/>
      <c r="OJ36" s="82" t="str">
        <f t="shared" si="107"/>
        <v xml:space="preserve"> </v>
      </c>
      <c r="OK36" s="117"/>
      <c r="OL36" s="209">
        <v>5</v>
      </c>
      <c r="OM36" s="226"/>
      <c r="ON36" s="61" t="str">
        <f>IF(OP36=0," ",VLOOKUP(OP36,PROTOKOL!$A:$F,6))</f>
        <v xml:space="preserve"> </v>
      </c>
      <c r="OO36" s="62"/>
      <c r="OP36" s="62"/>
      <c r="OQ36" s="62"/>
      <c r="OR36" s="63" t="str">
        <f>IF(OP36=0," ",(VLOOKUP(OP36,PROTOKOL!$A$1:$E$28,2))*OQ36)</f>
        <v xml:space="preserve"> </v>
      </c>
      <c r="OS36" s="64" t="str">
        <f t="shared" si="80"/>
        <v xml:space="preserve"> </v>
      </c>
      <c r="OT36" s="65" t="str">
        <f>IF(OP36=0," ",VLOOKUP(OP36,PROTOKOL!$A:$E,5,))</f>
        <v xml:space="preserve"> </v>
      </c>
      <c r="OU36" s="82" t="str">
        <f t="shared" si="81"/>
        <v xml:space="preserve"> </v>
      </c>
      <c r="OV36" s="61" t="str">
        <f>IF(OX36=0," ",VLOOKUP(OX36,PROTOKOL!$A:$F,6))</f>
        <v xml:space="preserve"> </v>
      </c>
      <c r="OW36" s="66"/>
      <c r="OX36" s="66"/>
      <c r="OY36" s="62"/>
      <c r="OZ36" s="63" t="str">
        <f>IF(OX36=0," ",(VLOOKUP(OX36,PROTOKOL!$A$1:$E$28,2))*OY36)</f>
        <v xml:space="preserve"> </v>
      </c>
      <c r="PA36" s="64" t="str">
        <f t="shared" si="108"/>
        <v xml:space="preserve"> </v>
      </c>
      <c r="PB36" s="65" t="str">
        <f>IF(OX36=0," ",VLOOKUP(OX36,PROTOKOL!$A:$E,5,))</f>
        <v xml:space="preserve"> </v>
      </c>
      <c r="PC36" s="82" t="str">
        <f t="shared" si="109"/>
        <v xml:space="preserve"> </v>
      </c>
      <c r="PD36" s="82">
        <f t="shared" si="110"/>
        <v>0</v>
      </c>
      <c r="PE36" s="82" t="str">
        <f t="shared" si="111"/>
        <v xml:space="preserve"> </v>
      </c>
      <c r="PF36" s="117"/>
      <c r="PG36" s="227"/>
      <c r="PH36" s="61" t="str">
        <f>IF(PJ36=0," ",VLOOKUP(PJ36,PROTOKOL!$A:$F,6))</f>
        <v xml:space="preserve"> </v>
      </c>
      <c r="PI36" s="62"/>
      <c r="PJ36" s="62"/>
      <c r="PK36" s="62"/>
      <c r="PL36" s="63" t="str">
        <f>IF(PJ36=0," ",(VLOOKUP(PJ36,PROTOKOL!$A$1:$E$28,2))*PK36)</f>
        <v xml:space="preserve"> </v>
      </c>
      <c r="PM36" s="64" t="str">
        <f t="shared" si="84"/>
        <v xml:space="preserve"> </v>
      </c>
      <c r="PN36" s="65" t="str">
        <f>IF(PJ36=0," ",VLOOKUP(PJ36,PROTOKOL!$A:$E,5,))</f>
        <v xml:space="preserve"> </v>
      </c>
      <c r="PO36" s="82" t="str">
        <f t="shared" si="85"/>
        <v xml:space="preserve"> </v>
      </c>
      <c r="PP36" s="61" t="str">
        <f>IF(PR36=0," ",VLOOKUP(PR36,PROTOKOL!$A:$F,6))</f>
        <v xml:space="preserve"> </v>
      </c>
      <c r="PQ36" s="66"/>
      <c r="PR36" s="66"/>
      <c r="PS36" s="62"/>
      <c r="PT36" s="63" t="str">
        <f>IF(PR36=0," ",(VLOOKUP(PR36,PROTOKOL!$A$1:$E$28,2))*PS36)</f>
        <v xml:space="preserve"> </v>
      </c>
      <c r="PU36" s="64" t="str">
        <f t="shared" si="86"/>
        <v xml:space="preserve"> </v>
      </c>
      <c r="PV36" s="65" t="str">
        <f>IF(PR36=0," ",VLOOKUP(PR36,PROTOKOL!$A:$E,5,))</f>
        <v xml:space="preserve"> </v>
      </c>
      <c r="PW36" s="82" t="str">
        <f t="shared" si="87"/>
        <v xml:space="preserve"> </v>
      </c>
      <c r="PX36" s="65"/>
      <c r="PY36" s="82" t="str">
        <f t="shared" si="112"/>
        <v xml:space="preserve"> </v>
      </c>
      <c r="PZ36" s="117"/>
      <c r="QA36" s="117"/>
      <c r="QB36" s="117"/>
      <c r="QC36" s="117"/>
      <c r="QD36" s="117"/>
      <c r="QE36" s="117"/>
      <c r="QF36" s="117"/>
      <c r="QG36" s="117"/>
      <c r="QH36" s="117"/>
      <c r="QI36" s="117"/>
      <c r="QJ36" s="117"/>
      <c r="QK36" s="117"/>
      <c r="QL36" s="117"/>
      <c r="QM36" s="117"/>
      <c r="QN36" s="117"/>
      <c r="QO36" s="117"/>
    </row>
    <row r="37" spans="1:457" ht="12.75" customHeight="1">
      <c r="A37" s="58"/>
      <c r="B37" s="225">
        <v>6</v>
      </c>
      <c r="C37" s="61" t="str">
        <f>IF(E37=0," ",VLOOKUP(E37,PROTOKOL!$A:$F,6))</f>
        <v>VAKUM TEST</v>
      </c>
      <c r="D37" s="62">
        <v>232</v>
      </c>
      <c r="E37" s="62">
        <v>4</v>
      </c>
      <c r="F37" s="62">
        <v>7.5</v>
      </c>
      <c r="G37" s="63">
        <f>IF(E37=0," ",(VLOOKUP(E37,PROTOKOL!$A$1:$E$28,2))*F37)</f>
        <v>150</v>
      </c>
      <c r="H37" s="64">
        <f t="shared" si="0"/>
        <v>82</v>
      </c>
      <c r="I37" s="65">
        <f>IF(E37=0," ",VLOOKUP(E37,PROTOKOL!$A:$E,5,))</f>
        <v>0.32253749999999998</v>
      </c>
      <c r="J37" s="82">
        <f t="shared" si="1"/>
        <v>26.448074999999999</v>
      </c>
      <c r="K37" s="61" t="str">
        <f>IF(M37=0," ",VLOOKUP(M37,PROTOKOL!$A:$F,6))</f>
        <v xml:space="preserve"> </v>
      </c>
      <c r="L37" s="66"/>
      <c r="M37" s="66"/>
      <c r="N37" s="62"/>
      <c r="O37" s="63" t="str">
        <f>IF(M37=0," ",(VLOOKUP(M37,PROTOKOL!$A$1:$E$28,2))*N37)</f>
        <v xml:space="preserve"> </v>
      </c>
      <c r="P37" s="64" t="str">
        <f t="shared" si="2"/>
        <v xml:space="preserve"> </v>
      </c>
      <c r="Q37" s="65" t="str">
        <f>IF(M37=0," ",VLOOKUP(M37,PROTOKOL!$A:$E,5,))</f>
        <v xml:space="preserve"> </v>
      </c>
      <c r="R37" s="82" t="str">
        <f t="shared" si="3"/>
        <v xml:space="preserve"> </v>
      </c>
      <c r="S37" s="65"/>
      <c r="T37" s="82" t="str">
        <f t="shared" si="88"/>
        <v xml:space="preserve"> </v>
      </c>
      <c r="U37" s="117"/>
      <c r="V37" s="225">
        <v>6</v>
      </c>
      <c r="W37" s="61" t="str">
        <f>IF(Y37=0," ",VLOOKUP(Y37,PROTOKOL!$A:$F,6))</f>
        <v>SIZDIRMAZLIK TAMİR</v>
      </c>
      <c r="X37" s="62">
        <v>121</v>
      </c>
      <c r="Y37" s="62">
        <v>11</v>
      </c>
      <c r="Z37" s="62">
        <v>7.5</v>
      </c>
      <c r="AA37" s="63">
        <f>IF(Y37=0," ",(VLOOKUP(Y37,PROTOKOL!$A$1:$E$28,2))*Z37)</f>
        <v>78</v>
      </c>
      <c r="AB37" s="64">
        <f t="shared" si="4"/>
        <v>43</v>
      </c>
      <c r="AC37" s="65">
        <f>IF(Y37=0," ",VLOOKUP(Y37,PROTOKOL!$A:$E,5,))</f>
        <v>0.61435714285714293</v>
      </c>
      <c r="AD37" s="82">
        <f t="shared" si="5"/>
        <v>26.417357142857146</v>
      </c>
      <c r="AE37" s="61" t="str">
        <f>IF(AG37=0," ",VLOOKUP(AG37,PROTOKOL!$A:$F,6))</f>
        <v xml:space="preserve"> </v>
      </c>
      <c r="AF37" s="66"/>
      <c r="AG37" s="66"/>
      <c r="AH37" s="62"/>
      <c r="AI37" s="63" t="str">
        <f>IF(AG37=0," ",(VLOOKUP(AG37,PROTOKOL!$A$1:$E$28,2))*AH37)</f>
        <v xml:space="preserve"> </v>
      </c>
      <c r="AJ37" s="64" t="str">
        <f t="shared" si="6"/>
        <v xml:space="preserve"> </v>
      </c>
      <c r="AK37" s="65" t="str">
        <f>IF(AG37=0," ",VLOOKUP(AG37,PROTOKOL!$A:$E,5,))</f>
        <v xml:space="preserve"> </v>
      </c>
      <c r="AL37" s="82" t="str">
        <f t="shared" si="7"/>
        <v xml:space="preserve"> </v>
      </c>
      <c r="AM37" s="65"/>
      <c r="AN37" s="82" t="str">
        <f t="shared" si="89"/>
        <v xml:space="preserve"> </v>
      </c>
      <c r="AO37" s="117"/>
      <c r="AP37" s="225">
        <v>6</v>
      </c>
      <c r="AQ37" s="61" t="str">
        <f>IF(AS37=0," ",VLOOKUP(AS37,PROTOKOL!$A:$F,6))</f>
        <v>VAKUM TEST</v>
      </c>
      <c r="AR37" s="62">
        <v>242</v>
      </c>
      <c r="AS37" s="62">
        <v>4</v>
      </c>
      <c r="AT37" s="62">
        <v>7.5</v>
      </c>
      <c r="AU37" s="63">
        <f>IF(AS37=0," ",(VLOOKUP(AS37,PROTOKOL!$A$1:$E$28,2))*AT37)</f>
        <v>150</v>
      </c>
      <c r="AV37" s="64">
        <f t="shared" si="8"/>
        <v>92</v>
      </c>
      <c r="AW37" s="65">
        <f>IF(AS37=0," ",VLOOKUP(AS37,PROTOKOL!$A:$E,5,))</f>
        <v>0.32253749999999998</v>
      </c>
      <c r="AX37" s="82">
        <f t="shared" si="9"/>
        <v>29.673449999999999</v>
      </c>
      <c r="AY37" s="61" t="str">
        <f>IF(BA37=0," ",VLOOKUP(BA37,PROTOKOL!$A:$F,6))</f>
        <v xml:space="preserve"> </v>
      </c>
      <c r="AZ37" s="66"/>
      <c r="BA37" s="66"/>
      <c r="BB37" s="62"/>
      <c r="BC37" s="63" t="str">
        <f>IF(BA37=0," ",(VLOOKUP(BA37,PROTOKOL!$A$1:$E$28,2))*BB37)</f>
        <v xml:space="preserve"> </v>
      </c>
      <c r="BD37" s="64" t="str">
        <f t="shared" si="10"/>
        <v xml:space="preserve"> </v>
      </c>
      <c r="BE37" s="65" t="str">
        <f>IF(BA37=0," ",VLOOKUP(BA37,PROTOKOL!$A:$E,5,))</f>
        <v xml:space="preserve"> </v>
      </c>
      <c r="BF37" s="82" t="str">
        <f t="shared" si="11"/>
        <v xml:space="preserve"> </v>
      </c>
      <c r="BG37" s="65"/>
      <c r="BH37" s="82" t="str">
        <f t="shared" si="90"/>
        <v xml:space="preserve"> </v>
      </c>
      <c r="BI37" s="117"/>
      <c r="BJ37" s="225">
        <v>6</v>
      </c>
      <c r="BK37" s="61" t="str">
        <f>IF(BM37=0," ",VLOOKUP(BM37,PROTOKOL!$A:$F,6))</f>
        <v>WNZL. LAV. VE DUV. ASMA KLZ</v>
      </c>
      <c r="BL37" s="62">
        <v>201</v>
      </c>
      <c r="BM37" s="62">
        <v>1</v>
      </c>
      <c r="BN37" s="62">
        <v>7.5</v>
      </c>
      <c r="BO37" s="63">
        <f>IF(BM37=0," ",(VLOOKUP(BM37,PROTOKOL!$A$1:$E$28,2))*BN37)</f>
        <v>144</v>
      </c>
      <c r="BP37" s="64">
        <f t="shared" si="12"/>
        <v>57</v>
      </c>
      <c r="BQ37" s="65">
        <f>IF(BM37=0," ",VLOOKUP(BM37,PROTOKOL!$A:$E,5,))</f>
        <v>0.33951315789473691</v>
      </c>
      <c r="BR37" s="82">
        <f t="shared" si="13"/>
        <v>19.352250000000005</v>
      </c>
      <c r="BS37" s="61" t="str">
        <f>IF(BU37=0," ",VLOOKUP(BU37,PROTOKOL!$A:$F,6))</f>
        <v xml:space="preserve"> </v>
      </c>
      <c r="BT37" s="66"/>
      <c r="BU37" s="66"/>
      <c r="BV37" s="62"/>
      <c r="BW37" s="63" t="str">
        <f>IF(BU37=0," ",(VLOOKUP(BU37,PROTOKOL!$A$1:$E$28,2))*BV37)</f>
        <v xml:space="preserve"> </v>
      </c>
      <c r="BX37" s="64" t="str">
        <f t="shared" si="14"/>
        <v xml:space="preserve"> </v>
      </c>
      <c r="BY37" s="65" t="str">
        <f>IF(BU37=0," ",VLOOKUP(BU37,PROTOKOL!$A:$E,5,))</f>
        <v xml:space="preserve"> </v>
      </c>
      <c r="BZ37" s="82" t="str">
        <f t="shared" si="15"/>
        <v xml:space="preserve"> </v>
      </c>
      <c r="CA37" s="65"/>
      <c r="CB37" s="82" t="str">
        <f t="shared" si="91"/>
        <v xml:space="preserve"> </v>
      </c>
      <c r="CC37" s="117"/>
      <c r="CD37" s="225">
        <v>6</v>
      </c>
      <c r="CE37" s="61" t="str">
        <f>IF(CG37=0," ",VLOOKUP(CG37,PROTOKOL!$A:$F,6))</f>
        <v>WNZL. LAV. VE DUV. ASMA KLZ</v>
      </c>
      <c r="CF37" s="62">
        <v>200</v>
      </c>
      <c r="CG37" s="62">
        <v>1</v>
      </c>
      <c r="CH37" s="62">
        <v>7.5</v>
      </c>
      <c r="CI37" s="63">
        <f>IF(CG37=0," ",(VLOOKUP(CG37,PROTOKOL!$A$1:$E$28,2))*CH37)</f>
        <v>144</v>
      </c>
      <c r="CJ37" s="64">
        <f t="shared" si="16"/>
        <v>56</v>
      </c>
      <c r="CK37" s="65">
        <f>IF(CG37=0," ",VLOOKUP(CG37,PROTOKOL!$A:$E,5,))</f>
        <v>0.33951315789473691</v>
      </c>
      <c r="CL37" s="82">
        <f t="shared" si="17"/>
        <v>19.012736842105266</v>
      </c>
      <c r="CM37" s="61" t="str">
        <f>IF(CO37=0," ",VLOOKUP(CO37,PROTOKOL!$A:$F,6))</f>
        <v xml:space="preserve"> </v>
      </c>
      <c r="CN37" s="66"/>
      <c r="CO37" s="66"/>
      <c r="CP37" s="62"/>
      <c r="CQ37" s="63" t="str">
        <f>IF(CO37=0," ",(VLOOKUP(CO37,PROTOKOL!$A$1:$E$28,2))*CP37)</f>
        <v xml:space="preserve"> </v>
      </c>
      <c r="CR37" s="64" t="str">
        <f t="shared" si="18"/>
        <v xml:space="preserve"> </v>
      </c>
      <c r="CS37" s="65" t="str">
        <f>IF(CO37=0," ",VLOOKUP(CO37,PROTOKOL!$A:$E,5,))</f>
        <v xml:space="preserve"> </v>
      </c>
      <c r="CT37" s="82" t="str">
        <f t="shared" si="19"/>
        <v xml:space="preserve"> </v>
      </c>
      <c r="CU37" s="65"/>
      <c r="CV37" s="82" t="str">
        <f t="shared" si="92"/>
        <v xml:space="preserve"> </v>
      </c>
      <c r="CW37" s="117"/>
      <c r="CX37" s="225">
        <v>6</v>
      </c>
      <c r="CY37" s="61" t="str">
        <f>IF(DA37=0," ",VLOOKUP(DA37,PROTOKOL!$A:$F,6))</f>
        <v>SIZDIRMAZLIK TAMİR</v>
      </c>
      <c r="CZ37" s="62">
        <v>122</v>
      </c>
      <c r="DA37" s="62">
        <v>11</v>
      </c>
      <c r="DB37" s="62">
        <v>7.5</v>
      </c>
      <c r="DC37" s="63">
        <f>IF(DA37=0," ",(VLOOKUP(DA37,PROTOKOL!$A$1:$E$28,2))*DB37)</f>
        <v>78</v>
      </c>
      <c r="DD37" s="64">
        <f t="shared" si="20"/>
        <v>44</v>
      </c>
      <c r="DE37" s="65">
        <f>IF(DA37=0," ",VLOOKUP(DA37,PROTOKOL!$A:$E,5,))</f>
        <v>0.61435714285714293</v>
      </c>
      <c r="DF37" s="82">
        <f t="shared" si="21"/>
        <v>27.03171428571429</v>
      </c>
      <c r="DG37" s="61" t="str">
        <f>IF(DI37=0," ",VLOOKUP(DI37,PROTOKOL!$A:$F,6))</f>
        <v xml:space="preserve"> </v>
      </c>
      <c r="DH37" s="66"/>
      <c r="DI37" s="66"/>
      <c r="DJ37" s="62"/>
      <c r="DK37" s="63" t="str">
        <f>IF(DI37=0," ",(VLOOKUP(DI37,PROTOKOL!$A$1:$E$28,2))*DJ37)</f>
        <v xml:space="preserve"> </v>
      </c>
      <c r="DL37" s="64" t="str">
        <f t="shared" si="22"/>
        <v xml:space="preserve"> </v>
      </c>
      <c r="DM37" s="65" t="str">
        <f>IF(DI37=0," ",VLOOKUP(DI37,PROTOKOL!$A:$E,5,))</f>
        <v xml:space="preserve"> </v>
      </c>
      <c r="DN37" s="82" t="str">
        <f t="shared" si="23"/>
        <v xml:space="preserve"> </v>
      </c>
      <c r="DO37" s="65"/>
      <c r="DP37" s="82" t="str">
        <f t="shared" si="93"/>
        <v xml:space="preserve"> </v>
      </c>
      <c r="DQ37" s="117"/>
      <c r="DR37" s="225">
        <v>6</v>
      </c>
      <c r="DS37" s="61" t="str">
        <f>IF(DU37=0," ",VLOOKUP(DU37,PROTOKOL!$A:$F,6))</f>
        <v>VAKUM TEST</v>
      </c>
      <c r="DT37" s="62">
        <v>233</v>
      </c>
      <c r="DU37" s="62">
        <v>4</v>
      </c>
      <c r="DV37" s="62">
        <v>7.5</v>
      </c>
      <c r="DW37" s="63">
        <f>IF(DU37=0," ",(VLOOKUP(DU37,PROTOKOL!$A$1:$E$28,2))*DV37)</f>
        <v>150</v>
      </c>
      <c r="DX37" s="64">
        <f t="shared" si="24"/>
        <v>83</v>
      </c>
      <c r="DY37" s="65">
        <f>IF(DU37=0," ",VLOOKUP(DU37,PROTOKOL!$A:$E,5,))</f>
        <v>0.32253749999999998</v>
      </c>
      <c r="DZ37" s="82">
        <f t="shared" si="25"/>
        <v>26.770612499999999</v>
      </c>
      <c r="EA37" s="61" t="str">
        <f>IF(EC37=0," ",VLOOKUP(EC37,PROTOKOL!$A:$F,6))</f>
        <v xml:space="preserve"> </v>
      </c>
      <c r="EB37" s="66"/>
      <c r="EC37" s="66"/>
      <c r="ED37" s="62"/>
      <c r="EE37" s="63" t="str">
        <f>IF(EC37=0," ",(VLOOKUP(EC37,PROTOKOL!$A$1:$E$28,2))*ED37)</f>
        <v xml:space="preserve"> </v>
      </c>
      <c r="EF37" s="64" t="str">
        <f t="shared" si="26"/>
        <v xml:space="preserve"> </v>
      </c>
      <c r="EG37" s="65" t="str">
        <f>IF(EC37=0," ",VLOOKUP(EC37,PROTOKOL!$A:$E,5,))</f>
        <v xml:space="preserve"> </v>
      </c>
      <c r="EH37" s="82" t="str">
        <f t="shared" si="27"/>
        <v xml:space="preserve"> </v>
      </c>
      <c r="EI37" s="65"/>
      <c r="EJ37" s="82" t="str">
        <f t="shared" si="94"/>
        <v xml:space="preserve"> </v>
      </c>
      <c r="EK37" s="117"/>
      <c r="EL37" s="225">
        <v>6</v>
      </c>
      <c r="EM37" s="61" t="str">
        <f>IF(EO37=0," ",VLOOKUP(EO37,PROTOKOL!$A:$F,6))</f>
        <v>SIZDIRMAZLIK TAMİR</v>
      </c>
      <c r="EN37" s="62">
        <v>122</v>
      </c>
      <c r="EO37" s="62">
        <v>11</v>
      </c>
      <c r="EP37" s="62">
        <v>7.5</v>
      </c>
      <c r="EQ37" s="63">
        <f>IF(EO37=0," ",(VLOOKUP(EO37,PROTOKOL!$A$1:$E$28,2))*EP37)</f>
        <v>78</v>
      </c>
      <c r="ER37" s="64">
        <f t="shared" si="28"/>
        <v>44</v>
      </c>
      <c r="ES37" s="65">
        <f>IF(EO37=0," ",VLOOKUP(EO37,PROTOKOL!$A:$E,5,))</f>
        <v>0.61435714285714293</v>
      </c>
      <c r="ET37" s="82">
        <f t="shared" si="29"/>
        <v>27.03171428571429</v>
      </c>
      <c r="EU37" s="61" t="str">
        <f>IF(EW37=0," ",VLOOKUP(EW37,PROTOKOL!$A:$F,6))</f>
        <v xml:space="preserve"> </v>
      </c>
      <c r="EV37" s="66"/>
      <c r="EW37" s="66"/>
      <c r="EX37" s="62"/>
      <c r="EY37" s="63" t="str">
        <f>IF(EW37=0," ",(VLOOKUP(EW37,PROTOKOL!$A$1:$E$28,2))*EX37)</f>
        <v xml:space="preserve"> </v>
      </c>
      <c r="EZ37" s="64" t="str">
        <f t="shared" si="30"/>
        <v xml:space="preserve"> </v>
      </c>
      <c r="FA37" s="65" t="str">
        <f>IF(EW37=0," ",VLOOKUP(EW37,PROTOKOL!$A:$E,5,))</f>
        <v xml:space="preserve"> </v>
      </c>
      <c r="FB37" s="82" t="str">
        <f t="shared" si="31"/>
        <v xml:space="preserve"> </v>
      </c>
      <c r="FC37" s="65"/>
      <c r="FD37" s="82" t="str">
        <f t="shared" si="95"/>
        <v xml:space="preserve"> </v>
      </c>
      <c r="FE37" s="117"/>
      <c r="FF37" s="225">
        <v>6</v>
      </c>
      <c r="FG37" s="61" t="str">
        <f>IF(FI37=0," ",VLOOKUP(FI37,PROTOKOL!$A:$F,6))</f>
        <v>VAKUM TEST</v>
      </c>
      <c r="FH37" s="62">
        <v>47</v>
      </c>
      <c r="FI37" s="62">
        <v>4</v>
      </c>
      <c r="FJ37" s="62">
        <v>1.5</v>
      </c>
      <c r="FK37" s="63">
        <f>IF(FI37=0," ",(VLOOKUP(FI37,PROTOKOL!$A$1:$E$28,2))*FJ37)</f>
        <v>30</v>
      </c>
      <c r="FL37" s="64">
        <f t="shared" si="32"/>
        <v>17</v>
      </c>
      <c r="FM37" s="65">
        <f>IF(FI37=0," ",VLOOKUP(FI37,PROTOKOL!$A:$E,5,))</f>
        <v>0.32253749999999998</v>
      </c>
      <c r="FN37" s="82">
        <f t="shared" si="33"/>
        <v>5.4831374999999998</v>
      </c>
      <c r="FO37" s="61" t="str">
        <f>IF(FQ37=0," ",VLOOKUP(FQ37,PROTOKOL!$A:$F,6))</f>
        <v xml:space="preserve"> </v>
      </c>
      <c r="FP37" s="66"/>
      <c r="FQ37" s="66"/>
      <c r="FR37" s="62"/>
      <c r="FS37" s="63" t="str">
        <f>IF(FQ37=0," ",(VLOOKUP(FQ37,PROTOKOL!$A$1:$E$28,2))*FR37)</f>
        <v xml:space="preserve"> </v>
      </c>
      <c r="FT37" s="64" t="str">
        <f t="shared" si="34"/>
        <v xml:space="preserve"> </v>
      </c>
      <c r="FU37" s="65" t="str">
        <f>IF(FQ37=0," ",VLOOKUP(FQ37,PROTOKOL!$A:$E,5,))</f>
        <v xml:space="preserve"> </v>
      </c>
      <c r="FV37" s="82" t="str">
        <f t="shared" si="35"/>
        <v xml:space="preserve"> </v>
      </c>
      <c r="FW37" s="65"/>
      <c r="FX37" s="82" t="str">
        <f t="shared" si="96"/>
        <v xml:space="preserve"> </v>
      </c>
      <c r="FY37" s="117"/>
      <c r="FZ37" s="225">
        <v>6</v>
      </c>
      <c r="GA37" s="61" t="str">
        <f>IF(GC37=0," ",VLOOKUP(GC37,PROTOKOL!$A:$F,6))</f>
        <v>PANTOGRAF LAVABO TAŞLAMA</v>
      </c>
      <c r="GB37" s="62">
        <v>93</v>
      </c>
      <c r="GC37" s="62">
        <v>9</v>
      </c>
      <c r="GD37" s="62">
        <v>7.5</v>
      </c>
      <c r="GE37" s="63">
        <f>IF(GC37=0," ",(VLOOKUP(GC37,PROTOKOL!$A$1:$E$28,2))*GD37)</f>
        <v>65</v>
      </c>
      <c r="GF37" s="64">
        <f t="shared" si="36"/>
        <v>28</v>
      </c>
      <c r="GG37" s="65">
        <f>IF(GC37=0," ",VLOOKUP(GC37,PROTOKOL!$A:$E,5,))</f>
        <v>0.73722857142857134</v>
      </c>
      <c r="GH37" s="82">
        <f t="shared" si="37"/>
        <v>20.642399999999999</v>
      </c>
      <c r="GI37" s="61" t="str">
        <f>IF(GK37=0," ",VLOOKUP(GK37,PROTOKOL!$A:$F,6))</f>
        <v xml:space="preserve"> </v>
      </c>
      <c r="GJ37" s="66"/>
      <c r="GK37" s="66"/>
      <c r="GL37" s="62"/>
      <c r="GM37" s="63" t="str">
        <f>IF(GK37=0," ",(VLOOKUP(GK37,PROTOKOL!$A$1:$E$28,2))*GL37)</f>
        <v xml:space="preserve"> </v>
      </c>
      <c r="GN37" s="64" t="str">
        <f t="shared" si="38"/>
        <v xml:space="preserve"> </v>
      </c>
      <c r="GO37" s="65" t="str">
        <f>IF(GK37=0," ",VLOOKUP(GK37,PROTOKOL!$A:$E,5,))</f>
        <v xml:space="preserve"> </v>
      </c>
      <c r="GP37" s="82" t="str">
        <f t="shared" si="39"/>
        <v xml:space="preserve"> </v>
      </c>
      <c r="GQ37" s="65"/>
      <c r="GR37" s="82" t="str">
        <f t="shared" si="97"/>
        <v xml:space="preserve"> </v>
      </c>
      <c r="GS37" s="117"/>
      <c r="GT37" s="225">
        <v>6</v>
      </c>
      <c r="GU37" s="61" t="str">
        <f>IF(GW37=0," ",VLOOKUP(GW37,PROTOKOL!$A:$F,6))</f>
        <v>VAKUM TEST</v>
      </c>
      <c r="GV37" s="62">
        <v>134</v>
      </c>
      <c r="GW37" s="62">
        <v>4</v>
      </c>
      <c r="GX37" s="62">
        <v>4.5</v>
      </c>
      <c r="GY37" s="63">
        <f>IF(GW37=0," ",(VLOOKUP(GW37,PROTOKOL!$A$1:$E$28,2))*GX37)</f>
        <v>90</v>
      </c>
      <c r="GZ37" s="64">
        <f t="shared" si="40"/>
        <v>44</v>
      </c>
      <c r="HA37" s="65">
        <f>IF(GW37=0," ",VLOOKUP(GW37,PROTOKOL!$A:$E,5,))</f>
        <v>0.32253749999999998</v>
      </c>
      <c r="HB37" s="82">
        <f t="shared" si="41"/>
        <v>14.191649999999999</v>
      </c>
      <c r="HC37" s="61" t="str">
        <f>IF(HE37=0," ",VLOOKUP(HE37,PROTOKOL!$A:$F,6))</f>
        <v xml:space="preserve"> </v>
      </c>
      <c r="HD37" s="66"/>
      <c r="HE37" s="66"/>
      <c r="HF37" s="62"/>
      <c r="HG37" s="63" t="str">
        <f>IF(HE37=0," ",(VLOOKUP(HE37,PROTOKOL!$A$1:$E$28,2))*HF37)</f>
        <v xml:space="preserve"> </v>
      </c>
      <c r="HH37" s="64" t="str">
        <f t="shared" si="42"/>
        <v xml:space="preserve"> </v>
      </c>
      <c r="HI37" s="65" t="str">
        <f>IF(HE37=0," ",VLOOKUP(HE37,PROTOKOL!$A:$E,5,))</f>
        <v xml:space="preserve"> </v>
      </c>
      <c r="HJ37" s="82" t="str">
        <f t="shared" si="43"/>
        <v xml:space="preserve"> </v>
      </c>
      <c r="HK37" s="65"/>
      <c r="HL37" s="82" t="str">
        <f t="shared" si="98"/>
        <v xml:space="preserve"> </v>
      </c>
      <c r="HM37" s="117"/>
      <c r="HN37" s="225">
        <v>6</v>
      </c>
      <c r="HO37" s="61" t="str">
        <f>IF(HQ37=0," ",VLOOKUP(HQ37,PROTOKOL!$A:$F,6))</f>
        <v>PANTOGRAF LAVABO TAŞLAMA</v>
      </c>
      <c r="HP37" s="62">
        <v>93</v>
      </c>
      <c r="HQ37" s="62">
        <v>9</v>
      </c>
      <c r="HR37" s="62">
        <v>7.5</v>
      </c>
      <c r="HS37" s="63">
        <f>IF(HQ37=0," ",(VLOOKUP(HQ37,PROTOKOL!$A$1:$E$28,2))*HR37)</f>
        <v>65</v>
      </c>
      <c r="HT37" s="64">
        <f t="shared" si="44"/>
        <v>28</v>
      </c>
      <c r="HU37" s="65">
        <f>IF(HQ37=0," ",VLOOKUP(HQ37,PROTOKOL!$A:$E,5,))</f>
        <v>0.73722857142857134</v>
      </c>
      <c r="HV37" s="82">
        <f t="shared" si="45"/>
        <v>20.642399999999999</v>
      </c>
      <c r="HW37" s="61" t="str">
        <f>IF(HY37=0," ",VLOOKUP(HY37,PROTOKOL!$A:$F,6))</f>
        <v xml:space="preserve"> </v>
      </c>
      <c r="HX37" s="66"/>
      <c r="HY37" s="66"/>
      <c r="HZ37" s="62"/>
      <c r="IA37" s="63" t="str">
        <f>IF(HY37=0," ",(VLOOKUP(HY37,PROTOKOL!$A$1:$E$28,2))*HZ37)</f>
        <v xml:space="preserve"> </v>
      </c>
      <c r="IB37" s="64" t="str">
        <f t="shared" si="46"/>
        <v xml:space="preserve"> </v>
      </c>
      <c r="IC37" s="65" t="str">
        <f>IF(HY37=0," ",VLOOKUP(HY37,PROTOKOL!$A:$E,5,))</f>
        <v xml:space="preserve"> </v>
      </c>
      <c r="ID37" s="82" t="str">
        <f t="shared" si="47"/>
        <v xml:space="preserve"> </v>
      </c>
      <c r="IE37" s="65"/>
      <c r="IF37" s="82" t="str">
        <f t="shared" si="99"/>
        <v xml:space="preserve"> </v>
      </c>
      <c r="IG37" s="117"/>
      <c r="IH37" s="225">
        <v>6</v>
      </c>
      <c r="II37" s="61" t="str">
        <f>IF(IK37=0," ",VLOOKUP(IK37,PROTOKOL!$A:$F,6))</f>
        <v>VAKUM TEST</v>
      </c>
      <c r="IJ37" s="62">
        <v>232</v>
      </c>
      <c r="IK37" s="62">
        <v>4</v>
      </c>
      <c r="IL37" s="62">
        <v>7.5</v>
      </c>
      <c r="IM37" s="63">
        <f>IF(IK37=0," ",(VLOOKUP(IK37,PROTOKOL!$A$1:$E$28,2))*IL37)</f>
        <v>150</v>
      </c>
      <c r="IN37" s="64">
        <f t="shared" si="48"/>
        <v>82</v>
      </c>
      <c r="IO37" s="65">
        <f>IF(IK37=0," ",VLOOKUP(IK37,PROTOKOL!$A:$E,5,))</f>
        <v>0.32253749999999998</v>
      </c>
      <c r="IP37" s="82">
        <f t="shared" si="49"/>
        <v>26.448074999999999</v>
      </c>
      <c r="IQ37" s="61" t="str">
        <f>IF(IS37=0," ",VLOOKUP(IS37,PROTOKOL!$A:$F,6))</f>
        <v xml:space="preserve"> </v>
      </c>
      <c r="IR37" s="66"/>
      <c r="IS37" s="66"/>
      <c r="IT37" s="62"/>
      <c r="IU37" s="63" t="str">
        <f>IF(IS37=0," ",(VLOOKUP(IS37,PROTOKOL!$A$1:$E$28,2))*IT37)</f>
        <v xml:space="preserve"> </v>
      </c>
      <c r="IV37" s="64" t="str">
        <f t="shared" si="50"/>
        <v xml:space="preserve"> </v>
      </c>
      <c r="IW37" s="65" t="str">
        <f>IF(IS37=0," ",VLOOKUP(IS37,PROTOKOL!$A:$E,5,))</f>
        <v xml:space="preserve"> </v>
      </c>
      <c r="IX37" s="82" t="str">
        <f t="shared" si="51"/>
        <v xml:space="preserve"> </v>
      </c>
      <c r="IY37" s="65"/>
      <c r="IZ37" s="82" t="str">
        <f t="shared" si="100"/>
        <v xml:space="preserve"> </v>
      </c>
      <c r="JA37" s="117"/>
      <c r="JB37" s="225">
        <v>6</v>
      </c>
      <c r="JC37" s="61" t="str">
        <f>IF(JE37=0," ",VLOOKUP(JE37,PROTOKOL!$A:$F,6))</f>
        <v>VAKUM TEST</v>
      </c>
      <c r="JD37" s="62">
        <v>239</v>
      </c>
      <c r="JE37" s="62">
        <v>4</v>
      </c>
      <c r="JF37" s="62">
        <v>7.5</v>
      </c>
      <c r="JG37" s="63">
        <f>IF(JE37=0," ",(VLOOKUP(JE37,PROTOKOL!$A$1:$E$28,2))*JF37)</f>
        <v>150</v>
      </c>
      <c r="JH37" s="64">
        <f t="shared" si="52"/>
        <v>89</v>
      </c>
      <c r="JI37" s="65">
        <f>IF(JE37=0," ",VLOOKUP(JE37,PROTOKOL!$A:$E,5,))</f>
        <v>0.32253749999999998</v>
      </c>
      <c r="JJ37" s="82">
        <f t="shared" si="53"/>
        <v>28.705837499999998</v>
      </c>
      <c r="JK37" s="61" t="str">
        <f>IF(JM37=0," ",VLOOKUP(JM37,PROTOKOL!$A:$F,6))</f>
        <v xml:space="preserve"> </v>
      </c>
      <c r="JL37" s="66"/>
      <c r="JM37" s="66"/>
      <c r="JN37" s="62"/>
      <c r="JO37" s="63" t="str">
        <f>IF(JM37=0," ",(VLOOKUP(JM37,PROTOKOL!$A$1:$E$28,2))*JN37)</f>
        <v xml:space="preserve"> </v>
      </c>
      <c r="JP37" s="64" t="str">
        <f t="shared" si="54"/>
        <v xml:space="preserve"> </v>
      </c>
      <c r="JQ37" s="65" t="str">
        <f>IF(JM37=0," ",VLOOKUP(JM37,PROTOKOL!$A:$E,5,))</f>
        <v xml:space="preserve"> </v>
      </c>
      <c r="JR37" s="82" t="str">
        <f t="shared" si="55"/>
        <v xml:space="preserve"> </v>
      </c>
      <c r="JS37" s="65"/>
      <c r="JT37" s="82" t="str">
        <f t="shared" si="101"/>
        <v xml:space="preserve"> </v>
      </c>
      <c r="JU37" s="117"/>
      <c r="JV37" s="225">
        <v>6</v>
      </c>
      <c r="JW37" s="61" t="str">
        <f>IF(JY37=0," ",VLOOKUP(JY37,PROTOKOL!$A:$F,6))</f>
        <v>PANTOGRAF LAVABO TAŞLAMA</v>
      </c>
      <c r="JX37" s="62">
        <v>94</v>
      </c>
      <c r="JY37" s="62">
        <v>9</v>
      </c>
      <c r="JZ37" s="62">
        <v>7.5</v>
      </c>
      <c r="KA37" s="63">
        <f>IF(JY37=0," ",(VLOOKUP(JY37,PROTOKOL!$A$1:$E$28,2))*JZ37)</f>
        <v>65</v>
      </c>
      <c r="KB37" s="64">
        <f t="shared" si="56"/>
        <v>29</v>
      </c>
      <c r="KC37" s="65">
        <f>IF(JY37=0," ",VLOOKUP(JY37,PROTOKOL!$A:$E,5,))</f>
        <v>0.73722857142857134</v>
      </c>
      <c r="KD37" s="82">
        <f t="shared" si="57"/>
        <v>21.379628571428569</v>
      </c>
      <c r="KE37" s="61" t="str">
        <f>IF(KG37=0," ",VLOOKUP(KG37,PROTOKOL!$A:$F,6))</f>
        <v xml:space="preserve"> </v>
      </c>
      <c r="KF37" s="66"/>
      <c r="KG37" s="66"/>
      <c r="KH37" s="62"/>
      <c r="KI37" s="63" t="str">
        <f>IF(KG37=0," ",(VLOOKUP(KG37,PROTOKOL!$A$1:$E$28,2))*KH37)</f>
        <v xml:space="preserve"> </v>
      </c>
      <c r="KJ37" s="64" t="str">
        <f t="shared" si="58"/>
        <v xml:space="preserve"> </v>
      </c>
      <c r="KK37" s="65" t="str">
        <f>IF(KG37=0," ",VLOOKUP(KG37,PROTOKOL!$A:$E,5,))</f>
        <v xml:space="preserve"> </v>
      </c>
      <c r="KL37" s="82" t="str">
        <f t="shared" si="59"/>
        <v xml:space="preserve"> </v>
      </c>
      <c r="KM37" s="65"/>
      <c r="KN37" s="82" t="str">
        <f t="shared" si="102"/>
        <v xml:space="preserve"> </v>
      </c>
      <c r="KO37" s="117"/>
      <c r="KP37" s="225">
        <v>6</v>
      </c>
      <c r="KQ37" s="61" t="str">
        <f>IF(KS37=0," ",VLOOKUP(KS37,PROTOKOL!$A:$F,6))</f>
        <v>VAKUM TEST</v>
      </c>
      <c r="KR37" s="62">
        <v>232</v>
      </c>
      <c r="KS37" s="62">
        <v>4</v>
      </c>
      <c r="KT37" s="62">
        <v>7.5</v>
      </c>
      <c r="KU37" s="63">
        <f>IF(KS37=0," ",(VLOOKUP(KS37,PROTOKOL!$A$1:$E$28,2))*KT37)</f>
        <v>150</v>
      </c>
      <c r="KV37" s="64">
        <f t="shared" si="60"/>
        <v>82</v>
      </c>
      <c r="KW37" s="65">
        <f>IF(KS37=0," ",VLOOKUP(KS37,PROTOKOL!$A:$E,5,))</f>
        <v>0.32253749999999998</v>
      </c>
      <c r="KX37" s="82">
        <f t="shared" si="61"/>
        <v>26.448074999999999</v>
      </c>
      <c r="KY37" s="61" t="str">
        <f>IF(LA37=0," ",VLOOKUP(LA37,PROTOKOL!$A:$F,6))</f>
        <v xml:space="preserve"> </v>
      </c>
      <c r="KZ37" s="66"/>
      <c r="LA37" s="66"/>
      <c r="LB37" s="62"/>
      <c r="LC37" s="63" t="str">
        <f>IF(LA37=0," ",(VLOOKUP(LA37,PROTOKOL!$A$1:$E$28,2))*LB37)</f>
        <v xml:space="preserve"> </v>
      </c>
      <c r="LD37" s="64" t="str">
        <f t="shared" si="62"/>
        <v xml:space="preserve"> </v>
      </c>
      <c r="LE37" s="65" t="str">
        <f>IF(LA37=0," ",VLOOKUP(LA37,PROTOKOL!$A:$E,5,))</f>
        <v xml:space="preserve"> </v>
      </c>
      <c r="LF37" s="82" t="str">
        <f t="shared" si="63"/>
        <v xml:space="preserve"> </v>
      </c>
      <c r="LG37" s="65"/>
      <c r="LH37" s="82" t="str">
        <f t="shared" si="103"/>
        <v xml:space="preserve"> </v>
      </c>
      <c r="LI37" s="117"/>
      <c r="LJ37" s="225">
        <v>6</v>
      </c>
      <c r="LK37" s="61" t="str">
        <f>IF(LM37=0," ",VLOOKUP(LM37,PROTOKOL!$A:$F,6))</f>
        <v>PANTOGRAF LAVABO TAŞLAMA</v>
      </c>
      <c r="LL37" s="62">
        <v>94</v>
      </c>
      <c r="LM37" s="62">
        <v>9</v>
      </c>
      <c r="LN37" s="62">
        <v>7.5</v>
      </c>
      <c r="LO37" s="63">
        <f>IF(LM37=0," ",(VLOOKUP(LM37,PROTOKOL!$A$1:$E$28,2))*LN37)</f>
        <v>65</v>
      </c>
      <c r="LP37" s="64">
        <f t="shared" si="64"/>
        <v>29</v>
      </c>
      <c r="LQ37" s="65">
        <f>IF(LM37=0," ",VLOOKUP(LM37,PROTOKOL!$A:$E,5,))</f>
        <v>0.73722857142857134</v>
      </c>
      <c r="LR37" s="82">
        <f t="shared" si="65"/>
        <v>21.379628571428569</v>
      </c>
      <c r="LS37" s="61" t="str">
        <f>IF(LU37=0," ",VLOOKUP(LU37,PROTOKOL!$A:$F,6))</f>
        <v xml:space="preserve"> </v>
      </c>
      <c r="LT37" s="66"/>
      <c r="LU37" s="66"/>
      <c r="LV37" s="62"/>
      <c r="LW37" s="63" t="str">
        <f>IF(LU37=0," ",(VLOOKUP(LU37,PROTOKOL!$A$1:$E$28,2))*LV37)</f>
        <v xml:space="preserve"> </v>
      </c>
      <c r="LX37" s="64" t="str">
        <f t="shared" si="66"/>
        <v xml:space="preserve"> </v>
      </c>
      <c r="LY37" s="65" t="str">
        <f>IF(LU37=0," ",VLOOKUP(LU37,PROTOKOL!$A:$E,5,))</f>
        <v xml:space="preserve"> </v>
      </c>
      <c r="LZ37" s="82" t="str">
        <f t="shared" si="67"/>
        <v xml:space="preserve"> </v>
      </c>
      <c r="MA37" s="65"/>
      <c r="MB37" s="82" t="str">
        <f t="shared" si="104"/>
        <v xml:space="preserve"> </v>
      </c>
      <c r="MC37" s="117"/>
      <c r="MD37" s="225">
        <v>6</v>
      </c>
      <c r="ME37" s="61" t="str">
        <f>IF(MG37=0," ",VLOOKUP(MG37,PROTOKOL!$A:$F,6))</f>
        <v>PANTOGRAF LAVABO TAŞLAMA</v>
      </c>
      <c r="MF37" s="62">
        <v>100</v>
      </c>
      <c r="MG37" s="62">
        <v>9</v>
      </c>
      <c r="MH37" s="62">
        <v>7.5</v>
      </c>
      <c r="MI37" s="63">
        <f>IF(MG37=0," ",(VLOOKUP(MG37,PROTOKOL!$A$1:$E$28,2))*MH37)</f>
        <v>65</v>
      </c>
      <c r="MJ37" s="64">
        <f t="shared" si="68"/>
        <v>35</v>
      </c>
      <c r="MK37" s="65">
        <f>IF(MG37=0," ",VLOOKUP(MG37,PROTOKOL!$A:$E,5,))</f>
        <v>0.73722857142857134</v>
      </c>
      <c r="ML37" s="82">
        <f t="shared" si="69"/>
        <v>25.802999999999997</v>
      </c>
      <c r="MM37" s="61" t="str">
        <f>IF(MO37=0," ",VLOOKUP(MO37,PROTOKOL!$A:$F,6))</f>
        <v xml:space="preserve"> </v>
      </c>
      <c r="MN37" s="66"/>
      <c r="MO37" s="66"/>
      <c r="MP37" s="62"/>
      <c r="MQ37" s="63" t="str">
        <f>IF(MO37=0," ",(VLOOKUP(MO37,PROTOKOL!$A$1:$E$28,2))*MP37)</f>
        <v xml:space="preserve"> </v>
      </c>
      <c r="MR37" s="64" t="str">
        <f t="shared" si="70"/>
        <v xml:space="preserve"> </v>
      </c>
      <c r="MS37" s="65" t="str">
        <f>IF(MO37=0," ",VLOOKUP(MO37,PROTOKOL!$A:$E,5,))</f>
        <v xml:space="preserve"> </v>
      </c>
      <c r="MT37" s="82" t="str">
        <f t="shared" si="71"/>
        <v xml:space="preserve"> </v>
      </c>
      <c r="MU37" s="65"/>
      <c r="MV37" s="82" t="str">
        <f t="shared" si="105"/>
        <v xml:space="preserve"> </v>
      </c>
      <c r="MW37" s="117"/>
      <c r="MX37" s="225">
        <v>6</v>
      </c>
      <c r="MY37" s="61" t="str">
        <f>IF(NA37=0," ",VLOOKUP(NA37,PROTOKOL!$A:$F,6))</f>
        <v>WNZL. LAV. VE DUV. ASMA KLZ</v>
      </c>
      <c r="MZ37" s="62">
        <v>170</v>
      </c>
      <c r="NA37" s="62">
        <v>1</v>
      </c>
      <c r="NB37" s="62">
        <v>6.5</v>
      </c>
      <c r="NC37" s="63">
        <f>IF(NA37=0," ",(VLOOKUP(NA37,PROTOKOL!$A$1:$E$28,2))*NB37)</f>
        <v>124.8</v>
      </c>
      <c r="ND37" s="64">
        <f t="shared" si="72"/>
        <v>45.2</v>
      </c>
      <c r="NE37" s="65">
        <f>IF(NA37=0," ",VLOOKUP(NA37,PROTOKOL!$A:$E,5,))</f>
        <v>0.33951315789473691</v>
      </c>
      <c r="NF37" s="82">
        <f t="shared" si="73"/>
        <v>15.345994736842108</v>
      </c>
      <c r="NG37" s="61" t="str">
        <f>IF(NI37=0," ",VLOOKUP(NI37,PROTOKOL!$A:$F,6))</f>
        <v xml:space="preserve"> </v>
      </c>
      <c r="NH37" s="66"/>
      <c r="NI37" s="66"/>
      <c r="NJ37" s="62"/>
      <c r="NK37" s="63" t="str">
        <f>IF(NI37=0," ",(VLOOKUP(NI37,PROTOKOL!$A$1:$E$28,2))*NJ37)</f>
        <v xml:space="preserve"> </v>
      </c>
      <c r="NL37" s="64" t="str">
        <f t="shared" si="74"/>
        <v xml:space="preserve"> </v>
      </c>
      <c r="NM37" s="65" t="str">
        <f>IF(NI37=0," ",VLOOKUP(NI37,PROTOKOL!$A:$E,5,))</f>
        <v xml:space="preserve"> </v>
      </c>
      <c r="NN37" s="82" t="str">
        <f t="shared" si="75"/>
        <v xml:space="preserve"> </v>
      </c>
      <c r="NO37" s="65"/>
      <c r="NP37" s="82" t="str">
        <f t="shared" si="106"/>
        <v xml:space="preserve"> </v>
      </c>
      <c r="NQ37" s="117"/>
      <c r="NR37" s="225">
        <v>6</v>
      </c>
      <c r="NS37" s="61" t="str">
        <f>IF(NU37=0," ",VLOOKUP(NU37,PROTOKOL!$A:$F,6))</f>
        <v>VAKUM TEST</v>
      </c>
      <c r="NT37" s="62">
        <v>30</v>
      </c>
      <c r="NU37" s="62">
        <v>4</v>
      </c>
      <c r="NV37" s="62">
        <v>1</v>
      </c>
      <c r="NW37" s="63">
        <f>IF(NU37=0," ",(VLOOKUP(NU37,PROTOKOL!$A$1:$E$28,2))*NV37)</f>
        <v>20</v>
      </c>
      <c r="NX37" s="64">
        <f t="shared" si="76"/>
        <v>10</v>
      </c>
      <c r="NY37" s="65">
        <f>IF(NU37=0," ",VLOOKUP(NU37,PROTOKOL!$A:$E,5,))</f>
        <v>0.32253749999999998</v>
      </c>
      <c r="NZ37" s="82">
        <f t="shared" si="77"/>
        <v>3.2253749999999997</v>
      </c>
      <c r="OA37" s="61" t="str">
        <f>IF(OC37=0," ",VLOOKUP(OC37,PROTOKOL!$A:$F,6))</f>
        <v xml:space="preserve"> </v>
      </c>
      <c r="OB37" s="66"/>
      <c r="OC37" s="66"/>
      <c r="OD37" s="62"/>
      <c r="OE37" s="63" t="str">
        <f>IF(OC37=0," ",(VLOOKUP(OC37,PROTOKOL!$A$1:$E$28,2))*OD37)</f>
        <v xml:space="preserve"> </v>
      </c>
      <c r="OF37" s="64" t="str">
        <f t="shared" si="78"/>
        <v xml:space="preserve"> </v>
      </c>
      <c r="OG37" s="65" t="str">
        <f>IF(OC37=0," ",VLOOKUP(OC37,PROTOKOL!$A:$E,5,))</f>
        <v xml:space="preserve"> </v>
      </c>
      <c r="OH37" s="82" t="str">
        <f t="shared" si="79"/>
        <v xml:space="preserve"> </v>
      </c>
      <c r="OI37" s="65"/>
      <c r="OJ37" s="82" t="str">
        <f t="shared" si="107"/>
        <v xml:space="preserve"> </v>
      </c>
      <c r="OK37" s="117"/>
      <c r="OL37" s="207">
        <v>6</v>
      </c>
      <c r="OM37" s="225">
        <v>6</v>
      </c>
      <c r="ON37" s="61" t="str">
        <f>IF(OP37=0," ",VLOOKUP(OP37,PROTOKOL!$A:$F,6))</f>
        <v xml:space="preserve"> </v>
      </c>
      <c r="OO37" s="62"/>
      <c r="OP37" s="62"/>
      <c r="OQ37" s="62"/>
      <c r="OR37" s="63" t="str">
        <f>IF(OP37=0," ",(VLOOKUP(OP37,PROTOKOL!$A$1:$E$28,2))*OQ37)</f>
        <v xml:space="preserve"> </v>
      </c>
      <c r="OS37" s="64" t="str">
        <f t="shared" si="80"/>
        <v xml:space="preserve"> </v>
      </c>
      <c r="OT37" s="65" t="str">
        <f>IF(OP37=0," ",VLOOKUP(OP37,PROTOKOL!$A:$E,5,))</f>
        <v xml:space="preserve"> </v>
      </c>
      <c r="OU37" s="82" t="str">
        <f t="shared" si="81"/>
        <v xml:space="preserve"> </v>
      </c>
      <c r="OV37" s="61" t="str">
        <f>IF(OX37=0," ",VLOOKUP(OX37,PROTOKOL!$A:$F,6))</f>
        <v xml:space="preserve"> </v>
      </c>
      <c r="OW37" s="66"/>
      <c r="OX37" s="66"/>
      <c r="OY37" s="62"/>
      <c r="OZ37" s="63" t="str">
        <f>IF(OX37=0," ",(VLOOKUP(OX37,PROTOKOL!$A$1:$E$28,2))*OY37)</f>
        <v xml:space="preserve"> </v>
      </c>
      <c r="PA37" s="64" t="str">
        <f t="shared" si="108"/>
        <v xml:space="preserve"> </v>
      </c>
      <c r="PB37" s="65" t="str">
        <f>IF(OX37=0," ",VLOOKUP(OX37,PROTOKOL!$A:$E,5,))</f>
        <v xml:space="preserve"> </v>
      </c>
      <c r="PC37" s="82" t="str">
        <f t="shared" si="109"/>
        <v xml:space="preserve"> </v>
      </c>
      <c r="PD37" s="82">
        <f t="shared" si="110"/>
        <v>0</v>
      </c>
      <c r="PE37" s="82" t="str">
        <f t="shared" si="111"/>
        <v xml:space="preserve"> </v>
      </c>
      <c r="PF37" s="117"/>
      <c r="PG37" s="225">
        <v>6</v>
      </c>
      <c r="PH37" s="61" t="str">
        <f>IF(PJ37=0," ",VLOOKUP(PJ37,PROTOKOL!$A:$F,6))</f>
        <v>WNZL. LAV. VE DUV. ASMA KLZ</v>
      </c>
      <c r="PI37" s="62">
        <v>170</v>
      </c>
      <c r="PJ37" s="62">
        <v>1</v>
      </c>
      <c r="PK37" s="62">
        <v>6.5</v>
      </c>
      <c r="PL37" s="63">
        <f>IF(PJ37=0," ",(VLOOKUP(PJ37,PROTOKOL!$A$1:$E$28,2))*PK37)</f>
        <v>124.8</v>
      </c>
      <c r="PM37" s="64">
        <f t="shared" si="84"/>
        <v>45.2</v>
      </c>
      <c r="PN37" s="65">
        <f>IF(PJ37=0," ",VLOOKUP(PJ37,PROTOKOL!$A:$E,5,))</f>
        <v>0.33951315789473691</v>
      </c>
      <c r="PO37" s="82">
        <f t="shared" si="85"/>
        <v>15.345994736842108</v>
      </c>
      <c r="PP37" s="61" t="str">
        <f>IF(PR37=0," ",VLOOKUP(PR37,PROTOKOL!$A:$F,6))</f>
        <v xml:space="preserve"> </v>
      </c>
      <c r="PQ37" s="66"/>
      <c r="PR37" s="66"/>
      <c r="PS37" s="62"/>
      <c r="PT37" s="63" t="str">
        <f>IF(PR37=0," ",(VLOOKUP(PR37,PROTOKOL!$A$1:$E$28,2))*PS37)</f>
        <v xml:space="preserve"> </v>
      </c>
      <c r="PU37" s="64" t="str">
        <f t="shared" si="86"/>
        <v xml:space="preserve"> </v>
      </c>
      <c r="PV37" s="65" t="str">
        <f>IF(PR37=0," ",VLOOKUP(PR37,PROTOKOL!$A:$E,5,))</f>
        <v xml:space="preserve"> </v>
      </c>
      <c r="PW37" s="82" t="str">
        <f t="shared" si="87"/>
        <v xml:space="preserve"> </v>
      </c>
      <c r="PX37" s="65"/>
      <c r="PY37" s="82" t="str">
        <f t="shared" si="112"/>
        <v xml:space="preserve"> </v>
      </c>
      <c r="PZ37" s="117"/>
      <c r="QA37" s="117"/>
      <c r="QB37" s="117"/>
      <c r="QC37" s="117"/>
      <c r="QD37" s="117"/>
      <c r="QE37" s="117"/>
      <c r="QF37" s="117"/>
      <c r="QG37" s="117"/>
      <c r="QH37" s="117"/>
      <c r="QI37" s="117"/>
      <c r="QJ37" s="117"/>
      <c r="QK37" s="117"/>
      <c r="QL37" s="117"/>
      <c r="QM37" s="117"/>
      <c r="QN37" s="117"/>
      <c r="QO37" s="117"/>
    </row>
    <row r="38" spans="1:457" ht="12.75" customHeight="1">
      <c r="B38" s="226"/>
      <c r="C38" s="61" t="str">
        <f>IF(E38=0," ",VLOOKUP(E38,PROTOKOL!$A:$F,6))</f>
        <v xml:space="preserve"> </v>
      </c>
      <c r="D38" s="62"/>
      <c r="E38" s="62"/>
      <c r="F38" s="62"/>
      <c r="G38" s="63" t="str">
        <f>IF(E38=0," ",(VLOOKUP(E38,PROTOKOL!$A$1:$E$28,2))*F38)</f>
        <v xml:space="preserve"> </v>
      </c>
      <c r="H38" s="64" t="str">
        <f t="shared" si="0"/>
        <v xml:space="preserve"> </v>
      </c>
      <c r="I38" s="65" t="str">
        <f>IF(E38=0," ",VLOOKUP(E38,PROTOKOL!$A:$E,5,))</f>
        <v xml:space="preserve"> </v>
      </c>
      <c r="J38" s="82" t="str">
        <f t="shared" si="1"/>
        <v xml:space="preserve"> </v>
      </c>
      <c r="K38" s="61" t="str">
        <f>IF(M38=0," ",VLOOKUP(M38,PROTOKOL!$A:$F,6))</f>
        <v xml:space="preserve"> </v>
      </c>
      <c r="L38" s="66"/>
      <c r="M38" s="66"/>
      <c r="N38" s="62"/>
      <c r="O38" s="63" t="str">
        <f>IF(M38=0," ",(VLOOKUP(M38,PROTOKOL!$A$1:$E$28,2))*N38)</f>
        <v xml:space="preserve"> </v>
      </c>
      <c r="P38" s="64" t="str">
        <f t="shared" si="2"/>
        <v xml:space="preserve"> </v>
      </c>
      <c r="Q38" s="65" t="str">
        <f>IF(M38=0," ",VLOOKUP(M38,PROTOKOL!$A:$E,5,))</f>
        <v xml:space="preserve"> </v>
      </c>
      <c r="R38" s="82" t="str">
        <f t="shared" si="3"/>
        <v xml:space="preserve"> </v>
      </c>
      <c r="S38" s="65"/>
      <c r="T38" s="82" t="str">
        <f t="shared" si="88"/>
        <v xml:space="preserve"> </v>
      </c>
      <c r="U38" s="185" t="str">
        <f>IF(F37+F38+F39=7.5,"ü","û")</f>
        <v>ü</v>
      </c>
      <c r="V38" s="226"/>
      <c r="W38" s="61" t="str">
        <f>IF(Y38=0," ",VLOOKUP(Y38,PROTOKOL!$A:$F,6))</f>
        <v xml:space="preserve"> </v>
      </c>
      <c r="X38" s="62"/>
      <c r="Y38" s="62"/>
      <c r="Z38" s="62"/>
      <c r="AA38" s="63" t="str">
        <f>IF(Y38=0," ",(VLOOKUP(Y38,PROTOKOL!$A$1:$E$28,2))*Z38)</f>
        <v xml:space="preserve"> </v>
      </c>
      <c r="AB38" s="64" t="str">
        <f t="shared" si="4"/>
        <v xml:space="preserve"> </v>
      </c>
      <c r="AC38" s="65" t="str">
        <f>IF(Y38=0," ",VLOOKUP(Y38,PROTOKOL!$A:$E,5,))</f>
        <v xml:space="preserve"> </v>
      </c>
      <c r="AD38" s="82" t="str">
        <f t="shared" si="5"/>
        <v xml:space="preserve"> </v>
      </c>
      <c r="AE38" s="61" t="str">
        <f>IF(AG38=0," ",VLOOKUP(AG38,PROTOKOL!$A:$F,6))</f>
        <v xml:space="preserve"> </v>
      </c>
      <c r="AF38" s="66"/>
      <c r="AG38" s="66"/>
      <c r="AH38" s="62"/>
      <c r="AI38" s="63" t="str">
        <f>IF(AG38=0," ",(VLOOKUP(AG38,PROTOKOL!$A$1:$E$28,2))*AH38)</f>
        <v xml:space="preserve"> </v>
      </c>
      <c r="AJ38" s="64" t="str">
        <f t="shared" si="6"/>
        <v xml:space="preserve"> </v>
      </c>
      <c r="AK38" s="65" t="str">
        <f>IF(AG38=0," ",VLOOKUP(AG38,PROTOKOL!$A:$E,5,))</f>
        <v xml:space="preserve"> </v>
      </c>
      <c r="AL38" s="82" t="str">
        <f t="shared" si="7"/>
        <v xml:space="preserve"> </v>
      </c>
      <c r="AM38" s="65"/>
      <c r="AN38" s="82" t="str">
        <f t="shared" si="89"/>
        <v xml:space="preserve"> </v>
      </c>
      <c r="AO38" s="185" t="str">
        <f>IF(Z37+Z38+Z39=7.5,"ü","û")</f>
        <v>ü</v>
      </c>
      <c r="AP38" s="226"/>
      <c r="AQ38" s="61" t="str">
        <f>IF(AS38=0," ",VLOOKUP(AS38,PROTOKOL!$A:$F,6))</f>
        <v xml:space="preserve"> </v>
      </c>
      <c r="AR38" s="62"/>
      <c r="AS38" s="62"/>
      <c r="AT38" s="62"/>
      <c r="AU38" s="63" t="str">
        <f>IF(AS38=0," ",(VLOOKUP(AS38,PROTOKOL!$A$1:$E$28,2))*AT38)</f>
        <v xml:space="preserve"> </v>
      </c>
      <c r="AV38" s="64" t="str">
        <f t="shared" si="8"/>
        <v xml:space="preserve"> </v>
      </c>
      <c r="AW38" s="65" t="str">
        <f>IF(AS38=0," ",VLOOKUP(AS38,PROTOKOL!$A:$E,5,))</f>
        <v xml:space="preserve"> </v>
      </c>
      <c r="AX38" s="82" t="str">
        <f t="shared" si="9"/>
        <v xml:space="preserve"> </v>
      </c>
      <c r="AY38" s="61" t="str">
        <f>IF(BA38=0," ",VLOOKUP(BA38,PROTOKOL!$A:$F,6))</f>
        <v xml:space="preserve"> </v>
      </c>
      <c r="AZ38" s="66"/>
      <c r="BA38" s="66"/>
      <c r="BB38" s="62"/>
      <c r="BC38" s="63" t="str">
        <f>IF(BA38=0," ",(VLOOKUP(BA38,PROTOKOL!$A$1:$E$28,2))*BB38)</f>
        <v xml:space="preserve"> </v>
      </c>
      <c r="BD38" s="64" t="str">
        <f t="shared" si="10"/>
        <v xml:space="preserve"> </v>
      </c>
      <c r="BE38" s="65" t="str">
        <f>IF(BA38=0," ",VLOOKUP(BA38,PROTOKOL!$A:$E,5,))</f>
        <v xml:space="preserve"> </v>
      </c>
      <c r="BF38" s="82" t="str">
        <f t="shared" si="11"/>
        <v xml:space="preserve"> </v>
      </c>
      <c r="BG38" s="65"/>
      <c r="BH38" s="82" t="str">
        <f t="shared" si="90"/>
        <v xml:space="preserve"> </v>
      </c>
      <c r="BI38" s="185" t="str">
        <f>IF(AT37+AT38+AT39=7.5,"ü","û")</f>
        <v>ü</v>
      </c>
      <c r="BJ38" s="226"/>
      <c r="BK38" s="61" t="str">
        <f>IF(BM38=0," ",VLOOKUP(BM38,PROTOKOL!$A:$F,6))</f>
        <v xml:space="preserve"> </v>
      </c>
      <c r="BL38" s="62"/>
      <c r="BM38" s="62"/>
      <c r="BN38" s="62"/>
      <c r="BO38" s="63" t="str">
        <f>IF(BM38=0," ",(VLOOKUP(BM38,PROTOKOL!$A$1:$E$28,2))*BN38)</f>
        <v xml:space="preserve"> </v>
      </c>
      <c r="BP38" s="64" t="str">
        <f t="shared" si="12"/>
        <v xml:space="preserve"> </v>
      </c>
      <c r="BQ38" s="65" t="str">
        <f>IF(BM38=0," ",VLOOKUP(BM38,PROTOKOL!$A:$E,5,))</f>
        <v xml:space="preserve"> </v>
      </c>
      <c r="BR38" s="82" t="str">
        <f t="shared" si="13"/>
        <v xml:space="preserve"> </v>
      </c>
      <c r="BS38" s="61" t="str">
        <f>IF(BU38=0," ",VLOOKUP(BU38,PROTOKOL!$A:$F,6))</f>
        <v xml:space="preserve"> </v>
      </c>
      <c r="BT38" s="66"/>
      <c r="BU38" s="66"/>
      <c r="BV38" s="62"/>
      <c r="BW38" s="63" t="str">
        <f>IF(BU38=0," ",(VLOOKUP(BU38,PROTOKOL!$A$1:$E$28,2))*BV38)</f>
        <v xml:space="preserve"> </v>
      </c>
      <c r="BX38" s="64" t="str">
        <f t="shared" si="14"/>
        <v xml:space="preserve"> </v>
      </c>
      <c r="BY38" s="65" t="str">
        <f>IF(BU38=0," ",VLOOKUP(BU38,PROTOKOL!$A:$E,5,))</f>
        <v xml:space="preserve"> </v>
      </c>
      <c r="BZ38" s="82" t="str">
        <f t="shared" si="15"/>
        <v xml:space="preserve"> </v>
      </c>
      <c r="CA38" s="65"/>
      <c r="CB38" s="82" t="str">
        <f t="shared" si="91"/>
        <v xml:space="preserve"> </v>
      </c>
      <c r="CC38" s="185" t="str">
        <f>IF(AT37+AT38+AT39=7.5,"ü","û")</f>
        <v>ü</v>
      </c>
      <c r="CD38" s="226"/>
      <c r="CE38" s="61" t="str">
        <f>IF(CG38=0," ",VLOOKUP(CG38,PROTOKOL!$A:$F,6))</f>
        <v xml:space="preserve"> </v>
      </c>
      <c r="CF38" s="62"/>
      <c r="CG38" s="62"/>
      <c r="CH38" s="62"/>
      <c r="CI38" s="63" t="str">
        <f>IF(CG38=0," ",(VLOOKUP(CG38,PROTOKOL!$A$1:$E$28,2))*CH38)</f>
        <v xml:space="preserve"> </v>
      </c>
      <c r="CJ38" s="64" t="str">
        <f t="shared" si="16"/>
        <v xml:space="preserve"> </v>
      </c>
      <c r="CK38" s="65" t="str">
        <f>IF(CG38=0," ",VLOOKUP(CG38,PROTOKOL!$A:$E,5,))</f>
        <v xml:space="preserve"> </v>
      </c>
      <c r="CL38" s="82" t="str">
        <f t="shared" si="17"/>
        <v xml:space="preserve"> </v>
      </c>
      <c r="CM38" s="61" t="str">
        <f>IF(CO38=0," ",VLOOKUP(CO38,PROTOKOL!$A:$F,6))</f>
        <v xml:space="preserve"> </v>
      </c>
      <c r="CN38" s="66"/>
      <c r="CO38" s="66"/>
      <c r="CP38" s="62"/>
      <c r="CQ38" s="63" t="str">
        <f>IF(CO38=0," ",(VLOOKUP(CO38,PROTOKOL!$A$1:$E$28,2))*CP38)</f>
        <v xml:space="preserve"> </v>
      </c>
      <c r="CR38" s="64" t="str">
        <f t="shared" si="18"/>
        <v xml:space="preserve"> </v>
      </c>
      <c r="CS38" s="65" t="str">
        <f>IF(CO38=0," ",VLOOKUP(CO38,PROTOKOL!$A:$E,5,))</f>
        <v xml:space="preserve"> </v>
      </c>
      <c r="CT38" s="82" t="str">
        <f t="shared" si="19"/>
        <v xml:space="preserve"> </v>
      </c>
      <c r="CU38" s="65"/>
      <c r="CV38" s="82" t="str">
        <f t="shared" si="92"/>
        <v xml:space="preserve"> </v>
      </c>
      <c r="CW38" s="185" t="str">
        <f>IF(CH37+CH38+CH39=7.5,"ü","û")</f>
        <v>ü</v>
      </c>
      <c r="CX38" s="226"/>
      <c r="CY38" s="61" t="str">
        <f>IF(DA38=0," ",VLOOKUP(DA38,PROTOKOL!$A:$F,6))</f>
        <v xml:space="preserve"> </v>
      </c>
      <c r="CZ38" s="62"/>
      <c r="DA38" s="62"/>
      <c r="DB38" s="62"/>
      <c r="DC38" s="63" t="str">
        <f>IF(DA38=0," ",(VLOOKUP(DA38,PROTOKOL!$A$1:$E$28,2))*DB38)</f>
        <v xml:space="preserve"> </v>
      </c>
      <c r="DD38" s="64" t="str">
        <f t="shared" si="20"/>
        <v xml:space="preserve"> </v>
      </c>
      <c r="DE38" s="65" t="str">
        <f>IF(DA38=0," ",VLOOKUP(DA38,PROTOKOL!$A:$E,5,))</f>
        <v xml:space="preserve"> </v>
      </c>
      <c r="DF38" s="82" t="str">
        <f t="shared" si="21"/>
        <v xml:space="preserve"> </v>
      </c>
      <c r="DG38" s="61" t="str">
        <f>IF(DI38=0," ",VLOOKUP(DI38,PROTOKOL!$A:$F,6))</f>
        <v xml:space="preserve"> </v>
      </c>
      <c r="DH38" s="66"/>
      <c r="DI38" s="66"/>
      <c r="DJ38" s="62"/>
      <c r="DK38" s="63" t="str">
        <f>IF(DI38=0," ",(VLOOKUP(DI38,PROTOKOL!$A$1:$E$28,2))*DJ38)</f>
        <v xml:space="preserve"> </v>
      </c>
      <c r="DL38" s="64" t="str">
        <f t="shared" si="22"/>
        <v xml:space="preserve"> </v>
      </c>
      <c r="DM38" s="65" t="str">
        <f>IF(DI38=0," ",VLOOKUP(DI38,PROTOKOL!$A:$E,5,))</f>
        <v xml:space="preserve"> </v>
      </c>
      <c r="DN38" s="82" t="str">
        <f t="shared" si="23"/>
        <v xml:space="preserve"> </v>
      </c>
      <c r="DO38" s="65"/>
      <c r="DP38" s="82" t="str">
        <f t="shared" si="93"/>
        <v xml:space="preserve"> </v>
      </c>
      <c r="DQ38" s="185" t="str">
        <f>IF(DB37+DB38+DB39=7.5,"ü","û")</f>
        <v>ü</v>
      </c>
      <c r="DR38" s="226"/>
      <c r="DS38" s="61" t="str">
        <f>IF(DU38=0," ",VLOOKUP(DU38,PROTOKOL!$A:$F,6))</f>
        <v xml:space="preserve"> </v>
      </c>
      <c r="DT38" s="62"/>
      <c r="DU38" s="62"/>
      <c r="DV38" s="62"/>
      <c r="DW38" s="63" t="str">
        <f>IF(DU38=0," ",(VLOOKUP(DU38,PROTOKOL!$A$1:$E$28,2))*DV38)</f>
        <v xml:space="preserve"> </v>
      </c>
      <c r="DX38" s="64" t="str">
        <f t="shared" si="24"/>
        <v xml:space="preserve"> </v>
      </c>
      <c r="DY38" s="65" t="str">
        <f>IF(DU38=0," ",VLOOKUP(DU38,PROTOKOL!$A:$E,5,))</f>
        <v xml:space="preserve"> </v>
      </c>
      <c r="DZ38" s="82" t="str">
        <f t="shared" si="25"/>
        <v xml:space="preserve"> </v>
      </c>
      <c r="EA38" s="61" t="str">
        <f>IF(EC38=0," ",VLOOKUP(EC38,PROTOKOL!$A:$F,6))</f>
        <v xml:space="preserve"> </v>
      </c>
      <c r="EB38" s="66"/>
      <c r="EC38" s="66"/>
      <c r="ED38" s="62"/>
      <c r="EE38" s="63" t="str">
        <f>IF(EC38=0," ",(VLOOKUP(EC38,PROTOKOL!$A$1:$E$28,2))*ED38)</f>
        <v xml:space="preserve"> </v>
      </c>
      <c r="EF38" s="64" t="str">
        <f t="shared" si="26"/>
        <v xml:space="preserve"> </v>
      </c>
      <c r="EG38" s="65" t="str">
        <f>IF(EC38=0," ",VLOOKUP(EC38,PROTOKOL!$A:$E,5,))</f>
        <v xml:space="preserve"> </v>
      </c>
      <c r="EH38" s="82" t="str">
        <f t="shared" si="27"/>
        <v xml:space="preserve"> </v>
      </c>
      <c r="EI38" s="65"/>
      <c r="EJ38" s="82" t="str">
        <f t="shared" si="94"/>
        <v xml:space="preserve"> </v>
      </c>
      <c r="EK38" s="185" t="str">
        <f>IF(DB37+DB38+DB39=7.5,"ü","û")</f>
        <v>ü</v>
      </c>
      <c r="EL38" s="226"/>
      <c r="EM38" s="61" t="str">
        <f>IF(EO38=0," ",VLOOKUP(EO38,PROTOKOL!$A:$F,6))</f>
        <v xml:space="preserve"> </v>
      </c>
      <c r="EN38" s="62"/>
      <c r="EO38" s="62"/>
      <c r="EP38" s="62"/>
      <c r="EQ38" s="63" t="str">
        <f>IF(EO38=0," ",(VLOOKUP(EO38,PROTOKOL!$A$1:$E$28,2))*EP38)</f>
        <v xml:space="preserve"> </v>
      </c>
      <c r="ER38" s="64" t="str">
        <f t="shared" si="28"/>
        <v xml:space="preserve"> </v>
      </c>
      <c r="ES38" s="65" t="str">
        <f>IF(EO38=0," ",VLOOKUP(EO38,PROTOKOL!$A:$E,5,))</f>
        <v xml:space="preserve"> </v>
      </c>
      <c r="ET38" s="82" t="str">
        <f t="shared" si="29"/>
        <v xml:space="preserve"> </v>
      </c>
      <c r="EU38" s="61" t="str">
        <f>IF(EW38=0," ",VLOOKUP(EW38,PROTOKOL!$A:$F,6))</f>
        <v xml:space="preserve"> </v>
      </c>
      <c r="EV38" s="66"/>
      <c r="EW38" s="66"/>
      <c r="EX38" s="62"/>
      <c r="EY38" s="63" t="str">
        <f>IF(EW38=0," ",(VLOOKUP(EW38,PROTOKOL!$A$1:$E$28,2))*EX38)</f>
        <v xml:space="preserve"> </v>
      </c>
      <c r="EZ38" s="64" t="str">
        <f t="shared" si="30"/>
        <v xml:space="preserve"> </v>
      </c>
      <c r="FA38" s="65" t="str">
        <f>IF(EW38=0," ",VLOOKUP(EW38,PROTOKOL!$A:$E,5,))</f>
        <v xml:space="preserve"> </v>
      </c>
      <c r="FB38" s="82" t="str">
        <f t="shared" si="31"/>
        <v xml:space="preserve"> </v>
      </c>
      <c r="FC38" s="65"/>
      <c r="FD38" s="82" t="str">
        <f t="shared" si="95"/>
        <v xml:space="preserve"> </v>
      </c>
      <c r="FE38" s="185" t="str">
        <f>IF(EP37+EP38+EP39=7.5,"ü","û")</f>
        <v>ü</v>
      </c>
      <c r="FF38" s="226"/>
      <c r="FG38" s="61" t="str">
        <f>IF(FI38=0," ",VLOOKUP(FI38,PROTOKOL!$A:$F,6))</f>
        <v>PERDE KESME SULU SİST.</v>
      </c>
      <c r="FH38" s="62">
        <v>60</v>
      </c>
      <c r="FI38" s="62">
        <v>8</v>
      </c>
      <c r="FJ38" s="62">
        <v>3</v>
      </c>
      <c r="FK38" s="63">
        <f>IF(FI38=0," ",(VLOOKUP(FI38,PROTOKOL!$A$1:$E$28,2))*FJ38)</f>
        <v>39.200000000000003</v>
      </c>
      <c r="FL38" s="64">
        <f t="shared" si="32"/>
        <v>20.799999999999997</v>
      </c>
      <c r="FM38" s="65">
        <f>IF(FI38=0," ",VLOOKUP(FI38,PROTOKOL!$A:$E,5,))</f>
        <v>0.49621153846153848</v>
      </c>
      <c r="FN38" s="82">
        <f t="shared" si="33"/>
        <v>10.321199999999999</v>
      </c>
      <c r="FO38" s="61" t="str">
        <f>IF(FQ38=0," ",VLOOKUP(FQ38,PROTOKOL!$A:$F,6))</f>
        <v xml:space="preserve"> </v>
      </c>
      <c r="FP38" s="66"/>
      <c r="FQ38" s="66"/>
      <c r="FR38" s="62"/>
      <c r="FS38" s="63" t="str">
        <f>IF(FQ38=0," ",(VLOOKUP(FQ38,PROTOKOL!$A$1:$E$28,2))*FR38)</f>
        <v xml:space="preserve"> </v>
      </c>
      <c r="FT38" s="64" t="str">
        <f t="shared" si="34"/>
        <v xml:space="preserve"> </v>
      </c>
      <c r="FU38" s="65" t="str">
        <f>IF(FQ38=0," ",VLOOKUP(FQ38,PROTOKOL!$A:$E,5,))</f>
        <v xml:space="preserve"> </v>
      </c>
      <c r="FV38" s="82" t="str">
        <f t="shared" si="35"/>
        <v xml:space="preserve"> </v>
      </c>
      <c r="FW38" s="65"/>
      <c r="FX38" s="82" t="str">
        <f t="shared" si="96"/>
        <v xml:space="preserve"> </v>
      </c>
      <c r="FY38" s="185" t="str">
        <f>IF(EP37+EP38+EP39=7.5,"ü","û")</f>
        <v>ü</v>
      </c>
      <c r="FZ38" s="226"/>
      <c r="GA38" s="61" t="str">
        <f>IF(GC38=0," ",VLOOKUP(GC38,PROTOKOL!$A:$F,6))</f>
        <v xml:space="preserve"> </v>
      </c>
      <c r="GB38" s="62"/>
      <c r="GC38" s="62"/>
      <c r="GD38" s="62"/>
      <c r="GE38" s="63" t="str">
        <f>IF(GC38=0," ",(VLOOKUP(GC38,PROTOKOL!$A$1:$E$28,2))*GD38)</f>
        <v xml:space="preserve"> </v>
      </c>
      <c r="GF38" s="64" t="str">
        <f t="shared" si="36"/>
        <v xml:space="preserve"> </v>
      </c>
      <c r="GG38" s="65" t="str">
        <f>IF(GC38=0," ",VLOOKUP(GC38,PROTOKOL!$A:$E,5,))</f>
        <v xml:space="preserve"> </v>
      </c>
      <c r="GH38" s="82" t="str">
        <f t="shared" si="37"/>
        <v xml:space="preserve"> </v>
      </c>
      <c r="GI38" s="61" t="str">
        <f>IF(GK38=0," ",VLOOKUP(GK38,PROTOKOL!$A:$F,6))</f>
        <v xml:space="preserve"> </v>
      </c>
      <c r="GJ38" s="66"/>
      <c r="GK38" s="66"/>
      <c r="GL38" s="62"/>
      <c r="GM38" s="63" t="str">
        <f>IF(GK38=0," ",(VLOOKUP(GK38,PROTOKOL!$A$1:$E$28,2))*GL38)</f>
        <v xml:space="preserve"> </v>
      </c>
      <c r="GN38" s="64" t="str">
        <f t="shared" si="38"/>
        <v xml:space="preserve"> </v>
      </c>
      <c r="GO38" s="65" t="str">
        <f>IF(GK38=0," ",VLOOKUP(GK38,PROTOKOL!$A:$E,5,))</f>
        <v xml:space="preserve"> </v>
      </c>
      <c r="GP38" s="82" t="str">
        <f t="shared" si="39"/>
        <v xml:space="preserve"> </v>
      </c>
      <c r="GQ38" s="65"/>
      <c r="GR38" s="82" t="str">
        <f t="shared" si="97"/>
        <v xml:space="preserve"> </v>
      </c>
      <c r="GS38" s="185" t="str">
        <f>IF(GD37+GD38+GD39=7.5,"ü","û")</f>
        <v>ü</v>
      </c>
      <c r="GT38" s="226"/>
      <c r="GU38" s="61" t="str">
        <f>IF(GW38=0," ",VLOOKUP(GW38,PROTOKOL!$A:$F,6))</f>
        <v>PERDE KESME SULU SİST.</v>
      </c>
      <c r="GV38" s="62">
        <v>40</v>
      </c>
      <c r="GW38" s="62">
        <v>8</v>
      </c>
      <c r="GX38" s="62">
        <v>2</v>
      </c>
      <c r="GY38" s="63">
        <f>IF(GW38=0," ",(VLOOKUP(GW38,PROTOKOL!$A$1:$E$28,2))*GX38)</f>
        <v>26.133333333333333</v>
      </c>
      <c r="GZ38" s="64">
        <f t="shared" si="40"/>
        <v>13.866666666666667</v>
      </c>
      <c r="HA38" s="65">
        <f>IF(GW38=0," ",VLOOKUP(GW38,PROTOKOL!$A:$E,5,))</f>
        <v>0.49621153846153848</v>
      </c>
      <c r="HB38" s="82">
        <f t="shared" si="41"/>
        <v>6.8808000000000007</v>
      </c>
      <c r="HC38" s="61" t="str">
        <f>IF(HE38=0," ",VLOOKUP(HE38,PROTOKOL!$A:$F,6))</f>
        <v xml:space="preserve"> </v>
      </c>
      <c r="HD38" s="66"/>
      <c r="HE38" s="66"/>
      <c r="HF38" s="62"/>
      <c r="HG38" s="63" t="str">
        <f>IF(HE38=0," ",(VLOOKUP(HE38,PROTOKOL!$A$1:$E$28,2))*HF38)</f>
        <v xml:space="preserve"> </v>
      </c>
      <c r="HH38" s="64" t="str">
        <f t="shared" si="42"/>
        <v xml:space="preserve"> </v>
      </c>
      <c r="HI38" s="65" t="str">
        <f>IF(HE38=0," ",VLOOKUP(HE38,PROTOKOL!$A:$E,5,))</f>
        <v xml:space="preserve"> </v>
      </c>
      <c r="HJ38" s="82" t="str">
        <f t="shared" si="43"/>
        <v xml:space="preserve"> </v>
      </c>
      <c r="HK38" s="65"/>
      <c r="HL38" s="82" t="str">
        <f t="shared" si="98"/>
        <v xml:space="preserve"> </v>
      </c>
      <c r="HM38" s="185" t="str">
        <f>IF(GX37+GX38+GX39=7.5,"ü","û")</f>
        <v>ü</v>
      </c>
      <c r="HN38" s="226"/>
      <c r="HO38" s="61" t="str">
        <f>IF(HQ38=0," ",VLOOKUP(HQ38,PROTOKOL!$A:$F,6))</f>
        <v xml:space="preserve"> </v>
      </c>
      <c r="HP38" s="62"/>
      <c r="HQ38" s="62"/>
      <c r="HR38" s="62"/>
      <c r="HS38" s="63" t="str">
        <f>IF(HQ38=0," ",(VLOOKUP(HQ38,PROTOKOL!$A$1:$E$28,2))*HR38)</f>
        <v xml:space="preserve"> </v>
      </c>
      <c r="HT38" s="64" t="str">
        <f t="shared" si="44"/>
        <v xml:space="preserve"> </v>
      </c>
      <c r="HU38" s="65" t="str">
        <f>IF(HQ38=0," ",VLOOKUP(HQ38,PROTOKOL!$A:$E,5,))</f>
        <v xml:space="preserve"> </v>
      </c>
      <c r="HV38" s="82" t="str">
        <f t="shared" si="45"/>
        <v xml:space="preserve"> </v>
      </c>
      <c r="HW38" s="61" t="str">
        <f>IF(HY38=0," ",VLOOKUP(HY38,PROTOKOL!$A:$F,6))</f>
        <v xml:space="preserve"> </v>
      </c>
      <c r="HX38" s="66"/>
      <c r="HY38" s="66"/>
      <c r="HZ38" s="62"/>
      <c r="IA38" s="63" t="str">
        <f>IF(HY38=0," ",(VLOOKUP(HY38,PROTOKOL!$A$1:$E$28,2))*HZ38)</f>
        <v xml:space="preserve"> </v>
      </c>
      <c r="IB38" s="64" t="str">
        <f t="shared" si="46"/>
        <v xml:space="preserve"> </v>
      </c>
      <c r="IC38" s="65" t="str">
        <f>IF(HY38=0," ",VLOOKUP(HY38,PROTOKOL!$A:$E,5,))</f>
        <v xml:space="preserve"> </v>
      </c>
      <c r="ID38" s="82" t="str">
        <f t="shared" si="47"/>
        <v xml:space="preserve"> </v>
      </c>
      <c r="IE38" s="65"/>
      <c r="IF38" s="82" t="str">
        <f t="shared" si="99"/>
        <v xml:space="preserve"> </v>
      </c>
      <c r="IG38" s="185" t="str">
        <f>IF(HR37+HR38+HR39=7.5,"ü","û")</f>
        <v>ü</v>
      </c>
      <c r="IH38" s="226"/>
      <c r="II38" s="61" t="str">
        <f>IF(IK38=0," ",VLOOKUP(IK38,PROTOKOL!$A:$F,6))</f>
        <v xml:space="preserve"> </v>
      </c>
      <c r="IJ38" s="62"/>
      <c r="IK38" s="62"/>
      <c r="IL38" s="62"/>
      <c r="IM38" s="63" t="str">
        <f>IF(IK38=0," ",(VLOOKUP(IK38,PROTOKOL!$A$1:$E$28,2))*IL38)</f>
        <v xml:space="preserve"> </v>
      </c>
      <c r="IN38" s="64" t="str">
        <f t="shared" si="48"/>
        <v xml:space="preserve"> </v>
      </c>
      <c r="IO38" s="65" t="str">
        <f>IF(IK38=0," ",VLOOKUP(IK38,PROTOKOL!$A:$E,5,))</f>
        <v xml:space="preserve"> </v>
      </c>
      <c r="IP38" s="82" t="str">
        <f t="shared" si="49"/>
        <v xml:space="preserve"> </v>
      </c>
      <c r="IQ38" s="61" t="str">
        <f>IF(IS38=0," ",VLOOKUP(IS38,PROTOKOL!$A:$F,6))</f>
        <v xml:space="preserve"> </v>
      </c>
      <c r="IR38" s="66"/>
      <c r="IS38" s="66"/>
      <c r="IT38" s="62"/>
      <c r="IU38" s="63" t="str">
        <f>IF(IS38=0," ",(VLOOKUP(IS38,PROTOKOL!$A$1:$E$28,2))*IT38)</f>
        <v xml:space="preserve"> </v>
      </c>
      <c r="IV38" s="64" t="str">
        <f t="shared" si="50"/>
        <v xml:space="preserve"> </v>
      </c>
      <c r="IW38" s="65" t="str">
        <f>IF(IS38=0," ",VLOOKUP(IS38,PROTOKOL!$A:$E,5,))</f>
        <v xml:space="preserve"> </v>
      </c>
      <c r="IX38" s="82" t="str">
        <f t="shared" si="51"/>
        <v xml:space="preserve"> </v>
      </c>
      <c r="IY38" s="65"/>
      <c r="IZ38" s="82" t="str">
        <f t="shared" si="100"/>
        <v xml:space="preserve"> </v>
      </c>
      <c r="JA38" s="185" t="str">
        <f>IF(HR37+HR38+HR39=7.5,"ü","û")</f>
        <v>ü</v>
      </c>
      <c r="JB38" s="226"/>
      <c r="JC38" s="61" t="str">
        <f>IF(JE38=0," ",VLOOKUP(JE38,PROTOKOL!$A:$F,6))</f>
        <v xml:space="preserve"> </v>
      </c>
      <c r="JD38" s="62"/>
      <c r="JE38" s="62"/>
      <c r="JF38" s="62"/>
      <c r="JG38" s="63" t="str">
        <f>IF(JE38=0," ",(VLOOKUP(JE38,PROTOKOL!$A$1:$E$28,2))*JF38)</f>
        <v xml:space="preserve"> </v>
      </c>
      <c r="JH38" s="64" t="str">
        <f t="shared" si="52"/>
        <v xml:space="preserve"> </v>
      </c>
      <c r="JI38" s="65" t="str">
        <f>IF(JE38=0," ",VLOOKUP(JE38,PROTOKOL!$A:$E,5,))</f>
        <v xml:space="preserve"> </v>
      </c>
      <c r="JJ38" s="82" t="str">
        <f t="shared" si="53"/>
        <v xml:space="preserve"> </v>
      </c>
      <c r="JK38" s="61" t="str">
        <f>IF(JM38=0," ",VLOOKUP(JM38,PROTOKOL!$A:$F,6))</f>
        <v xml:space="preserve"> </v>
      </c>
      <c r="JL38" s="66"/>
      <c r="JM38" s="66"/>
      <c r="JN38" s="62"/>
      <c r="JO38" s="63" t="str">
        <f>IF(JM38=0," ",(VLOOKUP(JM38,PROTOKOL!$A$1:$E$28,2))*JN38)</f>
        <v xml:space="preserve"> </v>
      </c>
      <c r="JP38" s="64" t="str">
        <f t="shared" si="54"/>
        <v xml:space="preserve"> </v>
      </c>
      <c r="JQ38" s="65" t="str">
        <f>IF(JM38=0," ",VLOOKUP(JM38,PROTOKOL!$A:$E,5,))</f>
        <v xml:space="preserve"> </v>
      </c>
      <c r="JR38" s="82" t="str">
        <f t="shared" si="55"/>
        <v xml:space="preserve"> </v>
      </c>
      <c r="JS38" s="65"/>
      <c r="JT38" s="82" t="str">
        <f t="shared" si="101"/>
        <v xml:space="preserve"> </v>
      </c>
      <c r="JU38" s="185" t="str">
        <f>IF(JF37+JF38+JF39=7.5,"ü","û")</f>
        <v>ü</v>
      </c>
      <c r="JV38" s="226"/>
      <c r="JW38" s="61" t="str">
        <f>IF(JY38=0," ",VLOOKUP(JY38,PROTOKOL!$A:$F,6))</f>
        <v xml:space="preserve"> </v>
      </c>
      <c r="JX38" s="62"/>
      <c r="JY38" s="62"/>
      <c r="JZ38" s="62"/>
      <c r="KA38" s="63" t="str">
        <f>IF(JY38=0," ",(VLOOKUP(JY38,PROTOKOL!$A$1:$E$28,2))*JZ38)</f>
        <v xml:space="preserve"> </v>
      </c>
      <c r="KB38" s="64" t="str">
        <f t="shared" si="56"/>
        <v xml:space="preserve"> </v>
      </c>
      <c r="KC38" s="65" t="str">
        <f>IF(JY38=0," ",VLOOKUP(JY38,PROTOKOL!$A:$E,5,))</f>
        <v xml:space="preserve"> </v>
      </c>
      <c r="KD38" s="82" t="str">
        <f t="shared" si="57"/>
        <v xml:space="preserve"> </v>
      </c>
      <c r="KE38" s="61" t="str">
        <f>IF(KG38=0," ",VLOOKUP(KG38,PROTOKOL!$A:$F,6))</f>
        <v xml:space="preserve"> </v>
      </c>
      <c r="KF38" s="66"/>
      <c r="KG38" s="66"/>
      <c r="KH38" s="62"/>
      <c r="KI38" s="63" t="str">
        <f>IF(KG38=0," ",(VLOOKUP(KG38,PROTOKOL!$A$1:$E$28,2))*KH38)</f>
        <v xml:space="preserve"> </v>
      </c>
      <c r="KJ38" s="64" t="str">
        <f t="shared" si="58"/>
        <v xml:space="preserve"> </v>
      </c>
      <c r="KK38" s="65" t="str">
        <f>IF(KG38=0," ",VLOOKUP(KG38,PROTOKOL!$A:$E,5,))</f>
        <v xml:space="preserve"> </v>
      </c>
      <c r="KL38" s="82" t="str">
        <f t="shared" si="59"/>
        <v xml:space="preserve"> </v>
      </c>
      <c r="KM38" s="65"/>
      <c r="KN38" s="82" t="str">
        <f t="shared" si="102"/>
        <v xml:space="preserve"> </v>
      </c>
      <c r="KO38" s="185" t="str">
        <f>IF(JZ37+JZ38+JZ39=7.5,"ü","û")</f>
        <v>ü</v>
      </c>
      <c r="KP38" s="226"/>
      <c r="KQ38" s="61" t="str">
        <f>IF(KS38=0," ",VLOOKUP(KS38,PROTOKOL!$A:$F,6))</f>
        <v xml:space="preserve"> </v>
      </c>
      <c r="KR38" s="62"/>
      <c r="KS38" s="62"/>
      <c r="KT38" s="62"/>
      <c r="KU38" s="63" t="str">
        <f>IF(KS38=0," ",(VLOOKUP(KS38,PROTOKOL!$A$1:$E$28,2))*KT38)</f>
        <v xml:space="preserve"> </v>
      </c>
      <c r="KV38" s="64" t="str">
        <f t="shared" si="60"/>
        <v xml:space="preserve"> </v>
      </c>
      <c r="KW38" s="65" t="str">
        <f>IF(KS38=0," ",VLOOKUP(KS38,PROTOKOL!$A:$E,5,))</f>
        <v xml:space="preserve"> </v>
      </c>
      <c r="KX38" s="82" t="str">
        <f t="shared" si="61"/>
        <v xml:space="preserve"> </v>
      </c>
      <c r="KY38" s="61" t="str">
        <f>IF(LA38=0," ",VLOOKUP(LA38,PROTOKOL!$A:$F,6))</f>
        <v xml:space="preserve"> </v>
      </c>
      <c r="KZ38" s="66"/>
      <c r="LA38" s="66"/>
      <c r="LB38" s="62"/>
      <c r="LC38" s="63" t="str">
        <f>IF(LA38=0," ",(VLOOKUP(LA38,PROTOKOL!$A$1:$E$28,2))*LB38)</f>
        <v xml:space="preserve"> </v>
      </c>
      <c r="LD38" s="64" t="str">
        <f t="shared" si="62"/>
        <v xml:space="preserve"> </v>
      </c>
      <c r="LE38" s="65" t="str">
        <f>IF(LA38=0," ",VLOOKUP(LA38,PROTOKOL!$A:$E,5,))</f>
        <v xml:space="preserve"> </v>
      </c>
      <c r="LF38" s="82" t="str">
        <f t="shared" si="63"/>
        <v xml:space="preserve"> </v>
      </c>
      <c r="LG38" s="65"/>
      <c r="LH38" s="82" t="str">
        <f t="shared" si="103"/>
        <v xml:space="preserve"> </v>
      </c>
      <c r="LI38" s="185" t="str">
        <f>IF(JZ37+JZ38+JZ39=7.5,"ü","û")</f>
        <v>ü</v>
      </c>
      <c r="LJ38" s="226"/>
      <c r="LK38" s="61" t="str">
        <f>IF(LM38=0," ",VLOOKUP(LM38,PROTOKOL!$A:$F,6))</f>
        <v xml:space="preserve"> </v>
      </c>
      <c r="LL38" s="62"/>
      <c r="LM38" s="62"/>
      <c r="LN38" s="62"/>
      <c r="LO38" s="63" t="str">
        <f>IF(LM38=0," ",(VLOOKUP(LM38,PROTOKOL!$A$1:$E$28,2))*LN38)</f>
        <v xml:space="preserve"> </v>
      </c>
      <c r="LP38" s="64" t="str">
        <f t="shared" si="64"/>
        <v xml:space="preserve"> </v>
      </c>
      <c r="LQ38" s="65" t="str">
        <f>IF(LM38=0," ",VLOOKUP(LM38,PROTOKOL!$A:$E,5,))</f>
        <v xml:space="preserve"> </v>
      </c>
      <c r="LR38" s="82" t="str">
        <f t="shared" si="65"/>
        <v xml:space="preserve"> </v>
      </c>
      <c r="LS38" s="61" t="str">
        <f>IF(LU38=0," ",VLOOKUP(LU38,PROTOKOL!$A:$F,6))</f>
        <v xml:space="preserve"> </v>
      </c>
      <c r="LT38" s="66"/>
      <c r="LU38" s="66"/>
      <c r="LV38" s="62"/>
      <c r="LW38" s="63" t="str">
        <f>IF(LU38=0," ",(VLOOKUP(LU38,PROTOKOL!$A$1:$E$28,2))*LV38)</f>
        <v xml:space="preserve"> </v>
      </c>
      <c r="LX38" s="64" t="str">
        <f t="shared" si="66"/>
        <v xml:space="preserve"> </v>
      </c>
      <c r="LY38" s="65" t="str">
        <f>IF(LU38=0," ",VLOOKUP(LU38,PROTOKOL!$A:$E,5,))</f>
        <v xml:space="preserve"> </v>
      </c>
      <c r="LZ38" s="82" t="str">
        <f t="shared" si="67"/>
        <v xml:space="preserve"> </v>
      </c>
      <c r="MA38" s="65"/>
      <c r="MB38" s="82" t="str">
        <f t="shared" si="104"/>
        <v xml:space="preserve"> </v>
      </c>
      <c r="MC38" s="185" t="str">
        <f>IF(LN37+LN38+LN39=7.5,"ü","û")</f>
        <v>ü</v>
      </c>
      <c r="MD38" s="226"/>
      <c r="ME38" s="61" t="str">
        <f>IF(MG38=0," ",VLOOKUP(MG38,PROTOKOL!$A:$F,6))</f>
        <v xml:space="preserve"> </v>
      </c>
      <c r="MF38" s="62"/>
      <c r="MG38" s="62"/>
      <c r="MH38" s="62"/>
      <c r="MI38" s="63" t="str">
        <f>IF(MG38=0," ",(VLOOKUP(MG38,PROTOKOL!$A$1:$E$28,2))*MH38)</f>
        <v xml:space="preserve"> </v>
      </c>
      <c r="MJ38" s="64" t="str">
        <f t="shared" si="68"/>
        <v xml:space="preserve"> </v>
      </c>
      <c r="MK38" s="65" t="str">
        <f>IF(MG38=0," ",VLOOKUP(MG38,PROTOKOL!$A:$E,5,))</f>
        <v xml:space="preserve"> </v>
      </c>
      <c r="ML38" s="82" t="str">
        <f t="shared" si="69"/>
        <v xml:space="preserve"> </v>
      </c>
      <c r="MM38" s="61" t="str">
        <f>IF(MO38=0," ",VLOOKUP(MO38,PROTOKOL!$A:$F,6))</f>
        <v xml:space="preserve"> </v>
      </c>
      <c r="MN38" s="66"/>
      <c r="MO38" s="66"/>
      <c r="MP38" s="62"/>
      <c r="MQ38" s="63" t="str">
        <f>IF(MO38=0," ",(VLOOKUP(MO38,PROTOKOL!$A$1:$E$28,2))*MP38)</f>
        <v xml:space="preserve"> </v>
      </c>
      <c r="MR38" s="64" t="str">
        <f t="shared" si="70"/>
        <v xml:space="preserve"> </v>
      </c>
      <c r="MS38" s="65" t="str">
        <f>IF(MO38=0," ",VLOOKUP(MO38,PROTOKOL!$A:$E,5,))</f>
        <v xml:space="preserve"> </v>
      </c>
      <c r="MT38" s="82" t="str">
        <f t="shared" si="71"/>
        <v xml:space="preserve"> </v>
      </c>
      <c r="MU38" s="65"/>
      <c r="MV38" s="82" t="str">
        <f t="shared" si="105"/>
        <v xml:space="preserve"> </v>
      </c>
      <c r="MW38" s="185" t="e">
        <f>IF(#REF!+#REF!+#REF!=7.5,"ü","û")</f>
        <v>#REF!</v>
      </c>
      <c r="MX38" s="226"/>
      <c r="MY38" s="61" t="str">
        <f>IF(NA38=0," ",VLOOKUP(NA38,PROTOKOL!$A:$F,6))</f>
        <v>Forklift Operatörü</v>
      </c>
      <c r="MZ38" s="62">
        <v>1</v>
      </c>
      <c r="NA38" s="62">
        <v>13</v>
      </c>
      <c r="NB38" s="62">
        <v>1</v>
      </c>
      <c r="NC38" s="63">
        <f>IF(NA38=0," ",(VLOOKUP(NA38,PROTOKOL!$A$1:$E$28,2))*NB38)</f>
        <v>0</v>
      </c>
      <c r="ND38" s="64">
        <f t="shared" si="72"/>
        <v>1</v>
      </c>
      <c r="NE38" s="65">
        <f>IF(NA38=0," ",VLOOKUP(NA38,PROTOKOL!$A:$E,5,))</f>
        <v>7.5</v>
      </c>
      <c r="NF38" s="82">
        <f>IF(NA38=0," ",NE38*ND38)/7.5*1</f>
        <v>1</v>
      </c>
      <c r="NG38" s="61" t="str">
        <f>IF(NI38=0," ",VLOOKUP(NI38,PROTOKOL!$A:$F,6))</f>
        <v xml:space="preserve"> </v>
      </c>
      <c r="NH38" s="66"/>
      <c r="NI38" s="66"/>
      <c r="NJ38" s="62"/>
      <c r="NK38" s="63" t="str">
        <f>IF(NI38=0," ",(VLOOKUP(NI38,PROTOKOL!$A$1:$E$28,2))*NJ38)</f>
        <v xml:space="preserve"> </v>
      </c>
      <c r="NL38" s="64" t="str">
        <f t="shared" si="74"/>
        <v xml:space="preserve"> </v>
      </c>
      <c r="NM38" s="65" t="str">
        <f>IF(NI38=0," ",VLOOKUP(NI38,PROTOKOL!$A:$E,5,))</f>
        <v xml:space="preserve"> </v>
      </c>
      <c r="NN38" s="82" t="str">
        <f t="shared" si="75"/>
        <v xml:space="preserve"> </v>
      </c>
      <c r="NO38" s="65"/>
      <c r="NP38" s="82" t="str">
        <f t="shared" si="106"/>
        <v xml:space="preserve"> </v>
      </c>
      <c r="NQ38" s="185" t="str">
        <f>IF(NB37+NB38+NB39=7.5,"ü","û")</f>
        <v>ü</v>
      </c>
      <c r="NR38" s="226"/>
      <c r="NS38" s="61" t="str">
        <f>IF(NU38=0," ",VLOOKUP(NU38,PROTOKOL!$A:$F,6))</f>
        <v>PERDE KESME SULU SİST.</v>
      </c>
      <c r="NT38" s="62">
        <v>90</v>
      </c>
      <c r="NU38" s="62">
        <v>8</v>
      </c>
      <c r="NV38" s="62">
        <v>4.5</v>
      </c>
      <c r="NW38" s="63">
        <f>IF(NU38=0," ",(VLOOKUP(NU38,PROTOKOL!$A$1:$E$28,2))*NV38)</f>
        <v>58.8</v>
      </c>
      <c r="NX38" s="64">
        <f t="shared" si="76"/>
        <v>31.200000000000003</v>
      </c>
      <c r="NY38" s="65">
        <f>IF(NU38=0," ",VLOOKUP(NU38,PROTOKOL!$A:$E,5,))</f>
        <v>0.49621153846153848</v>
      </c>
      <c r="NZ38" s="82">
        <f t="shared" si="77"/>
        <v>15.481800000000002</v>
      </c>
      <c r="OA38" s="61" t="str">
        <f>IF(OC38=0," ",VLOOKUP(OC38,PROTOKOL!$A:$F,6))</f>
        <v xml:space="preserve"> </v>
      </c>
      <c r="OB38" s="66"/>
      <c r="OC38" s="66"/>
      <c r="OD38" s="62"/>
      <c r="OE38" s="63" t="str">
        <f>IF(OC38=0," ",(VLOOKUP(OC38,PROTOKOL!$A$1:$E$28,2))*OD38)</f>
        <v xml:space="preserve"> </v>
      </c>
      <c r="OF38" s="64" t="str">
        <f t="shared" si="78"/>
        <v xml:space="preserve"> </v>
      </c>
      <c r="OG38" s="65" t="str">
        <f>IF(OC38=0," ",VLOOKUP(OC38,PROTOKOL!$A:$E,5,))</f>
        <v xml:space="preserve"> </v>
      </c>
      <c r="OH38" s="82" t="str">
        <f t="shared" si="79"/>
        <v xml:space="preserve"> </v>
      </c>
      <c r="OI38" s="65"/>
      <c r="OJ38" s="82" t="str">
        <f t="shared" si="107"/>
        <v xml:space="preserve"> </v>
      </c>
      <c r="OK38" s="185" t="str">
        <f>IF(NV37+NV38+NV39=7.5,"ü","û")</f>
        <v>ü</v>
      </c>
      <c r="OL38" s="208">
        <v>6</v>
      </c>
      <c r="OM38" s="226"/>
      <c r="ON38" s="61" t="str">
        <f>IF(OP38=0," ",VLOOKUP(OP38,PROTOKOL!$A:$F,6))</f>
        <v xml:space="preserve"> </v>
      </c>
      <c r="OO38" s="62"/>
      <c r="OP38" s="62"/>
      <c r="OQ38" s="62"/>
      <c r="OR38" s="63" t="str">
        <f>IF(OP38=0," ",(VLOOKUP(OP38,PROTOKOL!$A$1:$E$28,2))*OQ38)</f>
        <v xml:space="preserve"> </v>
      </c>
      <c r="OS38" s="64" t="str">
        <f t="shared" si="80"/>
        <v xml:space="preserve"> </v>
      </c>
      <c r="OT38" s="65" t="str">
        <f>IF(OP38=0," ",VLOOKUP(OP38,PROTOKOL!$A:$E,5,))</f>
        <v xml:space="preserve"> </v>
      </c>
      <c r="OU38" s="82" t="str">
        <f t="shared" si="81"/>
        <v xml:space="preserve"> </v>
      </c>
      <c r="OV38" s="61" t="str">
        <f>IF(OX38=0," ",VLOOKUP(OX38,PROTOKOL!$A:$F,6))</f>
        <v xml:space="preserve"> </v>
      </c>
      <c r="OW38" s="66"/>
      <c r="OX38" s="66"/>
      <c r="OY38" s="62"/>
      <c r="OZ38" s="63" t="str">
        <f>IF(OX38=0," ",(VLOOKUP(OX38,PROTOKOL!$A$1:$E$28,2))*OY38)</f>
        <v xml:space="preserve"> </v>
      </c>
      <c r="PA38" s="64" t="str">
        <f t="shared" si="108"/>
        <v xml:space="preserve"> </v>
      </c>
      <c r="PB38" s="65" t="str">
        <f>IF(OX38=0," ",VLOOKUP(OX38,PROTOKOL!$A:$E,5,))</f>
        <v xml:space="preserve"> </v>
      </c>
      <c r="PC38" s="82" t="str">
        <f t="shared" si="109"/>
        <v xml:space="preserve"> </v>
      </c>
      <c r="PD38" s="82">
        <f t="shared" si="110"/>
        <v>0</v>
      </c>
      <c r="PE38" s="82" t="str">
        <f t="shared" si="111"/>
        <v xml:space="preserve"> </v>
      </c>
      <c r="PF38" s="185" t="str">
        <f>IF(OQ37+OQ38+OQ39=7.5,"ü","û")</f>
        <v>û</v>
      </c>
      <c r="PG38" s="226"/>
      <c r="PH38" s="61" t="str">
        <f>IF(PJ38=0," ",VLOOKUP(PJ38,PROTOKOL!$A:$F,6))</f>
        <v>Forklift Operatörü</v>
      </c>
      <c r="PI38" s="62">
        <v>1</v>
      </c>
      <c r="PJ38" s="62">
        <v>13</v>
      </c>
      <c r="PK38" s="62">
        <v>1</v>
      </c>
      <c r="PL38" s="63">
        <f>IF(PJ38=0," ",(VLOOKUP(PJ38,PROTOKOL!$A$1:$E$28,2))*PK38)</f>
        <v>0</v>
      </c>
      <c r="PM38" s="64">
        <f t="shared" si="84"/>
        <v>1</v>
      </c>
      <c r="PN38" s="65">
        <f>IF(PJ38=0," ",VLOOKUP(PJ38,PROTOKOL!$A:$E,5,))</f>
        <v>7.5</v>
      </c>
      <c r="PO38" s="82">
        <f>IF(PJ38=0," ",PN38*PM38)/7.5*1</f>
        <v>1</v>
      </c>
      <c r="PP38" s="61" t="str">
        <f>IF(PR38=0," ",VLOOKUP(PR38,PROTOKOL!$A:$F,6))</f>
        <v xml:space="preserve"> </v>
      </c>
      <c r="PQ38" s="66"/>
      <c r="PR38" s="66"/>
      <c r="PS38" s="62"/>
      <c r="PT38" s="63" t="str">
        <f>IF(PR38=0," ",(VLOOKUP(PR38,PROTOKOL!$A$1:$E$28,2))*PS38)</f>
        <v xml:space="preserve"> </v>
      </c>
      <c r="PU38" s="64" t="str">
        <f t="shared" si="86"/>
        <v xml:space="preserve"> </v>
      </c>
      <c r="PV38" s="65" t="str">
        <f>IF(PR38=0," ",VLOOKUP(PR38,PROTOKOL!$A:$E,5,))</f>
        <v xml:space="preserve"> </v>
      </c>
      <c r="PW38" s="82" t="str">
        <f t="shared" si="87"/>
        <v xml:space="preserve"> </v>
      </c>
      <c r="PX38" s="65"/>
      <c r="PY38" s="82" t="str">
        <f t="shared" si="112"/>
        <v xml:space="preserve"> </v>
      </c>
      <c r="PZ38" s="117"/>
      <c r="QA38" s="117"/>
      <c r="QB38" s="117"/>
      <c r="QC38" s="117"/>
      <c r="QD38" s="117"/>
      <c r="QE38" s="117"/>
      <c r="QF38" s="117"/>
      <c r="QG38" s="117"/>
      <c r="QH38" s="117"/>
      <c r="QI38" s="117"/>
      <c r="QJ38" s="117"/>
      <c r="QK38" s="117"/>
      <c r="QL38" s="117"/>
      <c r="QM38" s="117"/>
      <c r="QN38" s="117"/>
      <c r="QO38" s="117"/>
    </row>
    <row r="39" spans="1:457" ht="12.75" customHeight="1" thickBot="1">
      <c r="B39" s="227"/>
      <c r="C39" s="61" t="str">
        <f>IF(E39=0," ",VLOOKUP(E39,PROTOKOL!$A:$F,6))</f>
        <v xml:space="preserve"> </v>
      </c>
      <c r="D39" s="62"/>
      <c r="E39" s="62"/>
      <c r="F39" s="62"/>
      <c r="G39" s="63" t="str">
        <f>IF(E39=0," ",(VLOOKUP(E39,PROTOKOL!$A$1:$E$28,2))*F39)</f>
        <v xml:space="preserve"> </v>
      </c>
      <c r="H39" s="64" t="str">
        <f t="shared" si="0"/>
        <v xml:space="preserve"> </v>
      </c>
      <c r="I39" s="65" t="str">
        <f>IF(E39=0," ",VLOOKUP(E39,PROTOKOL!$A:$E,5,))</f>
        <v xml:space="preserve"> </v>
      </c>
      <c r="J39" s="82" t="str">
        <f t="shared" si="1"/>
        <v xml:space="preserve"> </v>
      </c>
      <c r="K39" s="61" t="str">
        <f>IF(M39=0," ",VLOOKUP(M39,PROTOKOL!$A:$F,6))</f>
        <v xml:space="preserve"> </v>
      </c>
      <c r="L39" s="66"/>
      <c r="M39" s="66"/>
      <c r="N39" s="62"/>
      <c r="O39" s="63" t="str">
        <f>IF(M39=0," ",(VLOOKUP(M39,PROTOKOL!$A$1:$E$28,2))*N39)</f>
        <v xml:space="preserve"> </v>
      </c>
      <c r="P39" s="64" t="str">
        <f t="shared" si="2"/>
        <v xml:space="preserve"> </v>
      </c>
      <c r="Q39" s="65" t="str">
        <f>IF(M39=0," ",VLOOKUP(M39,PROTOKOL!$A:$E,5,))</f>
        <v xml:space="preserve"> </v>
      </c>
      <c r="R39" s="82" t="str">
        <f t="shared" si="3"/>
        <v xml:space="preserve"> </v>
      </c>
      <c r="S39" s="65"/>
      <c r="T39" s="82" t="str">
        <f t="shared" si="88"/>
        <v xml:space="preserve"> </v>
      </c>
      <c r="U39" s="117"/>
      <c r="V39" s="227"/>
      <c r="W39" s="61" t="str">
        <f>IF(Y39=0," ",VLOOKUP(Y39,PROTOKOL!$A:$F,6))</f>
        <v xml:space="preserve"> </v>
      </c>
      <c r="X39" s="62"/>
      <c r="Y39" s="62"/>
      <c r="Z39" s="62"/>
      <c r="AA39" s="63" t="str">
        <f>IF(Y39=0," ",(VLOOKUP(Y39,PROTOKOL!$A$1:$E$28,2))*Z39)</f>
        <v xml:space="preserve"> </v>
      </c>
      <c r="AB39" s="64" t="str">
        <f t="shared" si="4"/>
        <v xml:space="preserve"> </v>
      </c>
      <c r="AC39" s="65" t="str">
        <f>IF(Y39=0," ",VLOOKUP(Y39,PROTOKOL!$A:$E,5,))</f>
        <v xml:space="preserve"> </v>
      </c>
      <c r="AD39" s="82" t="str">
        <f t="shared" si="5"/>
        <v xml:space="preserve"> </v>
      </c>
      <c r="AE39" s="61" t="str">
        <f>IF(AG39=0," ",VLOOKUP(AG39,PROTOKOL!$A:$F,6))</f>
        <v xml:space="preserve"> </v>
      </c>
      <c r="AF39" s="66"/>
      <c r="AG39" s="66"/>
      <c r="AH39" s="62"/>
      <c r="AI39" s="63" t="str">
        <f>IF(AG39=0," ",(VLOOKUP(AG39,PROTOKOL!$A$1:$E$28,2))*AH39)</f>
        <v xml:space="preserve"> </v>
      </c>
      <c r="AJ39" s="64" t="str">
        <f t="shared" si="6"/>
        <v xml:space="preserve"> </v>
      </c>
      <c r="AK39" s="65" t="str">
        <f>IF(AG39=0," ",VLOOKUP(AG39,PROTOKOL!$A:$E,5,))</f>
        <v xml:space="preserve"> </v>
      </c>
      <c r="AL39" s="82" t="str">
        <f t="shared" si="7"/>
        <v xml:space="preserve"> </v>
      </c>
      <c r="AM39" s="65"/>
      <c r="AN39" s="82" t="str">
        <f t="shared" si="89"/>
        <v xml:space="preserve"> </v>
      </c>
      <c r="AO39" s="117"/>
      <c r="AP39" s="227"/>
      <c r="AQ39" s="61" t="str">
        <f>IF(AS39=0," ",VLOOKUP(AS39,PROTOKOL!$A:$F,6))</f>
        <v xml:space="preserve"> </v>
      </c>
      <c r="AR39" s="62"/>
      <c r="AS39" s="62"/>
      <c r="AT39" s="62"/>
      <c r="AU39" s="63" t="str">
        <f>IF(AS39=0," ",(VLOOKUP(AS39,PROTOKOL!$A$1:$E$28,2))*AT39)</f>
        <v xml:space="preserve"> </v>
      </c>
      <c r="AV39" s="64" t="str">
        <f t="shared" si="8"/>
        <v xml:space="preserve"> </v>
      </c>
      <c r="AW39" s="65" t="str">
        <f>IF(AS39=0," ",VLOOKUP(AS39,PROTOKOL!$A:$E,5,))</f>
        <v xml:space="preserve"> </v>
      </c>
      <c r="AX39" s="82" t="str">
        <f t="shared" si="9"/>
        <v xml:space="preserve"> </v>
      </c>
      <c r="AY39" s="61" t="str">
        <f>IF(BA39=0," ",VLOOKUP(BA39,PROTOKOL!$A:$F,6))</f>
        <v xml:space="preserve"> </v>
      </c>
      <c r="AZ39" s="66"/>
      <c r="BA39" s="66"/>
      <c r="BB39" s="62"/>
      <c r="BC39" s="63" t="str">
        <f>IF(BA39=0," ",(VLOOKUP(BA39,PROTOKOL!$A$1:$E$28,2))*BB39)</f>
        <v xml:space="preserve"> </v>
      </c>
      <c r="BD39" s="64" t="str">
        <f t="shared" si="10"/>
        <v xml:space="preserve"> </v>
      </c>
      <c r="BE39" s="65" t="str">
        <f>IF(BA39=0," ",VLOOKUP(BA39,PROTOKOL!$A:$E,5,))</f>
        <v xml:space="preserve"> </v>
      </c>
      <c r="BF39" s="82" t="str">
        <f t="shared" si="11"/>
        <v xml:space="preserve"> </v>
      </c>
      <c r="BG39" s="65"/>
      <c r="BH39" s="82" t="str">
        <f t="shared" si="90"/>
        <v xml:space="preserve"> </v>
      </c>
      <c r="BI39" s="117"/>
      <c r="BJ39" s="227"/>
      <c r="BK39" s="61" t="str">
        <f>IF(BM39=0," ",VLOOKUP(BM39,PROTOKOL!$A:$F,6))</f>
        <v xml:space="preserve"> </v>
      </c>
      <c r="BL39" s="62"/>
      <c r="BM39" s="62"/>
      <c r="BN39" s="62"/>
      <c r="BO39" s="63" t="str">
        <f>IF(BM39=0," ",(VLOOKUP(BM39,PROTOKOL!$A$1:$E$28,2))*BN39)</f>
        <v xml:space="preserve"> </v>
      </c>
      <c r="BP39" s="64" t="str">
        <f t="shared" si="12"/>
        <v xml:space="preserve"> </v>
      </c>
      <c r="BQ39" s="65" t="str">
        <f>IF(BM39=0," ",VLOOKUP(BM39,PROTOKOL!$A:$E,5,))</f>
        <v xml:space="preserve"> </v>
      </c>
      <c r="BR39" s="82" t="str">
        <f t="shared" si="13"/>
        <v xml:space="preserve"> </v>
      </c>
      <c r="BS39" s="61" t="str">
        <f>IF(BU39=0," ",VLOOKUP(BU39,PROTOKOL!$A:$F,6))</f>
        <v xml:space="preserve"> </v>
      </c>
      <c r="BT39" s="66"/>
      <c r="BU39" s="66"/>
      <c r="BV39" s="62"/>
      <c r="BW39" s="63" t="str">
        <f>IF(BU39=0," ",(VLOOKUP(BU39,PROTOKOL!$A$1:$E$28,2))*BV39)</f>
        <v xml:space="preserve"> </v>
      </c>
      <c r="BX39" s="64" t="str">
        <f t="shared" si="14"/>
        <v xml:space="preserve"> </v>
      </c>
      <c r="BY39" s="65" t="str">
        <f>IF(BU39=0," ",VLOOKUP(BU39,PROTOKOL!$A:$E,5,))</f>
        <v xml:space="preserve"> </v>
      </c>
      <c r="BZ39" s="82" t="str">
        <f t="shared" si="15"/>
        <v xml:space="preserve"> </v>
      </c>
      <c r="CA39" s="65"/>
      <c r="CB39" s="82" t="str">
        <f t="shared" si="91"/>
        <v xml:space="preserve"> </v>
      </c>
      <c r="CC39" s="117"/>
      <c r="CD39" s="227"/>
      <c r="CE39" s="61" t="str">
        <f>IF(CG39=0," ",VLOOKUP(CG39,PROTOKOL!$A:$F,6))</f>
        <v xml:space="preserve"> </v>
      </c>
      <c r="CF39" s="62"/>
      <c r="CG39" s="62"/>
      <c r="CH39" s="62"/>
      <c r="CI39" s="63" t="str">
        <f>IF(CG39=0," ",(VLOOKUP(CG39,PROTOKOL!$A$1:$E$28,2))*CH39)</f>
        <v xml:space="preserve"> </v>
      </c>
      <c r="CJ39" s="64" t="str">
        <f t="shared" si="16"/>
        <v xml:space="preserve"> </v>
      </c>
      <c r="CK39" s="65" t="str">
        <f>IF(CG39=0," ",VLOOKUP(CG39,PROTOKOL!$A:$E,5,))</f>
        <v xml:space="preserve"> </v>
      </c>
      <c r="CL39" s="82" t="str">
        <f t="shared" si="17"/>
        <v xml:space="preserve"> </v>
      </c>
      <c r="CM39" s="61" t="str">
        <f>IF(CO39=0," ",VLOOKUP(CO39,PROTOKOL!$A:$F,6))</f>
        <v xml:space="preserve"> </v>
      </c>
      <c r="CN39" s="66"/>
      <c r="CO39" s="66"/>
      <c r="CP39" s="62"/>
      <c r="CQ39" s="63" t="str">
        <f>IF(CO39=0," ",(VLOOKUP(CO39,PROTOKOL!$A$1:$E$28,2))*CP39)</f>
        <v xml:space="preserve"> </v>
      </c>
      <c r="CR39" s="64" t="str">
        <f t="shared" si="18"/>
        <v xml:space="preserve"> </v>
      </c>
      <c r="CS39" s="65" t="str">
        <f>IF(CO39=0," ",VLOOKUP(CO39,PROTOKOL!$A:$E,5,))</f>
        <v xml:space="preserve"> </v>
      </c>
      <c r="CT39" s="82" t="str">
        <f t="shared" si="19"/>
        <v xml:space="preserve"> </v>
      </c>
      <c r="CU39" s="65"/>
      <c r="CV39" s="82" t="str">
        <f t="shared" si="92"/>
        <v xml:space="preserve"> </v>
      </c>
      <c r="CW39" s="117"/>
      <c r="CX39" s="227"/>
      <c r="CY39" s="61" t="str">
        <f>IF(DA39=0," ",VLOOKUP(DA39,PROTOKOL!$A:$F,6))</f>
        <v xml:space="preserve"> </v>
      </c>
      <c r="CZ39" s="62"/>
      <c r="DA39" s="62"/>
      <c r="DB39" s="62"/>
      <c r="DC39" s="63" t="str">
        <f>IF(DA39=0," ",(VLOOKUP(DA39,PROTOKOL!$A$1:$E$28,2))*DB39)</f>
        <v xml:space="preserve"> </v>
      </c>
      <c r="DD39" s="64" t="str">
        <f t="shared" si="20"/>
        <v xml:space="preserve"> </v>
      </c>
      <c r="DE39" s="65" t="str">
        <f>IF(DA39=0," ",VLOOKUP(DA39,PROTOKOL!$A:$E,5,))</f>
        <v xml:space="preserve"> </v>
      </c>
      <c r="DF39" s="82" t="str">
        <f t="shared" si="21"/>
        <v xml:space="preserve"> </v>
      </c>
      <c r="DG39" s="61" t="str">
        <f>IF(DI39=0," ",VLOOKUP(DI39,PROTOKOL!$A:$F,6))</f>
        <v xml:space="preserve"> </v>
      </c>
      <c r="DH39" s="66"/>
      <c r="DI39" s="66"/>
      <c r="DJ39" s="62"/>
      <c r="DK39" s="63" t="str">
        <f>IF(DI39=0," ",(VLOOKUP(DI39,PROTOKOL!$A$1:$E$28,2))*DJ39)</f>
        <v xml:space="preserve"> </v>
      </c>
      <c r="DL39" s="64" t="str">
        <f t="shared" si="22"/>
        <v xml:space="preserve"> </v>
      </c>
      <c r="DM39" s="65" t="str">
        <f>IF(DI39=0," ",VLOOKUP(DI39,PROTOKOL!$A:$E,5,))</f>
        <v xml:space="preserve"> </v>
      </c>
      <c r="DN39" s="82" t="str">
        <f t="shared" si="23"/>
        <v xml:space="preserve"> </v>
      </c>
      <c r="DO39" s="65"/>
      <c r="DP39" s="82" t="str">
        <f t="shared" si="93"/>
        <v xml:space="preserve"> </v>
      </c>
      <c r="DQ39" s="117"/>
      <c r="DR39" s="227"/>
      <c r="DS39" s="61" t="str">
        <f>IF(DU39=0," ",VLOOKUP(DU39,PROTOKOL!$A:$F,6))</f>
        <v xml:space="preserve"> </v>
      </c>
      <c r="DT39" s="62"/>
      <c r="DU39" s="62"/>
      <c r="DV39" s="62"/>
      <c r="DW39" s="63" t="str">
        <f>IF(DU39=0," ",(VLOOKUP(DU39,PROTOKOL!$A$1:$E$28,2))*DV39)</f>
        <v xml:space="preserve"> </v>
      </c>
      <c r="DX39" s="64" t="str">
        <f t="shared" si="24"/>
        <v xml:space="preserve"> </v>
      </c>
      <c r="DY39" s="65" t="str">
        <f>IF(DU39=0," ",VLOOKUP(DU39,PROTOKOL!$A:$E,5,))</f>
        <v xml:space="preserve"> </v>
      </c>
      <c r="DZ39" s="82" t="str">
        <f t="shared" si="25"/>
        <v xml:space="preserve"> </v>
      </c>
      <c r="EA39" s="61" t="str">
        <f>IF(EC39=0," ",VLOOKUP(EC39,PROTOKOL!$A:$F,6))</f>
        <v xml:space="preserve"> </v>
      </c>
      <c r="EB39" s="66"/>
      <c r="EC39" s="66"/>
      <c r="ED39" s="62"/>
      <c r="EE39" s="63" t="str">
        <f>IF(EC39=0," ",(VLOOKUP(EC39,PROTOKOL!$A$1:$E$28,2))*ED39)</f>
        <v xml:space="preserve"> </v>
      </c>
      <c r="EF39" s="64" t="str">
        <f t="shared" si="26"/>
        <v xml:space="preserve"> </v>
      </c>
      <c r="EG39" s="65" t="str">
        <f>IF(EC39=0," ",VLOOKUP(EC39,PROTOKOL!$A:$E,5,))</f>
        <v xml:space="preserve"> </v>
      </c>
      <c r="EH39" s="82" t="str">
        <f t="shared" si="27"/>
        <v xml:space="preserve"> </v>
      </c>
      <c r="EI39" s="65"/>
      <c r="EJ39" s="82" t="str">
        <f t="shared" si="94"/>
        <v xml:space="preserve"> </v>
      </c>
      <c r="EK39" s="117"/>
      <c r="EL39" s="227"/>
      <c r="EM39" s="61" t="str">
        <f>IF(EO39=0," ",VLOOKUP(EO39,PROTOKOL!$A:$F,6))</f>
        <v xml:space="preserve"> </v>
      </c>
      <c r="EN39" s="62"/>
      <c r="EO39" s="62"/>
      <c r="EP39" s="62"/>
      <c r="EQ39" s="63" t="str">
        <f>IF(EO39=0," ",(VLOOKUP(EO39,PROTOKOL!$A$1:$E$28,2))*EP39)</f>
        <v xml:space="preserve"> </v>
      </c>
      <c r="ER39" s="64" t="str">
        <f t="shared" si="28"/>
        <v xml:space="preserve"> </v>
      </c>
      <c r="ES39" s="65" t="str">
        <f>IF(EO39=0," ",VLOOKUP(EO39,PROTOKOL!$A:$E,5,))</f>
        <v xml:space="preserve"> </v>
      </c>
      <c r="ET39" s="82" t="str">
        <f t="shared" si="29"/>
        <v xml:space="preserve"> </v>
      </c>
      <c r="EU39" s="61" t="str">
        <f>IF(EW39=0," ",VLOOKUP(EW39,PROTOKOL!$A:$F,6))</f>
        <v xml:space="preserve"> </v>
      </c>
      <c r="EV39" s="66"/>
      <c r="EW39" s="66"/>
      <c r="EX39" s="62"/>
      <c r="EY39" s="63" t="str">
        <f>IF(EW39=0," ",(VLOOKUP(EW39,PROTOKOL!$A$1:$E$28,2))*EX39)</f>
        <v xml:space="preserve"> </v>
      </c>
      <c r="EZ39" s="64" t="str">
        <f t="shared" si="30"/>
        <v xml:space="preserve"> </v>
      </c>
      <c r="FA39" s="65" t="str">
        <f>IF(EW39=0," ",VLOOKUP(EW39,PROTOKOL!$A:$E,5,))</f>
        <v xml:space="preserve"> </v>
      </c>
      <c r="FB39" s="82" t="str">
        <f t="shared" si="31"/>
        <v xml:space="preserve"> </v>
      </c>
      <c r="FC39" s="65"/>
      <c r="FD39" s="82" t="str">
        <f t="shared" si="95"/>
        <v xml:space="preserve"> </v>
      </c>
      <c r="FE39" s="117"/>
      <c r="FF39" s="227"/>
      <c r="FG39" s="61" t="str">
        <f>IF(FI39=0," ",VLOOKUP(FI39,PROTOKOL!$A:$F,6))</f>
        <v>KOKU TESTİ</v>
      </c>
      <c r="FH39" s="62">
        <v>1</v>
      </c>
      <c r="FI39" s="62">
        <v>16</v>
      </c>
      <c r="FJ39" s="62">
        <v>3</v>
      </c>
      <c r="FK39" s="63">
        <f>IF(FI39=0," ",(VLOOKUP(FI39,PROTOKOL!$A$1:$E$28,2))*FJ39)</f>
        <v>0</v>
      </c>
      <c r="FL39" s="64">
        <f t="shared" si="32"/>
        <v>1</v>
      </c>
      <c r="FM39" s="65">
        <f>IF(FI39=0," ",VLOOKUP(FI39,PROTOKOL!$A:$E,5,))</f>
        <v>25.405435113750318</v>
      </c>
      <c r="FN39" s="82">
        <f>IF(FI39=0," ",FM39*FL39)/7.5*3</f>
        <v>10.162174045500128</v>
      </c>
      <c r="FO39" s="61" t="str">
        <f>IF(FQ39=0," ",VLOOKUP(FQ39,PROTOKOL!$A:$F,6))</f>
        <v xml:space="preserve"> </v>
      </c>
      <c r="FP39" s="66"/>
      <c r="FQ39" s="66"/>
      <c r="FR39" s="62"/>
      <c r="FS39" s="63" t="str">
        <f>IF(FQ39=0," ",(VLOOKUP(FQ39,PROTOKOL!$A$1:$E$28,2))*FR39)</f>
        <v xml:space="preserve"> </v>
      </c>
      <c r="FT39" s="64" t="str">
        <f t="shared" si="34"/>
        <v xml:space="preserve"> </v>
      </c>
      <c r="FU39" s="65" t="str">
        <f>IF(FQ39=0," ",VLOOKUP(FQ39,PROTOKOL!$A:$E,5,))</f>
        <v xml:space="preserve"> </v>
      </c>
      <c r="FV39" s="82" t="str">
        <f t="shared" si="35"/>
        <v xml:space="preserve"> </v>
      </c>
      <c r="FW39" s="65"/>
      <c r="FX39" s="82" t="str">
        <f t="shared" si="96"/>
        <v xml:space="preserve"> </v>
      </c>
      <c r="FY39" s="117"/>
      <c r="FZ39" s="227"/>
      <c r="GA39" s="61" t="str">
        <f>IF(GC39=0," ",VLOOKUP(GC39,PROTOKOL!$A:$F,6))</f>
        <v xml:space="preserve"> </v>
      </c>
      <c r="GB39" s="62"/>
      <c r="GC39" s="62"/>
      <c r="GD39" s="62"/>
      <c r="GE39" s="63" t="str">
        <f>IF(GC39=0," ",(VLOOKUP(GC39,PROTOKOL!$A$1:$E$28,2))*GD39)</f>
        <v xml:space="preserve"> </v>
      </c>
      <c r="GF39" s="64" t="str">
        <f t="shared" si="36"/>
        <v xml:space="preserve"> </v>
      </c>
      <c r="GG39" s="65" t="str">
        <f>IF(GC39=0," ",VLOOKUP(GC39,PROTOKOL!$A:$E,5,))</f>
        <v xml:space="preserve"> </v>
      </c>
      <c r="GH39" s="82" t="str">
        <f t="shared" si="37"/>
        <v xml:space="preserve"> </v>
      </c>
      <c r="GI39" s="61" t="str">
        <f>IF(GK39=0," ",VLOOKUP(GK39,PROTOKOL!$A:$F,6))</f>
        <v xml:space="preserve"> </v>
      </c>
      <c r="GJ39" s="66"/>
      <c r="GK39" s="66"/>
      <c r="GL39" s="62"/>
      <c r="GM39" s="63" t="str">
        <f>IF(GK39=0," ",(VLOOKUP(GK39,PROTOKOL!$A$1:$E$28,2))*GL39)</f>
        <v xml:space="preserve"> </v>
      </c>
      <c r="GN39" s="64" t="str">
        <f t="shared" si="38"/>
        <v xml:space="preserve"> </v>
      </c>
      <c r="GO39" s="65" t="str">
        <f>IF(GK39=0," ",VLOOKUP(GK39,PROTOKOL!$A:$E,5,))</f>
        <v xml:space="preserve"> </v>
      </c>
      <c r="GP39" s="82" t="str">
        <f t="shared" si="39"/>
        <v xml:space="preserve"> </v>
      </c>
      <c r="GQ39" s="65"/>
      <c r="GR39" s="82" t="str">
        <f t="shared" si="97"/>
        <v xml:space="preserve"> </v>
      </c>
      <c r="GS39" s="117"/>
      <c r="GT39" s="227"/>
      <c r="GU39" s="61" t="str">
        <f>IF(GW39=0," ",VLOOKUP(GW39,PROTOKOL!$A:$F,6))</f>
        <v>KOKU TESTİ</v>
      </c>
      <c r="GV39" s="62">
        <v>1</v>
      </c>
      <c r="GW39" s="62">
        <v>16</v>
      </c>
      <c r="GX39" s="62">
        <v>1</v>
      </c>
      <c r="GY39" s="63">
        <f>IF(GW39=0," ",(VLOOKUP(GW39,PROTOKOL!$A$1:$E$28,2))*GX39)</f>
        <v>0</v>
      </c>
      <c r="GZ39" s="64">
        <f t="shared" si="40"/>
        <v>1</v>
      </c>
      <c r="HA39" s="65">
        <f>IF(GW39=0," ",VLOOKUP(GW39,PROTOKOL!$A:$E,5,))</f>
        <v>25.405435113750318</v>
      </c>
      <c r="HB39" s="82">
        <f>IF(GW39=0," ",HA39*GZ39)/7.5*1</f>
        <v>3.3873913485000426</v>
      </c>
      <c r="HC39" s="61" t="str">
        <f>IF(HE39=0," ",VLOOKUP(HE39,PROTOKOL!$A:$F,6))</f>
        <v xml:space="preserve"> </v>
      </c>
      <c r="HD39" s="66"/>
      <c r="HE39" s="66"/>
      <c r="HF39" s="62"/>
      <c r="HG39" s="63" t="str">
        <f>IF(HE39=0," ",(VLOOKUP(HE39,PROTOKOL!$A$1:$E$28,2))*HF39)</f>
        <v xml:space="preserve"> </v>
      </c>
      <c r="HH39" s="64" t="str">
        <f t="shared" si="42"/>
        <v xml:space="preserve"> </v>
      </c>
      <c r="HI39" s="65" t="str">
        <f>IF(HE39=0," ",VLOOKUP(HE39,PROTOKOL!$A:$E,5,))</f>
        <v xml:space="preserve"> </v>
      </c>
      <c r="HJ39" s="82" t="str">
        <f t="shared" si="43"/>
        <v xml:space="preserve"> </v>
      </c>
      <c r="HK39" s="65"/>
      <c r="HL39" s="82" t="str">
        <f t="shared" si="98"/>
        <v xml:space="preserve"> </v>
      </c>
      <c r="HM39" s="117"/>
      <c r="HN39" s="227"/>
      <c r="HO39" s="61" t="str">
        <f>IF(HQ39=0," ",VLOOKUP(HQ39,PROTOKOL!$A:$F,6))</f>
        <v xml:space="preserve"> </v>
      </c>
      <c r="HP39" s="62"/>
      <c r="HQ39" s="62"/>
      <c r="HR39" s="62"/>
      <c r="HS39" s="63" t="str">
        <f>IF(HQ39=0," ",(VLOOKUP(HQ39,PROTOKOL!$A$1:$E$28,2))*HR39)</f>
        <v xml:space="preserve"> </v>
      </c>
      <c r="HT39" s="64" t="str">
        <f t="shared" si="44"/>
        <v xml:space="preserve"> </v>
      </c>
      <c r="HU39" s="65" t="str">
        <f>IF(HQ39=0," ",VLOOKUP(HQ39,PROTOKOL!$A:$E,5,))</f>
        <v xml:space="preserve"> </v>
      </c>
      <c r="HV39" s="82" t="str">
        <f t="shared" si="45"/>
        <v xml:space="preserve"> </v>
      </c>
      <c r="HW39" s="61" t="str">
        <f>IF(HY39=0," ",VLOOKUP(HY39,PROTOKOL!$A:$F,6))</f>
        <v xml:space="preserve"> </v>
      </c>
      <c r="HX39" s="66"/>
      <c r="HY39" s="66"/>
      <c r="HZ39" s="62"/>
      <c r="IA39" s="63" t="str">
        <f>IF(HY39=0," ",(VLOOKUP(HY39,PROTOKOL!$A$1:$E$28,2))*HZ39)</f>
        <v xml:space="preserve"> </v>
      </c>
      <c r="IB39" s="64" t="str">
        <f t="shared" si="46"/>
        <v xml:space="preserve"> </v>
      </c>
      <c r="IC39" s="65" t="str">
        <f>IF(HY39=0," ",VLOOKUP(HY39,PROTOKOL!$A:$E,5,))</f>
        <v xml:space="preserve"> </v>
      </c>
      <c r="ID39" s="82" t="str">
        <f t="shared" si="47"/>
        <v xml:space="preserve"> </v>
      </c>
      <c r="IE39" s="65"/>
      <c r="IF39" s="82" t="str">
        <f t="shared" si="99"/>
        <v xml:space="preserve"> </v>
      </c>
      <c r="IG39" s="117"/>
      <c r="IH39" s="227"/>
      <c r="II39" s="61" t="str">
        <f>IF(IK39=0," ",VLOOKUP(IK39,PROTOKOL!$A:$F,6))</f>
        <v xml:space="preserve"> </v>
      </c>
      <c r="IJ39" s="62"/>
      <c r="IK39" s="62"/>
      <c r="IL39" s="62"/>
      <c r="IM39" s="63" t="str">
        <f>IF(IK39=0," ",(VLOOKUP(IK39,PROTOKOL!$A$1:$E$28,2))*IL39)</f>
        <v xml:space="preserve"> </v>
      </c>
      <c r="IN39" s="64" t="str">
        <f t="shared" si="48"/>
        <v xml:space="preserve"> </v>
      </c>
      <c r="IO39" s="65" t="str">
        <f>IF(IK39=0," ",VLOOKUP(IK39,PROTOKOL!$A:$E,5,))</f>
        <v xml:space="preserve"> </v>
      </c>
      <c r="IP39" s="82" t="str">
        <f t="shared" si="49"/>
        <v xml:space="preserve"> </v>
      </c>
      <c r="IQ39" s="61" t="str">
        <f>IF(IS39=0," ",VLOOKUP(IS39,PROTOKOL!$A:$F,6))</f>
        <v xml:space="preserve"> </v>
      </c>
      <c r="IR39" s="66"/>
      <c r="IS39" s="66"/>
      <c r="IT39" s="62"/>
      <c r="IU39" s="63" t="str">
        <f>IF(IS39=0," ",(VLOOKUP(IS39,PROTOKOL!$A$1:$E$28,2))*IT39)</f>
        <v xml:space="preserve"> </v>
      </c>
      <c r="IV39" s="64" t="str">
        <f t="shared" si="50"/>
        <v xml:space="preserve"> </v>
      </c>
      <c r="IW39" s="65" t="str">
        <f>IF(IS39=0," ",VLOOKUP(IS39,PROTOKOL!$A:$E,5,))</f>
        <v xml:space="preserve"> </v>
      </c>
      <c r="IX39" s="82" t="str">
        <f t="shared" si="51"/>
        <v xml:space="preserve"> </v>
      </c>
      <c r="IY39" s="65"/>
      <c r="IZ39" s="82" t="str">
        <f t="shared" si="100"/>
        <v xml:space="preserve"> </v>
      </c>
      <c r="JA39" s="117"/>
      <c r="JB39" s="227"/>
      <c r="JC39" s="61" t="str">
        <f>IF(JE39=0," ",VLOOKUP(JE39,PROTOKOL!$A:$F,6))</f>
        <v xml:space="preserve"> </v>
      </c>
      <c r="JD39" s="62"/>
      <c r="JE39" s="62"/>
      <c r="JF39" s="62"/>
      <c r="JG39" s="63" t="str">
        <f>IF(JE39=0," ",(VLOOKUP(JE39,PROTOKOL!$A$1:$E$28,2))*JF39)</f>
        <v xml:space="preserve"> </v>
      </c>
      <c r="JH39" s="64" t="str">
        <f t="shared" si="52"/>
        <v xml:space="preserve"> </v>
      </c>
      <c r="JI39" s="65" t="str">
        <f>IF(JE39=0," ",VLOOKUP(JE39,PROTOKOL!$A:$E,5,))</f>
        <v xml:space="preserve"> </v>
      </c>
      <c r="JJ39" s="82" t="str">
        <f t="shared" si="53"/>
        <v xml:space="preserve"> </v>
      </c>
      <c r="JK39" s="61" t="str">
        <f>IF(JM39=0," ",VLOOKUP(JM39,PROTOKOL!$A:$F,6))</f>
        <v xml:space="preserve"> </v>
      </c>
      <c r="JL39" s="66"/>
      <c r="JM39" s="66"/>
      <c r="JN39" s="62"/>
      <c r="JO39" s="63" t="str">
        <f>IF(JM39=0," ",(VLOOKUP(JM39,PROTOKOL!$A$1:$E$28,2))*JN39)</f>
        <v xml:space="preserve"> </v>
      </c>
      <c r="JP39" s="64" t="str">
        <f t="shared" si="54"/>
        <v xml:space="preserve"> </v>
      </c>
      <c r="JQ39" s="65" t="str">
        <f>IF(JM39=0," ",VLOOKUP(JM39,PROTOKOL!$A:$E,5,))</f>
        <v xml:space="preserve"> </v>
      </c>
      <c r="JR39" s="82" t="str">
        <f t="shared" si="55"/>
        <v xml:space="preserve"> </v>
      </c>
      <c r="JS39" s="65"/>
      <c r="JT39" s="82" t="str">
        <f t="shared" si="101"/>
        <v xml:space="preserve"> </v>
      </c>
      <c r="JU39" s="117"/>
      <c r="JV39" s="227"/>
      <c r="JW39" s="61" t="str">
        <f>IF(JY39=0," ",VLOOKUP(JY39,PROTOKOL!$A:$F,6))</f>
        <v xml:space="preserve"> </v>
      </c>
      <c r="JX39" s="62"/>
      <c r="JY39" s="62"/>
      <c r="JZ39" s="62"/>
      <c r="KA39" s="63" t="str">
        <f>IF(JY39=0," ",(VLOOKUP(JY39,PROTOKOL!$A$1:$E$28,2))*JZ39)</f>
        <v xml:space="preserve"> </v>
      </c>
      <c r="KB39" s="64" t="str">
        <f t="shared" si="56"/>
        <v xml:space="preserve"> </v>
      </c>
      <c r="KC39" s="65" t="str">
        <f>IF(JY39=0," ",VLOOKUP(JY39,PROTOKOL!$A:$E,5,))</f>
        <v xml:space="preserve"> </v>
      </c>
      <c r="KD39" s="82" t="str">
        <f t="shared" si="57"/>
        <v xml:space="preserve"> </v>
      </c>
      <c r="KE39" s="61" t="str">
        <f>IF(KG39=0," ",VLOOKUP(KG39,PROTOKOL!$A:$F,6))</f>
        <v xml:space="preserve"> </v>
      </c>
      <c r="KF39" s="66"/>
      <c r="KG39" s="66"/>
      <c r="KH39" s="62"/>
      <c r="KI39" s="63" t="str">
        <f>IF(KG39=0," ",(VLOOKUP(KG39,PROTOKOL!$A$1:$E$28,2))*KH39)</f>
        <v xml:space="preserve"> </v>
      </c>
      <c r="KJ39" s="64" t="str">
        <f t="shared" si="58"/>
        <v xml:space="preserve"> </v>
      </c>
      <c r="KK39" s="65" t="str">
        <f>IF(KG39=0," ",VLOOKUP(KG39,PROTOKOL!$A:$E,5,))</f>
        <v xml:space="preserve"> </v>
      </c>
      <c r="KL39" s="82" t="str">
        <f t="shared" si="59"/>
        <v xml:space="preserve"> </v>
      </c>
      <c r="KM39" s="65"/>
      <c r="KN39" s="82" t="str">
        <f t="shared" si="102"/>
        <v xml:space="preserve"> </v>
      </c>
      <c r="KO39" s="117"/>
      <c r="KP39" s="227"/>
      <c r="KQ39" s="61" t="str">
        <f>IF(KS39=0," ",VLOOKUP(KS39,PROTOKOL!$A:$F,6))</f>
        <v xml:space="preserve"> </v>
      </c>
      <c r="KR39" s="62"/>
      <c r="KS39" s="62"/>
      <c r="KT39" s="62"/>
      <c r="KU39" s="63" t="str">
        <f>IF(KS39=0," ",(VLOOKUP(KS39,PROTOKOL!$A$1:$E$28,2))*KT39)</f>
        <v xml:space="preserve"> </v>
      </c>
      <c r="KV39" s="64" t="str">
        <f t="shared" si="60"/>
        <v xml:space="preserve"> </v>
      </c>
      <c r="KW39" s="65" t="str">
        <f>IF(KS39=0," ",VLOOKUP(KS39,PROTOKOL!$A:$E,5,))</f>
        <v xml:space="preserve"> </v>
      </c>
      <c r="KX39" s="82" t="str">
        <f t="shared" si="61"/>
        <v xml:space="preserve"> </v>
      </c>
      <c r="KY39" s="61" t="str">
        <f>IF(LA39=0," ",VLOOKUP(LA39,PROTOKOL!$A:$F,6))</f>
        <v xml:space="preserve"> </v>
      </c>
      <c r="KZ39" s="66"/>
      <c r="LA39" s="66"/>
      <c r="LB39" s="62"/>
      <c r="LC39" s="63" t="str">
        <f>IF(LA39=0," ",(VLOOKUP(LA39,PROTOKOL!$A$1:$E$28,2))*LB39)</f>
        <v xml:space="preserve"> </v>
      </c>
      <c r="LD39" s="64" t="str">
        <f t="shared" si="62"/>
        <v xml:space="preserve"> </v>
      </c>
      <c r="LE39" s="65" t="str">
        <f>IF(LA39=0," ",VLOOKUP(LA39,PROTOKOL!$A:$E,5,))</f>
        <v xml:space="preserve"> </v>
      </c>
      <c r="LF39" s="82" t="str">
        <f t="shared" si="63"/>
        <v xml:space="preserve"> </v>
      </c>
      <c r="LG39" s="65"/>
      <c r="LH39" s="82" t="str">
        <f t="shared" si="103"/>
        <v xml:space="preserve"> </v>
      </c>
      <c r="LI39" s="117"/>
      <c r="LJ39" s="227"/>
      <c r="LK39" s="61" t="str">
        <f>IF(LM39=0," ",VLOOKUP(LM39,PROTOKOL!$A:$F,6))</f>
        <v xml:space="preserve"> </v>
      </c>
      <c r="LL39" s="62"/>
      <c r="LM39" s="62"/>
      <c r="LN39" s="62"/>
      <c r="LO39" s="63" t="str">
        <f>IF(LM39=0," ",(VLOOKUP(LM39,PROTOKOL!$A$1:$E$28,2))*LN39)</f>
        <v xml:space="preserve"> </v>
      </c>
      <c r="LP39" s="64" t="str">
        <f t="shared" si="64"/>
        <v xml:space="preserve"> </v>
      </c>
      <c r="LQ39" s="65" t="str">
        <f>IF(LM39=0," ",VLOOKUP(LM39,PROTOKOL!$A:$E,5,))</f>
        <v xml:space="preserve"> </v>
      </c>
      <c r="LR39" s="82" t="str">
        <f t="shared" si="65"/>
        <v xml:space="preserve"> </v>
      </c>
      <c r="LS39" s="61" t="str">
        <f>IF(LU39=0," ",VLOOKUP(LU39,PROTOKOL!$A:$F,6))</f>
        <v xml:space="preserve"> </v>
      </c>
      <c r="LT39" s="66"/>
      <c r="LU39" s="66"/>
      <c r="LV39" s="62"/>
      <c r="LW39" s="63" t="str">
        <f>IF(LU39=0," ",(VLOOKUP(LU39,PROTOKOL!$A$1:$E$28,2))*LV39)</f>
        <v xml:space="preserve"> </v>
      </c>
      <c r="LX39" s="64" t="str">
        <f t="shared" si="66"/>
        <v xml:space="preserve"> </v>
      </c>
      <c r="LY39" s="65" t="str">
        <f>IF(LU39=0," ",VLOOKUP(LU39,PROTOKOL!$A:$E,5,))</f>
        <v xml:space="preserve"> </v>
      </c>
      <c r="LZ39" s="82" t="str">
        <f t="shared" si="67"/>
        <v xml:space="preserve"> </v>
      </c>
      <c r="MA39" s="65"/>
      <c r="MB39" s="82" t="str">
        <f t="shared" si="104"/>
        <v xml:space="preserve"> </v>
      </c>
      <c r="MC39" s="117"/>
      <c r="MD39" s="227"/>
      <c r="ME39" s="61" t="str">
        <f>IF(MG39=0," ",VLOOKUP(MG39,PROTOKOL!$A:$F,6))</f>
        <v xml:space="preserve"> </v>
      </c>
      <c r="MF39" s="62"/>
      <c r="MG39" s="62"/>
      <c r="MH39" s="62"/>
      <c r="MI39" s="63" t="str">
        <f>IF(MG39=0," ",(VLOOKUP(MG39,PROTOKOL!$A$1:$E$28,2))*MH39)</f>
        <v xml:space="preserve"> </v>
      </c>
      <c r="MJ39" s="64" t="str">
        <f t="shared" si="68"/>
        <v xml:space="preserve"> </v>
      </c>
      <c r="MK39" s="65" t="str">
        <f>IF(MG39=0," ",VLOOKUP(MG39,PROTOKOL!$A:$E,5,))</f>
        <v xml:space="preserve"> </v>
      </c>
      <c r="ML39" s="82" t="str">
        <f t="shared" si="69"/>
        <v xml:space="preserve"> </v>
      </c>
      <c r="MM39" s="61" t="str">
        <f>IF(MO39=0," ",VLOOKUP(MO39,PROTOKOL!$A:$F,6))</f>
        <v xml:space="preserve"> </v>
      </c>
      <c r="MN39" s="66"/>
      <c r="MO39" s="66"/>
      <c r="MP39" s="62"/>
      <c r="MQ39" s="63" t="str">
        <f>IF(MO39=0," ",(VLOOKUP(MO39,PROTOKOL!$A$1:$E$28,2))*MP39)</f>
        <v xml:space="preserve"> </v>
      </c>
      <c r="MR39" s="64" t="str">
        <f t="shared" si="70"/>
        <v xml:space="preserve"> </v>
      </c>
      <c r="MS39" s="65" t="str">
        <f>IF(MO39=0," ",VLOOKUP(MO39,PROTOKOL!$A:$E,5,))</f>
        <v xml:space="preserve"> </v>
      </c>
      <c r="MT39" s="82" t="str">
        <f t="shared" si="71"/>
        <v xml:space="preserve"> </v>
      </c>
      <c r="MU39" s="65"/>
      <c r="MV39" s="82" t="str">
        <f t="shared" si="105"/>
        <v xml:space="preserve"> </v>
      </c>
      <c r="MW39" s="117"/>
      <c r="MX39" s="227"/>
      <c r="MY39" s="61" t="str">
        <f>IF(NA39=0," ",VLOOKUP(NA39,PROTOKOL!$A:$F,6))</f>
        <v xml:space="preserve"> </v>
      </c>
      <c r="MZ39" s="62"/>
      <c r="NA39" s="62"/>
      <c r="NB39" s="62"/>
      <c r="NC39" s="63" t="str">
        <f>IF(NA39=0," ",(VLOOKUP(NA39,PROTOKOL!$A$1:$E$28,2))*NB39)</f>
        <v xml:space="preserve"> </v>
      </c>
      <c r="ND39" s="64" t="str">
        <f t="shared" si="72"/>
        <v xml:space="preserve"> </v>
      </c>
      <c r="NE39" s="65" t="str">
        <f>IF(NA39=0," ",VLOOKUP(NA39,PROTOKOL!$A:$E,5,))</f>
        <v xml:space="preserve"> </v>
      </c>
      <c r="NF39" s="82" t="str">
        <f t="shared" si="73"/>
        <v xml:space="preserve"> </v>
      </c>
      <c r="NG39" s="61" t="str">
        <f>IF(NI39=0," ",VLOOKUP(NI39,PROTOKOL!$A:$F,6))</f>
        <v xml:space="preserve"> </v>
      </c>
      <c r="NH39" s="66"/>
      <c r="NI39" s="66"/>
      <c r="NJ39" s="62"/>
      <c r="NK39" s="63" t="str">
        <f>IF(NI39=0," ",(VLOOKUP(NI39,PROTOKOL!$A$1:$E$28,2))*NJ39)</f>
        <v xml:space="preserve"> </v>
      </c>
      <c r="NL39" s="64" t="str">
        <f t="shared" si="74"/>
        <v xml:space="preserve"> </v>
      </c>
      <c r="NM39" s="65" t="str">
        <f>IF(NI39=0," ",VLOOKUP(NI39,PROTOKOL!$A:$E,5,))</f>
        <v xml:space="preserve"> </v>
      </c>
      <c r="NN39" s="82" t="str">
        <f t="shared" si="75"/>
        <v xml:space="preserve"> </v>
      </c>
      <c r="NO39" s="65"/>
      <c r="NP39" s="82" t="str">
        <f t="shared" si="106"/>
        <v xml:space="preserve"> </v>
      </c>
      <c r="NQ39" s="117"/>
      <c r="NR39" s="227"/>
      <c r="NS39" s="61" t="str">
        <f>IF(NU39=0," ",VLOOKUP(NU39,PROTOKOL!$A:$F,6))</f>
        <v>KOKU TESTİ</v>
      </c>
      <c r="NT39" s="62">
        <v>1</v>
      </c>
      <c r="NU39" s="62">
        <v>16</v>
      </c>
      <c r="NV39" s="62">
        <v>2</v>
      </c>
      <c r="NW39" s="63">
        <f>IF(NU39=0," ",(VLOOKUP(NU39,PROTOKOL!$A$1:$E$28,2))*NV39)</f>
        <v>0</v>
      </c>
      <c r="NX39" s="64">
        <f t="shared" si="76"/>
        <v>1</v>
      </c>
      <c r="NY39" s="65">
        <f>IF(NU39=0," ",VLOOKUP(NU39,PROTOKOL!$A:$E,5,))</f>
        <v>25.405435113750318</v>
      </c>
      <c r="NZ39" s="82">
        <f>IF(NU39=0," ",NY39*NX39)/7.5*2</f>
        <v>6.7747826970000853</v>
      </c>
      <c r="OA39" s="61" t="str">
        <f>IF(OC39=0," ",VLOOKUP(OC39,PROTOKOL!$A:$F,6))</f>
        <v xml:space="preserve"> </v>
      </c>
      <c r="OB39" s="66"/>
      <c r="OC39" s="66"/>
      <c r="OD39" s="62"/>
      <c r="OE39" s="63" t="str">
        <f>IF(OC39=0," ",(VLOOKUP(OC39,PROTOKOL!$A$1:$E$28,2))*OD39)</f>
        <v xml:space="preserve"> </v>
      </c>
      <c r="OF39" s="64" t="str">
        <f t="shared" si="78"/>
        <v xml:space="preserve"> </v>
      </c>
      <c r="OG39" s="65" t="str">
        <f>IF(OC39=0," ",VLOOKUP(OC39,PROTOKOL!$A:$E,5,))</f>
        <v xml:space="preserve"> </v>
      </c>
      <c r="OH39" s="82" t="str">
        <f t="shared" si="79"/>
        <v xml:space="preserve"> </v>
      </c>
      <c r="OI39" s="65"/>
      <c r="OJ39" s="82" t="str">
        <f t="shared" si="107"/>
        <v xml:space="preserve"> </v>
      </c>
      <c r="OK39" s="117"/>
      <c r="OL39" s="209">
        <v>6</v>
      </c>
      <c r="OM39" s="226"/>
      <c r="ON39" s="61" t="str">
        <f>IF(OP39=0," ",VLOOKUP(OP39,PROTOKOL!$A:$F,6))</f>
        <v xml:space="preserve"> </v>
      </c>
      <c r="OO39" s="62"/>
      <c r="OP39" s="62"/>
      <c r="OQ39" s="62"/>
      <c r="OR39" s="63" t="str">
        <f>IF(OP39=0," ",(VLOOKUP(OP39,PROTOKOL!$A$1:$E$28,2))*OQ39)</f>
        <v xml:space="preserve"> </v>
      </c>
      <c r="OS39" s="64" t="str">
        <f t="shared" si="80"/>
        <v xml:space="preserve"> </v>
      </c>
      <c r="OT39" s="65" t="str">
        <f>IF(OP39=0," ",VLOOKUP(OP39,PROTOKOL!$A:$E,5,))</f>
        <v xml:space="preserve"> </v>
      </c>
      <c r="OU39" s="82" t="str">
        <f t="shared" si="81"/>
        <v xml:space="preserve"> </v>
      </c>
      <c r="OV39" s="61" t="str">
        <f>IF(OX39=0," ",VLOOKUP(OX39,PROTOKOL!$A:$F,6))</f>
        <v xml:space="preserve"> </v>
      </c>
      <c r="OW39" s="66"/>
      <c r="OX39" s="66"/>
      <c r="OY39" s="62"/>
      <c r="OZ39" s="63" t="str">
        <f>IF(OX39=0," ",(VLOOKUP(OX39,PROTOKOL!$A$1:$E$28,2))*OY39)</f>
        <v xml:space="preserve"> </v>
      </c>
      <c r="PA39" s="64" t="str">
        <f t="shared" si="108"/>
        <v xml:space="preserve"> </v>
      </c>
      <c r="PB39" s="65" t="str">
        <f>IF(OX39=0," ",VLOOKUP(OX39,PROTOKOL!$A:$E,5,))</f>
        <v xml:space="preserve"> </v>
      </c>
      <c r="PC39" s="82" t="str">
        <f t="shared" si="109"/>
        <v xml:space="preserve"> </v>
      </c>
      <c r="PD39" s="82">
        <f t="shared" si="110"/>
        <v>0</v>
      </c>
      <c r="PE39" s="82" t="str">
        <f t="shared" si="111"/>
        <v xml:space="preserve"> </v>
      </c>
      <c r="PF39" s="117"/>
      <c r="PG39" s="227"/>
      <c r="PH39" s="61" t="str">
        <f>IF(PJ39=0," ",VLOOKUP(PJ39,PROTOKOL!$A:$F,6))</f>
        <v xml:space="preserve"> </v>
      </c>
      <c r="PI39" s="62"/>
      <c r="PJ39" s="62"/>
      <c r="PK39" s="62"/>
      <c r="PL39" s="63" t="str">
        <f>IF(PJ39=0," ",(VLOOKUP(PJ39,PROTOKOL!$A$1:$E$28,2))*PK39)</f>
        <v xml:space="preserve"> </v>
      </c>
      <c r="PM39" s="64" t="str">
        <f t="shared" si="84"/>
        <v xml:space="preserve"> </v>
      </c>
      <c r="PN39" s="65" t="str">
        <f>IF(PJ39=0," ",VLOOKUP(PJ39,PROTOKOL!$A:$E,5,))</f>
        <v xml:space="preserve"> </v>
      </c>
      <c r="PO39" s="82" t="str">
        <f t="shared" si="85"/>
        <v xml:space="preserve"> </v>
      </c>
      <c r="PP39" s="61" t="str">
        <f>IF(PR39=0," ",VLOOKUP(PR39,PROTOKOL!$A:$F,6))</f>
        <v xml:space="preserve"> </v>
      </c>
      <c r="PQ39" s="66"/>
      <c r="PR39" s="66"/>
      <c r="PS39" s="62"/>
      <c r="PT39" s="63" t="str">
        <f>IF(PR39=0," ",(VLOOKUP(PR39,PROTOKOL!$A$1:$E$28,2))*PS39)</f>
        <v xml:space="preserve"> </v>
      </c>
      <c r="PU39" s="64" t="str">
        <f t="shared" si="86"/>
        <v xml:space="preserve"> </v>
      </c>
      <c r="PV39" s="65" t="str">
        <f>IF(PR39=0," ",VLOOKUP(PR39,PROTOKOL!$A:$E,5,))</f>
        <v xml:space="preserve"> </v>
      </c>
      <c r="PW39" s="82" t="str">
        <f t="shared" si="87"/>
        <v xml:space="preserve"> </v>
      </c>
      <c r="PX39" s="65"/>
      <c r="PY39" s="82" t="str">
        <f t="shared" si="112"/>
        <v xml:space="preserve"> </v>
      </c>
      <c r="PZ39" s="117"/>
      <c r="QA39" s="117"/>
      <c r="QB39" s="117"/>
      <c r="QC39" s="117"/>
      <c r="QD39" s="117"/>
      <c r="QE39" s="117"/>
      <c r="QF39" s="117"/>
      <c r="QG39" s="117"/>
      <c r="QH39" s="117"/>
      <c r="QI39" s="117"/>
      <c r="QJ39" s="117"/>
      <c r="QK39" s="117"/>
      <c r="QL39" s="117"/>
      <c r="QM39" s="117"/>
      <c r="QN39" s="117"/>
      <c r="QO39" s="117"/>
    </row>
    <row r="40" spans="1:457" ht="12.75" customHeight="1">
      <c r="A40" s="58"/>
      <c r="B40" s="225">
        <v>7</v>
      </c>
      <c r="C40" s="61" t="str">
        <f>IF(E40=0," ",VLOOKUP(E40,PROTOKOL!$A:$F,6))</f>
        <v>VAKUM TEST</v>
      </c>
      <c r="D40" s="62">
        <v>235</v>
      </c>
      <c r="E40" s="62">
        <v>4</v>
      </c>
      <c r="F40" s="62">
        <v>7.5</v>
      </c>
      <c r="G40" s="63">
        <f>IF(E40=0," ",(VLOOKUP(E40,PROTOKOL!$A$1:$E$28,2))*F40)</f>
        <v>150</v>
      </c>
      <c r="H40" s="64">
        <f t="shared" si="0"/>
        <v>85</v>
      </c>
      <c r="I40" s="65">
        <f>IF(E40=0," ",VLOOKUP(E40,PROTOKOL!$A:$E,5,))</f>
        <v>0.32253749999999998</v>
      </c>
      <c r="J40" s="82">
        <f t="shared" si="1"/>
        <v>27.415687499999997</v>
      </c>
      <c r="K40" s="61" t="str">
        <f>IF(M40=0," ",VLOOKUP(M40,PROTOKOL!$A:$F,6))</f>
        <v xml:space="preserve"> </v>
      </c>
      <c r="L40" s="66"/>
      <c r="M40" s="66"/>
      <c r="N40" s="62"/>
      <c r="O40" s="63" t="str">
        <f>IF(M40=0," ",(VLOOKUP(M40,PROTOKOL!$A$1:$E$28,2))*N40)</f>
        <v xml:space="preserve"> </v>
      </c>
      <c r="P40" s="64" t="str">
        <f t="shared" si="2"/>
        <v xml:space="preserve"> </v>
      </c>
      <c r="Q40" s="65" t="str">
        <f>IF(M40=0," ",VLOOKUP(M40,PROTOKOL!$A:$E,5,))</f>
        <v xml:space="preserve"> </v>
      </c>
      <c r="R40" s="82" t="str">
        <f t="shared" si="3"/>
        <v xml:space="preserve"> </v>
      </c>
      <c r="S40" s="65"/>
      <c r="T40" s="82" t="str">
        <f t="shared" si="88"/>
        <v xml:space="preserve"> </v>
      </c>
      <c r="U40" s="117"/>
      <c r="V40" s="225">
        <v>7</v>
      </c>
      <c r="W40" s="61" t="str">
        <f>IF(Y40=0," ",VLOOKUP(Y40,PROTOKOL!$A:$F,6))</f>
        <v>SIZDIRMAZLIK TAMİR</v>
      </c>
      <c r="X40" s="62">
        <v>120</v>
      </c>
      <c r="Y40" s="62">
        <v>11</v>
      </c>
      <c r="Z40" s="62">
        <v>7.5</v>
      </c>
      <c r="AA40" s="63">
        <f>IF(Y40=0," ",(VLOOKUP(Y40,PROTOKOL!$A$1:$E$28,2))*Z40)</f>
        <v>78</v>
      </c>
      <c r="AB40" s="64">
        <f t="shared" si="4"/>
        <v>42</v>
      </c>
      <c r="AC40" s="65">
        <f>IF(Y40=0," ",VLOOKUP(Y40,PROTOKOL!$A:$E,5,))</f>
        <v>0.61435714285714293</v>
      </c>
      <c r="AD40" s="82">
        <f t="shared" si="5"/>
        <v>25.803000000000004</v>
      </c>
      <c r="AE40" s="61" t="str">
        <f>IF(AG40=0," ",VLOOKUP(AG40,PROTOKOL!$A:$F,6))</f>
        <v xml:space="preserve"> </v>
      </c>
      <c r="AF40" s="66"/>
      <c r="AG40" s="66"/>
      <c r="AH40" s="62"/>
      <c r="AI40" s="63" t="str">
        <f>IF(AG40=0," ",(VLOOKUP(AG40,PROTOKOL!$A$1:$E$28,2))*AH40)</f>
        <v xml:space="preserve"> </v>
      </c>
      <c r="AJ40" s="64" t="str">
        <f t="shared" si="6"/>
        <v xml:space="preserve"> </v>
      </c>
      <c r="AK40" s="65" t="str">
        <f>IF(AG40=0," ",VLOOKUP(AG40,PROTOKOL!$A:$E,5,))</f>
        <v xml:space="preserve"> </v>
      </c>
      <c r="AL40" s="82" t="str">
        <f t="shared" si="7"/>
        <v xml:space="preserve"> </v>
      </c>
      <c r="AM40" s="65"/>
      <c r="AN40" s="82" t="str">
        <f t="shared" si="89"/>
        <v xml:space="preserve"> </v>
      </c>
      <c r="AO40" s="117"/>
      <c r="AP40" s="225">
        <v>7</v>
      </c>
      <c r="AQ40" s="61" t="str">
        <f>IF(AS40=0," ",VLOOKUP(AS40,PROTOKOL!$A:$F,6))</f>
        <v>VAKUM TEST</v>
      </c>
      <c r="AR40" s="62">
        <v>240</v>
      </c>
      <c r="AS40" s="62">
        <v>4</v>
      </c>
      <c r="AT40" s="62">
        <v>7.5</v>
      </c>
      <c r="AU40" s="63">
        <f>IF(AS40=0," ",(VLOOKUP(AS40,PROTOKOL!$A$1:$E$28,2))*AT40)</f>
        <v>150</v>
      </c>
      <c r="AV40" s="64">
        <f t="shared" si="8"/>
        <v>90</v>
      </c>
      <c r="AW40" s="65">
        <f>IF(AS40=0," ",VLOOKUP(AS40,PROTOKOL!$A:$E,5,))</f>
        <v>0.32253749999999998</v>
      </c>
      <c r="AX40" s="82">
        <f t="shared" si="9"/>
        <v>29.028374999999997</v>
      </c>
      <c r="AY40" s="61" t="str">
        <f>IF(BA40=0," ",VLOOKUP(BA40,PROTOKOL!$A:$F,6))</f>
        <v xml:space="preserve"> </v>
      </c>
      <c r="AZ40" s="66"/>
      <c r="BA40" s="66"/>
      <c r="BB40" s="62"/>
      <c r="BC40" s="63" t="str">
        <f>IF(BA40=0," ",(VLOOKUP(BA40,PROTOKOL!$A$1:$E$28,2))*BB40)</f>
        <v xml:space="preserve"> </v>
      </c>
      <c r="BD40" s="64" t="str">
        <f t="shared" si="10"/>
        <v xml:space="preserve"> </v>
      </c>
      <c r="BE40" s="65" t="str">
        <f>IF(BA40=0," ",VLOOKUP(BA40,PROTOKOL!$A:$E,5,))</f>
        <v xml:space="preserve"> </v>
      </c>
      <c r="BF40" s="82" t="str">
        <f t="shared" si="11"/>
        <v xml:space="preserve"> </v>
      </c>
      <c r="BG40" s="65"/>
      <c r="BH40" s="82" t="str">
        <f t="shared" si="90"/>
        <v xml:space="preserve"> </v>
      </c>
      <c r="BI40" s="117"/>
      <c r="BJ40" s="225">
        <v>7</v>
      </c>
      <c r="BK40" s="61" t="str">
        <f>IF(BM40=0," ",VLOOKUP(BM40,PROTOKOL!$A:$F,6))</f>
        <v>WNZL. LAV. VE DUV. ASMA KLZ</v>
      </c>
      <c r="BL40" s="62">
        <v>202</v>
      </c>
      <c r="BM40" s="62">
        <v>1</v>
      </c>
      <c r="BN40" s="62">
        <v>7.5</v>
      </c>
      <c r="BO40" s="63">
        <f>IF(BM40=0," ",(VLOOKUP(BM40,PROTOKOL!$A$1:$E$28,2))*BN40)</f>
        <v>144</v>
      </c>
      <c r="BP40" s="64">
        <f t="shared" si="12"/>
        <v>58</v>
      </c>
      <c r="BQ40" s="65">
        <f>IF(BM40=0," ",VLOOKUP(BM40,PROTOKOL!$A:$E,5,))</f>
        <v>0.33951315789473691</v>
      </c>
      <c r="BR40" s="82">
        <f t="shared" si="13"/>
        <v>19.691763157894741</v>
      </c>
      <c r="BS40" s="61" t="str">
        <f>IF(BU40=0," ",VLOOKUP(BU40,PROTOKOL!$A:$F,6))</f>
        <v xml:space="preserve"> </v>
      </c>
      <c r="BT40" s="66"/>
      <c r="BU40" s="66"/>
      <c r="BV40" s="62"/>
      <c r="BW40" s="63" t="str">
        <f>IF(BU40=0," ",(VLOOKUP(BU40,PROTOKOL!$A$1:$E$28,2))*BV40)</f>
        <v xml:space="preserve"> </v>
      </c>
      <c r="BX40" s="64" t="str">
        <f t="shared" si="14"/>
        <v xml:space="preserve"> </v>
      </c>
      <c r="BY40" s="65" t="str">
        <f>IF(BU40=0," ",VLOOKUP(BU40,PROTOKOL!$A:$E,5,))</f>
        <v xml:space="preserve"> </v>
      </c>
      <c r="BZ40" s="82" t="str">
        <f t="shared" si="15"/>
        <v xml:space="preserve"> </v>
      </c>
      <c r="CA40" s="65"/>
      <c r="CB40" s="82" t="str">
        <f t="shared" si="91"/>
        <v xml:space="preserve"> </v>
      </c>
      <c r="CC40" s="117"/>
      <c r="CD40" s="225">
        <v>7</v>
      </c>
      <c r="CE40" s="61" t="str">
        <f>IF(CG40=0," ",VLOOKUP(CG40,PROTOKOL!$A:$F,6))</f>
        <v>WNZL. LAV. VE DUV. ASMA KLZ</v>
      </c>
      <c r="CF40" s="62">
        <v>200</v>
      </c>
      <c r="CG40" s="62">
        <v>1</v>
      </c>
      <c r="CH40" s="62">
        <v>7.5</v>
      </c>
      <c r="CI40" s="63">
        <f>IF(CG40=0," ",(VLOOKUP(CG40,PROTOKOL!$A$1:$E$28,2))*CH40)</f>
        <v>144</v>
      </c>
      <c r="CJ40" s="64">
        <f t="shared" si="16"/>
        <v>56</v>
      </c>
      <c r="CK40" s="65">
        <f>IF(CG40=0," ",VLOOKUP(CG40,PROTOKOL!$A:$E,5,))</f>
        <v>0.33951315789473691</v>
      </c>
      <c r="CL40" s="82">
        <f t="shared" si="17"/>
        <v>19.012736842105266</v>
      </c>
      <c r="CM40" s="61" t="str">
        <f>IF(CO40=0," ",VLOOKUP(CO40,PROTOKOL!$A:$F,6))</f>
        <v xml:space="preserve"> </v>
      </c>
      <c r="CN40" s="66"/>
      <c r="CO40" s="66"/>
      <c r="CP40" s="62"/>
      <c r="CQ40" s="63" t="str">
        <f>IF(CO40=0," ",(VLOOKUP(CO40,PROTOKOL!$A$1:$E$28,2))*CP40)</f>
        <v xml:space="preserve"> </v>
      </c>
      <c r="CR40" s="64" t="str">
        <f t="shared" si="18"/>
        <v xml:space="preserve"> </v>
      </c>
      <c r="CS40" s="65" t="str">
        <f>IF(CO40=0," ",VLOOKUP(CO40,PROTOKOL!$A:$E,5,))</f>
        <v xml:space="preserve"> </v>
      </c>
      <c r="CT40" s="82" t="str">
        <f t="shared" si="19"/>
        <v xml:space="preserve"> </v>
      </c>
      <c r="CU40" s="65"/>
      <c r="CV40" s="82" t="str">
        <f t="shared" si="92"/>
        <v xml:space="preserve"> </v>
      </c>
      <c r="CW40" s="117"/>
      <c r="CX40" s="225">
        <v>7</v>
      </c>
      <c r="CY40" s="61" t="str">
        <f>IF(DA40=0," ",VLOOKUP(DA40,PROTOKOL!$A:$F,6))</f>
        <v>SIZDIRMAZLIK TAMİR</v>
      </c>
      <c r="CZ40" s="62">
        <v>120</v>
      </c>
      <c r="DA40" s="62">
        <v>11</v>
      </c>
      <c r="DB40" s="62">
        <v>7.5</v>
      </c>
      <c r="DC40" s="63">
        <f>IF(DA40=0," ",(VLOOKUP(DA40,PROTOKOL!$A$1:$E$28,2))*DB40)</f>
        <v>78</v>
      </c>
      <c r="DD40" s="64">
        <f t="shared" si="20"/>
        <v>42</v>
      </c>
      <c r="DE40" s="65">
        <f>IF(DA40=0," ",VLOOKUP(DA40,PROTOKOL!$A:$E,5,))</f>
        <v>0.61435714285714293</v>
      </c>
      <c r="DF40" s="82">
        <f t="shared" si="21"/>
        <v>25.803000000000004</v>
      </c>
      <c r="DG40" s="61" t="str">
        <f>IF(DI40=0," ",VLOOKUP(DI40,PROTOKOL!$A:$F,6))</f>
        <v xml:space="preserve"> </v>
      </c>
      <c r="DH40" s="66"/>
      <c r="DI40" s="66"/>
      <c r="DJ40" s="62"/>
      <c r="DK40" s="63" t="str">
        <f>IF(DI40=0," ",(VLOOKUP(DI40,PROTOKOL!$A$1:$E$28,2))*DJ40)</f>
        <v xml:space="preserve"> </v>
      </c>
      <c r="DL40" s="64" t="str">
        <f t="shared" si="22"/>
        <v xml:space="preserve"> </v>
      </c>
      <c r="DM40" s="65" t="str">
        <f>IF(DI40=0," ",VLOOKUP(DI40,PROTOKOL!$A:$E,5,))</f>
        <v xml:space="preserve"> </v>
      </c>
      <c r="DN40" s="82" t="str">
        <f t="shared" si="23"/>
        <v xml:space="preserve"> </v>
      </c>
      <c r="DO40" s="65"/>
      <c r="DP40" s="82" t="str">
        <f t="shared" si="93"/>
        <v xml:space="preserve"> </v>
      </c>
      <c r="DQ40" s="117"/>
      <c r="DR40" s="225">
        <v>7</v>
      </c>
      <c r="DS40" s="61" t="str">
        <f>IF(DU40=0," ",VLOOKUP(DU40,PROTOKOL!$A:$F,6))</f>
        <v xml:space="preserve"> </v>
      </c>
      <c r="DT40" s="62"/>
      <c r="DU40" s="62"/>
      <c r="DV40" s="62"/>
      <c r="DW40" s="63" t="str">
        <f>IF(DU40=0," ",(VLOOKUP(DU40,PROTOKOL!$A$1:$E$28,2))*DV40)</f>
        <v xml:space="preserve"> </v>
      </c>
      <c r="DX40" s="64" t="str">
        <f t="shared" si="24"/>
        <v xml:space="preserve"> </v>
      </c>
      <c r="DY40" s="65" t="str">
        <f>IF(DU40=0," ",VLOOKUP(DU40,PROTOKOL!$A:$E,5,))</f>
        <v xml:space="preserve"> </v>
      </c>
      <c r="DZ40" s="82" t="str">
        <f t="shared" si="25"/>
        <v xml:space="preserve"> </v>
      </c>
      <c r="EA40" s="61" t="str">
        <f>IF(EC40=0," ",VLOOKUP(EC40,PROTOKOL!$A:$F,6))</f>
        <v xml:space="preserve"> </v>
      </c>
      <c r="EB40" s="66"/>
      <c r="EC40" s="66"/>
      <c r="ED40" s="62"/>
      <c r="EE40" s="63" t="str">
        <f>IF(EC40=0," ",(VLOOKUP(EC40,PROTOKOL!$A$1:$E$28,2))*ED40)</f>
        <v xml:space="preserve"> </v>
      </c>
      <c r="EF40" s="64" t="str">
        <f t="shared" si="26"/>
        <v xml:space="preserve"> </v>
      </c>
      <c r="EG40" s="65" t="str">
        <f>IF(EC40=0," ",VLOOKUP(EC40,PROTOKOL!$A:$E,5,))</f>
        <v xml:space="preserve"> </v>
      </c>
      <c r="EH40" s="82" t="str">
        <f t="shared" si="27"/>
        <v xml:space="preserve"> </v>
      </c>
      <c r="EI40" s="65"/>
      <c r="EJ40" s="82" t="str">
        <f t="shared" si="94"/>
        <v xml:space="preserve"> </v>
      </c>
      <c r="EK40" s="117"/>
      <c r="EL40" s="225">
        <v>7</v>
      </c>
      <c r="EM40" s="61" t="str">
        <f>IF(EO40=0," ",VLOOKUP(EO40,PROTOKOL!$A:$F,6))</f>
        <v>SIZDIRMAZLIK TAMİR</v>
      </c>
      <c r="EN40" s="62">
        <v>120</v>
      </c>
      <c r="EO40" s="62">
        <v>11</v>
      </c>
      <c r="EP40" s="62">
        <v>7.5</v>
      </c>
      <c r="EQ40" s="63">
        <f>IF(EO40=0," ",(VLOOKUP(EO40,PROTOKOL!$A$1:$E$28,2))*EP40)</f>
        <v>78</v>
      </c>
      <c r="ER40" s="64">
        <f t="shared" si="28"/>
        <v>42</v>
      </c>
      <c r="ES40" s="65">
        <f>IF(EO40=0," ",VLOOKUP(EO40,PROTOKOL!$A:$E,5,))</f>
        <v>0.61435714285714293</v>
      </c>
      <c r="ET40" s="82">
        <f t="shared" si="29"/>
        <v>25.803000000000004</v>
      </c>
      <c r="EU40" s="61" t="str">
        <f>IF(EW40=0," ",VLOOKUP(EW40,PROTOKOL!$A:$F,6))</f>
        <v xml:space="preserve"> </v>
      </c>
      <c r="EV40" s="66"/>
      <c r="EW40" s="66"/>
      <c r="EX40" s="62"/>
      <c r="EY40" s="63" t="str">
        <f>IF(EW40=0," ",(VLOOKUP(EW40,PROTOKOL!$A$1:$E$28,2))*EX40)</f>
        <v xml:space="preserve"> </v>
      </c>
      <c r="EZ40" s="64" t="str">
        <f t="shared" si="30"/>
        <v xml:space="preserve"> </v>
      </c>
      <c r="FA40" s="65" t="str">
        <f>IF(EW40=0," ",VLOOKUP(EW40,PROTOKOL!$A:$E,5,))</f>
        <v xml:space="preserve"> </v>
      </c>
      <c r="FB40" s="82" t="str">
        <f t="shared" si="31"/>
        <v xml:space="preserve"> </v>
      </c>
      <c r="FC40" s="65"/>
      <c r="FD40" s="82" t="str">
        <f t="shared" si="95"/>
        <v xml:space="preserve"> </v>
      </c>
      <c r="FE40" s="117"/>
      <c r="FF40" s="225">
        <v>7</v>
      </c>
      <c r="FG40" s="61" t="str">
        <f>IF(FI40=0," ",VLOOKUP(FI40,PROTOKOL!$A:$F,6))</f>
        <v>VAKUM TEST</v>
      </c>
      <c r="FH40" s="62">
        <v>215</v>
      </c>
      <c r="FI40" s="62">
        <v>4</v>
      </c>
      <c r="FJ40" s="62">
        <v>7</v>
      </c>
      <c r="FK40" s="63">
        <f>IF(FI40=0," ",(VLOOKUP(FI40,PROTOKOL!$A$1:$E$28,2))*FJ40)</f>
        <v>140</v>
      </c>
      <c r="FL40" s="64">
        <f t="shared" si="32"/>
        <v>75</v>
      </c>
      <c r="FM40" s="65">
        <f>IF(FI40=0," ",VLOOKUP(FI40,PROTOKOL!$A:$E,5,))</f>
        <v>0.32253749999999998</v>
      </c>
      <c r="FN40" s="82">
        <f t="shared" si="33"/>
        <v>24.190312499999997</v>
      </c>
      <c r="FO40" s="61" t="str">
        <f>IF(FQ40=0," ",VLOOKUP(FQ40,PROTOKOL!$A:$F,6))</f>
        <v xml:space="preserve"> </v>
      </c>
      <c r="FP40" s="66"/>
      <c r="FQ40" s="66"/>
      <c r="FR40" s="62"/>
      <c r="FS40" s="63" t="str">
        <f>IF(FQ40=0," ",(VLOOKUP(FQ40,PROTOKOL!$A$1:$E$28,2))*FR40)</f>
        <v xml:space="preserve"> </v>
      </c>
      <c r="FT40" s="64" t="str">
        <f t="shared" si="34"/>
        <v xml:space="preserve"> </v>
      </c>
      <c r="FU40" s="65" t="str">
        <f>IF(FQ40=0," ",VLOOKUP(FQ40,PROTOKOL!$A:$E,5,))</f>
        <v xml:space="preserve"> </v>
      </c>
      <c r="FV40" s="82" t="str">
        <f t="shared" si="35"/>
        <v xml:space="preserve"> </v>
      </c>
      <c r="FW40" s="65"/>
      <c r="FX40" s="82" t="str">
        <f t="shared" si="96"/>
        <v xml:space="preserve"> </v>
      </c>
      <c r="FY40" s="117"/>
      <c r="FZ40" s="225">
        <v>7</v>
      </c>
      <c r="GA40" s="61" t="str">
        <f>IF(GC40=0," ",VLOOKUP(GC40,PROTOKOL!$A:$F,6))</f>
        <v>PANTOGRAF LAVABO TAŞLAMA</v>
      </c>
      <c r="GB40" s="62">
        <v>97</v>
      </c>
      <c r="GC40" s="62">
        <v>9</v>
      </c>
      <c r="GD40" s="62">
        <v>7.5</v>
      </c>
      <c r="GE40" s="63">
        <f>IF(GC40=0," ",(VLOOKUP(GC40,PROTOKOL!$A$1:$E$28,2))*GD40)</f>
        <v>65</v>
      </c>
      <c r="GF40" s="64">
        <f t="shared" si="36"/>
        <v>32</v>
      </c>
      <c r="GG40" s="65">
        <f>IF(GC40=0," ",VLOOKUP(GC40,PROTOKOL!$A:$E,5,))</f>
        <v>0.73722857142857134</v>
      </c>
      <c r="GH40" s="82">
        <f t="shared" si="37"/>
        <v>23.591314285714283</v>
      </c>
      <c r="GI40" s="61" t="str">
        <f>IF(GK40=0," ",VLOOKUP(GK40,PROTOKOL!$A:$F,6))</f>
        <v xml:space="preserve"> </v>
      </c>
      <c r="GJ40" s="66"/>
      <c r="GK40" s="66"/>
      <c r="GL40" s="62"/>
      <c r="GM40" s="63" t="str">
        <f>IF(GK40=0," ",(VLOOKUP(GK40,PROTOKOL!$A$1:$E$28,2))*GL40)</f>
        <v xml:space="preserve"> </v>
      </c>
      <c r="GN40" s="64" t="str">
        <f t="shared" si="38"/>
        <v xml:space="preserve"> </v>
      </c>
      <c r="GO40" s="65" t="str">
        <f>IF(GK40=0," ",VLOOKUP(GK40,PROTOKOL!$A:$E,5,))</f>
        <v xml:space="preserve"> </v>
      </c>
      <c r="GP40" s="82" t="str">
        <f t="shared" si="39"/>
        <v xml:space="preserve"> </v>
      </c>
      <c r="GQ40" s="65"/>
      <c r="GR40" s="82" t="str">
        <f t="shared" si="97"/>
        <v xml:space="preserve"> </v>
      </c>
      <c r="GS40" s="117"/>
      <c r="GT40" s="225">
        <v>7</v>
      </c>
      <c r="GU40" s="61" t="str">
        <f>IF(GW40=0," ",VLOOKUP(GW40,PROTOKOL!$A:$F,6))</f>
        <v>VAKUM TEST</v>
      </c>
      <c r="GV40" s="62">
        <v>235</v>
      </c>
      <c r="GW40" s="62">
        <v>4</v>
      </c>
      <c r="GX40" s="62">
        <v>7.5</v>
      </c>
      <c r="GY40" s="63">
        <f>IF(GW40=0," ",(VLOOKUP(GW40,PROTOKOL!$A$1:$E$28,2))*GX40)</f>
        <v>150</v>
      </c>
      <c r="GZ40" s="64">
        <f t="shared" si="40"/>
        <v>85</v>
      </c>
      <c r="HA40" s="65">
        <f>IF(GW40=0," ",VLOOKUP(GW40,PROTOKOL!$A:$E,5,))</f>
        <v>0.32253749999999998</v>
      </c>
      <c r="HB40" s="82">
        <f t="shared" si="41"/>
        <v>27.415687499999997</v>
      </c>
      <c r="HC40" s="61" t="str">
        <f>IF(HE40=0," ",VLOOKUP(HE40,PROTOKOL!$A:$F,6))</f>
        <v xml:space="preserve"> </v>
      </c>
      <c r="HD40" s="66"/>
      <c r="HE40" s="66"/>
      <c r="HF40" s="62"/>
      <c r="HG40" s="63" t="str">
        <f>IF(HE40=0," ",(VLOOKUP(HE40,PROTOKOL!$A$1:$E$28,2))*HF40)</f>
        <v xml:space="preserve"> </v>
      </c>
      <c r="HH40" s="64" t="str">
        <f t="shared" si="42"/>
        <v xml:space="preserve"> </v>
      </c>
      <c r="HI40" s="65" t="str">
        <f>IF(HE40=0," ",VLOOKUP(HE40,PROTOKOL!$A:$E,5,))</f>
        <v xml:space="preserve"> </v>
      </c>
      <c r="HJ40" s="82" t="str">
        <f t="shared" si="43"/>
        <v xml:space="preserve"> </v>
      </c>
      <c r="HK40" s="65"/>
      <c r="HL40" s="82" t="str">
        <f t="shared" si="98"/>
        <v xml:space="preserve"> </v>
      </c>
      <c r="HM40" s="117"/>
      <c r="HN40" s="225">
        <v>7</v>
      </c>
      <c r="HO40" s="61" t="str">
        <f>IF(HQ40=0," ",VLOOKUP(HQ40,PROTOKOL!$A:$F,6))</f>
        <v>PANTOGRAF LAVABO TAŞLAMA</v>
      </c>
      <c r="HP40" s="62">
        <v>93</v>
      </c>
      <c r="HQ40" s="62">
        <v>9</v>
      </c>
      <c r="HR40" s="62">
        <v>7.5</v>
      </c>
      <c r="HS40" s="63">
        <f>IF(HQ40=0," ",(VLOOKUP(HQ40,PROTOKOL!$A$1:$E$28,2))*HR40)</f>
        <v>65</v>
      </c>
      <c r="HT40" s="64">
        <f t="shared" si="44"/>
        <v>28</v>
      </c>
      <c r="HU40" s="65">
        <f>IF(HQ40=0," ",VLOOKUP(HQ40,PROTOKOL!$A:$E,5,))</f>
        <v>0.73722857142857134</v>
      </c>
      <c r="HV40" s="82">
        <f t="shared" si="45"/>
        <v>20.642399999999999</v>
      </c>
      <c r="HW40" s="61" t="str">
        <f>IF(HY40=0," ",VLOOKUP(HY40,PROTOKOL!$A:$F,6))</f>
        <v xml:space="preserve"> </v>
      </c>
      <c r="HX40" s="66"/>
      <c r="HY40" s="66"/>
      <c r="HZ40" s="62"/>
      <c r="IA40" s="63" t="str">
        <f>IF(HY40=0," ",(VLOOKUP(HY40,PROTOKOL!$A$1:$E$28,2))*HZ40)</f>
        <v xml:space="preserve"> </v>
      </c>
      <c r="IB40" s="64" t="str">
        <f t="shared" si="46"/>
        <v xml:space="preserve"> </v>
      </c>
      <c r="IC40" s="65" t="str">
        <f>IF(HY40=0," ",VLOOKUP(HY40,PROTOKOL!$A:$E,5,))</f>
        <v xml:space="preserve"> </v>
      </c>
      <c r="ID40" s="82" t="str">
        <f t="shared" si="47"/>
        <v xml:space="preserve"> </v>
      </c>
      <c r="IE40" s="65"/>
      <c r="IF40" s="82" t="str">
        <f t="shared" si="99"/>
        <v xml:space="preserve"> </v>
      </c>
      <c r="IG40" s="117"/>
      <c r="IH40" s="225">
        <v>7</v>
      </c>
      <c r="II40" s="61" t="str">
        <f>IF(IK40=0," ",VLOOKUP(IK40,PROTOKOL!$A:$F,6))</f>
        <v xml:space="preserve"> </v>
      </c>
      <c r="IJ40" s="62"/>
      <c r="IK40" s="62"/>
      <c r="IL40" s="62"/>
      <c r="IM40" s="63" t="str">
        <f>IF(IK40=0," ",(VLOOKUP(IK40,PROTOKOL!$A$1:$E$28,2))*IL40)</f>
        <v xml:space="preserve"> </v>
      </c>
      <c r="IN40" s="64" t="str">
        <f t="shared" si="48"/>
        <v xml:space="preserve"> </v>
      </c>
      <c r="IO40" s="65" t="str">
        <f>IF(IK40=0," ",VLOOKUP(IK40,PROTOKOL!$A:$E,5,))</f>
        <v xml:space="preserve"> </v>
      </c>
      <c r="IP40" s="82" t="str">
        <f t="shared" si="49"/>
        <v xml:space="preserve"> </v>
      </c>
      <c r="IQ40" s="61" t="str">
        <f>IF(IS40=0," ",VLOOKUP(IS40,PROTOKOL!$A:$F,6))</f>
        <v xml:space="preserve"> </v>
      </c>
      <c r="IR40" s="66"/>
      <c r="IS40" s="66"/>
      <c r="IT40" s="62"/>
      <c r="IU40" s="63" t="str">
        <f>IF(IS40=0," ",(VLOOKUP(IS40,PROTOKOL!$A$1:$E$28,2))*IT40)</f>
        <v xml:space="preserve"> </v>
      </c>
      <c r="IV40" s="64" t="str">
        <f t="shared" si="50"/>
        <v xml:space="preserve"> </v>
      </c>
      <c r="IW40" s="65" t="str">
        <f>IF(IS40=0," ",VLOOKUP(IS40,PROTOKOL!$A:$E,5,))</f>
        <v xml:space="preserve"> </v>
      </c>
      <c r="IX40" s="82" t="str">
        <f t="shared" si="51"/>
        <v xml:space="preserve"> </v>
      </c>
      <c r="IY40" s="65"/>
      <c r="IZ40" s="82" t="str">
        <f t="shared" si="100"/>
        <v xml:space="preserve"> </v>
      </c>
      <c r="JA40" s="117"/>
      <c r="JB40" s="225">
        <v>7</v>
      </c>
      <c r="JC40" s="61" t="str">
        <f>IF(JE40=0," ",VLOOKUP(JE40,PROTOKOL!$A:$F,6))</f>
        <v>VAKUM TEST</v>
      </c>
      <c r="JD40" s="62">
        <v>233</v>
      </c>
      <c r="JE40" s="62">
        <v>4</v>
      </c>
      <c r="JF40" s="62">
        <v>7.5</v>
      </c>
      <c r="JG40" s="63">
        <f>IF(JE40=0," ",(VLOOKUP(JE40,PROTOKOL!$A$1:$E$28,2))*JF40)</f>
        <v>150</v>
      </c>
      <c r="JH40" s="64">
        <f t="shared" si="52"/>
        <v>83</v>
      </c>
      <c r="JI40" s="65">
        <f>IF(JE40=0," ",VLOOKUP(JE40,PROTOKOL!$A:$E,5,))</f>
        <v>0.32253749999999998</v>
      </c>
      <c r="JJ40" s="82">
        <f t="shared" si="53"/>
        <v>26.770612499999999</v>
      </c>
      <c r="JK40" s="61" t="str">
        <f>IF(JM40=0," ",VLOOKUP(JM40,PROTOKOL!$A:$F,6))</f>
        <v xml:space="preserve"> </v>
      </c>
      <c r="JL40" s="66"/>
      <c r="JM40" s="66"/>
      <c r="JN40" s="62"/>
      <c r="JO40" s="63" t="str">
        <f>IF(JM40=0," ",(VLOOKUP(JM40,PROTOKOL!$A$1:$E$28,2))*JN40)</f>
        <v xml:space="preserve"> </v>
      </c>
      <c r="JP40" s="64" t="str">
        <f t="shared" si="54"/>
        <v xml:space="preserve"> </v>
      </c>
      <c r="JQ40" s="65" t="str">
        <f>IF(JM40=0," ",VLOOKUP(JM40,PROTOKOL!$A:$E,5,))</f>
        <v xml:space="preserve"> </v>
      </c>
      <c r="JR40" s="82" t="str">
        <f t="shared" si="55"/>
        <v xml:space="preserve"> </v>
      </c>
      <c r="JS40" s="65"/>
      <c r="JT40" s="82" t="str">
        <f t="shared" si="101"/>
        <v xml:space="preserve"> </v>
      </c>
      <c r="JU40" s="117"/>
      <c r="JV40" s="225">
        <v>7</v>
      </c>
      <c r="JW40" s="61" t="str">
        <f>IF(JY40=0," ",VLOOKUP(JY40,PROTOKOL!$A:$F,6))</f>
        <v>PANTOGRAF LAVABO TAŞLAMA</v>
      </c>
      <c r="JX40" s="62">
        <v>93</v>
      </c>
      <c r="JY40" s="62">
        <v>9</v>
      </c>
      <c r="JZ40" s="62">
        <v>7.5</v>
      </c>
      <c r="KA40" s="63">
        <f>IF(JY40=0," ",(VLOOKUP(JY40,PROTOKOL!$A$1:$E$28,2))*JZ40)</f>
        <v>65</v>
      </c>
      <c r="KB40" s="64">
        <f t="shared" si="56"/>
        <v>28</v>
      </c>
      <c r="KC40" s="65">
        <f>IF(JY40=0," ",VLOOKUP(JY40,PROTOKOL!$A:$E,5,))</f>
        <v>0.73722857142857134</v>
      </c>
      <c r="KD40" s="82">
        <f t="shared" si="57"/>
        <v>20.642399999999999</v>
      </c>
      <c r="KE40" s="61" t="str">
        <f>IF(KG40=0," ",VLOOKUP(KG40,PROTOKOL!$A:$F,6))</f>
        <v xml:space="preserve"> </v>
      </c>
      <c r="KF40" s="66"/>
      <c r="KG40" s="66"/>
      <c r="KH40" s="62"/>
      <c r="KI40" s="63" t="str">
        <f>IF(KG40=0," ",(VLOOKUP(KG40,PROTOKOL!$A$1:$E$28,2))*KH40)</f>
        <v xml:space="preserve"> </v>
      </c>
      <c r="KJ40" s="64" t="str">
        <f t="shared" si="58"/>
        <v xml:space="preserve"> </v>
      </c>
      <c r="KK40" s="65" t="str">
        <f>IF(KG40=0," ",VLOOKUP(KG40,PROTOKOL!$A:$E,5,))</f>
        <v xml:space="preserve"> </v>
      </c>
      <c r="KL40" s="82" t="str">
        <f t="shared" si="59"/>
        <v xml:space="preserve"> </v>
      </c>
      <c r="KM40" s="65"/>
      <c r="KN40" s="82" t="str">
        <f t="shared" si="102"/>
        <v xml:space="preserve"> </v>
      </c>
      <c r="KO40" s="117"/>
      <c r="KP40" s="225">
        <v>7</v>
      </c>
      <c r="KQ40" s="61" t="str">
        <f>IF(KS40=0," ",VLOOKUP(KS40,PROTOKOL!$A:$F,6))</f>
        <v>VAKUM TEST</v>
      </c>
      <c r="KR40" s="62">
        <v>231</v>
      </c>
      <c r="KS40" s="62">
        <v>4</v>
      </c>
      <c r="KT40" s="62">
        <v>7.5</v>
      </c>
      <c r="KU40" s="63">
        <f>IF(KS40=0," ",(VLOOKUP(KS40,PROTOKOL!$A$1:$E$28,2))*KT40)</f>
        <v>150</v>
      </c>
      <c r="KV40" s="64">
        <f t="shared" si="60"/>
        <v>81</v>
      </c>
      <c r="KW40" s="65">
        <f>IF(KS40=0," ",VLOOKUP(KS40,PROTOKOL!$A:$E,5,))</f>
        <v>0.32253749999999998</v>
      </c>
      <c r="KX40" s="82">
        <f t="shared" si="61"/>
        <v>26.125537499999997</v>
      </c>
      <c r="KY40" s="61" t="str">
        <f>IF(LA40=0," ",VLOOKUP(LA40,PROTOKOL!$A:$F,6))</f>
        <v xml:space="preserve"> </v>
      </c>
      <c r="KZ40" s="66"/>
      <c r="LA40" s="66"/>
      <c r="LB40" s="62"/>
      <c r="LC40" s="63" t="str">
        <f>IF(LA40=0," ",(VLOOKUP(LA40,PROTOKOL!$A$1:$E$28,2))*LB40)</f>
        <v xml:space="preserve"> </v>
      </c>
      <c r="LD40" s="64" t="str">
        <f t="shared" si="62"/>
        <v xml:space="preserve"> </v>
      </c>
      <c r="LE40" s="65" t="str">
        <f>IF(LA40=0," ",VLOOKUP(LA40,PROTOKOL!$A:$E,5,))</f>
        <v xml:space="preserve"> </v>
      </c>
      <c r="LF40" s="82" t="str">
        <f t="shared" si="63"/>
        <v xml:space="preserve"> </v>
      </c>
      <c r="LG40" s="65"/>
      <c r="LH40" s="82" t="str">
        <f t="shared" si="103"/>
        <v xml:space="preserve"> </v>
      </c>
      <c r="LI40" s="117"/>
      <c r="LJ40" s="225">
        <v>7</v>
      </c>
      <c r="LK40" s="61" t="str">
        <f>IF(LM40=0," ",VLOOKUP(LM40,PROTOKOL!$A:$F,6))</f>
        <v>PANTOGRAF LAVABO TAŞLAMA</v>
      </c>
      <c r="LL40" s="62">
        <v>91</v>
      </c>
      <c r="LM40" s="62">
        <v>9</v>
      </c>
      <c r="LN40" s="62">
        <v>7.5</v>
      </c>
      <c r="LO40" s="63">
        <f>IF(LM40=0," ",(VLOOKUP(LM40,PROTOKOL!$A$1:$E$28,2))*LN40)</f>
        <v>65</v>
      </c>
      <c r="LP40" s="64">
        <f t="shared" si="64"/>
        <v>26</v>
      </c>
      <c r="LQ40" s="65">
        <f>IF(LM40=0," ",VLOOKUP(LM40,PROTOKOL!$A:$E,5,))</f>
        <v>0.73722857142857134</v>
      </c>
      <c r="LR40" s="82">
        <f t="shared" si="65"/>
        <v>19.167942857142855</v>
      </c>
      <c r="LS40" s="61" t="str">
        <f>IF(LU40=0," ",VLOOKUP(LU40,PROTOKOL!$A:$F,6))</f>
        <v xml:space="preserve"> </v>
      </c>
      <c r="LT40" s="66"/>
      <c r="LU40" s="66"/>
      <c r="LV40" s="62"/>
      <c r="LW40" s="63" t="str">
        <f>IF(LU40=0," ",(VLOOKUP(LU40,PROTOKOL!$A$1:$E$28,2))*LV40)</f>
        <v xml:space="preserve"> </v>
      </c>
      <c r="LX40" s="64" t="str">
        <f t="shared" si="66"/>
        <v xml:space="preserve"> </v>
      </c>
      <c r="LY40" s="65" t="str">
        <f>IF(LU40=0," ",VLOOKUP(LU40,PROTOKOL!$A:$E,5,))</f>
        <v xml:space="preserve"> </v>
      </c>
      <c r="LZ40" s="82" t="str">
        <f t="shared" si="67"/>
        <v xml:space="preserve"> </v>
      </c>
      <c r="MA40" s="65"/>
      <c r="MB40" s="82" t="str">
        <f t="shared" si="104"/>
        <v xml:space="preserve"> </v>
      </c>
      <c r="MC40" s="117"/>
      <c r="MD40" s="225">
        <v>7</v>
      </c>
      <c r="ME40" s="61" t="str">
        <f>IF(MG40=0," ",VLOOKUP(MG40,PROTOKOL!$A:$F,6))</f>
        <v>PANTOGRAF LAVABO TAŞLAMA</v>
      </c>
      <c r="MF40" s="62">
        <v>100</v>
      </c>
      <c r="MG40" s="62">
        <v>9</v>
      </c>
      <c r="MH40" s="62">
        <v>7.5</v>
      </c>
      <c r="MI40" s="63">
        <f>IF(MG40=0," ",(VLOOKUP(MG40,PROTOKOL!$A$1:$E$28,2))*MH40)</f>
        <v>65</v>
      </c>
      <c r="MJ40" s="64">
        <f t="shared" si="68"/>
        <v>35</v>
      </c>
      <c r="MK40" s="65">
        <f>IF(MG40=0," ",VLOOKUP(MG40,PROTOKOL!$A:$E,5,))</f>
        <v>0.73722857142857134</v>
      </c>
      <c r="ML40" s="82">
        <f t="shared" si="69"/>
        <v>25.802999999999997</v>
      </c>
      <c r="MM40" s="61" t="str">
        <f>IF(MO40=0," ",VLOOKUP(MO40,PROTOKOL!$A:$F,6))</f>
        <v xml:space="preserve"> </v>
      </c>
      <c r="MN40" s="66"/>
      <c r="MO40" s="66"/>
      <c r="MP40" s="62"/>
      <c r="MQ40" s="63" t="str">
        <f>IF(MO40=0," ",(VLOOKUP(MO40,PROTOKOL!$A$1:$E$28,2))*MP40)</f>
        <v xml:space="preserve"> </v>
      </c>
      <c r="MR40" s="64" t="str">
        <f t="shared" si="70"/>
        <v xml:space="preserve"> </v>
      </c>
      <c r="MS40" s="65" t="str">
        <f>IF(MO40=0," ",VLOOKUP(MO40,PROTOKOL!$A:$E,5,))</f>
        <v xml:space="preserve"> </v>
      </c>
      <c r="MT40" s="82" t="str">
        <f t="shared" si="71"/>
        <v xml:space="preserve"> </v>
      </c>
      <c r="MU40" s="65"/>
      <c r="MV40" s="82" t="str">
        <f t="shared" si="105"/>
        <v xml:space="preserve"> </v>
      </c>
      <c r="MW40" s="117"/>
      <c r="MX40" s="225">
        <v>7</v>
      </c>
      <c r="MY40" s="61" t="str">
        <f>IF(NA40=0," ",VLOOKUP(NA40,PROTOKOL!$A:$F,6))</f>
        <v>WNZL. LAV. VE DUV. ASMA KLZ</v>
      </c>
      <c r="MZ40" s="62">
        <v>170</v>
      </c>
      <c r="NA40" s="62">
        <v>1</v>
      </c>
      <c r="NB40" s="62">
        <v>6.5</v>
      </c>
      <c r="NC40" s="63">
        <f>IF(NA40=0," ",(VLOOKUP(NA40,PROTOKOL!$A$1:$E$28,2))*NB40)</f>
        <v>124.8</v>
      </c>
      <c r="ND40" s="64">
        <f t="shared" si="72"/>
        <v>45.2</v>
      </c>
      <c r="NE40" s="65">
        <f>IF(NA40=0," ",VLOOKUP(NA40,PROTOKOL!$A:$E,5,))</f>
        <v>0.33951315789473691</v>
      </c>
      <c r="NF40" s="82">
        <f t="shared" si="73"/>
        <v>15.345994736842108</v>
      </c>
      <c r="NG40" s="61" t="str">
        <f>IF(NI40=0," ",VLOOKUP(NI40,PROTOKOL!$A:$F,6))</f>
        <v xml:space="preserve"> </v>
      </c>
      <c r="NH40" s="66"/>
      <c r="NI40" s="66"/>
      <c r="NJ40" s="62"/>
      <c r="NK40" s="63" t="str">
        <f>IF(NI40=0," ",(VLOOKUP(NI40,PROTOKOL!$A$1:$E$28,2))*NJ40)</f>
        <v xml:space="preserve"> </v>
      </c>
      <c r="NL40" s="64" t="str">
        <f t="shared" si="74"/>
        <v xml:space="preserve"> </v>
      </c>
      <c r="NM40" s="65" t="str">
        <f>IF(NI40=0," ",VLOOKUP(NI40,PROTOKOL!$A:$E,5,))</f>
        <v xml:space="preserve"> </v>
      </c>
      <c r="NN40" s="82" t="str">
        <f t="shared" si="75"/>
        <v xml:space="preserve"> </v>
      </c>
      <c r="NO40" s="65"/>
      <c r="NP40" s="82" t="str">
        <f t="shared" si="106"/>
        <v xml:space="preserve"> </v>
      </c>
      <c r="NQ40" s="117"/>
      <c r="NR40" s="225">
        <v>7</v>
      </c>
      <c r="NS40" s="61" t="str">
        <f>IF(NU40=0," ",VLOOKUP(NU40,PROTOKOL!$A:$F,6))</f>
        <v>PERDE KESME SULU SİST.</v>
      </c>
      <c r="NT40" s="62">
        <v>53</v>
      </c>
      <c r="NU40" s="62">
        <v>8</v>
      </c>
      <c r="NV40" s="62">
        <v>3</v>
      </c>
      <c r="NW40" s="63">
        <f>IF(NU40=0," ",(VLOOKUP(NU40,PROTOKOL!$A$1:$E$28,2))*NV40)</f>
        <v>39.200000000000003</v>
      </c>
      <c r="NX40" s="64">
        <f t="shared" si="76"/>
        <v>13.799999999999997</v>
      </c>
      <c r="NY40" s="65">
        <f>IF(NU40=0," ",VLOOKUP(NU40,PROTOKOL!$A:$E,5,))</f>
        <v>0.49621153846153848</v>
      </c>
      <c r="NZ40" s="82">
        <f t="shared" si="77"/>
        <v>6.8477192307692301</v>
      </c>
      <c r="OA40" s="61" t="str">
        <f>IF(OC40=0," ",VLOOKUP(OC40,PROTOKOL!$A:$F,6))</f>
        <v xml:space="preserve"> </v>
      </c>
      <c r="OB40" s="66"/>
      <c r="OC40" s="66"/>
      <c r="OD40" s="62"/>
      <c r="OE40" s="63" t="str">
        <f>IF(OC40=0," ",(VLOOKUP(OC40,PROTOKOL!$A$1:$E$28,2))*OD40)</f>
        <v xml:space="preserve"> </v>
      </c>
      <c r="OF40" s="64" t="str">
        <f t="shared" si="78"/>
        <v xml:space="preserve"> </v>
      </c>
      <c r="OG40" s="65" t="str">
        <f>IF(OC40=0," ",VLOOKUP(OC40,PROTOKOL!$A:$E,5,))</f>
        <v xml:space="preserve"> </v>
      </c>
      <c r="OH40" s="82" t="str">
        <f t="shared" si="79"/>
        <v xml:space="preserve"> </v>
      </c>
      <c r="OI40" s="65"/>
      <c r="OJ40" s="82" t="str">
        <f t="shared" si="107"/>
        <v xml:space="preserve"> </v>
      </c>
      <c r="OK40" s="117"/>
      <c r="OL40" s="207">
        <v>7</v>
      </c>
      <c r="OM40" s="225">
        <v>7</v>
      </c>
      <c r="ON40" s="61" t="str">
        <f>IF(OP40=0," ",VLOOKUP(OP40,PROTOKOL!$A:$F,6))</f>
        <v xml:space="preserve"> </v>
      </c>
      <c r="OO40" s="62"/>
      <c r="OP40" s="62"/>
      <c r="OQ40" s="62"/>
      <c r="OR40" s="63" t="str">
        <f>IF(OP40=0," ",(VLOOKUP(OP40,PROTOKOL!$A$1:$E$28,2))*OQ40)</f>
        <v xml:space="preserve"> </v>
      </c>
      <c r="OS40" s="64" t="str">
        <f t="shared" si="80"/>
        <v xml:space="preserve"> </v>
      </c>
      <c r="OT40" s="65" t="str">
        <f>IF(OP40=0," ",VLOOKUP(OP40,PROTOKOL!$A:$E,5,))</f>
        <v xml:space="preserve"> </v>
      </c>
      <c r="OU40" s="82" t="str">
        <f t="shared" si="81"/>
        <v xml:space="preserve"> </v>
      </c>
      <c r="OV40" s="61" t="str">
        <f>IF(OX40=0," ",VLOOKUP(OX40,PROTOKOL!$A:$F,6))</f>
        <v xml:space="preserve"> </v>
      </c>
      <c r="OW40" s="66"/>
      <c r="OX40" s="66"/>
      <c r="OY40" s="62"/>
      <c r="OZ40" s="63" t="str">
        <f>IF(OX40=0," ",(VLOOKUP(OX40,PROTOKOL!$A$1:$E$28,2))*OY40)</f>
        <v xml:space="preserve"> </v>
      </c>
      <c r="PA40" s="64" t="str">
        <f t="shared" si="108"/>
        <v xml:space="preserve"> </v>
      </c>
      <c r="PB40" s="65" t="str">
        <f>IF(OX40=0," ",VLOOKUP(OX40,PROTOKOL!$A:$E,5,))</f>
        <v xml:space="preserve"> </v>
      </c>
      <c r="PC40" s="82" t="str">
        <f t="shared" si="109"/>
        <v xml:space="preserve"> </v>
      </c>
      <c r="PD40" s="82">
        <f t="shared" si="110"/>
        <v>0</v>
      </c>
      <c r="PE40" s="82" t="str">
        <f t="shared" si="111"/>
        <v xml:space="preserve"> </v>
      </c>
      <c r="PF40" s="117"/>
      <c r="PG40" s="225">
        <v>7</v>
      </c>
      <c r="PH40" s="61" t="str">
        <f>IF(PJ40=0," ",VLOOKUP(PJ40,PROTOKOL!$A:$F,6))</f>
        <v>WNZL. LAV. VE DUV. ASMA KLZ</v>
      </c>
      <c r="PI40" s="62">
        <v>171</v>
      </c>
      <c r="PJ40" s="62">
        <v>1</v>
      </c>
      <c r="PK40" s="62">
        <v>6.5</v>
      </c>
      <c r="PL40" s="63">
        <f>IF(PJ40=0," ",(VLOOKUP(PJ40,PROTOKOL!$A$1:$E$28,2))*PK40)</f>
        <v>124.8</v>
      </c>
      <c r="PM40" s="64">
        <f t="shared" si="84"/>
        <v>46.2</v>
      </c>
      <c r="PN40" s="65">
        <f>IF(PJ40=0," ",VLOOKUP(PJ40,PROTOKOL!$A:$E,5,))</f>
        <v>0.33951315789473691</v>
      </c>
      <c r="PO40" s="82">
        <f t="shared" si="85"/>
        <v>15.685507894736846</v>
      </c>
      <c r="PP40" s="61" t="str">
        <f>IF(PR40=0," ",VLOOKUP(PR40,PROTOKOL!$A:$F,6))</f>
        <v xml:space="preserve"> </v>
      </c>
      <c r="PQ40" s="66"/>
      <c r="PR40" s="66"/>
      <c r="PS40" s="62"/>
      <c r="PT40" s="63" t="str">
        <f>IF(PR40=0," ",(VLOOKUP(PR40,PROTOKOL!$A$1:$E$28,2))*PS40)</f>
        <v xml:space="preserve"> </v>
      </c>
      <c r="PU40" s="64" t="str">
        <f t="shared" si="86"/>
        <v xml:space="preserve"> </v>
      </c>
      <c r="PV40" s="65" t="str">
        <f>IF(PR40=0," ",VLOOKUP(PR40,PROTOKOL!$A:$E,5,))</f>
        <v xml:space="preserve"> </v>
      </c>
      <c r="PW40" s="82" t="str">
        <f t="shared" si="87"/>
        <v xml:space="preserve"> </v>
      </c>
      <c r="PX40" s="65"/>
      <c r="PY40" s="82" t="str">
        <f t="shared" si="112"/>
        <v xml:space="preserve"> </v>
      </c>
      <c r="PZ40" s="117"/>
      <c r="QA40" s="117"/>
      <c r="QB40" s="117"/>
      <c r="QC40" s="117"/>
      <c r="QD40" s="117"/>
      <c r="QE40" s="117"/>
      <c r="QF40" s="117"/>
      <c r="QG40" s="117"/>
      <c r="QH40" s="117"/>
      <c r="QI40" s="117"/>
      <c r="QJ40" s="117"/>
      <c r="QK40" s="117"/>
      <c r="QL40" s="117"/>
      <c r="QM40" s="117"/>
      <c r="QN40" s="117"/>
      <c r="QO40" s="117"/>
    </row>
    <row r="41" spans="1:457" ht="12.75" customHeight="1">
      <c r="B41" s="226"/>
      <c r="C41" s="61" t="str">
        <f>IF(E41=0," ",VLOOKUP(E41,PROTOKOL!$A:$F,6))</f>
        <v xml:space="preserve"> </v>
      </c>
      <c r="D41" s="62"/>
      <c r="E41" s="62"/>
      <c r="F41" s="62"/>
      <c r="G41" s="63" t="str">
        <f>IF(E41=0," ",(VLOOKUP(E41,PROTOKOL!$A$1:$E$28,2))*F41)</f>
        <v xml:space="preserve"> </v>
      </c>
      <c r="H41" s="64" t="str">
        <f t="shared" si="0"/>
        <v xml:space="preserve"> </v>
      </c>
      <c r="I41" s="65" t="str">
        <f>IF(E41=0," ",VLOOKUP(E41,PROTOKOL!$A:$E,5,))</f>
        <v xml:space="preserve"> </v>
      </c>
      <c r="J41" s="82" t="str">
        <f t="shared" si="1"/>
        <v xml:space="preserve"> </v>
      </c>
      <c r="K41" s="61" t="str">
        <f>IF(M41=0," ",VLOOKUP(M41,PROTOKOL!$A:$F,6))</f>
        <v xml:space="preserve"> </v>
      </c>
      <c r="L41" s="66"/>
      <c r="M41" s="66"/>
      <c r="N41" s="62"/>
      <c r="O41" s="63" t="str">
        <f>IF(M41=0," ",(VLOOKUP(M41,PROTOKOL!$A$1:$E$28,2))*N41)</f>
        <v xml:space="preserve"> </v>
      </c>
      <c r="P41" s="64" t="str">
        <f t="shared" si="2"/>
        <v xml:space="preserve"> </v>
      </c>
      <c r="Q41" s="65" t="str">
        <f>IF(M41=0," ",VLOOKUP(M41,PROTOKOL!$A:$E,5,))</f>
        <v xml:space="preserve"> </v>
      </c>
      <c r="R41" s="82" t="str">
        <f t="shared" si="3"/>
        <v xml:space="preserve"> </v>
      </c>
      <c r="S41" s="65"/>
      <c r="T41" s="82" t="str">
        <f t="shared" si="88"/>
        <v xml:space="preserve"> </v>
      </c>
      <c r="U41" s="185" t="str">
        <f>IF(F40+F41+F42=7.5,"ü","û")</f>
        <v>ü</v>
      </c>
      <c r="V41" s="226"/>
      <c r="W41" s="61" t="str">
        <f>IF(Y41=0," ",VLOOKUP(Y41,PROTOKOL!$A:$F,6))</f>
        <v xml:space="preserve"> </v>
      </c>
      <c r="X41" s="62"/>
      <c r="Y41" s="62"/>
      <c r="Z41" s="62"/>
      <c r="AA41" s="63" t="str">
        <f>IF(Y41=0," ",(VLOOKUP(Y41,PROTOKOL!$A$1:$E$28,2))*Z41)</f>
        <v xml:space="preserve"> </v>
      </c>
      <c r="AB41" s="64" t="str">
        <f t="shared" si="4"/>
        <v xml:space="preserve"> </v>
      </c>
      <c r="AC41" s="65" t="str">
        <f>IF(Y41=0," ",VLOOKUP(Y41,PROTOKOL!$A:$E,5,))</f>
        <v xml:space="preserve"> </v>
      </c>
      <c r="AD41" s="82" t="str">
        <f t="shared" si="5"/>
        <v xml:space="preserve"> </v>
      </c>
      <c r="AE41" s="61" t="str">
        <f>IF(AG41=0," ",VLOOKUP(AG41,PROTOKOL!$A:$F,6))</f>
        <v xml:space="preserve"> </v>
      </c>
      <c r="AF41" s="66"/>
      <c r="AG41" s="66"/>
      <c r="AH41" s="62"/>
      <c r="AI41" s="63" t="str">
        <f>IF(AG41=0," ",(VLOOKUP(AG41,PROTOKOL!$A$1:$E$28,2))*AH41)</f>
        <v xml:space="preserve"> </v>
      </c>
      <c r="AJ41" s="64" t="str">
        <f t="shared" si="6"/>
        <v xml:space="preserve"> </v>
      </c>
      <c r="AK41" s="65" t="str">
        <f>IF(AG41=0," ",VLOOKUP(AG41,PROTOKOL!$A:$E,5,))</f>
        <v xml:space="preserve"> </v>
      </c>
      <c r="AL41" s="82" t="str">
        <f t="shared" si="7"/>
        <v xml:space="preserve"> </v>
      </c>
      <c r="AM41" s="65"/>
      <c r="AN41" s="82" t="str">
        <f t="shared" si="89"/>
        <v xml:space="preserve"> </v>
      </c>
      <c r="AO41" s="185" t="str">
        <f>IF(Z40+Z41+Z42=7.5,"ü","û")</f>
        <v>ü</v>
      </c>
      <c r="AP41" s="226"/>
      <c r="AQ41" s="61" t="str">
        <f>IF(AS41=0," ",VLOOKUP(AS41,PROTOKOL!$A:$F,6))</f>
        <v xml:space="preserve"> </v>
      </c>
      <c r="AR41" s="62"/>
      <c r="AS41" s="62"/>
      <c r="AT41" s="62"/>
      <c r="AU41" s="63" t="str">
        <f>IF(AS41=0," ",(VLOOKUP(AS41,PROTOKOL!$A$1:$E$28,2))*AT41)</f>
        <v xml:space="preserve"> </v>
      </c>
      <c r="AV41" s="64" t="str">
        <f t="shared" si="8"/>
        <v xml:space="preserve"> </v>
      </c>
      <c r="AW41" s="65" t="str">
        <f>IF(AS41=0," ",VLOOKUP(AS41,PROTOKOL!$A:$E,5,))</f>
        <v xml:space="preserve"> </v>
      </c>
      <c r="AX41" s="82" t="str">
        <f t="shared" si="9"/>
        <v xml:space="preserve"> </v>
      </c>
      <c r="AY41" s="61" t="str">
        <f>IF(BA41=0," ",VLOOKUP(BA41,PROTOKOL!$A:$F,6))</f>
        <v xml:space="preserve"> </v>
      </c>
      <c r="AZ41" s="66"/>
      <c r="BA41" s="66"/>
      <c r="BB41" s="62"/>
      <c r="BC41" s="63" t="str">
        <f>IF(BA41=0," ",(VLOOKUP(BA41,PROTOKOL!$A$1:$E$28,2))*BB41)</f>
        <v xml:space="preserve"> </v>
      </c>
      <c r="BD41" s="64" t="str">
        <f t="shared" si="10"/>
        <v xml:space="preserve"> </v>
      </c>
      <c r="BE41" s="65" t="str">
        <f>IF(BA41=0," ",VLOOKUP(BA41,PROTOKOL!$A:$E,5,))</f>
        <v xml:space="preserve"> </v>
      </c>
      <c r="BF41" s="82" t="str">
        <f t="shared" si="11"/>
        <v xml:space="preserve"> </v>
      </c>
      <c r="BG41" s="65"/>
      <c r="BH41" s="82" t="str">
        <f t="shared" si="90"/>
        <v xml:space="preserve"> </v>
      </c>
      <c r="BI41" s="185" t="str">
        <f>IF(AT40+AT41+AT42=7.5,"ü","û")</f>
        <v>ü</v>
      </c>
      <c r="BJ41" s="226"/>
      <c r="BK41" s="61" t="str">
        <f>IF(BM41=0," ",VLOOKUP(BM41,PROTOKOL!$A:$F,6))</f>
        <v xml:space="preserve"> </v>
      </c>
      <c r="BL41" s="62"/>
      <c r="BM41" s="62"/>
      <c r="BN41" s="62"/>
      <c r="BO41" s="63" t="str">
        <f>IF(BM41=0," ",(VLOOKUP(BM41,PROTOKOL!$A$1:$E$28,2))*BN41)</f>
        <v xml:space="preserve"> </v>
      </c>
      <c r="BP41" s="64" t="str">
        <f t="shared" si="12"/>
        <v xml:space="preserve"> </v>
      </c>
      <c r="BQ41" s="65" t="str">
        <f>IF(BM41=0," ",VLOOKUP(BM41,PROTOKOL!$A:$E,5,))</f>
        <v xml:space="preserve"> </v>
      </c>
      <c r="BR41" s="82" t="str">
        <f t="shared" si="13"/>
        <v xml:space="preserve"> </v>
      </c>
      <c r="BS41" s="61" t="str">
        <f>IF(BU41=0," ",VLOOKUP(BU41,PROTOKOL!$A:$F,6))</f>
        <v xml:space="preserve"> </v>
      </c>
      <c r="BT41" s="66"/>
      <c r="BU41" s="66"/>
      <c r="BV41" s="62"/>
      <c r="BW41" s="63" t="str">
        <f>IF(BU41=0," ",(VLOOKUP(BU41,PROTOKOL!$A$1:$E$28,2))*BV41)</f>
        <v xml:space="preserve"> </v>
      </c>
      <c r="BX41" s="64" t="str">
        <f t="shared" si="14"/>
        <v xml:space="preserve"> </v>
      </c>
      <c r="BY41" s="65" t="str">
        <f>IF(BU41=0," ",VLOOKUP(BU41,PROTOKOL!$A:$E,5,))</f>
        <v xml:space="preserve"> </v>
      </c>
      <c r="BZ41" s="82" t="str">
        <f t="shared" si="15"/>
        <v xml:space="preserve"> </v>
      </c>
      <c r="CA41" s="65"/>
      <c r="CB41" s="82" t="str">
        <f t="shared" si="91"/>
        <v xml:space="preserve"> </v>
      </c>
      <c r="CC41" s="185" t="str">
        <f>IF(AT40+AT41+AT42=7.5,"ü","û")</f>
        <v>ü</v>
      </c>
      <c r="CD41" s="226"/>
      <c r="CE41" s="61" t="str">
        <f>IF(CG41=0," ",VLOOKUP(CG41,PROTOKOL!$A:$F,6))</f>
        <v xml:space="preserve"> </v>
      </c>
      <c r="CF41" s="62"/>
      <c r="CG41" s="62"/>
      <c r="CH41" s="62"/>
      <c r="CI41" s="63" t="str">
        <f>IF(CG41=0," ",(VLOOKUP(CG41,PROTOKOL!$A$1:$E$28,2))*CH41)</f>
        <v xml:space="preserve"> </v>
      </c>
      <c r="CJ41" s="64" t="str">
        <f t="shared" si="16"/>
        <v xml:space="preserve"> </v>
      </c>
      <c r="CK41" s="65" t="str">
        <f>IF(CG41=0," ",VLOOKUP(CG41,PROTOKOL!$A:$E,5,))</f>
        <v xml:space="preserve"> </v>
      </c>
      <c r="CL41" s="82" t="str">
        <f t="shared" si="17"/>
        <v xml:space="preserve"> </v>
      </c>
      <c r="CM41" s="61" t="str">
        <f>IF(CO41=0," ",VLOOKUP(CO41,PROTOKOL!$A:$F,6))</f>
        <v xml:space="preserve"> </v>
      </c>
      <c r="CN41" s="66"/>
      <c r="CO41" s="66"/>
      <c r="CP41" s="62"/>
      <c r="CQ41" s="63" t="str">
        <f>IF(CO41=0," ",(VLOOKUP(CO41,PROTOKOL!$A$1:$E$28,2))*CP41)</f>
        <v xml:space="preserve"> </v>
      </c>
      <c r="CR41" s="64" t="str">
        <f t="shared" si="18"/>
        <v xml:space="preserve"> </v>
      </c>
      <c r="CS41" s="65" t="str">
        <f>IF(CO41=0," ",VLOOKUP(CO41,PROTOKOL!$A:$E,5,))</f>
        <v xml:space="preserve"> </v>
      </c>
      <c r="CT41" s="82" t="str">
        <f t="shared" si="19"/>
        <v xml:space="preserve"> </v>
      </c>
      <c r="CU41" s="65"/>
      <c r="CV41" s="82" t="str">
        <f t="shared" si="92"/>
        <v xml:space="preserve"> </v>
      </c>
      <c r="CW41" s="185" t="str">
        <f>IF(CH40+CH41+CH42=7.5,"ü","û")</f>
        <v>ü</v>
      </c>
      <c r="CX41" s="226"/>
      <c r="CY41" s="61" t="str">
        <f>IF(DA41=0," ",VLOOKUP(DA41,PROTOKOL!$A:$F,6))</f>
        <v xml:space="preserve"> </v>
      </c>
      <c r="CZ41" s="62"/>
      <c r="DA41" s="62"/>
      <c r="DB41" s="62"/>
      <c r="DC41" s="63" t="str">
        <f>IF(DA41=0," ",(VLOOKUP(DA41,PROTOKOL!$A$1:$E$28,2))*DB41)</f>
        <v xml:space="preserve"> </v>
      </c>
      <c r="DD41" s="64" t="str">
        <f t="shared" si="20"/>
        <v xml:space="preserve"> </v>
      </c>
      <c r="DE41" s="65" t="str">
        <f>IF(DA41=0," ",VLOOKUP(DA41,PROTOKOL!$A:$E,5,))</f>
        <v xml:space="preserve"> </v>
      </c>
      <c r="DF41" s="82" t="str">
        <f t="shared" si="21"/>
        <v xml:space="preserve"> </v>
      </c>
      <c r="DG41" s="61" t="str">
        <f>IF(DI41=0," ",VLOOKUP(DI41,PROTOKOL!$A:$F,6))</f>
        <v xml:space="preserve"> </v>
      </c>
      <c r="DH41" s="66"/>
      <c r="DI41" s="66"/>
      <c r="DJ41" s="62"/>
      <c r="DK41" s="63" t="str">
        <f>IF(DI41=0," ",(VLOOKUP(DI41,PROTOKOL!$A$1:$E$28,2))*DJ41)</f>
        <v xml:space="preserve"> </v>
      </c>
      <c r="DL41" s="64" t="str">
        <f t="shared" si="22"/>
        <v xml:space="preserve"> </v>
      </c>
      <c r="DM41" s="65" t="str">
        <f>IF(DI41=0," ",VLOOKUP(DI41,PROTOKOL!$A:$E,5,))</f>
        <v xml:space="preserve"> </v>
      </c>
      <c r="DN41" s="82" t="str">
        <f t="shared" si="23"/>
        <v xml:space="preserve"> </v>
      </c>
      <c r="DO41" s="65"/>
      <c r="DP41" s="82" t="str">
        <f t="shared" si="93"/>
        <v xml:space="preserve"> </v>
      </c>
      <c r="DQ41" s="185" t="str">
        <f>IF(DB40+DB41+DB42=7.5,"ü","û")</f>
        <v>ü</v>
      </c>
      <c r="DR41" s="226"/>
      <c r="DS41" s="61" t="s">
        <v>48</v>
      </c>
      <c r="DT41" s="62"/>
      <c r="DU41" s="62"/>
      <c r="DV41" s="62"/>
      <c r="DW41" s="63" t="str">
        <f>IF(DU41=0," ",(VLOOKUP(DU41,PROTOKOL!$A$1:$E$28,2))*DV41)</f>
        <v xml:space="preserve"> </v>
      </c>
      <c r="DX41" s="64" t="str">
        <f t="shared" si="24"/>
        <v xml:space="preserve"> </v>
      </c>
      <c r="DY41" s="65" t="str">
        <f>IF(DU41=0," ",VLOOKUP(DU41,PROTOKOL!$A:$E,5,))</f>
        <v xml:space="preserve"> </v>
      </c>
      <c r="DZ41" s="82" t="str">
        <f t="shared" si="25"/>
        <v xml:space="preserve"> </v>
      </c>
      <c r="EA41" s="61" t="str">
        <f>IF(EC41=0," ",VLOOKUP(EC41,PROTOKOL!$A:$F,6))</f>
        <v xml:space="preserve"> </v>
      </c>
      <c r="EB41" s="66"/>
      <c r="EC41" s="66"/>
      <c r="ED41" s="62"/>
      <c r="EE41" s="63" t="str">
        <f>IF(EC41=0," ",(VLOOKUP(EC41,PROTOKOL!$A$1:$E$28,2))*ED41)</f>
        <v xml:space="preserve"> </v>
      </c>
      <c r="EF41" s="64" t="str">
        <f t="shared" si="26"/>
        <v xml:space="preserve"> </v>
      </c>
      <c r="EG41" s="65" t="str">
        <f>IF(EC41=0," ",VLOOKUP(EC41,PROTOKOL!$A:$E,5,))</f>
        <v xml:space="preserve"> </v>
      </c>
      <c r="EH41" s="82" t="str">
        <f t="shared" si="27"/>
        <v xml:space="preserve"> </v>
      </c>
      <c r="EI41" s="65"/>
      <c r="EJ41" s="82" t="str">
        <f t="shared" si="94"/>
        <v xml:space="preserve"> </v>
      </c>
      <c r="EK41" s="185" t="str">
        <f>IF(DB40+DB41+DB42=7.5,"ü","û")</f>
        <v>ü</v>
      </c>
      <c r="EL41" s="226"/>
      <c r="EM41" s="61" t="str">
        <f>IF(EO41=0," ",VLOOKUP(EO41,PROTOKOL!$A:$F,6))</f>
        <v xml:space="preserve"> </v>
      </c>
      <c r="EN41" s="62"/>
      <c r="EO41" s="62"/>
      <c r="EP41" s="62"/>
      <c r="EQ41" s="63" t="str">
        <f>IF(EO41=0," ",(VLOOKUP(EO41,PROTOKOL!$A$1:$E$28,2))*EP41)</f>
        <v xml:space="preserve"> </v>
      </c>
      <c r="ER41" s="64" t="str">
        <f t="shared" si="28"/>
        <v xml:space="preserve"> </v>
      </c>
      <c r="ES41" s="65" t="str">
        <f>IF(EO41=0," ",VLOOKUP(EO41,PROTOKOL!$A:$E,5,))</f>
        <v xml:space="preserve"> </v>
      </c>
      <c r="ET41" s="82" t="str">
        <f t="shared" si="29"/>
        <v xml:space="preserve"> </v>
      </c>
      <c r="EU41" s="61" t="str">
        <f>IF(EW41=0," ",VLOOKUP(EW41,PROTOKOL!$A:$F,6))</f>
        <v xml:space="preserve"> </v>
      </c>
      <c r="EV41" s="66"/>
      <c r="EW41" s="66"/>
      <c r="EX41" s="62"/>
      <c r="EY41" s="63" t="str">
        <f>IF(EW41=0," ",(VLOOKUP(EW41,PROTOKOL!$A$1:$E$28,2))*EX41)</f>
        <v xml:space="preserve"> </v>
      </c>
      <c r="EZ41" s="64" t="str">
        <f t="shared" si="30"/>
        <v xml:space="preserve"> </v>
      </c>
      <c r="FA41" s="65" t="str">
        <f>IF(EW41=0," ",VLOOKUP(EW41,PROTOKOL!$A:$E,5,))</f>
        <v xml:space="preserve"> </v>
      </c>
      <c r="FB41" s="82" t="str">
        <f t="shared" si="31"/>
        <v xml:space="preserve"> </v>
      </c>
      <c r="FC41" s="65"/>
      <c r="FD41" s="82" t="str">
        <f t="shared" si="95"/>
        <v xml:space="preserve"> </v>
      </c>
      <c r="FE41" s="185" t="str">
        <f>IF(EP40+EP41+EP42=7.5,"ü","û")</f>
        <v>ü</v>
      </c>
      <c r="FF41" s="226"/>
      <c r="FG41" s="61" t="str">
        <f>IF(FI41=0," ",VLOOKUP(FI41,PROTOKOL!$A:$F,6))</f>
        <v>Forklift Operatörü</v>
      </c>
      <c r="FH41" s="62">
        <v>1</v>
      </c>
      <c r="FI41" s="62">
        <v>13</v>
      </c>
      <c r="FJ41" s="62">
        <v>0.5</v>
      </c>
      <c r="FK41" s="63">
        <f>IF(FI41=0," ",(VLOOKUP(FI41,PROTOKOL!$A$1:$E$28,2))*FJ41)</f>
        <v>0</v>
      </c>
      <c r="FL41" s="64">
        <f t="shared" si="32"/>
        <v>1</v>
      </c>
      <c r="FM41" s="65">
        <f>IF(FI41=0," ",VLOOKUP(FI41,PROTOKOL!$A:$E,5,))</f>
        <v>7.5</v>
      </c>
      <c r="FN41" s="82">
        <f>IF(FI41=0," ",FM41*FL41)/7.5*0.5</f>
        <v>0.5</v>
      </c>
      <c r="FO41" s="61" t="str">
        <f>IF(FQ41=0," ",VLOOKUP(FQ41,PROTOKOL!$A:$F,6))</f>
        <v xml:space="preserve"> </v>
      </c>
      <c r="FP41" s="66"/>
      <c r="FQ41" s="66"/>
      <c r="FR41" s="62"/>
      <c r="FS41" s="63" t="str">
        <f>IF(FQ41=0," ",(VLOOKUP(FQ41,PROTOKOL!$A$1:$E$28,2))*FR41)</f>
        <v xml:space="preserve"> </v>
      </c>
      <c r="FT41" s="64" t="str">
        <f t="shared" si="34"/>
        <v xml:space="preserve"> </v>
      </c>
      <c r="FU41" s="65" t="str">
        <f>IF(FQ41=0," ",VLOOKUP(FQ41,PROTOKOL!$A:$E,5,))</f>
        <v xml:space="preserve"> </v>
      </c>
      <c r="FV41" s="82" t="str">
        <f t="shared" si="35"/>
        <v xml:space="preserve"> </v>
      </c>
      <c r="FW41" s="65"/>
      <c r="FX41" s="82" t="str">
        <f t="shared" si="96"/>
        <v xml:space="preserve"> </v>
      </c>
      <c r="FY41" s="185" t="str">
        <f>IF(EP40+EP41+EP42=7.5,"ü","û")</f>
        <v>ü</v>
      </c>
      <c r="FZ41" s="226"/>
      <c r="GA41" s="61" t="str">
        <f>IF(GC41=0," ",VLOOKUP(GC41,PROTOKOL!$A:$F,6))</f>
        <v xml:space="preserve"> </v>
      </c>
      <c r="GB41" s="62"/>
      <c r="GC41" s="62"/>
      <c r="GD41" s="62"/>
      <c r="GE41" s="63" t="str">
        <f>IF(GC41=0," ",(VLOOKUP(GC41,PROTOKOL!$A$1:$E$28,2))*GD41)</f>
        <v xml:space="preserve"> </v>
      </c>
      <c r="GF41" s="64" t="str">
        <f t="shared" si="36"/>
        <v xml:space="preserve"> </v>
      </c>
      <c r="GG41" s="65" t="str">
        <f>IF(GC41=0," ",VLOOKUP(GC41,PROTOKOL!$A:$E,5,))</f>
        <v xml:space="preserve"> </v>
      </c>
      <c r="GH41" s="82" t="str">
        <f t="shared" si="37"/>
        <v xml:space="preserve"> </v>
      </c>
      <c r="GI41" s="61" t="str">
        <f>IF(GK41=0," ",VLOOKUP(GK41,PROTOKOL!$A:$F,6))</f>
        <v xml:space="preserve"> </v>
      </c>
      <c r="GJ41" s="66"/>
      <c r="GK41" s="66"/>
      <c r="GL41" s="62"/>
      <c r="GM41" s="63" t="str">
        <f>IF(GK41=0," ",(VLOOKUP(GK41,PROTOKOL!$A$1:$E$28,2))*GL41)</f>
        <v xml:space="preserve"> </v>
      </c>
      <c r="GN41" s="64" t="str">
        <f t="shared" si="38"/>
        <v xml:space="preserve"> </v>
      </c>
      <c r="GO41" s="65" t="str">
        <f>IF(GK41=0," ",VLOOKUP(GK41,PROTOKOL!$A:$E,5,))</f>
        <v xml:space="preserve"> </v>
      </c>
      <c r="GP41" s="82" t="str">
        <f t="shared" si="39"/>
        <v xml:space="preserve"> </v>
      </c>
      <c r="GQ41" s="65"/>
      <c r="GR41" s="82" t="str">
        <f t="shared" si="97"/>
        <v xml:space="preserve"> </v>
      </c>
      <c r="GS41" s="185" t="str">
        <f>IF(GD40+GD41+GD42=7.5,"ü","û")</f>
        <v>ü</v>
      </c>
      <c r="GT41" s="226"/>
      <c r="GU41" s="61" t="str">
        <f>IF(GW41=0," ",VLOOKUP(GW41,PROTOKOL!$A:$F,6))</f>
        <v xml:space="preserve"> </v>
      </c>
      <c r="GV41" s="62"/>
      <c r="GW41" s="62"/>
      <c r="GX41" s="62"/>
      <c r="GY41" s="63" t="str">
        <f>IF(GW41=0," ",(VLOOKUP(GW41,PROTOKOL!$A$1:$E$28,2))*GX41)</f>
        <v xml:space="preserve"> </v>
      </c>
      <c r="GZ41" s="64" t="str">
        <f t="shared" si="40"/>
        <v xml:space="preserve"> </v>
      </c>
      <c r="HA41" s="65" t="str">
        <f>IF(GW41=0," ",VLOOKUP(GW41,PROTOKOL!$A:$E,5,))</f>
        <v xml:space="preserve"> </v>
      </c>
      <c r="HB41" s="82" t="str">
        <f t="shared" si="41"/>
        <v xml:space="preserve"> </v>
      </c>
      <c r="HC41" s="61" t="str">
        <f>IF(HE41=0," ",VLOOKUP(HE41,PROTOKOL!$A:$F,6))</f>
        <v xml:space="preserve"> </v>
      </c>
      <c r="HD41" s="66"/>
      <c r="HE41" s="66"/>
      <c r="HF41" s="62"/>
      <c r="HG41" s="63" t="str">
        <f>IF(HE41=0," ",(VLOOKUP(HE41,PROTOKOL!$A$1:$E$28,2))*HF41)</f>
        <v xml:space="preserve"> </v>
      </c>
      <c r="HH41" s="64" t="str">
        <f t="shared" si="42"/>
        <v xml:space="preserve"> </v>
      </c>
      <c r="HI41" s="65" t="str">
        <f>IF(HE41=0," ",VLOOKUP(HE41,PROTOKOL!$A:$E,5,))</f>
        <v xml:space="preserve"> </v>
      </c>
      <c r="HJ41" s="82" t="str">
        <f t="shared" si="43"/>
        <v xml:space="preserve"> </v>
      </c>
      <c r="HK41" s="65"/>
      <c r="HL41" s="82" t="str">
        <f t="shared" si="98"/>
        <v xml:space="preserve"> </v>
      </c>
      <c r="HM41" s="185" t="str">
        <f>IF(GX40+GX41+GX42=7.5,"ü","û")</f>
        <v>ü</v>
      </c>
      <c r="HN41" s="226"/>
      <c r="HO41" s="61" t="str">
        <f>IF(HQ41=0," ",VLOOKUP(HQ41,PROTOKOL!$A:$F,6))</f>
        <v xml:space="preserve"> </v>
      </c>
      <c r="HP41" s="62"/>
      <c r="HQ41" s="62"/>
      <c r="HR41" s="62"/>
      <c r="HS41" s="63" t="str">
        <f>IF(HQ41=0," ",(VLOOKUP(HQ41,PROTOKOL!$A$1:$E$28,2))*HR41)</f>
        <v xml:space="preserve"> </v>
      </c>
      <c r="HT41" s="64" t="str">
        <f t="shared" si="44"/>
        <v xml:space="preserve"> </v>
      </c>
      <c r="HU41" s="65" t="str">
        <f>IF(HQ41=0," ",VLOOKUP(HQ41,PROTOKOL!$A:$E,5,))</f>
        <v xml:space="preserve"> </v>
      </c>
      <c r="HV41" s="82" t="str">
        <f t="shared" si="45"/>
        <v xml:space="preserve"> </v>
      </c>
      <c r="HW41" s="61" t="str">
        <f>IF(HY41=0," ",VLOOKUP(HY41,PROTOKOL!$A:$F,6))</f>
        <v xml:space="preserve"> </v>
      </c>
      <c r="HX41" s="66"/>
      <c r="HY41" s="66"/>
      <c r="HZ41" s="62"/>
      <c r="IA41" s="63" t="str">
        <f>IF(HY41=0," ",(VLOOKUP(HY41,PROTOKOL!$A$1:$E$28,2))*HZ41)</f>
        <v xml:space="preserve"> </v>
      </c>
      <c r="IB41" s="64" t="str">
        <f t="shared" si="46"/>
        <v xml:space="preserve"> </v>
      </c>
      <c r="IC41" s="65" t="str">
        <f>IF(HY41=0," ",VLOOKUP(HY41,PROTOKOL!$A:$E,5,))</f>
        <v xml:space="preserve"> </v>
      </c>
      <c r="ID41" s="82" t="str">
        <f t="shared" si="47"/>
        <v xml:space="preserve"> </v>
      </c>
      <c r="IE41" s="65"/>
      <c r="IF41" s="82" t="str">
        <f t="shared" si="99"/>
        <v xml:space="preserve"> </v>
      </c>
      <c r="IG41" s="185" t="str">
        <f>IF(HR40+HR41+HR42=7.5,"ü","û")</f>
        <v>ü</v>
      </c>
      <c r="IH41" s="226"/>
      <c r="II41" s="61" t="s">
        <v>48</v>
      </c>
      <c r="IJ41" s="62"/>
      <c r="IK41" s="62"/>
      <c r="IL41" s="62"/>
      <c r="IM41" s="63" t="str">
        <f>IF(IK41=0," ",(VLOOKUP(IK41,PROTOKOL!$A$1:$E$28,2))*IL41)</f>
        <v xml:space="preserve"> </v>
      </c>
      <c r="IN41" s="64" t="str">
        <f t="shared" si="48"/>
        <v xml:space="preserve"> </v>
      </c>
      <c r="IO41" s="65" t="str">
        <f>IF(IK41=0," ",VLOOKUP(IK41,PROTOKOL!$A:$E,5,))</f>
        <v xml:space="preserve"> </v>
      </c>
      <c r="IP41" s="82" t="str">
        <f t="shared" si="49"/>
        <v xml:space="preserve"> </v>
      </c>
      <c r="IQ41" s="61" t="str">
        <f>IF(IS41=0," ",VLOOKUP(IS41,PROTOKOL!$A:$F,6))</f>
        <v xml:space="preserve"> </v>
      </c>
      <c r="IR41" s="66"/>
      <c r="IS41" s="66"/>
      <c r="IT41" s="62"/>
      <c r="IU41" s="63" t="str">
        <f>IF(IS41=0," ",(VLOOKUP(IS41,PROTOKOL!$A$1:$E$28,2))*IT41)</f>
        <v xml:space="preserve"> </v>
      </c>
      <c r="IV41" s="64" t="str">
        <f t="shared" si="50"/>
        <v xml:space="preserve"> </v>
      </c>
      <c r="IW41" s="65" t="str">
        <f>IF(IS41=0," ",VLOOKUP(IS41,PROTOKOL!$A:$E,5,))</f>
        <v xml:space="preserve"> </v>
      </c>
      <c r="IX41" s="82" t="str">
        <f t="shared" si="51"/>
        <v xml:space="preserve"> </v>
      </c>
      <c r="IY41" s="65"/>
      <c r="IZ41" s="82" t="str">
        <f t="shared" si="100"/>
        <v xml:space="preserve"> </v>
      </c>
      <c r="JA41" s="185" t="str">
        <f>IF(HR40+HR41+HR42=7.5,"ü","û")</f>
        <v>ü</v>
      </c>
      <c r="JB41" s="226"/>
      <c r="JC41" s="61" t="str">
        <f>IF(JE41=0," ",VLOOKUP(JE41,PROTOKOL!$A:$F,6))</f>
        <v xml:space="preserve"> </v>
      </c>
      <c r="JD41" s="62"/>
      <c r="JE41" s="62"/>
      <c r="JF41" s="62"/>
      <c r="JG41" s="63" t="str">
        <f>IF(JE41=0," ",(VLOOKUP(JE41,PROTOKOL!$A$1:$E$28,2))*JF41)</f>
        <v xml:space="preserve"> </v>
      </c>
      <c r="JH41" s="64" t="str">
        <f t="shared" si="52"/>
        <v xml:space="preserve"> </v>
      </c>
      <c r="JI41" s="65" t="str">
        <f>IF(JE41=0," ",VLOOKUP(JE41,PROTOKOL!$A:$E,5,))</f>
        <v xml:space="preserve"> </v>
      </c>
      <c r="JJ41" s="82"/>
      <c r="JK41" s="61" t="str">
        <f>IF(JM41=0," ",VLOOKUP(JM41,PROTOKOL!$A:$F,6))</f>
        <v xml:space="preserve"> </v>
      </c>
      <c r="JL41" s="66"/>
      <c r="JM41" s="66"/>
      <c r="JN41" s="62"/>
      <c r="JO41" s="63" t="str">
        <f>IF(JM41=0," ",(VLOOKUP(JM41,PROTOKOL!$A$1:$E$28,2))*JN41)</f>
        <v xml:space="preserve"> </v>
      </c>
      <c r="JP41" s="64" t="str">
        <f t="shared" si="54"/>
        <v xml:space="preserve"> </v>
      </c>
      <c r="JQ41" s="65" t="str">
        <f>IF(JM41=0," ",VLOOKUP(JM41,PROTOKOL!$A:$E,5,))</f>
        <v xml:space="preserve"> </v>
      </c>
      <c r="JR41" s="82" t="str">
        <f t="shared" si="55"/>
        <v xml:space="preserve"> </v>
      </c>
      <c r="JS41" s="65"/>
      <c r="JT41" s="82" t="str">
        <f t="shared" si="101"/>
        <v xml:space="preserve"> </v>
      </c>
      <c r="JU41" s="185" t="str">
        <f>IF(JF40+JF41+JF42=7.5,"ü","û")</f>
        <v>ü</v>
      </c>
      <c r="JV41" s="226"/>
      <c r="JW41" s="61" t="str">
        <f>IF(JY41=0," ",VLOOKUP(JY41,PROTOKOL!$A:$F,6))</f>
        <v xml:space="preserve"> </v>
      </c>
      <c r="JX41" s="62"/>
      <c r="JY41" s="62"/>
      <c r="JZ41" s="62"/>
      <c r="KA41" s="63" t="str">
        <f>IF(JY41=0," ",(VLOOKUP(JY41,PROTOKOL!$A$1:$E$28,2))*JZ41)</f>
        <v xml:space="preserve"> </v>
      </c>
      <c r="KB41" s="64" t="str">
        <f t="shared" si="56"/>
        <v xml:space="preserve"> </v>
      </c>
      <c r="KC41" s="65" t="str">
        <f>IF(JY41=0," ",VLOOKUP(JY41,PROTOKOL!$A:$E,5,))</f>
        <v xml:space="preserve"> </v>
      </c>
      <c r="KD41" s="82" t="str">
        <f t="shared" si="57"/>
        <v xml:space="preserve"> </v>
      </c>
      <c r="KE41" s="61" t="str">
        <f>IF(KG41=0," ",VLOOKUP(KG41,PROTOKOL!$A:$F,6))</f>
        <v xml:space="preserve"> </v>
      </c>
      <c r="KF41" s="66"/>
      <c r="KG41" s="66"/>
      <c r="KH41" s="62"/>
      <c r="KI41" s="63" t="str">
        <f>IF(KG41=0," ",(VLOOKUP(KG41,PROTOKOL!$A$1:$E$28,2))*KH41)</f>
        <v xml:space="preserve"> </v>
      </c>
      <c r="KJ41" s="64" t="str">
        <f t="shared" si="58"/>
        <v xml:space="preserve"> </v>
      </c>
      <c r="KK41" s="65" t="str">
        <f>IF(KG41=0," ",VLOOKUP(KG41,PROTOKOL!$A:$E,5,))</f>
        <v xml:space="preserve"> </v>
      </c>
      <c r="KL41" s="82" t="str">
        <f t="shared" si="59"/>
        <v xml:space="preserve"> </v>
      </c>
      <c r="KM41" s="65"/>
      <c r="KN41" s="82" t="str">
        <f t="shared" si="102"/>
        <v xml:space="preserve"> </v>
      </c>
      <c r="KO41" s="185" t="str">
        <f>IF(JZ40+JZ41+JZ42=7.5,"ü","û")</f>
        <v>ü</v>
      </c>
      <c r="KP41" s="226"/>
      <c r="KQ41" s="61" t="str">
        <f>IF(KS41=0," ",VLOOKUP(KS41,PROTOKOL!$A:$F,6))</f>
        <v xml:space="preserve"> </v>
      </c>
      <c r="KR41" s="62"/>
      <c r="KS41" s="62"/>
      <c r="KT41" s="62"/>
      <c r="KU41" s="63" t="str">
        <f>IF(KS41=0," ",(VLOOKUP(KS41,PROTOKOL!$A$1:$E$28,2))*KT41)</f>
        <v xml:space="preserve"> </v>
      </c>
      <c r="KV41" s="64" t="str">
        <f t="shared" si="60"/>
        <v xml:space="preserve"> </v>
      </c>
      <c r="KW41" s="65" t="str">
        <f>IF(KS41=0," ",VLOOKUP(KS41,PROTOKOL!$A:$E,5,))</f>
        <v xml:space="preserve"> </v>
      </c>
      <c r="KX41" s="82" t="str">
        <f t="shared" si="61"/>
        <v xml:space="preserve"> </v>
      </c>
      <c r="KY41" s="61" t="str">
        <f>IF(LA41=0," ",VLOOKUP(LA41,PROTOKOL!$A:$F,6))</f>
        <v xml:space="preserve"> </v>
      </c>
      <c r="KZ41" s="66"/>
      <c r="LA41" s="66"/>
      <c r="LB41" s="62"/>
      <c r="LC41" s="63" t="str">
        <f>IF(LA41=0," ",(VLOOKUP(LA41,PROTOKOL!$A$1:$E$28,2))*LB41)</f>
        <v xml:space="preserve"> </v>
      </c>
      <c r="LD41" s="64" t="str">
        <f t="shared" si="62"/>
        <v xml:space="preserve"> </v>
      </c>
      <c r="LE41" s="65" t="str">
        <f>IF(LA41=0," ",VLOOKUP(LA41,PROTOKOL!$A:$E,5,))</f>
        <v xml:space="preserve"> </v>
      </c>
      <c r="LF41" s="82" t="str">
        <f t="shared" si="63"/>
        <v xml:space="preserve"> </v>
      </c>
      <c r="LG41" s="65"/>
      <c r="LH41" s="82" t="str">
        <f t="shared" si="103"/>
        <v xml:space="preserve"> </v>
      </c>
      <c r="LI41" s="185" t="str">
        <f>IF(JZ40+JZ41+JZ42=7.5,"ü","û")</f>
        <v>ü</v>
      </c>
      <c r="LJ41" s="226"/>
      <c r="LK41" s="61" t="str">
        <f>IF(LM41=0," ",VLOOKUP(LM41,PROTOKOL!$A:$F,6))</f>
        <v xml:space="preserve"> </v>
      </c>
      <c r="LL41" s="62"/>
      <c r="LM41" s="62"/>
      <c r="LN41" s="62"/>
      <c r="LO41" s="63" t="str">
        <f>IF(LM41=0," ",(VLOOKUP(LM41,PROTOKOL!$A$1:$E$28,2))*LN41)</f>
        <v xml:space="preserve"> </v>
      </c>
      <c r="LP41" s="64" t="str">
        <f t="shared" si="64"/>
        <v xml:space="preserve"> </v>
      </c>
      <c r="LQ41" s="65" t="str">
        <f>IF(LM41=0," ",VLOOKUP(LM41,PROTOKOL!$A:$E,5,))</f>
        <v xml:space="preserve"> </v>
      </c>
      <c r="LR41" s="82" t="str">
        <f t="shared" si="65"/>
        <v xml:space="preserve"> </v>
      </c>
      <c r="LS41" s="61" t="str">
        <f>IF(LU41=0," ",VLOOKUP(LU41,PROTOKOL!$A:$F,6))</f>
        <v xml:space="preserve"> </v>
      </c>
      <c r="LT41" s="66"/>
      <c r="LU41" s="66"/>
      <c r="LV41" s="62"/>
      <c r="LW41" s="63" t="str">
        <f>IF(LU41=0," ",(VLOOKUP(LU41,PROTOKOL!$A$1:$E$28,2))*LV41)</f>
        <v xml:space="preserve"> </v>
      </c>
      <c r="LX41" s="64" t="str">
        <f t="shared" si="66"/>
        <v xml:space="preserve"> </v>
      </c>
      <c r="LY41" s="65" t="str">
        <f>IF(LU41=0," ",VLOOKUP(LU41,PROTOKOL!$A:$E,5,))</f>
        <v xml:space="preserve"> </v>
      </c>
      <c r="LZ41" s="82" t="str">
        <f t="shared" si="67"/>
        <v xml:space="preserve"> </v>
      </c>
      <c r="MA41" s="65"/>
      <c r="MB41" s="82" t="str">
        <f t="shared" si="104"/>
        <v xml:space="preserve"> </v>
      </c>
      <c r="MC41" s="185" t="str">
        <f>IF(LN40+LN41+LN42=7.5,"ü","û")</f>
        <v>ü</v>
      </c>
      <c r="MD41" s="226"/>
      <c r="ME41" s="61" t="str">
        <f>IF(MG41=0," ",VLOOKUP(MG41,PROTOKOL!$A:$F,6))</f>
        <v xml:space="preserve"> </v>
      </c>
      <c r="MF41" s="62"/>
      <c r="MG41" s="62"/>
      <c r="MH41" s="62"/>
      <c r="MI41" s="63" t="str">
        <f>IF(MG41=0," ",(VLOOKUP(MG41,PROTOKOL!$A$1:$E$28,2))*MH41)</f>
        <v xml:space="preserve"> </v>
      </c>
      <c r="MJ41" s="64" t="str">
        <f t="shared" si="68"/>
        <v xml:space="preserve"> </v>
      </c>
      <c r="MK41" s="65" t="str">
        <f>IF(MG41=0," ",VLOOKUP(MG41,PROTOKOL!$A:$E,5,))</f>
        <v xml:space="preserve"> </v>
      </c>
      <c r="ML41" s="82" t="str">
        <f t="shared" si="69"/>
        <v xml:space="preserve"> </v>
      </c>
      <c r="MM41" s="61" t="str">
        <f>IF(MO41=0," ",VLOOKUP(MO41,PROTOKOL!$A:$F,6))</f>
        <v xml:space="preserve"> </v>
      </c>
      <c r="MN41" s="66"/>
      <c r="MO41" s="66"/>
      <c r="MP41" s="62"/>
      <c r="MQ41" s="63" t="str">
        <f>IF(MO41=0," ",(VLOOKUP(MO41,PROTOKOL!$A$1:$E$28,2))*MP41)</f>
        <v xml:space="preserve"> </v>
      </c>
      <c r="MR41" s="64" t="str">
        <f t="shared" si="70"/>
        <v xml:space="preserve"> </v>
      </c>
      <c r="MS41" s="65" t="str">
        <f>IF(MO41=0," ",VLOOKUP(MO41,PROTOKOL!$A:$E,5,))</f>
        <v xml:space="preserve"> </v>
      </c>
      <c r="MT41" s="82" t="str">
        <f t="shared" si="71"/>
        <v xml:space="preserve"> </v>
      </c>
      <c r="MU41" s="65"/>
      <c r="MV41" s="82" t="str">
        <f t="shared" si="105"/>
        <v xml:space="preserve"> </v>
      </c>
      <c r="MW41" s="185" t="e">
        <f>IF(#REF!+#REF!+#REF!=7.5,"ü","û")</f>
        <v>#REF!</v>
      </c>
      <c r="MX41" s="226"/>
      <c r="MY41" s="61" t="str">
        <f>IF(NA41=0," ",VLOOKUP(NA41,PROTOKOL!$A:$F,6))</f>
        <v>Forklift Operatörü</v>
      </c>
      <c r="MZ41" s="62">
        <v>1</v>
      </c>
      <c r="NA41" s="62">
        <v>13</v>
      </c>
      <c r="NB41" s="62">
        <v>1</v>
      </c>
      <c r="NC41" s="63">
        <f>IF(NA41=0," ",(VLOOKUP(NA41,PROTOKOL!$A$1:$E$28,2))*NB41)</f>
        <v>0</v>
      </c>
      <c r="ND41" s="64">
        <f t="shared" si="72"/>
        <v>1</v>
      </c>
      <c r="NE41" s="65">
        <f>IF(NA41=0," ",VLOOKUP(NA41,PROTOKOL!$A:$E,5,))</f>
        <v>7.5</v>
      </c>
      <c r="NF41" s="82">
        <f>IF(NA41=0," ",NE41*ND41)/7.5*1</f>
        <v>1</v>
      </c>
      <c r="NG41" s="61" t="str">
        <f>IF(NI41=0," ",VLOOKUP(NI41,PROTOKOL!$A:$F,6))</f>
        <v xml:space="preserve"> </v>
      </c>
      <c r="NH41" s="66"/>
      <c r="NI41" s="66"/>
      <c r="NJ41" s="62"/>
      <c r="NK41" s="63" t="str">
        <f>IF(NI41=0," ",(VLOOKUP(NI41,PROTOKOL!$A$1:$E$28,2))*NJ41)</f>
        <v xml:space="preserve"> </v>
      </c>
      <c r="NL41" s="64" t="str">
        <f t="shared" si="74"/>
        <v xml:space="preserve"> </v>
      </c>
      <c r="NM41" s="65" t="str">
        <f>IF(NI41=0," ",VLOOKUP(NI41,PROTOKOL!$A:$E,5,))</f>
        <v xml:space="preserve"> </v>
      </c>
      <c r="NN41" s="82" t="str">
        <f t="shared" si="75"/>
        <v xml:space="preserve"> </v>
      </c>
      <c r="NO41" s="65"/>
      <c r="NP41" s="82" t="str">
        <f t="shared" si="106"/>
        <v xml:space="preserve"> </v>
      </c>
      <c r="NQ41" s="185" t="str">
        <f>IF(NB40+NB41+NB42=7.5,"ü","û")</f>
        <v>ü</v>
      </c>
      <c r="NR41" s="226"/>
      <c r="NS41" s="61" t="str">
        <f>IF(NU41=0," ",VLOOKUP(NU41,PROTOKOL!$A:$F,6))</f>
        <v>KOKU TESTİ</v>
      </c>
      <c r="NT41" s="62">
        <v>1</v>
      </c>
      <c r="NU41" s="62">
        <v>16</v>
      </c>
      <c r="NV41" s="62">
        <v>1.5</v>
      </c>
      <c r="NW41" s="63">
        <f>IF(NU41=0," ",(VLOOKUP(NU41,PROTOKOL!$A$1:$E$28,2))*NV41)</f>
        <v>0</v>
      </c>
      <c r="NX41" s="64">
        <f t="shared" si="76"/>
        <v>1</v>
      </c>
      <c r="NY41" s="65">
        <f>IF(NU41=0," ",VLOOKUP(NU41,PROTOKOL!$A:$E,5,))</f>
        <v>25.405435113750318</v>
      </c>
      <c r="NZ41" s="82">
        <f>IF(NU41=0," ",NY41*NX41)/7.5*1.5</f>
        <v>5.0810870227500642</v>
      </c>
      <c r="OA41" s="61" t="str">
        <f>IF(OC41=0," ",VLOOKUP(OC41,PROTOKOL!$A:$F,6))</f>
        <v xml:space="preserve"> </v>
      </c>
      <c r="OB41" s="66"/>
      <c r="OC41" s="66"/>
      <c r="OD41" s="62"/>
      <c r="OE41" s="63" t="str">
        <f>IF(OC41=0," ",(VLOOKUP(OC41,PROTOKOL!$A$1:$E$28,2))*OD41)</f>
        <v xml:space="preserve"> </v>
      </c>
      <c r="OF41" s="64" t="str">
        <f t="shared" si="78"/>
        <v xml:space="preserve"> </v>
      </c>
      <c r="OG41" s="65" t="str">
        <f>IF(OC41=0," ",VLOOKUP(OC41,PROTOKOL!$A:$E,5,))</f>
        <v xml:space="preserve"> </v>
      </c>
      <c r="OH41" s="82" t="str">
        <f t="shared" si="79"/>
        <v xml:space="preserve"> </v>
      </c>
      <c r="OI41" s="65"/>
      <c r="OJ41" s="82" t="str">
        <f t="shared" si="107"/>
        <v xml:space="preserve"> </v>
      </c>
      <c r="OK41" s="185" t="str">
        <f>IF(NV40+NV41+NV42=7.5,"ü","û")</f>
        <v>ü</v>
      </c>
      <c r="OL41" s="208">
        <v>7</v>
      </c>
      <c r="OM41" s="226"/>
      <c r="ON41" s="61" t="str">
        <f>IF(OP41=0," ",VLOOKUP(OP41,PROTOKOL!$A:$F,6))</f>
        <v xml:space="preserve"> </v>
      </c>
      <c r="OO41" s="62"/>
      <c r="OP41" s="62"/>
      <c r="OQ41" s="62"/>
      <c r="OR41" s="63" t="str">
        <f>IF(OP41=0," ",(VLOOKUP(OP41,PROTOKOL!$A$1:$E$28,2))*OQ41)</f>
        <v xml:space="preserve"> </v>
      </c>
      <c r="OS41" s="64" t="str">
        <f t="shared" si="80"/>
        <v xml:space="preserve"> </v>
      </c>
      <c r="OT41" s="65" t="str">
        <f>IF(OP41=0," ",VLOOKUP(OP41,PROTOKOL!$A:$E,5,))</f>
        <v xml:space="preserve"> </v>
      </c>
      <c r="OU41" s="82" t="str">
        <f t="shared" si="81"/>
        <v xml:space="preserve"> </v>
      </c>
      <c r="OV41" s="61" t="str">
        <f>IF(OX41=0," ",VLOOKUP(OX41,PROTOKOL!$A:$F,6))</f>
        <v xml:space="preserve"> </v>
      </c>
      <c r="OW41" s="66"/>
      <c r="OX41" s="66"/>
      <c r="OY41" s="62"/>
      <c r="OZ41" s="63" t="str">
        <f>IF(OX41=0," ",(VLOOKUP(OX41,PROTOKOL!$A$1:$E$28,2))*OY41)</f>
        <v xml:space="preserve"> </v>
      </c>
      <c r="PA41" s="64" t="str">
        <f t="shared" si="108"/>
        <v xml:space="preserve"> </v>
      </c>
      <c r="PB41" s="65" t="str">
        <f>IF(OX41=0," ",VLOOKUP(OX41,PROTOKOL!$A:$E,5,))</f>
        <v xml:space="preserve"> </v>
      </c>
      <c r="PC41" s="82" t="str">
        <f t="shared" si="109"/>
        <v xml:space="preserve"> </v>
      </c>
      <c r="PD41" s="82">
        <f t="shared" si="110"/>
        <v>0</v>
      </c>
      <c r="PE41" s="82" t="str">
        <f t="shared" si="111"/>
        <v xml:space="preserve"> </v>
      </c>
      <c r="PF41" s="185" t="str">
        <f>IF(OQ40+OQ41+OQ42=7.5,"ü","û")</f>
        <v>û</v>
      </c>
      <c r="PG41" s="226"/>
      <c r="PH41" s="61" t="str">
        <f>IF(PJ41=0," ",VLOOKUP(PJ41,PROTOKOL!$A:$F,6))</f>
        <v>Forklift Operatörü</v>
      </c>
      <c r="PI41" s="62">
        <v>1</v>
      </c>
      <c r="PJ41" s="62">
        <v>13</v>
      </c>
      <c r="PK41" s="62">
        <v>1</v>
      </c>
      <c r="PL41" s="63">
        <f>IF(PJ41=0," ",(VLOOKUP(PJ41,PROTOKOL!$A$1:$E$28,2))*PK41)</f>
        <v>0</v>
      </c>
      <c r="PM41" s="64">
        <f t="shared" si="84"/>
        <v>1</v>
      </c>
      <c r="PN41" s="65">
        <f>IF(PJ41=0," ",VLOOKUP(PJ41,PROTOKOL!$A:$E,5,))</f>
        <v>7.5</v>
      </c>
      <c r="PO41" s="82">
        <f>IF(PJ41=0," ",PN41*PM41)/7.5*1</f>
        <v>1</v>
      </c>
      <c r="PP41" s="61" t="str">
        <f>IF(PR41=0," ",VLOOKUP(PR41,PROTOKOL!$A:$F,6))</f>
        <v xml:space="preserve"> </v>
      </c>
      <c r="PQ41" s="66"/>
      <c r="PR41" s="66"/>
      <c r="PS41" s="62"/>
      <c r="PT41" s="63" t="str">
        <f>IF(PR41=0," ",(VLOOKUP(PR41,PROTOKOL!$A$1:$E$28,2))*PS41)</f>
        <v xml:space="preserve"> </v>
      </c>
      <c r="PU41" s="64" t="str">
        <f t="shared" si="86"/>
        <v xml:space="preserve"> </v>
      </c>
      <c r="PV41" s="65" t="str">
        <f>IF(PR41=0," ",VLOOKUP(PR41,PROTOKOL!$A:$E,5,))</f>
        <v xml:space="preserve"> </v>
      </c>
      <c r="PW41" s="82" t="str">
        <f t="shared" si="87"/>
        <v xml:space="preserve"> </v>
      </c>
      <c r="PX41" s="65"/>
      <c r="PY41" s="82" t="str">
        <f t="shared" si="112"/>
        <v xml:space="preserve"> </v>
      </c>
      <c r="PZ41" s="117"/>
      <c r="QA41" s="117"/>
      <c r="QB41" s="117"/>
      <c r="QC41" s="117"/>
      <c r="QD41" s="117"/>
      <c r="QE41" s="117"/>
      <c r="QF41" s="117"/>
      <c r="QG41" s="117"/>
      <c r="QH41" s="117"/>
      <c r="QI41" s="117"/>
      <c r="QJ41" s="117"/>
      <c r="QK41" s="117"/>
      <c r="QL41" s="117"/>
      <c r="QM41" s="117"/>
      <c r="QN41" s="117"/>
      <c r="QO41" s="117"/>
    </row>
    <row r="42" spans="1:457" ht="12.75" customHeight="1" thickBot="1">
      <c r="B42" s="227"/>
      <c r="C42" s="61" t="str">
        <f>IF(E42=0," ",VLOOKUP(E42,PROTOKOL!$A:$F,6))</f>
        <v xml:space="preserve"> </v>
      </c>
      <c r="D42" s="62"/>
      <c r="E42" s="62"/>
      <c r="F42" s="62"/>
      <c r="G42" s="63" t="str">
        <f>IF(E42=0," ",(VLOOKUP(E42,PROTOKOL!$A$1:$E$28,2))*F42)</f>
        <v xml:space="preserve"> </v>
      </c>
      <c r="H42" s="64" t="str">
        <f t="shared" si="0"/>
        <v xml:space="preserve"> </v>
      </c>
      <c r="I42" s="65" t="str">
        <f>IF(E42=0," ",VLOOKUP(E42,PROTOKOL!$A:$E,5,))</f>
        <v xml:space="preserve"> </v>
      </c>
      <c r="J42" s="82" t="str">
        <f t="shared" si="1"/>
        <v xml:space="preserve"> </v>
      </c>
      <c r="K42" s="61" t="str">
        <f>IF(M42=0," ",VLOOKUP(M42,PROTOKOL!$A:$F,6))</f>
        <v xml:space="preserve"> </v>
      </c>
      <c r="L42" s="66"/>
      <c r="M42" s="66"/>
      <c r="N42" s="62"/>
      <c r="O42" s="63" t="str">
        <f>IF(M42=0," ",(VLOOKUP(M42,PROTOKOL!$A$1:$E$28,2))*N42)</f>
        <v xml:space="preserve"> </v>
      </c>
      <c r="P42" s="64" t="str">
        <f t="shared" si="2"/>
        <v xml:space="preserve"> </v>
      </c>
      <c r="Q42" s="65" t="str">
        <f>IF(M42=0," ",VLOOKUP(M42,PROTOKOL!$A:$E,5,))</f>
        <v xml:space="preserve"> </v>
      </c>
      <c r="R42" s="82" t="str">
        <f t="shared" si="3"/>
        <v xml:space="preserve"> </v>
      </c>
      <c r="S42" s="65"/>
      <c r="T42" s="82" t="str">
        <f t="shared" si="88"/>
        <v xml:space="preserve"> </v>
      </c>
      <c r="U42" s="117"/>
      <c r="V42" s="227"/>
      <c r="W42" s="61" t="str">
        <f>IF(Y42=0," ",VLOOKUP(Y42,PROTOKOL!$A:$F,6))</f>
        <v xml:space="preserve"> </v>
      </c>
      <c r="X42" s="62"/>
      <c r="Y42" s="62"/>
      <c r="Z42" s="62"/>
      <c r="AA42" s="63" t="str">
        <f>IF(Y42=0," ",(VLOOKUP(Y42,PROTOKOL!$A$1:$E$28,2))*Z42)</f>
        <v xml:space="preserve"> </v>
      </c>
      <c r="AB42" s="64" t="str">
        <f t="shared" si="4"/>
        <v xml:space="preserve"> </v>
      </c>
      <c r="AC42" s="65" t="str">
        <f>IF(Y42=0," ",VLOOKUP(Y42,PROTOKOL!$A:$E,5,))</f>
        <v xml:space="preserve"> </v>
      </c>
      <c r="AD42" s="82" t="str">
        <f t="shared" si="5"/>
        <v xml:space="preserve"> </v>
      </c>
      <c r="AE42" s="61" t="str">
        <f>IF(AG42=0," ",VLOOKUP(AG42,PROTOKOL!$A:$F,6))</f>
        <v xml:space="preserve"> </v>
      </c>
      <c r="AF42" s="66"/>
      <c r="AG42" s="66"/>
      <c r="AH42" s="62"/>
      <c r="AI42" s="63" t="str">
        <f>IF(AG42=0," ",(VLOOKUP(AG42,PROTOKOL!$A$1:$E$28,2))*AH42)</f>
        <v xml:space="preserve"> </v>
      </c>
      <c r="AJ42" s="64" t="str">
        <f t="shared" si="6"/>
        <v xml:space="preserve"> </v>
      </c>
      <c r="AK42" s="65" t="str">
        <f>IF(AG42=0," ",VLOOKUP(AG42,PROTOKOL!$A:$E,5,))</f>
        <v xml:space="preserve"> </v>
      </c>
      <c r="AL42" s="82" t="str">
        <f t="shared" si="7"/>
        <v xml:space="preserve"> </v>
      </c>
      <c r="AM42" s="65"/>
      <c r="AN42" s="82" t="str">
        <f t="shared" si="89"/>
        <v xml:space="preserve"> </v>
      </c>
      <c r="AO42" s="117"/>
      <c r="AP42" s="227"/>
      <c r="AQ42" s="61" t="str">
        <f>IF(AS42=0," ",VLOOKUP(AS42,PROTOKOL!$A:$F,6))</f>
        <v xml:space="preserve"> </v>
      </c>
      <c r="AR42" s="62"/>
      <c r="AS42" s="62"/>
      <c r="AT42" s="62"/>
      <c r="AU42" s="63" t="str">
        <f>IF(AS42=0," ",(VLOOKUP(AS42,PROTOKOL!$A$1:$E$28,2))*AT42)</f>
        <v xml:space="preserve"> </v>
      </c>
      <c r="AV42" s="64" t="str">
        <f t="shared" si="8"/>
        <v xml:space="preserve"> </v>
      </c>
      <c r="AW42" s="65" t="str">
        <f>IF(AS42=0," ",VLOOKUP(AS42,PROTOKOL!$A:$E,5,))</f>
        <v xml:space="preserve"> </v>
      </c>
      <c r="AX42" s="82" t="str">
        <f t="shared" si="9"/>
        <v xml:space="preserve"> </v>
      </c>
      <c r="AY42" s="61" t="str">
        <f>IF(BA42=0," ",VLOOKUP(BA42,PROTOKOL!$A:$F,6))</f>
        <v xml:space="preserve"> </v>
      </c>
      <c r="AZ42" s="66"/>
      <c r="BA42" s="66"/>
      <c r="BB42" s="62"/>
      <c r="BC42" s="63" t="str">
        <f>IF(BA42=0," ",(VLOOKUP(BA42,PROTOKOL!$A$1:$E$28,2))*BB42)</f>
        <v xml:space="preserve"> </v>
      </c>
      <c r="BD42" s="64" t="str">
        <f t="shared" si="10"/>
        <v xml:space="preserve"> </v>
      </c>
      <c r="BE42" s="65" t="str">
        <f>IF(BA42=0," ",VLOOKUP(BA42,PROTOKOL!$A:$E,5,))</f>
        <v xml:space="preserve"> </v>
      </c>
      <c r="BF42" s="82" t="str">
        <f t="shared" si="11"/>
        <v xml:space="preserve"> </v>
      </c>
      <c r="BG42" s="65"/>
      <c r="BH42" s="82" t="str">
        <f t="shared" si="90"/>
        <v xml:space="preserve"> </v>
      </c>
      <c r="BI42" s="117"/>
      <c r="BJ42" s="227"/>
      <c r="BK42" s="61" t="str">
        <f>IF(BM42=0," ",VLOOKUP(BM42,PROTOKOL!$A:$F,6))</f>
        <v xml:space="preserve"> </v>
      </c>
      <c r="BL42" s="62"/>
      <c r="BM42" s="62"/>
      <c r="BN42" s="62"/>
      <c r="BO42" s="63" t="str">
        <f>IF(BM42=0," ",(VLOOKUP(BM42,PROTOKOL!$A$1:$E$28,2))*BN42)</f>
        <v xml:space="preserve"> </v>
      </c>
      <c r="BP42" s="64" t="str">
        <f t="shared" si="12"/>
        <v xml:space="preserve"> </v>
      </c>
      <c r="BQ42" s="65" t="str">
        <f>IF(BM42=0," ",VLOOKUP(BM42,PROTOKOL!$A:$E,5,))</f>
        <v xml:space="preserve"> </v>
      </c>
      <c r="BR42" s="82" t="str">
        <f t="shared" si="13"/>
        <v xml:space="preserve"> </v>
      </c>
      <c r="BS42" s="61" t="str">
        <f>IF(BU42=0," ",VLOOKUP(BU42,PROTOKOL!$A:$F,6))</f>
        <v xml:space="preserve"> </v>
      </c>
      <c r="BT42" s="66"/>
      <c r="BU42" s="66"/>
      <c r="BV42" s="62"/>
      <c r="BW42" s="63" t="str">
        <f>IF(BU42=0," ",(VLOOKUP(BU42,PROTOKOL!$A$1:$E$28,2))*BV42)</f>
        <v xml:space="preserve"> </v>
      </c>
      <c r="BX42" s="64" t="str">
        <f t="shared" si="14"/>
        <v xml:space="preserve"> </v>
      </c>
      <c r="BY42" s="65" t="str">
        <f>IF(BU42=0," ",VLOOKUP(BU42,PROTOKOL!$A:$E,5,))</f>
        <v xml:space="preserve"> </v>
      </c>
      <c r="BZ42" s="82" t="str">
        <f t="shared" si="15"/>
        <v xml:space="preserve"> </v>
      </c>
      <c r="CA42" s="65"/>
      <c r="CB42" s="82" t="str">
        <f t="shared" si="91"/>
        <v xml:space="preserve"> </v>
      </c>
      <c r="CC42" s="117"/>
      <c r="CD42" s="227"/>
      <c r="CE42" s="61" t="str">
        <f>IF(CG42=0," ",VLOOKUP(CG42,PROTOKOL!$A:$F,6))</f>
        <v xml:space="preserve"> </v>
      </c>
      <c r="CF42" s="62"/>
      <c r="CG42" s="62"/>
      <c r="CH42" s="62"/>
      <c r="CI42" s="63" t="str">
        <f>IF(CG42=0," ",(VLOOKUP(CG42,PROTOKOL!$A$1:$E$28,2))*CH42)</f>
        <v xml:space="preserve"> </v>
      </c>
      <c r="CJ42" s="64" t="str">
        <f t="shared" si="16"/>
        <v xml:space="preserve"> </v>
      </c>
      <c r="CK42" s="65" t="str">
        <f>IF(CG42=0," ",VLOOKUP(CG42,PROTOKOL!$A:$E,5,))</f>
        <v xml:space="preserve"> </v>
      </c>
      <c r="CL42" s="82" t="str">
        <f t="shared" si="17"/>
        <v xml:space="preserve"> </v>
      </c>
      <c r="CM42" s="61" t="str">
        <f>IF(CO42=0," ",VLOOKUP(CO42,PROTOKOL!$A:$F,6))</f>
        <v xml:space="preserve"> </v>
      </c>
      <c r="CN42" s="66"/>
      <c r="CO42" s="66"/>
      <c r="CP42" s="62"/>
      <c r="CQ42" s="63" t="str">
        <f>IF(CO42=0," ",(VLOOKUP(CO42,PROTOKOL!$A$1:$E$28,2))*CP42)</f>
        <v xml:space="preserve"> </v>
      </c>
      <c r="CR42" s="64" t="str">
        <f t="shared" si="18"/>
        <v xml:space="preserve"> </v>
      </c>
      <c r="CS42" s="65" t="str">
        <f>IF(CO42=0," ",VLOOKUP(CO42,PROTOKOL!$A:$E,5,))</f>
        <v xml:space="preserve"> </v>
      </c>
      <c r="CT42" s="82" t="str">
        <f t="shared" si="19"/>
        <v xml:space="preserve"> </v>
      </c>
      <c r="CU42" s="65"/>
      <c r="CV42" s="82" t="str">
        <f t="shared" si="92"/>
        <v xml:space="preserve"> </v>
      </c>
      <c r="CW42" s="117"/>
      <c r="CX42" s="227"/>
      <c r="CY42" s="61" t="str">
        <f>IF(DA42=0," ",VLOOKUP(DA42,PROTOKOL!$A:$F,6))</f>
        <v xml:space="preserve"> </v>
      </c>
      <c r="CZ42" s="62"/>
      <c r="DA42" s="62"/>
      <c r="DB42" s="62"/>
      <c r="DC42" s="63" t="str">
        <f>IF(DA42=0," ",(VLOOKUP(DA42,PROTOKOL!$A$1:$E$28,2))*DB42)</f>
        <v xml:space="preserve"> </v>
      </c>
      <c r="DD42" s="64" t="str">
        <f t="shared" si="20"/>
        <v xml:space="preserve"> </v>
      </c>
      <c r="DE42" s="65" t="str">
        <f>IF(DA42=0," ",VLOOKUP(DA42,PROTOKOL!$A:$E,5,))</f>
        <v xml:space="preserve"> </v>
      </c>
      <c r="DF42" s="82" t="str">
        <f t="shared" si="21"/>
        <v xml:space="preserve"> </v>
      </c>
      <c r="DG42" s="61" t="str">
        <f>IF(DI42=0," ",VLOOKUP(DI42,PROTOKOL!$A:$F,6))</f>
        <v xml:space="preserve"> </v>
      </c>
      <c r="DH42" s="66"/>
      <c r="DI42" s="66"/>
      <c r="DJ42" s="62"/>
      <c r="DK42" s="63" t="str">
        <f>IF(DI42=0," ",(VLOOKUP(DI42,PROTOKOL!$A$1:$E$28,2))*DJ42)</f>
        <v xml:space="preserve"> </v>
      </c>
      <c r="DL42" s="64" t="str">
        <f t="shared" si="22"/>
        <v xml:space="preserve"> </v>
      </c>
      <c r="DM42" s="65" t="str">
        <f>IF(DI42=0," ",VLOOKUP(DI42,PROTOKOL!$A:$E,5,))</f>
        <v xml:space="preserve"> </v>
      </c>
      <c r="DN42" s="82" t="str">
        <f t="shared" si="23"/>
        <v xml:space="preserve"> </v>
      </c>
      <c r="DO42" s="65"/>
      <c r="DP42" s="82" t="str">
        <f t="shared" si="93"/>
        <v xml:space="preserve"> </v>
      </c>
      <c r="DQ42" s="117"/>
      <c r="DR42" s="227"/>
      <c r="DS42" s="61" t="str">
        <f>IF(DU42=0," ",VLOOKUP(DU42,PROTOKOL!$A:$F,6))</f>
        <v xml:space="preserve"> </v>
      </c>
      <c r="DT42" s="62"/>
      <c r="DU42" s="62"/>
      <c r="DV42" s="62"/>
      <c r="DW42" s="63" t="str">
        <f>IF(DU42=0," ",(VLOOKUP(DU42,PROTOKOL!$A$1:$E$28,2))*DV42)</f>
        <v xml:space="preserve"> </v>
      </c>
      <c r="DX42" s="64" t="str">
        <f t="shared" si="24"/>
        <v xml:space="preserve"> </v>
      </c>
      <c r="DY42" s="65" t="str">
        <f>IF(DU42=0," ",VLOOKUP(DU42,PROTOKOL!$A:$E,5,))</f>
        <v xml:space="preserve"> </v>
      </c>
      <c r="DZ42" s="82" t="str">
        <f t="shared" si="25"/>
        <v xml:space="preserve"> </v>
      </c>
      <c r="EA42" s="61" t="str">
        <f>IF(EC42=0," ",VLOOKUP(EC42,PROTOKOL!$A:$F,6))</f>
        <v xml:space="preserve"> </v>
      </c>
      <c r="EB42" s="66"/>
      <c r="EC42" s="66"/>
      <c r="ED42" s="62"/>
      <c r="EE42" s="63" t="str">
        <f>IF(EC42=0," ",(VLOOKUP(EC42,PROTOKOL!$A$1:$E$28,2))*ED42)</f>
        <v xml:space="preserve"> </v>
      </c>
      <c r="EF42" s="64" t="str">
        <f t="shared" si="26"/>
        <v xml:space="preserve"> </v>
      </c>
      <c r="EG42" s="65" t="str">
        <f>IF(EC42=0," ",VLOOKUP(EC42,PROTOKOL!$A:$E,5,))</f>
        <v xml:space="preserve"> </v>
      </c>
      <c r="EH42" s="82" t="str">
        <f t="shared" si="27"/>
        <v xml:space="preserve"> </v>
      </c>
      <c r="EI42" s="65"/>
      <c r="EJ42" s="82" t="str">
        <f t="shared" si="94"/>
        <v xml:space="preserve"> </v>
      </c>
      <c r="EK42" s="117"/>
      <c r="EL42" s="227"/>
      <c r="EM42" s="61" t="str">
        <f>IF(EO42=0," ",VLOOKUP(EO42,PROTOKOL!$A:$F,6))</f>
        <v xml:space="preserve"> </v>
      </c>
      <c r="EN42" s="62"/>
      <c r="EO42" s="62"/>
      <c r="EP42" s="62"/>
      <c r="EQ42" s="63" t="str">
        <f>IF(EO42=0," ",(VLOOKUP(EO42,PROTOKOL!$A$1:$E$28,2))*EP42)</f>
        <v xml:space="preserve"> </v>
      </c>
      <c r="ER42" s="64" t="str">
        <f t="shared" si="28"/>
        <v xml:space="preserve"> </v>
      </c>
      <c r="ES42" s="65" t="str">
        <f>IF(EO42=0," ",VLOOKUP(EO42,PROTOKOL!$A:$E,5,))</f>
        <v xml:space="preserve"> </v>
      </c>
      <c r="ET42" s="82" t="str">
        <f t="shared" si="29"/>
        <v xml:space="preserve"> </v>
      </c>
      <c r="EU42" s="61" t="str">
        <f>IF(EW42=0," ",VLOOKUP(EW42,PROTOKOL!$A:$F,6))</f>
        <v xml:space="preserve"> </v>
      </c>
      <c r="EV42" s="66"/>
      <c r="EW42" s="66"/>
      <c r="EX42" s="62"/>
      <c r="EY42" s="63" t="str">
        <f>IF(EW42=0," ",(VLOOKUP(EW42,PROTOKOL!$A$1:$E$28,2))*EX42)</f>
        <v xml:space="preserve"> </v>
      </c>
      <c r="EZ42" s="64" t="str">
        <f t="shared" si="30"/>
        <v xml:space="preserve"> </v>
      </c>
      <c r="FA42" s="65" t="str">
        <f>IF(EW42=0," ",VLOOKUP(EW42,PROTOKOL!$A:$E,5,))</f>
        <v xml:space="preserve"> </v>
      </c>
      <c r="FB42" s="82" t="str">
        <f t="shared" si="31"/>
        <v xml:space="preserve"> </v>
      </c>
      <c r="FC42" s="65"/>
      <c r="FD42" s="82" t="str">
        <f t="shared" si="95"/>
        <v xml:space="preserve"> </v>
      </c>
      <c r="FE42" s="117"/>
      <c r="FF42" s="227"/>
      <c r="FG42" s="61" t="str">
        <f>IF(FI42=0," ",VLOOKUP(FI42,PROTOKOL!$A:$F,6))</f>
        <v xml:space="preserve"> </v>
      </c>
      <c r="FH42" s="62"/>
      <c r="FI42" s="62"/>
      <c r="FJ42" s="62"/>
      <c r="FK42" s="63" t="str">
        <f>IF(FI42=0," ",(VLOOKUP(FI42,PROTOKOL!$A$1:$E$28,2))*FJ42)</f>
        <v xml:space="preserve"> </v>
      </c>
      <c r="FL42" s="64" t="str">
        <f t="shared" si="32"/>
        <v xml:space="preserve"> </v>
      </c>
      <c r="FM42" s="65" t="str">
        <f>IF(FI42=0," ",VLOOKUP(FI42,PROTOKOL!$A:$E,5,))</f>
        <v xml:space="preserve"> </v>
      </c>
      <c r="FN42" s="82" t="str">
        <f t="shared" si="33"/>
        <v xml:space="preserve"> </v>
      </c>
      <c r="FO42" s="61" t="str">
        <f>IF(FQ42=0," ",VLOOKUP(FQ42,PROTOKOL!$A:$F,6))</f>
        <v xml:space="preserve"> </v>
      </c>
      <c r="FP42" s="66"/>
      <c r="FQ42" s="66"/>
      <c r="FR42" s="62"/>
      <c r="FS42" s="63" t="str">
        <f>IF(FQ42=0," ",(VLOOKUP(FQ42,PROTOKOL!$A$1:$E$28,2))*FR42)</f>
        <v xml:space="preserve"> </v>
      </c>
      <c r="FT42" s="64" t="str">
        <f t="shared" si="34"/>
        <v xml:space="preserve"> </v>
      </c>
      <c r="FU42" s="65" t="str">
        <f>IF(FQ42=0," ",VLOOKUP(FQ42,PROTOKOL!$A:$E,5,))</f>
        <v xml:space="preserve"> </v>
      </c>
      <c r="FV42" s="82" t="str">
        <f t="shared" si="35"/>
        <v xml:space="preserve"> </v>
      </c>
      <c r="FW42" s="65"/>
      <c r="FX42" s="82" t="str">
        <f t="shared" si="96"/>
        <v xml:space="preserve"> </v>
      </c>
      <c r="FY42" s="117"/>
      <c r="FZ42" s="227"/>
      <c r="GA42" s="61" t="str">
        <f>IF(GC42=0," ",VLOOKUP(GC42,PROTOKOL!$A:$F,6))</f>
        <v xml:space="preserve"> </v>
      </c>
      <c r="GB42" s="62"/>
      <c r="GC42" s="62"/>
      <c r="GD42" s="62"/>
      <c r="GE42" s="63" t="str">
        <f>IF(GC42=0," ",(VLOOKUP(GC42,PROTOKOL!$A$1:$E$28,2))*GD42)</f>
        <v xml:space="preserve"> </v>
      </c>
      <c r="GF42" s="64" t="str">
        <f t="shared" si="36"/>
        <v xml:space="preserve"> </v>
      </c>
      <c r="GG42" s="65" t="str">
        <f>IF(GC42=0," ",VLOOKUP(GC42,PROTOKOL!$A:$E,5,))</f>
        <v xml:space="preserve"> </v>
      </c>
      <c r="GH42" s="82" t="str">
        <f t="shared" si="37"/>
        <v xml:space="preserve"> </v>
      </c>
      <c r="GI42" s="61" t="str">
        <f>IF(GK42=0," ",VLOOKUP(GK42,PROTOKOL!$A:$F,6))</f>
        <v xml:space="preserve"> </v>
      </c>
      <c r="GJ42" s="66"/>
      <c r="GK42" s="66"/>
      <c r="GL42" s="62"/>
      <c r="GM42" s="63" t="str">
        <f>IF(GK42=0," ",(VLOOKUP(GK42,PROTOKOL!$A$1:$E$28,2))*GL42)</f>
        <v xml:space="preserve"> </v>
      </c>
      <c r="GN42" s="64" t="str">
        <f t="shared" si="38"/>
        <v xml:space="preserve"> </v>
      </c>
      <c r="GO42" s="65" t="str">
        <f>IF(GK42=0," ",VLOOKUP(GK42,PROTOKOL!$A:$E,5,))</f>
        <v xml:space="preserve"> </v>
      </c>
      <c r="GP42" s="82" t="str">
        <f t="shared" si="39"/>
        <v xml:space="preserve"> </v>
      </c>
      <c r="GQ42" s="65"/>
      <c r="GR42" s="82" t="str">
        <f t="shared" si="97"/>
        <v xml:space="preserve"> </v>
      </c>
      <c r="GS42" s="117"/>
      <c r="GT42" s="227"/>
      <c r="GU42" s="61" t="str">
        <f>IF(GW42=0," ",VLOOKUP(GW42,PROTOKOL!$A:$F,6))</f>
        <v xml:space="preserve"> </v>
      </c>
      <c r="GV42" s="62"/>
      <c r="GW42" s="62"/>
      <c r="GX42" s="62"/>
      <c r="GY42" s="63" t="str">
        <f>IF(GW42=0," ",(VLOOKUP(GW42,PROTOKOL!$A$1:$E$28,2))*GX42)</f>
        <v xml:space="preserve"> </v>
      </c>
      <c r="GZ42" s="64" t="str">
        <f t="shared" si="40"/>
        <v xml:space="preserve"> </v>
      </c>
      <c r="HA42" s="65" t="str">
        <f>IF(GW42=0," ",VLOOKUP(GW42,PROTOKOL!$A:$E,5,))</f>
        <v xml:space="preserve"> </v>
      </c>
      <c r="HB42" s="82" t="str">
        <f t="shared" si="41"/>
        <v xml:space="preserve"> </v>
      </c>
      <c r="HC42" s="61" t="str">
        <f>IF(HE42=0," ",VLOOKUP(HE42,PROTOKOL!$A:$F,6))</f>
        <v xml:space="preserve"> </v>
      </c>
      <c r="HD42" s="66"/>
      <c r="HE42" s="66"/>
      <c r="HF42" s="62"/>
      <c r="HG42" s="63" t="str">
        <f>IF(HE42=0," ",(VLOOKUP(HE42,PROTOKOL!$A$1:$E$28,2))*HF42)</f>
        <v xml:space="preserve"> </v>
      </c>
      <c r="HH42" s="64" t="str">
        <f t="shared" si="42"/>
        <v xml:space="preserve"> </v>
      </c>
      <c r="HI42" s="65" t="str">
        <f>IF(HE42=0," ",VLOOKUP(HE42,PROTOKOL!$A:$E,5,))</f>
        <v xml:space="preserve"> </v>
      </c>
      <c r="HJ42" s="82" t="str">
        <f t="shared" si="43"/>
        <v xml:space="preserve"> </v>
      </c>
      <c r="HK42" s="65"/>
      <c r="HL42" s="82" t="str">
        <f t="shared" si="98"/>
        <v xml:space="preserve"> </v>
      </c>
      <c r="HM42" s="117"/>
      <c r="HN42" s="227"/>
      <c r="HO42" s="61" t="str">
        <f>IF(HQ42=0," ",VLOOKUP(HQ42,PROTOKOL!$A:$F,6))</f>
        <v xml:space="preserve"> </v>
      </c>
      <c r="HP42" s="62"/>
      <c r="HQ42" s="62"/>
      <c r="HR42" s="62"/>
      <c r="HS42" s="63" t="str">
        <f>IF(HQ42=0," ",(VLOOKUP(HQ42,PROTOKOL!$A$1:$E$28,2))*HR42)</f>
        <v xml:space="preserve"> </v>
      </c>
      <c r="HT42" s="64" t="str">
        <f t="shared" si="44"/>
        <v xml:space="preserve"> </v>
      </c>
      <c r="HU42" s="65" t="str">
        <f>IF(HQ42=0," ",VLOOKUP(HQ42,PROTOKOL!$A:$E,5,))</f>
        <v xml:space="preserve"> </v>
      </c>
      <c r="HV42" s="82" t="str">
        <f t="shared" si="45"/>
        <v xml:space="preserve"> </v>
      </c>
      <c r="HW42" s="61" t="str">
        <f>IF(HY42=0," ",VLOOKUP(HY42,PROTOKOL!$A:$F,6))</f>
        <v xml:space="preserve"> </v>
      </c>
      <c r="HX42" s="66"/>
      <c r="HY42" s="66"/>
      <c r="HZ42" s="62"/>
      <c r="IA42" s="63" t="str">
        <f>IF(HY42=0," ",(VLOOKUP(HY42,PROTOKOL!$A$1:$E$28,2))*HZ42)</f>
        <v xml:space="preserve"> </v>
      </c>
      <c r="IB42" s="64" t="str">
        <f t="shared" si="46"/>
        <v xml:space="preserve"> </v>
      </c>
      <c r="IC42" s="65" t="str">
        <f>IF(HY42=0," ",VLOOKUP(HY42,PROTOKOL!$A:$E,5,))</f>
        <v xml:space="preserve"> </v>
      </c>
      <c r="ID42" s="82" t="str">
        <f t="shared" si="47"/>
        <v xml:space="preserve"> </v>
      </c>
      <c r="IE42" s="65"/>
      <c r="IF42" s="82" t="str">
        <f t="shared" si="99"/>
        <v xml:space="preserve"> </v>
      </c>
      <c r="IG42" s="117"/>
      <c r="IH42" s="227"/>
      <c r="II42" s="61" t="str">
        <f>IF(IK42=0," ",VLOOKUP(IK42,PROTOKOL!$A:$F,6))</f>
        <v xml:space="preserve"> </v>
      </c>
      <c r="IJ42" s="62"/>
      <c r="IK42" s="62"/>
      <c r="IL42" s="62"/>
      <c r="IM42" s="63" t="str">
        <f>IF(IK42=0," ",(VLOOKUP(IK42,PROTOKOL!$A$1:$E$28,2))*IL42)</f>
        <v xml:space="preserve"> </v>
      </c>
      <c r="IN42" s="64" t="str">
        <f t="shared" si="48"/>
        <v xml:space="preserve"> </v>
      </c>
      <c r="IO42" s="65" t="str">
        <f>IF(IK42=0," ",VLOOKUP(IK42,PROTOKOL!$A:$E,5,))</f>
        <v xml:space="preserve"> </v>
      </c>
      <c r="IP42" s="82" t="str">
        <f t="shared" si="49"/>
        <v xml:space="preserve"> </v>
      </c>
      <c r="IQ42" s="61" t="str">
        <f>IF(IS42=0," ",VLOOKUP(IS42,PROTOKOL!$A:$F,6))</f>
        <v xml:space="preserve"> </v>
      </c>
      <c r="IR42" s="66"/>
      <c r="IS42" s="66"/>
      <c r="IT42" s="62"/>
      <c r="IU42" s="63" t="str">
        <f>IF(IS42=0," ",(VLOOKUP(IS42,PROTOKOL!$A$1:$E$28,2))*IT42)</f>
        <v xml:space="preserve"> </v>
      </c>
      <c r="IV42" s="64" t="str">
        <f t="shared" si="50"/>
        <v xml:space="preserve"> </v>
      </c>
      <c r="IW42" s="65" t="str">
        <f>IF(IS42=0," ",VLOOKUP(IS42,PROTOKOL!$A:$E,5,))</f>
        <v xml:space="preserve"> </v>
      </c>
      <c r="IX42" s="82" t="str">
        <f t="shared" si="51"/>
        <v xml:space="preserve"> </v>
      </c>
      <c r="IY42" s="65"/>
      <c r="IZ42" s="82" t="str">
        <f t="shared" si="100"/>
        <v xml:space="preserve"> </v>
      </c>
      <c r="JA42" s="117"/>
      <c r="JB42" s="227"/>
      <c r="JC42" s="61" t="str">
        <f>IF(JE42=0," ",VLOOKUP(JE42,PROTOKOL!$A:$F,6))</f>
        <v xml:space="preserve"> </v>
      </c>
      <c r="JD42" s="62"/>
      <c r="JE42" s="62"/>
      <c r="JF42" s="62"/>
      <c r="JG42" s="63" t="str">
        <f>IF(JE42=0," ",(VLOOKUP(JE42,PROTOKOL!$A$1:$E$28,2))*JF42)</f>
        <v xml:space="preserve"> </v>
      </c>
      <c r="JH42" s="64" t="str">
        <f t="shared" si="52"/>
        <v xml:space="preserve"> </v>
      </c>
      <c r="JI42" s="65" t="str">
        <f>IF(JE42=0," ",VLOOKUP(JE42,PROTOKOL!$A:$E,5,))</f>
        <v xml:space="preserve"> </v>
      </c>
      <c r="JJ42" s="82"/>
      <c r="JK42" s="61" t="str">
        <f>IF(JM42=0," ",VLOOKUP(JM42,PROTOKOL!$A:$F,6))</f>
        <v xml:space="preserve"> </v>
      </c>
      <c r="JL42" s="66"/>
      <c r="JM42" s="66"/>
      <c r="JN42" s="62"/>
      <c r="JO42" s="63" t="str">
        <f>IF(JM42=0," ",(VLOOKUP(JM42,PROTOKOL!$A$1:$E$28,2))*JN42)</f>
        <v xml:space="preserve"> </v>
      </c>
      <c r="JP42" s="64" t="str">
        <f t="shared" si="54"/>
        <v xml:space="preserve"> </v>
      </c>
      <c r="JQ42" s="65" t="str">
        <f>IF(JM42=0," ",VLOOKUP(JM42,PROTOKOL!$A:$E,5,))</f>
        <v xml:space="preserve"> </v>
      </c>
      <c r="JR42" s="82" t="str">
        <f t="shared" si="55"/>
        <v xml:space="preserve"> </v>
      </c>
      <c r="JS42" s="65"/>
      <c r="JT42" s="82" t="str">
        <f t="shared" si="101"/>
        <v xml:space="preserve"> </v>
      </c>
      <c r="JU42" s="117"/>
      <c r="JV42" s="227"/>
      <c r="JW42" s="61" t="str">
        <f>IF(JY42=0," ",VLOOKUP(JY42,PROTOKOL!$A:$F,6))</f>
        <v xml:space="preserve"> </v>
      </c>
      <c r="JX42" s="62"/>
      <c r="JY42" s="62"/>
      <c r="JZ42" s="62"/>
      <c r="KA42" s="63" t="str">
        <f>IF(JY42=0," ",(VLOOKUP(JY42,PROTOKOL!$A$1:$E$28,2))*JZ42)</f>
        <v xml:space="preserve"> </v>
      </c>
      <c r="KB42" s="64" t="str">
        <f t="shared" si="56"/>
        <v xml:space="preserve"> </v>
      </c>
      <c r="KC42" s="65" t="str">
        <f>IF(JY42=0," ",VLOOKUP(JY42,PROTOKOL!$A:$E,5,))</f>
        <v xml:space="preserve"> </v>
      </c>
      <c r="KD42" s="82" t="str">
        <f t="shared" si="57"/>
        <v xml:space="preserve"> </v>
      </c>
      <c r="KE42" s="61" t="str">
        <f>IF(KG42=0," ",VLOOKUP(KG42,PROTOKOL!$A:$F,6))</f>
        <v xml:space="preserve"> </v>
      </c>
      <c r="KF42" s="66"/>
      <c r="KG42" s="66"/>
      <c r="KH42" s="62"/>
      <c r="KI42" s="63" t="str">
        <f>IF(KG42=0," ",(VLOOKUP(KG42,PROTOKOL!$A$1:$E$28,2))*KH42)</f>
        <v xml:space="preserve"> </v>
      </c>
      <c r="KJ42" s="64" t="str">
        <f t="shared" si="58"/>
        <v xml:space="preserve"> </v>
      </c>
      <c r="KK42" s="65" t="str">
        <f>IF(KG42=0," ",VLOOKUP(KG42,PROTOKOL!$A:$E,5,))</f>
        <v xml:space="preserve"> </v>
      </c>
      <c r="KL42" s="82" t="str">
        <f t="shared" si="59"/>
        <v xml:space="preserve"> </v>
      </c>
      <c r="KM42" s="65"/>
      <c r="KN42" s="82" t="str">
        <f t="shared" si="102"/>
        <v xml:space="preserve"> </v>
      </c>
      <c r="KO42" s="117"/>
      <c r="KP42" s="227"/>
      <c r="KQ42" s="61" t="str">
        <f>IF(KS42=0," ",VLOOKUP(KS42,PROTOKOL!$A:$F,6))</f>
        <v xml:space="preserve"> </v>
      </c>
      <c r="KR42" s="62"/>
      <c r="KS42" s="62"/>
      <c r="KT42" s="62"/>
      <c r="KU42" s="63" t="str">
        <f>IF(KS42=0," ",(VLOOKUP(KS42,PROTOKOL!$A$1:$E$28,2))*KT42)</f>
        <v xml:space="preserve"> </v>
      </c>
      <c r="KV42" s="64" t="str">
        <f t="shared" si="60"/>
        <v xml:space="preserve"> </v>
      </c>
      <c r="KW42" s="65" t="str">
        <f>IF(KS42=0," ",VLOOKUP(KS42,PROTOKOL!$A:$E,5,))</f>
        <v xml:space="preserve"> </v>
      </c>
      <c r="KX42" s="82" t="str">
        <f t="shared" si="61"/>
        <v xml:space="preserve"> </v>
      </c>
      <c r="KY42" s="61" t="str">
        <f>IF(LA42=0," ",VLOOKUP(LA42,PROTOKOL!$A:$F,6))</f>
        <v xml:space="preserve"> </v>
      </c>
      <c r="KZ42" s="66"/>
      <c r="LA42" s="66"/>
      <c r="LB42" s="62"/>
      <c r="LC42" s="63" t="str">
        <f>IF(LA42=0," ",(VLOOKUP(LA42,PROTOKOL!$A$1:$E$28,2))*LB42)</f>
        <v xml:space="preserve"> </v>
      </c>
      <c r="LD42" s="64" t="str">
        <f t="shared" si="62"/>
        <v xml:space="preserve"> </v>
      </c>
      <c r="LE42" s="65" t="str">
        <f>IF(LA42=0," ",VLOOKUP(LA42,PROTOKOL!$A:$E,5,))</f>
        <v xml:space="preserve"> </v>
      </c>
      <c r="LF42" s="82" t="str">
        <f t="shared" si="63"/>
        <v xml:space="preserve"> </v>
      </c>
      <c r="LG42" s="65"/>
      <c r="LH42" s="82" t="str">
        <f t="shared" si="103"/>
        <v xml:space="preserve"> </v>
      </c>
      <c r="LI42" s="117"/>
      <c r="LJ42" s="227"/>
      <c r="LK42" s="61" t="str">
        <f>IF(LM42=0," ",VLOOKUP(LM42,PROTOKOL!$A:$F,6))</f>
        <v xml:space="preserve"> </v>
      </c>
      <c r="LL42" s="62"/>
      <c r="LM42" s="62"/>
      <c r="LN42" s="62"/>
      <c r="LO42" s="63" t="str">
        <f>IF(LM42=0," ",(VLOOKUP(LM42,PROTOKOL!$A$1:$E$28,2))*LN42)</f>
        <v xml:space="preserve"> </v>
      </c>
      <c r="LP42" s="64" t="str">
        <f t="shared" si="64"/>
        <v xml:space="preserve"> </v>
      </c>
      <c r="LQ42" s="65" t="str">
        <f>IF(LM42=0," ",VLOOKUP(LM42,PROTOKOL!$A:$E,5,))</f>
        <v xml:space="preserve"> </v>
      </c>
      <c r="LR42" s="82" t="str">
        <f t="shared" si="65"/>
        <v xml:space="preserve"> </v>
      </c>
      <c r="LS42" s="61" t="str">
        <f>IF(LU42=0," ",VLOOKUP(LU42,PROTOKOL!$A:$F,6))</f>
        <v xml:space="preserve"> </v>
      </c>
      <c r="LT42" s="66"/>
      <c r="LU42" s="66"/>
      <c r="LV42" s="62"/>
      <c r="LW42" s="63" t="str">
        <f>IF(LU42=0," ",(VLOOKUP(LU42,PROTOKOL!$A$1:$E$28,2))*LV42)</f>
        <v xml:space="preserve"> </v>
      </c>
      <c r="LX42" s="64" t="str">
        <f t="shared" si="66"/>
        <v xml:space="preserve"> </v>
      </c>
      <c r="LY42" s="65" t="str">
        <f>IF(LU42=0," ",VLOOKUP(LU42,PROTOKOL!$A:$E,5,))</f>
        <v xml:space="preserve"> </v>
      </c>
      <c r="LZ42" s="82" t="str">
        <f t="shared" si="67"/>
        <v xml:space="preserve"> </v>
      </c>
      <c r="MA42" s="65"/>
      <c r="MB42" s="82" t="str">
        <f t="shared" si="104"/>
        <v xml:space="preserve"> </v>
      </c>
      <c r="MC42" s="117"/>
      <c r="MD42" s="227"/>
      <c r="ME42" s="61" t="str">
        <f>IF(MG42=0," ",VLOOKUP(MG42,PROTOKOL!$A:$F,6))</f>
        <v xml:space="preserve"> </v>
      </c>
      <c r="MF42" s="62"/>
      <c r="MG42" s="62"/>
      <c r="MH42" s="62"/>
      <c r="MI42" s="63" t="str">
        <f>IF(MG42=0," ",(VLOOKUP(MG42,PROTOKOL!$A$1:$E$28,2))*MH42)</f>
        <v xml:space="preserve"> </v>
      </c>
      <c r="MJ42" s="64" t="str">
        <f t="shared" si="68"/>
        <v xml:space="preserve"> </v>
      </c>
      <c r="MK42" s="65" t="str">
        <f>IF(MG42=0," ",VLOOKUP(MG42,PROTOKOL!$A:$E,5,))</f>
        <v xml:space="preserve"> </v>
      </c>
      <c r="ML42" s="82" t="str">
        <f t="shared" si="69"/>
        <v xml:space="preserve"> </v>
      </c>
      <c r="MM42" s="61" t="str">
        <f>IF(MO42=0," ",VLOOKUP(MO42,PROTOKOL!$A:$F,6))</f>
        <v xml:space="preserve"> </v>
      </c>
      <c r="MN42" s="66"/>
      <c r="MO42" s="66"/>
      <c r="MP42" s="62"/>
      <c r="MQ42" s="63" t="str">
        <f>IF(MO42=0," ",(VLOOKUP(MO42,PROTOKOL!$A$1:$E$28,2))*MP42)</f>
        <v xml:space="preserve"> </v>
      </c>
      <c r="MR42" s="64" t="str">
        <f t="shared" si="70"/>
        <v xml:space="preserve"> </v>
      </c>
      <c r="MS42" s="65" t="str">
        <f>IF(MO42=0," ",VLOOKUP(MO42,PROTOKOL!$A:$E,5,))</f>
        <v xml:space="preserve"> </v>
      </c>
      <c r="MT42" s="82" t="str">
        <f t="shared" si="71"/>
        <v xml:space="preserve"> </v>
      </c>
      <c r="MU42" s="65"/>
      <c r="MV42" s="82" t="str">
        <f t="shared" si="105"/>
        <v xml:space="preserve"> </v>
      </c>
      <c r="MW42" s="117"/>
      <c r="MX42" s="227"/>
      <c r="MY42" s="61" t="str">
        <f>IF(NA42=0," ",VLOOKUP(NA42,PROTOKOL!$A:$F,6))</f>
        <v xml:space="preserve"> </v>
      </c>
      <c r="MZ42" s="62"/>
      <c r="NA42" s="62"/>
      <c r="NB42" s="62"/>
      <c r="NC42" s="63" t="str">
        <f>IF(NA42=0," ",(VLOOKUP(NA42,PROTOKOL!$A$1:$E$28,2))*NB42)</f>
        <v xml:space="preserve"> </v>
      </c>
      <c r="ND42" s="64" t="str">
        <f t="shared" si="72"/>
        <v xml:space="preserve"> </v>
      </c>
      <c r="NE42" s="65" t="str">
        <f>IF(NA42=0," ",VLOOKUP(NA42,PROTOKOL!$A:$E,5,))</f>
        <v xml:space="preserve"> </v>
      </c>
      <c r="NF42" s="82" t="str">
        <f t="shared" si="73"/>
        <v xml:space="preserve"> </v>
      </c>
      <c r="NG42" s="61" t="str">
        <f>IF(NI42=0," ",VLOOKUP(NI42,PROTOKOL!$A:$F,6))</f>
        <v xml:space="preserve"> </v>
      </c>
      <c r="NH42" s="66"/>
      <c r="NI42" s="66"/>
      <c r="NJ42" s="62"/>
      <c r="NK42" s="63" t="str">
        <f>IF(NI42=0," ",(VLOOKUP(NI42,PROTOKOL!$A$1:$E$28,2))*NJ42)</f>
        <v xml:space="preserve"> </v>
      </c>
      <c r="NL42" s="64" t="str">
        <f t="shared" si="74"/>
        <v xml:space="preserve"> </v>
      </c>
      <c r="NM42" s="65" t="str">
        <f>IF(NI42=0," ",VLOOKUP(NI42,PROTOKOL!$A:$E,5,))</f>
        <v xml:space="preserve"> </v>
      </c>
      <c r="NN42" s="82" t="str">
        <f t="shared" si="75"/>
        <v xml:space="preserve"> </v>
      </c>
      <c r="NO42" s="65"/>
      <c r="NP42" s="82" t="str">
        <f t="shared" si="106"/>
        <v xml:space="preserve"> </v>
      </c>
      <c r="NQ42" s="117"/>
      <c r="NR42" s="227"/>
      <c r="NS42" s="61" t="str">
        <f>IF(NU42=0," ",VLOOKUP(NU42,PROTOKOL!$A:$F,6))</f>
        <v>Forklift Operatörü</v>
      </c>
      <c r="NT42" s="62">
        <v>1</v>
      </c>
      <c r="NU42" s="62">
        <v>13</v>
      </c>
      <c r="NV42" s="62">
        <v>3</v>
      </c>
      <c r="NW42" s="63">
        <f>IF(NU42=0," ",(VLOOKUP(NU42,PROTOKOL!$A$1:$E$28,2))*NV42)</f>
        <v>0</v>
      </c>
      <c r="NX42" s="64">
        <f t="shared" si="76"/>
        <v>1</v>
      </c>
      <c r="NY42" s="65">
        <f>IF(NU42=0," ",VLOOKUP(NU42,PROTOKOL!$A:$E,5,))</f>
        <v>7.5</v>
      </c>
      <c r="NZ42" s="82">
        <f>IF(NU42=0," ",NY42*NX42)/7.5*3</f>
        <v>3</v>
      </c>
      <c r="OA42" s="61" t="str">
        <f>IF(OC42=0," ",VLOOKUP(OC42,PROTOKOL!$A:$F,6))</f>
        <v xml:space="preserve"> </v>
      </c>
      <c r="OB42" s="66"/>
      <c r="OC42" s="66"/>
      <c r="OD42" s="62"/>
      <c r="OE42" s="63" t="str">
        <f>IF(OC42=0," ",(VLOOKUP(OC42,PROTOKOL!$A$1:$E$28,2))*OD42)</f>
        <v xml:space="preserve"> </v>
      </c>
      <c r="OF42" s="64" t="str">
        <f t="shared" si="78"/>
        <v xml:space="preserve"> </v>
      </c>
      <c r="OG42" s="65" t="str">
        <f>IF(OC42=0," ",VLOOKUP(OC42,PROTOKOL!$A:$E,5,))</f>
        <v xml:space="preserve"> </v>
      </c>
      <c r="OH42" s="82" t="str">
        <f t="shared" si="79"/>
        <v xml:space="preserve"> </v>
      </c>
      <c r="OI42" s="65"/>
      <c r="OJ42" s="82" t="str">
        <f t="shared" si="107"/>
        <v xml:space="preserve"> </v>
      </c>
      <c r="OK42" s="117"/>
      <c r="OL42" s="209">
        <v>7</v>
      </c>
      <c r="OM42" s="226"/>
      <c r="ON42" s="61" t="str">
        <f>IF(OP42=0," ",VLOOKUP(OP42,PROTOKOL!$A:$F,6))</f>
        <v xml:space="preserve"> </v>
      </c>
      <c r="OO42" s="62"/>
      <c r="OP42" s="62"/>
      <c r="OQ42" s="62"/>
      <c r="OR42" s="63" t="str">
        <f>IF(OP42=0," ",(VLOOKUP(OP42,PROTOKOL!$A$1:$E$28,2))*OQ42)</f>
        <v xml:space="preserve"> </v>
      </c>
      <c r="OS42" s="64" t="str">
        <f t="shared" si="80"/>
        <v xml:space="preserve"> </v>
      </c>
      <c r="OT42" s="65" t="str">
        <f>IF(OP42=0," ",VLOOKUP(OP42,PROTOKOL!$A:$E,5,))</f>
        <v xml:space="preserve"> </v>
      </c>
      <c r="OU42" s="82" t="str">
        <f t="shared" si="81"/>
        <v xml:space="preserve"> </v>
      </c>
      <c r="OV42" s="61" t="str">
        <f>IF(OX42=0," ",VLOOKUP(OX42,PROTOKOL!$A:$F,6))</f>
        <v xml:space="preserve"> </v>
      </c>
      <c r="OW42" s="66"/>
      <c r="OX42" s="66"/>
      <c r="OY42" s="62"/>
      <c r="OZ42" s="63" t="str">
        <f>IF(OX42=0," ",(VLOOKUP(OX42,PROTOKOL!$A$1:$E$28,2))*OY42)</f>
        <v xml:space="preserve"> </v>
      </c>
      <c r="PA42" s="64" t="str">
        <f t="shared" si="108"/>
        <v xml:space="preserve"> </v>
      </c>
      <c r="PB42" s="65" t="str">
        <f>IF(OX42=0," ",VLOOKUP(OX42,PROTOKOL!$A:$E,5,))</f>
        <v xml:space="preserve"> </v>
      </c>
      <c r="PC42" s="82" t="str">
        <f t="shared" si="109"/>
        <v xml:space="preserve"> </v>
      </c>
      <c r="PD42" s="82">
        <f t="shared" si="110"/>
        <v>0</v>
      </c>
      <c r="PE42" s="82" t="str">
        <f t="shared" si="111"/>
        <v xml:space="preserve"> </v>
      </c>
      <c r="PF42" s="117"/>
      <c r="PG42" s="227"/>
      <c r="PH42" s="61" t="str">
        <f>IF(PJ42=0," ",VLOOKUP(PJ42,PROTOKOL!$A:$F,6))</f>
        <v xml:space="preserve"> </v>
      </c>
      <c r="PI42" s="62"/>
      <c r="PJ42" s="62"/>
      <c r="PK42" s="62"/>
      <c r="PL42" s="63" t="str">
        <f>IF(PJ42=0," ",(VLOOKUP(PJ42,PROTOKOL!$A$1:$E$28,2))*PK42)</f>
        <v xml:space="preserve"> </v>
      </c>
      <c r="PM42" s="64" t="str">
        <f t="shared" si="84"/>
        <v xml:space="preserve"> </v>
      </c>
      <c r="PN42" s="65" t="str">
        <f>IF(PJ42=0," ",VLOOKUP(PJ42,PROTOKOL!$A:$E,5,))</f>
        <v xml:space="preserve"> </v>
      </c>
      <c r="PO42" s="82" t="str">
        <f t="shared" si="85"/>
        <v xml:space="preserve"> </v>
      </c>
      <c r="PP42" s="61" t="str">
        <f>IF(PR42=0," ",VLOOKUP(PR42,PROTOKOL!$A:$F,6))</f>
        <v xml:space="preserve"> </v>
      </c>
      <c r="PQ42" s="66"/>
      <c r="PR42" s="66"/>
      <c r="PS42" s="62"/>
      <c r="PT42" s="63" t="str">
        <f>IF(PR42=0," ",(VLOOKUP(PR42,PROTOKOL!$A$1:$E$28,2))*PS42)</f>
        <v xml:space="preserve"> </v>
      </c>
      <c r="PU42" s="64" t="str">
        <f t="shared" si="86"/>
        <v xml:space="preserve"> </v>
      </c>
      <c r="PV42" s="65" t="str">
        <f>IF(PR42=0," ",VLOOKUP(PR42,PROTOKOL!$A:$E,5,))</f>
        <v xml:space="preserve"> </v>
      </c>
      <c r="PW42" s="82" t="str">
        <f t="shared" si="87"/>
        <v xml:space="preserve"> </v>
      </c>
      <c r="PX42" s="65"/>
      <c r="PY42" s="82" t="str">
        <f t="shared" si="112"/>
        <v xml:space="preserve"> </v>
      </c>
      <c r="PZ42" s="117"/>
      <c r="QA42" s="117"/>
      <c r="QB42" s="117"/>
      <c r="QC42" s="117"/>
      <c r="QD42" s="117"/>
      <c r="QE42" s="117"/>
      <c r="QF42" s="117"/>
      <c r="QG42" s="117"/>
      <c r="QH42" s="117"/>
      <c r="QI42" s="117"/>
      <c r="QJ42" s="117"/>
      <c r="QK42" s="117"/>
      <c r="QL42" s="117"/>
      <c r="QM42" s="117"/>
      <c r="QN42" s="117"/>
      <c r="QO42" s="117"/>
    </row>
    <row r="43" spans="1:457" ht="12.75" customHeight="1">
      <c r="A43" s="58"/>
      <c r="B43" s="225">
        <v>8</v>
      </c>
      <c r="C43" s="61" t="str">
        <f>IF(E43=0," ",VLOOKUP(E43,PROTOKOL!$A:$F,6))</f>
        <v xml:space="preserve"> </v>
      </c>
      <c r="D43" s="62"/>
      <c r="E43" s="62"/>
      <c r="F43" s="62"/>
      <c r="G43" s="63" t="str">
        <f>IF(E43=0," ",(VLOOKUP(E43,PROTOKOL!$A$1:$E$28,2))*F43)</f>
        <v xml:space="preserve"> </v>
      </c>
      <c r="H43" s="64" t="str">
        <f t="shared" si="0"/>
        <v xml:space="preserve"> </v>
      </c>
      <c r="I43" s="65" t="str">
        <f>IF(E43=0," ",VLOOKUP(E43,PROTOKOL!$A:$E,5,))</f>
        <v xml:space="preserve"> </v>
      </c>
      <c r="J43" s="82" t="str">
        <f t="shared" si="1"/>
        <v xml:space="preserve"> </v>
      </c>
      <c r="K43" s="61" t="str">
        <f>IF(M43=0," ",VLOOKUP(M43,PROTOKOL!$A:$F,6))</f>
        <v xml:space="preserve"> </v>
      </c>
      <c r="L43" s="66"/>
      <c r="M43" s="66"/>
      <c r="N43" s="62"/>
      <c r="O43" s="63" t="str">
        <f>IF(M43=0," ",(VLOOKUP(M43,PROTOKOL!$A$1:$E$28,2))*N43)</f>
        <v xml:space="preserve"> </v>
      </c>
      <c r="P43" s="64" t="str">
        <f t="shared" si="2"/>
        <v xml:space="preserve"> </v>
      </c>
      <c r="Q43" s="65" t="str">
        <f>IF(M43=0," ",VLOOKUP(M43,PROTOKOL!$A:$E,5,))</f>
        <v xml:space="preserve"> </v>
      </c>
      <c r="R43" s="82" t="str">
        <f t="shared" si="3"/>
        <v xml:space="preserve"> </v>
      </c>
      <c r="S43" s="65"/>
      <c r="T43" s="82" t="str">
        <f t="shared" si="88"/>
        <v xml:space="preserve"> </v>
      </c>
      <c r="U43" s="117"/>
      <c r="V43" s="225">
        <v>8</v>
      </c>
      <c r="W43" s="61" t="str">
        <f>IF(Y43=0," ",VLOOKUP(Y43,PROTOKOL!$A:$F,6))</f>
        <v>SIZDIRMAZLIK TAMİR</v>
      </c>
      <c r="X43" s="62">
        <v>120</v>
      </c>
      <c r="Y43" s="62">
        <v>11</v>
      </c>
      <c r="Z43" s="62">
        <v>7.5</v>
      </c>
      <c r="AA43" s="63">
        <f>IF(Y43=0," ",(VLOOKUP(Y43,PROTOKOL!$A$1:$E$28,2))*Z43)</f>
        <v>78</v>
      </c>
      <c r="AB43" s="64">
        <f t="shared" si="4"/>
        <v>42</v>
      </c>
      <c r="AC43" s="65">
        <f>IF(Y43=0," ",VLOOKUP(Y43,PROTOKOL!$A:$E,5,))</f>
        <v>0.61435714285714293</v>
      </c>
      <c r="AD43" s="82">
        <f t="shared" si="5"/>
        <v>25.803000000000004</v>
      </c>
      <c r="AE43" s="61" t="str">
        <f>IF(AG43=0," ",VLOOKUP(AG43,PROTOKOL!$A:$F,6))</f>
        <v xml:space="preserve"> </v>
      </c>
      <c r="AF43" s="66"/>
      <c r="AG43" s="66"/>
      <c r="AH43" s="62"/>
      <c r="AI43" s="63" t="str">
        <f>IF(AG43=0," ",(VLOOKUP(AG43,PROTOKOL!$A$1:$E$28,2))*AH43)</f>
        <v xml:space="preserve"> </v>
      </c>
      <c r="AJ43" s="64" t="str">
        <f t="shared" si="6"/>
        <v xml:space="preserve"> </v>
      </c>
      <c r="AK43" s="65" t="str">
        <f>IF(AG43=0," ",VLOOKUP(AG43,PROTOKOL!$A:$E,5,))</f>
        <v xml:space="preserve"> </v>
      </c>
      <c r="AL43" s="82" t="str">
        <f t="shared" si="7"/>
        <v xml:space="preserve"> </v>
      </c>
      <c r="AM43" s="65"/>
      <c r="AN43" s="82" t="str">
        <f t="shared" si="89"/>
        <v xml:space="preserve"> </v>
      </c>
      <c r="AO43" s="117"/>
      <c r="AP43" s="225">
        <v>8</v>
      </c>
      <c r="AQ43" s="61" t="str">
        <f>IF(AS43=0," ",VLOOKUP(AS43,PROTOKOL!$A:$F,6))</f>
        <v>VAKUM TEST</v>
      </c>
      <c r="AR43" s="62">
        <v>240</v>
      </c>
      <c r="AS43" s="62">
        <v>4</v>
      </c>
      <c r="AT43" s="62">
        <v>7.5</v>
      </c>
      <c r="AU43" s="63">
        <f>IF(AS43=0," ",(VLOOKUP(AS43,PROTOKOL!$A$1:$E$28,2))*AT43)</f>
        <v>150</v>
      </c>
      <c r="AV43" s="64">
        <f t="shared" si="8"/>
        <v>90</v>
      </c>
      <c r="AW43" s="65">
        <f>IF(AS43=0," ",VLOOKUP(AS43,PROTOKOL!$A:$E,5,))</f>
        <v>0.32253749999999998</v>
      </c>
      <c r="AX43" s="82">
        <f t="shared" si="9"/>
        <v>29.028374999999997</v>
      </c>
      <c r="AY43" s="61" t="str">
        <f>IF(BA43=0," ",VLOOKUP(BA43,PROTOKOL!$A:$F,6))</f>
        <v xml:space="preserve"> </v>
      </c>
      <c r="AZ43" s="66"/>
      <c r="BA43" s="66"/>
      <c r="BB43" s="62"/>
      <c r="BC43" s="63" t="str">
        <f>IF(BA43=0," ",(VLOOKUP(BA43,PROTOKOL!$A$1:$E$28,2))*BB43)</f>
        <v xml:space="preserve"> </v>
      </c>
      <c r="BD43" s="64" t="str">
        <f t="shared" si="10"/>
        <v xml:space="preserve"> </v>
      </c>
      <c r="BE43" s="65" t="str">
        <f>IF(BA43=0," ",VLOOKUP(BA43,PROTOKOL!$A:$E,5,))</f>
        <v xml:space="preserve"> </v>
      </c>
      <c r="BF43" s="82" t="str">
        <f t="shared" si="11"/>
        <v xml:space="preserve"> </v>
      </c>
      <c r="BG43" s="65"/>
      <c r="BH43" s="82" t="str">
        <f t="shared" si="90"/>
        <v xml:space="preserve"> </v>
      </c>
      <c r="BI43" s="117"/>
      <c r="BJ43" s="225">
        <v>8</v>
      </c>
      <c r="BK43" s="61" t="str">
        <f>IF(BM43=0," ",VLOOKUP(BM43,PROTOKOL!$A:$F,6))</f>
        <v>WNZL. LAV. VE DUV. ASMA KLZ</v>
      </c>
      <c r="BL43" s="62">
        <v>202</v>
      </c>
      <c r="BM43" s="62">
        <v>1</v>
      </c>
      <c r="BN43" s="62">
        <v>7.5</v>
      </c>
      <c r="BO43" s="63">
        <f>IF(BM43=0," ",(VLOOKUP(BM43,PROTOKOL!$A$1:$E$28,2))*BN43)</f>
        <v>144</v>
      </c>
      <c r="BP43" s="64">
        <f t="shared" si="12"/>
        <v>58</v>
      </c>
      <c r="BQ43" s="65">
        <f>IF(BM43=0," ",VLOOKUP(BM43,PROTOKOL!$A:$E,5,))</f>
        <v>0.33951315789473691</v>
      </c>
      <c r="BR43" s="82">
        <f t="shared" si="13"/>
        <v>19.691763157894741</v>
      </c>
      <c r="BS43" s="61" t="str">
        <f>IF(BU43=0," ",VLOOKUP(BU43,PROTOKOL!$A:$F,6))</f>
        <v xml:space="preserve"> </v>
      </c>
      <c r="BT43" s="66"/>
      <c r="BU43" s="66"/>
      <c r="BV43" s="62"/>
      <c r="BW43" s="63" t="str">
        <f>IF(BU43=0," ",(VLOOKUP(BU43,PROTOKOL!$A$1:$E$28,2))*BV43)</f>
        <v xml:space="preserve"> </v>
      </c>
      <c r="BX43" s="64" t="str">
        <f t="shared" si="14"/>
        <v xml:space="preserve"> </v>
      </c>
      <c r="BY43" s="65" t="str">
        <f>IF(BU43=0," ",VLOOKUP(BU43,PROTOKOL!$A:$E,5,))</f>
        <v xml:space="preserve"> </v>
      </c>
      <c r="BZ43" s="82" t="str">
        <f t="shared" si="15"/>
        <v xml:space="preserve"> </v>
      </c>
      <c r="CA43" s="65"/>
      <c r="CB43" s="82" t="str">
        <f t="shared" si="91"/>
        <v xml:space="preserve"> </v>
      </c>
      <c r="CC43" s="117"/>
      <c r="CD43" s="225">
        <v>8</v>
      </c>
      <c r="CE43" s="61" t="str">
        <f>IF(CG43=0," ",VLOOKUP(CG43,PROTOKOL!$A:$F,6))</f>
        <v>WNZL. LAV. VE DUV. ASMA KLZ</v>
      </c>
      <c r="CF43" s="62">
        <v>200</v>
      </c>
      <c r="CG43" s="62">
        <v>1</v>
      </c>
      <c r="CH43" s="62">
        <v>7.5</v>
      </c>
      <c r="CI43" s="63">
        <f>IF(CG43=0," ",(VLOOKUP(CG43,PROTOKOL!$A$1:$E$28,2))*CH43)</f>
        <v>144</v>
      </c>
      <c r="CJ43" s="64">
        <f t="shared" si="16"/>
        <v>56</v>
      </c>
      <c r="CK43" s="65">
        <f>IF(CG43=0," ",VLOOKUP(CG43,PROTOKOL!$A:$E,5,))</f>
        <v>0.33951315789473691</v>
      </c>
      <c r="CL43" s="82">
        <f t="shared" si="17"/>
        <v>19.012736842105266</v>
      </c>
      <c r="CM43" s="61" t="str">
        <f>IF(CO43=0," ",VLOOKUP(CO43,PROTOKOL!$A:$F,6))</f>
        <v xml:space="preserve"> </v>
      </c>
      <c r="CN43" s="66"/>
      <c r="CO43" s="66"/>
      <c r="CP43" s="62"/>
      <c r="CQ43" s="63" t="str">
        <f>IF(CO43=0," ",(VLOOKUP(CO43,PROTOKOL!$A$1:$E$28,2))*CP43)</f>
        <v xml:space="preserve"> </v>
      </c>
      <c r="CR43" s="64" t="str">
        <f t="shared" si="18"/>
        <v xml:space="preserve"> </v>
      </c>
      <c r="CS43" s="65" t="str">
        <f>IF(CO43=0," ",VLOOKUP(CO43,PROTOKOL!$A:$E,5,))</f>
        <v xml:space="preserve"> </v>
      </c>
      <c r="CT43" s="82" t="str">
        <f t="shared" si="19"/>
        <v xml:space="preserve"> </v>
      </c>
      <c r="CU43" s="65"/>
      <c r="CV43" s="82" t="str">
        <f t="shared" si="92"/>
        <v xml:space="preserve"> </v>
      </c>
      <c r="CW43" s="117"/>
      <c r="CX43" s="225">
        <v>8</v>
      </c>
      <c r="CY43" s="61" t="str">
        <f>IF(DA43=0," ",VLOOKUP(DA43,PROTOKOL!$A:$F,6))</f>
        <v>SIZDIRMAZLIK TAMİR</v>
      </c>
      <c r="CZ43" s="62">
        <v>120</v>
      </c>
      <c r="DA43" s="62">
        <v>11</v>
      </c>
      <c r="DB43" s="62">
        <v>7.5</v>
      </c>
      <c r="DC43" s="63">
        <f>IF(DA43=0," ",(VLOOKUP(DA43,PROTOKOL!$A$1:$E$28,2))*DB43)</f>
        <v>78</v>
      </c>
      <c r="DD43" s="64">
        <f t="shared" si="20"/>
        <v>42</v>
      </c>
      <c r="DE43" s="65">
        <f>IF(DA43=0," ",VLOOKUP(DA43,PROTOKOL!$A:$E,5,))</f>
        <v>0.61435714285714293</v>
      </c>
      <c r="DF43" s="82">
        <f t="shared" si="21"/>
        <v>25.803000000000004</v>
      </c>
      <c r="DG43" s="61" t="str">
        <f>IF(DI43=0," ",VLOOKUP(DI43,PROTOKOL!$A:$F,6))</f>
        <v xml:space="preserve"> </v>
      </c>
      <c r="DH43" s="66"/>
      <c r="DI43" s="66"/>
      <c r="DJ43" s="62"/>
      <c r="DK43" s="63" t="str">
        <f>IF(DI43=0," ",(VLOOKUP(DI43,PROTOKOL!$A$1:$E$28,2))*DJ43)</f>
        <v xml:space="preserve"> </v>
      </c>
      <c r="DL43" s="64" t="str">
        <f t="shared" si="22"/>
        <v xml:space="preserve"> </v>
      </c>
      <c r="DM43" s="65" t="str">
        <f>IF(DI43=0," ",VLOOKUP(DI43,PROTOKOL!$A:$E,5,))</f>
        <v xml:space="preserve"> </v>
      </c>
      <c r="DN43" s="82" t="str">
        <f t="shared" si="23"/>
        <v xml:space="preserve"> </v>
      </c>
      <c r="DO43" s="65"/>
      <c r="DP43" s="82" t="str">
        <f t="shared" si="93"/>
        <v xml:space="preserve"> </v>
      </c>
      <c r="DQ43" s="117"/>
      <c r="DR43" s="225">
        <v>8</v>
      </c>
      <c r="DS43" s="61" t="str">
        <f>IF(DU43=0," ",VLOOKUP(DU43,PROTOKOL!$A:$F,6))</f>
        <v>VAKUM TEST</v>
      </c>
      <c r="DT43" s="62">
        <v>235</v>
      </c>
      <c r="DU43" s="62">
        <v>4</v>
      </c>
      <c r="DV43" s="62">
        <v>7.5</v>
      </c>
      <c r="DW43" s="63">
        <f>IF(DU43=0," ",(VLOOKUP(DU43,PROTOKOL!$A$1:$E$28,2))*DV43)</f>
        <v>150</v>
      </c>
      <c r="DX43" s="64">
        <f t="shared" si="24"/>
        <v>85</v>
      </c>
      <c r="DY43" s="65">
        <f>IF(DU43=0," ",VLOOKUP(DU43,PROTOKOL!$A:$E,5,))</f>
        <v>0.32253749999999998</v>
      </c>
      <c r="DZ43" s="82">
        <f t="shared" si="25"/>
        <v>27.415687499999997</v>
      </c>
      <c r="EA43" s="61" t="str">
        <f>IF(EC43=0," ",VLOOKUP(EC43,PROTOKOL!$A:$F,6))</f>
        <v xml:space="preserve"> </v>
      </c>
      <c r="EB43" s="66"/>
      <c r="EC43" s="66"/>
      <c r="ED43" s="62"/>
      <c r="EE43" s="63" t="str">
        <f>IF(EC43=0," ",(VLOOKUP(EC43,PROTOKOL!$A$1:$E$28,2))*ED43)</f>
        <v xml:space="preserve"> </v>
      </c>
      <c r="EF43" s="64" t="str">
        <f t="shared" si="26"/>
        <v xml:space="preserve"> </v>
      </c>
      <c r="EG43" s="65" t="str">
        <f>IF(EC43=0," ",VLOOKUP(EC43,PROTOKOL!$A:$E,5,))</f>
        <v xml:space="preserve"> </v>
      </c>
      <c r="EH43" s="82" t="str">
        <f t="shared" si="27"/>
        <v xml:space="preserve"> </v>
      </c>
      <c r="EI43" s="65"/>
      <c r="EJ43" s="82" t="str">
        <f t="shared" si="94"/>
        <v xml:space="preserve"> </v>
      </c>
      <c r="EK43" s="117"/>
      <c r="EL43" s="225">
        <v>8</v>
      </c>
      <c r="EM43" s="61" t="str">
        <f>IF(EO43=0," ",VLOOKUP(EO43,PROTOKOL!$A:$F,6))</f>
        <v>SIZDIRMAZLIK TAMİR</v>
      </c>
      <c r="EN43" s="62">
        <v>120</v>
      </c>
      <c r="EO43" s="62">
        <v>11</v>
      </c>
      <c r="EP43" s="62">
        <v>7.5</v>
      </c>
      <c r="EQ43" s="63">
        <f>IF(EO43=0," ",(VLOOKUP(EO43,PROTOKOL!$A$1:$E$28,2))*EP43)</f>
        <v>78</v>
      </c>
      <c r="ER43" s="64">
        <f t="shared" si="28"/>
        <v>42</v>
      </c>
      <c r="ES43" s="65">
        <f>IF(EO43=0," ",VLOOKUP(EO43,PROTOKOL!$A:$E,5,))</f>
        <v>0.61435714285714293</v>
      </c>
      <c r="ET43" s="82">
        <f t="shared" si="29"/>
        <v>25.803000000000004</v>
      </c>
      <c r="EU43" s="61" t="str">
        <f>IF(EW43=0," ",VLOOKUP(EW43,PROTOKOL!$A:$F,6))</f>
        <v xml:space="preserve"> </v>
      </c>
      <c r="EV43" s="66"/>
      <c r="EW43" s="66"/>
      <c r="EX43" s="62"/>
      <c r="EY43" s="63" t="str">
        <f>IF(EW43=0," ",(VLOOKUP(EW43,PROTOKOL!$A$1:$E$28,2))*EX43)</f>
        <v xml:space="preserve"> </v>
      </c>
      <c r="EZ43" s="64" t="str">
        <f t="shared" si="30"/>
        <v xml:space="preserve"> </v>
      </c>
      <c r="FA43" s="65" t="str">
        <f>IF(EW43=0," ",VLOOKUP(EW43,PROTOKOL!$A:$E,5,))</f>
        <v xml:space="preserve"> </v>
      </c>
      <c r="FB43" s="82" t="str">
        <f t="shared" si="31"/>
        <v xml:space="preserve"> </v>
      </c>
      <c r="FC43" s="65"/>
      <c r="FD43" s="82" t="str">
        <f t="shared" si="95"/>
        <v xml:space="preserve"> </v>
      </c>
      <c r="FE43" s="117"/>
      <c r="FF43" s="225">
        <v>8</v>
      </c>
      <c r="FG43" s="61" t="str">
        <f>IF(FI43=0," ",VLOOKUP(FI43,PROTOKOL!$A:$F,6))</f>
        <v xml:space="preserve"> </v>
      </c>
      <c r="FH43" s="62"/>
      <c r="FI43" s="62"/>
      <c r="FJ43" s="62"/>
      <c r="FK43" s="63" t="str">
        <f>IF(FI43=0," ",(VLOOKUP(FI43,PROTOKOL!$A$1:$E$28,2))*FJ43)</f>
        <v xml:space="preserve"> </v>
      </c>
      <c r="FL43" s="64" t="str">
        <f t="shared" si="32"/>
        <v xml:space="preserve"> </v>
      </c>
      <c r="FM43" s="65" t="str">
        <f>IF(FI43=0," ",VLOOKUP(FI43,PROTOKOL!$A:$E,5,))</f>
        <v xml:space="preserve"> </v>
      </c>
      <c r="FN43" s="82" t="str">
        <f t="shared" si="33"/>
        <v xml:space="preserve"> </v>
      </c>
      <c r="FO43" s="61" t="str">
        <f>IF(FQ43=0," ",VLOOKUP(FQ43,PROTOKOL!$A:$F,6))</f>
        <v xml:space="preserve"> </v>
      </c>
      <c r="FP43" s="66"/>
      <c r="FQ43" s="66"/>
      <c r="FR43" s="62"/>
      <c r="FS43" s="63" t="str">
        <f>IF(FQ43=0," ",(VLOOKUP(FQ43,PROTOKOL!$A$1:$E$28,2))*FR43)</f>
        <v xml:space="preserve"> </v>
      </c>
      <c r="FT43" s="64" t="str">
        <f t="shared" si="34"/>
        <v xml:space="preserve"> </v>
      </c>
      <c r="FU43" s="65" t="str">
        <f>IF(FQ43=0," ",VLOOKUP(FQ43,PROTOKOL!$A:$E,5,))</f>
        <v xml:space="preserve"> </v>
      </c>
      <c r="FV43" s="82" t="str">
        <f t="shared" si="35"/>
        <v xml:space="preserve"> </v>
      </c>
      <c r="FW43" s="65"/>
      <c r="FX43" s="82" t="str">
        <f t="shared" si="96"/>
        <v xml:space="preserve"> </v>
      </c>
      <c r="FY43" s="117"/>
      <c r="FZ43" s="225">
        <v>8</v>
      </c>
      <c r="GA43" s="61" t="str">
        <f>IF(GC43=0," ",VLOOKUP(GC43,PROTOKOL!$A:$F,6))</f>
        <v>PANTOGRAF LAVABO TAŞLAMA</v>
      </c>
      <c r="GB43" s="62">
        <v>95</v>
      </c>
      <c r="GC43" s="62">
        <v>9</v>
      </c>
      <c r="GD43" s="62">
        <v>7.5</v>
      </c>
      <c r="GE43" s="63">
        <f>IF(GC43=0," ",(VLOOKUP(GC43,PROTOKOL!$A$1:$E$28,2))*GD43)</f>
        <v>65</v>
      </c>
      <c r="GF43" s="64">
        <f t="shared" si="36"/>
        <v>30</v>
      </c>
      <c r="GG43" s="65">
        <f>IF(GC43=0," ",VLOOKUP(GC43,PROTOKOL!$A:$E,5,))</f>
        <v>0.73722857142857134</v>
      </c>
      <c r="GH43" s="82">
        <f t="shared" si="37"/>
        <v>22.116857142857139</v>
      </c>
      <c r="GI43" s="61" t="str">
        <f>IF(GK43=0," ",VLOOKUP(GK43,PROTOKOL!$A:$F,6))</f>
        <v xml:space="preserve"> </v>
      </c>
      <c r="GJ43" s="66"/>
      <c r="GK43" s="66"/>
      <c r="GL43" s="62"/>
      <c r="GM43" s="63" t="str">
        <f>IF(GK43=0," ",(VLOOKUP(GK43,PROTOKOL!$A$1:$E$28,2))*GL43)</f>
        <v xml:space="preserve"> </v>
      </c>
      <c r="GN43" s="64" t="str">
        <f t="shared" si="38"/>
        <v xml:space="preserve"> </v>
      </c>
      <c r="GO43" s="65" t="str">
        <f>IF(GK43=0," ",VLOOKUP(GK43,PROTOKOL!$A:$E,5,))</f>
        <v xml:space="preserve"> </v>
      </c>
      <c r="GP43" s="82" t="str">
        <f t="shared" si="39"/>
        <v xml:space="preserve"> </v>
      </c>
      <c r="GQ43" s="65"/>
      <c r="GR43" s="82" t="str">
        <f t="shared" si="97"/>
        <v xml:space="preserve"> </v>
      </c>
      <c r="GS43" s="117"/>
      <c r="GT43" s="225">
        <v>8</v>
      </c>
      <c r="GU43" s="61" t="str">
        <f>IF(GW43=0," ",VLOOKUP(GW43,PROTOKOL!$A:$F,6))</f>
        <v>VAKUM TEST</v>
      </c>
      <c r="GV43" s="62">
        <v>217</v>
      </c>
      <c r="GW43" s="62">
        <v>4</v>
      </c>
      <c r="GX43" s="62">
        <v>7</v>
      </c>
      <c r="GY43" s="63">
        <f>IF(GW43=0," ",(VLOOKUP(GW43,PROTOKOL!$A$1:$E$28,2))*GX43)</f>
        <v>140</v>
      </c>
      <c r="GZ43" s="64">
        <f t="shared" si="40"/>
        <v>77</v>
      </c>
      <c r="HA43" s="65">
        <f>IF(GW43=0," ",VLOOKUP(GW43,PROTOKOL!$A:$E,5,))</f>
        <v>0.32253749999999998</v>
      </c>
      <c r="HB43" s="82">
        <f t="shared" si="41"/>
        <v>24.8353875</v>
      </c>
      <c r="HC43" s="61" t="str">
        <f>IF(HE43=0," ",VLOOKUP(HE43,PROTOKOL!$A:$F,6))</f>
        <v xml:space="preserve"> </v>
      </c>
      <c r="HD43" s="66"/>
      <c r="HE43" s="66"/>
      <c r="HF43" s="62"/>
      <c r="HG43" s="63" t="str">
        <f>IF(HE43=0," ",(VLOOKUP(HE43,PROTOKOL!$A$1:$E$28,2))*HF43)</f>
        <v xml:space="preserve"> </v>
      </c>
      <c r="HH43" s="64" t="str">
        <f t="shared" si="42"/>
        <v xml:space="preserve"> </v>
      </c>
      <c r="HI43" s="65" t="str">
        <f>IF(HE43=0," ",VLOOKUP(HE43,PROTOKOL!$A:$E,5,))</f>
        <v xml:space="preserve"> </v>
      </c>
      <c r="HJ43" s="82" t="str">
        <f t="shared" si="43"/>
        <v xml:space="preserve"> </v>
      </c>
      <c r="HK43" s="65"/>
      <c r="HL43" s="82" t="str">
        <f t="shared" si="98"/>
        <v xml:space="preserve"> </v>
      </c>
      <c r="HM43" s="117"/>
      <c r="HN43" s="225">
        <v>8</v>
      </c>
      <c r="HO43" s="61" t="str">
        <f>IF(HQ43=0," ",VLOOKUP(HQ43,PROTOKOL!$A:$F,6))</f>
        <v>PANTOGRAF LAVABO TAŞLAMA</v>
      </c>
      <c r="HP43" s="62">
        <v>94</v>
      </c>
      <c r="HQ43" s="62">
        <v>9</v>
      </c>
      <c r="HR43" s="62">
        <v>7.5</v>
      </c>
      <c r="HS43" s="63">
        <f>IF(HQ43=0," ",(VLOOKUP(HQ43,PROTOKOL!$A$1:$E$28,2))*HR43)</f>
        <v>65</v>
      </c>
      <c r="HT43" s="64">
        <f t="shared" si="44"/>
        <v>29</v>
      </c>
      <c r="HU43" s="65">
        <f>IF(HQ43=0," ",VLOOKUP(HQ43,PROTOKOL!$A:$E,5,))</f>
        <v>0.73722857142857134</v>
      </c>
      <c r="HV43" s="82">
        <f t="shared" si="45"/>
        <v>21.379628571428569</v>
      </c>
      <c r="HW43" s="61" t="str">
        <f>IF(HY43=0," ",VLOOKUP(HY43,PROTOKOL!$A:$F,6))</f>
        <v xml:space="preserve"> </v>
      </c>
      <c r="HX43" s="66"/>
      <c r="HY43" s="66"/>
      <c r="HZ43" s="62"/>
      <c r="IA43" s="63" t="str">
        <f>IF(HY43=0," ",(VLOOKUP(HY43,PROTOKOL!$A$1:$E$28,2))*HZ43)</f>
        <v xml:space="preserve"> </v>
      </c>
      <c r="IB43" s="64" t="str">
        <f t="shared" si="46"/>
        <v xml:space="preserve"> </v>
      </c>
      <c r="IC43" s="65" t="str">
        <f>IF(HY43=0," ",VLOOKUP(HY43,PROTOKOL!$A:$E,5,))</f>
        <v xml:space="preserve"> </v>
      </c>
      <c r="ID43" s="82" t="str">
        <f t="shared" si="47"/>
        <v xml:space="preserve"> </v>
      </c>
      <c r="IE43" s="65"/>
      <c r="IF43" s="82" t="str">
        <f t="shared" si="99"/>
        <v xml:space="preserve"> </v>
      </c>
      <c r="IG43" s="117"/>
      <c r="IH43" s="225">
        <v>8</v>
      </c>
      <c r="II43" s="61" t="str">
        <f>IF(IK43=0," ",VLOOKUP(IK43,PROTOKOL!$A:$F,6))</f>
        <v>VAKUM TEST</v>
      </c>
      <c r="IJ43" s="62">
        <v>235</v>
      </c>
      <c r="IK43" s="62">
        <v>4</v>
      </c>
      <c r="IL43" s="62">
        <v>7.5</v>
      </c>
      <c r="IM43" s="63">
        <f>IF(IK43=0," ",(VLOOKUP(IK43,PROTOKOL!$A$1:$E$28,2))*IL43)</f>
        <v>150</v>
      </c>
      <c r="IN43" s="64">
        <f t="shared" si="48"/>
        <v>85</v>
      </c>
      <c r="IO43" s="65">
        <f>IF(IK43=0," ",VLOOKUP(IK43,PROTOKOL!$A:$E,5,))</f>
        <v>0.32253749999999998</v>
      </c>
      <c r="IP43" s="82">
        <f t="shared" si="49"/>
        <v>27.415687499999997</v>
      </c>
      <c r="IQ43" s="61" t="str">
        <f>IF(IS43=0," ",VLOOKUP(IS43,PROTOKOL!$A:$F,6))</f>
        <v xml:space="preserve"> </v>
      </c>
      <c r="IR43" s="66"/>
      <c r="IS43" s="66"/>
      <c r="IT43" s="62"/>
      <c r="IU43" s="63" t="str">
        <f>IF(IS43=0," ",(VLOOKUP(IS43,PROTOKOL!$A$1:$E$28,2))*IT43)</f>
        <v xml:space="preserve"> </v>
      </c>
      <c r="IV43" s="64" t="str">
        <f t="shared" si="50"/>
        <v xml:space="preserve"> </v>
      </c>
      <c r="IW43" s="65" t="str">
        <f>IF(IS43=0," ",VLOOKUP(IS43,PROTOKOL!$A:$E,5,))</f>
        <v xml:space="preserve"> </v>
      </c>
      <c r="IX43" s="82" t="str">
        <f t="shared" si="51"/>
        <v xml:space="preserve"> </v>
      </c>
      <c r="IY43" s="65"/>
      <c r="IZ43" s="82" t="str">
        <f t="shared" si="100"/>
        <v xml:space="preserve"> </v>
      </c>
      <c r="JA43" s="117"/>
      <c r="JB43" s="225">
        <v>8</v>
      </c>
      <c r="JC43" s="61" t="str">
        <f>IF(JE43=0," ",VLOOKUP(JE43,PROTOKOL!$A:$F,6))</f>
        <v>PERDE KESME SULU SİST.</v>
      </c>
      <c r="JD43" s="62">
        <v>56</v>
      </c>
      <c r="JE43" s="62">
        <v>8</v>
      </c>
      <c r="JF43" s="62">
        <v>3</v>
      </c>
      <c r="JG43" s="63">
        <f>IF(JE43=0," ",(VLOOKUP(JE43,PROTOKOL!$A$1:$E$28,2))*JF43)</f>
        <v>39.200000000000003</v>
      </c>
      <c r="JH43" s="64">
        <f t="shared" si="52"/>
        <v>16.799999999999997</v>
      </c>
      <c r="JI43" s="65">
        <f>IF(JE43=0," ",VLOOKUP(JE43,PROTOKOL!$A:$E,5,))</f>
        <v>0.49621153846153848</v>
      </c>
      <c r="JJ43" s="82">
        <f t="shared" si="53"/>
        <v>8.3363538461538447</v>
      </c>
      <c r="JK43" s="61" t="str">
        <f>IF(JM43=0," ",VLOOKUP(JM43,PROTOKOL!$A:$F,6))</f>
        <v xml:space="preserve"> </v>
      </c>
      <c r="JL43" s="66"/>
      <c r="JM43" s="66"/>
      <c r="JN43" s="62"/>
      <c r="JO43" s="63" t="str">
        <f>IF(JM43=0," ",(VLOOKUP(JM43,PROTOKOL!$A$1:$E$28,2))*JN43)</f>
        <v xml:space="preserve"> </v>
      </c>
      <c r="JP43" s="64" t="str">
        <f t="shared" si="54"/>
        <v xml:space="preserve"> </v>
      </c>
      <c r="JQ43" s="65" t="str">
        <f>IF(JM43=0," ",VLOOKUP(JM43,PROTOKOL!$A:$E,5,))</f>
        <v xml:space="preserve"> </v>
      </c>
      <c r="JR43" s="82" t="str">
        <f t="shared" si="55"/>
        <v xml:space="preserve"> </v>
      </c>
      <c r="JS43" s="65"/>
      <c r="JT43" s="82" t="str">
        <f t="shared" si="101"/>
        <v xml:space="preserve"> </v>
      </c>
      <c r="JU43" s="117"/>
      <c r="JV43" s="225">
        <v>8</v>
      </c>
      <c r="JW43" s="61" t="str">
        <f>IF(JY43=0," ",VLOOKUP(JY43,PROTOKOL!$A:$F,6))</f>
        <v>PANTOGRAF LAVABO TAŞLAMA</v>
      </c>
      <c r="JX43" s="62">
        <v>93</v>
      </c>
      <c r="JY43" s="62">
        <v>9</v>
      </c>
      <c r="JZ43" s="62">
        <v>7.5</v>
      </c>
      <c r="KA43" s="63">
        <f>IF(JY43=0," ",(VLOOKUP(JY43,PROTOKOL!$A$1:$E$28,2))*JZ43)</f>
        <v>65</v>
      </c>
      <c r="KB43" s="64">
        <f t="shared" si="56"/>
        <v>28</v>
      </c>
      <c r="KC43" s="65">
        <f>IF(JY43=0," ",VLOOKUP(JY43,PROTOKOL!$A:$E,5,))</f>
        <v>0.73722857142857134</v>
      </c>
      <c r="KD43" s="82">
        <f t="shared" si="57"/>
        <v>20.642399999999999</v>
      </c>
      <c r="KE43" s="61" t="str">
        <f>IF(KG43=0," ",VLOOKUP(KG43,PROTOKOL!$A:$F,6))</f>
        <v xml:space="preserve"> </v>
      </c>
      <c r="KF43" s="66"/>
      <c r="KG43" s="66"/>
      <c r="KH43" s="62"/>
      <c r="KI43" s="63" t="str">
        <f>IF(KG43=0," ",(VLOOKUP(KG43,PROTOKOL!$A$1:$E$28,2))*KH43)</f>
        <v xml:space="preserve"> </v>
      </c>
      <c r="KJ43" s="64" t="str">
        <f t="shared" si="58"/>
        <v xml:space="preserve"> </v>
      </c>
      <c r="KK43" s="65" t="str">
        <f>IF(KG43=0," ",VLOOKUP(KG43,PROTOKOL!$A:$E,5,))</f>
        <v xml:space="preserve"> </v>
      </c>
      <c r="KL43" s="82" t="str">
        <f t="shared" si="59"/>
        <v xml:space="preserve"> </v>
      </c>
      <c r="KM43" s="65"/>
      <c r="KN43" s="82" t="str">
        <f t="shared" si="102"/>
        <v xml:space="preserve"> </v>
      </c>
      <c r="KO43" s="117"/>
      <c r="KP43" s="225">
        <v>8</v>
      </c>
      <c r="KQ43" s="61" t="str">
        <f>IF(KS43=0," ",VLOOKUP(KS43,PROTOKOL!$A:$F,6))</f>
        <v>VAKUM TEST</v>
      </c>
      <c r="KR43" s="62">
        <v>142</v>
      </c>
      <c r="KS43" s="62">
        <v>4</v>
      </c>
      <c r="KT43" s="62">
        <v>4.5</v>
      </c>
      <c r="KU43" s="63">
        <f>IF(KS43=0," ",(VLOOKUP(KS43,PROTOKOL!$A$1:$E$28,2))*KT43)</f>
        <v>90</v>
      </c>
      <c r="KV43" s="64">
        <f t="shared" si="60"/>
        <v>52</v>
      </c>
      <c r="KW43" s="65">
        <f>IF(KS43=0," ",VLOOKUP(KS43,PROTOKOL!$A:$E,5,))</f>
        <v>0.32253749999999998</v>
      </c>
      <c r="KX43" s="82">
        <f t="shared" si="61"/>
        <v>16.77195</v>
      </c>
      <c r="KY43" s="61" t="str">
        <f>IF(LA43=0," ",VLOOKUP(LA43,PROTOKOL!$A:$F,6))</f>
        <v xml:space="preserve"> </v>
      </c>
      <c r="KZ43" s="66"/>
      <c r="LA43" s="66"/>
      <c r="LB43" s="62"/>
      <c r="LC43" s="63" t="str">
        <f>IF(LA43=0," ",(VLOOKUP(LA43,PROTOKOL!$A$1:$E$28,2))*LB43)</f>
        <v xml:space="preserve"> </v>
      </c>
      <c r="LD43" s="64" t="str">
        <f t="shared" si="62"/>
        <v xml:space="preserve"> </v>
      </c>
      <c r="LE43" s="65" t="str">
        <f>IF(LA43=0," ",VLOOKUP(LA43,PROTOKOL!$A:$E,5,))</f>
        <v xml:space="preserve"> </v>
      </c>
      <c r="LF43" s="82" t="str">
        <f t="shared" si="63"/>
        <v xml:space="preserve"> </v>
      </c>
      <c r="LG43" s="65"/>
      <c r="LH43" s="82" t="str">
        <f t="shared" si="103"/>
        <v xml:space="preserve"> </v>
      </c>
      <c r="LI43" s="117"/>
      <c r="LJ43" s="225">
        <v>8</v>
      </c>
      <c r="LK43" s="61" t="str">
        <f>IF(LM43=0," ",VLOOKUP(LM43,PROTOKOL!$A:$F,6))</f>
        <v>PANTOGRAF LAVABO TAŞLAMA</v>
      </c>
      <c r="LL43" s="62">
        <v>94</v>
      </c>
      <c r="LM43" s="62">
        <v>9</v>
      </c>
      <c r="LN43" s="62">
        <v>7.5</v>
      </c>
      <c r="LO43" s="63">
        <f>IF(LM43=0," ",(VLOOKUP(LM43,PROTOKOL!$A$1:$E$28,2))*LN43)</f>
        <v>65</v>
      </c>
      <c r="LP43" s="64">
        <f t="shared" si="64"/>
        <v>29</v>
      </c>
      <c r="LQ43" s="65">
        <f>IF(LM43=0," ",VLOOKUP(LM43,PROTOKOL!$A:$E,5,))</f>
        <v>0.73722857142857134</v>
      </c>
      <c r="LR43" s="82">
        <f t="shared" si="65"/>
        <v>21.379628571428569</v>
      </c>
      <c r="LS43" s="61" t="str">
        <f>IF(LU43=0," ",VLOOKUP(LU43,PROTOKOL!$A:$F,6))</f>
        <v xml:space="preserve"> </v>
      </c>
      <c r="LT43" s="66"/>
      <c r="LU43" s="66"/>
      <c r="LV43" s="62"/>
      <c r="LW43" s="63" t="str">
        <f>IF(LU43=0," ",(VLOOKUP(LU43,PROTOKOL!$A$1:$E$28,2))*LV43)</f>
        <v xml:space="preserve"> </v>
      </c>
      <c r="LX43" s="64" t="str">
        <f t="shared" si="66"/>
        <v xml:space="preserve"> </v>
      </c>
      <c r="LY43" s="65" t="str">
        <f>IF(LU43=0," ",VLOOKUP(LU43,PROTOKOL!$A:$E,5,))</f>
        <v xml:space="preserve"> </v>
      </c>
      <c r="LZ43" s="82" t="str">
        <f t="shared" si="67"/>
        <v xml:space="preserve"> </v>
      </c>
      <c r="MA43" s="65"/>
      <c r="MB43" s="82" t="str">
        <f t="shared" si="104"/>
        <v xml:space="preserve"> </v>
      </c>
      <c r="MC43" s="117"/>
      <c r="MD43" s="225">
        <v>8</v>
      </c>
      <c r="ME43" s="61" t="str">
        <f>IF(MG43=0," ",VLOOKUP(MG43,PROTOKOL!$A:$F,6))</f>
        <v>PANTOGRAF LAVABO TAŞLAMA</v>
      </c>
      <c r="MF43" s="62">
        <v>97</v>
      </c>
      <c r="MG43" s="62">
        <v>9</v>
      </c>
      <c r="MH43" s="62">
        <v>7.5</v>
      </c>
      <c r="MI43" s="63">
        <f>IF(MG43=0," ",(VLOOKUP(MG43,PROTOKOL!$A$1:$E$28,2))*MH43)</f>
        <v>65</v>
      </c>
      <c r="MJ43" s="64">
        <f t="shared" si="68"/>
        <v>32</v>
      </c>
      <c r="MK43" s="65">
        <f>IF(MG43=0," ",VLOOKUP(MG43,PROTOKOL!$A:$E,5,))</f>
        <v>0.73722857142857134</v>
      </c>
      <c r="ML43" s="82">
        <f t="shared" si="69"/>
        <v>23.591314285714283</v>
      </c>
      <c r="MM43" s="61" t="str">
        <f>IF(MO43=0," ",VLOOKUP(MO43,PROTOKOL!$A:$F,6))</f>
        <v xml:space="preserve"> </v>
      </c>
      <c r="MN43" s="66"/>
      <c r="MO43" s="66"/>
      <c r="MP43" s="62"/>
      <c r="MQ43" s="63" t="str">
        <f>IF(MO43=0," ",(VLOOKUP(MO43,PROTOKOL!$A$1:$E$28,2))*MP43)</f>
        <v xml:space="preserve"> </v>
      </c>
      <c r="MR43" s="64" t="str">
        <f t="shared" si="70"/>
        <v xml:space="preserve"> </v>
      </c>
      <c r="MS43" s="65" t="str">
        <f>IF(MO43=0," ",VLOOKUP(MO43,PROTOKOL!$A:$E,5,))</f>
        <v xml:space="preserve"> </v>
      </c>
      <c r="MT43" s="82" t="str">
        <f t="shared" si="71"/>
        <v xml:space="preserve"> </v>
      </c>
      <c r="MU43" s="65"/>
      <c r="MV43" s="82" t="str">
        <f t="shared" si="105"/>
        <v xml:space="preserve"> </v>
      </c>
      <c r="MW43" s="117"/>
      <c r="MX43" s="225">
        <v>8</v>
      </c>
      <c r="MY43" s="61" t="str">
        <f>IF(NA43=0," ",VLOOKUP(NA43,PROTOKOL!$A:$F,6))</f>
        <v>WNZL. LAV. VE DUV. ASMA KLZ</v>
      </c>
      <c r="MZ43" s="62">
        <v>144</v>
      </c>
      <c r="NA43" s="62">
        <v>1</v>
      </c>
      <c r="NB43" s="62">
        <v>6.5</v>
      </c>
      <c r="NC43" s="63">
        <f>IF(NA43=0," ",(VLOOKUP(NA43,PROTOKOL!$A$1:$E$28,2))*NB43)</f>
        <v>124.8</v>
      </c>
      <c r="ND43" s="64">
        <f t="shared" si="72"/>
        <v>19.200000000000003</v>
      </c>
      <c r="NE43" s="65">
        <f>IF(NA43=0," ",VLOOKUP(NA43,PROTOKOL!$A:$E,5,))</f>
        <v>0.33951315789473691</v>
      </c>
      <c r="NF43" s="82">
        <f t="shared" si="73"/>
        <v>6.5186526315789495</v>
      </c>
      <c r="NG43" s="61" t="str">
        <f>IF(NI43=0," ",VLOOKUP(NI43,PROTOKOL!$A:$F,6))</f>
        <v xml:space="preserve"> </v>
      </c>
      <c r="NH43" s="66"/>
      <c r="NI43" s="66"/>
      <c r="NJ43" s="62"/>
      <c r="NK43" s="63" t="str">
        <f>IF(NI43=0," ",(VLOOKUP(NI43,PROTOKOL!$A$1:$E$28,2))*NJ43)</f>
        <v xml:space="preserve"> </v>
      </c>
      <c r="NL43" s="64" t="str">
        <f t="shared" si="74"/>
        <v xml:space="preserve"> </v>
      </c>
      <c r="NM43" s="65" t="str">
        <f>IF(NI43=0," ",VLOOKUP(NI43,PROTOKOL!$A:$E,5,))</f>
        <v xml:space="preserve"> </v>
      </c>
      <c r="NN43" s="82" t="str">
        <f t="shared" si="75"/>
        <v xml:space="preserve"> </v>
      </c>
      <c r="NO43" s="65"/>
      <c r="NP43" s="82" t="str">
        <f t="shared" si="106"/>
        <v xml:space="preserve"> </v>
      </c>
      <c r="NQ43" s="117"/>
      <c r="NR43" s="225">
        <v>8</v>
      </c>
      <c r="NS43" s="61" t="str">
        <f>IF(NU43=0," ",VLOOKUP(NU43,PROTOKOL!$A:$F,6))</f>
        <v xml:space="preserve"> </v>
      </c>
      <c r="NT43" s="62"/>
      <c r="NU43" s="62"/>
      <c r="NV43" s="62"/>
      <c r="NW43" s="63" t="str">
        <f>IF(NU43=0," ",(VLOOKUP(NU43,PROTOKOL!$A$1:$E$28,2))*NV43)</f>
        <v xml:space="preserve"> </v>
      </c>
      <c r="NX43" s="64" t="str">
        <f t="shared" si="76"/>
        <v xml:space="preserve"> </v>
      </c>
      <c r="NY43" s="65" t="str">
        <f>IF(NU43=0," ",VLOOKUP(NU43,PROTOKOL!$A:$E,5,))</f>
        <v xml:space="preserve"> </v>
      </c>
      <c r="NZ43" s="82" t="str">
        <f t="shared" si="77"/>
        <v xml:space="preserve"> </v>
      </c>
      <c r="OA43" s="61" t="str">
        <f>IF(OC43=0," ",VLOOKUP(OC43,PROTOKOL!$A:$F,6))</f>
        <v xml:space="preserve"> </v>
      </c>
      <c r="OB43" s="66"/>
      <c r="OC43" s="66"/>
      <c r="OD43" s="62"/>
      <c r="OE43" s="63" t="str">
        <f>IF(OC43=0," ",(VLOOKUP(OC43,PROTOKOL!$A$1:$E$28,2))*OD43)</f>
        <v xml:space="preserve"> </v>
      </c>
      <c r="OF43" s="64" t="str">
        <f t="shared" si="78"/>
        <v xml:space="preserve"> </v>
      </c>
      <c r="OG43" s="65" t="str">
        <f>IF(OC43=0," ",VLOOKUP(OC43,PROTOKOL!$A:$E,5,))</f>
        <v xml:space="preserve"> </v>
      </c>
      <c r="OH43" s="82" t="str">
        <f t="shared" si="79"/>
        <v xml:space="preserve"> </v>
      </c>
      <c r="OI43" s="65"/>
      <c r="OJ43" s="82" t="str">
        <f t="shared" si="107"/>
        <v xml:space="preserve"> </v>
      </c>
      <c r="OK43" s="117"/>
      <c r="OL43" s="207">
        <v>8</v>
      </c>
      <c r="OM43" s="225">
        <v>8</v>
      </c>
      <c r="ON43" s="61" t="str">
        <f>IF(OP43=0," ",VLOOKUP(OP43,PROTOKOL!$A:$F,6))</f>
        <v xml:space="preserve"> </v>
      </c>
      <c r="OO43" s="62"/>
      <c r="OP43" s="62"/>
      <c r="OQ43" s="62"/>
      <c r="OR43" s="63" t="str">
        <f>IF(OP43=0," ",(VLOOKUP(OP43,PROTOKOL!$A$1:$E$28,2))*OQ43)</f>
        <v xml:space="preserve"> </v>
      </c>
      <c r="OS43" s="64" t="str">
        <f t="shared" si="80"/>
        <v xml:space="preserve"> </v>
      </c>
      <c r="OT43" s="65" t="str">
        <f>IF(OP43=0," ",VLOOKUP(OP43,PROTOKOL!$A:$E,5,))</f>
        <v xml:space="preserve"> </v>
      </c>
      <c r="OU43" s="82" t="str">
        <f t="shared" si="81"/>
        <v xml:space="preserve"> </v>
      </c>
      <c r="OV43" s="61" t="str">
        <f>IF(OX43=0," ",VLOOKUP(OX43,PROTOKOL!$A:$F,6))</f>
        <v xml:space="preserve"> </v>
      </c>
      <c r="OW43" s="66"/>
      <c r="OX43" s="66"/>
      <c r="OY43" s="62"/>
      <c r="OZ43" s="63" t="str">
        <f>IF(OX43=0," ",(VLOOKUP(OX43,PROTOKOL!$A$1:$E$28,2))*OY43)</f>
        <v xml:space="preserve"> </v>
      </c>
      <c r="PA43" s="64" t="str">
        <f t="shared" si="108"/>
        <v xml:space="preserve"> </v>
      </c>
      <c r="PB43" s="65" t="str">
        <f>IF(OX43=0," ",VLOOKUP(OX43,PROTOKOL!$A:$E,5,))</f>
        <v xml:space="preserve"> </v>
      </c>
      <c r="PC43" s="82" t="str">
        <f t="shared" si="109"/>
        <v xml:space="preserve"> </v>
      </c>
      <c r="PD43" s="82">
        <f t="shared" si="110"/>
        <v>0</v>
      </c>
      <c r="PE43" s="82" t="str">
        <f t="shared" si="111"/>
        <v xml:space="preserve"> </v>
      </c>
      <c r="PF43" s="117"/>
      <c r="PG43" s="225">
        <v>8</v>
      </c>
      <c r="PH43" s="61" t="str">
        <f>IF(PJ43=0," ",VLOOKUP(PJ43,PROTOKOL!$A:$F,6))</f>
        <v>WNZL. LAV. VE DUV. ASMA KLZ</v>
      </c>
      <c r="PI43" s="62">
        <v>145</v>
      </c>
      <c r="PJ43" s="62">
        <v>1</v>
      </c>
      <c r="PK43" s="62">
        <v>6.5</v>
      </c>
      <c r="PL43" s="63">
        <f>IF(PJ43=0," ",(VLOOKUP(PJ43,PROTOKOL!$A$1:$E$28,2))*PK43)</f>
        <v>124.8</v>
      </c>
      <c r="PM43" s="64">
        <f t="shared" si="84"/>
        <v>20.200000000000003</v>
      </c>
      <c r="PN43" s="65">
        <f>IF(PJ43=0," ",VLOOKUP(PJ43,PROTOKOL!$A:$E,5,))</f>
        <v>0.33951315789473691</v>
      </c>
      <c r="PO43" s="82">
        <f t="shared" si="85"/>
        <v>6.858165789473686</v>
      </c>
      <c r="PP43" s="61" t="str">
        <f>IF(PR43=0," ",VLOOKUP(PR43,PROTOKOL!$A:$F,6))</f>
        <v xml:space="preserve"> </v>
      </c>
      <c r="PQ43" s="66"/>
      <c r="PR43" s="66"/>
      <c r="PS43" s="62"/>
      <c r="PT43" s="63" t="str">
        <f>IF(PR43=0," ",(VLOOKUP(PR43,PROTOKOL!$A$1:$E$28,2))*PS43)</f>
        <v xml:space="preserve"> </v>
      </c>
      <c r="PU43" s="64" t="str">
        <f t="shared" si="86"/>
        <v xml:space="preserve"> </v>
      </c>
      <c r="PV43" s="65" t="str">
        <f>IF(PR43=0," ",VLOOKUP(PR43,PROTOKOL!$A:$E,5,))</f>
        <v xml:space="preserve"> </v>
      </c>
      <c r="PW43" s="82" t="str">
        <f t="shared" si="87"/>
        <v xml:space="preserve"> </v>
      </c>
      <c r="PX43" s="65"/>
      <c r="PY43" s="82" t="str">
        <f t="shared" si="112"/>
        <v xml:space="preserve"> </v>
      </c>
      <c r="PZ43" s="117"/>
      <c r="QA43" s="117"/>
      <c r="QB43" s="117"/>
      <c r="QC43" s="117"/>
      <c r="QD43" s="117"/>
      <c r="QE43" s="117"/>
      <c r="QF43" s="117"/>
      <c r="QG43" s="117"/>
      <c r="QH43" s="117"/>
      <c r="QI43" s="117"/>
      <c r="QJ43" s="117"/>
      <c r="QK43" s="117"/>
      <c r="QL43" s="117"/>
      <c r="QM43" s="117"/>
      <c r="QN43" s="117"/>
      <c r="QO43" s="117"/>
    </row>
    <row r="44" spans="1:457" ht="12.75" customHeight="1">
      <c r="B44" s="226"/>
      <c r="C44" s="61" t="s">
        <v>48</v>
      </c>
      <c r="D44" s="62"/>
      <c r="E44" s="62"/>
      <c r="F44" s="62"/>
      <c r="G44" s="63" t="str">
        <f>IF(E44=0," ",(VLOOKUP(E44,PROTOKOL!$A$1:$E$28,2))*F44)</f>
        <v xml:space="preserve"> </v>
      </c>
      <c r="H44" s="64" t="str">
        <f t="shared" si="0"/>
        <v xml:space="preserve"> </v>
      </c>
      <c r="I44" s="65" t="str">
        <f>IF(E44=0," ",VLOOKUP(E44,PROTOKOL!$A:$E,5,))</f>
        <v xml:space="preserve"> </v>
      </c>
      <c r="J44" s="82" t="str">
        <f t="shared" si="1"/>
        <v xml:space="preserve"> </v>
      </c>
      <c r="K44" s="61" t="str">
        <f>IF(M44=0," ",VLOOKUP(M44,PROTOKOL!$A:$F,6))</f>
        <v xml:space="preserve"> </v>
      </c>
      <c r="L44" s="66"/>
      <c r="M44" s="66"/>
      <c r="N44" s="62"/>
      <c r="O44" s="63" t="str">
        <f>IF(M44=0," ",(VLOOKUP(M44,PROTOKOL!$A$1:$E$28,2))*N44)</f>
        <v xml:space="preserve"> </v>
      </c>
      <c r="P44" s="64" t="str">
        <f t="shared" si="2"/>
        <v xml:space="preserve"> </v>
      </c>
      <c r="Q44" s="65" t="str">
        <f>IF(M44=0," ",VLOOKUP(M44,PROTOKOL!$A:$E,5,))</f>
        <v xml:space="preserve"> </v>
      </c>
      <c r="R44" s="82" t="str">
        <f t="shared" si="3"/>
        <v xml:space="preserve"> </v>
      </c>
      <c r="S44" s="65"/>
      <c r="T44" s="82" t="str">
        <f t="shared" si="88"/>
        <v xml:space="preserve"> </v>
      </c>
      <c r="U44" s="185" t="str">
        <f>IF(F43+F44+F45=7.5,"ü","û")</f>
        <v>û</v>
      </c>
      <c r="V44" s="226"/>
      <c r="W44" s="61" t="str">
        <f>IF(Y44=0," ",VLOOKUP(Y44,PROTOKOL!$A:$F,6))</f>
        <v xml:space="preserve"> </v>
      </c>
      <c r="X44" s="62"/>
      <c r="Y44" s="62"/>
      <c r="Z44" s="62"/>
      <c r="AA44" s="63" t="str">
        <f>IF(Y44=0," ",(VLOOKUP(Y44,PROTOKOL!$A$1:$E$28,2))*Z44)</f>
        <v xml:space="preserve"> </v>
      </c>
      <c r="AB44" s="64" t="str">
        <f t="shared" si="4"/>
        <v xml:space="preserve"> </v>
      </c>
      <c r="AC44" s="65" t="str">
        <f>IF(Y44=0," ",VLOOKUP(Y44,PROTOKOL!$A:$E,5,))</f>
        <v xml:space="preserve"> </v>
      </c>
      <c r="AD44" s="82" t="str">
        <f t="shared" si="5"/>
        <v xml:space="preserve"> </v>
      </c>
      <c r="AE44" s="61" t="str">
        <f>IF(AG44=0," ",VLOOKUP(AG44,PROTOKOL!$A:$F,6))</f>
        <v xml:space="preserve"> </v>
      </c>
      <c r="AF44" s="66"/>
      <c r="AG44" s="66"/>
      <c r="AH44" s="62"/>
      <c r="AI44" s="63" t="str">
        <f>IF(AG44=0," ",(VLOOKUP(AG44,PROTOKOL!$A$1:$E$28,2))*AH44)</f>
        <v xml:space="preserve"> </v>
      </c>
      <c r="AJ44" s="64" t="str">
        <f t="shared" si="6"/>
        <v xml:space="preserve"> </v>
      </c>
      <c r="AK44" s="65" t="str">
        <f>IF(AG44=0," ",VLOOKUP(AG44,PROTOKOL!$A:$E,5,))</f>
        <v xml:space="preserve"> </v>
      </c>
      <c r="AL44" s="82" t="str">
        <f t="shared" si="7"/>
        <v xml:space="preserve"> </v>
      </c>
      <c r="AM44" s="65"/>
      <c r="AN44" s="82" t="str">
        <f t="shared" si="89"/>
        <v xml:space="preserve"> </v>
      </c>
      <c r="AO44" s="185" t="str">
        <f>IF(Z43+Z44+Z45=7.5,"ü","û")</f>
        <v>ü</v>
      </c>
      <c r="AP44" s="226"/>
      <c r="AQ44" s="61" t="str">
        <f>IF(AS44=0," ",VLOOKUP(AS44,PROTOKOL!$A:$F,6))</f>
        <v xml:space="preserve"> </v>
      </c>
      <c r="AR44" s="62"/>
      <c r="AS44" s="62"/>
      <c r="AT44" s="62"/>
      <c r="AU44" s="63" t="str">
        <f>IF(AS44=0," ",(VLOOKUP(AS44,PROTOKOL!$A$1:$E$28,2))*AT44)</f>
        <v xml:space="preserve"> </v>
      </c>
      <c r="AV44" s="64" t="str">
        <f t="shared" si="8"/>
        <v xml:space="preserve"> </v>
      </c>
      <c r="AW44" s="65" t="str">
        <f>IF(AS44=0," ",VLOOKUP(AS44,PROTOKOL!$A:$E,5,))</f>
        <v xml:space="preserve"> </v>
      </c>
      <c r="AX44" s="82" t="str">
        <f t="shared" si="9"/>
        <v xml:space="preserve"> </v>
      </c>
      <c r="AY44" s="61" t="str">
        <f>IF(BA44=0," ",VLOOKUP(BA44,PROTOKOL!$A:$F,6))</f>
        <v xml:space="preserve"> </v>
      </c>
      <c r="AZ44" s="66"/>
      <c r="BA44" s="66"/>
      <c r="BB44" s="62"/>
      <c r="BC44" s="63" t="str">
        <f>IF(BA44=0," ",(VLOOKUP(BA44,PROTOKOL!$A$1:$E$28,2))*BB44)</f>
        <v xml:space="preserve"> </v>
      </c>
      <c r="BD44" s="64" t="str">
        <f t="shared" si="10"/>
        <v xml:space="preserve"> </v>
      </c>
      <c r="BE44" s="65" t="str">
        <f>IF(BA44=0," ",VLOOKUP(BA44,PROTOKOL!$A:$E,5,))</f>
        <v xml:space="preserve"> </v>
      </c>
      <c r="BF44" s="82" t="str">
        <f t="shared" si="11"/>
        <v xml:space="preserve"> </v>
      </c>
      <c r="BG44" s="65"/>
      <c r="BH44" s="82" t="str">
        <f t="shared" si="90"/>
        <v xml:space="preserve"> </v>
      </c>
      <c r="BI44" s="185" t="str">
        <f>IF(AT43+AT44+AT45=7.5,"ü","û")</f>
        <v>ü</v>
      </c>
      <c r="BJ44" s="226"/>
      <c r="BK44" s="61" t="str">
        <f>IF(BM44=0," ",VLOOKUP(BM44,PROTOKOL!$A:$F,6))</f>
        <v xml:space="preserve"> </v>
      </c>
      <c r="BL44" s="62"/>
      <c r="BM44" s="62"/>
      <c r="BN44" s="62"/>
      <c r="BO44" s="63" t="str">
        <f>IF(BM44=0," ",(VLOOKUP(BM44,PROTOKOL!$A$1:$E$28,2))*BN44)</f>
        <v xml:space="preserve"> </v>
      </c>
      <c r="BP44" s="64" t="str">
        <f t="shared" si="12"/>
        <v xml:space="preserve"> </v>
      </c>
      <c r="BQ44" s="65" t="str">
        <f>IF(BM44=0," ",VLOOKUP(BM44,PROTOKOL!$A:$E,5,))</f>
        <v xml:space="preserve"> </v>
      </c>
      <c r="BR44" s="82" t="str">
        <f t="shared" si="13"/>
        <v xml:space="preserve"> </v>
      </c>
      <c r="BS44" s="61" t="str">
        <f>IF(BU44=0," ",VLOOKUP(BU44,PROTOKOL!$A:$F,6))</f>
        <v xml:space="preserve"> </v>
      </c>
      <c r="BT44" s="66"/>
      <c r="BU44" s="66"/>
      <c r="BV44" s="62"/>
      <c r="BW44" s="63" t="str">
        <f>IF(BU44=0," ",(VLOOKUP(BU44,PROTOKOL!$A$1:$E$28,2))*BV44)</f>
        <v xml:space="preserve"> </v>
      </c>
      <c r="BX44" s="64" t="str">
        <f t="shared" si="14"/>
        <v xml:space="preserve"> </v>
      </c>
      <c r="BY44" s="65" t="str">
        <f>IF(BU44=0," ",VLOOKUP(BU44,PROTOKOL!$A:$E,5,))</f>
        <v xml:space="preserve"> </v>
      </c>
      <c r="BZ44" s="82" t="str">
        <f t="shared" si="15"/>
        <v xml:space="preserve"> </v>
      </c>
      <c r="CA44" s="65"/>
      <c r="CB44" s="82" t="str">
        <f t="shared" si="91"/>
        <v xml:space="preserve"> </v>
      </c>
      <c r="CC44" s="185" t="str">
        <f>IF(AT43+AT44+AT45=7.5,"ü","û")</f>
        <v>ü</v>
      </c>
      <c r="CD44" s="226"/>
      <c r="CE44" s="61" t="str">
        <f>IF(CG44=0," ",VLOOKUP(CG44,PROTOKOL!$A:$F,6))</f>
        <v xml:space="preserve"> </v>
      </c>
      <c r="CF44" s="62"/>
      <c r="CG44" s="62"/>
      <c r="CH44" s="62"/>
      <c r="CI44" s="63" t="str">
        <f>IF(CG44=0," ",(VLOOKUP(CG44,PROTOKOL!$A$1:$E$28,2))*CH44)</f>
        <v xml:space="preserve"> </v>
      </c>
      <c r="CJ44" s="64" t="str">
        <f t="shared" si="16"/>
        <v xml:space="preserve"> </v>
      </c>
      <c r="CK44" s="65" t="str">
        <f>IF(CG44=0," ",VLOOKUP(CG44,PROTOKOL!$A:$E,5,))</f>
        <v xml:space="preserve"> </v>
      </c>
      <c r="CL44" s="82" t="str">
        <f t="shared" si="17"/>
        <v xml:space="preserve"> </v>
      </c>
      <c r="CM44" s="61" t="str">
        <f>IF(CO44=0," ",VLOOKUP(CO44,PROTOKOL!$A:$F,6))</f>
        <v xml:space="preserve"> </v>
      </c>
      <c r="CN44" s="66"/>
      <c r="CO44" s="66"/>
      <c r="CP44" s="62"/>
      <c r="CQ44" s="63" t="str">
        <f>IF(CO44=0," ",(VLOOKUP(CO44,PROTOKOL!$A$1:$E$28,2))*CP44)</f>
        <v xml:space="preserve"> </v>
      </c>
      <c r="CR44" s="64" t="str">
        <f t="shared" si="18"/>
        <v xml:space="preserve"> </v>
      </c>
      <c r="CS44" s="65" t="str">
        <f>IF(CO44=0," ",VLOOKUP(CO44,PROTOKOL!$A:$E,5,))</f>
        <v xml:space="preserve"> </v>
      </c>
      <c r="CT44" s="82" t="str">
        <f t="shared" si="19"/>
        <v xml:space="preserve"> </v>
      </c>
      <c r="CU44" s="65"/>
      <c r="CV44" s="82" t="str">
        <f t="shared" si="92"/>
        <v xml:space="preserve"> </v>
      </c>
      <c r="CW44" s="185" t="str">
        <f>IF(CH43+CH44+CH45=7.5,"ü","û")</f>
        <v>ü</v>
      </c>
      <c r="CX44" s="226"/>
      <c r="CY44" s="61" t="str">
        <f>IF(DA44=0," ",VLOOKUP(DA44,PROTOKOL!$A:$F,6))</f>
        <v xml:space="preserve"> </v>
      </c>
      <c r="CZ44" s="62"/>
      <c r="DA44" s="62"/>
      <c r="DB44" s="62"/>
      <c r="DC44" s="63" t="str">
        <f>IF(DA44=0," ",(VLOOKUP(DA44,PROTOKOL!$A$1:$E$28,2))*DB44)</f>
        <v xml:space="preserve"> </v>
      </c>
      <c r="DD44" s="64" t="str">
        <f t="shared" si="20"/>
        <v xml:space="preserve"> </v>
      </c>
      <c r="DE44" s="65" t="str">
        <f>IF(DA44=0," ",VLOOKUP(DA44,PROTOKOL!$A:$E,5,))</f>
        <v xml:space="preserve"> </v>
      </c>
      <c r="DF44" s="82" t="str">
        <f t="shared" si="21"/>
        <v xml:space="preserve"> </v>
      </c>
      <c r="DG44" s="61" t="str">
        <f>IF(DI44=0," ",VLOOKUP(DI44,PROTOKOL!$A:$F,6))</f>
        <v xml:space="preserve"> </v>
      </c>
      <c r="DH44" s="66"/>
      <c r="DI44" s="66"/>
      <c r="DJ44" s="62"/>
      <c r="DK44" s="63" t="str">
        <f>IF(DI44=0," ",(VLOOKUP(DI44,PROTOKOL!$A$1:$E$28,2))*DJ44)</f>
        <v xml:space="preserve"> </v>
      </c>
      <c r="DL44" s="64" t="str">
        <f t="shared" si="22"/>
        <v xml:space="preserve"> </v>
      </c>
      <c r="DM44" s="65" t="str">
        <f>IF(DI44=0," ",VLOOKUP(DI44,PROTOKOL!$A:$E,5,))</f>
        <v xml:space="preserve"> </v>
      </c>
      <c r="DN44" s="82" t="str">
        <f t="shared" si="23"/>
        <v xml:space="preserve"> </v>
      </c>
      <c r="DO44" s="65"/>
      <c r="DP44" s="82" t="str">
        <f t="shared" si="93"/>
        <v xml:space="preserve"> </v>
      </c>
      <c r="DQ44" s="185" t="str">
        <f>IF(DB43+DB44+DB45=7.5,"ü","û")</f>
        <v>ü</v>
      </c>
      <c r="DR44" s="226"/>
      <c r="DS44" s="61" t="str">
        <f>IF(DU44=0," ",VLOOKUP(DU44,PROTOKOL!$A:$F,6))</f>
        <v xml:space="preserve"> </v>
      </c>
      <c r="DT44" s="62"/>
      <c r="DU44" s="62"/>
      <c r="DV44" s="62"/>
      <c r="DW44" s="63" t="str">
        <f>IF(DU44=0," ",(VLOOKUP(DU44,PROTOKOL!$A$1:$E$28,2))*DV44)</f>
        <v xml:space="preserve"> </v>
      </c>
      <c r="DX44" s="64" t="str">
        <f t="shared" si="24"/>
        <v xml:space="preserve"> </v>
      </c>
      <c r="DY44" s="65" t="str">
        <f>IF(DU44=0," ",VLOOKUP(DU44,PROTOKOL!$A:$E,5,))</f>
        <v xml:space="preserve"> </v>
      </c>
      <c r="DZ44" s="82" t="str">
        <f t="shared" si="25"/>
        <v xml:space="preserve"> </v>
      </c>
      <c r="EA44" s="61" t="str">
        <f>IF(EC44=0," ",VLOOKUP(EC44,PROTOKOL!$A:$F,6))</f>
        <v xml:space="preserve"> </v>
      </c>
      <c r="EB44" s="66"/>
      <c r="EC44" s="66"/>
      <c r="ED44" s="62"/>
      <c r="EE44" s="63" t="str">
        <f>IF(EC44=0," ",(VLOOKUP(EC44,PROTOKOL!$A$1:$E$28,2))*ED44)</f>
        <v xml:space="preserve"> </v>
      </c>
      <c r="EF44" s="64" t="str">
        <f t="shared" si="26"/>
        <v xml:space="preserve"> </v>
      </c>
      <c r="EG44" s="65" t="str">
        <f>IF(EC44=0," ",VLOOKUP(EC44,PROTOKOL!$A:$E,5,))</f>
        <v xml:space="preserve"> </v>
      </c>
      <c r="EH44" s="82" t="str">
        <f t="shared" si="27"/>
        <v xml:space="preserve"> </v>
      </c>
      <c r="EI44" s="65"/>
      <c r="EJ44" s="82" t="str">
        <f t="shared" si="94"/>
        <v xml:space="preserve"> </v>
      </c>
      <c r="EK44" s="185" t="str">
        <f>IF(DB43+DB44+DB45=7.5,"ü","û")</f>
        <v>ü</v>
      </c>
      <c r="EL44" s="226"/>
      <c r="EM44" s="61" t="str">
        <f>IF(EO44=0," ",VLOOKUP(EO44,PROTOKOL!$A:$F,6))</f>
        <v xml:space="preserve"> </v>
      </c>
      <c r="EN44" s="62"/>
      <c r="EO44" s="62"/>
      <c r="EP44" s="62"/>
      <c r="EQ44" s="63" t="str">
        <f>IF(EO44=0," ",(VLOOKUP(EO44,PROTOKOL!$A$1:$E$28,2))*EP44)</f>
        <v xml:space="preserve"> </v>
      </c>
      <c r="ER44" s="64" t="str">
        <f t="shared" si="28"/>
        <v xml:space="preserve"> </v>
      </c>
      <c r="ES44" s="65" t="str">
        <f>IF(EO44=0," ",VLOOKUP(EO44,PROTOKOL!$A:$E,5,))</f>
        <v xml:space="preserve"> </v>
      </c>
      <c r="ET44" s="82" t="str">
        <f t="shared" si="29"/>
        <v xml:space="preserve"> </v>
      </c>
      <c r="EU44" s="61" t="str">
        <f>IF(EW44=0," ",VLOOKUP(EW44,PROTOKOL!$A:$F,6))</f>
        <v xml:space="preserve"> </v>
      </c>
      <c r="EV44" s="66"/>
      <c r="EW44" s="66"/>
      <c r="EX44" s="62"/>
      <c r="EY44" s="63" t="str">
        <f>IF(EW44=0," ",(VLOOKUP(EW44,PROTOKOL!$A$1:$E$28,2))*EX44)</f>
        <v xml:space="preserve"> </v>
      </c>
      <c r="EZ44" s="64" t="str">
        <f t="shared" si="30"/>
        <v xml:space="preserve"> </v>
      </c>
      <c r="FA44" s="65" t="str">
        <f>IF(EW44=0," ",VLOOKUP(EW44,PROTOKOL!$A:$E,5,))</f>
        <v xml:space="preserve"> </v>
      </c>
      <c r="FB44" s="82" t="str">
        <f t="shared" si="31"/>
        <v xml:space="preserve"> </v>
      </c>
      <c r="FC44" s="65"/>
      <c r="FD44" s="82" t="str">
        <f t="shared" si="95"/>
        <v xml:space="preserve"> </v>
      </c>
      <c r="FE44" s="185" t="str">
        <f>IF(EP43+EP44+EP45=7.5,"ü","û")</f>
        <v>ü</v>
      </c>
      <c r="FF44" s="226"/>
      <c r="FG44" s="61" t="s">
        <v>48</v>
      </c>
      <c r="FH44" s="62"/>
      <c r="FI44" s="62"/>
      <c r="FJ44" s="62"/>
      <c r="FK44" s="63" t="str">
        <f>IF(FI44=0," ",(VLOOKUP(FI44,PROTOKOL!$A$1:$E$28,2))*FJ44)</f>
        <v xml:space="preserve"> </v>
      </c>
      <c r="FL44" s="64" t="str">
        <f t="shared" si="32"/>
        <v xml:space="preserve"> </v>
      </c>
      <c r="FM44" s="65" t="str">
        <f>IF(FI44=0," ",VLOOKUP(FI44,PROTOKOL!$A:$E,5,))</f>
        <v xml:space="preserve"> </v>
      </c>
      <c r="FN44" s="82" t="str">
        <f t="shared" si="33"/>
        <v xml:space="preserve"> </v>
      </c>
      <c r="FO44" s="61" t="str">
        <f>IF(FQ44=0," ",VLOOKUP(FQ44,PROTOKOL!$A:$F,6))</f>
        <v xml:space="preserve"> </v>
      </c>
      <c r="FP44" s="66"/>
      <c r="FQ44" s="66"/>
      <c r="FR44" s="62"/>
      <c r="FS44" s="63" t="str">
        <f>IF(FQ44=0," ",(VLOOKUP(FQ44,PROTOKOL!$A$1:$E$28,2))*FR44)</f>
        <v xml:space="preserve"> </v>
      </c>
      <c r="FT44" s="64" t="str">
        <f t="shared" si="34"/>
        <v xml:space="preserve"> </v>
      </c>
      <c r="FU44" s="65" t="str">
        <f>IF(FQ44=0," ",VLOOKUP(FQ44,PROTOKOL!$A:$E,5,))</f>
        <v xml:space="preserve"> </v>
      </c>
      <c r="FV44" s="82" t="str">
        <f t="shared" si="35"/>
        <v xml:space="preserve"> </v>
      </c>
      <c r="FW44" s="65"/>
      <c r="FX44" s="82" t="str">
        <f t="shared" si="96"/>
        <v xml:space="preserve"> </v>
      </c>
      <c r="FY44" s="185" t="str">
        <f>IF(EP43+EP44+EP45=7.5,"ü","û")</f>
        <v>ü</v>
      </c>
      <c r="FZ44" s="226"/>
      <c r="GA44" s="61" t="str">
        <f>IF(GC44=0," ",VLOOKUP(GC44,PROTOKOL!$A:$F,6))</f>
        <v xml:space="preserve"> </v>
      </c>
      <c r="GB44" s="62"/>
      <c r="GC44" s="62"/>
      <c r="GD44" s="62"/>
      <c r="GE44" s="63" t="str">
        <f>IF(GC44=0," ",(VLOOKUP(GC44,PROTOKOL!$A$1:$E$28,2))*GD44)</f>
        <v xml:space="preserve"> </v>
      </c>
      <c r="GF44" s="64" t="str">
        <f t="shared" si="36"/>
        <v xml:space="preserve"> </v>
      </c>
      <c r="GG44" s="65" t="str">
        <f>IF(GC44=0," ",VLOOKUP(GC44,PROTOKOL!$A:$E,5,))</f>
        <v xml:space="preserve"> </v>
      </c>
      <c r="GH44" s="82" t="str">
        <f t="shared" si="37"/>
        <v xml:space="preserve"> </v>
      </c>
      <c r="GI44" s="61" t="str">
        <f>IF(GK44=0," ",VLOOKUP(GK44,PROTOKOL!$A:$F,6))</f>
        <v xml:space="preserve"> </v>
      </c>
      <c r="GJ44" s="66"/>
      <c r="GK44" s="66"/>
      <c r="GL44" s="62"/>
      <c r="GM44" s="63" t="str">
        <f>IF(GK44=0," ",(VLOOKUP(GK44,PROTOKOL!$A$1:$E$28,2))*GL44)</f>
        <v xml:space="preserve"> </v>
      </c>
      <c r="GN44" s="64" t="str">
        <f t="shared" si="38"/>
        <v xml:space="preserve"> </v>
      </c>
      <c r="GO44" s="65" t="str">
        <f>IF(GK44=0," ",VLOOKUP(GK44,PROTOKOL!$A:$E,5,))</f>
        <v xml:space="preserve"> </v>
      </c>
      <c r="GP44" s="82" t="str">
        <f t="shared" si="39"/>
        <v xml:space="preserve"> </v>
      </c>
      <c r="GQ44" s="65"/>
      <c r="GR44" s="82" t="str">
        <f t="shared" si="97"/>
        <v xml:space="preserve"> </v>
      </c>
      <c r="GS44" s="185" t="str">
        <f>IF(GD43+GD44+GD45=7.5,"ü","û")</f>
        <v>ü</v>
      </c>
      <c r="GT44" s="226"/>
      <c r="GU44" s="61" t="str">
        <f>IF(GW44=0," ",VLOOKUP(GW44,PROTOKOL!$A:$F,6))</f>
        <v>PERDE KESME SULU SİST.</v>
      </c>
      <c r="GV44" s="62">
        <v>10</v>
      </c>
      <c r="GW44" s="62">
        <v>8</v>
      </c>
      <c r="GX44" s="62">
        <v>0.5</v>
      </c>
      <c r="GY44" s="63">
        <f>IF(GW44=0," ",(VLOOKUP(GW44,PROTOKOL!$A$1:$E$28,2))*GX44)</f>
        <v>6.5333333333333332</v>
      </c>
      <c r="GZ44" s="64">
        <f t="shared" si="40"/>
        <v>3.4666666666666668</v>
      </c>
      <c r="HA44" s="65">
        <f>IF(GW44=0," ",VLOOKUP(GW44,PROTOKOL!$A:$E,5,))</f>
        <v>0.49621153846153848</v>
      </c>
      <c r="HB44" s="82">
        <f t="shared" si="41"/>
        <v>1.7202000000000002</v>
      </c>
      <c r="HC44" s="61" t="str">
        <f>IF(HE44=0," ",VLOOKUP(HE44,PROTOKOL!$A:$F,6))</f>
        <v xml:space="preserve"> </v>
      </c>
      <c r="HD44" s="66"/>
      <c r="HE44" s="66"/>
      <c r="HF44" s="62"/>
      <c r="HG44" s="63" t="str">
        <f>IF(HE44=0," ",(VLOOKUP(HE44,PROTOKOL!$A$1:$E$28,2))*HF44)</f>
        <v xml:space="preserve"> </v>
      </c>
      <c r="HH44" s="64" t="str">
        <f t="shared" si="42"/>
        <v xml:space="preserve"> </v>
      </c>
      <c r="HI44" s="65" t="str">
        <f>IF(HE44=0," ",VLOOKUP(HE44,PROTOKOL!$A:$E,5,))</f>
        <v xml:space="preserve"> </v>
      </c>
      <c r="HJ44" s="82" t="str">
        <f t="shared" si="43"/>
        <v xml:space="preserve"> </v>
      </c>
      <c r="HK44" s="65"/>
      <c r="HL44" s="82" t="str">
        <f t="shared" si="98"/>
        <v xml:space="preserve"> </v>
      </c>
      <c r="HM44" s="185" t="str">
        <f>IF(GX43+GX44+GX45=7.5,"ü","û")</f>
        <v>ü</v>
      </c>
      <c r="HN44" s="226"/>
      <c r="HO44" s="61" t="str">
        <f>IF(HQ44=0," ",VLOOKUP(HQ44,PROTOKOL!$A:$F,6))</f>
        <v xml:space="preserve"> </v>
      </c>
      <c r="HP44" s="62"/>
      <c r="HQ44" s="62"/>
      <c r="HR44" s="62"/>
      <c r="HS44" s="63" t="str">
        <f>IF(HQ44=0," ",(VLOOKUP(HQ44,PROTOKOL!$A$1:$E$28,2))*HR44)</f>
        <v xml:space="preserve"> </v>
      </c>
      <c r="HT44" s="64" t="str">
        <f t="shared" si="44"/>
        <v xml:space="preserve"> </v>
      </c>
      <c r="HU44" s="65" t="str">
        <f>IF(HQ44=0," ",VLOOKUP(HQ44,PROTOKOL!$A:$E,5,))</f>
        <v xml:space="preserve"> </v>
      </c>
      <c r="HV44" s="82" t="str">
        <f t="shared" si="45"/>
        <v xml:space="preserve"> </v>
      </c>
      <c r="HW44" s="61" t="str">
        <f>IF(HY44=0," ",VLOOKUP(HY44,PROTOKOL!$A:$F,6))</f>
        <v xml:space="preserve"> </v>
      </c>
      <c r="HX44" s="66"/>
      <c r="HY44" s="66"/>
      <c r="HZ44" s="62"/>
      <c r="IA44" s="63" t="str">
        <f>IF(HY44=0," ",(VLOOKUP(HY44,PROTOKOL!$A$1:$E$28,2))*HZ44)</f>
        <v xml:space="preserve"> </v>
      </c>
      <c r="IB44" s="64" t="str">
        <f t="shared" si="46"/>
        <v xml:space="preserve"> </v>
      </c>
      <c r="IC44" s="65" t="str">
        <f>IF(HY44=0," ",VLOOKUP(HY44,PROTOKOL!$A:$E,5,))</f>
        <v xml:space="preserve"> </v>
      </c>
      <c r="ID44" s="82" t="str">
        <f t="shared" si="47"/>
        <v xml:space="preserve"> </v>
      </c>
      <c r="IE44" s="65"/>
      <c r="IF44" s="82" t="str">
        <f t="shared" si="99"/>
        <v xml:space="preserve"> </v>
      </c>
      <c r="IG44" s="185" t="str">
        <f>IF(HR43+HR44+HR45=7.5,"ü","û")</f>
        <v>ü</v>
      </c>
      <c r="IH44" s="226"/>
      <c r="II44" s="61" t="str">
        <f>IF(IK44=0," ",VLOOKUP(IK44,PROTOKOL!$A:$F,6))</f>
        <v xml:space="preserve"> </v>
      </c>
      <c r="IJ44" s="62"/>
      <c r="IK44" s="62"/>
      <c r="IL44" s="62"/>
      <c r="IM44" s="63" t="str">
        <f>IF(IK44=0," ",(VLOOKUP(IK44,PROTOKOL!$A$1:$E$28,2))*IL44)</f>
        <v xml:space="preserve"> </v>
      </c>
      <c r="IN44" s="64" t="str">
        <f t="shared" si="48"/>
        <v xml:space="preserve"> </v>
      </c>
      <c r="IO44" s="65" t="str">
        <f>IF(IK44=0," ",VLOOKUP(IK44,PROTOKOL!$A:$E,5,))</f>
        <v xml:space="preserve"> </v>
      </c>
      <c r="IP44" s="82" t="str">
        <f t="shared" si="49"/>
        <v xml:space="preserve"> </v>
      </c>
      <c r="IQ44" s="61" t="str">
        <f>IF(IS44=0," ",VLOOKUP(IS44,PROTOKOL!$A:$F,6))</f>
        <v xml:space="preserve"> </v>
      </c>
      <c r="IR44" s="66"/>
      <c r="IS44" s="66"/>
      <c r="IT44" s="62"/>
      <c r="IU44" s="63" t="str">
        <f>IF(IS44=0," ",(VLOOKUP(IS44,PROTOKOL!$A$1:$E$28,2))*IT44)</f>
        <v xml:space="preserve"> </v>
      </c>
      <c r="IV44" s="64" t="str">
        <f t="shared" si="50"/>
        <v xml:space="preserve"> </v>
      </c>
      <c r="IW44" s="65" t="str">
        <f>IF(IS44=0," ",VLOOKUP(IS44,PROTOKOL!$A:$E,5,))</f>
        <v xml:space="preserve"> </v>
      </c>
      <c r="IX44" s="82" t="str">
        <f t="shared" si="51"/>
        <v xml:space="preserve"> </v>
      </c>
      <c r="IY44" s="65"/>
      <c r="IZ44" s="82" t="str">
        <f t="shared" si="100"/>
        <v xml:space="preserve"> </v>
      </c>
      <c r="JA44" s="185" t="str">
        <f>IF(HR43+HR44+HR45=7.5,"ü","û")</f>
        <v>ü</v>
      </c>
      <c r="JB44" s="226"/>
      <c r="JC44" s="61" t="str">
        <f>IF(JE44=0," ",VLOOKUP(JE44,PROTOKOL!$A:$F,6))</f>
        <v>KOKU TESTİ</v>
      </c>
      <c r="JD44" s="62">
        <v>1</v>
      </c>
      <c r="JE44" s="62">
        <v>16</v>
      </c>
      <c r="JF44" s="62">
        <v>1.5</v>
      </c>
      <c r="JG44" s="63">
        <f>IF(JE44=0," ",(VLOOKUP(JE44,PROTOKOL!$A$1:$E$28,2))*JF44)</f>
        <v>0</v>
      </c>
      <c r="JH44" s="64">
        <f t="shared" si="52"/>
        <v>1</v>
      </c>
      <c r="JI44" s="65">
        <f>IF(JE44=0," ",VLOOKUP(JE44,PROTOKOL!$A:$E,5,))</f>
        <v>25.405435113750318</v>
      </c>
      <c r="JJ44" s="82">
        <f>IF(JE44=0," ",JI44*JH44)/7.5*1.5</f>
        <v>5.0810870227500642</v>
      </c>
      <c r="JK44" s="61" t="str">
        <f>IF(JM44=0," ",VLOOKUP(JM44,PROTOKOL!$A:$F,6))</f>
        <v xml:space="preserve"> </v>
      </c>
      <c r="JL44" s="66"/>
      <c r="JM44" s="66"/>
      <c r="JN44" s="62"/>
      <c r="JO44" s="63" t="str">
        <f>IF(JM44=0," ",(VLOOKUP(JM44,PROTOKOL!$A$1:$E$28,2))*JN44)</f>
        <v xml:space="preserve"> </v>
      </c>
      <c r="JP44" s="64" t="str">
        <f t="shared" si="54"/>
        <v xml:space="preserve"> </v>
      </c>
      <c r="JQ44" s="65" t="str">
        <f>IF(JM44=0," ",VLOOKUP(JM44,PROTOKOL!$A:$E,5,))</f>
        <v xml:space="preserve"> </v>
      </c>
      <c r="JR44" s="82" t="str">
        <f t="shared" si="55"/>
        <v xml:space="preserve"> </v>
      </c>
      <c r="JS44" s="65"/>
      <c r="JT44" s="82" t="str">
        <f t="shared" si="101"/>
        <v xml:space="preserve"> </v>
      </c>
      <c r="JU44" s="185" t="str">
        <f>IF(JF43+JF44+JF45=7.5,"ü","û")</f>
        <v>ü</v>
      </c>
      <c r="JV44" s="226"/>
      <c r="JW44" s="61" t="str">
        <f>IF(JY44=0," ",VLOOKUP(JY44,PROTOKOL!$A:$F,6))</f>
        <v xml:space="preserve"> </v>
      </c>
      <c r="JX44" s="62"/>
      <c r="JY44" s="62"/>
      <c r="JZ44" s="62"/>
      <c r="KA44" s="63" t="str">
        <f>IF(JY44=0," ",(VLOOKUP(JY44,PROTOKOL!$A$1:$E$28,2))*JZ44)</f>
        <v xml:space="preserve"> </v>
      </c>
      <c r="KB44" s="64" t="str">
        <f t="shared" si="56"/>
        <v xml:space="preserve"> </v>
      </c>
      <c r="KC44" s="65" t="str">
        <f>IF(JY44=0," ",VLOOKUP(JY44,PROTOKOL!$A:$E,5,))</f>
        <v xml:space="preserve"> </v>
      </c>
      <c r="KD44" s="82" t="str">
        <f t="shared" si="57"/>
        <v xml:space="preserve"> </v>
      </c>
      <c r="KE44" s="61" t="str">
        <f>IF(KG44=0," ",VLOOKUP(KG44,PROTOKOL!$A:$F,6))</f>
        <v xml:space="preserve"> </v>
      </c>
      <c r="KF44" s="66"/>
      <c r="KG44" s="66"/>
      <c r="KH44" s="62"/>
      <c r="KI44" s="63" t="str">
        <f>IF(KG44=0," ",(VLOOKUP(KG44,PROTOKOL!$A$1:$E$28,2))*KH44)</f>
        <v xml:space="preserve"> </v>
      </c>
      <c r="KJ44" s="64" t="str">
        <f t="shared" si="58"/>
        <v xml:space="preserve"> </v>
      </c>
      <c r="KK44" s="65" t="str">
        <f>IF(KG44=0," ",VLOOKUP(KG44,PROTOKOL!$A:$E,5,))</f>
        <v xml:space="preserve"> </v>
      </c>
      <c r="KL44" s="82" t="str">
        <f t="shared" si="59"/>
        <v xml:space="preserve"> </v>
      </c>
      <c r="KM44" s="65"/>
      <c r="KN44" s="82" t="str">
        <f t="shared" si="102"/>
        <v xml:space="preserve"> </v>
      </c>
      <c r="KO44" s="185" t="str">
        <f>IF(JZ43+JZ44+JZ45=7.5,"ü","û")</f>
        <v>ü</v>
      </c>
      <c r="KP44" s="226"/>
      <c r="KQ44" s="61" t="str">
        <f>IF(KS44=0," ",VLOOKUP(KS44,PROTOKOL!$A:$F,6))</f>
        <v>PERDE KESME SULU SİST.</v>
      </c>
      <c r="KR44" s="62">
        <v>40</v>
      </c>
      <c r="KS44" s="62">
        <v>8</v>
      </c>
      <c r="KT44" s="62">
        <v>2</v>
      </c>
      <c r="KU44" s="63">
        <f>IF(KS44=0," ",(VLOOKUP(KS44,PROTOKOL!$A$1:$E$28,2))*KT44)</f>
        <v>26.133333333333333</v>
      </c>
      <c r="KV44" s="64">
        <f t="shared" si="60"/>
        <v>13.866666666666667</v>
      </c>
      <c r="KW44" s="65">
        <f>IF(KS44=0," ",VLOOKUP(KS44,PROTOKOL!$A:$E,5,))</f>
        <v>0.49621153846153848</v>
      </c>
      <c r="KX44" s="82">
        <f t="shared" si="61"/>
        <v>6.8808000000000007</v>
      </c>
      <c r="KY44" s="61" t="str">
        <f>IF(LA44=0," ",VLOOKUP(LA44,PROTOKOL!$A:$F,6))</f>
        <v xml:space="preserve"> </v>
      </c>
      <c r="KZ44" s="66"/>
      <c r="LA44" s="66"/>
      <c r="LB44" s="62"/>
      <c r="LC44" s="63" t="str">
        <f>IF(LA44=0," ",(VLOOKUP(LA44,PROTOKOL!$A$1:$E$28,2))*LB44)</f>
        <v xml:space="preserve"> </v>
      </c>
      <c r="LD44" s="64" t="str">
        <f t="shared" si="62"/>
        <v xml:space="preserve"> </v>
      </c>
      <c r="LE44" s="65" t="str">
        <f>IF(LA44=0," ",VLOOKUP(LA44,PROTOKOL!$A:$E,5,))</f>
        <v xml:space="preserve"> </v>
      </c>
      <c r="LF44" s="82" t="str">
        <f t="shared" si="63"/>
        <v xml:space="preserve"> </v>
      </c>
      <c r="LG44" s="65"/>
      <c r="LH44" s="82" t="str">
        <f t="shared" si="103"/>
        <v xml:space="preserve"> </v>
      </c>
      <c r="LI44" s="185" t="str">
        <f>IF(JZ43+JZ44+JZ45=7.5,"ü","û")</f>
        <v>ü</v>
      </c>
      <c r="LJ44" s="226"/>
      <c r="LK44" s="61" t="str">
        <f>IF(LM44=0," ",VLOOKUP(LM44,PROTOKOL!$A:$F,6))</f>
        <v xml:space="preserve"> </v>
      </c>
      <c r="LL44" s="62"/>
      <c r="LM44" s="62"/>
      <c r="LN44" s="62"/>
      <c r="LO44" s="63" t="str">
        <f>IF(LM44=0," ",(VLOOKUP(LM44,PROTOKOL!$A$1:$E$28,2))*LN44)</f>
        <v xml:space="preserve"> </v>
      </c>
      <c r="LP44" s="64" t="str">
        <f t="shared" si="64"/>
        <v xml:space="preserve"> </v>
      </c>
      <c r="LQ44" s="65" t="str">
        <f>IF(LM44=0," ",VLOOKUP(LM44,PROTOKOL!$A:$E,5,))</f>
        <v xml:space="preserve"> </v>
      </c>
      <c r="LR44" s="82" t="str">
        <f t="shared" si="65"/>
        <v xml:space="preserve"> </v>
      </c>
      <c r="LS44" s="61" t="str">
        <f>IF(LU44=0," ",VLOOKUP(LU44,PROTOKOL!$A:$F,6))</f>
        <v xml:space="preserve"> </v>
      </c>
      <c r="LT44" s="66"/>
      <c r="LU44" s="66"/>
      <c r="LV44" s="62"/>
      <c r="LW44" s="63" t="str">
        <f>IF(LU44=0," ",(VLOOKUP(LU44,PROTOKOL!$A$1:$E$28,2))*LV44)</f>
        <v xml:space="preserve"> </v>
      </c>
      <c r="LX44" s="64" t="str">
        <f t="shared" si="66"/>
        <v xml:space="preserve"> </v>
      </c>
      <c r="LY44" s="65" t="str">
        <f>IF(LU44=0," ",VLOOKUP(LU44,PROTOKOL!$A:$E,5,))</f>
        <v xml:space="preserve"> </v>
      </c>
      <c r="LZ44" s="82" t="str">
        <f t="shared" si="67"/>
        <v xml:space="preserve"> </v>
      </c>
      <c r="MA44" s="65"/>
      <c r="MB44" s="82" t="str">
        <f t="shared" si="104"/>
        <v xml:space="preserve"> </v>
      </c>
      <c r="MC44" s="185" t="str">
        <f>IF(LN43+LN44+LN45=7.5,"ü","û")</f>
        <v>ü</v>
      </c>
      <c r="MD44" s="226"/>
      <c r="ME44" s="61" t="str">
        <f>IF(MG44=0," ",VLOOKUP(MG44,PROTOKOL!$A:$F,6))</f>
        <v xml:space="preserve"> </v>
      </c>
      <c r="MF44" s="62"/>
      <c r="MG44" s="62"/>
      <c r="MH44" s="62"/>
      <c r="MI44" s="63" t="str">
        <f>IF(MG44=0," ",(VLOOKUP(MG44,PROTOKOL!$A$1:$E$28,2))*MH44)</f>
        <v xml:space="preserve"> </v>
      </c>
      <c r="MJ44" s="64" t="str">
        <f t="shared" si="68"/>
        <v xml:space="preserve"> </v>
      </c>
      <c r="MK44" s="65" t="str">
        <f>IF(MG44=0," ",VLOOKUP(MG44,PROTOKOL!$A:$E,5,))</f>
        <v xml:space="preserve"> </v>
      </c>
      <c r="ML44" s="82" t="str">
        <f t="shared" si="69"/>
        <v xml:space="preserve"> </v>
      </c>
      <c r="MM44" s="61" t="str">
        <f>IF(MO44=0," ",VLOOKUP(MO44,PROTOKOL!$A:$F,6))</f>
        <v xml:space="preserve"> </v>
      </c>
      <c r="MN44" s="66"/>
      <c r="MO44" s="66"/>
      <c r="MP44" s="62"/>
      <c r="MQ44" s="63" t="str">
        <f>IF(MO44=0," ",(VLOOKUP(MO44,PROTOKOL!$A$1:$E$28,2))*MP44)</f>
        <v xml:space="preserve"> </v>
      </c>
      <c r="MR44" s="64" t="str">
        <f t="shared" si="70"/>
        <v xml:space="preserve"> </v>
      </c>
      <c r="MS44" s="65" t="str">
        <f>IF(MO44=0," ",VLOOKUP(MO44,PROTOKOL!$A:$E,5,))</f>
        <v xml:space="preserve"> </v>
      </c>
      <c r="MT44" s="82" t="str">
        <f t="shared" si="71"/>
        <v xml:space="preserve"> </v>
      </c>
      <c r="MU44" s="65"/>
      <c r="MV44" s="82" t="str">
        <f t="shared" si="105"/>
        <v xml:space="preserve"> </v>
      </c>
      <c r="MW44" s="185" t="e">
        <f>IF(#REF!+#REF!+#REF!=7.5,"ü","û")</f>
        <v>#REF!</v>
      </c>
      <c r="MX44" s="226"/>
      <c r="MY44" s="61" t="str">
        <f>IF(NA44=0," ",VLOOKUP(NA44,PROTOKOL!$A:$F,6))</f>
        <v>Forklift Operatörü</v>
      </c>
      <c r="MZ44" s="62">
        <v>1</v>
      </c>
      <c r="NA44" s="62">
        <v>13</v>
      </c>
      <c r="NB44" s="62">
        <v>1</v>
      </c>
      <c r="NC44" s="63">
        <f>IF(NA44=0," ",(VLOOKUP(NA44,PROTOKOL!$A$1:$E$28,2))*NB44)</f>
        <v>0</v>
      </c>
      <c r="ND44" s="64">
        <f t="shared" si="72"/>
        <v>1</v>
      </c>
      <c r="NE44" s="65">
        <f>IF(NA44=0," ",VLOOKUP(NA44,PROTOKOL!$A:$E,5,))</f>
        <v>7.5</v>
      </c>
      <c r="NF44" s="82">
        <f>IF(NA44=0," ",NE44*ND44)/7.5*1</f>
        <v>1</v>
      </c>
      <c r="NG44" s="61" t="str">
        <f>IF(NI44=0," ",VLOOKUP(NI44,PROTOKOL!$A:$F,6))</f>
        <v xml:space="preserve"> </v>
      </c>
      <c r="NH44" s="66"/>
      <c r="NI44" s="66"/>
      <c r="NJ44" s="62"/>
      <c r="NK44" s="63" t="str">
        <f>IF(NI44=0," ",(VLOOKUP(NI44,PROTOKOL!$A$1:$E$28,2))*NJ44)</f>
        <v xml:space="preserve"> </v>
      </c>
      <c r="NL44" s="64" t="str">
        <f t="shared" si="74"/>
        <v xml:space="preserve"> </v>
      </c>
      <c r="NM44" s="65" t="str">
        <f>IF(NI44=0," ",VLOOKUP(NI44,PROTOKOL!$A:$E,5,))</f>
        <v xml:space="preserve"> </v>
      </c>
      <c r="NN44" s="82" t="str">
        <f t="shared" si="75"/>
        <v xml:space="preserve"> </v>
      </c>
      <c r="NO44" s="65"/>
      <c r="NP44" s="82" t="str">
        <f t="shared" si="106"/>
        <v xml:space="preserve"> </v>
      </c>
      <c r="NQ44" s="185" t="str">
        <f>IF(NB43+NB44+NB45=7.5,"ü","û")</f>
        <v>ü</v>
      </c>
      <c r="NR44" s="226"/>
      <c r="NS44" s="61" t="s">
        <v>48</v>
      </c>
      <c r="NT44" s="62"/>
      <c r="NU44" s="62"/>
      <c r="NV44" s="62"/>
      <c r="NW44" s="63" t="str">
        <f>IF(NU44=0," ",(VLOOKUP(NU44,PROTOKOL!$A$1:$E$28,2))*NV44)</f>
        <v xml:space="preserve"> </v>
      </c>
      <c r="NX44" s="64" t="str">
        <f t="shared" si="76"/>
        <v xml:space="preserve"> </v>
      </c>
      <c r="NY44" s="65" t="str">
        <f>IF(NU44=0," ",VLOOKUP(NU44,PROTOKOL!$A:$E,5,))</f>
        <v xml:space="preserve"> </v>
      </c>
      <c r="NZ44" s="82" t="str">
        <f t="shared" si="77"/>
        <v xml:space="preserve"> </v>
      </c>
      <c r="OA44" s="61" t="str">
        <f>IF(OC44=0," ",VLOOKUP(OC44,PROTOKOL!$A:$F,6))</f>
        <v xml:space="preserve"> </v>
      </c>
      <c r="OB44" s="66"/>
      <c r="OC44" s="66"/>
      <c r="OD44" s="62"/>
      <c r="OE44" s="63" t="str">
        <f>IF(OC44=0," ",(VLOOKUP(OC44,PROTOKOL!$A$1:$E$28,2))*OD44)</f>
        <v xml:space="preserve"> </v>
      </c>
      <c r="OF44" s="64" t="str">
        <f t="shared" si="78"/>
        <v xml:space="preserve"> </v>
      </c>
      <c r="OG44" s="65" t="str">
        <f>IF(OC44=0," ",VLOOKUP(OC44,PROTOKOL!$A:$E,5,))</f>
        <v xml:space="preserve"> </v>
      </c>
      <c r="OH44" s="82" t="str">
        <f t="shared" si="79"/>
        <v xml:space="preserve"> </v>
      </c>
      <c r="OI44" s="65"/>
      <c r="OJ44" s="82" t="str">
        <f t="shared" si="107"/>
        <v xml:space="preserve"> </v>
      </c>
      <c r="OK44" s="185" t="str">
        <f>IF(NV43+NV44+NV45=7.5,"ü","û")</f>
        <v>û</v>
      </c>
      <c r="OL44" s="208">
        <v>8</v>
      </c>
      <c r="OM44" s="226"/>
      <c r="ON44" s="61" t="str">
        <f>IF(OP44=0," ",VLOOKUP(OP44,PROTOKOL!$A:$F,6))</f>
        <v xml:space="preserve"> </v>
      </c>
      <c r="OO44" s="62"/>
      <c r="OP44" s="62"/>
      <c r="OQ44" s="62"/>
      <c r="OR44" s="63" t="str">
        <f>IF(OP44=0," ",(VLOOKUP(OP44,PROTOKOL!$A$1:$E$28,2))*OQ44)</f>
        <v xml:space="preserve"> </v>
      </c>
      <c r="OS44" s="64" t="str">
        <f t="shared" si="80"/>
        <v xml:space="preserve"> </v>
      </c>
      <c r="OT44" s="65" t="str">
        <f>IF(OP44=0," ",VLOOKUP(OP44,PROTOKOL!$A:$E,5,))</f>
        <v xml:space="preserve"> </v>
      </c>
      <c r="OU44" s="82" t="str">
        <f t="shared" si="81"/>
        <v xml:space="preserve"> </v>
      </c>
      <c r="OV44" s="61" t="str">
        <f>IF(OX44=0," ",VLOOKUP(OX44,PROTOKOL!$A:$F,6))</f>
        <v xml:space="preserve"> </v>
      </c>
      <c r="OW44" s="66"/>
      <c r="OX44" s="66"/>
      <c r="OY44" s="62"/>
      <c r="OZ44" s="63" t="str">
        <f>IF(OX44=0," ",(VLOOKUP(OX44,PROTOKOL!$A$1:$E$28,2))*OY44)</f>
        <v xml:space="preserve"> </v>
      </c>
      <c r="PA44" s="64" t="str">
        <f t="shared" si="108"/>
        <v xml:space="preserve"> </v>
      </c>
      <c r="PB44" s="65" t="str">
        <f>IF(OX44=0," ",VLOOKUP(OX44,PROTOKOL!$A:$E,5,))</f>
        <v xml:space="preserve"> </v>
      </c>
      <c r="PC44" s="82" t="str">
        <f t="shared" si="109"/>
        <v xml:space="preserve"> </v>
      </c>
      <c r="PD44" s="82">
        <f t="shared" si="110"/>
        <v>0</v>
      </c>
      <c r="PE44" s="82" t="str">
        <f t="shared" si="111"/>
        <v xml:space="preserve"> </v>
      </c>
      <c r="PF44" s="185" t="str">
        <f>IF(OQ43+OQ44+OQ45=7.5,"ü","û")</f>
        <v>û</v>
      </c>
      <c r="PG44" s="226"/>
      <c r="PH44" s="61" t="str">
        <f>IF(PJ44=0," ",VLOOKUP(PJ44,PROTOKOL!$A:$F,6))</f>
        <v>Forklift Operatörü</v>
      </c>
      <c r="PI44" s="62">
        <v>1</v>
      </c>
      <c r="PJ44" s="62">
        <v>13</v>
      </c>
      <c r="PK44" s="62">
        <v>1</v>
      </c>
      <c r="PL44" s="63">
        <f>IF(PJ44=0," ",(VLOOKUP(PJ44,PROTOKOL!$A$1:$E$28,2))*PK44)</f>
        <v>0</v>
      </c>
      <c r="PM44" s="64">
        <f t="shared" si="84"/>
        <v>1</v>
      </c>
      <c r="PN44" s="65">
        <f>IF(PJ44=0," ",VLOOKUP(PJ44,PROTOKOL!$A:$E,5,))</f>
        <v>7.5</v>
      </c>
      <c r="PO44" s="82">
        <f>IF(PJ44=0," ",PN44*PM44)/7.5*1</f>
        <v>1</v>
      </c>
      <c r="PP44" s="61" t="str">
        <f>IF(PR44=0," ",VLOOKUP(PR44,PROTOKOL!$A:$F,6))</f>
        <v xml:space="preserve"> </v>
      </c>
      <c r="PQ44" s="66"/>
      <c r="PR44" s="66"/>
      <c r="PS44" s="62"/>
      <c r="PT44" s="63" t="str">
        <f>IF(PR44=0," ",(VLOOKUP(PR44,PROTOKOL!$A$1:$E$28,2))*PS44)</f>
        <v xml:space="preserve"> </v>
      </c>
      <c r="PU44" s="64" t="str">
        <f t="shared" si="86"/>
        <v xml:space="preserve"> </v>
      </c>
      <c r="PV44" s="65" t="str">
        <f>IF(PR44=0," ",VLOOKUP(PR44,PROTOKOL!$A:$E,5,))</f>
        <v xml:space="preserve"> </v>
      </c>
      <c r="PW44" s="82" t="str">
        <f t="shared" si="87"/>
        <v xml:space="preserve"> </v>
      </c>
      <c r="PX44" s="65"/>
      <c r="PY44" s="82" t="str">
        <f t="shared" si="112"/>
        <v xml:space="preserve"> </v>
      </c>
      <c r="PZ44" s="117"/>
      <c r="QA44" s="117"/>
      <c r="QB44" s="117"/>
      <c r="QC44" s="117"/>
      <c r="QD44" s="117"/>
      <c r="QE44" s="117"/>
      <c r="QF44" s="117"/>
      <c r="QG44" s="117"/>
      <c r="QH44" s="117"/>
      <c r="QI44" s="117"/>
      <c r="QJ44" s="117"/>
      <c r="QK44" s="117"/>
      <c r="QL44" s="117"/>
      <c r="QM44" s="117"/>
      <c r="QN44" s="117"/>
      <c r="QO44" s="117"/>
    </row>
    <row r="45" spans="1:457" ht="12.75" customHeight="1" thickBot="1">
      <c r="B45" s="227"/>
      <c r="C45" s="61" t="str">
        <f>IF(E45=0," ",VLOOKUP(E45,PROTOKOL!$A:$F,6))</f>
        <v xml:space="preserve"> </v>
      </c>
      <c r="D45" s="62"/>
      <c r="E45" s="62"/>
      <c r="F45" s="62"/>
      <c r="G45" s="63" t="str">
        <f>IF(E45=0," ",(VLOOKUP(E45,PROTOKOL!$A$1:$E$28,2))*F45)</f>
        <v xml:space="preserve"> </v>
      </c>
      <c r="H45" s="64" t="str">
        <f t="shared" si="0"/>
        <v xml:space="preserve"> </v>
      </c>
      <c r="I45" s="65" t="str">
        <f>IF(E45=0," ",VLOOKUP(E45,PROTOKOL!$A:$E,5,))</f>
        <v xml:space="preserve"> </v>
      </c>
      <c r="J45" s="82" t="str">
        <f t="shared" si="1"/>
        <v xml:space="preserve"> </v>
      </c>
      <c r="K45" s="61" t="str">
        <f>IF(M45=0," ",VLOOKUP(M45,PROTOKOL!$A:$F,6))</f>
        <v xml:space="preserve"> </v>
      </c>
      <c r="L45" s="66"/>
      <c r="M45" s="66"/>
      <c r="N45" s="62"/>
      <c r="O45" s="63" t="str">
        <f>IF(M45=0," ",(VLOOKUP(M45,PROTOKOL!$A$1:$E$28,2))*N45)</f>
        <v xml:space="preserve"> </v>
      </c>
      <c r="P45" s="64" t="str">
        <f t="shared" si="2"/>
        <v xml:space="preserve"> </v>
      </c>
      <c r="Q45" s="65" t="str">
        <f>IF(M45=0," ",VLOOKUP(M45,PROTOKOL!$A:$E,5,))</f>
        <v xml:space="preserve"> </v>
      </c>
      <c r="R45" s="82" t="str">
        <f t="shared" si="3"/>
        <v xml:space="preserve"> </v>
      </c>
      <c r="S45" s="65"/>
      <c r="T45" s="82" t="str">
        <f t="shared" si="88"/>
        <v xml:space="preserve"> </v>
      </c>
      <c r="U45" s="117"/>
      <c r="V45" s="227"/>
      <c r="W45" s="61" t="str">
        <f>IF(Y45=0," ",VLOOKUP(Y45,PROTOKOL!$A:$F,6))</f>
        <v xml:space="preserve"> </v>
      </c>
      <c r="X45" s="62"/>
      <c r="Y45" s="62"/>
      <c r="Z45" s="62"/>
      <c r="AA45" s="63" t="str">
        <f>IF(Y45=0," ",(VLOOKUP(Y45,PROTOKOL!$A$1:$E$28,2))*Z45)</f>
        <v xml:space="preserve"> </v>
      </c>
      <c r="AB45" s="64" t="str">
        <f t="shared" si="4"/>
        <v xml:space="preserve"> </v>
      </c>
      <c r="AC45" s="65" t="str">
        <f>IF(Y45=0," ",VLOOKUP(Y45,PROTOKOL!$A:$E,5,))</f>
        <v xml:space="preserve"> </v>
      </c>
      <c r="AD45" s="82" t="str">
        <f t="shared" si="5"/>
        <v xml:space="preserve"> </v>
      </c>
      <c r="AE45" s="61" t="str">
        <f>IF(AG45=0," ",VLOOKUP(AG45,PROTOKOL!$A:$F,6))</f>
        <v xml:space="preserve"> </v>
      </c>
      <c r="AF45" s="66"/>
      <c r="AG45" s="66"/>
      <c r="AH45" s="62"/>
      <c r="AI45" s="63" t="str">
        <f>IF(AG45=0," ",(VLOOKUP(AG45,PROTOKOL!$A$1:$E$28,2))*AH45)</f>
        <v xml:space="preserve"> </v>
      </c>
      <c r="AJ45" s="64" t="str">
        <f t="shared" si="6"/>
        <v xml:space="preserve"> </v>
      </c>
      <c r="AK45" s="65" t="str">
        <f>IF(AG45=0," ",VLOOKUP(AG45,PROTOKOL!$A:$E,5,))</f>
        <v xml:space="preserve"> </v>
      </c>
      <c r="AL45" s="82" t="str">
        <f t="shared" si="7"/>
        <v xml:space="preserve"> </v>
      </c>
      <c r="AM45" s="65"/>
      <c r="AN45" s="82" t="str">
        <f t="shared" si="89"/>
        <v xml:space="preserve"> </v>
      </c>
      <c r="AO45" s="117"/>
      <c r="AP45" s="227"/>
      <c r="AQ45" s="61" t="str">
        <f>IF(AS45=0," ",VLOOKUP(AS45,PROTOKOL!$A:$F,6))</f>
        <v xml:space="preserve"> </v>
      </c>
      <c r="AR45" s="62"/>
      <c r="AS45" s="62"/>
      <c r="AT45" s="62"/>
      <c r="AU45" s="63" t="str">
        <f>IF(AS45=0," ",(VLOOKUP(AS45,PROTOKOL!$A$1:$E$28,2))*AT45)</f>
        <v xml:space="preserve"> </v>
      </c>
      <c r="AV45" s="64" t="str">
        <f t="shared" si="8"/>
        <v xml:space="preserve"> </v>
      </c>
      <c r="AW45" s="65" t="str">
        <f>IF(AS45=0," ",VLOOKUP(AS45,PROTOKOL!$A:$E,5,))</f>
        <v xml:space="preserve"> </v>
      </c>
      <c r="AX45" s="82" t="str">
        <f t="shared" si="9"/>
        <v xml:space="preserve"> </v>
      </c>
      <c r="AY45" s="61" t="str">
        <f>IF(BA45=0," ",VLOOKUP(BA45,PROTOKOL!$A:$F,6))</f>
        <v xml:space="preserve"> </v>
      </c>
      <c r="AZ45" s="66"/>
      <c r="BA45" s="66"/>
      <c r="BB45" s="62"/>
      <c r="BC45" s="63" t="str">
        <f>IF(BA45=0," ",(VLOOKUP(BA45,PROTOKOL!$A$1:$E$28,2))*BB45)</f>
        <v xml:space="preserve"> </v>
      </c>
      <c r="BD45" s="64" t="str">
        <f t="shared" si="10"/>
        <v xml:space="preserve"> </v>
      </c>
      <c r="BE45" s="65" t="str">
        <f>IF(BA45=0," ",VLOOKUP(BA45,PROTOKOL!$A:$E,5,))</f>
        <v xml:space="preserve"> </v>
      </c>
      <c r="BF45" s="82" t="str">
        <f t="shared" si="11"/>
        <v xml:space="preserve"> </v>
      </c>
      <c r="BG45" s="65"/>
      <c r="BH45" s="82" t="str">
        <f t="shared" si="90"/>
        <v xml:space="preserve"> </v>
      </c>
      <c r="BI45" s="117"/>
      <c r="BJ45" s="227"/>
      <c r="BK45" s="61" t="str">
        <f>IF(BM45=0," ",VLOOKUP(BM45,PROTOKOL!$A:$F,6))</f>
        <v xml:space="preserve"> </v>
      </c>
      <c r="BL45" s="62"/>
      <c r="BM45" s="62"/>
      <c r="BN45" s="62"/>
      <c r="BO45" s="63" t="str">
        <f>IF(BM45=0," ",(VLOOKUP(BM45,PROTOKOL!$A$1:$E$28,2))*BN45)</f>
        <v xml:space="preserve"> </v>
      </c>
      <c r="BP45" s="64" t="str">
        <f t="shared" si="12"/>
        <v xml:space="preserve"> </v>
      </c>
      <c r="BQ45" s="65" t="str">
        <f>IF(BM45=0," ",VLOOKUP(BM45,PROTOKOL!$A:$E,5,))</f>
        <v xml:space="preserve"> </v>
      </c>
      <c r="BR45" s="82" t="str">
        <f t="shared" si="13"/>
        <v xml:space="preserve"> </v>
      </c>
      <c r="BS45" s="61" t="str">
        <f>IF(BU45=0," ",VLOOKUP(BU45,PROTOKOL!$A:$F,6))</f>
        <v xml:space="preserve"> </v>
      </c>
      <c r="BT45" s="66"/>
      <c r="BU45" s="66"/>
      <c r="BV45" s="62"/>
      <c r="BW45" s="63" t="str">
        <f>IF(BU45=0," ",(VLOOKUP(BU45,PROTOKOL!$A$1:$E$28,2))*BV45)</f>
        <v xml:space="preserve"> </v>
      </c>
      <c r="BX45" s="64" t="str">
        <f t="shared" si="14"/>
        <v xml:space="preserve"> </v>
      </c>
      <c r="BY45" s="65" t="str">
        <f>IF(BU45=0," ",VLOOKUP(BU45,PROTOKOL!$A:$E,5,))</f>
        <v xml:space="preserve"> </v>
      </c>
      <c r="BZ45" s="82" t="str">
        <f t="shared" si="15"/>
        <v xml:space="preserve"> </v>
      </c>
      <c r="CA45" s="65"/>
      <c r="CB45" s="82" t="str">
        <f t="shared" si="91"/>
        <v xml:space="preserve"> </v>
      </c>
      <c r="CC45" s="117"/>
      <c r="CD45" s="227"/>
      <c r="CE45" s="61" t="str">
        <f>IF(CG45=0," ",VLOOKUP(CG45,PROTOKOL!$A:$F,6))</f>
        <v xml:space="preserve"> </v>
      </c>
      <c r="CF45" s="62"/>
      <c r="CG45" s="62"/>
      <c r="CH45" s="62"/>
      <c r="CI45" s="63" t="str">
        <f>IF(CG45=0," ",(VLOOKUP(CG45,PROTOKOL!$A$1:$E$28,2))*CH45)</f>
        <v xml:space="preserve"> </v>
      </c>
      <c r="CJ45" s="64" t="str">
        <f t="shared" si="16"/>
        <v xml:space="preserve"> </v>
      </c>
      <c r="CK45" s="65" t="str">
        <f>IF(CG45=0," ",VLOOKUP(CG45,PROTOKOL!$A:$E,5,))</f>
        <v xml:space="preserve"> </v>
      </c>
      <c r="CL45" s="82" t="str">
        <f t="shared" si="17"/>
        <v xml:space="preserve"> </v>
      </c>
      <c r="CM45" s="61" t="str">
        <f>IF(CO45=0," ",VLOOKUP(CO45,PROTOKOL!$A:$F,6))</f>
        <v xml:space="preserve"> </v>
      </c>
      <c r="CN45" s="66"/>
      <c r="CO45" s="66"/>
      <c r="CP45" s="62"/>
      <c r="CQ45" s="63" t="str">
        <f>IF(CO45=0," ",(VLOOKUP(CO45,PROTOKOL!$A$1:$E$28,2))*CP45)</f>
        <v xml:space="preserve"> </v>
      </c>
      <c r="CR45" s="64" t="str">
        <f t="shared" si="18"/>
        <v xml:space="preserve"> </v>
      </c>
      <c r="CS45" s="65" t="str">
        <f>IF(CO45=0," ",VLOOKUP(CO45,PROTOKOL!$A:$E,5,))</f>
        <v xml:space="preserve"> </v>
      </c>
      <c r="CT45" s="82" t="str">
        <f t="shared" si="19"/>
        <v xml:space="preserve"> </v>
      </c>
      <c r="CU45" s="65"/>
      <c r="CV45" s="82" t="str">
        <f t="shared" si="92"/>
        <v xml:space="preserve"> </v>
      </c>
      <c r="CW45" s="117"/>
      <c r="CX45" s="227"/>
      <c r="CY45" s="61" t="str">
        <f>IF(DA45=0," ",VLOOKUP(DA45,PROTOKOL!$A:$F,6))</f>
        <v xml:space="preserve"> </v>
      </c>
      <c r="CZ45" s="62"/>
      <c r="DA45" s="62"/>
      <c r="DB45" s="62"/>
      <c r="DC45" s="63" t="str">
        <f>IF(DA45=0," ",(VLOOKUP(DA45,PROTOKOL!$A$1:$E$28,2))*DB45)</f>
        <v xml:space="preserve"> </v>
      </c>
      <c r="DD45" s="64" t="str">
        <f t="shared" si="20"/>
        <v xml:space="preserve"> </v>
      </c>
      <c r="DE45" s="65" t="str">
        <f>IF(DA45=0," ",VLOOKUP(DA45,PROTOKOL!$A:$E,5,))</f>
        <v xml:space="preserve"> </v>
      </c>
      <c r="DF45" s="82" t="str">
        <f t="shared" si="21"/>
        <v xml:space="preserve"> </v>
      </c>
      <c r="DG45" s="61" t="str">
        <f>IF(DI45=0," ",VLOOKUP(DI45,PROTOKOL!$A:$F,6))</f>
        <v xml:space="preserve"> </v>
      </c>
      <c r="DH45" s="66"/>
      <c r="DI45" s="66"/>
      <c r="DJ45" s="62"/>
      <c r="DK45" s="63" t="str">
        <f>IF(DI45=0," ",(VLOOKUP(DI45,PROTOKOL!$A$1:$E$28,2))*DJ45)</f>
        <v xml:space="preserve"> </v>
      </c>
      <c r="DL45" s="64" t="str">
        <f t="shared" si="22"/>
        <v xml:space="preserve"> </v>
      </c>
      <c r="DM45" s="65" t="str">
        <f>IF(DI45=0," ",VLOOKUP(DI45,PROTOKOL!$A:$E,5,))</f>
        <v xml:space="preserve"> </v>
      </c>
      <c r="DN45" s="82" t="str">
        <f t="shared" si="23"/>
        <v xml:space="preserve"> </v>
      </c>
      <c r="DO45" s="65"/>
      <c r="DP45" s="82" t="str">
        <f t="shared" si="93"/>
        <v xml:space="preserve"> </v>
      </c>
      <c r="DQ45" s="117"/>
      <c r="DR45" s="227"/>
      <c r="DS45" s="61" t="str">
        <f>IF(DU45=0," ",VLOOKUP(DU45,PROTOKOL!$A:$F,6))</f>
        <v xml:space="preserve"> </v>
      </c>
      <c r="DT45" s="62"/>
      <c r="DU45" s="62"/>
      <c r="DV45" s="62"/>
      <c r="DW45" s="63" t="str">
        <f>IF(DU45=0," ",(VLOOKUP(DU45,PROTOKOL!$A$1:$E$28,2))*DV45)</f>
        <v xml:space="preserve"> </v>
      </c>
      <c r="DX45" s="64" t="str">
        <f t="shared" si="24"/>
        <v xml:space="preserve"> </v>
      </c>
      <c r="DY45" s="65" t="str">
        <f>IF(DU45=0," ",VLOOKUP(DU45,PROTOKOL!$A:$E,5,))</f>
        <v xml:space="preserve"> </v>
      </c>
      <c r="DZ45" s="82" t="str">
        <f t="shared" si="25"/>
        <v xml:space="preserve"> </v>
      </c>
      <c r="EA45" s="61" t="str">
        <f>IF(EC45=0," ",VLOOKUP(EC45,PROTOKOL!$A:$F,6))</f>
        <v xml:space="preserve"> </v>
      </c>
      <c r="EB45" s="66"/>
      <c r="EC45" s="66"/>
      <c r="ED45" s="62"/>
      <c r="EE45" s="63" t="str">
        <f>IF(EC45=0," ",(VLOOKUP(EC45,PROTOKOL!$A$1:$E$28,2))*ED45)</f>
        <v xml:space="preserve"> </v>
      </c>
      <c r="EF45" s="64" t="str">
        <f t="shared" si="26"/>
        <v xml:space="preserve"> </v>
      </c>
      <c r="EG45" s="65" t="str">
        <f>IF(EC45=0," ",VLOOKUP(EC45,PROTOKOL!$A:$E,5,))</f>
        <v xml:space="preserve"> </v>
      </c>
      <c r="EH45" s="82" t="str">
        <f t="shared" si="27"/>
        <v xml:space="preserve"> </v>
      </c>
      <c r="EI45" s="65"/>
      <c r="EJ45" s="82" t="str">
        <f t="shared" si="94"/>
        <v xml:space="preserve"> </v>
      </c>
      <c r="EK45" s="117"/>
      <c r="EL45" s="227"/>
      <c r="EM45" s="61" t="str">
        <f>IF(EO45=0," ",VLOOKUP(EO45,PROTOKOL!$A:$F,6))</f>
        <v xml:space="preserve"> </v>
      </c>
      <c r="EN45" s="62"/>
      <c r="EO45" s="62"/>
      <c r="EP45" s="62"/>
      <c r="EQ45" s="63" t="str">
        <f>IF(EO45=0," ",(VLOOKUP(EO45,PROTOKOL!$A$1:$E$28,2))*EP45)</f>
        <v xml:space="preserve"> </v>
      </c>
      <c r="ER45" s="64" t="str">
        <f t="shared" si="28"/>
        <v xml:space="preserve"> </v>
      </c>
      <c r="ES45" s="65" t="str">
        <f>IF(EO45=0," ",VLOOKUP(EO45,PROTOKOL!$A:$E,5,))</f>
        <v xml:space="preserve"> </v>
      </c>
      <c r="ET45" s="82" t="str">
        <f t="shared" si="29"/>
        <v xml:space="preserve"> </v>
      </c>
      <c r="EU45" s="61" t="str">
        <f>IF(EW45=0," ",VLOOKUP(EW45,PROTOKOL!$A:$F,6))</f>
        <v xml:space="preserve"> </v>
      </c>
      <c r="EV45" s="66"/>
      <c r="EW45" s="66"/>
      <c r="EX45" s="62"/>
      <c r="EY45" s="63" t="str">
        <f>IF(EW45=0," ",(VLOOKUP(EW45,PROTOKOL!$A$1:$E$28,2))*EX45)</f>
        <v xml:space="preserve"> </v>
      </c>
      <c r="EZ45" s="64" t="str">
        <f t="shared" si="30"/>
        <v xml:space="preserve"> </v>
      </c>
      <c r="FA45" s="65" t="str">
        <f>IF(EW45=0," ",VLOOKUP(EW45,PROTOKOL!$A:$E,5,))</f>
        <v xml:space="preserve"> </v>
      </c>
      <c r="FB45" s="82" t="str">
        <f t="shared" si="31"/>
        <v xml:space="preserve"> </v>
      </c>
      <c r="FC45" s="65"/>
      <c r="FD45" s="82" t="str">
        <f t="shared" si="95"/>
        <v xml:space="preserve"> </v>
      </c>
      <c r="FE45" s="117"/>
      <c r="FF45" s="227"/>
      <c r="FG45" s="61" t="str">
        <f>IF(FI45=0," ",VLOOKUP(FI45,PROTOKOL!$A:$F,6))</f>
        <v xml:space="preserve"> </v>
      </c>
      <c r="FH45" s="62"/>
      <c r="FI45" s="62"/>
      <c r="FJ45" s="62"/>
      <c r="FK45" s="63" t="str">
        <f>IF(FI45=0," ",(VLOOKUP(FI45,PROTOKOL!$A$1:$E$28,2))*FJ45)</f>
        <v xml:space="preserve"> </v>
      </c>
      <c r="FL45" s="64" t="str">
        <f t="shared" si="32"/>
        <v xml:space="preserve"> </v>
      </c>
      <c r="FM45" s="65" t="str">
        <f>IF(FI45=0," ",VLOOKUP(FI45,PROTOKOL!$A:$E,5,))</f>
        <v xml:space="preserve"> </v>
      </c>
      <c r="FN45" s="82" t="str">
        <f t="shared" si="33"/>
        <v xml:space="preserve"> </v>
      </c>
      <c r="FO45" s="61" t="str">
        <f>IF(FQ45=0," ",VLOOKUP(FQ45,PROTOKOL!$A:$F,6))</f>
        <v xml:space="preserve"> </v>
      </c>
      <c r="FP45" s="66"/>
      <c r="FQ45" s="66"/>
      <c r="FR45" s="62"/>
      <c r="FS45" s="63" t="str">
        <f>IF(FQ45=0," ",(VLOOKUP(FQ45,PROTOKOL!$A$1:$E$28,2))*FR45)</f>
        <v xml:space="preserve"> </v>
      </c>
      <c r="FT45" s="64" t="str">
        <f t="shared" si="34"/>
        <v xml:space="preserve"> </v>
      </c>
      <c r="FU45" s="65" t="str">
        <f>IF(FQ45=0," ",VLOOKUP(FQ45,PROTOKOL!$A:$E,5,))</f>
        <v xml:space="preserve"> </v>
      </c>
      <c r="FV45" s="82" t="str">
        <f t="shared" si="35"/>
        <v xml:space="preserve"> </v>
      </c>
      <c r="FW45" s="65"/>
      <c r="FX45" s="82" t="str">
        <f t="shared" si="96"/>
        <v xml:space="preserve"> </v>
      </c>
      <c r="FY45" s="117"/>
      <c r="FZ45" s="227"/>
      <c r="GA45" s="61" t="str">
        <f>IF(GC45=0," ",VLOOKUP(GC45,PROTOKOL!$A:$F,6))</f>
        <v xml:space="preserve"> </v>
      </c>
      <c r="GB45" s="62"/>
      <c r="GC45" s="62"/>
      <c r="GD45" s="62"/>
      <c r="GE45" s="63" t="str">
        <f>IF(GC45=0," ",(VLOOKUP(GC45,PROTOKOL!$A$1:$E$28,2))*GD45)</f>
        <v xml:space="preserve"> </v>
      </c>
      <c r="GF45" s="64" t="str">
        <f t="shared" si="36"/>
        <v xml:space="preserve"> </v>
      </c>
      <c r="GG45" s="65" t="str">
        <f>IF(GC45=0," ",VLOOKUP(GC45,PROTOKOL!$A:$E,5,))</f>
        <v xml:space="preserve"> </v>
      </c>
      <c r="GH45" s="82" t="str">
        <f t="shared" si="37"/>
        <v xml:space="preserve"> </v>
      </c>
      <c r="GI45" s="61" t="str">
        <f>IF(GK45=0," ",VLOOKUP(GK45,PROTOKOL!$A:$F,6))</f>
        <v xml:space="preserve"> </v>
      </c>
      <c r="GJ45" s="66"/>
      <c r="GK45" s="66"/>
      <c r="GL45" s="62"/>
      <c r="GM45" s="63" t="str">
        <f>IF(GK45=0," ",(VLOOKUP(GK45,PROTOKOL!$A$1:$E$28,2))*GL45)</f>
        <v xml:space="preserve"> </v>
      </c>
      <c r="GN45" s="64" t="str">
        <f t="shared" si="38"/>
        <v xml:space="preserve"> </v>
      </c>
      <c r="GO45" s="65" t="str">
        <f>IF(GK45=0," ",VLOOKUP(GK45,PROTOKOL!$A:$E,5,))</f>
        <v xml:space="preserve"> </v>
      </c>
      <c r="GP45" s="82" t="str">
        <f t="shared" si="39"/>
        <v xml:space="preserve"> </v>
      </c>
      <c r="GQ45" s="65"/>
      <c r="GR45" s="82" t="str">
        <f t="shared" si="97"/>
        <v xml:space="preserve"> </v>
      </c>
      <c r="GS45" s="117"/>
      <c r="GT45" s="227"/>
      <c r="GU45" s="61" t="str">
        <f>IF(GW45=0," ",VLOOKUP(GW45,PROTOKOL!$A:$F,6))</f>
        <v xml:space="preserve"> </v>
      </c>
      <c r="GV45" s="62"/>
      <c r="GW45" s="62"/>
      <c r="GX45" s="62"/>
      <c r="GY45" s="63" t="str">
        <f>IF(GW45=0," ",(VLOOKUP(GW45,PROTOKOL!$A$1:$E$28,2))*GX45)</f>
        <v xml:space="preserve"> </v>
      </c>
      <c r="GZ45" s="64" t="str">
        <f t="shared" si="40"/>
        <v xml:space="preserve"> </v>
      </c>
      <c r="HA45" s="65" t="str">
        <f>IF(GW45=0," ",VLOOKUP(GW45,PROTOKOL!$A:$E,5,))</f>
        <v xml:space="preserve"> </v>
      </c>
      <c r="HB45" s="82" t="str">
        <f t="shared" si="41"/>
        <v xml:space="preserve"> </v>
      </c>
      <c r="HC45" s="61" t="str">
        <f>IF(HE45=0," ",VLOOKUP(HE45,PROTOKOL!$A:$F,6))</f>
        <v xml:space="preserve"> </v>
      </c>
      <c r="HD45" s="66"/>
      <c r="HE45" s="66"/>
      <c r="HF45" s="62"/>
      <c r="HG45" s="63" t="str">
        <f>IF(HE45=0," ",(VLOOKUP(HE45,PROTOKOL!$A$1:$E$28,2))*HF45)</f>
        <v xml:space="preserve"> </v>
      </c>
      <c r="HH45" s="64" t="str">
        <f t="shared" si="42"/>
        <v xml:space="preserve"> </v>
      </c>
      <c r="HI45" s="65" t="str">
        <f>IF(HE45=0," ",VLOOKUP(HE45,PROTOKOL!$A:$E,5,))</f>
        <v xml:space="preserve"> </v>
      </c>
      <c r="HJ45" s="82" t="str">
        <f t="shared" si="43"/>
        <v xml:space="preserve"> </v>
      </c>
      <c r="HK45" s="65"/>
      <c r="HL45" s="82" t="str">
        <f t="shared" si="98"/>
        <v xml:space="preserve"> </v>
      </c>
      <c r="HM45" s="117"/>
      <c r="HN45" s="227"/>
      <c r="HO45" s="61" t="str">
        <f>IF(HQ45=0," ",VLOOKUP(HQ45,PROTOKOL!$A:$F,6))</f>
        <v xml:space="preserve"> </v>
      </c>
      <c r="HP45" s="62"/>
      <c r="HQ45" s="62"/>
      <c r="HR45" s="62"/>
      <c r="HS45" s="63" t="str">
        <f>IF(HQ45=0," ",(VLOOKUP(HQ45,PROTOKOL!$A$1:$E$28,2))*HR45)</f>
        <v xml:space="preserve"> </v>
      </c>
      <c r="HT45" s="64" t="str">
        <f t="shared" si="44"/>
        <v xml:space="preserve"> </v>
      </c>
      <c r="HU45" s="65" t="str">
        <f>IF(HQ45=0," ",VLOOKUP(HQ45,PROTOKOL!$A:$E,5,))</f>
        <v xml:space="preserve"> </v>
      </c>
      <c r="HV45" s="82" t="str">
        <f t="shared" si="45"/>
        <v xml:space="preserve"> </v>
      </c>
      <c r="HW45" s="61" t="str">
        <f>IF(HY45=0," ",VLOOKUP(HY45,PROTOKOL!$A:$F,6))</f>
        <v xml:space="preserve"> </v>
      </c>
      <c r="HX45" s="66"/>
      <c r="HY45" s="66"/>
      <c r="HZ45" s="62"/>
      <c r="IA45" s="63" t="str">
        <f>IF(HY45=0," ",(VLOOKUP(HY45,PROTOKOL!$A$1:$E$28,2))*HZ45)</f>
        <v xml:space="preserve"> </v>
      </c>
      <c r="IB45" s="64" t="str">
        <f t="shared" si="46"/>
        <v xml:space="preserve"> </v>
      </c>
      <c r="IC45" s="65" t="str">
        <f>IF(HY45=0," ",VLOOKUP(HY45,PROTOKOL!$A:$E,5,))</f>
        <v xml:space="preserve"> </v>
      </c>
      <c r="ID45" s="82" t="str">
        <f t="shared" si="47"/>
        <v xml:space="preserve"> </v>
      </c>
      <c r="IE45" s="65"/>
      <c r="IF45" s="82" t="str">
        <f t="shared" si="99"/>
        <v xml:space="preserve"> </v>
      </c>
      <c r="IG45" s="117"/>
      <c r="IH45" s="227"/>
      <c r="II45" s="61" t="str">
        <f>IF(IK45=0," ",VLOOKUP(IK45,PROTOKOL!$A:$F,6))</f>
        <v xml:space="preserve"> </v>
      </c>
      <c r="IJ45" s="62"/>
      <c r="IK45" s="62"/>
      <c r="IL45" s="62"/>
      <c r="IM45" s="63" t="str">
        <f>IF(IK45=0," ",(VLOOKUP(IK45,PROTOKOL!$A$1:$E$28,2))*IL45)</f>
        <v xml:space="preserve"> </v>
      </c>
      <c r="IN45" s="64" t="str">
        <f t="shared" si="48"/>
        <v xml:space="preserve"> </v>
      </c>
      <c r="IO45" s="65" t="str">
        <f>IF(IK45=0," ",VLOOKUP(IK45,PROTOKOL!$A:$E,5,))</f>
        <v xml:space="preserve"> </v>
      </c>
      <c r="IP45" s="82" t="str">
        <f t="shared" si="49"/>
        <v xml:space="preserve"> </v>
      </c>
      <c r="IQ45" s="61" t="str">
        <f>IF(IS45=0," ",VLOOKUP(IS45,PROTOKOL!$A:$F,6))</f>
        <v xml:space="preserve"> </v>
      </c>
      <c r="IR45" s="66"/>
      <c r="IS45" s="66"/>
      <c r="IT45" s="62"/>
      <c r="IU45" s="63" t="str">
        <f>IF(IS45=0," ",(VLOOKUP(IS45,PROTOKOL!$A$1:$E$28,2))*IT45)</f>
        <v xml:space="preserve"> </v>
      </c>
      <c r="IV45" s="64" t="str">
        <f t="shared" si="50"/>
        <v xml:space="preserve"> </v>
      </c>
      <c r="IW45" s="65" t="str">
        <f>IF(IS45=0," ",VLOOKUP(IS45,PROTOKOL!$A:$E,5,))</f>
        <v xml:space="preserve"> </v>
      </c>
      <c r="IX45" s="82" t="str">
        <f t="shared" si="51"/>
        <v xml:space="preserve"> </v>
      </c>
      <c r="IY45" s="65"/>
      <c r="IZ45" s="82" t="str">
        <f t="shared" si="100"/>
        <v xml:space="preserve"> </v>
      </c>
      <c r="JA45" s="117"/>
      <c r="JB45" s="227"/>
      <c r="JC45" s="61" t="str">
        <f>IF(JE45=0," ",VLOOKUP(JE45,PROTOKOL!$A:$F,6))</f>
        <v>Forklift Operatörü</v>
      </c>
      <c r="JD45" s="62">
        <v>1</v>
      </c>
      <c r="JE45" s="62">
        <v>13</v>
      </c>
      <c r="JF45" s="62">
        <v>3</v>
      </c>
      <c r="JG45" s="63">
        <f>IF(JE45=0," ",(VLOOKUP(JE45,PROTOKOL!$A$1:$E$28,2))*JF45)</f>
        <v>0</v>
      </c>
      <c r="JH45" s="64">
        <f t="shared" si="52"/>
        <v>1</v>
      </c>
      <c r="JI45" s="65">
        <f>IF(JE45=0," ",VLOOKUP(JE45,PROTOKOL!$A:$E,5,))</f>
        <v>7.5</v>
      </c>
      <c r="JJ45" s="82">
        <f>IF(JE45=0," ",JI45*JH45)/7.5*3</f>
        <v>3</v>
      </c>
      <c r="JK45" s="61" t="str">
        <f>IF(JM45=0," ",VLOOKUP(JM45,PROTOKOL!$A:$F,6))</f>
        <v xml:space="preserve"> </v>
      </c>
      <c r="JL45" s="66"/>
      <c r="JM45" s="66"/>
      <c r="JN45" s="62"/>
      <c r="JO45" s="63" t="str">
        <f>IF(JM45=0," ",(VLOOKUP(JM45,PROTOKOL!$A$1:$E$28,2))*JN45)</f>
        <v xml:space="preserve"> </v>
      </c>
      <c r="JP45" s="64" t="str">
        <f t="shared" si="54"/>
        <v xml:space="preserve"> </v>
      </c>
      <c r="JQ45" s="65" t="str">
        <f>IF(JM45=0," ",VLOOKUP(JM45,PROTOKOL!$A:$E,5,))</f>
        <v xml:space="preserve"> </v>
      </c>
      <c r="JR45" s="82" t="str">
        <f t="shared" si="55"/>
        <v xml:space="preserve"> </v>
      </c>
      <c r="JS45" s="65"/>
      <c r="JT45" s="82" t="str">
        <f t="shared" si="101"/>
        <v xml:space="preserve"> </v>
      </c>
      <c r="JU45" s="117"/>
      <c r="JV45" s="227"/>
      <c r="JW45" s="61" t="str">
        <f>IF(JY45=0," ",VLOOKUP(JY45,PROTOKOL!$A:$F,6))</f>
        <v xml:space="preserve"> </v>
      </c>
      <c r="JX45" s="62"/>
      <c r="JY45" s="62"/>
      <c r="JZ45" s="62"/>
      <c r="KA45" s="63" t="str">
        <f>IF(JY45=0," ",(VLOOKUP(JY45,PROTOKOL!$A$1:$E$28,2))*JZ45)</f>
        <v xml:space="preserve"> </v>
      </c>
      <c r="KB45" s="64" t="str">
        <f t="shared" si="56"/>
        <v xml:space="preserve"> </v>
      </c>
      <c r="KC45" s="65" t="str">
        <f>IF(JY45=0," ",VLOOKUP(JY45,PROTOKOL!$A:$E,5,))</f>
        <v xml:space="preserve"> </v>
      </c>
      <c r="KD45" s="82" t="str">
        <f t="shared" si="57"/>
        <v xml:space="preserve"> </v>
      </c>
      <c r="KE45" s="61" t="str">
        <f>IF(KG45=0," ",VLOOKUP(KG45,PROTOKOL!$A:$F,6))</f>
        <v xml:space="preserve"> </v>
      </c>
      <c r="KF45" s="66"/>
      <c r="KG45" s="66"/>
      <c r="KH45" s="62"/>
      <c r="KI45" s="63" t="str">
        <f>IF(KG45=0," ",(VLOOKUP(KG45,PROTOKOL!$A$1:$E$28,2))*KH45)</f>
        <v xml:space="preserve"> </v>
      </c>
      <c r="KJ45" s="64" t="str">
        <f t="shared" si="58"/>
        <v xml:space="preserve"> </v>
      </c>
      <c r="KK45" s="65" t="str">
        <f>IF(KG45=0," ",VLOOKUP(KG45,PROTOKOL!$A:$E,5,))</f>
        <v xml:space="preserve"> </v>
      </c>
      <c r="KL45" s="82" t="str">
        <f t="shared" si="59"/>
        <v xml:space="preserve"> </v>
      </c>
      <c r="KM45" s="65"/>
      <c r="KN45" s="82" t="str">
        <f t="shared" si="102"/>
        <v xml:space="preserve"> </v>
      </c>
      <c r="KO45" s="117"/>
      <c r="KP45" s="227"/>
      <c r="KQ45" s="61" t="str">
        <f>IF(KS45=0," ",VLOOKUP(KS45,PROTOKOL!$A:$F,6))</f>
        <v>KOKU TESTİ</v>
      </c>
      <c r="KR45" s="62">
        <v>1</v>
      </c>
      <c r="KS45" s="62">
        <v>16</v>
      </c>
      <c r="KT45" s="62">
        <v>1</v>
      </c>
      <c r="KU45" s="63">
        <f>IF(KS45=0," ",(VLOOKUP(KS45,PROTOKOL!$A$1:$E$28,2))*KT45)</f>
        <v>0</v>
      </c>
      <c r="KV45" s="64">
        <f t="shared" si="60"/>
        <v>1</v>
      </c>
      <c r="KW45" s="65">
        <f>IF(KS45=0," ",VLOOKUP(KS45,PROTOKOL!$A:$E,5,))</f>
        <v>25.405435113750318</v>
      </c>
      <c r="KX45" s="82">
        <f>IF(KS45=0," ",KW45*KV45)/7.5*1</f>
        <v>3.3873913485000426</v>
      </c>
      <c r="KY45" s="61" t="str">
        <f>IF(LA45=0," ",VLOOKUP(LA45,PROTOKOL!$A:$F,6))</f>
        <v xml:space="preserve"> </v>
      </c>
      <c r="KZ45" s="66"/>
      <c r="LA45" s="66"/>
      <c r="LB45" s="62"/>
      <c r="LC45" s="63" t="str">
        <f>IF(LA45=0," ",(VLOOKUP(LA45,PROTOKOL!$A$1:$E$28,2))*LB45)</f>
        <v xml:space="preserve"> </v>
      </c>
      <c r="LD45" s="64" t="str">
        <f t="shared" si="62"/>
        <v xml:space="preserve"> </v>
      </c>
      <c r="LE45" s="65" t="str">
        <f>IF(LA45=0," ",VLOOKUP(LA45,PROTOKOL!$A:$E,5,))</f>
        <v xml:space="preserve"> </v>
      </c>
      <c r="LF45" s="82" t="str">
        <f t="shared" si="63"/>
        <v xml:space="preserve"> </v>
      </c>
      <c r="LG45" s="65"/>
      <c r="LH45" s="82" t="str">
        <f t="shared" si="103"/>
        <v xml:space="preserve"> </v>
      </c>
      <c r="LI45" s="117"/>
      <c r="LJ45" s="227"/>
      <c r="LK45" s="61" t="str">
        <f>IF(LM45=0," ",VLOOKUP(LM45,PROTOKOL!$A:$F,6))</f>
        <v xml:space="preserve"> </v>
      </c>
      <c r="LL45" s="62"/>
      <c r="LM45" s="62"/>
      <c r="LN45" s="62"/>
      <c r="LO45" s="63" t="str">
        <f>IF(LM45=0," ",(VLOOKUP(LM45,PROTOKOL!$A$1:$E$28,2))*LN45)</f>
        <v xml:space="preserve"> </v>
      </c>
      <c r="LP45" s="64" t="str">
        <f t="shared" si="64"/>
        <v xml:space="preserve"> </v>
      </c>
      <c r="LQ45" s="65" t="str">
        <f>IF(LM45=0," ",VLOOKUP(LM45,PROTOKOL!$A:$E,5,))</f>
        <v xml:space="preserve"> </v>
      </c>
      <c r="LR45" s="82" t="str">
        <f t="shared" si="65"/>
        <v xml:space="preserve"> </v>
      </c>
      <c r="LS45" s="61" t="str">
        <f>IF(LU45=0," ",VLOOKUP(LU45,PROTOKOL!$A:$F,6))</f>
        <v xml:space="preserve"> </v>
      </c>
      <c r="LT45" s="66"/>
      <c r="LU45" s="66"/>
      <c r="LV45" s="62"/>
      <c r="LW45" s="63" t="str">
        <f>IF(LU45=0," ",(VLOOKUP(LU45,PROTOKOL!$A$1:$E$28,2))*LV45)</f>
        <v xml:space="preserve"> </v>
      </c>
      <c r="LX45" s="64" t="str">
        <f t="shared" si="66"/>
        <v xml:space="preserve"> </v>
      </c>
      <c r="LY45" s="65" t="str">
        <f>IF(LU45=0," ",VLOOKUP(LU45,PROTOKOL!$A:$E,5,))</f>
        <v xml:space="preserve"> </v>
      </c>
      <c r="LZ45" s="82" t="str">
        <f t="shared" si="67"/>
        <v xml:space="preserve"> </v>
      </c>
      <c r="MA45" s="65"/>
      <c r="MB45" s="82" t="str">
        <f t="shared" si="104"/>
        <v xml:space="preserve"> </v>
      </c>
      <c r="MC45" s="117"/>
      <c r="MD45" s="227"/>
      <c r="ME45" s="61" t="str">
        <f>IF(MG45=0," ",VLOOKUP(MG45,PROTOKOL!$A:$F,6))</f>
        <v xml:space="preserve"> </v>
      </c>
      <c r="MF45" s="62"/>
      <c r="MG45" s="62"/>
      <c r="MH45" s="62"/>
      <c r="MI45" s="63" t="str">
        <f>IF(MG45=0," ",(VLOOKUP(MG45,PROTOKOL!$A$1:$E$28,2))*MH45)</f>
        <v xml:space="preserve"> </v>
      </c>
      <c r="MJ45" s="64" t="str">
        <f t="shared" si="68"/>
        <v xml:space="preserve"> </v>
      </c>
      <c r="MK45" s="65" t="str">
        <f>IF(MG45=0," ",VLOOKUP(MG45,PROTOKOL!$A:$E,5,))</f>
        <v xml:space="preserve"> </v>
      </c>
      <c r="ML45" s="82" t="str">
        <f t="shared" si="69"/>
        <v xml:space="preserve"> </v>
      </c>
      <c r="MM45" s="61" t="str">
        <f>IF(MO45=0," ",VLOOKUP(MO45,PROTOKOL!$A:$F,6))</f>
        <v xml:space="preserve"> </v>
      </c>
      <c r="MN45" s="66"/>
      <c r="MO45" s="66"/>
      <c r="MP45" s="62"/>
      <c r="MQ45" s="63" t="str">
        <f>IF(MO45=0," ",(VLOOKUP(MO45,PROTOKOL!$A$1:$E$28,2))*MP45)</f>
        <v xml:space="preserve"> </v>
      </c>
      <c r="MR45" s="64" t="str">
        <f t="shared" si="70"/>
        <v xml:space="preserve"> </v>
      </c>
      <c r="MS45" s="65" t="str">
        <f>IF(MO45=0," ",VLOOKUP(MO45,PROTOKOL!$A:$E,5,))</f>
        <v xml:space="preserve"> </v>
      </c>
      <c r="MT45" s="82" t="str">
        <f t="shared" si="71"/>
        <v xml:space="preserve"> </v>
      </c>
      <c r="MU45" s="65"/>
      <c r="MV45" s="82" t="str">
        <f t="shared" si="105"/>
        <v xml:space="preserve"> </v>
      </c>
      <c r="MW45" s="117"/>
      <c r="MX45" s="227"/>
      <c r="MY45" s="61" t="str">
        <f>IF(NA45=0," ",VLOOKUP(NA45,PROTOKOL!$A:$F,6))</f>
        <v xml:space="preserve"> </v>
      </c>
      <c r="MZ45" s="62"/>
      <c r="NA45" s="62"/>
      <c r="NB45" s="62"/>
      <c r="NC45" s="63" t="str">
        <f>IF(NA45=0," ",(VLOOKUP(NA45,PROTOKOL!$A$1:$E$28,2))*NB45)</f>
        <v xml:space="preserve"> </v>
      </c>
      <c r="ND45" s="64" t="str">
        <f t="shared" si="72"/>
        <v xml:space="preserve"> </v>
      </c>
      <c r="NE45" s="65" t="str">
        <f>IF(NA45=0," ",VLOOKUP(NA45,PROTOKOL!$A:$E,5,))</f>
        <v xml:space="preserve"> </v>
      </c>
      <c r="NF45" s="82" t="str">
        <f t="shared" si="73"/>
        <v xml:space="preserve"> </v>
      </c>
      <c r="NG45" s="61" t="str">
        <f>IF(NI45=0," ",VLOOKUP(NI45,PROTOKOL!$A:$F,6))</f>
        <v xml:space="preserve"> </v>
      </c>
      <c r="NH45" s="66"/>
      <c r="NI45" s="66"/>
      <c r="NJ45" s="62"/>
      <c r="NK45" s="63" t="str">
        <f>IF(NI45=0," ",(VLOOKUP(NI45,PROTOKOL!$A$1:$E$28,2))*NJ45)</f>
        <v xml:space="preserve"> </v>
      </c>
      <c r="NL45" s="64" t="str">
        <f t="shared" si="74"/>
        <v xml:space="preserve"> </v>
      </c>
      <c r="NM45" s="65" t="str">
        <f>IF(NI45=0," ",VLOOKUP(NI45,PROTOKOL!$A:$E,5,))</f>
        <v xml:space="preserve"> </v>
      </c>
      <c r="NN45" s="82" t="str">
        <f t="shared" si="75"/>
        <v xml:space="preserve"> </v>
      </c>
      <c r="NO45" s="65"/>
      <c r="NP45" s="82" t="str">
        <f t="shared" si="106"/>
        <v xml:space="preserve"> </v>
      </c>
      <c r="NQ45" s="117"/>
      <c r="NR45" s="227"/>
      <c r="NS45" s="61" t="str">
        <f>IF(NU45=0," ",VLOOKUP(NU45,PROTOKOL!$A:$F,6))</f>
        <v xml:space="preserve"> </v>
      </c>
      <c r="NT45" s="62"/>
      <c r="NU45" s="62"/>
      <c r="NV45" s="62"/>
      <c r="NW45" s="63" t="str">
        <f>IF(NU45=0," ",(VLOOKUP(NU45,PROTOKOL!$A$1:$E$28,2))*NV45)</f>
        <v xml:space="preserve"> </v>
      </c>
      <c r="NX45" s="64" t="str">
        <f t="shared" si="76"/>
        <v xml:space="preserve"> </v>
      </c>
      <c r="NY45" s="65" t="str">
        <f>IF(NU45=0," ",VLOOKUP(NU45,PROTOKOL!$A:$E,5,))</f>
        <v xml:space="preserve"> </v>
      </c>
      <c r="NZ45" s="82" t="str">
        <f t="shared" si="77"/>
        <v xml:space="preserve"> </v>
      </c>
      <c r="OA45" s="61" t="str">
        <f>IF(OC45=0," ",VLOOKUP(OC45,PROTOKOL!$A:$F,6))</f>
        <v xml:space="preserve"> </v>
      </c>
      <c r="OB45" s="66"/>
      <c r="OC45" s="66"/>
      <c r="OD45" s="62"/>
      <c r="OE45" s="63" t="str">
        <f>IF(OC45=0," ",(VLOOKUP(OC45,PROTOKOL!$A$1:$E$28,2))*OD45)</f>
        <v xml:space="preserve"> </v>
      </c>
      <c r="OF45" s="64" t="str">
        <f t="shared" si="78"/>
        <v xml:space="preserve"> </v>
      </c>
      <c r="OG45" s="65" t="str">
        <f>IF(OC45=0," ",VLOOKUP(OC45,PROTOKOL!$A:$E,5,))</f>
        <v xml:space="preserve"> </v>
      </c>
      <c r="OH45" s="82" t="str">
        <f t="shared" si="79"/>
        <v xml:space="preserve"> </v>
      </c>
      <c r="OI45" s="65"/>
      <c r="OJ45" s="82" t="str">
        <f t="shared" si="107"/>
        <v xml:space="preserve"> </v>
      </c>
      <c r="OK45" s="117"/>
      <c r="OL45" s="209">
        <v>8</v>
      </c>
      <c r="OM45" s="226"/>
      <c r="ON45" s="61" t="str">
        <f>IF(OP45=0," ",VLOOKUP(OP45,PROTOKOL!$A:$F,6))</f>
        <v xml:space="preserve"> </v>
      </c>
      <c r="OO45" s="62"/>
      <c r="OP45" s="62"/>
      <c r="OQ45" s="62"/>
      <c r="OR45" s="63" t="str">
        <f>IF(OP45=0," ",(VLOOKUP(OP45,PROTOKOL!$A$1:$E$28,2))*OQ45)</f>
        <v xml:space="preserve"> </v>
      </c>
      <c r="OS45" s="64" t="str">
        <f t="shared" si="80"/>
        <v xml:space="preserve"> </v>
      </c>
      <c r="OT45" s="65" t="str">
        <f>IF(OP45=0," ",VLOOKUP(OP45,PROTOKOL!$A:$E,5,))</f>
        <v xml:space="preserve"> </v>
      </c>
      <c r="OU45" s="82" t="str">
        <f t="shared" si="81"/>
        <v xml:space="preserve"> </v>
      </c>
      <c r="OV45" s="61" t="str">
        <f>IF(OX45=0," ",VLOOKUP(OX45,PROTOKOL!$A:$F,6))</f>
        <v xml:space="preserve"> </v>
      </c>
      <c r="OW45" s="66"/>
      <c r="OX45" s="66"/>
      <c r="OY45" s="62"/>
      <c r="OZ45" s="63" t="str">
        <f>IF(OX45=0," ",(VLOOKUP(OX45,PROTOKOL!$A$1:$E$28,2))*OY45)</f>
        <v xml:space="preserve"> </v>
      </c>
      <c r="PA45" s="64" t="str">
        <f t="shared" si="108"/>
        <v xml:space="preserve"> </v>
      </c>
      <c r="PB45" s="65" t="str">
        <f>IF(OX45=0," ",VLOOKUP(OX45,PROTOKOL!$A:$E,5,))</f>
        <v xml:space="preserve"> </v>
      </c>
      <c r="PC45" s="82" t="str">
        <f t="shared" si="109"/>
        <v xml:space="preserve"> </v>
      </c>
      <c r="PD45" s="82">
        <f t="shared" si="110"/>
        <v>0</v>
      </c>
      <c r="PE45" s="82" t="str">
        <f t="shared" si="111"/>
        <v xml:space="preserve"> </v>
      </c>
      <c r="PF45" s="117"/>
      <c r="PG45" s="227"/>
      <c r="PH45" s="61" t="str">
        <f>IF(PJ45=0," ",VLOOKUP(PJ45,PROTOKOL!$A:$F,6))</f>
        <v xml:space="preserve"> </v>
      </c>
      <c r="PI45" s="62"/>
      <c r="PJ45" s="62"/>
      <c r="PK45" s="62"/>
      <c r="PL45" s="63" t="str">
        <f>IF(PJ45=0," ",(VLOOKUP(PJ45,PROTOKOL!$A$1:$E$28,2))*PK45)</f>
        <v xml:space="preserve"> </v>
      </c>
      <c r="PM45" s="64" t="str">
        <f t="shared" si="84"/>
        <v xml:space="preserve"> </v>
      </c>
      <c r="PN45" s="65" t="str">
        <f>IF(PJ45=0," ",VLOOKUP(PJ45,PROTOKOL!$A:$E,5,))</f>
        <v xml:space="preserve"> </v>
      </c>
      <c r="PO45" s="82" t="str">
        <f t="shared" si="85"/>
        <v xml:space="preserve"> </v>
      </c>
      <c r="PP45" s="61" t="str">
        <f>IF(PR45=0," ",VLOOKUP(PR45,PROTOKOL!$A:$F,6))</f>
        <v xml:space="preserve"> </v>
      </c>
      <c r="PQ45" s="66"/>
      <c r="PR45" s="66"/>
      <c r="PS45" s="62"/>
      <c r="PT45" s="63" t="str">
        <f>IF(PR45=0," ",(VLOOKUP(PR45,PROTOKOL!$A$1:$E$28,2))*PS45)</f>
        <v xml:space="preserve"> </v>
      </c>
      <c r="PU45" s="64" t="str">
        <f t="shared" si="86"/>
        <v xml:space="preserve"> </v>
      </c>
      <c r="PV45" s="65" t="str">
        <f>IF(PR45=0," ",VLOOKUP(PR45,PROTOKOL!$A:$E,5,))</f>
        <v xml:space="preserve"> </v>
      </c>
      <c r="PW45" s="82" t="str">
        <f t="shared" si="87"/>
        <v xml:space="preserve"> </v>
      </c>
      <c r="PX45" s="65"/>
      <c r="PY45" s="82" t="str">
        <f t="shared" si="112"/>
        <v xml:space="preserve"> </v>
      </c>
      <c r="PZ45" s="117"/>
      <c r="QA45" s="117"/>
      <c r="QB45" s="117"/>
      <c r="QC45" s="117"/>
      <c r="QD45" s="117"/>
      <c r="QE45" s="117"/>
      <c r="QF45" s="117"/>
      <c r="QG45" s="117"/>
      <c r="QH45" s="117"/>
      <c r="QI45" s="117"/>
      <c r="QJ45" s="117"/>
      <c r="QK45" s="117"/>
      <c r="QL45" s="117"/>
      <c r="QM45" s="117"/>
      <c r="QN45" s="117"/>
      <c r="QO45" s="117"/>
    </row>
    <row r="46" spans="1:457" ht="12.75" customHeight="1">
      <c r="A46" s="58"/>
      <c r="B46" s="225">
        <v>9</v>
      </c>
      <c r="C46" s="61" t="str">
        <f>IF(E46=0," ",VLOOKUP(E46,PROTOKOL!$A:$F,6))</f>
        <v>VAKUM TEST</v>
      </c>
      <c r="D46" s="62">
        <v>232</v>
      </c>
      <c r="E46" s="62">
        <v>4</v>
      </c>
      <c r="F46" s="62">
        <v>7.5</v>
      </c>
      <c r="G46" s="63">
        <f>IF(E46=0," ",(VLOOKUP(E46,PROTOKOL!$A$1:$E$28,2))*F46)</f>
        <v>150</v>
      </c>
      <c r="H46" s="64">
        <f t="shared" si="0"/>
        <v>82</v>
      </c>
      <c r="I46" s="65">
        <f>IF(E46=0," ",VLOOKUP(E46,PROTOKOL!$A:$E,5,))</f>
        <v>0.32253749999999998</v>
      </c>
      <c r="J46" s="82">
        <f t="shared" si="1"/>
        <v>26.448074999999999</v>
      </c>
      <c r="K46" s="61" t="str">
        <f>IF(M46=0," ",VLOOKUP(M46,PROTOKOL!$A:$F,6))</f>
        <v xml:space="preserve"> </v>
      </c>
      <c r="L46" s="66"/>
      <c r="M46" s="66"/>
      <c r="N46" s="62"/>
      <c r="O46" s="63" t="str">
        <f>IF(M46=0," ",(VLOOKUP(M46,PROTOKOL!$A$1:$E$28,2))*N46)</f>
        <v xml:space="preserve"> </v>
      </c>
      <c r="P46" s="64" t="str">
        <f t="shared" si="2"/>
        <v xml:space="preserve"> </v>
      </c>
      <c r="Q46" s="65" t="str">
        <f>IF(M46=0," ",VLOOKUP(M46,PROTOKOL!$A:$E,5,))</f>
        <v xml:space="preserve"> </v>
      </c>
      <c r="R46" s="82" t="str">
        <f t="shared" si="3"/>
        <v xml:space="preserve"> </v>
      </c>
      <c r="S46" s="65"/>
      <c r="T46" s="82" t="str">
        <f t="shared" si="88"/>
        <v xml:space="preserve"> </v>
      </c>
      <c r="U46" s="117"/>
      <c r="V46" s="225">
        <v>9</v>
      </c>
      <c r="W46" s="61" t="str">
        <f>IF(Y46=0," ",VLOOKUP(Y46,PROTOKOL!$A:$F,6))</f>
        <v>SIZDIRMAZLIK TAMİR</v>
      </c>
      <c r="X46" s="62">
        <v>120</v>
      </c>
      <c r="Y46" s="62">
        <v>11</v>
      </c>
      <c r="Z46" s="62">
        <v>7.5</v>
      </c>
      <c r="AA46" s="63">
        <f>IF(Y46=0," ",(VLOOKUP(Y46,PROTOKOL!$A$1:$E$28,2))*Z46)</f>
        <v>78</v>
      </c>
      <c r="AB46" s="64">
        <f t="shared" si="4"/>
        <v>42</v>
      </c>
      <c r="AC46" s="65">
        <f>IF(Y46=0," ",VLOOKUP(Y46,PROTOKOL!$A:$E,5,))</f>
        <v>0.61435714285714293</v>
      </c>
      <c r="AD46" s="82">
        <f t="shared" si="5"/>
        <v>25.803000000000004</v>
      </c>
      <c r="AE46" s="61" t="str">
        <f>IF(AG46=0," ",VLOOKUP(AG46,PROTOKOL!$A:$F,6))</f>
        <v xml:space="preserve"> </v>
      </c>
      <c r="AF46" s="66"/>
      <c r="AG46" s="66"/>
      <c r="AH46" s="62"/>
      <c r="AI46" s="63" t="str">
        <f>IF(AG46=0," ",(VLOOKUP(AG46,PROTOKOL!$A$1:$E$28,2))*AH46)</f>
        <v xml:space="preserve"> </v>
      </c>
      <c r="AJ46" s="64" t="str">
        <f t="shared" si="6"/>
        <v xml:space="preserve"> </v>
      </c>
      <c r="AK46" s="65" t="str">
        <f>IF(AG46=0," ",VLOOKUP(AG46,PROTOKOL!$A:$E,5,))</f>
        <v xml:space="preserve"> </v>
      </c>
      <c r="AL46" s="82" t="str">
        <f t="shared" si="7"/>
        <v xml:space="preserve"> </v>
      </c>
      <c r="AM46" s="65"/>
      <c r="AN46" s="82" t="str">
        <f t="shared" si="89"/>
        <v xml:space="preserve"> </v>
      </c>
      <c r="AO46" s="117"/>
      <c r="AP46" s="225">
        <v>9</v>
      </c>
      <c r="AQ46" s="61" t="str">
        <f>IF(AS46=0," ",VLOOKUP(AS46,PROTOKOL!$A:$F,6))</f>
        <v>VAKUM TEST</v>
      </c>
      <c r="AR46" s="62">
        <v>229</v>
      </c>
      <c r="AS46" s="62">
        <v>4</v>
      </c>
      <c r="AT46" s="62">
        <v>7.5</v>
      </c>
      <c r="AU46" s="63">
        <f>IF(AS46=0," ",(VLOOKUP(AS46,PROTOKOL!$A$1:$E$28,2))*AT46)</f>
        <v>150</v>
      </c>
      <c r="AV46" s="64">
        <f t="shared" si="8"/>
        <v>79</v>
      </c>
      <c r="AW46" s="65">
        <f>IF(AS46=0," ",VLOOKUP(AS46,PROTOKOL!$A:$E,5,))</f>
        <v>0.32253749999999998</v>
      </c>
      <c r="AX46" s="82">
        <f t="shared" si="9"/>
        <v>25.480462499999998</v>
      </c>
      <c r="AY46" s="61" t="str">
        <f>IF(BA46=0," ",VLOOKUP(BA46,PROTOKOL!$A:$F,6))</f>
        <v xml:space="preserve"> </v>
      </c>
      <c r="AZ46" s="66"/>
      <c r="BA46" s="66"/>
      <c r="BB46" s="62"/>
      <c r="BC46" s="63" t="str">
        <f>IF(BA46=0," ",(VLOOKUP(BA46,PROTOKOL!$A$1:$E$28,2))*BB46)</f>
        <v xml:space="preserve"> </v>
      </c>
      <c r="BD46" s="64" t="str">
        <f t="shared" si="10"/>
        <v xml:space="preserve"> </v>
      </c>
      <c r="BE46" s="65" t="str">
        <f>IF(BA46=0," ",VLOOKUP(BA46,PROTOKOL!$A:$E,5,))</f>
        <v xml:space="preserve"> </v>
      </c>
      <c r="BF46" s="82" t="str">
        <f t="shared" si="11"/>
        <v xml:space="preserve"> </v>
      </c>
      <c r="BG46" s="65"/>
      <c r="BH46" s="82" t="str">
        <f t="shared" si="90"/>
        <v xml:space="preserve"> </v>
      </c>
      <c r="BI46" s="117"/>
      <c r="BJ46" s="225">
        <v>9</v>
      </c>
      <c r="BK46" s="61" t="str">
        <f>IF(BM46=0," ",VLOOKUP(BM46,PROTOKOL!$A:$F,6))</f>
        <v xml:space="preserve"> </v>
      </c>
      <c r="BL46" s="62"/>
      <c r="BM46" s="62"/>
      <c r="BN46" s="62"/>
      <c r="BO46" s="63" t="str">
        <f>IF(BM46=0," ",(VLOOKUP(BM46,PROTOKOL!$A$1:$E$28,2))*BN46)</f>
        <v xml:space="preserve"> </v>
      </c>
      <c r="BP46" s="64" t="str">
        <f t="shared" si="12"/>
        <v xml:space="preserve"> </v>
      </c>
      <c r="BQ46" s="65" t="str">
        <f>IF(BM46=0," ",VLOOKUP(BM46,PROTOKOL!$A:$E,5,))</f>
        <v xml:space="preserve"> </v>
      </c>
      <c r="BR46" s="82" t="str">
        <f t="shared" si="13"/>
        <v xml:space="preserve"> </v>
      </c>
      <c r="BS46" s="61" t="str">
        <f>IF(BU46=0," ",VLOOKUP(BU46,PROTOKOL!$A:$F,6))</f>
        <v xml:space="preserve"> </v>
      </c>
      <c r="BT46" s="66"/>
      <c r="BU46" s="66"/>
      <c r="BV46" s="62"/>
      <c r="BW46" s="63" t="str">
        <f>IF(BU46=0," ",(VLOOKUP(BU46,PROTOKOL!$A$1:$E$28,2))*BV46)</f>
        <v xml:space="preserve"> </v>
      </c>
      <c r="BX46" s="64" t="str">
        <f t="shared" si="14"/>
        <v xml:space="preserve"> </v>
      </c>
      <c r="BY46" s="65" t="str">
        <f>IF(BU46=0," ",VLOOKUP(BU46,PROTOKOL!$A:$E,5,))</f>
        <v xml:space="preserve"> </v>
      </c>
      <c r="BZ46" s="82" t="str">
        <f t="shared" si="15"/>
        <v xml:space="preserve"> </v>
      </c>
      <c r="CA46" s="65"/>
      <c r="CB46" s="82" t="str">
        <f t="shared" si="91"/>
        <v xml:space="preserve"> </v>
      </c>
      <c r="CC46" s="117"/>
      <c r="CD46" s="225">
        <v>9</v>
      </c>
      <c r="CE46" s="61" t="str">
        <f>IF(CG46=0," ",VLOOKUP(CG46,PROTOKOL!$A:$F,6))</f>
        <v>WNZL. LAV. VE DUV. ASMA KLZ</v>
      </c>
      <c r="CF46" s="62">
        <v>196</v>
      </c>
      <c r="CG46" s="62">
        <v>1</v>
      </c>
      <c r="CH46" s="62">
        <v>7.5</v>
      </c>
      <c r="CI46" s="63">
        <f>IF(CG46=0," ",(VLOOKUP(CG46,PROTOKOL!$A$1:$E$28,2))*CH46)</f>
        <v>144</v>
      </c>
      <c r="CJ46" s="64">
        <f t="shared" si="16"/>
        <v>52</v>
      </c>
      <c r="CK46" s="65">
        <f>IF(CG46=0," ",VLOOKUP(CG46,PROTOKOL!$A:$E,5,))</f>
        <v>0.33951315789473691</v>
      </c>
      <c r="CL46" s="82">
        <f t="shared" si="17"/>
        <v>17.65468421052632</v>
      </c>
      <c r="CM46" s="61" t="str">
        <f>IF(CO46=0," ",VLOOKUP(CO46,PROTOKOL!$A:$F,6))</f>
        <v xml:space="preserve"> </v>
      </c>
      <c r="CN46" s="66"/>
      <c r="CO46" s="66"/>
      <c r="CP46" s="62"/>
      <c r="CQ46" s="63" t="str">
        <f>IF(CO46=0," ",(VLOOKUP(CO46,PROTOKOL!$A$1:$E$28,2))*CP46)</f>
        <v xml:space="preserve"> </v>
      </c>
      <c r="CR46" s="64" t="str">
        <f t="shared" si="18"/>
        <v xml:space="preserve"> </v>
      </c>
      <c r="CS46" s="65" t="str">
        <f>IF(CO46=0," ",VLOOKUP(CO46,PROTOKOL!$A:$E,5,))</f>
        <v xml:space="preserve"> </v>
      </c>
      <c r="CT46" s="82" t="str">
        <f t="shared" si="19"/>
        <v xml:space="preserve"> </v>
      </c>
      <c r="CU46" s="65"/>
      <c r="CV46" s="82" t="str">
        <f t="shared" si="92"/>
        <v xml:space="preserve"> </v>
      </c>
      <c r="CW46" s="117"/>
      <c r="CX46" s="225">
        <v>9</v>
      </c>
      <c r="CY46" s="61" t="str">
        <f>IF(DA46=0," ",VLOOKUP(DA46,PROTOKOL!$A:$F,6))</f>
        <v xml:space="preserve"> </v>
      </c>
      <c r="CZ46" s="62"/>
      <c r="DA46" s="62"/>
      <c r="DB46" s="62"/>
      <c r="DC46" s="63" t="str">
        <f>IF(DA46=0," ",(VLOOKUP(DA46,PROTOKOL!$A$1:$E$28,2))*DB46)</f>
        <v xml:space="preserve"> </v>
      </c>
      <c r="DD46" s="64" t="str">
        <f t="shared" si="20"/>
        <v xml:space="preserve"> </v>
      </c>
      <c r="DE46" s="65" t="str">
        <f>IF(DA46=0," ",VLOOKUP(DA46,PROTOKOL!$A:$E,5,))</f>
        <v xml:space="preserve"> </v>
      </c>
      <c r="DF46" s="82" t="str">
        <f t="shared" si="21"/>
        <v xml:space="preserve"> </v>
      </c>
      <c r="DG46" s="61" t="str">
        <f>IF(DI46=0," ",VLOOKUP(DI46,PROTOKOL!$A:$F,6))</f>
        <v xml:space="preserve"> </v>
      </c>
      <c r="DH46" s="66"/>
      <c r="DI46" s="66"/>
      <c r="DJ46" s="62"/>
      <c r="DK46" s="63" t="str">
        <f>IF(DI46=0," ",(VLOOKUP(DI46,PROTOKOL!$A$1:$E$28,2))*DJ46)</f>
        <v xml:space="preserve"> </v>
      </c>
      <c r="DL46" s="64" t="str">
        <f t="shared" si="22"/>
        <v xml:space="preserve"> </v>
      </c>
      <c r="DM46" s="65" t="str">
        <f>IF(DI46=0," ",VLOOKUP(DI46,PROTOKOL!$A:$E,5,))</f>
        <v xml:space="preserve"> </v>
      </c>
      <c r="DN46" s="82" t="str">
        <f t="shared" si="23"/>
        <v xml:space="preserve"> </v>
      </c>
      <c r="DO46" s="65"/>
      <c r="DP46" s="82" t="str">
        <f t="shared" si="93"/>
        <v xml:space="preserve"> </v>
      </c>
      <c r="DQ46" s="117"/>
      <c r="DR46" s="225">
        <v>9</v>
      </c>
      <c r="DS46" s="61" t="str">
        <f>IF(DU46=0," ",VLOOKUP(DU46,PROTOKOL!$A:$F,6))</f>
        <v>VAKUM TEST</v>
      </c>
      <c r="DT46" s="62">
        <v>170</v>
      </c>
      <c r="DU46" s="62">
        <v>4</v>
      </c>
      <c r="DV46" s="62">
        <v>5.5</v>
      </c>
      <c r="DW46" s="63">
        <f>IF(DU46=0," ",(VLOOKUP(DU46,PROTOKOL!$A$1:$E$28,2))*DV46)</f>
        <v>110</v>
      </c>
      <c r="DX46" s="64">
        <f t="shared" si="24"/>
        <v>60</v>
      </c>
      <c r="DY46" s="65">
        <f>IF(DU46=0," ",VLOOKUP(DU46,PROTOKOL!$A:$E,5,))</f>
        <v>0.32253749999999998</v>
      </c>
      <c r="DZ46" s="82">
        <f t="shared" si="25"/>
        <v>19.352249999999998</v>
      </c>
      <c r="EA46" s="61" t="str">
        <f>IF(EC46=0," ",VLOOKUP(EC46,PROTOKOL!$A:$F,6))</f>
        <v xml:space="preserve"> </v>
      </c>
      <c r="EB46" s="66"/>
      <c r="EC46" s="66"/>
      <c r="ED46" s="62"/>
      <c r="EE46" s="63" t="str">
        <f>IF(EC46=0," ",(VLOOKUP(EC46,PROTOKOL!$A$1:$E$28,2))*ED46)</f>
        <v xml:space="preserve"> </v>
      </c>
      <c r="EF46" s="64" t="str">
        <f t="shared" si="26"/>
        <v xml:space="preserve"> </v>
      </c>
      <c r="EG46" s="65" t="str">
        <f>IF(EC46=0," ",VLOOKUP(EC46,PROTOKOL!$A:$E,5,))</f>
        <v xml:space="preserve"> </v>
      </c>
      <c r="EH46" s="82" t="str">
        <f t="shared" si="27"/>
        <v xml:space="preserve"> </v>
      </c>
      <c r="EI46" s="65"/>
      <c r="EJ46" s="82" t="str">
        <f t="shared" si="94"/>
        <v xml:space="preserve"> </v>
      </c>
      <c r="EK46" s="117"/>
      <c r="EL46" s="225">
        <v>9</v>
      </c>
      <c r="EM46" s="61" t="str">
        <f>IF(EO46=0," ",VLOOKUP(EO46,PROTOKOL!$A:$F,6))</f>
        <v>SIZDIRMAZLIK TAMİR</v>
      </c>
      <c r="EN46" s="62">
        <v>120</v>
      </c>
      <c r="EO46" s="62">
        <v>11</v>
      </c>
      <c r="EP46" s="62">
        <v>7.5</v>
      </c>
      <c r="EQ46" s="63">
        <f>IF(EO46=0," ",(VLOOKUP(EO46,PROTOKOL!$A$1:$E$28,2))*EP46)</f>
        <v>78</v>
      </c>
      <c r="ER46" s="64">
        <f t="shared" si="28"/>
        <v>42</v>
      </c>
      <c r="ES46" s="65">
        <f>IF(EO46=0," ",VLOOKUP(EO46,PROTOKOL!$A:$E,5,))</f>
        <v>0.61435714285714293</v>
      </c>
      <c r="ET46" s="82">
        <f t="shared" si="29"/>
        <v>25.803000000000004</v>
      </c>
      <c r="EU46" s="61" t="str">
        <f>IF(EW46=0," ",VLOOKUP(EW46,PROTOKOL!$A:$F,6))</f>
        <v xml:space="preserve"> </v>
      </c>
      <c r="EV46" s="66"/>
      <c r="EW46" s="66"/>
      <c r="EX46" s="62"/>
      <c r="EY46" s="63" t="str">
        <f>IF(EW46=0," ",(VLOOKUP(EW46,PROTOKOL!$A$1:$E$28,2))*EX46)</f>
        <v xml:space="preserve"> </v>
      </c>
      <c r="EZ46" s="64" t="str">
        <f t="shared" si="30"/>
        <v xml:space="preserve"> </v>
      </c>
      <c r="FA46" s="65" t="str">
        <f>IF(EW46=0," ",VLOOKUP(EW46,PROTOKOL!$A:$E,5,))</f>
        <v xml:space="preserve"> </v>
      </c>
      <c r="FB46" s="82" t="str">
        <f t="shared" si="31"/>
        <v xml:space="preserve"> </v>
      </c>
      <c r="FC46" s="65"/>
      <c r="FD46" s="82" t="str">
        <f t="shared" si="95"/>
        <v xml:space="preserve"> </v>
      </c>
      <c r="FE46" s="117"/>
      <c r="FF46" s="225">
        <v>9</v>
      </c>
      <c r="FG46" s="61" t="str">
        <f>IF(FI46=0," ",VLOOKUP(FI46,PROTOKOL!$A:$F,6))</f>
        <v>PERDE KESME SULU SİST.</v>
      </c>
      <c r="FH46" s="62">
        <v>140</v>
      </c>
      <c r="FI46" s="62">
        <v>8</v>
      </c>
      <c r="FJ46" s="62">
        <v>7</v>
      </c>
      <c r="FK46" s="63">
        <f>IF(FI46=0," ",(VLOOKUP(FI46,PROTOKOL!$A$1:$E$28,2))*FJ46)</f>
        <v>91.466666666666669</v>
      </c>
      <c r="FL46" s="64">
        <f t="shared" si="32"/>
        <v>48.533333333333331</v>
      </c>
      <c r="FM46" s="65">
        <f>IF(FI46=0," ",VLOOKUP(FI46,PROTOKOL!$A:$E,5,))</f>
        <v>0.49621153846153848</v>
      </c>
      <c r="FN46" s="82">
        <f t="shared" si="33"/>
        <v>24.082799999999999</v>
      </c>
      <c r="FO46" s="61" t="str">
        <f>IF(FQ46=0," ",VLOOKUP(FQ46,PROTOKOL!$A:$F,6))</f>
        <v xml:space="preserve"> </v>
      </c>
      <c r="FP46" s="66"/>
      <c r="FQ46" s="66"/>
      <c r="FR46" s="62"/>
      <c r="FS46" s="63" t="str">
        <f>IF(FQ46=0," ",(VLOOKUP(FQ46,PROTOKOL!$A$1:$E$28,2))*FR46)</f>
        <v xml:space="preserve"> </v>
      </c>
      <c r="FT46" s="64" t="str">
        <f t="shared" si="34"/>
        <v xml:space="preserve"> </v>
      </c>
      <c r="FU46" s="65" t="str">
        <f>IF(FQ46=0," ",VLOOKUP(FQ46,PROTOKOL!$A:$E,5,))</f>
        <v xml:space="preserve"> </v>
      </c>
      <c r="FV46" s="82" t="str">
        <f t="shared" si="35"/>
        <v xml:space="preserve"> </v>
      </c>
      <c r="FW46" s="65"/>
      <c r="FX46" s="82" t="str">
        <f t="shared" si="96"/>
        <v xml:space="preserve"> </v>
      </c>
      <c r="FY46" s="117"/>
      <c r="FZ46" s="225">
        <v>9</v>
      </c>
      <c r="GA46" s="61" t="str">
        <f>IF(GC46=0," ",VLOOKUP(GC46,PROTOKOL!$A:$F,6))</f>
        <v xml:space="preserve"> </v>
      </c>
      <c r="GB46" s="62"/>
      <c r="GC46" s="62"/>
      <c r="GD46" s="62"/>
      <c r="GE46" s="63" t="str">
        <f>IF(GC46=0," ",(VLOOKUP(GC46,PROTOKOL!$A$1:$E$28,2))*GD46)</f>
        <v xml:space="preserve"> </v>
      </c>
      <c r="GF46" s="64" t="str">
        <f t="shared" si="36"/>
        <v xml:space="preserve"> </v>
      </c>
      <c r="GG46" s="65" t="str">
        <f>IF(GC46=0," ",VLOOKUP(GC46,PROTOKOL!$A:$E,5,))</f>
        <v xml:space="preserve"> </v>
      </c>
      <c r="GH46" s="82" t="str">
        <f t="shared" si="37"/>
        <v xml:space="preserve"> </v>
      </c>
      <c r="GI46" s="61" t="str">
        <f>IF(GK46=0," ",VLOOKUP(GK46,PROTOKOL!$A:$F,6))</f>
        <v xml:space="preserve"> </v>
      </c>
      <c r="GJ46" s="66"/>
      <c r="GK46" s="66"/>
      <c r="GL46" s="62"/>
      <c r="GM46" s="63" t="str">
        <f>IF(GK46=0," ",(VLOOKUP(GK46,PROTOKOL!$A$1:$E$28,2))*GL46)</f>
        <v xml:space="preserve"> </v>
      </c>
      <c r="GN46" s="64" t="str">
        <f t="shared" si="38"/>
        <v xml:space="preserve"> </v>
      </c>
      <c r="GO46" s="65" t="str">
        <f>IF(GK46=0," ",VLOOKUP(GK46,PROTOKOL!$A:$E,5,))</f>
        <v xml:space="preserve"> </v>
      </c>
      <c r="GP46" s="82" t="str">
        <f t="shared" si="39"/>
        <v xml:space="preserve"> </v>
      </c>
      <c r="GQ46" s="65"/>
      <c r="GR46" s="82" t="str">
        <f t="shared" si="97"/>
        <v xml:space="preserve"> </v>
      </c>
      <c r="GS46" s="117"/>
      <c r="GT46" s="225">
        <v>9</v>
      </c>
      <c r="GU46" s="61" t="str">
        <f>IF(GW46=0," ",VLOOKUP(GW46,PROTOKOL!$A:$F,6))</f>
        <v xml:space="preserve"> </v>
      </c>
      <c r="GV46" s="62"/>
      <c r="GW46" s="62"/>
      <c r="GX46" s="62"/>
      <c r="GY46" s="63" t="str">
        <f>IF(GW46=0," ",(VLOOKUP(GW46,PROTOKOL!$A$1:$E$28,2))*GX46)</f>
        <v xml:space="preserve"> </v>
      </c>
      <c r="GZ46" s="64" t="str">
        <f t="shared" si="40"/>
        <v xml:space="preserve"> </v>
      </c>
      <c r="HA46" s="65" t="str">
        <f>IF(GW46=0," ",VLOOKUP(GW46,PROTOKOL!$A:$E,5,))</f>
        <v xml:space="preserve"> </v>
      </c>
      <c r="HB46" s="82" t="str">
        <f t="shared" si="41"/>
        <v xml:space="preserve"> </v>
      </c>
      <c r="HC46" s="61" t="str">
        <f>IF(HE46=0," ",VLOOKUP(HE46,PROTOKOL!$A:$F,6))</f>
        <v xml:space="preserve"> </v>
      </c>
      <c r="HD46" s="66"/>
      <c r="HE46" s="66"/>
      <c r="HF46" s="62"/>
      <c r="HG46" s="63" t="str">
        <f>IF(HE46=0," ",(VLOOKUP(HE46,PROTOKOL!$A$1:$E$28,2))*HF46)</f>
        <v xml:space="preserve"> </v>
      </c>
      <c r="HH46" s="64" t="str">
        <f t="shared" si="42"/>
        <v xml:space="preserve"> </v>
      </c>
      <c r="HI46" s="65" t="str">
        <f>IF(HE46=0," ",VLOOKUP(HE46,PROTOKOL!$A:$E,5,))</f>
        <v xml:space="preserve"> </v>
      </c>
      <c r="HJ46" s="82" t="str">
        <f t="shared" si="43"/>
        <v xml:space="preserve"> </v>
      </c>
      <c r="HK46" s="65"/>
      <c r="HL46" s="82" t="str">
        <f t="shared" si="98"/>
        <v xml:space="preserve"> </v>
      </c>
      <c r="HM46" s="117"/>
      <c r="HN46" s="225">
        <v>9</v>
      </c>
      <c r="HO46" s="61" t="str">
        <f>IF(HQ46=0," ",VLOOKUP(HQ46,PROTOKOL!$A:$F,6))</f>
        <v>PANTOGRAF LAVABO TAŞLAMA</v>
      </c>
      <c r="HP46" s="62">
        <v>94</v>
      </c>
      <c r="HQ46" s="62">
        <v>9</v>
      </c>
      <c r="HR46" s="62">
        <v>7.5</v>
      </c>
      <c r="HS46" s="63">
        <f>IF(HQ46=0," ",(VLOOKUP(HQ46,PROTOKOL!$A$1:$E$28,2))*HR46)</f>
        <v>65</v>
      </c>
      <c r="HT46" s="64">
        <f t="shared" si="44"/>
        <v>29</v>
      </c>
      <c r="HU46" s="65">
        <f>IF(HQ46=0," ",VLOOKUP(HQ46,PROTOKOL!$A:$E,5,))</f>
        <v>0.73722857142857134</v>
      </c>
      <c r="HV46" s="82">
        <f t="shared" si="45"/>
        <v>21.379628571428569</v>
      </c>
      <c r="HW46" s="61" t="str">
        <f>IF(HY46=0," ",VLOOKUP(HY46,PROTOKOL!$A:$F,6))</f>
        <v xml:space="preserve"> </v>
      </c>
      <c r="HX46" s="66"/>
      <c r="HY46" s="66"/>
      <c r="HZ46" s="62"/>
      <c r="IA46" s="63" t="str">
        <f>IF(HY46=0," ",(VLOOKUP(HY46,PROTOKOL!$A$1:$E$28,2))*HZ46)</f>
        <v xml:space="preserve"> </v>
      </c>
      <c r="IB46" s="64" t="str">
        <f t="shared" si="46"/>
        <v xml:space="preserve"> </v>
      </c>
      <c r="IC46" s="65" t="str">
        <f>IF(HY46=0," ",VLOOKUP(HY46,PROTOKOL!$A:$E,5,))</f>
        <v xml:space="preserve"> </v>
      </c>
      <c r="ID46" s="82" t="str">
        <f t="shared" si="47"/>
        <v xml:space="preserve"> </v>
      </c>
      <c r="IE46" s="65"/>
      <c r="IF46" s="82" t="str">
        <f t="shared" si="99"/>
        <v xml:space="preserve"> </v>
      </c>
      <c r="IG46" s="117"/>
      <c r="IH46" s="225">
        <v>9</v>
      </c>
      <c r="II46" s="61" t="str">
        <f>IF(IK46=0," ",VLOOKUP(IK46,PROTOKOL!$A:$F,6))</f>
        <v>VAKUM TEST</v>
      </c>
      <c r="IJ46" s="62">
        <v>236</v>
      </c>
      <c r="IK46" s="62">
        <v>4</v>
      </c>
      <c r="IL46" s="62">
        <v>7.5</v>
      </c>
      <c r="IM46" s="63">
        <f>IF(IK46=0," ",(VLOOKUP(IK46,PROTOKOL!$A$1:$E$28,2))*IL46)</f>
        <v>150</v>
      </c>
      <c r="IN46" s="64">
        <f t="shared" si="48"/>
        <v>86</v>
      </c>
      <c r="IO46" s="65">
        <f>IF(IK46=0," ",VLOOKUP(IK46,PROTOKOL!$A:$E,5,))</f>
        <v>0.32253749999999998</v>
      </c>
      <c r="IP46" s="82">
        <f t="shared" si="49"/>
        <v>27.738224999999996</v>
      </c>
      <c r="IQ46" s="61" t="str">
        <f>IF(IS46=0," ",VLOOKUP(IS46,PROTOKOL!$A:$F,6))</f>
        <v xml:space="preserve"> </v>
      </c>
      <c r="IR46" s="66"/>
      <c r="IS46" s="66"/>
      <c r="IT46" s="62"/>
      <c r="IU46" s="63" t="str">
        <f>IF(IS46=0," ",(VLOOKUP(IS46,PROTOKOL!$A$1:$E$28,2))*IT46)</f>
        <v xml:space="preserve"> </v>
      </c>
      <c r="IV46" s="64" t="str">
        <f t="shared" si="50"/>
        <v xml:space="preserve"> </v>
      </c>
      <c r="IW46" s="65" t="str">
        <f>IF(IS46=0," ",VLOOKUP(IS46,PROTOKOL!$A:$E,5,))</f>
        <v xml:space="preserve"> </v>
      </c>
      <c r="IX46" s="82" t="str">
        <f t="shared" si="51"/>
        <v xml:space="preserve"> </v>
      </c>
      <c r="IY46" s="65"/>
      <c r="IZ46" s="82" t="str">
        <f t="shared" si="100"/>
        <v xml:space="preserve"> </v>
      </c>
      <c r="JA46" s="117"/>
      <c r="JB46" s="225">
        <v>9</v>
      </c>
      <c r="JC46" s="61" t="str">
        <f>IF(JE46=0," ",VLOOKUP(JE46,PROTOKOL!$A:$F,6))</f>
        <v>VAKUM TEST</v>
      </c>
      <c r="JD46" s="62">
        <v>203</v>
      </c>
      <c r="JE46" s="62">
        <v>4</v>
      </c>
      <c r="JF46" s="62">
        <v>6.5</v>
      </c>
      <c r="JG46" s="63">
        <f>IF(JE46=0," ",(VLOOKUP(JE46,PROTOKOL!$A$1:$E$28,2))*JF46)</f>
        <v>130</v>
      </c>
      <c r="JH46" s="64">
        <f t="shared" si="52"/>
        <v>73</v>
      </c>
      <c r="JI46" s="65">
        <f>IF(JE46=0," ",VLOOKUP(JE46,PROTOKOL!$A:$E,5,))</f>
        <v>0.32253749999999998</v>
      </c>
      <c r="JJ46" s="82">
        <f t="shared" si="53"/>
        <v>23.545237499999999</v>
      </c>
      <c r="JK46" s="61" t="str">
        <f>IF(JM46=0," ",VLOOKUP(JM46,PROTOKOL!$A:$F,6))</f>
        <v xml:space="preserve"> </v>
      </c>
      <c r="JL46" s="66"/>
      <c r="JM46" s="66"/>
      <c r="JN46" s="62"/>
      <c r="JO46" s="63" t="str">
        <f>IF(JM46=0," ",(VLOOKUP(JM46,PROTOKOL!$A$1:$E$28,2))*JN46)</f>
        <v xml:space="preserve"> </v>
      </c>
      <c r="JP46" s="64" t="str">
        <f t="shared" si="54"/>
        <v xml:space="preserve"> </v>
      </c>
      <c r="JQ46" s="65" t="str">
        <f>IF(JM46=0," ",VLOOKUP(JM46,PROTOKOL!$A:$E,5,))</f>
        <v xml:space="preserve"> </v>
      </c>
      <c r="JR46" s="82" t="str">
        <f t="shared" si="55"/>
        <v xml:space="preserve"> </v>
      </c>
      <c r="JS46" s="65"/>
      <c r="JT46" s="82" t="str">
        <f t="shared" si="101"/>
        <v xml:space="preserve"> </v>
      </c>
      <c r="JU46" s="117"/>
      <c r="JV46" s="225">
        <v>9</v>
      </c>
      <c r="JW46" s="61" t="str">
        <f>IF(JY46=0," ",VLOOKUP(JY46,PROTOKOL!$A:$F,6))</f>
        <v>PANTOGRAF LAVABO TAŞLAMA</v>
      </c>
      <c r="JX46" s="62">
        <v>93</v>
      </c>
      <c r="JY46" s="62">
        <v>9</v>
      </c>
      <c r="JZ46" s="62">
        <v>7.5</v>
      </c>
      <c r="KA46" s="63">
        <f>IF(JY46=0," ",(VLOOKUP(JY46,PROTOKOL!$A$1:$E$28,2))*JZ46)</f>
        <v>65</v>
      </c>
      <c r="KB46" s="64">
        <f t="shared" si="56"/>
        <v>28</v>
      </c>
      <c r="KC46" s="65">
        <f>IF(JY46=0," ",VLOOKUP(JY46,PROTOKOL!$A:$E,5,))</f>
        <v>0.73722857142857134</v>
      </c>
      <c r="KD46" s="82">
        <f t="shared" si="57"/>
        <v>20.642399999999999</v>
      </c>
      <c r="KE46" s="61" t="str">
        <f>IF(KG46=0," ",VLOOKUP(KG46,PROTOKOL!$A:$F,6))</f>
        <v xml:space="preserve"> </v>
      </c>
      <c r="KF46" s="66"/>
      <c r="KG46" s="66"/>
      <c r="KH46" s="62"/>
      <c r="KI46" s="63" t="str">
        <f>IF(KG46=0," ",(VLOOKUP(KG46,PROTOKOL!$A$1:$E$28,2))*KH46)</f>
        <v xml:space="preserve"> </v>
      </c>
      <c r="KJ46" s="64" t="str">
        <f t="shared" si="58"/>
        <v xml:space="preserve"> </v>
      </c>
      <c r="KK46" s="65" t="str">
        <f>IF(KG46=0," ",VLOOKUP(KG46,PROTOKOL!$A:$E,5,))</f>
        <v xml:space="preserve"> </v>
      </c>
      <c r="KL46" s="82" t="str">
        <f t="shared" si="59"/>
        <v xml:space="preserve"> </v>
      </c>
      <c r="KM46" s="65"/>
      <c r="KN46" s="82" t="str">
        <f t="shared" si="102"/>
        <v xml:space="preserve"> </v>
      </c>
      <c r="KO46" s="117"/>
      <c r="KP46" s="225">
        <v>9</v>
      </c>
      <c r="KQ46" s="61" t="str">
        <f>IF(KS46=0," ",VLOOKUP(KS46,PROTOKOL!$A:$F,6))</f>
        <v xml:space="preserve"> </v>
      </c>
      <c r="KR46" s="62"/>
      <c r="KS46" s="62"/>
      <c r="KT46" s="62"/>
      <c r="KU46" s="63" t="str">
        <f>IF(KS46=0," ",(VLOOKUP(KS46,PROTOKOL!$A$1:$E$28,2))*KT46)</f>
        <v xml:space="preserve"> </v>
      </c>
      <c r="KV46" s="64" t="str">
        <f t="shared" si="60"/>
        <v xml:space="preserve"> </v>
      </c>
      <c r="KW46" s="65" t="str">
        <f>IF(KS46=0," ",VLOOKUP(KS46,PROTOKOL!$A:$E,5,))</f>
        <v xml:space="preserve"> </v>
      </c>
      <c r="KX46" s="82" t="str">
        <f t="shared" si="61"/>
        <v xml:space="preserve"> </v>
      </c>
      <c r="KY46" s="61" t="str">
        <f>IF(LA46=0," ",VLOOKUP(LA46,PROTOKOL!$A:$F,6))</f>
        <v xml:space="preserve"> </v>
      </c>
      <c r="KZ46" s="66"/>
      <c r="LA46" s="66"/>
      <c r="LB46" s="62"/>
      <c r="LC46" s="63" t="str">
        <f>IF(LA46=0," ",(VLOOKUP(LA46,PROTOKOL!$A$1:$E$28,2))*LB46)</f>
        <v xml:space="preserve"> </v>
      </c>
      <c r="LD46" s="64" t="str">
        <f t="shared" si="62"/>
        <v xml:space="preserve"> </v>
      </c>
      <c r="LE46" s="65" t="str">
        <f>IF(LA46=0," ",VLOOKUP(LA46,PROTOKOL!$A:$E,5,))</f>
        <v xml:space="preserve"> </v>
      </c>
      <c r="LF46" s="82" t="str">
        <f t="shared" si="63"/>
        <v xml:space="preserve"> </v>
      </c>
      <c r="LG46" s="65"/>
      <c r="LH46" s="82" t="str">
        <f t="shared" si="103"/>
        <v xml:space="preserve"> </v>
      </c>
      <c r="LI46" s="117"/>
      <c r="LJ46" s="225">
        <v>9</v>
      </c>
      <c r="LK46" s="61" t="str">
        <f>IF(LM46=0," ",VLOOKUP(LM46,PROTOKOL!$A:$F,6))</f>
        <v xml:space="preserve"> </v>
      </c>
      <c r="LL46" s="62"/>
      <c r="LM46" s="62"/>
      <c r="LN46" s="62"/>
      <c r="LO46" s="63" t="str">
        <f>IF(LM46=0," ",(VLOOKUP(LM46,PROTOKOL!$A$1:$E$28,2))*LN46)</f>
        <v xml:space="preserve"> </v>
      </c>
      <c r="LP46" s="64" t="str">
        <f t="shared" si="64"/>
        <v xml:space="preserve"> </v>
      </c>
      <c r="LQ46" s="65" t="str">
        <f>IF(LM46=0," ",VLOOKUP(LM46,PROTOKOL!$A:$E,5,))</f>
        <v xml:space="preserve"> </v>
      </c>
      <c r="LR46" s="82" t="str">
        <f t="shared" si="65"/>
        <v xml:space="preserve"> </v>
      </c>
      <c r="LS46" s="61" t="str">
        <f>IF(LU46=0," ",VLOOKUP(LU46,PROTOKOL!$A:$F,6))</f>
        <v>PANTOGRAF LAVABO TAŞLAMA</v>
      </c>
      <c r="LT46" s="66">
        <v>92</v>
      </c>
      <c r="LU46" s="66">
        <v>9</v>
      </c>
      <c r="LV46" s="62">
        <v>7.5</v>
      </c>
      <c r="LW46" s="63">
        <f>IF(LU46=0," ",(VLOOKUP(LU46,PROTOKOL!$A$1:$E$28,2))*LV46)</f>
        <v>65</v>
      </c>
      <c r="LX46" s="64">
        <f t="shared" si="66"/>
        <v>27</v>
      </c>
      <c r="LY46" s="65">
        <f>IF(LU46=0," ",VLOOKUP(LU46,PROTOKOL!$A:$E,5,))</f>
        <v>0.73722857142857134</v>
      </c>
      <c r="LZ46" s="82">
        <f t="shared" si="67"/>
        <v>19.905171428571425</v>
      </c>
      <c r="MA46" s="65">
        <v>15</v>
      </c>
      <c r="MB46" s="82">
        <f t="shared" si="104"/>
        <v>39.810342857142849</v>
      </c>
      <c r="MC46" s="117"/>
      <c r="MD46" s="225">
        <v>9</v>
      </c>
      <c r="ME46" s="61" t="str">
        <f>IF(MG46=0," ",VLOOKUP(MG46,PROTOKOL!$A:$F,6))</f>
        <v>PANTOGRAF LAVABO TAŞLAMA</v>
      </c>
      <c r="MF46" s="62">
        <v>95</v>
      </c>
      <c r="MG46" s="62">
        <v>9</v>
      </c>
      <c r="MH46" s="62">
        <v>7.5</v>
      </c>
      <c r="MI46" s="63">
        <f>IF(MG46=0," ",(VLOOKUP(MG46,PROTOKOL!$A$1:$E$28,2))*MH46)</f>
        <v>65</v>
      </c>
      <c r="MJ46" s="64">
        <f t="shared" si="68"/>
        <v>30</v>
      </c>
      <c r="MK46" s="65">
        <f>IF(MG46=0," ",VLOOKUP(MG46,PROTOKOL!$A:$E,5,))</f>
        <v>0.73722857142857134</v>
      </c>
      <c r="ML46" s="82">
        <f t="shared" si="69"/>
        <v>22.116857142857139</v>
      </c>
      <c r="MM46" s="61" t="str">
        <f>IF(MO46=0," ",VLOOKUP(MO46,PROTOKOL!$A:$F,6))</f>
        <v xml:space="preserve"> </v>
      </c>
      <c r="MN46" s="66"/>
      <c r="MO46" s="66"/>
      <c r="MP46" s="62"/>
      <c r="MQ46" s="63" t="str">
        <f>IF(MO46=0," ",(VLOOKUP(MO46,PROTOKOL!$A$1:$E$28,2))*MP46)</f>
        <v xml:space="preserve"> </v>
      </c>
      <c r="MR46" s="64" t="str">
        <f t="shared" si="70"/>
        <v xml:space="preserve"> </v>
      </c>
      <c r="MS46" s="65" t="str">
        <f>IF(MO46=0," ",VLOOKUP(MO46,PROTOKOL!$A:$E,5,))</f>
        <v xml:space="preserve"> </v>
      </c>
      <c r="MT46" s="82" t="str">
        <f t="shared" si="71"/>
        <v xml:space="preserve"> </v>
      </c>
      <c r="MU46" s="65"/>
      <c r="MV46" s="82" t="str">
        <f t="shared" si="105"/>
        <v xml:space="preserve"> </v>
      </c>
      <c r="MW46" s="117"/>
      <c r="MX46" s="225">
        <v>9</v>
      </c>
      <c r="MY46" s="61" t="str">
        <f>IF(NA46=0," ",VLOOKUP(NA46,PROTOKOL!$A:$F,6))</f>
        <v>WNZL. LAV. VE DUV. ASMA KLZ</v>
      </c>
      <c r="MZ46" s="62">
        <v>190</v>
      </c>
      <c r="NA46" s="62">
        <v>1</v>
      </c>
      <c r="NB46" s="62">
        <v>6.5</v>
      </c>
      <c r="NC46" s="63">
        <f>IF(NA46=0," ",(VLOOKUP(NA46,PROTOKOL!$A$1:$E$28,2))*NB46)</f>
        <v>124.8</v>
      </c>
      <c r="ND46" s="64">
        <f t="shared" si="72"/>
        <v>65.2</v>
      </c>
      <c r="NE46" s="65">
        <f>IF(NA46=0," ",VLOOKUP(NA46,PROTOKOL!$A:$E,5,))</f>
        <v>0.33951315789473691</v>
      </c>
      <c r="NF46" s="82">
        <f t="shared" si="73"/>
        <v>22.136257894736847</v>
      </c>
      <c r="NG46" s="61" t="str">
        <f>IF(NI46=0," ",VLOOKUP(NI46,PROTOKOL!$A:$F,6))</f>
        <v xml:space="preserve"> </v>
      </c>
      <c r="NH46" s="66"/>
      <c r="NI46" s="66"/>
      <c r="NJ46" s="62"/>
      <c r="NK46" s="63" t="str">
        <f>IF(NI46=0," ",(VLOOKUP(NI46,PROTOKOL!$A$1:$E$28,2))*NJ46)</f>
        <v xml:space="preserve"> </v>
      </c>
      <c r="NL46" s="64" t="str">
        <f t="shared" si="74"/>
        <v xml:space="preserve"> </v>
      </c>
      <c r="NM46" s="65" t="str">
        <f>IF(NI46=0," ",VLOOKUP(NI46,PROTOKOL!$A:$E,5,))</f>
        <v xml:space="preserve"> </v>
      </c>
      <c r="NN46" s="82" t="str">
        <f t="shared" si="75"/>
        <v xml:space="preserve"> </v>
      </c>
      <c r="NO46" s="65"/>
      <c r="NP46" s="82" t="str">
        <f t="shared" si="106"/>
        <v xml:space="preserve"> </v>
      </c>
      <c r="NQ46" s="117"/>
      <c r="NR46" s="225">
        <v>9</v>
      </c>
      <c r="NS46" s="61" t="str">
        <f>IF(NU46=0," ",VLOOKUP(NU46,PROTOKOL!$A:$F,6))</f>
        <v>VAKUM TEST</v>
      </c>
      <c r="NT46" s="62">
        <v>216</v>
      </c>
      <c r="NU46" s="62">
        <v>4</v>
      </c>
      <c r="NV46" s="62">
        <v>7</v>
      </c>
      <c r="NW46" s="63">
        <f>IF(NU46=0," ",(VLOOKUP(NU46,PROTOKOL!$A$1:$E$28,2))*NV46)</f>
        <v>140</v>
      </c>
      <c r="NX46" s="64">
        <f t="shared" si="76"/>
        <v>76</v>
      </c>
      <c r="NY46" s="65">
        <f>IF(NU46=0," ",VLOOKUP(NU46,PROTOKOL!$A:$E,5,))</f>
        <v>0.32253749999999998</v>
      </c>
      <c r="NZ46" s="82">
        <f t="shared" si="77"/>
        <v>24.512849999999997</v>
      </c>
      <c r="OA46" s="61" t="str">
        <f>IF(OC46=0," ",VLOOKUP(OC46,PROTOKOL!$A:$F,6))</f>
        <v>VAKUM TEST</v>
      </c>
      <c r="OB46" s="66">
        <v>75</v>
      </c>
      <c r="OC46" s="66">
        <v>4</v>
      </c>
      <c r="OD46" s="62">
        <v>2.5</v>
      </c>
      <c r="OE46" s="63">
        <f>IF(OC46=0," ",(VLOOKUP(OC46,PROTOKOL!$A$1:$E$28,2))*OD46)</f>
        <v>50</v>
      </c>
      <c r="OF46" s="64">
        <f t="shared" si="78"/>
        <v>25</v>
      </c>
      <c r="OG46" s="65">
        <f>IF(OC46=0," ",VLOOKUP(OC46,PROTOKOL!$A:$E,5,))</f>
        <v>0.32253749999999998</v>
      </c>
      <c r="OH46" s="82">
        <f t="shared" si="79"/>
        <v>8.0634374999999991</v>
      </c>
      <c r="OI46" s="65">
        <v>5</v>
      </c>
      <c r="OJ46" s="82">
        <f t="shared" si="107"/>
        <v>16.126874999999998</v>
      </c>
      <c r="OK46" s="117"/>
      <c r="OL46" s="207">
        <v>9</v>
      </c>
      <c r="OM46" s="225">
        <v>9</v>
      </c>
      <c r="ON46" s="61" t="str">
        <f>IF(OP46=0," ",VLOOKUP(OP46,PROTOKOL!$A:$F,6))</f>
        <v xml:space="preserve"> </v>
      </c>
      <c r="OO46" s="62"/>
      <c r="OP46" s="62"/>
      <c r="OQ46" s="62"/>
      <c r="OR46" s="63" t="str">
        <f>IF(OP46=0," ",(VLOOKUP(OP46,PROTOKOL!$A$1:$E$28,2))*OQ46)</f>
        <v xml:space="preserve"> </v>
      </c>
      <c r="OS46" s="64" t="str">
        <f t="shared" si="80"/>
        <v xml:space="preserve"> </v>
      </c>
      <c r="OT46" s="65" t="str">
        <f>IF(OP46=0," ",VLOOKUP(OP46,PROTOKOL!$A:$E,5,))</f>
        <v xml:space="preserve"> </v>
      </c>
      <c r="OU46" s="82" t="str">
        <f t="shared" si="81"/>
        <v xml:space="preserve"> </v>
      </c>
      <c r="OV46" s="61" t="str">
        <f>IF(OX46=0," ",VLOOKUP(OX46,PROTOKOL!$A:$F,6))</f>
        <v xml:space="preserve"> </v>
      </c>
      <c r="OW46" s="66"/>
      <c r="OX46" s="66"/>
      <c r="OY46" s="62"/>
      <c r="OZ46" s="63" t="str">
        <f>IF(OX46=0," ",(VLOOKUP(OX46,PROTOKOL!$A$1:$E$28,2))*OY46)</f>
        <v xml:space="preserve"> </v>
      </c>
      <c r="PA46" s="64" t="str">
        <f t="shared" si="108"/>
        <v xml:space="preserve"> </v>
      </c>
      <c r="PB46" s="65" t="str">
        <f>IF(OX46=0," ",VLOOKUP(OX46,PROTOKOL!$A:$E,5,))</f>
        <v xml:space="preserve"> </v>
      </c>
      <c r="PC46" s="82" t="str">
        <f t="shared" si="109"/>
        <v xml:space="preserve"> </v>
      </c>
      <c r="PD46" s="82">
        <f t="shared" si="110"/>
        <v>0</v>
      </c>
      <c r="PE46" s="82" t="str">
        <f t="shared" si="111"/>
        <v xml:space="preserve"> </v>
      </c>
      <c r="PF46" s="117"/>
      <c r="PG46" s="225">
        <v>9</v>
      </c>
      <c r="PH46" s="61" t="str">
        <f>IF(PJ46=0," ",VLOOKUP(PJ46,PROTOKOL!$A:$F,6))</f>
        <v>WNZL. LAV. VE DUV. ASMA KLZ</v>
      </c>
      <c r="PI46" s="62">
        <v>203</v>
      </c>
      <c r="PJ46" s="62">
        <v>1</v>
      </c>
      <c r="PK46" s="62">
        <v>7.5</v>
      </c>
      <c r="PL46" s="63">
        <f>IF(PJ46=0," ",(VLOOKUP(PJ46,PROTOKOL!$A$1:$E$28,2))*PK46)</f>
        <v>144</v>
      </c>
      <c r="PM46" s="64">
        <f t="shared" si="84"/>
        <v>59</v>
      </c>
      <c r="PN46" s="65">
        <f>IF(PJ46=0," ",VLOOKUP(PJ46,PROTOKOL!$A:$E,5,))</f>
        <v>0.33951315789473691</v>
      </c>
      <c r="PO46" s="82">
        <f t="shared" si="85"/>
        <v>20.031276315789476</v>
      </c>
      <c r="PP46" s="61" t="str">
        <f>IF(PR46=0," ",VLOOKUP(PR46,PROTOKOL!$A:$F,6))</f>
        <v xml:space="preserve"> </v>
      </c>
      <c r="PQ46" s="66"/>
      <c r="PR46" s="66"/>
      <c r="PS46" s="62"/>
      <c r="PT46" s="63" t="str">
        <f>IF(PR46=0," ",(VLOOKUP(PR46,PROTOKOL!$A$1:$E$28,2))*PS46)</f>
        <v xml:space="preserve"> </v>
      </c>
      <c r="PU46" s="64" t="str">
        <f t="shared" si="86"/>
        <v xml:space="preserve"> </v>
      </c>
      <c r="PV46" s="65" t="str">
        <f>IF(PR46=0," ",VLOOKUP(PR46,PROTOKOL!$A:$E,5,))</f>
        <v xml:space="preserve"> </v>
      </c>
      <c r="PW46" s="82" t="str">
        <f t="shared" si="87"/>
        <v xml:space="preserve"> </v>
      </c>
      <c r="PX46" s="65"/>
      <c r="PY46" s="82" t="str">
        <f t="shared" si="112"/>
        <v xml:space="preserve"> </v>
      </c>
      <c r="PZ46" s="117"/>
      <c r="QA46" s="117"/>
      <c r="QB46" s="117"/>
      <c r="QC46" s="117"/>
      <c r="QD46" s="117"/>
      <c r="QE46" s="117"/>
      <c r="QF46" s="117"/>
      <c r="QG46" s="117"/>
      <c r="QH46" s="117"/>
      <c r="QI46" s="117"/>
      <c r="QJ46" s="117"/>
      <c r="QK46" s="117"/>
      <c r="QL46" s="117"/>
      <c r="QM46" s="117"/>
      <c r="QN46" s="117"/>
      <c r="QO46" s="117"/>
    </row>
    <row r="47" spans="1:457" ht="12.75" customHeight="1">
      <c r="B47" s="226"/>
      <c r="C47" s="61" t="str">
        <f>IF(E47=0," ",VLOOKUP(E47,PROTOKOL!$A:$F,6))</f>
        <v xml:space="preserve"> </v>
      </c>
      <c r="D47" s="62"/>
      <c r="E47" s="62"/>
      <c r="F47" s="62"/>
      <c r="G47" s="63" t="str">
        <f>IF(E47=0," ",(VLOOKUP(E47,PROTOKOL!$A$1:$E$28,2))*F47)</f>
        <v xml:space="preserve"> </v>
      </c>
      <c r="H47" s="64" t="str">
        <f t="shared" si="0"/>
        <v xml:space="preserve"> </v>
      </c>
      <c r="I47" s="65" t="str">
        <f>IF(E47=0," ",VLOOKUP(E47,PROTOKOL!$A:$E,5,))</f>
        <v xml:space="preserve"> </v>
      </c>
      <c r="J47" s="82" t="str">
        <f t="shared" si="1"/>
        <v xml:space="preserve"> </v>
      </c>
      <c r="K47" s="61" t="str">
        <f>IF(M47=0," ",VLOOKUP(M47,PROTOKOL!$A:$F,6))</f>
        <v xml:space="preserve"> </v>
      </c>
      <c r="L47" s="66"/>
      <c r="M47" s="66"/>
      <c r="N47" s="62"/>
      <c r="O47" s="63" t="str">
        <f>IF(M47=0," ",(VLOOKUP(M47,PROTOKOL!$A$1:$E$28,2))*N47)</f>
        <v xml:space="preserve"> </v>
      </c>
      <c r="P47" s="64" t="str">
        <f t="shared" si="2"/>
        <v xml:space="preserve"> </v>
      </c>
      <c r="Q47" s="65" t="str">
        <f>IF(M47=0," ",VLOOKUP(M47,PROTOKOL!$A:$E,5,))</f>
        <v xml:space="preserve"> </v>
      </c>
      <c r="R47" s="82" t="str">
        <f t="shared" si="3"/>
        <v xml:space="preserve"> </v>
      </c>
      <c r="S47" s="65"/>
      <c r="T47" s="82" t="str">
        <f t="shared" si="88"/>
        <v xml:space="preserve"> </v>
      </c>
      <c r="U47" s="185" t="str">
        <f>IF(F46+F47+F48=7.5,"ü","û")</f>
        <v>ü</v>
      </c>
      <c r="V47" s="226"/>
      <c r="W47" s="61" t="str">
        <f>IF(Y47=0," ",VLOOKUP(Y47,PROTOKOL!$A:$F,6))</f>
        <v xml:space="preserve"> </v>
      </c>
      <c r="X47" s="62"/>
      <c r="Y47" s="62"/>
      <c r="Z47" s="62"/>
      <c r="AA47" s="63" t="str">
        <f>IF(Y47=0," ",(VLOOKUP(Y47,PROTOKOL!$A$1:$E$28,2))*Z47)</f>
        <v xml:space="preserve"> </v>
      </c>
      <c r="AB47" s="64" t="str">
        <f t="shared" si="4"/>
        <v xml:space="preserve"> </v>
      </c>
      <c r="AC47" s="65" t="str">
        <f>IF(Y47=0," ",VLOOKUP(Y47,PROTOKOL!$A:$E,5,))</f>
        <v xml:space="preserve"> </v>
      </c>
      <c r="AD47" s="82" t="str">
        <f t="shared" si="5"/>
        <v xml:space="preserve"> </v>
      </c>
      <c r="AE47" s="61" t="str">
        <f>IF(AG47=0," ",VLOOKUP(AG47,PROTOKOL!$A:$F,6))</f>
        <v xml:space="preserve"> </v>
      </c>
      <c r="AF47" s="66"/>
      <c r="AG47" s="66"/>
      <c r="AH47" s="62"/>
      <c r="AI47" s="63" t="str">
        <f>IF(AG47=0," ",(VLOOKUP(AG47,PROTOKOL!$A$1:$E$28,2))*AH47)</f>
        <v xml:space="preserve"> </v>
      </c>
      <c r="AJ47" s="64" t="str">
        <f t="shared" si="6"/>
        <v xml:space="preserve"> </v>
      </c>
      <c r="AK47" s="65" t="str">
        <f>IF(AG47=0," ",VLOOKUP(AG47,PROTOKOL!$A:$E,5,))</f>
        <v xml:space="preserve"> </v>
      </c>
      <c r="AL47" s="82" t="str">
        <f t="shared" si="7"/>
        <v xml:space="preserve"> </v>
      </c>
      <c r="AM47" s="65"/>
      <c r="AN47" s="82" t="str">
        <f t="shared" si="89"/>
        <v xml:space="preserve"> </v>
      </c>
      <c r="AO47" s="185" t="str">
        <f>IF(Z46+Z47+Z48=7.5,"ü","û")</f>
        <v>ü</v>
      </c>
      <c r="AP47" s="226"/>
      <c r="AQ47" s="61" t="str">
        <f>IF(AS47=0," ",VLOOKUP(AS47,PROTOKOL!$A:$F,6))</f>
        <v xml:space="preserve"> </v>
      </c>
      <c r="AR47" s="62"/>
      <c r="AS47" s="62"/>
      <c r="AT47" s="62"/>
      <c r="AU47" s="63" t="str">
        <f>IF(AS47=0," ",(VLOOKUP(AS47,PROTOKOL!$A$1:$E$28,2))*AT47)</f>
        <v xml:space="preserve"> </v>
      </c>
      <c r="AV47" s="64" t="str">
        <f t="shared" si="8"/>
        <v xml:space="preserve"> </v>
      </c>
      <c r="AW47" s="65" t="str">
        <f>IF(AS47=0," ",VLOOKUP(AS47,PROTOKOL!$A:$E,5,))</f>
        <v xml:space="preserve"> </v>
      </c>
      <c r="AX47" s="82" t="str">
        <f t="shared" si="9"/>
        <v xml:space="preserve"> </v>
      </c>
      <c r="AY47" s="61" t="str">
        <f>IF(BA47=0," ",VLOOKUP(BA47,PROTOKOL!$A:$F,6))</f>
        <v xml:space="preserve"> </v>
      </c>
      <c r="AZ47" s="66"/>
      <c r="BA47" s="66"/>
      <c r="BB47" s="62"/>
      <c r="BC47" s="63" t="str">
        <f>IF(BA47=0," ",(VLOOKUP(BA47,PROTOKOL!$A$1:$E$28,2))*BB47)</f>
        <v xml:space="preserve"> </v>
      </c>
      <c r="BD47" s="64" t="str">
        <f t="shared" si="10"/>
        <v xml:space="preserve"> </v>
      </c>
      <c r="BE47" s="65" t="str">
        <f>IF(BA47=0," ",VLOOKUP(BA47,PROTOKOL!$A:$E,5,))</f>
        <v xml:space="preserve"> </v>
      </c>
      <c r="BF47" s="82" t="str">
        <f t="shared" si="11"/>
        <v xml:space="preserve"> </v>
      </c>
      <c r="BG47" s="65"/>
      <c r="BH47" s="82" t="str">
        <f t="shared" si="90"/>
        <v xml:space="preserve"> </v>
      </c>
      <c r="BI47" s="185" t="str">
        <f>IF(AT46+AT47+AT48=7.5,"ü","û")</f>
        <v>ü</v>
      </c>
      <c r="BJ47" s="226"/>
      <c r="BK47" s="61" t="s">
        <v>48</v>
      </c>
      <c r="BL47" s="62"/>
      <c r="BM47" s="62"/>
      <c r="BN47" s="62"/>
      <c r="BO47" s="63" t="str">
        <f>IF(BM47=0," ",(VLOOKUP(BM47,PROTOKOL!$A$1:$E$28,2))*BN47)</f>
        <v xml:space="preserve"> </v>
      </c>
      <c r="BP47" s="64" t="str">
        <f t="shared" si="12"/>
        <v xml:space="preserve"> </v>
      </c>
      <c r="BQ47" s="65" t="str">
        <f>IF(BM47=0," ",VLOOKUP(BM47,PROTOKOL!$A:$E,5,))</f>
        <v xml:space="preserve"> </v>
      </c>
      <c r="BR47" s="82" t="str">
        <f t="shared" si="13"/>
        <v xml:space="preserve"> </v>
      </c>
      <c r="BS47" s="61" t="str">
        <f>IF(BU47=0," ",VLOOKUP(BU47,PROTOKOL!$A:$F,6))</f>
        <v xml:space="preserve"> </v>
      </c>
      <c r="BT47" s="66"/>
      <c r="BU47" s="66"/>
      <c r="BV47" s="62"/>
      <c r="BW47" s="63" t="str">
        <f>IF(BU47=0," ",(VLOOKUP(BU47,PROTOKOL!$A$1:$E$28,2))*BV47)</f>
        <v xml:space="preserve"> </v>
      </c>
      <c r="BX47" s="64" t="str">
        <f t="shared" si="14"/>
        <v xml:space="preserve"> </v>
      </c>
      <c r="BY47" s="65" t="str">
        <f>IF(BU47=0," ",VLOOKUP(BU47,PROTOKOL!$A:$E,5,))</f>
        <v xml:space="preserve"> </v>
      </c>
      <c r="BZ47" s="82" t="str">
        <f t="shared" si="15"/>
        <v xml:space="preserve"> </v>
      </c>
      <c r="CA47" s="65"/>
      <c r="CB47" s="82" t="str">
        <f t="shared" si="91"/>
        <v xml:space="preserve"> </v>
      </c>
      <c r="CC47" s="185" t="str">
        <f>IF(AT46+AT47+AT48=7.5,"ü","û")</f>
        <v>ü</v>
      </c>
      <c r="CD47" s="226"/>
      <c r="CE47" s="61" t="str">
        <f>IF(CG47=0," ",VLOOKUP(CG47,PROTOKOL!$A:$F,6))</f>
        <v xml:space="preserve"> </v>
      </c>
      <c r="CF47" s="62"/>
      <c r="CG47" s="62"/>
      <c r="CH47" s="62"/>
      <c r="CI47" s="63" t="str">
        <f>IF(CG47=0," ",(VLOOKUP(CG47,PROTOKOL!$A$1:$E$28,2))*CH47)</f>
        <v xml:space="preserve"> </v>
      </c>
      <c r="CJ47" s="64" t="str">
        <f t="shared" si="16"/>
        <v xml:space="preserve"> </v>
      </c>
      <c r="CK47" s="65" t="str">
        <f>IF(CG47=0," ",VLOOKUP(CG47,PROTOKOL!$A:$E,5,))</f>
        <v xml:space="preserve"> </v>
      </c>
      <c r="CL47" s="82" t="str">
        <f t="shared" si="17"/>
        <v xml:space="preserve"> </v>
      </c>
      <c r="CM47" s="61" t="str">
        <f>IF(CO47=0," ",VLOOKUP(CO47,PROTOKOL!$A:$F,6))</f>
        <v xml:space="preserve"> </v>
      </c>
      <c r="CN47" s="66"/>
      <c r="CO47" s="66"/>
      <c r="CP47" s="62"/>
      <c r="CQ47" s="63" t="str">
        <f>IF(CO47=0," ",(VLOOKUP(CO47,PROTOKOL!$A$1:$E$28,2))*CP47)</f>
        <v xml:space="preserve"> </v>
      </c>
      <c r="CR47" s="64" t="str">
        <f t="shared" si="18"/>
        <v xml:space="preserve"> </v>
      </c>
      <c r="CS47" s="65" t="str">
        <f>IF(CO47=0," ",VLOOKUP(CO47,PROTOKOL!$A:$E,5,))</f>
        <v xml:space="preserve"> </v>
      </c>
      <c r="CT47" s="82" t="str">
        <f t="shared" si="19"/>
        <v xml:space="preserve"> </v>
      </c>
      <c r="CU47" s="65"/>
      <c r="CV47" s="82" t="str">
        <f t="shared" si="92"/>
        <v xml:space="preserve"> </v>
      </c>
      <c r="CW47" s="185" t="str">
        <f>IF(CH46+CH47+CH48=7.5,"ü","û")</f>
        <v>ü</v>
      </c>
      <c r="CX47" s="226"/>
      <c r="CY47" s="61" t="s">
        <v>48</v>
      </c>
      <c r="CZ47" s="62"/>
      <c r="DA47" s="62"/>
      <c r="DB47" s="62"/>
      <c r="DC47" s="63" t="str">
        <f>IF(DA47=0," ",(VLOOKUP(DA47,PROTOKOL!$A$1:$E$28,2))*DB47)</f>
        <v xml:space="preserve"> </v>
      </c>
      <c r="DD47" s="64" t="str">
        <f t="shared" si="20"/>
        <v xml:space="preserve"> </v>
      </c>
      <c r="DE47" s="65" t="str">
        <f>IF(DA47=0," ",VLOOKUP(DA47,PROTOKOL!$A:$E,5,))</f>
        <v xml:space="preserve"> </v>
      </c>
      <c r="DF47" s="82" t="str">
        <f t="shared" si="21"/>
        <v xml:space="preserve"> </v>
      </c>
      <c r="DG47" s="61" t="str">
        <f>IF(DI47=0," ",VLOOKUP(DI47,PROTOKOL!$A:$F,6))</f>
        <v xml:space="preserve"> </v>
      </c>
      <c r="DH47" s="66"/>
      <c r="DI47" s="66"/>
      <c r="DJ47" s="62"/>
      <c r="DK47" s="63" t="str">
        <f>IF(DI47=0," ",(VLOOKUP(DI47,PROTOKOL!$A$1:$E$28,2))*DJ47)</f>
        <v xml:space="preserve"> </v>
      </c>
      <c r="DL47" s="64" t="str">
        <f t="shared" si="22"/>
        <v xml:space="preserve"> </v>
      </c>
      <c r="DM47" s="65" t="str">
        <f>IF(DI47=0," ",VLOOKUP(DI47,PROTOKOL!$A:$E,5,))</f>
        <v xml:space="preserve"> </v>
      </c>
      <c r="DN47" s="82" t="str">
        <f t="shared" si="23"/>
        <v xml:space="preserve"> </v>
      </c>
      <c r="DO47" s="65"/>
      <c r="DP47" s="82" t="str">
        <f t="shared" si="93"/>
        <v xml:space="preserve"> </v>
      </c>
      <c r="DQ47" s="185" t="str">
        <f>IF(DB46+DB47+DB48=7.5,"ü","û")</f>
        <v>û</v>
      </c>
      <c r="DR47" s="226"/>
      <c r="DS47" s="61" t="str">
        <f>IF(DU47=0," ",VLOOKUP(DU47,PROTOKOL!$A:$F,6))</f>
        <v>PERDE KESME SULU SİST.</v>
      </c>
      <c r="DT47" s="62">
        <v>20</v>
      </c>
      <c r="DU47" s="62">
        <v>8</v>
      </c>
      <c r="DV47" s="62">
        <v>1</v>
      </c>
      <c r="DW47" s="63">
        <f>IF(DU47=0," ",(VLOOKUP(DU47,PROTOKOL!$A$1:$E$28,2))*DV47)</f>
        <v>13.066666666666666</v>
      </c>
      <c r="DX47" s="64">
        <f t="shared" si="24"/>
        <v>6.9333333333333336</v>
      </c>
      <c r="DY47" s="65">
        <f>IF(DU47=0," ",VLOOKUP(DU47,PROTOKOL!$A:$E,5,))</f>
        <v>0.49621153846153848</v>
      </c>
      <c r="DZ47" s="82">
        <f t="shared" si="25"/>
        <v>3.4404000000000003</v>
      </c>
      <c r="EA47" s="61" t="str">
        <f>IF(EC47=0," ",VLOOKUP(EC47,PROTOKOL!$A:$F,6))</f>
        <v xml:space="preserve"> </v>
      </c>
      <c r="EB47" s="66"/>
      <c r="EC47" s="66"/>
      <c r="ED47" s="62"/>
      <c r="EE47" s="63" t="str">
        <f>IF(EC47=0," ",(VLOOKUP(EC47,PROTOKOL!$A$1:$E$28,2))*ED47)</f>
        <v xml:space="preserve"> </v>
      </c>
      <c r="EF47" s="64" t="str">
        <f t="shared" si="26"/>
        <v xml:space="preserve"> </v>
      </c>
      <c r="EG47" s="65" t="str">
        <f>IF(EC47=0," ",VLOOKUP(EC47,PROTOKOL!$A:$E,5,))</f>
        <v xml:space="preserve"> </v>
      </c>
      <c r="EH47" s="82" t="str">
        <f t="shared" si="27"/>
        <v xml:space="preserve"> </v>
      </c>
      <c r="EI47" s="65"/>
      <c r="EJ47" s="82" t="str">
        <f t="shared" si="94"/>
        <v xml:space="preserve"> </v>
      </c>
      <c r="EK47" s="185" t="str">
        <f>IF(DB46+DB47+DB48=7.5,"ü","û")</f>
        <v>û</v>
      </c>
      <c r="EL47" s="226"/>
      <c r="EM47" s="61" t="str">
        <f>IF(EO47=0," ",VLOOKUP(EO47,PROTOKOL!$A:$F,6))</f>
        <v xml:space="preserve"> </v>
      </c>
      <c r="EN47" s="62"/>
      <c r="EO47" s="62"/>
      <c r="EP47" s="62"/>
      <c r="EQ47" s="63" t="str">
        <f>IF(EO47=0," ",(VLOOKUP(EO47,PROTOKOL!$A$1:$E$28,2))*EP47)</f>
        <v xml:space="preserve"> </v>
      </c>
      <c r="ER47" s="64" t="str">
        <f t="shared" si="28"/>
        <v xml:space="preserve"> </v>
      </c>
      <c r="ES47" s="65" t="str">
        <f>IF(EO47=0," ",VLOOKUP(EO47,PROTOKOL!$A:$E,5,))</f>
        <v xml:space="preserve"> </v>
      </c>
      <c r="ET47" s="82" t="str">
        <f t="shared" si="29"/>
        <v xml:space="preserve"> </v>
      </c>
      <c r="EU47" s="61" t="str">
        <f>IF(EW47=0," ",VLOOKUP(EW47,PROTOKOL!$A:$F,6))</f>
        <v xml:space="preserve"> </v>
      </c>
      <c r="EV47" s="66"/>
      <c r="EW47" s="66"/>
      <c r="EX47" s="62"/>
      <c r="EY47" s="63" t="str">
        <f>IF(EW47=0," ",(VLOOKUP(EW47,PROTOKOL!$A$1:$E$28,2))*EX47)</f>
        <v xml:space="preserve"> </v>
      </c>
      <c r="EZ47" s="64" t="str">
        <f t="shared" si="30"/>
        <v xml:space="preserve"> </v>
      </c>
      <c r="FA47" s="65" t="str">
        <f>IF(EW47=0," ",VLOOKUP(EW47,PROTOKOL!$A:$E,5,))</f>
        <v xml:space="preserve"> </v>
      </c>
      <c r="FB47" s="82" t="str">
        <f t="shared" si="31"/>
        <v xml:space="preserve"> </v>
      </c>
      <c r="FC47" s="65"/>
      <c r="FD47" s="82" t="str">
        <f t="shared" si="95"/>
        <v xml:space="preserve"> </v>
      </c>
      <c r="FE47" s="185" t="str">
        <f>IF(EP46+EP47+EP48=7.5,"ü","û")</f>
        <v>ü</v>
      </c>
      <c r="FF47" s="226"/>
      <c r="FG47" s="61" t="str">
        <f>IF(FI47=0," ",VLOOKUP(FI47,PROTOKOL!$A:$F,6))</f>
        <v>KOKU TESTİ</v>
      </c>
      <c r="FH47" s="62">
        <v>1</v>
      </c>
      <c r="FI47" s="62">
        <v>16</v>
      </c>
      <c r="FJ47" s="62">
        <v>0.5</v>
      </c>
      <c r="FK47" s="63">
        <f>IF(FI47=0," ",(VLOOKUP(FI47,PROTOKOL!$A$1:$E$28,2))*FJ47)</f>
        <v>0</v>
      </c>
      <c r="FL47" s="64">
        <f t="shared" si="32"/>
        <v>1</v>
      </c>
      <c r="FM47" s="65">
        <f>IF(FI47=0," ",VLOOKUP(FI47,PROTOKOL!$A:$E,5,))</f>
        <v>25.405435113750318</v>
      </c>
      <c r="FN47" s="82">
        <f>IF(FI47=0," ",FM47*FL47)/7.5*0.5</f>
        <v>1.6936956742500213</v>
      </c>
      <c r="FO47" s="61" t="str">
        <f>IF(FQ47=0," ",VLOOKUP(FQ47,PROTOKOL!$A:$F,6))</f>
        <v xml:space="preserve"> </v>
      </c>
      <c r="FP47" s="66"/>
      <c r="FQ47" s="66"/>
      <c r="FR47" s="62"/>
      <c r="FS47" s="63" t="str">
        <f>IF(FQ47=0," ",(VLOOKUP(FQ47,PROTOKOL!$A$1:$E$28,2))*FR47)</f>
        <v xml:space="preserve"> </v>
      </c>
      <c r="FT47" s="64" t="str">
        <f t="shared" si="34"/>
        <v xml:space="preserve"> </v>
      </c>
      <c r="FU47" s="65" t="str">
        <f>IF(FQ47=0," ",VLOOKUP(FQ47,PROTOKOL!$A:$E,5,))</f>
        <v xml:space="preserve"> </v>
      </c>
      <c r="FV47" s="82" t="str">
        <f t="shared" si="35"/>
        <v xml:space="preserve"> </v>
      </c>
      <c r="FW47" s="65"/>
      <c r="FX47" s="82" t="str">
        <f t="shared" si="96"/>
        <v xml:space="preserve"> </v>
      </c>
      <c r="FY47" s="185" t="str">
        <f>IF(EP46+EP47+EP48=7.5,"ü","û")</f>
        <v>ü</v>
      </c>
      <c r="FZ47" s="226"/>
      <c r="GA47" s="61" t="s">
        <v>48</v>
      </c>
      <c r="GB47" s="62"/>
      <c r="GC47" s="62"/>
      <c r="GD47" s="62"/>
      <c r="GE47" s="63" t="str">
        <f>IF(GC47=0," ",(VLOOKUP(GC47,PROTOKOL!$A$1:$E$28,2))*GD47)</f>
        <v xml:space="preserve"> </v>
      </c>
      <c r="GF47" s="64" t="str">
        <f t="shared" si="36"/>
        <v xml:space="preserve"> </v>
      </c>
      <c r="GG47" s="65" t="str">
        <f>IF(GC47=0," ",VLOOKUP(GC47,PROTOKOL!$A:$E,5,))</f>
        <v xml:space="preserve"> </v>
      </c>
      <c r="GH47" s="82" t="str">
        <f t="shared" si="37"/>
        <v xml:space="preserve"> </v>
      </c>
      <c r="GI47" s="61" t="str">
        <f>IF(GK47=0," ",VLOOKUP(GK47,PROTOKOL!$A:$F,6))</f>
        <v xml:space="preserve"> </v>
      </c>
      <c r="GJ47" s="66"/>
      <c r="GK47" s="66"/>
      <c r="GL47" s="62"/>
      <c r="GM47" s="63" t="str">
        <f>IF(GK47=0," ",(VLOOKUP(GK47,PROTOKOL!$A$1:$E$28,2))*GL47)</f>
        <v xml:space="preserve"> </v>
      </c>
      <c r="GN47" s="64" t="str">
        <f t="shared" si="38"/>
        <v xml:space="preserve"> </v>
      </c>
      <c r="GO47" s="65" t="str">
        <f>IF(GK47=0," ",VLOOKUP(GK47,PROTOKOL!$A:$E,5,))</f>
        <v xml:space="preserve"> </v>
      </c>
      <c r="GP47" s="82" t="str">
        <f t="shared" si="39"/>
        <v xml:space="preserve"> </v>
      </c>
      <c r="GQ47" s="65"/>
      <c r="GR47" s="82" t="str">
        <f t="shared" si="97"/>
        <v xml:space="preserve"> </v>
      </c>
      <c r="GS47" s="185" t="str">
        <f>IF(GD46+GD47+GD48=7.5,"ü","û")</f>
        <v>û</v>
      </c>
      <c r="GT47" s="226"/>
      <c r="GU47" s="61" t="s">
        <v>48</v>
      </c>
      <c r="GV47" s="62"/>
      <c r="GW47" s="62"/>
      <c r="GX47" s="62"/>
      <c r="GY47" s="63" t="str">
        <f>IF(GW47=0," ",(VLOOKUP(GW47,PROTOKOL!$A$1:$E$28,2))*GX47)</f>
        <v xml:space="preserve"> </v>
      </c>
      <c r="GZ47" s="64" t="str">
        <f t="shared" si="40"/>
        <v xml:space="preserve"> </v>
      </c>
      <c r="HA47" s="65" t="str">
        <f>IF(GW47=0," ",VLOOKUP(GW47,PROTOKOL!$A:$E,5,))</f>
        <v xml:space="preserve"> </v>
      </c>
      <c r="HB47" s="82" t="str">
        <f t="shared" si="41"/>
        <v xml:space="preserve"> </v>
      </c>
      <c r="HC47" s="61" t="str">
        <f>IF(HE47=0," ",VLOOKUP(HE47,PROTOKOL!$A:$F,6))</f>
        <v xml:space="preserve"> </v>
      </c>
      <c r="HD47" s="66"/>
      <c r="HE47" s="66"/>
      <c r="HF47" s="62"/>
      <c r="HG47" s="63" t="str">
        <f>IF(HE47=0," ",(VLOOKUP(HE47,PROTOKOL!$A$1:$E$28,2))*HF47)</f>
        <v xml:space="preserve"> </v>
      </c>
      <c r="HH47" s="64" t="str">
        <f t="shared" si="42"/>
        <v xml:space="preserve"> </v>
      </c>
      <c r="HI47" s="65" t="str">
        <f>IF(HE47=0," ",VLOOKUP(HE47,PROTOKOL!$A:$E,5,))</f>
        <v xml:space="preserve"> </v>
      </c>
      <c r="HJ47" s="82" t="str">
        <f t="shared" si="43"/>
        <v xml:space="preserve"> </v>
      </c>
      <c r="HK47" s="65"/>
      <c r="HL47" s="82" t="str">
        <f t="shared" si="98"/>
        <v xml:space="preserve"> </v>
      </c>
      <c r="HM47" s="185" t="str">
        <f>IF(GX46+GX47+GX48=7.5,"ü","û")</f>
        <v>û</v>
      </c>
      <c r="HN47" s="226"/>
      <c r="HO47" s="61" t="str">
        <f>IF(HQ47=0," ",VLOOKUP(HQ47,PROTOKOL!$A:$F,6))</f>
        <v xml:space="preserve"> </v>
      </c>
      <c r="HP47" s="62"/>
      <c r="HQ47" s="62"/>
      <c r="HR47" s="62"/>
      <c r="HS47" s="63" t="str">
        <f>IF(HQ47=0," ",(VLOOKUP(HQ47,PROTOKOL!$A$1:$E$28,2))*HR47)</f>
        <v xml:space="preserve"> </v>
      </c>
      <c r="HT47" s="64" t="str">
        <f t="shared" si="44"/>
        <v xml:space="preserve"> </v>
      </c>
      <c r="HU47" s="65" t="str">
        <f>IF(HQ47=0," ",VLOOKUP(HQ47,PROTOKOL!$A:$E,5,))</f>
        <v xml:space="preserve"> </v>
      </c>
      <c r="HV47" s="82" t="str">
        <f t="shared" si="45"/>
        <v xml:space="preserve"> </v>
      </c>
      <c r="HW47" s="61" t="str">
        <f>IF(HY47=0," ",VLOOKUP(HY47,PROTOKOL!$A:$F,6))</f>
        <v xml:space="preserve"> </v>
      </c>
      <c r="HX47" s="66"/>
      <c r="HY47" s="66"/>
      <c r="HZ47" s="62"/>
      <c r="IA47" s="63" t="str">
        <f>IF(HY47=0," ",(VLOOKUP(HY47,PROTOKOL!$A$1:$E$28,2))*HZ47)</f>
        <v xml:space="preserve"> </v>
      </c>
      <c r="IB47" s="64" t="str">
        <f t="shared" si="46"/>
        <v xml:space="preserve"> </v>
      </c>
      <c r="IC47" s="65" t="str">
        <f>IF(HY47=0," ",VLOOKUP(HY47,PROTOKOL!$A:$E,5,))</f>
        <v xml:space="preserve"> </v>
      </c>
      <c r="ID47" s="82" t="str">
        <f t="shared" si="47"/>
        <v xml:space="preserve"> </v>
      </c>
      <c r="IE47" s="65"/>
      <c r="IF47" s="82" t="str">
        <f t="shared" si="99"/>
        <v xml:space="preserve"> </v>
      </c>
      <c r="IG47" s="185" t="str">
        <f>IF(HR46+HR47+HR48=7.5,"ü","û")</f>
        <v>ü</v>
      </c>
      <c r="IH47" s="226"/>
      <c r="II47" s="61" t="str">
        <f>IF(IK47=0," ",VLOOKUP(IK47,PROTOKOL!$A:$F,6))</f>
        <v xml:space="preserve"> </v>
      </c>
      <c r="IJ47" s="62"/>
      <c r="IK47" s="62"/>
      <c r="IL47" s="62"/>
      <c r="IM47" s="63" t="str">
        <f>IF(IK47=0," ",(VLOOKUP(IK47,PROTOKOL!$A$1:$E$28,2))*IL47)</f>
        <v xml:space="preserve"> </v>
      </c>
      <c r="IN47" s="64" t="str">
        <f t="shared" si="48"/>
        <v xml:space="preserve"> </v>
      </c>
      <c r="IO47" s="65" t="str">
        <f>IF(IK47=0," ",VLOOKUP(IK47,PROTOKOL!$A:$E,5,))</f>
        <v xml:space="preserve"> </v>
      </c>
      <c r="IP47" s="82" t="str">
        <f t="shared" si="49"/>
        <v xml:space="preserve"> </v>
      </c>
      <c r="IQ47" s="61" t="str">
        <f>IF(IS47=0," ",VLOOKUP(IS47,PROTOKOL!$A:$F,6))</f>
        <v xml:space="preserve"> </v>
      </c>
      <c r="IR47" s="66"/>
      <c r="IS47" s="66"/>
      <c r="IT47" s="62"/>
      <c r="IU47" s="63" t="str">
        <f>IF(IS47=0," ",(VLOOKUP(IS47,PROTOKOL!$A$1:$E$28,2))*IT47)</f>
        <v xml:space="preserve"> </v>
      </c>
      <c r="IV47" s="64" t="str">
        <f t="shared" si="50"/>
        <v xml:space="preserve"> </v>
      </c>
      <c r="IW47" s="65" t="str">
        <f>IF(IS47=0," ",VLOOKUP(IS47,PROTOKOL!$A:$E,5,))</f>
        <v xml:space="preserve"> </v>
      </c>
      <c r="IX47" s="82" t="str">
        <f t="shared" si="51"/>
        <v xml:space="preserve"> </v>
      </c>
      <c r="IY47" s="65"/>
      <c r="IZ47" s="82" t="str">
        <f t="shared" si="100"/>
        <v xml:space="preserve"> </v>
      </c>
      <c r="JA47" s="185" t="str">
        <f>IF(HR46+HR47+HR48=7.5,"ü","û")</f>
        <v>ü</v>
      </c>
      <c r="JB47" s="226"/>
      <c r="JC47" s="61" t="str">
        <f>IF(JE47=0," ",VLOOKUP(JE47,PROTOKOL!$A:$F,6))</f>
        <v>Forklift Operatörü</v>
      </c>
      <c r="JD47" s="62">
        <v>1</v>
      </c>
      <c r="JE47" s="62">
        <v>13</v>
      </c>
      <c r="JF47" s="62">
        <v>1</v>
      </c>
      <c r="JG47" s="63">
        <f>IF(JE47=0," ",(VLOOKUP(JE47,PROTOKOL!$A$1:$E$28,2))*JF47)</f>
        <v>0</v>
      </c>
      <c r="JH47" s="64">
        <f t="shared" si="52"/>
        <v>1</v>
      </c>
      <c r="JI47" s="65">
        <f>IF(JE47=0," ",VLOOKUP(JE47,PROTOKOL!$A:$E,5,))</f>
        <v>7.5</v>
      </c>
      <c r="JJ47" s="82">
        <f>IF(JE47=0," ",JI47*JH47)/7.5*1</f>
        <v>1</v>
      </c>
      <c r="JK47" s="61" t="str">
        <f>IF(JM47=0," ",VLOOKUP(JM47,PROTOKOL!$A:$F,6))</f>
        <v xml:space="preserve"> </v>
      </c>
      <c r="JL47" s="66"/>
      <c r="JM47" s="66"/>
      <c r="JN47" s="62"/>
      <c r="JO47" s="63" t="str">
        <f>IF(JM47=0," ",(VLOOKUP(JM47,PROTOKOL!$A$1:$E$28,2))*JN47)</f>
        <v xml:space="preserve"> </v>
      </c>
      <c r="JP47" s="64" t="str">
        <f t="shared" si="54"/>
        <v xml:space="preserve"> </v>
      </c>
      <c r="JQ47" s="65" t="str">
        <f>IF(JM47=0," ",VLOOKUP(JM47,PROTOKOL!$A:$E,5,))</f>
        <v xml:space="preserve"> </v>
      </c>
      <c r="JR47" s="82" t="str">
        <f t="shared" si="55"/>
        <v xml:space="preserve"> </v>
      </c>
      <c r="JS47" s="65"/>
      <c r="JT47" s="82" t="str">
        <f t="shared" si="101"/>
        <v xml:space="preserve"> </v>
      </c>
      <c r="JU47" s="185" t="str">
        <f>IF(JF46+JF47+JF48=7.5,"ü","û")</f>
        <v>ü</v>
      </c>
      <c r="JV47" s="226"/>
      <c r="JW47" s="61" t="str">
        <f>IF(JY47=0," ",VLOOKUP(JY47,PROTOKOL!$A:$F,6))</f>
        <v xml:space="preserve"> </v>
      </c>
      <c r="JX47" s="62"/>
      <c r="JY47" s="62"/>
      <c r="JZ47" s="62"/>
      <c r="KA47" s="63" t="str">
        <f>IF(JY47=0," ",(VLOOKUP(JY47,PROTOKOL!$A$1:$E$28,2))*JZ47)</f>
        <v xml:space="preserve"> </v>
      </c>
      <c r="KB47" s="64" t="str">
        <f t="shared" si="56"/>
        <v xml:space="preserve"> </v>
      </c>
      <c r="KC47" s="65" t="str">
        <f>IF(JY47=0," ",VLOOKUP(JY47,PROTOKOL!$A:$E,5,))</f>
        <v xml:space="preserve"> </v>
      </c>
      <c r="KD47" s="82" t="str">
        <f t="shared" si="57"/>
        <v xml:space="preserve"> </v>
      </c>
      <c r="KE47" s="61" t="str">
        <f>IF(KG47=0," ",VLOOKUP(KG47,PROTOKOL!$A:$F,6))</f>
        <v xml:space="preserve"> </v>
      </c>
      <c r="KF47" s="66"/>
      <c r="KG47" s="66"/>
      <c r="KH47" s="62"/>
      <c r="KI47" s="63" t="str">
        <f>IF(KG47=0," ",(VLOOKUP(KG47,PROTOKOL!$A$1:$E$28,2))*KH47)</f>
        <v xml:space="preserve"> </v>
      </c>
      <c r="KJ47" s="64" t="str">
        <f t="shared" si="58"/>
        <v xml:space="preserve"> </v>
      </c>
      <c r="KK47" s="65" t="str">
        <f>IF(KG47=0," ",VLOOKUP(KG47,PROTOKOL!$A:$E,5,))</f>
        <v xml:space="preserve"> </v>
      </c>
      <c r="KL47" s="82" t="str">
        <f t="shared" si="59"/>
        <v xml:space="preserve"> </v>
      </c>
      <c r="KM47" s="65"/>
      <c r="KN47" s="82" t="str">
        <f t="shared" si="102"/>
        <v xml:space="preserve"> </v>
      </c>
      <c r="KO47" s="185" t="str">
        <f>IF(JZ46+JZ47+JZ48=7.5,"ü","û")</f>
        <v>ü</v>
      </c>
      <c r="KP47" s="226"/>
      <c r="KQ47" s="61" t="s">
        <v>48</v>
      </c>
      <c r="KR47" s="62"/>
      <c r="KS47" s="62"/>
      <c r="KT47" s="62"/>
      <c r="KU47" s="63" t="str">
        <f>IF(KS47=0," ",(VLOOKUP(KS47,PROTOKOL!$A$1:$E$28,2))*KT47)</f>
        <v xml:space="preserve"> </v>
      </c>
      <c r="KV47" s="64" t="str">
        <f t="shared" si="60"/>
        <v xml:space="preserve"> </v>
      </c>
      <c r="KW47" s="65" t="str">
        <f>IF(KS47=0," ",VLOOKUP(KS47,PROTOKOL!$A:$E,5,))</f>
        <v xml:space="preserve"> </v>
      </c>
      <c r="KX47" s="82" t="str">
        <f t="shared" si="61"/>
        <v xml:space="preserve"> </v>
      </c>
      <c r="KY47" s="61" t="str">
        <f>IF(LA47=0," ",VLOOKUP(LA47,PROTOKOL!$A:$F,6))</f>
        <v xml:space="preserve"> </v>
      </c>
      <c r="KZ47" s="66"/>
      <c r="LA47" s="66"/>
      <c r="LB47" s="62"/>
      <c r="LC47" s="63" t="str">
        <f>IF(LA47=0," ",(VLOOKUP(LA47,PROTOKOL!$A$1:$E$28,2))*LB47)</f>
        <v xml:space="preserve"> </v>
      </c>
      <c r="LD47" s="64" t="str">
        <f t="shared" si="62"/>
        <v xml:space="preserve"> </v>
      </c>
      <c r="LE47" s="65" t="str">
        <f>IF(LA47=0," ",VLOOKUP(LA47,PROTOKOL!$A:$E,5,))</f>
        <v xml:space="preserve"> </v>
      </c>
      <c r="LF47" s="82" t="str">
        <f t="shared" si="63"/>
        <v xml:space="preserve"> </v>
      </c>
      <c r="LG47" s="65"/>
      <c r="LH47" s="82" t="str">
        <f t="shared" si="103"/>
        <v xml:space="preserve"> </v>
      </c>
      <c r="LI47" s="185" t="str">
        <f>IF(JZ46+JZ47+JZ48=7.5,"ü","û")</f>
        <v>ü</v>
      </c>
      <c r="LJ47" s="226"/>
      <c r="LK47" s="61" t="s">
        <v>48</v>
      </c>
      <c r="LL47" s="62"/>
      <c r="LM47" s="62"/>
      <c r="LN47" s="62"/>
      <c r="LO47" s="63" t="str">
        <f>IF(LM47=0," ",(VLOOKUP(LM47,PROTOKOL!$A$1:$E$28,2))*LN47)</f>
        <v xml:space="preserve"> </v>
      </c>
      <c r="LP47" s="64" t="str">
        <f t="shared" si="64"/>
        <v xml:space="preserve"> </v>
      </c>
      <c r="LQ47" s="65" t="str">
        <f>IF(LM47=0," ",VLOOKUP(LM47,PROTOKOL!$A:$E,5,))</f>
        <v xml:space="preserve"> </v>
      </c>
      <c r="LR47" s="82" t="str">
        <f t="shared" si="65"/>
        <v xml:space="preserve"> </v>
      </c>
      <c r="LS47" s="61" t="str">
        <f>IF(LU47=0," ",VLOOKUP(LU47,PROTOKOL!$A:$F,6))</f>
        <v xml:space="preserve"> </v>
      </c>
      <c r="LT47" s="66"/>
      <c r="LU47" s="66"/>
      <c r="LV47" s="62"/>
      <c r="LW47" s="63" t="str">
        <f>IF(LU47=0," ",(VLOOKUP(LU47,PROTOKOL!$A$1:$E$28,2))*LV47)</f>
        <v xml:space="preserve"> </v>
      </c>
      <c r="LX47" s="64" t="str">
        <f t="shared" si="66"/>
        <v xml:space="preserve"> </v>
      </c>
      <c r="LY47" s="65" t="str">
        <f>IF(LU47=0," ",VLOOKUP(LU47,PROTOKOL!$A:$E,5,))</f>
        <v xml:space="preserve"> </v>
      </c>
      <c r="LZ47" s="82" t="str">
        <f t="shared" si="67"/>
        <v xml:space="preserve"> </v>
      </c>
      <c r="MA47" s="65"/>
      <c r="MB47" s="82" t="str">
        <f t="shared" si="104"/>
        <v xml:space="preserve"> </v>
      </c>
      <c r="MC47" s="185" t="str">
        <f>IF(LN46+LN47+LN48=7.5,"ü","û")</f>
        <v>û</v>
      </c>
      <c r="MD47" s="226"/>
      <c r="ME47" s="61" t="str">
        <f>IF(MG47=0," ",VLOOKUP(MG47,PROTOKOL!$A:$F,6))</f>
        <v xml:space="preserve"> </v>
      </c>
      <c r="MF47" s="62"/>
      <c r="MG47" s="62"/>
      <c r="MH47" s="62"/>
      <c r="MI47" s="63" t="str">
        <f>IF(MG47=0," ",(VLOOKUP(MG47,PROTOKOL!$A$1:$E$28,2))*MH47)</f>
        <v xml:space="preserve"> </v>
      </c>
      <c r="MJ47" s="64" t="str">
        <f t="shared" si="68"/>
        <v xml:space="preserve"> </v>
      </c>
      <c r="MK47" s="65" t="str">
        <f>IF(MG47=0," ",VLOOKUP(MG47,PROTOKOL!$A:$E,5,))</f>
        <v xml:space="preserve"> </v>
      </c>
      <c r="ML47" s="82" t="str">
        <f t="shared" si="69"/>
        <v xml:space="preserve"> </v>
      </c>
      <c r="MM47" s="61" t="str">
        <f>IF(MO47=0," ",VLOOKUP(MO47,PROTOKOL!$A:$F,6))</f>
        <v xml:space="preserve"> </v>
      </c>
      <c r="MN47" s="66"/>
      <c r="MO47" s="66"/>
      <c r="MP47" s="62"/>
      <c r="MQ47" s="63" t="str">
        <f>IF(MO47=0," ",(VLOOKUP(MO47,PROTOKOL!$A$1:$E$28,2))*MP47)</f>
        <v xml:space="preserve"> </v>
      </c>
      <c r="MR47" s="64" t="str">
        <f t="shared" si="70"/>
        <v xml:space="preserve"> </v>
      </c>
      <c r="MS47" s="65" t="str">
        <f>IF(MO47=0," ",VLOOKUP(MO47,PROTOKOL!$A:$E,5,))</f>
        <v xml:space="preserve"> </v>
      </c>
      <c r="MT47" s="82" t="str">
        <f t="shared" si="71"/>
        <v xml:space="preserve"> </v>
      </c>
      <c r="MU47" s="65"/>
      <c r="MV47" s="82" t="str">
        <f t="shared" si="105"/>
        <v xml:space="preserve"> </v>
      </c>
      <c r="MW47" s="185" t="e">
        <f>IF(#REF!+#REF!+#REF!=7.5,"ü","û")</f>
        <v>#REF!</v>
      </c>
      <c r="MX47" s="226"/>
      <c r="MY47" s="61" t="str">
        <f>IF(NA47=0," ",VLOOKUP(NA47,PROTOKOL!$A:$F,6))</f>
        <v>PERDE KESME SULU SİST.</v>
      </c>
      <c r="MZ47" s="62">
        <v>20</v>
      </c>
      <c r="NA47" s="62">
        <v>8</v>
      </c>
      <c r="NB47" s="62">
        <v>1</v>
      </c>
      <c r="NC47" s="63">
        <f>IF(NA47=0," ",(VLOOKUP(NA47,PROTOKOL!$A$1:$E$28,2))*NB47)</f>
        <v>13.066666666666666</v>
      </c>
      <c r="ND47" s="64">
        <f t="shared" si="72"/>
        <v>6.9333333333333336</v>
      </c>
      <c r="NE47" s="65">
        <f>IF(NA47=0," ",VLOOKUP(NA47,PROTOKOL!$A:$E,5,))</f>
        <v>0.49621153846153848</v>
      </c>
      <c r="NF47" s="82">
        <f t="shared" si="73"/>
        <v>3.4404000000000003</v>
      </c>
      <c r="NG47" s="61" t="str">
        <f>IF(NI47=0," ",VLOOKUP(NI47,PROTOKOL!$A:$F,6))</f>
        <v xml:space="preserve"> </v>
      </c>
      <c r="NH47" s="66"/>
      <c r="NI47" s="66"/>
      <c r="NJ47" s="62"/>
      <c r="NK47" s="63" t="str">
        <f>IF(NI47=0," ",(VLOOKUP(NI47,PROTOKOL!$A$1:$E$28,2))*NJ47)</f>
        <v xml:space="preserve"> </v>
      </c>
      <c r="NL47" s="64" t="str">
        <f t="shared" si="74"/>
        <v xml:space="preserve"> </v>
      </c>
      <c r="NM47" s="65" t="str">
        <f>IF(NI47=0," ",VLOOKUP(NI47,PROTOKOL!$A:$E,5,))</f>
        <v xml:space="preserve"> </v>
      </c>
      <c r="NN47" s="82" t="str">
        <f t="shared" si="75"/>
        <v xml:space="preserve"> </v>
      </c>
      <c r="NO47" s="65"/>
      <c r="NP47" s="82" t="str">
        <f t="shared" si="106"/>
        <v xml:space="preserve"> </v>
      </c>
      <c r="NQ47" s="185" t="str">
        <f>IF(NB46+NB47+NB48=7.5,"ü","û")</f>
        <v>ü</v>
      </c>
      <c r="NR47" s="226"/>
      <c r="NS47" s="61" t="str">
        <f>IF(NU47=0," ",VLOOKUP(NU47,PROTOKOL!$A:$F,6))</f>
        <v>PERDE KESME SULU SİST.</v>
      </c>
      <c r="NT47" s="62">
        <v>10</v>
      </c>
      <c r="NU47" s="62">
        <v>8</v>
      </c>
      <c r="NV47" s="62">
        <v>0.5</v>
      </c>
      <c r="NW47" s="63">
        <f>IF(NU47=0," ",(VLOOKUP(NU47,PROTOKOL!$A$1:$E$28,2))*NV47)</f>
        <v>6.5333333333333332</v>
      </c>
      <c r="NX47" s="64">
        <f t="shared" si="76"/>
        <v>3.4666666666666668</v>
      </c>
      <c r="NY47" s="65">
        <f>IF(NU47=0," ",VLOOKUP(NU47,PROTOKOL!$A:$E,5,))</f>
        <v>0.49621153846153848</v>
      </c>
      <c r="NZ47" s="82">
        <f t="shared" si="77"/>
        <v>1.7202000000000002</v>
      </c>
      <c r="OA47" s="61" t="str">
        <f>IF(OC47=0," ",VLOOKUP(OC47,PROTOKOL!$A:$F,6))</f>
        <v xml:space="preserve"> </v>
      </c>
      <c r="OB47" s="66"/>
      <c r="OC47" s="66"/>
      <c r="OD47" s="62"/>
      <c r="OE47" s="63" t="str">
        <f>IF(OC47=0," ",(VLOOKUP(OC47,PROTOKOL!$A$1:$E$28,2))*OD47)</f>
        <v xml:space="preserve"> </v>
      </c>
      <c r="OF47" s="64" t="str">
        <f t="shared" si="78"/>
        <v xml:space="preserve"> </v>
      </c>
      <c r="OG47" s="65" t="str">
        <f>IF(OC47=0," ",VLOOKUP(OC47,PROTOKOL!$A:$E,5,))</f>
        <v xml:space="preserve"> </v>
      </c>
      <c r="OH47" s="82" t="str">
        <f t="shared" si="79"/>
        <v xml:space="preserve"> </v>
      </c>
      <c r="OI47" s="65"/>
      <c r="OJ47" s="82" t="str">
        <f t="shared" si="107"/>
        <v xml:space="preserve"> </v>
      </c>
      <c r="OK47" s="185" t="str">
        <f>IF(NV46+NV47+NV48=7.5,"ü","û")</f>
        <v>ü</v>
      </c>
      <c r="OL47" s="208">
        <v>9</v>
      </c>
      <c r="OM47" s="226"/>
      <c r="ON47" s="61" t="str">
        <f>IF(OP47=0," ",VLOOKUP(OP47,PROTOKOL!$A:$F,6))</f>
        <v xml:space="preserve"> </v>
      </c>
      <c r="OO47" s="62"/>
      <c r="OP47" s="62"/>
      <c r="OQ47" s="62"/>
      <c r="OR47" s="63" t="str">
        <f>IF(OP47=0," ",(VLOOKUP(OP47,PROTOKOL!$A$1:$E$28,2))*OQ47)</f>
        <v xml:space="preserve"> </v>
      </c>
      <c r="OS47" s="64" t="str">
        <f t="shared" si="80"/>
        <v xml:space="preserve"> </v>
      </c>
      <c r="OT47" s="65" t="str">
        <f>IF(OP47=0," ",VLOOKUP(OP47,PROTOKOL!$A:$E,5,))</f>
        <v xml:space="preserve"> </v>
      </c>
      <c r="OU47" s="82" t="str">
        <f t="shared" si="81"/>
        <v xml:space="preserve"> </v>
      </c>
      <c r="OV47" s="61" t="str">
        <f>IF(OX47=0," ",VLOOKUP(OX47,PROTOKOL!$A:$F,6))</f>
        <v xml:space="preserve"> </v>
      </c>
      <c r="OW47" s="66"/>
      <c r="OX47" s="66"/>
      <c r="OY47" s="62"/>
      <c r="OZ47" s="63" t="str">
        <f>IF(OX47=0," ",(VLOOKUP(OX47,PROTOKOL!$A$1:$E$28,2))*OY47)</f>
        <v xml:space="preserve"> </v>
      </c>
      <c r="PA47" s="64" t="str">
        <f t="shared" si="108"/>
        <v xml:space="preserve"> </v>
      </c>
      <c r="PB47" s="65" t="str">
        <f>IF(OX47=0," ",VLOOKUP(OX47,PROTOKOL!$A:$E,5,))</f>
        <v xml:space="preserve"> </v>
      </c>
      <c r="PC47" s="82" t="str">
        <f t="shared" si="109"/>
        <v xml:space="preserve"> </v>
      </c>
      <c r="PD47" s="82">
        <f t="shared" si="110"/>
        <v>0</v>
      </c>
      <c r="PE47" s="82" t="str">
        <f t="shared" si="111"/>
        <v xml:space="preserve"> </v>
      </c>
      <c r="PF47" s="185" t="str">
        <f>IF(OQ46+OQ47+OQ48=7.5,"ü","û")</f>
        <v>û</v>
      </c>
      <c r="PG47" s="226"/>
      <c r="PH47" s="61" t="str">
        <f>IF(PJ47=0," ",VLOOKUP(PJ47,PROTOKOL!$A:$F,6))</f>
        <v xml:space="preserve"> </v>
      </c>
      <c r="PI47" s="62"/>
      <c r="PJ47" s="62"/>
      <c r="PK47" s="62"/>
      <c r="PL47" s="63" t="str">
        <f>IF(PJ47=0," ",(VLOOKUP(PJ47,PROTOKOL!$A$1:$E$28,2))*PK47)</f>
        <v xml:space="preserve"> </v>
      </c>
      <c r="PM47" s="64" t="str">
        <f t="shared" si="84"/>
        <v xml:space="preserve"> </v>
      </c>
      <c r="PN47" s="65" t="str">
        <f>IF(PJ47=0," ",VLOOKUP(PJ47,PROTOKOL!$A:$E,5,))</f>
        <v xml:space="preserve"> </v>
      </c>
      <c r="PO47" s="82" t="str">
        <f t="shared" si="85"/>
        <v xml:space="preserve"> </v>
      </c>
      <c r="PP47" s="61" t="str">
        <f>IF(PR47=0," ",VLOOKUP(PR47,PROTOKOL!$A:$F,6))</f>
        <v xml:space="preserve"> </v>
      </c>
      <c r="PQ47" s="66"/>
      <c r="PR47" s="66"/>
      <c r="PS47" s="62"/>
      <c r="PT47" s="63" t="str">
        <f>IF(PR47=0," ",(VLOOKUP(PR47,PROTOKOL!$A$1:$E$28,2))*PS47)</f>
        <v xml:space="preserve"> </v>
      </c>
      <c r="PU47" s="64" t="str">
        <f t="shared" si="86"/>
        <v xml:space="preserve"> </v>
      </c>
      <c r="PV47" s="65" t="str">
        <f>IF(PR47=0," ",VLOOKUP(PR47,PROTOKOL!$A:$E,5,))</f>
        <v xml:space="preserve"> </v>
      </c>
      <c r="PW47" s="82" t="str">
        <f t="shared" si="87"/>
        <v xml:space="preserve"> </v>
      </c>
      <c r="PX47" s="65"/>
      <c r="PY47" s="82" t="str">
        <f t="shared" si="112"/>
        <v xml:space="preserve"> </v>
      </c>
      <c r="PZ47" s="117"/>
      <c r="QA47" s="117"/>
      <c r="QB47" s="117"/>
      <c r="QC47" s="117"/>
      <c r="QD47" s="117"/>
      <c r="QE47" s="117"/>
      <c r="QF47" s="117"/>
      <c r="QG47" s="117"/>
      <c r="QH47" s="117"/>
      <c r="QI47" s="117"/>
      <c r="QJ47" s="117"/>
      <c r="QK47" s="117"/>
      <c r="QL47" s="117"/>
      <c r="QM47" s="117"/>
      <c r="QN47" s="117"/>
      <c r="QO47" s="117"/>
    </row>
    <row r="48" spans="1:457" ht="12.75" customHeight="1" thickBot="1">
      <c r="B48" s="227"/>
      <c r="C48" s="61" t="str">
        <f>IF(E48=0," ",VLOOKUP(E48,PROTOKOL!$A:$F,6))</f>
        <v xml:space="preserve"> </v>
      </c>
      <c r="D48" s="62"/>
      <c r="E48" s="62"/>
      <c r="F48" s="62"/>
      <c r="G48" s="63" t="str">
        <f>IF(E48=0," ",(VLOOKUP(E48,PROTOKOL!$A$1:$E$28,2))*F48)</f>
        <v xml:space="preserve"> </v>
      </c>
      <c r="H48" s="64" t="str">
        <f t="shared" si="0"/>
        <v xml:space="preserve"> </v>
      </c>
      <c r="I48" s="65" t="str">
        <f>IF(E48=0," ",VLOOKUP(E48,PROTOKOL!$A:$E,5,))</f>
        <v xml:space="preserve"> </v>
      </c>
      <c r="J48" s="82" t="str">
        <f t="shared" si="1"/>
        <v xml:space="preserve"> </v>
      </c>
      <c r="K48" s="61" t="str">
        <f>IF(M48=0," ",VLOOKUP(M48,PROTOKOL!$A:$F,6))</f>
        <v xml:space="preserve"> </v>
      </c>
      <c r="L48" s="66"/>
      <c r="M48" s="66"/>
      <c r="N48" s="62"/>
      <c r="O48" s="63" t="str">
        <f>IF(M48=0," ",(VLOOKUP(M48,PROTOKOL!$A$1:$E$28,2))*N48)</f>
        <v xml:space="preserve"> </v>
      </c>
      <c r="P48" s="64" t="str">
        <f t="shared" si="2"/>
        <v xml:space="preserve"> </v>
      </c>
      <c r="Q48" s="65" t="str">
        <f>IF(M48=0," ",VLOOKUP(M48,PROTOKOL!$A:$E,5,))</f>
        <v xml:space="preserve"> </v>
      </c>
      <c r="R48" s="82" t="str">
        <f t="shared" si="3"/>
        <v xml:space="preserve"> </v>
      </c>
      <c r="S48" s="65"/>
      <c r="T48" s="82" t="str">
        <f t="shared" si="88"/>
        <v xml:space="preserve"> </v>
      </c>
      <c r="U48" s="117"/>
      <c r="V48" s="227"/>
      <c r="W48" s="61" t="str">
        <f>IF(Y48=0," ",VLOOKUP(Y48,PROTOKOL!$A:$F,6))</f>
        <v xml:space="preserve"> </v>
      </c>
      <c r="X48" s="62"/>
      <c r="Y48" s="62"/>
      <c r="Z48" s="62"/>
      <c r="AA48" s="63" t="str">
        <f>IF(Y48=0," ",(VLOOKUP(Y48,PROTOKOL!$A$1:$E$28,2))*Z48)</f>
        <v xml:space="preserve"> </v>
      </c>
      <c r="AB48" s="64" t="str">
        <f t="shared" si="4"/>
        <v xml:space="preserve"> </v>
      </c>
      <c r="AC48" s="65" t="str">
        <f>IF(Y48=0," ",VLOOKUP(Y48,PROTOKOL!$A:$E,5,))</f>
        <v xml:space="preserve"> </v>
      </c>
      <c r="AD48" s="82" t="str">
        <f t="shared" si="5"/>
        <v xml:space="preserve"> </v>
      </c>
      <c r="AE48" s="61" t="str">
        <f>IF(AG48=0," ",VLOOKUP(AG48,PROTOKOL!$A:$F,6))</f>
        <v xml:space="preserve"> </v>
      </c>
      <c r="AF48" s="66"/>
      <c r="AG48" s="66"/>
      <c r="AH48" s="62"/>
      <c r="AI48" s="63" t="str">
        <f>IF(AG48=0," ",(VLOOKUP(AG48,PROTOKOL!$A$1:$E$28,2))*AH48)</f>
        <v xml:space="preserve"> </v>
      </c>
      <c r="AJ48" s="64" t="str">
        <f t="shared" si="6"/>
        <v xml:space="preserve"> </v>
      </c>
      <c r="AK48" s="65" t="str">
        <f>IF(AG48=0," ",VLOOKUP(AG48,PROTOKOL!$A:$E,5,))</f>
        <v xml:space="preserve"> </v>
      </c>
      <c r="AL48" s="82" t="str">
        <f t="shared" si="7"/>
        <v xml:space="preserve"> </v>
      </c>
      <c r="AM48" s="65"/>
      <c r="AN48" s="82" t="str">
        <f t="shared" si="89"/>
        <v xml:space="preserve"> </v>
      </c>
      <c r="AO48" s="117"/>
      <c r="AP48" s="227"/>
      <c r="AQ48" s="61" t="str">
        <f>IF(AS48=0," ",VLOOKUP(AS48,PROTOKOL!$A:$F,6))</f>
        <v xml:space="preserve"> </v>
      </c>
      <c r="AR48" s="62"/>
      <c r="AS48" s="62"/>
      <c r="AT48" s="62"/>
      <c r="AU48" s="63" t="str">
        <f>IF(AS48=0," ",(VLOOKUP(AS48,PROTOKOL!$A$1:$E$28,2))*AT48)</f>
        <v xml:space="preserve"> </v>
      </c>
      <c r="AV48" s="64" t="str">
        <f t="shared" si="8"/>
        <v xml:space="preserve"> </v>
      </c>
      <c r="AW48" s="65" t="str">
        <f>IF(AS48=0," ",VLOOKUP(AS48,PROTOKOL!$A:$E,5,))</f>
        <v xml:space="preserve"> </v>
      </c>
      <c r="AX48" s="82" t="str">
        <f t="shared" si="9"/>
        <v xml:space="preserve"> </v>
      </c>
      <c r="AY48" s="61" t="str">
        <f>IF(BA48=0," ",VLOOKUP(BA48,PROTOKOL!$A:$F,6))</f>
        <v xml:space="preserve"> </v>
      </c>
      <c r="AZ48" s="66"/>
      <c r="BA48" s="66"/>
      <c r="BB48" s="62"/>
      <c r="BC48" s="63" t="str">
        <f>IF(BA48=0," ",(VLOOKUP(BA48,PROTOKOL!$A$1:$E$28,2))*BB48)</f>
        <v xml:space="preserve"> </v>
      </c>
      <c r="BD48" s="64" t="str">
        <f t="shared" si="10"/>
        <v xml:space="preserve"> </v>
      </c>
      <c r="BE48" s="65" t="str">
        <f>IF(BA48=0," ",VLOOKUP(BA48,PROTOKOL!$A:$E,5,))</f>
        <v xml:space="preserve"> </v>
      </c>
      <c r="BF48" s="82" t="str">
        <f t="shared" si="11"/>
        <v xml:space="preserve"> </v>
      </c>
      <c r="BG48" s="65"/>
      <c r="BH48" s="82" t="str">
        <f t="shared" si="90"/>
        <v xml:space="preserve"> </v>
      </c>
      <c r="BI48" s="117"/>
      <c r="BJ48" s="227"/>
      <c r="BK48" s="61" t="str">
        <f>IF(BM48=0," ",VLOOKUP(BM48,PROTOKOL!$A:$F,6))</f>
        <v xml:space="preserve"> </v>
      </c>
      <c r="BL48" s="62"/>
      <c r="BM48" s="62"/>
      <c r="BN48" s="62"/>
      <c r="BO48" s="63" t="str">
        <f>IF(BM48=0," ",(VLOOKUP(BM48,PROTOKOL!$A$1:$E$28,2))*BN48)</f>
        <v xml:space="preserve"> </v>
      </c>
      <c r="BP48" s="64" t="str">
        <f t="shared" si="12"/>
        <v xml:space="preserve"> </v>
      </c>
      <c r="BQ48" s="65" t="str">
        <f>IF(BM48=0," ",VLOOKUP(BM48,PROTOKOL!$A:$E,5,))</f>
        <v xml:space="preserve"> </v>
      </c>
      <c r="BR48" s="82" t="str">
        <f t="shared" si="13"/>
        <v xml:space="preserve"> </v>
      </c>
      <c r="BS48" s="61" t="str">
        <f>IF(BU48=0," ",VLOOKUP(BU48,PROTOKOL!$A:$F,6))</f>
        <v xml:space="preserve"> </v>
      </c>
      <c r="BT48" s="66"/>
      <c r="BU48" s="66"/>
      <c r="BV48" s="62"/>
      <c r="BW48" s="63" t="str">
        <f>IF(BU48=0," ",(VLOOKUP(BU48,PROTOKOL!$A$1:$E$28,2))*BV48)</f>
        <v xml:space="preserve"> </v>
      </c>
      <c r="BX48" s="64" t="str">
        <f t="shared" si="14"/>
        <v xml:space="preserve"> </v>
      </c>
      <c r="BY48" s="65" t="str">
        <f>IF(BU48=0," ",VLOOKUP(BU48,PROTOKOL!$A:$E,5,))</f>
        <v xml:space="preserve"> </v>
      </c>
      <c r="BZ48" s="82" t="str">
        <f t="shared" si="15"/>
        <v xml:space="preserve"> </v>
      </c>
      <c r="CA48" s="65"/>
      <c r="CB48" s="82" t="str">
        <f t="shared" si="91"/>
        <v xml:space="preserve"> </v>
      </c>
      <c r="CC48" s="117"/>
      <c r="CD48" s="227"/>
      <c r="CE48" s="61" t="str">
        <f>IF(CG48=0," ",VLOOKUP(CG48,PROTOKOL!$A:$F,6))</f>
        <v xml:space="preserve"> </v>
      </c>
      <c r="CF48" s="62"/>
      <c r="CG48" s="62"/>
      <c r="CH48" s="62"/>
      <c r="CI48" s="63" t="str">
        <f>IF(CG48=0," ",(VLOOKUP(CG48,PROTOKOL!$A$1:$E$28,2))*CH48)</f>
        <v xml:space="preserve"> </v>
      </c>
      <c r="CJ48" s="64" t="str">
        <f t="shared" si="16"/>
        <v xml:space="preserve"> </v>
      </c>
      <c r="CK48" s="65" t="str">
        <f>IF(CG48=0," ",VLOOKUP(CG48,PROTOKOL!$A:$E,5,))</f>
        <v xml:space="preserve"> </v>
      </c>
      <c r="CL48" s="82" t="str">
        <f t="shared" si="17"/>
        <v xml:space="preserve"> </v>
      </c>
      <c r="CM48" s="61" t="str">
        <f>IF(CO48=0," ",VLOOKUP(CO48,PROTOKOL!$A:$F,6))</f>
        <v xml:space="preserve"> </v>
      </c>
      <c r="CN48" s="66"/>
      <c r="CO48" s="66"/>
      <c r="CP48" s="62"/>
      <c r="CQ48" s="63" t="str">
        <f>IF(CO48=0," ",(VLOOKUP(CO48,PROTOKOL!$A$1:$E$28,2))*CP48)</f>
        <v xml:space="preserve"> </v>
      </c>
      <c r="CR48" s="64" t="str">
        <f t="shared" si="18"/>
        <v xml:space="preserve"> </v>
      </c>
      <c r="CS48" s="65" t="str">
        <f>IF(CO48=0," ",VLOOKUP(CO48,PROTOKOL!$A:$E,5,))</f>
        <v xml:space="preserve"> </v>
      </c>
      <c r="CT48" s="82" t="str">
        <f t="shared" si="19"/>
        <v xml:space="preserve"> </v>
      </c>
      <c r="CU48" s="65"/>
      <c r="CV48" s="82" t="str">
        <f t="shared" si="92"/>
        <v xml:space="preserve"> </v>
      </c>
      <c r="CW48" s="117"/>
      <c r="CX48" s="227"/>
      <c r="CY48" s="61" t="str">
        <f>IF(DA48=0," ",VLOOKUP(DA48,PROTOKOL!$A:$F,6))</f>
        <v xml:space="preserve"> </v>
      </c>
      <c r="CZ48" s="62"/>
      <c r="DA48" s="62"/>
      <c r="DB48" s="62"/>
      <c r="DC48" s="63" t="str">
        <f>IF(DA48=0," ",(VLOOKUP(DA48,PROTOKOL!$A$1:$E$28,2))*DB48)</f>
        <v xml:space="preserve"> </v>
      </c>
      <c r="DD48" s="64" t="str">
        <f t="shared" si="20"/>
        <v xml:space="preserve"> </v>
      </c>
      <c r="DE48" s="65" t="str">
        <f>IF(DA48=0," ",VLOOKUP(DA48,PROTOKOL!$A:$E,5,))</f>
        <v xml:space="preserve"> </v>
      </c>
      <c r="DF48" s="82" t="str">
        <f t="shared" si="21"/>
        <v xml:space="preserve"> </v>
      </c>
      <c r="DG48" s="61" t="str">
        <f>IF(DI48=0," ",VLOOKUP(DI48,PROTOKOL!$A:$F,6))</f>
        <v xml:space="preserve"> </v>
      </c>
      <c r="DH48" s="66"/>
      <c r="DI48" s="66"/>
      <c r="DJ48" s="62"/>
      <c r="DK48" s="63" t="str">
        <f>IF(DI48=0," ",(VLOOKUP(DI48,PROTOKOL!$A$1:$E$28,2))*DJ48)</f>
        <v xml:space="preserve"> </v>
      </c>
      <c r="DL48" s="64" t="str">
        <f t="shared" si="22"/>
        <v xml:space="preserve"> </v>
      </c>
      <c r="DM48" s="65" t="str">
        <f>IF(DI48=0," ",VLOOKUP(DI48,PROTOKOL!$A:$E,5,))</f>
        <v xml:space="preserve"> </v>
      </c>
      <c r="DN48" s="82" t="str">
        <f t="shared" si="23"/>
        <v xml:space="preserve"> </v>
      </c>
      <c r="DO48" s="65"/>
      <c r="DP48" s="82" t="str">
        <f t="shared" si="93"/>
        <v xml:space="preserve"> </v>
      </c>
      <c r="DQ48" s="117"/>
      <c r="DR48" s="227"/>
      <c r="DS48" s="61" t="str">
        <f>IF(DU48=0," ",VLOOKUP(DU48,PROTOKOL!$A:$F,6))</f>
        <v>KOKU TESTİ</v>
      </c>
      <c r="DT48" s="62">
        <v>1</v>
      </c>
      <c r="DU48" s="62">
        <v>16</v>
      </c>
      <c r="DV48" s="62">
        <v>1</v>
      </c>
      <c r="DW48" s="63">
        <f>IF(DU48=0," ",(VLOOKUP(DU48,PROTOKOL!$A$1:$E$28,2))*DV48)</f>
        <v>0</v>
      </c>
      <c r="DX48" s="64">
        <f t="shared" si="24"/>
        <v>1</v>
      </c>
      <c r="DY48" s="65">
        <f>IF(DU48=0," ",VLOOKUP(DU48,PROTOKOL!$A:$E,5,))</f>
        <v>25.405435113750318</v>
      </c>
      <c r="DZ48" s="82">
        <f>IF(DU48=0," ",DY48*DX48)/7.5*1</f>
        <v>3.3873913485000426</v>
      </c>
      <c r="EA48" s="61" t="str">
        <f>IF(EC48=0," ",VLOOKUP(EC48,PROTOKOL!$A:$F,6))</f>
        <v xml:space="preserve"> </v>
      </c>
      <c r="EB48" s="66"/>
      <c r="EC48" s="66"/>
      <c r="ED48" s="62"/>
      <c r="EE48" s="63" t="str">
        <f>IF(EC48=0," ",(VLOOKUP(EC48,PROTOKOL!$A$1:$E$28,2))*ED48)</f>
        <v xml:space="preserve"> </v>
      </c>
      <c r="EF48" s="64" t="str">
        <f t="shared" si="26"/>
        <v xml:space="preserve"> </v>
      </c>
      <c r="EG48" s="65" t="str">
        <f>IF(EC48=0," ",VLOOKUP(EC48,PROTOKOL!$A:$E,5,))</f>
        <v xml:space="preserve"> </v>
      </c>
      <c r="EH48" s="82" t="str">
        <f t="shared" si="27"/>
        <v xml:space="preserve"> </v>
      </c>
      <c r="EI48" s="65"/>
      <c r="EJ48" s="82" t="str">
        <f t="shared" si="94"/>
        <v xml:space="preserve"> </v>
      </c>
      <c r="EK48" s="117"/>
      <c r="EL48" s="227"/>
      <c r="EM48" s="61" t="str">
        <f>IF(EO48=0," ",VLOOKUP(EO48,PROTOKOL!$A:$F,6))</f>
        <v xml:space="preserve"> </v>
      </c>
      <c r="EN48" s="62"/>
      <c r="EO48" s="62"/>
      <c r="EP48" s="62"/>
      <c r="EQ48" s="63" t="str">
        <f>IF(EO48=0," ",(VLOOKUP(EO48,PROTOKOL!$A$1:$E$28,2))*EP48)</f>
        <v xml:space="preserve"> </v>
      </c>
      <c r="ER48" s="64" t="str">
        <f t="shared" si="28"/>
        <v xml:space="preserve"> </v>
      </c>
      <c r="ES48" s="65" t="str">
        <f>IF(EO48=0," ",VLOOKUP(EO48,PROTOKOL!$A:$E,5,))</f>
        <v xml:space="preserve"> </v>
      </c>
      <c r="ET48" s="82" t="str">
        <f t="shared" si="29"/>
        <v xml:space="preserve"> </v>
      </c>
      <c r="EU48" s="61" t="str">
        <f>IF(EW48=0," ",VLOOKUP(EW48,PROTOKOL!$A:$F,6))</f>
        <v xml:space="preserve"> </v>
      </c>
      <c r="EV48" s="66"/>
      <c r="EW48" s="66"/>
      <c r="EX48" s="62"/>
      <c r="EY48" s="63" t="str">
        <f>IF(EW48=0," ",(VLOOKUP(EW48,PROTOKOL!$A$1:$E$28,2))*EX48)</f>
        <v xml:space="preserve"> </v>
      </c>
      <c r="EZ48" s="64" t="str">
        <f t="shared" si="30"/>
        <v xml:space="preserve"> </v>
      </c>
      <c r="FA48" s="65" t="str">
        <f>IF(EW48=0," ",VLOOKUP(EW48,PROTOKOL!$A:$E,5,))</f>
        <v xml:space="preserve"> </v>
      </c>
      <c r="FB48" s="82" t="str">
        <f t="shared" si="31"/>
        <v xml:space="preserve"> </v>
      </c>
      <c r="FC48" s="65"/>
      <c r="FD48" s="82" t="str">
        <f t="shared" si="95"/>
        <v xml:space="preserve"> </v>
      </c>
      <c r="FE48" s="117"/>
      <c r="FF48" s="227"/>
      <c r="FG48" s="61" t="str">
        <f>IF(FI48=0," ",VLOOKUP(FI48,PROTOKOL!$A:$F,6))</f>
        <v xml:space="preserve"> </v>
      </c>
      <c r="FH48" s="62"/>
      <c r="FI48" s="62"/>
      <c r="FJ48" s="62"/>
      <c r="FK48" s="63" t="str">
        <f>IF(FI48=0," ",(VLOOKUP(FI48,PROTOKOL!$A$1:$E$28,2))*FJ48)</f>
        <v xml:space="preserve"> </v>
      </c>
      <c r="FL48" s="64" t="str">
        <f t="shared" si="32"/>
        <v xml:space="preserve"> </v>
      </c>
      <c r="FM48" s="65" t="str">
        <f>IF(FI48=0," ",VLOOKUP(FI48,PROTOKOL!$A:$E,5,))</f>
        <v xml:space="preserve"> </v>
      </c>
      <c r="FN48" s="82" t="str">
        <f t="shared" si="33"/>
        <v xml:space="preserve"> </v>
      </c>
      <c r="FO48" s="61" t="str">
        <f>IF(FQ48=0," ",VLOOKUP(FQ48,PROTOKOL!$A:$F,6))</f>
        <v xml:space="preserve"> </v>
      </c>
      <c r="FP48" s="66"/>
      <c r="FQ48" s="66"/>
      <c r="FR48" s="62"/>
      <c r="FS48" s="63" t="str">
        <f>IF(FQ48=0," ",(VLOOKUP(FQ48,PROTOKOL!$A$1:$E$28,2))*FR48)</f>
        <v xml:space="preserve"> </v>
      </c>
      <c r="FT48" s="64" t="str">
        <f t="shared" si="34"/>
        <v xml:space="preserve"> </v>
      </c>
      <c r="FU48" s="65" t="str">
        <f>IF(FQ48=0," ",VLOOKUP(FQ48,PROTOKOL!$A:$E,5,))</f>
        <v xml:space="preserve"> </v>
      </c>
      <c r="FV48" s="82" t="str">
        <f t="shared" si="35"/>
        <v xml:space="preserve"> </v>
      </c>
      <c r="FW48" s="65"/>
      <c r="FX48" s="82" t="str">
        <f t="shared" si="96"/>
        <v xml:space="preserve"> </v>
      </c>
      <c r="FY48" s="117"/>
      <c r="FZ48" s="227"/>
      <c r="GA48" s="61" t="str">
        <f>IF(GC48=0," ",VLOOKUP(GC48,PROTOKOL!$A:$F,6))</f>
        <v xml:space="preserve"> </v>
      </c>
      <c r="GB48" s="62"/>
      <c r="GC48" s="62"/>
      <c r="GD48" s="62"/>
      <c r="GE48" s="63" t="str">
        <f>IF(GC48=0," ",(VLOOKUP(GC48,PROTOKOL!$A$1:$E$28,2))*GD48)</f>
        <v xml:space="preserve"> </v>
      </c>
      <c r="GF48" s="64" t="str">
        <f t="shared" si="36"/>
        <v xml:space="preserve"> </v>
      </c>
      <c r="GG48" s="65" t="str">
        <f>IF(GC48=0," ",VLOOKUP(GC48,PROTOKOL!$A:$E,5,))</f>
        <v xml:space="preserve"> </v>
      </c>
      <c r="GH48" s="82" t="str">
        <f t="shared" si="37"/>
        <v xml:space="preserve"> </v>
      </c>
      <c r="GI48" s="61" t="str">
        <f>IF(GK48=0," ",VLOOKUP(GK48,PROTOKOL!$A:$F,6))</f>
        <v xml:space="preserve"> </v>
      </c>
      <c r="GJ48" s="66"/>
      <c r="GK48" s="66"/>
      <c r="GL48" s="62"/>
      <c r="GM48" s="63" t="str">
        <f>IF(GK48=0," ",(VLOOKUP(GK48,PROTOKOL!$A$1:$E$28,2))*GL48)</f>
        <v xml:space="preserve"> </v>
      </c>
      <c r="GN48" s="64" t="str">
        <f t="shared" si="38"/>
        <v xml:space="preserve"> </v>
      </c>
      <c r="GO48" s="65" t="str">
        <f>IF(GK48=0," ",VLOOKUP(GK48,PROTOKOL!$A:$E,5,))</f>
        <v xml:space="preserve"> </v>
      </c>
      <c r="GP48" s="82" t="str">
        <f t="shared" si="39"/>
        <v xml:space="preserve"> </v>
      </c>
      <c r="GQ48" s="65"/>
      <c r="GR48" s="82" t="str">
        <f t="shared" si="97"/>
        <v xml:space="preserve"> </v>
      </c>
      <c r="GS48" s="117"/>
      <c r="GT48" s="227"/>
      <c r="GU48" s="61" t="str">
        <f>IF(GW48=0," ",VLOOKUP(GW48,PROTOKOL!$A:$F,6))</f>
        <v xml:space="preserve"> </v>
      </c>
      <c r="GV48" s="62"/>
      <c r="GW48" s="62"/>
      <c r="GX48" s="62"/>
      <c r="GY48" s="63" t="str">
        <f>IF(GW48=0," ",(VLOOKUP(GW48,PROTOKOL!$A$1:$E$28,2))*GX48)</f>
        <v xml:space="preserve"> </v>
      </c>
      <c r="GZ48" s="64" t="str">
        <f t="shared" si="40"/>
        <v xml:space="preserve"> </v>
      </c>
      <c r="HA48" s="65" t="str">
        <f>IF(GW48=0," ",VLOOKUP(GW48,PROTOKOL!$A:$E,5,))</f>
        <v xml:space="preserve"> </v>
      </c>
      <c r="HB48" s="82" t="str">
        <f t="shared" si="41"/>
        <v xml:space="preserve"> </v>
      </c>
      <c r="HC48" s="61" t="str">
        <f>IF(HE48=0," ",VLOOKUP(HE48,PROTOKOL!$A:$F,6))</f>
        <v xml:space="preserve"> </v>
      </c>
      <c r="HD48" s="66"/>
      <c r="HE48" s="66"/>
      <c r="HF48" s="62"/>
      <c r="HG48" s="63" t="str">
        <f>IF(HE48=0," ",(VLOOKUP(HE48,PROTOKOL!$A$1:$E$28,2))*HF48)</f>
        <v xml:space="preserve"> </v>
      </c>
      <c r="HH48" s="64" t="str">
        <f t="shared" si="42"/>
        <v xml:space="preserve"> </v>
      </c>
      <c r="HI48" s="65" t="str">
        <f>IF(HE48=0," ",VLOOKUP(HE48,PROTOKOL!$A:$E,5,))</f>
        <v xml:space="preserve"> </v>
      </c>
      <c r="HJ48" s="82" t="str">
        <f t="shared" si="43"/>
        <v xml:space="preserve"> </v>
      </c>
      <c r="HK48" s="65"/>
      <c r="HL48" s="82" t="str">
        <f t="shared" si="98"/>
        <v xml:space="preserve"> </v>
      </c>
      <c r="HM48" s="117"/>
      <c r="HN48" s="227"/>
      <c r="HO48" s="61" t="str">
        <f>IF(HQ48=0," ",VLOOKUP(HQ48,PROTOKOL!$A:$F,6))</f>
        <v xml:space="preserve"> </v>
      </c>
      <c r="HP48" s="62"/>
      <c r="HQ48" s="62"/>
      <c r="HR48" s="62"/>
      <c r="HS48" s="63" t="str">
        <f>IF(HQ48=0," ",(VLOOKUP(HQ48,PROTOKOL!$A$1:$E$28,2))*HR48)</f>
        <v xml:space="preserve"> </v>
      </c>
      <c r="HT48" s="64" t="str">
        <f t="shared" si="44"/>
        <v xml:space="preserve"> </v>
      </c>
      <c r="HU48" s="65" t="str">
        <f>IF(HQ48=0," ",VLOOKUP(HQ48,PROTOKOL!$A:$E,5,))</f>
        <v xml:space="preserve"> </v>
      </c>
      <c r="HV48" s="82" t="str">
        <f t="shared" si="45"/>
        <v xml:space="preserve"> </v>
      </c>
      <c r="HW48" s="61" t="str">
        <f>IF(HY48=0," ",VLOOKUP(HY48,PROTOKOL!$A:$F,6))</f>
        <v xml:space="preserve"> </v>
      </c>
      <c r="HX48" s="66"/>
      <c r="HY48" s="66"/>
      <c r="HZ48" s="62"/>
      <c r="IA48" s="63" t="str">
        <f>IF(HY48=0," ",(VLOOKUP(HY48,PROTOKOL!$A$1:$E$28,2))*HZ48)</f>
        <v xml:space="preserve"> </v>
      </c>
      <c r="IB48" s="64" t="str">
        <f t="shared" si="46"/>
        <v xml:space="preserve"> </v>
      </c>
      <c r="IC48" s="65" t="str">
        <f>IF(HY48=0," ",VLOOKUP(HY48,PROTOKOL!$A:$E,5,))</f>
        <v xml:space="preserve"> </v>
      </c>
      <c r="ID48" s="82" t="str">
        <f t="shared" si="47"/>
        <v xml:space="preserve"> </v>
      </c>
      <c r="IE48" s="65"/>
      <c r="IF48" s="82" t="str">
        <f t="shared" si="99"/>
        <v xml:space="preserve"> </v>
      </c>
      <c r="IG48" s="117"/>
      <c r="IH48" s="227"/>
      <c r="II48" s="61" t="str">
        <f>IF(IK48=0," ",VLOOKUP(IK48,PROTOKOL!$A:$F,6))</f>
        <v xml:space="preserve"> </v>
      </c>
      <c r="IJ48" s="62"/>
      <c r="IK48" s="62"/>
      <c r="IL48" s="62"/>
      <c r="IM48" s="63" t="str">
        <f>IF(IK48=0," ",(VLOOKUP(IK48,PROTOKOL!$A$1:$E$28,2))*IL48)</f>
        <v xml:space="preserve"> </v>
      </c>
      <c r="IN48" s="64" t="str">
        <f t="shared" si="48"/>
        <v xml:space="preserve"> </v>
      </c>
      <c r="IO48" s="65" t="str">
        <f>IF(IK48=0," ",VLOOKUP(IK48,PROTOKOL!$A:$E,5,))</f>
        <v xml:space="preserve"> </v>
      </c>
      <c r="IP48" s="82" t="str">
        <f t="shared" si="49"/>
        <v xml:space="preserve"> </v>
      </c>
      <c r="IQ48" s="61" t="str">
        <f>IF(IS48=0," ",VLOOKUP(IS48,PROTOKOL!$A:$F,6))</f>
        <v xml:space="preserve"> </v>
      </c>
      <c r="IR48" s="66"/>
      <c r="IS48" s="66"/>
      <c r="IT48" s="62"/>
      <c r="IU48" s="63" t="str">
        <f>IF(IS48=0," ",(VLOOKUP(IS48,PROTOKOL!$A$1:$E$28,2))*IT48)</f>
        <v xml:space="preserve"> </v>
      </c>
      <c r="IV48" s="64" t="str">
        <f t="shared" si="50"/>
        <v xml:space="preserve"> </v>
      </c>
      <c r="IW48" s="65" t="str">
        <f>IF(IS48=0," ",VLOOKUP(IS48,PROTOKOL!$A:$E,5,))</f>
        <v xml:space="preserve"> </v>
      </c>
      <c r="IX48" s="82" t="str">
        <f t="shared" si="51"/>
        <v xml:space="preserve"> </v>
      </c>
      <c r="IY48" s="65"/>
      <c r="IZ48" s="82" t="str">
        <f t="shared" si="100"/>
        <v xml:space="preserve"> </v>
      </c>
      <c r="JA48" s="117"/>
      <c r="JB48" s="227"/>
      <c r="JC48" s="61" t="str">
        <f>IF(JE48=0," ",VLOOKUP(JE48,PROTOKOL!$A:$F,6))</f>
        <v xml:space="preserve"> </v>
      </c>
      <c r="JD48" s="62"/>
      <c r="JE48" s="62"/>
      <c r="JF48" s="62"/>
      <c r="JG48" s="63" t="str">
        <f>IF(JE48=0," ",(VLOOKUP(JE48,PROTOKOL!$A$1:$E$28,2))*JF48)</f>
        <v xml:space="preserve"> </v>
      </c>
      <c r="JH48" s="64" t="str">
        <f t="shared" si="52"/>
        <v xml:space="preserve"> </v>
      </c>
      <c r="JI48" s="65" t="str">
        <f>IF(JE48=0," ",VLOOKUP(JE48,PROTOKOL!$A:$E,5,))</f>
        <v xml:space="preserve"> </v>
      </c>
      <c r="JJ48" s="82" t="str">
        <f t="shared" si="53"/>
        <v xml:space="preserve"> </v>
      </c>
      <c r="JK48" s="61" t="str">
        <f>IF(JM48=0," ",VLOOKUP(JM48,PROTOKOL!$A:$F,6))</f>
        <v xml:space="preserve"> </v>
      </c>
      <c r="JL48" s="66"/>
      <c r="JM48" s="66"/>
      <c r="JN48" s="62"/>
      <c r="JO48" s="63" t="str">
        <f>IF(JM48=0," ",(VLOOKUP(JM48,PROTOKOL!$A$1:$E$28,2))*JN48)</f>
        <v xml:space="preserve"> </v>
      </c>
      <c r="JP48" s="64" t="str">
        <f t="shared" si="54"/>
        <v xml:space="preserve"> </v>
      </c>
      <c r="JQ48" s="65" t="str">
        <f>IF(JM48=0," ",VLOOKUP(JM48,PROTOKOL!$A:$E,5,))</f>
        <v xml:space="preserve"> </v>
      </c>
      <c r="JR48" s="82" t="str">
        <f t="shared" si="55"/>
        <v xml:space="preserve"> </v>
      </c>
      <c r="JS48" s="65"/>
      <c r="JT48" s="82" t="str">
        <f t="shared" si="101"/>
        <v xml:space="preserve"> </v>
      </c>
      <c r="JU48" s="117"/>
      <c r="JV48" s="227"/>
      <c r="JW48" s="61" t="str">
        <f>IF(JY48=0," ",VLOOKUP(JY48,PROTOKOL!$A:$F,6))</f>
        <v xml:space="preserve"> </v>
      </c>
      <c r="JX48" s="62"/>
      <c r="JY48" s="62"/>
      <c r="JZ48" s="62"/>
      <c r="KA48" s="63" t="str">
        <f>IF(JY48=0," ",(VLOOKUP(JY48,PROTOKOL!$A$1:$E$28,2))*JZ48)</f>
        <v xml:space="preserve"> </v>
      </c>
      <c r="KB48" s="64" t="str">
        <f t="shared" si="56"/>
        <v xml:space="preserve"> </v>
      </c>
      <c r="KC48" s="65" t="str">
        <f>IF(JY48=0," ",VLOOKUP(JY48,PROTOKOL!$A:$E,5,))</f>
        <v xml:space="preserve"> </v>
      </c>
      <c r="KD48" s="82" t="str">
        <f t="shared" si="57"/>
        <v xml:space="preserve"> </v>
      </c>
      <c r="KE48" s="61" t="str">
        <f>IF(KG48=0," ",VLOOKUP(KG48,PROTOKOL!$A:$F,6))</f>
        <v xml:space="preserve"> </v>
      </c>
      <c r="KF48" s="66"/>
      <c r="KG48" s="66"/>
      <c r="KH48" s="62"/>
      <c r="KI48" s="63" t="str">
        <f>IF(KG48=0," ",(VLOOKUP(KG48,PROTOKOL!$A$1:$E$28,2))*KH48)</f>
        <v xml:space="preserve"> </v>
      </c>
      <c r="KJ48" s="64" t="str">
        <f t="shared" si="58"/>
        <v xml:space="preserve"> </v>
      </c>
      <c r="KK48" s="65" t="str">
        <f>IF(KG48=0," ",VLOOKUP(KG48,PROTOKOL!$A:$E,5,))</f>
        <v xml:space="preserve"> </v>
      </c>
      <c r="KL48" s="82" t="str">
        <f t="shared" si="59"/>
        <v xml:space="preserve"> </v>
      </c>
      <c r="KM48" s="65"/>
      <c r="KN48" s="82" t="str">
        <f t="shared" si="102"/>
        <v xml:space="preserve"> </v>
      </c>
      <c r="KO48" s="117"/>
      <c r="KP48" s="227"/>
      <c r="KQ48" s="61" t="str">
        <f>IF(KS48=0," ",VLOOKUP(KS48,PROTOKOL!$A:$F,6))</f>
        <v xml:space="preserve"> </v>
      </c>
      <c r="KR48" s="62"/>
      <c r="KS48" s="62"/>
      <c r="KT48" s="62"/>
      <c r="KU48" s="63" t="str">
        <f>IF(KS48=0," ",(VLOOKUP(KS48,PROTOKOL!$A$1:$E$28,2))*KT48)</f>
        <v xml:space="preserve"> </v>
      </c>
      <c r="KV48" s="64" t="str">
        <f t="shared" si="60"/>
        <v xml:space="preserve"> </v>
      </c>
      <c r="KW48" s="65" t="str">
        <f>IF(KS48=0," ",VLOOKUP(KS48,PROTOKOL!$A:$E,5,))</f>
        <v xml:space="preserve"> </v>
      </c>
      <c r="KX48" s="82" t="str">
        <f t="shared" si="61"/>
        <v xml:space="preserve"> </v>
      </c>
      <c r="KY48" s="61" t="str">
        <f>IF(LA48=0," ",VLOOKUP(LA48,PROTOKOL!$A:$F,6))</f>
        <v xml:space="preserve"> </v>
      </c>
      <c r="KZ48" s="66"/>
      <c r="LA48" s="66"/>
      <c r="LB48" s="62"/>
      <c r="LC48" s="63" t="str">
        <f>IF(LA48=0," ",(VLOOKUP(LA48,PROTOKOL!$A$1:$E$28,2))*LB48)</f>
        <v xml:space="preserve"> </v>
      </c>
      <c r="LD48" s="64" t="str">
        <f t="shared" si="62"/>
        <v xml:space="preserve"> </v>
      </c>
      <c r="LE48" s="65" t="str">
        <f>IF(LA48=0," ",VLOOKUP(LA48,PROTOKOL!$A:$E,5,))</f>
        <v xml:space="preserve"> </v>
      </c>
      <c r="LF48" s="82" t="str">
        <f t="shared" si="63"/>
        <v xml:space="preserve"> </v>
      </c>
      <c r="LG48" s="65"/>
      <c r="LH48" s="82" t="str">
        <f t="shared" si="103"/>
        <v xml:space="preserve"> </v>
      </c>
      <c r="LI48" s="117"/>
      <c r="LJ48" s="227"/>
      <c r="LK48" s="61" t="str">
        <f>IF(LM48=0," ",VLOOKUP(LM48,PROTOKOL!$A:$F,6))</f>
        <v xml:space="preserve"> </v>
      </c>
      <c r="LL48" s="62"/>
      <c r="LM48" s="62"/>
      <c r="LN48" s="62"/>
      <c r="LO48" s="63" t="str">
        <f>IF(LM48=0," ",(VLOOKUP(LM48,PROTOKOL!$A$1:$E$28,2))*LN48)</f>
        <v xml:space="preserve"> </v>
      </c>
      <c r="LP48" s="64" t="str">
        <f t="shared" si="64"/>
        <v xml:space="preserve"> </v>
      </c>
      <c r="LQ48" s="65" t="str">
        <f>IF(LM48=0," ",VLOOKUP(LM48,PROTOKOL!$A:$E,5,))</f>
        <v xml:space="preserve"> </v>
      </c>
      <c r="LR48" s="82" t="str">
        <f t="shared" si="65"/>
        <v xml:space="preserve"> </v>
      </c>
      <c r="LS48" s="61" t="str">
        <f>IF(LU48=0," ",VLOOKUP(LU48,PROTOKOL!$A:$F,6))</f>
        <v xml:space="preserve"> </v>
      </c>
      <c r="LT48" s="66"/>
      <c r="LU48" s="66"/>
      <c r="LV48" s="62"/>
      <c r="LW48" s="63" t="str">
        <f>IF(LU48=0," ",(VLOOKUP(LU48,PROTOKOL!$A$1:$E$28,2))*LV48)</f>
        <v xml:space="preserve"> </v>
      </c>
      <c r="LX48" s="64" t="str">
        <f t="shared" si="66"/>
        <v xml:space="preserve"> </v>
      </c>
      <c r="LY48" s="65" t="str">
        <f>IF(LU48=0," ",VLOOKUP(LU48,PROTOKOL!$A:$E,5,))</f>
        <v xml:space="preserve"> </v>
      </c>
      <c r="LZ48" s="82" t="str">
        <f t="shared" si="67"/>
        <v xml:space="preserve"> </v>
      </c>
      <c r="MA48" s="65"/>
      <c r="MB48" s="82" t="str">
        <f t="shared" si="104"/>
        <v xml:space="preserve"> </v>
      </c>
      <c r="MC48" s="117"/>
      <c r="MD48" s="227"/>
      <c r="ME48" s="61" t="str">
        <f>IF(MG48=0," ",VLOOKUP(MG48,PROTOKOL!$A:$F,6))</f>
        <v xml:space="preserve"> </v>
      </c>
      <c r="MF48" s="62"/>
      <c r="MG48" s="62"/>
      <c r="MH48" s="62"/>
      <c r="MI48" s="63" t="str">
        <f>IF(MG48=0," ",(VLOOKUP(MG48,PROTOKOL!$A$1:$E$28,2))*MH48)</f>
        <v xml:space="preserve"> </v>
      </c>
      <c r="MJ48" s="64" t="str">
        <f t="shared" si="68"/>
        <v xml:space="preserve"> </v>
      </c>
      <c r="MK48" s="65" t="str">
        <f>IF(MG48=0," ",VLOOKUP(MG48,PROTOKOL!$A:$E,5,))</f>
        <v xml:space="preserve"> </v>
      </c>
      <c r="ML48" s="82" t="str">
        <f t="shared" si="69"/>
        <v xml:space="preserve"> </v>
      </c>
      <c r="MM48" s="61" t="str">
        <f>IF(MO48=0," ",VLOOKUP(MO48,PROTOKOL!$A:$F,6))</f>
        <v xml:space="preserve"> </v>
      </c>
      <c r="MN48" s="66"/>
      <c r="MO48" s="66"/>
      <c r="MP48" s="62"/>
      <c r="MQ48" s="63" t="str">
        <f>IF(MO48=0," ",(VLOOKUP(MO48,PROTOKOL!$A$1:$E$28,2))*MP48)</f>
        <v xml:space="preserve"> </v>
      </c>
      <c r="MR48" s="64" t="str">
        <f t="shared" si="70"/>
        <v xml:space="preserve"> </v>
      </c>
      <c r="MS48" s="65" t="str">
        <f>IF(MO48=0," ",VLOOKUP(MO48,PROTOKOL!$A:$E,5,))</f>
        <v xml:space="preserve"> </v>
      </c>
      <c r="MT48" s="82" t="str">
        <f t="shared" si="71"/>
        <v xml:space="preserve"> </v>
      </c>
      <c r="MU48" s="65"/>
      <c r="MV48" s="82" t="str">
        <f t="shared" si="105"/>
        <v xml:space="preserve"> </v>
      </c>
      <c r="MW48" s="117"/>
      <c r="MX48" s="227"/>
      <c r="MY48" s="61" t="str">
        <f>IF(NA48=0," ",VLOOKUP(NA48,PROTOKOL!$A:$F,6))</f>
        <v xml:space="preserve"> </v>
      </c>
      <c r="MZ48" s="62"/>
      <c r="NA48" s="62"/>
      <c r="NB48" s="62"/>
      <c r="NC48" s="63" t="str">
        <f>IF(NA48=0," ",(VLOOKUP(NA48,PROTOKOL!$A$1:$E$28,2))*NB48)</f>
        <v xml:space="preserve"> </v>
      </c>
      <c r="ND48" s="64" t="str">
        <f t="shared" si="72"/>
        <v xml:space="preserve"> </v>
      </c>
      <c r="NE48" s="65" t="str">
        <f>IF(NA48=0," ",VLOOKUP(NA48,PROTOKOL!$A:$E,5,))</f>
        <v xml:space="preserve"> </v>
      </c>
      <c r="NF48" s="82" t="str">
        <f t="shared" si="73"/>
        <v xml:space="preserve"> </v>
      </c>
      <c r="NG48" s="61" t="str">
        <f>IF(NI48=0," ",VLOOKUP(NI48,PROTOKOL!$A:$F,6))</f>
        <v xml:space="preserve"> </v>
      </c>
      <c r="NH48" s="66"/>
      <c r="NI48" s="66"/>
      <c r="NJ48" s="62"/>
      <c r="NK48" s="63" t="str">
        <f>IF(NI48=0," ",(VLOOKUP(NI48,PROTOKOL!$A$1:$E$28,2))*NJ48)</f>
        <v xml:space="preserve"> </v>
      </c>
      <c r="NL48" s="64" t="str">
        <f t="shared" si="74"/>
        <v xml:space="preserve"> </v>
      </c>
      <c r="NM48" s="65" t="str">
        <f>IF(NI48=0," ",VLOOKUP(NI48,PROTOKOL!$A:$E,5,))</f>
        <v xml:space="preserve"> </v>
      </c>
      <c r="NN48" s="82" t="str">
        <f t="shared" si="75"/>
        <v xml:space="preserve"> </v>
      </c>
      <c r="NO48" s="65"/>
      <c r="NP48" s="82" t="str">
        <f t="shared" si="106"/>
        <v xml:space="preserve"> </v>
      </c>
      <c r="NQ48" s="117"/>
      <c r="NR48" s="227"/>
      <c r="NS48" s="61" t="str">
        <f>IF(NU48=0," ",VLOOKUP(NU48,PROTOKOL!$A:$F,6))</f>
        <v xml:space="preserve"> </v>
      </c>
      <c r="NT48" s="62"/>
      <c r="NU48" s="62"/>
      <c r="NV48" s="62"/>
      <c r="NW48" s="63" t="str">
        <f>IF(NU48=0," ",(VLOOKUP(NU48,PROTOKOL!$A$1:$E$28,2))*NV48)</f>
        <v xml:space="preserve"> </v>
      </c>
      <c r="NX48" s="64" t="str">
        <f t="shared" si="76"/>
        <v xml:space="preserve"> </v>
      </c>
      <c r="NY48" s="65" t="str">
        <f>IF(NU48=0," ",VLOOKUP(NU48,PROTOKOL!$A:$E,5,))</f>
        <v xml:space="preserve"> </v>
      </c>
      <c r="NZ48" s="82" t="str">
        <f t="shared" si="77"/>
        <v xml:space="preserve"> </v>
      </c>
      <c r="OA48" s="61" t="str">
        <f>IF(OC48=0," ",VLOOKUP(OC48,PROTOKOL!$A:$F,6))</f>
        <v xml:space="preserve"> </v>
      </c>
      <c r="OB48" s="66"/>
      <c r="OC48" s="66"/>
      <c r="OD48" s="62"/>
      <c r="OE48" s="63" t="str">
        <f>IF(OC48=0," ",(VLOOKUP(OC48,PROTOKOL!$A$1:$E$28,2))*OD48)</f>
        <v xml:space="preserve"> </v>
      </c>
      <c r="OF48" s="64" t="str">
        <f t="shared" si="78"/>
        <v xml:space="preserve"> </v>
      </c>
      <c r="OG48" s="65" t="str">
        <f>IF(OC48=0," ",VLOOKUP(OC48,PROTOKOL!$A:$E,5,))</f>
        <v xml:space="preserve"> </v>
      </c>
      <c r="OH48" s="82" t="str">
        <f t="shared" si="79"/>
        <v xml:space="preserve"> </v>
      </c>
      <c r="OI48" s="65"/>
      <c r="OJ48" s="82" t="str">
        <f t="shared" si="107"/>
        <v xml:space="preserve"> </v>
      </c>
      <c r="OK48" s="117"/>
      <c r="OL48" s="209">
        <v>9</v>
      </c>
      <c r="OM48" s="226"/>
      <c r="ON48" s="61" t="str">
        <f>IF(OP48=0," ",VLOOKUP(OP48,PROTOKOL!$A:$F,6))</f>
        <v xml:space="preserve"> </v>
      </c>
      <c r="OO48" s="62"/>
      <c r="OP48" s="62"/>
      <c r="OQ48" s="62"/>
      <c r="OR48" s="63" t="str">
        <f>IF(OP48=0," ",(VLOOKUP(OP48,PROTOKOL!$A$1:$E$28,2))*OQ48)</f>
        <v xml:space="preserve"> </v>
      </c>
      <c r="OS48" s="64" t="str">
        <f t="shared" si="80"/>
        <v xml:space="preserve"> </v>
      </c>
      <c r="OT48" s="65" t="str">
        <f>IF(OP48=0," ",VLOOKUP(OP48,PROTOKOL!$A:$E,5,))</f>
        <v xml:space="preserve"> </v>
      </c>
      <c r="OU48" s="82" t="str">
        <f t="shared" si="81"/>
        <v xml:space="preserve"> </v>
      </c>
      <c r="OV48" s="61" t="str">
        <f>IF(OX48=0," ",VLOOKUP(OX48,PROTOKOL!$A:$F,6))</f>
        <v xml:space="preserve"> </v>
      </c>
      <c r="OW48" s="66"/>
      <c r="OX48" s="66"/>
      <c r="OY48" s="62"/>
      <c r="OZ48" s="63" t="str">
        <f>IF(OX48=0," ",(VLOOKUP(OX48,PROTOKOL!$A$1:$E$28,2))*OY48)</f>
        <v xml:space="preserve"> </v>
      </c>
      <c r="PA48" s="64" t="str">
        <f t="shared" si="108"/>
        <v xml:space="preserve"> </v>
      </c>
      <c r="PB48" s="65" t="str">
        <f>IF(OX48=0," ",VLOOKUP(OX48,PROTOKOL!$A:$E,5,))</f>
        <v xml:space="preserve"> </v>
      </c>
      <c r="PC48" s="82" t="str">
        <f t="shared" si="109"/>
        <v xml:space="preserve"> </v>
      </c>
      <c r="PD48" s="82">
        <f t="shared" si="110"/>
        <v>0</v>
      </c>
      <c r="PE48" s="82" t="str">
        <f t="shared" si="111"/>
        <v xml:space="preserve"> </v>
      </c>
      <c r="PF48" s="117"/>
      <c r="PG48" s="227"/>
      <c r="PH48" s="61" t="str">
        <f>IF(PJ48=0," ",VLOOKUP(PJ48,PROTOKOL!$A:$F,6))</f>
        <v xml:space="preserve"> </v>
      </c>
      <c r="PI48" s="62"/>
      <c r="PJ48" s="62"/>
      <c r="PK48" s="62"/>
      <c r="PL48" s="63" t="str">
        <f>IF(PJ48=0," ",(VLOOKUP(PJ48,PROTOKOL!$A$1:$E$28,2))*PK48)</f>
        <v xml:space="preserve"> </v>
      </c>
      <c r="PM48" s="64" t="str">
        <f t="shared" si="84"/>
        <v xml:space="preserve"> </v>
      </c>
      <c r="PN48" s="65" t="str">
        <f>IF(PJ48=0," ",VLOOKUP(PJ48,PROTOKOL!$A:$E,5,))</f>
        <v xml:space="preserve"> </v>
      </c>
      <c r="PO48" s="82" t="str">
        <f t="shared" si="85"/>
        <v xml:space="preserve"> </v>
      </c>
      <c r="PP48" s="61" t="str">
        <f>IF(PR48=0," ",VLOOKUP(PR48,PROTOKOL!$A:$F,6))</f>
        <v xml:space="preserve"> </v>
      </c>
      <c r="PQ48" s="66"/>
      <c r="PR48" s="66"/>
      <c r="PS48" s="62"/>
      <c r="PT48" s="63" t="str">
        <f>IF(PR48=0," ",(VLOOKUP(PR48,PROTOKOL!$A$1:$E$28,2))*PS48)</f>
        <v xml:space="preserve"> </v>
      </c>
      <c r="PU48" s="64" t="str">
        <f t="shared" si="86"/>
        <v xml:space="preserve"> </v>
      </c>
      <c r="PV48" s="65" t="str">
        <f>IF(PR48=0," ",VLOOKUP(PR48,PROTOKOL!$A:$E,5,))</f>
        <v xml:space="preserve"> </v>
      </c>
      <c r="PW48" s="82" t="str">
        <f t="shared" si="87"/>
        <v xml:space="preserve"> </v>
      </c>
      <c r="PX48" s="65"/>
      <c r="PY48" s="82" t="str">
        <f t="shared" si="112"/>
        <v xml:space="preserve"> </v>
      </c>
      <c r="PZ48" s="117"/>
      <c r="QA48" s="117"/>
      <c r="QB48" s="117"/>
      <c r="QC48" s="117"/>
      <c r="QD48" s="117"/>
      <c r="QE48" s="117"/>
      <c r="QF48" s="117"/>
      <c r="QG48" s="117"/>
      <c r="QH48" s="117"/>
      <c r="QI48" s="117"/>
      <c r="QJ48" s="117"/>
      <c r="QK48" s="117"/>
      <c r="QL48" s="117"/>
      <c r="QM48" s="117"/>
      <c r="QN48" s="117"/>
      <c r="QO48" s="117"/>
    </row>
    <row r="49" spans="1:457" ht="12.75" customHeight="1">
      <c r="A49" s="58"/>
      <c r="B49" s="225">
        <v>10</v>
      </c>
      <c r="C49" s="61" t="str">
        <f>IF(E49=0," ",VLOOKUP(E49,PROTOKOL!$A:$F,6))</f>
        <v>VAKUM TEST</v>
      </c>
      <c r="D49" s="62">
        <v>188</v>
      </c>
      <c r="E49" s="62">
        <v>4</v>
      </c>
      <c r="F49" s="62">
        <v>6</v>
      </c>
      <c r="G49" s="63">
        <f>IF(E49=0," ",(VLOOKUP(E49,PROTOKOL!$A$1:$E$28,2))*F49)</f>
        <v>120</v>
      </c>
      <c r="H49" s="64">
        <f t="shared" si="0"/>
        <v>68</v>
      </c>
      <c r="I49" s="65">
        <f>IF(E49=0," ",VLOOKUP(E49,PROTOKOL!$A:$E,5,))</f>
        <v>0.32253749999999998</v>
      </c>
      <c r="J49" s="82">
        <f t="shared" si="1"/>
        <v>21.932549999999999</v>
      </c>
      <c r="K49" s="61" t="str">
        <f>IF(M49=0," ",VLOOKUP(M49,PROTOKOL!$A:$F,6))</f>
        <v xml:space="preserve"> </v>
      </c>
      <c r="L49" s="66"/>
      <c r="M49" s="66"/>
      <c r="N49" s="62"/>
      <c r="O49" s="63" t="str">
        <f>IF(M49=0," ",(VLOOKUP(M49,PROTOKOL!$A$1:$E$28,2))*N49)</f>
        <v xml:space="preserve"> </v>
      </c>
      <c r="P49" s="64" t="str">
        <f t="shared" si="2"/>
        <v xml:space="preserve"> </v>
      </c>
      <c r="Q49" s="65" t="str">
        <f>IF(M49=0," ",VLOOKUP(M49,PROTOKOL!$A:$E,5,))</f>
        <v xml:space="preserve"> </v>
      </c>
      <c r="R49" s="82" t="str">
        <f t="shared" si="3"/>
        <v xml:space="preserve"> </v>
      </c>
      <c r="S49" s="65"/>
      <c r="T49" s="82" t="str">
        <f t="shared" si="88"/>
        <v xml:space="preserve"> </v>
      </c>
      <c r="U49" s="117"/>
      <c r="V49" s="225">
        <v>10</v>
      </c>
      <c r="W49" s="61" t="str">
        <f>IF(Y49=0," ",VLOOKUP(Y49,PROTOKOL!$A:$F,6))</f>
        <v xml:space="preserve"> </v>
      </c>
      <c r="X49" s="62"/>
      <c r="Y49" s="62"/>
      <c r="Z49" s="62"/>
      <c r="AA49" s="63" t="str">
        <f>IF(Y49=0," ",(VLOOKUP(Y49,PROTOKOL!$A$1:$E$28,2))*Z49)</f>
        <v xml:space="preserve"> </v>
      </c>
      <c r="AB49" s="64" t="str">
        <f t="shared" si="4"/>
        <v xml:space="preserve"> </v>
      </c>
      <c r="AC49" s="65" t="str">
        <f>IF(Y49=0," ",VLOOKUP(Y49,PROTOKOL!$A:$E,5,))</f>
        <v xml:space="preserve"> </v>
      </c>
      <c r="AD49" s="82" t="str">
        <f t="shared" si="5"/>
        <v xml:space="preserve"> </v>
      </c>
      <c r="AE49" s="61" t="str">
        <f>IF(AG49=0," ",VLOOKUP(AG49,PROTOKOL!$A:$F,6))</f>
        <v xml:space="preserve"> </v>
      </c>
      <c r="AF49" s="66"/>
      <c r="AG49" s="66"/>
      <c r="AH49" s="62"/>
      <c r="AI49" s="63" t="str">
        <f>IF(AG49=0," ",(VLOOKUP(AG49,PROTOKOL!$A$1:$E$28,2))*AH49)</f>
        <v xml:space="preserve"> </v>
      </c>
      <c r="AJ49" s="64" t="str">
        <f t="shared" si="6"/>
        <v xml:space="preserve"> </v>
      </c>
      <c r="AK49" s="65" t="str">
        <f>IF(AG49=0," ",VLOOKUP(AG49,PROTOKOL!$A:$E,5,))</f>
        <v xml:space="preserve"> </v>
      </c>
      <c r="AL49" s="82" t="str">
        <f t="shared" si="7"/>
        <v xml:space="preserve"> </v>
      </c>
      <c r="AM49" s="65"/>
      <c r="AN49" s="82" t="str">
        <f t="shared" si="89"/>
        <v xml:space="preserve"> </v>
      </c>
      <c r="AO49" s="117"/>
      <c r="AP49" s="225">
        <v>10</v>
      </c>
      <c r="AQ49" s="61" t="str">
        <f>IF(AS49=0," ",VLOOKUP(AS49,PROTOKOL!$A:$F,6))</f>
        <v xml:space="preserve"> </v>
      </c>
      <c r="AR49" s="62"/>
      <c r="AS49" s="62"/>
      <c r="AT49" s="62"/>
      <c r="AU49" s="63" t="str">
        <f>IF(AS49=0," ",(VLOOKUP(AS49,PROTOKOL!$A$1:$E$28,2))*AT49)</f>
        <v xml:space="preserve"> </v>
      </c>
      <c r="AV49" s="64" t="str">
        <f t="shared" si="8"/>
        <v xml:space="preserve"> </v>
      </c>
      <c r="AW49" s="65" t="str">
        <f>IF(AS49=0," ",VLOOKUP(AS49,PROTOKOL!$A:$E,5,))</f>
        <v xml:space="preserve"> </v>
      </c>
      <c r="AX49" s="82" t="str">
        <f t="shared" si="9"/>
        <v xml:space="preserve"> </v>
      </c>
      <c r="AY49" s="61" t="str">
        <f>IF(BA49=0," ",VLOOKUP(BA49,PROTOKOL!$A:$F,6))</f>
        <v xml:space="preserve"> </v>
      </c>
      <c r="AZ49" s="66"/>
      <c r="BA49" s="66"/>
      <c r="BB49" s="62"/>
      <c r="BC49" s="63" t="str">
        <f>IF(BA49=0," ",(VLOOKUP(BA49,PROTOKOL!$A$1:$E$28,2))*BB49)</f>
        <v xml:space="preserve"> </v>
      </c>
      <c r="BD49" s="64" t="str">
        <f t="shared" si="10"/>
        <v xml:space="preserve"> </v>
      </c>
      <c r="BE49" s="65" t="str">
        <f>IF(BA49=0," ",VLOOKUP(BA49,PROTOKOL!$A:$E,5,))</f>
        <v xml:space="preserve"> </v>
      </c>
      <c r="BF49" s="82" t="str">
        <f t="shared" si="11"/>
        <v xml:space="preserve"> </v>
      </c>
      <c r="BG49" s="65"/>
      <c r="BH49" s="82" t="str">
        <f t="shared" si="90"/>
        <v xml:space="preserve"> </v>
      </c>
      <c r="BI49" s="117"/>
      <c r="BJ49" s="225">
        <v>10</v>
      </c>
      <c r="BK49" s="61" t="str">
        <f>IF(BM49=0," ",VLOOKUP(BM49,PROTOKOL!$A:$F,6))</f>
        <v>WNZL. LAV. VE DUV. ASMA KLZ</v>
      </c>
      <c r="BL49" s="62">
        <v>235</v>
      </c>
      <c r="BM49" s="62">
        <v>1</v>
      </c>
      <c r="BN49" s="62">
        <v>7.5</v>
      </c>
      <c r="BO49" s="63">
        <f>IF(BM49=0," ",(VLOOKUP(BM49,PROTOKOL!$A$1:$E$28,2))*BN49)</f>
        <v>144</v>
      </c>
      <c r="BP49" s="64">
        <f t="shared" si="12"/>
        <v>91</v>
      </c>
      <c r="BQ49" s="65">
        <f>IF(BM49=0," ",VLOOKUP(BM49,PROTOKOL!$A:$E,5,))</f>
        <v>0.33951315789473691</v>
      </c>
      <c r="BR49" s="82">
        <f t="shared" si="13"/>
        <v>30.895697368421057</v>
      </c>
      <c r="BS49" s="61" t="str">
        <f>IF(BU49=0," ",VLOOKUP(BU49,PROTOKOL!$A:$F,6))</f>
        <v xml:space="preserve"> </v>
      </c>
      <c r="BT49" s="66"/>
      <c r="BU49" s="66"/>
      <c r="BV49" s="62"/>
      <c r="BW49" s="63" t="str">
        <f>IF(BU49=0," ",(VLOOKUP(BU49,PROTOKOL!$A$1:$E$28,2))*BV49)</f>
        <v xml:space="preserve"> </v>
      </c>
      <c r="BX49" s="64" t="str">
        <f t="shared" si="14"/>
        <v xml:space="preserve"> </v>
      </c>
      <c r="BY49" s="65" t="str">
        <f>IF(BU49=0," ",VLOOKUP(BU49,PROTOKOL!$A:$E,5,))</f>
        <v xml:space="preserve"> </v>
      </c>
      <c r="BZ49" s="82" t="str">
        <f t="shared" si="15"/>
        <v xml:space="preserve"> </v>
      </c>
      <c r="CA49" s="65"/>
      <c r="CB49" s="82" t="str">
        <f t="shared" si="91"/>
        <v xml:space="preserve"> </v>
      </c>
      <c r="CC49" s="117"/>
      <c r="CD49" s="225">
        <v>10</v>
      </c>
      <c r="CE49" s="61" t="str">
        <f>IF(CG49=0," ",VLOOKUP(CG49,PROTOKOL!$A:$F,6))</f>
        <v xml:space="preserve"> </v>
      </c>
      <c r="CF49" s="62"/>
      <c r="CG49" s="62"/>
      <c r="CH49" s="62"/>
      <c r="CI49" s="63" t="str">
        <f>IF(CG49=0," ",(VLOOKUP(CG49,PROTOKOL!$A$1:$E$28,2))*CH49)</f>
        <v xml:space="preserve"> </v>
      </c>
      <c r="CJ49" s="64" t="str">
        <f t="shared" si="16"/>
        <v xml:space="preserve"> </v>
      </c>
      <c r="CK49" s="65" t="str">
        <f>IF(CG49=0," ",VLOOKUP(CG49,PROTOKOL!$A:$E,5,))</f>
        <v xml:space="preserve"> </v>
      </c>
      <c r="CL49" s="82" t="str">
        <f t="shared" si="17"/>
        <v xml:space="preserve"> </v>
      </c>
      <c r="CM49" s="61" t="str">
        <f>IF(CO49=0," ",VLOOKUP(CO49,PROTOKOL!$A:$F,6))</f>
        <v xml:space="preserve"> </v>
      </c>
      <c r="CN49" s="66"/>
      <c r="CO49" s="66"/>
      <c r="CP49" s="62"/>
      <c r="CQ49" s="63" t="str">
        <f>IF(CO49=0," ",(VLOOKUP(CO49,PROTOKOL!$A$1:$E$28,2))*CP49)</f>
        <v xml:space="preserve"> </v>
      </c>
      <c r="CR49" s="64" t="str">
        <f t="shared" si="18"/>
        <v xml:space="preserve"> </v>
      </c>
      <c r="CS49" s="65" t="str">
        <f>IF(CO49=0," ",VLOOKUP(CO49,PROTOKOL!$A:$E,5,))</f>
        <v xml:space="preserve"> </v>
      </c>
      <c r="CT49" s="82" t="str">
        <f t="shared" si="19"/>
        <v xml:space="preserve"> </v>
      </c>
      <c r="CU49" s="65"/>
      <c r="CV49" s="82" t="str">
        <f t="shared" si="92"/>
        <v xml:space="preserve"> </v>
      </c>
      <c r="CW49" s="117"/>
      <c r="CX49" s="225">
        <v>10</v>
      </c>
      <c r="CY49" s="61" t="str">
        <f>IF(DA49=0," ",VLOOKUP(DA49,PROTOKOL!$A:$F,6))</f>
        <v>SIZDIRMAZLIK TAMİR</v>
      </c>
      <c r="CZ49" s="62">
        <v>124</v>
      </c>
      <c r="DA49" s="62">
        <v>11</v>
      </c>
      <c r="DB49" s="62">
        <v>7.5</v>
      </c>
      <c r="DC49" s="63">
        <f>IF(DA49=0," ",(VLOOKUP(DA49,PROTOKOL!$A$1:$E$28,2))*DB49)</f>
        <v>78</v>
      </c>
      <c r="DD49" s="64">
        <f t="shared" si="20"/>
        <v>46</v>
      </c>
      <c r="DE49" s="65">
        <f>IF(DA49=0," ",VLOOKUP(DA49,PROTOKOL!$A:$E,5,))</f>
        <v>0.61435714285714293</v>
      </c>
      <c r="DF49" s="82">
        <f t="shared" si="21"/>
        <v>28.260428571428577</v>
      </c>
      <c r="DG49" s="61" t="str">
        <f>IF(DI49=0," ",VLOOKUP(DI49,PROTOKOL!$A:$F,6))</f>
        <v xml:space="preserve"> </v>
      </c>
      <c r="DH49" s="66"/>
      <c r="DI49" s="66"/>
      <c r="DJ49" s="62"/>
      <c r="DK49" s="63" t="str">
        <f>IF(DI49=0," ",(VLOOKUP(DI49,PROTOKOL!$A$1:$E$28,2))*DJ49)</f>
        <v xml:space="preserve"> </v>
      </c>
      <c r="DL49" s="64" t="str">
        <f t="shared" si="22"/>
        <v xml:space="preserve"> </v>
      </c>
      <c r="DM49" s="65" t="str">
        <f>IF(DI49=0," ",VLOOKUP(DI49,PROTOKOL!$A:$E,5,))</f>
        <v xml:space="preserve"> </v>
      </c>
      <c r="DN49" s="82" t="str">
        <f t="shared" si="23"/>
        <v xml:space="preserve"> </v>
      </c>
      <c r="DO49" s="65"/>
      <c r="DP49" s="82" t="str">
        <f t="shared" si="93"/>
        <v xml:space="preserve"> </v>
      </c>
      <c r="DQ49" s="117"/>
      <c r="DR49" s="225">
        <v>10</v>
      </c>
      <c r="DS49" s="61" t="str">
        <f>IF(DU49=0," ",VLOOKUP(DU49,PROTOKOL!$A:$F,6))</f>
        <v>VAKUM TEST</v>
      </c>
      <c r="DT49" s="62">
        <v>173</v>
      </c>
      <c r="DU49" s="62">
        <v>4</v>
      </c>
      <c r="DV49" s="62">
        <v>5.5</v>
      </c>
      <c r="DW49" s="63">
        <f>IF(DU49=0," ",(VLOOKUP(DU49,PROTOKOL!$A$1:$E$28,2))*DV49)</f>
        <v>110</v>
      </c>
      <c r="DX49" s="64">
        <f t="shared" si="24"/>
        <v>63</v>
      </c>
      <c r="DY49" s="65">
        <f>IF(DU49=0," ",VLOOKUP(DU49,PROTOKOL!$A:$E,5,))</f>
        <v>0.32253749999999998</v>
      </c>
      <c r="DZ49" s="82">
        <f t="shared" si="25"/>
        <v>20.319862499999999</v>
      </c>
      <c r="EA49" s="61" t="str">
        <f>IF(EC49=0," ",VLOOKUP(EC49,PROTOKOL!$A:$F,6))</f>
        <v xml:space="preserve"> </v>
      </c>
      <c r="EB49" s="66"/>
      <c r="EC49" s="66"/>
      <c r="ED49" s="62"/>
      <c r="EE49" s="63" t="str">
        <f>IF(EC49=0," ",(VLOOKUP(EC49,PROTOKOL!$A$1:$E$28,2))*ED49)</f>
        <v xml:space="preserve"> </v>
      </c>
      <c r="EF49" s="64" t="str">
        <f t="shared" si="26"/>
        <v xml:space="preserve"> </v>
      </c>
      <c r="EG49" s="65" t="str">
        <f>IF(EC49=0," ",VLOOKUP(EC49,PROTOKOL!$A:$E,5,))</f>
        <v xml:space="preserve"> </v>
      </c>
      <c r="EH49" s="82" t="str">
        <f t="shared" si="27"/>
        <v xml:space="preserve"> </v>
      </c>
      <c r="EI49" s="65"/>
      <c r="EJ49" s="82" t="str">
        <f t="shared" si="94"/>
        <v xml:space="preserve"> </v>
      </c>
      <c r="EK49" s="117"/>
      <c r="EL49" s="225">
        <v>10</v>
      </c>
      <c r="EM49" s="61" t="str">
        <f>IF(EO49=0," ",VLOOKUP(EO49,PROTOKOL!$A:$F,6))</f>
        <v xml:space="preserve"> </v>
      </c>
      <c r="EN49" s="62"/>
      <c r="EO49" s="62"/>
      <c r="EP49" s="62"/>
      <c r="EQ49" s="63" t="str">
        <f>IF(EO49=0," ",(VLOOKUP(EO49,PROTOKOL!$A$1:$E$28,2))*EP49)</f>
        <v xml:space="preserve"> </v>
      </c>
      <c r="ER49" s="64" t="str">
        <f t="shared" si="28"/>
        <v xml:space="preserve"> </v>
      </c>
      <c r="ES49" s="65" t="str">
        <f>IF(EO49=0," ",VLOOKUP(EO49,PROTOKOL!$A:$E,5,))</f>
        <v xml:space="preserve"> </v>
      </c>
      <c r="ET49" s="82" t="str">
        <f t="shared" si="29"/>
        <v xml:space="preserve"> </v>
      </c>
      <c r="EU49" s="61" t="str">
        <f>IF(EW49=0," ",VLOOKUP(EW49,PROTOKOL!$A:$F,6))</f>
        <v xml:space="preserve"> </v>
      </c>
      <c r="EV49" s="66"/>
      <c r="EW49" s="66"/>
      <c r="EX49" s="62"/>
      <c r="EY49" s="63" t="str">
        <f>IF(EW49=0," ",(VLOOKUP(EW49,PROTOKOL!$A$1:$E$28,2))*EX49)</f>
        <v xml:space="preserve"> </v>
      </c>
      <c r="EZ49" s="64" t="str">
        <f t="shared" si="30"/>
        <v xml:space="preserve"> </v>
      </c>
      <c r="FA49" s="65" t="str">
        <f>IF(EW49=0," ",VLOOKUP(EW49,PROTOKOL!$A:$E,5,))</f>
        <v xml:space="preserve"> </v>
      </c>
      <c r="FB49" s="82" t="str">
        <f t="shared" si="31"/>
        <v xml:space="preserve"> </v>
      </c>
      <c r="FC49" s="65"/>
      <c r="FD49" s="82" t="str">
        <f t="shared" si="95"/>
        <v xml:space="preserve"> </v>
      </c>
      <c r="FE49" s="117"/>
      <c r="FF49" s="225">
        <v>10</v>
      </c>
      <c r="FG49" s="61" t="str">
        <f>IF(FI49=0," ",VLOOKUP(FI49,PROTOKOL!$A:$F,6))</f>
        <v>PERDE KESME SULU SİST.</v>
      </c>
      <c r="FH49" s="62">
        <v>112</v>
      </c>
      <c r="FI49" s="62">
        <v>8</v>
      </c>
      <c r="FJ49" s="62">
        <v>6</v>
      </c>
      <c r="FK49" s="63">
        <f>IF(FI49=0," ",(VLOOKUP(FI49,PROTOKOL!$A$1:$E$28,2))*FJ49)</f>
        <v>78.400000000000006</v>
      </c>
      <c r="FL49" s="64">
        <f t="shared" si="32"/>
        <v>33.599999999999994</v>
      </c>
      <c r="FM49" s="65">
        <f>IF(FI49=0," ",VLOOKUP(FI49,PROTOKOL!$A:$E,5,))</f>
        <v>0.49621153846153848</v>
      </c>
      <c r="FN49" s="82">
        <f t="shared" si="33"/>
        <v>16.672707692307689</v>
      </c>
      <c r="FO49" s="61" t="str">
        <f>IF(FQ49=0," ",VLOOKUP(FQ49,PROTOKOL!$A:$F,6))</f>
        <v xml:space="preserve"> </v>
      </c>
      <c r="FP49" s="66"/>
      <c r="FQ49" s="66"/>
      <c r="FR49" s="62"/>
      <c r="FS49" s="63" t="str">
        <f>IF(FQ49=0," ",(VLOOKUP(FQ49,PROTOKOL!$A$1:$E$28,2))*FR49)</f>
        <v xml:space="preserve"> </v>
      </c>
      <c r="FT49" s="64" t="str">
        <f t="shared" si="34"/>
        <v xml:space="preserve"> </v>
      </c>
      <c r="FU49" s="65" t="str">
        <f>IF(FQ49=0," ",VLOOKUP(FQ49,PROTOKOL!$A:$E,5,))</f>
        <v xml:space="preserve"> </v>
      </c>
      <c r="FV49" s="82" t="str">
        <f t="shared" si="35"/>
        <v xml:space="preserve"> </v>
      </c>
      <c r="FW49" s="65"/>
      <c r="FX49" s="82" t="str">
        <f t="shared" si="96"/>
        <v xml:space="preserve"> </v>
      </c>
      <c r="FY49" s="117"/>
      <c r="FZ49" s="225">
        <v>10</v>
      </c>
      <c r="GA49" s="61" t="str">
        <f>IF(GC49=0," ",VLOOKUP(GC49,PROTOKOL!$A:$F,6))</f>
        <v>PANTOGRAF LAVABO TAŞLAMA</v>
      </c>
      <c r="GB49" s="62">
        <v>96</v>
      </c>
      <c r="GC49" s="62">
        <v>9</v>
      </c>
      <c r="GD49" s="62">
        <v>7.5</v>
      </c>
      <c r="GE49" s="63">
        <f>IF(GC49=0," ",(VLOOKUP(GC49,PROTOKOL!$A$1:$E$28,2))*GD49)</f>
        <v>65</v>
      </c>
      <c r="GF49" s="64">
        <f t="shared" si="36"/>
        <v>31</v>
      </c>
      <c r="GG49" s="65">
        <f>IF(GC49=0," ",VLOOKUP(GC49,PROTOKOL!$A:$E,5,))</f>
        <v>0.73722857142857134</v>
      </c>
      <c r="GH49" s="82">
        <f t="shared" si="37"/>
        <v>22.854085714285713</v>
      </c>
      <c r="GI49" s="61" t="str">
        <f>IF(GK49=0," ",VLOOKUP(GK49,PROTOKOL!$A:$F,6))</f>
        <v xml:space="preserve"> </v>
      </c>
      <c r="GJ49" s="66"/>
      <c r="GK49" s="66"/>
      <c r="GL49" s="62"/>
      <c r="GM49" s="63" t="str">
        <f>IF(GK49=0," ",(VLOOKUP(GK49,PROTOKOL!$A$1:$E$28,2))*GL49)</f>
        <v xml:space="preserve"> </v>
      </c>
      <c r="GN49" s="64" t="str">
        <f t="shared" si="38"/>
        <v xml:space="preserve"> </v>
      </c>
      <c r="GO49" s="65" t="str">
        <f>IF(GK49=0," ",VLOOKUP(GK49,PROTOKOL!$A:$E,5,))</f>
        <v xml:space="preserve"> </v>
      </c>
      <c r="GP49" s="82" t="str">
        <f t="shared" si="39"/>
        <v xml:space="preserve"> </v>
      </c>
      <c r="GQ49" s="65"/>
      <c r="GR49" s="82" t="str">
        <f t="shared" si="97"/>
        <v xml:space="preserve"> </v>
      </c>
      <c r="GS49" s="117"/>
      <c r="GT49" s="225">
        <v>10</v>
      </c>
      <c r="GU49" s="61" t="str">
        <f>IF(GW49=0," ",VLOOKUP(GW49,PROTOKOL!$A:$F,6))</f>
        <v>VAKUM TEST</v>
      </c>
      <c r="GV49" s="62">
        <v>231</v>
      </c>
      <c r="GW49" s="62">
        <v>4</v>
      </c>
      <c r="GX49" s="62">
        <v>7.5</v>
      </c>
      <c r="GY49" s="63">
        <f>IF(GW49=0," ",(VLOOKUP(GW49,PROTOKOL!$A$1:$E$28,2))*GX49)</f>
        <v>150</v>
      </c>
      <c r="GZ49" s="64">
        <f t="shared" si="40"/>
        <v>81</v>
      </c>
      <c r="HA49" s="65">
        <f>IF(GW49=0," ",VLOOKUP(GW49,PROTOKOL!$A:$E,5,))</f>
        <v>0.32253749999999998</v>
      </c>
      <c r="HB49" s="82">
        <f t="shared" si="41"/>
        <v>26.125537499999997</v>
      </c>
      <c r="HC49" s="61" t="str">
        <f>IF(HE49=0," ",VLOOKUP(HE49,PROTOKOL!$A:$F,6))</f>
        <v xml:space="preserve"> </v>
      </c>
      <c r="HD49" s="66"/>
      <c r="HE49" s="66"/>
      <c r="HF49" s="62"/>
      <c r="HG49" s="63" t="str">
        <f>IF(HE49=0," ",(VLOOKUP(HE49,PROTOKOL!$A$1:$E$28,2))*HF49)</f>
        <v xml:space="preserve"> </v>
      </c>
      <c r="HH49" s="64" t="str">
        <f t="shared" si="42"/>
        <v xml:space="preserve"> </v>
      </c>
      <c r="HI49" s="65" t="str">
        <f>IF(HE49=0," ",VLOOKUP(HE49,PROTOKOL!$A:$E,5,))</f>
        <v xml:space="preserve"> </v>
      </c>
      <c r="HJ49" s="82" t="str">
        <f t="shared" si="43"/>
        <v xml:space="preserve"> </v>
      </c>
      <c r="HK49" s="65"/>
      <c r="HL49" s="82" t="str">
        <f t="shared" si="98"/>
        <v xml:space="preserve"> </v>
      </c>
      <c r="HM49" s="117"/>
      <c r="HN49" s="225">
        <v>10</v>
      </c>
      <c r="HO49" s="61" t="str">
        <f>IF(HQ49=0," ",VLOOKUP(HQ49,PROTOKOL!$A:$F,6))</f>
        <v xml:space="preserve"> </v>
      </c>
      <c r="HP49" s="62"/>
      <c r="HQ49" s="62"/>
      <c r="HR49" s="62"/>
      <c r="HS49" s="63" t="str">
        <f>IF(HQ49=0," ",(VLOOKUP(HQ49,PROTOKOL!$A$1:$E$28,2))*HR49)</f>
        <v xml:space="preserve"> </v>
      </c>
      <c r="HT49" s="64" t="str">
        <f t="shared" si="44"/>
        <v xml:space="preserve"> </v>
      </c>
      <c r="HU49" s="65" t="str">
        <f>IF(HQ49=0," ",VLOOKUP(HQ49,PROTOKOL!$A:$E,5,))</f>
        <v xml:space="preserve"> </v>
      </c>
      <c r="HV49" s="82" t="str">
        <f t="shared" si="45"/>
        <v xml:space="preserve"> </v>
      </c>
      <c r="HW49" s="61" t="str">
        <f>IF(HY49=0," ",VLOOKUP(HY49,PROTOKOL!$A:$F,6))</f>
        <v xml:space="preserve"> </v>
      </c>
      <c r="HX49" s="66"/>
      <c r="HY49" s="66"/>
      <c r="HZ49" s="62"/>
      <c r="IA49" s="63" t="str">
        <f>IF(HY49=0," ",(VLOOKUP(HY49,PROTOKOL!$A$1:$E$28,2))*HZ49)</f>
        <v xml:space="preserve"> </v>
      </c>
      <c r="IB49" s="64" t="str">
        <f t="shared" si="46"/>
        <v xml:space="preserve"> </v>
      </c>
      <c r="IC49" s="65" t="str">
        <f>IF(HY49=0," ",VLOOKUP(HY49,PROTOKOL!$A:$E,5,))</f>
        <v xml:space="preserve"> </v>
      </c>
      <c r="ID49" s="82" t="str">
        <f t="shared" si="47"/>
        <v xml:space="preserve"> </v>
      </c>
      <c r="IE49" s="65"/>
      <c r="IF49" s="82" t="str">
        <f t="shared" si="99"/>
        <v xml:space="preserve"> </v>
      </c>
      <c r="IG49" s="117"/>
      <c r="IH49" s="225">
        <v>10</v>
      </c>
      <c r="II49" s="61" t="str">
        <f>IF(IK49=0," ",VLOOKUP(IK49,PROTOKOL!$A:$F,6))</f>
        <v>VAKUM TEST</v>
      </c>
      <c r="IJ49" s="62">
        <v>238</v>
      </c>
      <c r="IK49" s="62">
        <v>4</v>
      </c>
      <c r="IL49" s="62">
        <v>7.5</v>
      </c>
      <c r="IM49" s="63">
        <f>IF(IK49=0," ",(VLOOKUP(IK49,PROTOKOL!$A$1:$E$28,2))*IL49)</f>
        <v>150</v>
      </c>
      <c r="IN49" s="64">
        <f t="shared" si="48"/>
        <v>88</v>
      </c>
      <c r="IO49" s="65">
        <f>IF(IK49=0," ",VLOOKUP(IK49,PROTOKOL!$A:$E,5,))</f>
        <v>0.32253749999999998</v>
      </c>
      <c r="IP49" s="82">
        <f t="shared" si="49"/>
        <v>28.383299999999998</v>
      </c>
      <c r="IQ49" s="61" t="str">
        <f>IF(IS49=0," ",VLOOKUP(IS49,PROTOKOL!$A:$F,6))</f>
        <v xml:space="preserve"> </v>
      </c>
      <c r="IR49" s="66"/>
      <c r="IS49" s="66"/>
      <c r="IT49" s="62"/>
      <c r="IU49" s="63" t="str">
        <f>IF(IS49=0," ",(VLOOKUP(IS49,PROTOKOL!$A$1:$E$28,2))*IT49)</f>
        <v xml:space="preserve"> </v>
      </c>
      <c r="IV49" s="64" t="str">
        <f t="shared" si="50"/>
        <v xml:space="preserve"> </v>
      </c>
      <c r="IW49" s="65" t="str">
        <f>IF(IS49=0," ",VLOOKUP(IS49,PROTOKOL!$A:$E,5,))</f>
        <v xml:space="preserve"> </v>
      </c>
      <c r="IX49" s="82" t="str">
        <f t="shared" si="51"/>
        <v xml:space="preserve"> </v>
      </c>
      <c r="IY49" s="65"/>
      <c r="IZ49" s="82" t="str">
        <f t="shared" si="100"/>
        <v xml:space="preserve"> </v>
      </c>
      <c r="JA49" s="117"/>
      <c r="JB49" s="225">
        <v>10</v>
      </c>
      <c r="JC49" s="61" t="str">
        <f>IF(JE49=0," ",VLOOKUP(JE49,PROTOKOL!$A:$F,6))</f>
        <v xml:space="preserve"> </v>
      </c>
      <c r="JD49" s="62"/>
      <c r="JE49" s="62"/>
      <c r="JF49" s="62"/>
      <c r="JG49" s="63" t="str">
        <f>IF(JE49=0," ",(VLOOKUP(JE49,PROTOKOL!$A$1:$E$28,2))*JF49)</f>
        <v xml:space="preserve"> </v>
      </c>
      <c r="JH49" s="64" t="str">
        <f t="shared" si="52"/>
        <v xml:space="preserve"> </v>
      </c>
      <c r="JI49" s="65" t="str">
        <f>IF(JE49=0," ",VLOOKUP(JE49,PROTOKOL!$A:$E,5,))</f>
        <v xml:space="preserve"> </v>
      </c>
      <c r="JJ49" s="82" t="str">
        <f t="shared" si="53"/>
        <v xml:space="preserve"> </v>
      </c>
      <c r="JK49" s="61" t="str">
        <f>IF(JM49=0," ",VLOOKUP(JM49,PROTOKOL!$A:$F,6))</f>
        <v xml:space="preserve"> </v>
      </c>
      <c r="JL49" s="66"/>
      <c r="JM49" s="66"/>
      <c r="JN49" s="62"/>
      <c r="JO49" s="63" t="str">
        <f>IF(JM49=0," ",(VLOOKUP(JM49,PROTOKOL!$A$1:$E$28,2))*JN49)</f>
        <v xml:space="preserve"> </v>
      </c>
      <c r="JP49" s="64" t="str">
        <f t="shared" si="54"/>
        <v xml:space="preserve"> </v>
      </c>
      <c r="JQ49" s="65" t="str">
        <f>IF(JM49=0," ",VLOOKUP(JM49,PROTOKOL!$A:$E,5,))</f>
        <v xml:space="preserve"> </v>
      </c>
      <c r="JR49" s="82" t="str">
        <f t="shared" si="55"/>
        <v xml:space="preserve"> </v>
      </c>
      <c r="JS49" s="65"/>
      <c r="JT49" s="82" t="str">
        <f t="shared" si="101"/>
        <v xml:space="preserve"> </v>
      </c>
      <c r="JU49" s="117"/>
      <c r="JV49" s="225">
        <v>10</v>
      </c>
      <c r="JW49" s="61" t="str">
        <f>IF(JY49=0," ",VLOOKUP(JY49,PROTOKOL!$A:$F,6))</f>
        <v xml:space="preserve"> </v>
      </c>
      <c r="JX49" s="62"/>
      <c r="JY49" s="62"/>
      <c r="JZ49" s="62"/>
      <c r="KA49" s="63" t="str">
        <f>IF(JY49=0," ",(VLOOKUP(JY49,PROTOKOL!$A$1:$E$28,2))*JZ49)</f>
        <v xml:space="preserve"> </v>
      </c>
      <c r="KB49" s="64" t="str">
        <f t="shared" si="56"/>
        <v xml:space="preserve"> </v>
      </c>
      <c r="KC49" s="65" t="str">
        <f>IF(JY49=0," ",VLOOKUP(JY49,PROTOKOL!$A:$E,5,))</f>
        <v xml:space="preserve"> </v>
      </c>
      <c r="KD49" s="82" t="str">
        <f t="shared" si="57"/>
        <v xml:space="preserve"> </v>
      </c>
      <c r="KE49" s="61" t="str">
        <f>IF(KG49=0," ",VLOOKUP(KG49,PROTOKOL!$A:$F,6))</f>
        <v xml:space="preserve"> </v>
      </c>
      <c r="KF49" s="66"/>
      <c r="KG49" s="66"/>
      <c r="KH49" s="62"/>
      <c r="KI49" s="63" t="str">
        <f>IF(KG49=0," ",(VLOOKUP(KG49,PROTOKOL!$A$1:$E$28,2))*KH49)</f>
        <v xml:space="preserve"> </v>
      </c>
      <c r="KJ49" s="64" t="str">
        <f t="shared" si="58"/>
        <v xml:space="preserve"> </v>
      </c>
      <c r="KK49" s="65" t="str">
        <f>IF(KG49=0," ",VLOOKUP(KG49,PROTOKOL!$A:$E,5,))</f>
        <v xml:space="preserve"> </v>
      </c>
      <c r="KL49" s="82" t="str">
        <f t="shared" si="59"/>
        <v xml:space="preserve"> </v>
      </c>
      <c r="KM49" s="65"/>
      <c r="KN49" s="82" t="str">
        <f t="shared" si="102"/>
        <v xml:space="preserve"> </v>
      </c>
      <c r="KO49" s="117"/>
      <c r="KP49" s="225">
        <v>10</v>
      </c>
      <c r="KQ49" s="61" t="str">
        <f>IF(KS49=0," ",VLOOKUP(KS49,PROTOKOL!$A:$F,6))</f>
        <v>VAKUM TEST</v>
      </c>
      <c r="KR49" s="62">
        <v>232</v>
      </c>
      <c r="KS49" s="62">
        <v>4</v>
      </c>
      <c r="KT49" s="62">
        <v>7.5</v>
      </c>
      <c r="KU49" s="63">
        <f>IF(KS49=0," ",(VLOOKUP(KS49,PROTOKOL!$A$1:$E$28,2))*KT49)</f>
        <v>150</v>
      </c>
      <c r="KV49" s="64">
        <f t="shared" si="60"/>
        <v>82</v>
      </c>
      <c r="KW49" s="65">
        <f>IF(KS49=0," ",VLOOKUP(KS49,PROTOKOL!$A:$E,5,))</f>
        <v>0.32253749999999998</v>
      </c>
      <c r="KX49" s="82">
        <f t="shared" si="61"/>
        <v>26.448074999999999</v>
      </c>
      <c r="KY49" s="61" t="str">
        <f>IF(LA49=0," ",VLOOKUP(LA49,PROTOKOL!$A:$F,6))</f>
        <v xml:space="preserve"> </v>
      </c>
      <c r="KZ49" s="66"/>
      <c r="LA49" s="66"/>
      <c r="LB49" s="62"/>
      <c r="LC49" s="63" t="str">
        <f>IF(LA49=0," ",(VLOOKUP(LA49,PROTOKOL!$A$1:$E$28,2))*LB49)</f>
        <v xml:space="preserve"> </v>
      </c>
      <c r="LD49" s="64" t="str">
        <f t="shared" si="62"/>
        <v xml:space="preserve"> </v>
      </c>
      <c r="LE49" s="65" t="str">
        <f>IF(LA49=0," ",VLOOKUP(LA49,PROTOKOL!$A:$E,5,))</f>
        <v xml:space="preserve"> </v>
      </c>
      <c r="LF49" s="82" t="str">
        <f t="shared" si="63"/>
        <v xml:space="preserve"> </v>
      </c>
      <c r="LG49" s="65"/>
      <c r="LH49" s="82" t="str">
        <f t="shared" si="103"/>
        <v xml:space="preserve"> </v>
      </c>
      <c r="LI49" s="117"/>
      <c r="LJ49" s="225">
        <v>10</v>
      </c>
      <c r="LK49" s="61" t="str">
        <f>IF(LM49=0," ",VLOOKUP(LM49,PROTOKOL!$A:$F,6))</f>
        <v>PANTOGRAF LAVABO TAŞLAMA</v>
      </c>
      <c r="LL49" s="62">
        <v>92</v>
      </c>
      <c r="LM49" s="62">
        <v>9</v>
      </c>
      <c r="LN49" s="62">
        <v>7.5</v>
      </c>
      <c r="LO49" s="63">
        <f>IF(LM49=0," ",(VLOOKUP(LM49,PROTOKOL!$A$1:$E$28,2))*LN49)</f>
        <v>65</v>
      </c>
      <c r="LP49" s="64">
        <f t="shared" si="64"/>
        <v>27</v>
      </c>
      <c r="LQ49" s="65">
        <f>IF(LM49=0," ",VLOOKUP(LM49,PROTOKOL!$A:$E,5,))</f>
        <v>0.73722857142857134</v>
      </c>
      <c r="LR49" s="82">
        <f t="shared" si="65"/>
        <v>19.905171428571425</v>
      </c>
      <c r="LS49" s="61" t="str">
        <f>IF(LU49=0," ",VLOOKUP(LU49,PROTOKOL!$A:$F,6))</f>
        <v xml:space="preserve"> </v>
      </c>
      <c r="LT49" s="66"/>
      <c r="LU49" s="66"/>
      <c r="LV49" s="62"/>
      <c r="LW49" s="63" t="str">
        <f>IF(LU49=0," ",(VLOOKUP(LU49,PROTOKOL!$A$1:$E$28,2))*LV49)</f>
        <v xml:space="preserve"> </v>
      </c>
      <c r="LX49" s="64" t="str">
        <f t="shared" si="66"/>
        <v xml:space="preserve"> </v>
      </c>
      <c r="LY49" s="65" t="str">
        <f>IF(LU49=0," ",VLOOKUP(LU49,PROTOKOL!$A:$E,5,))</f>
        <v xml:space="preserve"> </v>
      </c>
      <c r="LZ49" s="82" t="str">
        <f t="shared" si="67"/>
        <v xml:space="preserve"> </v>
      </c>
      <c r="MA49" s="65"/>
      <c r="MB49" s="82" t="str">
        <f t="shared" si="104"/>
        <v xml:space="preserve"> </v>
      </c>
      <c r="MC49" s="117"/>
      <c r="MD49" s="225">
        <v>10</v>
      </c>
      <c r="ME49" s="61" t="str">
        <f>IF(MG49=0," ",VLOOKUP(MG49,PROTOKOL!$A:$F,6))</f>
        <v xml:space="preserve"> </v>
      </c>
      <c r="MF49" s="62"/>
      <c r="MG49" s="62"/>
      <c r="MH49" s="62"/>
      <c r="MI49" s="63" t="str">
        <f>IF(MG49=0," ",(VLOOKUP(MG49,PROTOKOL!$A$1:$E$28,2))*MH49)</f>
        <v xml:space="preserve"> </v>
      </c>
      <c r="MJ49" s="64" t="str">
        <f t="shared" si="68"/>
        <v xml:space="preserve"> </v>
      </c>
      <c r="MK49" s="65" t="str">
        <f>IF(MG49=0," ",VLOOKUP(MG49,PROTOKOL!$A:$E,5,))</f>
        <v xml:space="preserve"> </v>
      </c>
      <c r="ML49" s="82" t="str">
        <f t="shared" si="69"/>
        <v xml:space="preserve"> </v>
      </c>
      <c r="MM49" s="61" t="str">
        <f>IF(MO49=0," ",VLOOKUP(MO49,PROTOKOL!$A:$F,6))</f>
        <v xml:space="preserve"> </v>
      </c>
      <c r="MN49" s="66"/>
      <c r="MO49" s="66"/>
      <c r="MP49" s="62"/>
      <c r="MQ49" s="63" t="str">
        <f>IF(MO49=0," ",(VLOOKUP(MO49,PROTOKOL!$A$1:$E$28,2))*MP49)</f>
        <v xml:space="preserve"> </v>
      </c>
      <c r="MR49" s="64" t="str">
        <f t="shared" si="70"/>
        <v xml:space="preserve"> </v>
      </c>
      <c r="MS49" s="65" t="str">
        <f>IF(MO49=0," ",VLOOKUP(MO49,PROTOKOL!$A:$E,5,))</f>
        <v xml:space="preserve"> </v>
      </c>
      <c r="MT49" s="82" t="str">
        <f t="shared" si="71"/>
        <v xml:space="preserve"> </v>
      </c>
      <c r="MU49" s="65"/>
      <c r="MV49" s="82" t="str">
        <f t="shared" si="105"/>
        <v xml:space="preserve"> </v>
      </c>
      <c r="MW49" s="117"/>
      <c r="MX49" s="225">
        <v>10</v>
      </c>
      <c r="MY49" s="61" t="str">
        <f>IF(NA49=0," ",VLOOKUP(NA49,PROTOKOL!$A:$F,6))</f>
        <v xml:space="preserve"> </v>
      </c>
      <c r="MZ49" s="62"/>
      <c r="NA49" s="62"/>
      <c r="NB49" s="62"/>
      <c r="NC49" s="63" t="str">
        <f>IF(NA49=0," ",(VLOOKUP(NA49,PROTOKOL!$A$1:$E$28,2))*NB49)</f>
        <v xml:space="preserve"> </v>
      </c>
      <c r="ND49" s="64" t="str">
        <f t="shared" si="72"/>
        <v xml:space="preserve"> </v>
      </c>
      <c r="NE49" s="65" t="str">
        <f>IF(NA49=0," ",VLOOKUP(NA49,PROTOKOL!$A:$E,5,))</f>
        <v xml:space="preserve"> </v>
      </c>
      <c r="NF49" s="82" t="str">
        <f t="shared" si="73"/>
        <v xml:space="preserve"> </v>
      </c>
      <c r="NG49" s="61" t="str">
        <f>IF(NI49=0," ",VLOOKUP(NI49,PROTOKOL!$A:$F,6))</f>
        <v xml:space="preserve"> </v>
      </c>
      <c r="NH49" s="66"/>
      <c r="NI49" s="66"/>
      <c r="NJ49" s="62"/>
      <c r="NK49" s="63" t="str">
        <f>IF(NI49=0," ",(VLOOKUP(NI49,PROTOKOL!$A$1:$E$28,2))*NJ49)</f>
        <v xml:space="preserve"> </v>
      </c>
      <c r="NL49" s="64" t="str">
        <f t="shared" si="74"/>
        <v xml:space="preserve"> </v>
      </c>
      <c r="NM49" s="65" t="str">
        <f>IF(NI49=0," ",VLOOKUP(NI49,PROTOKOL!$A:$E,5,))</f>
        <v xml:space="preserve"> </v>
      </c>
      <c r="NN49" s="82" t="str">
        <f t="shared" si="75"/>
        <v xml:space="preserve"> </v>
      </c>
      <c r="NO49" s="65"/>
      <c r="NP49" s="82" t="str">
        <f t="shared" si="106"/>
        <v xml:space="preserve"> </v>
      </c>
      <c r="NQ49" s="117"/>
      <c r="NR49" s="225">
        <v>10</v>
      </c>
      <c r="NS49" s="61" t="str">
        <f>IF(NU49=0," ",VLOOKUP(NU49,PROTOKOL!$A:$F,6))</f>
        <v>VAKUM TEST</v>
      </c>
      <c r="NT49" s="62">
        <v>235</v>
      </c>
      <c r="NU49" s="62">
        <v>4</v>
      </c>
      <c r="NV49" s="62">
        <v>7.5</v>
      </c>
      <c r="NW49" s="63">
        <f>IF(NU49=0," ",(VLOOKUP(NU49,PROTOKOL!$A$1:$E$28,2))*NV49)</f>
        <v>150</v>
      </c>
      <c r="NX49" s="64">
        <f t="shared" si="76"/>
        <v>85</v>
      </c>
      <c r="NY49" s="65">
        <f>IF(NU49=0," ",VLOOKUP(NU49,PROTOKOL!$A:$E,5,))</f>
        <v>0.32253749999999998</v>
      </c>
      <c r="NZ49" s="82">
        <f t="shared" si="77"/>
        <v>27.415687499999997</v>
      </c>
      <c r="OA49" s="61" t="str">
        <f>IF(OC49=0," ",VLOOKUP(OC49,PROTOKOL!$A:$F,6))</f>
        <v xml:space="preserve"> </v>
      </c>
      <c r="OB49" s="66"/>
      <c r="OC49" s="66"/>
      <c r="OD49" s="62"/>
      <c r="OE49" s="63" t="str">
        <f>IF(OC49=0," ",(VLOOKUP(OC49,PROTOKOL!$A$1:$E$28,2))*OD49)</f>
        <v xml:space="preserve"> </v>
      </c>
      <c r="OF49" s="64" t="str">
        <f t="shared" si="78"/>
        <v xml:space="preserve"> </v>
      </c>
      <c r="OG49" s="65" t="str">
        <f>IF(OC49=0," ",VLOOKUP(OC49,PROTOKOL!$A:$E,5,))</f>
        <v xml:space="preserve"> </v>
      </c>
      <c r="OH49" s="82" t="str">
        <f t="shared" si="79"/>
        <v xml:space="preserve"> </v>
      </c>
      <c r="OI49" s="65"/>
      <c r="OJ49" s="82" t="str">
        <f t="shared" si="107"/>
        <v xml:space="preserve"> </v>
      </c>
      <c r="OK49" s="117"/>
      <c r="OL49" s="207">
        <v>10</v>
      </c>
      <c r="OM49" s="225">
        <v>10</v>
      </c>
      <c r="ON49" s="61" t="str">
        <f>IF(OP49=0," ",VLOOKUP(OP49,PROTOKOL!$A:$F,6))</f>
        <v xml:space="preserve"> </v>
      </c>
      <c r="OO49" s="62"/>
      <c r="OP49" s="62"/>
      <c r="OQ49" s="62"/>
      <c r="OR49" s="63" t="str">
        <f>IF(OP49=0," ",(VLOOKUP(OP49,PROTOKOL!$A$1:$E$28,2))*OQ49)</f>
        <v xml:space="preserve"> </v>
      </c>
      <c r="OS49" s="64" t="str">
        <f t="shared" si="80"/>
        <v xml:space="preserve"> </v>
      </c>
      <c r="OT49" s="65" t="str">
        <f>IF(OP49=0," ",VLOOKUP(OP49,PROTOKOL!$A:$E,5,))</f>
        <v xml:space="preserve"> </v>
      </c>
      <c r="OU49" s="82" t="str">
        <f t="shared" si="81"/>
        <v xml:space="preserve"> </v>
      </c>
      <c r="OV49" s="61" t="str">
        <f>IF(OX49=0," ",VLOOKUP(OX49,PROTOKOL!$A:$F,6))</f>
        <v xml:space="preserve"> </v>
      </c>
      <c r="OW49" s="66"/>
      <c r="OX49" s="66"/>
      <c r="OY49" s="62"/>
      <c r="OZ49" s="63" t="str">
        <f>IF(OX49=0," ",(VLOOKUP(OX49,PROTOKOL!$A$1:$E$28,2))*OY49)</f>
        <v xml:space="preserve"> </v>
      </c>
      <c r="PA49" s="64" t="str">
        <f t="shared" si="108"/>
        <v xml:space="preserve"> </v>
      </c>
      <c r="PB49" s="65" t="str">
        <f>IF(OX49=0," ",VLOOKUP(OX49,PROTOKOL!$A:$E,5,))</f>
        <v xml:space="preserve"> </v>
      </c>
      <c r="PC49" s="82" t="str">
        <f t="shared" si="109"/>
        <v xml:space="preserve"> </v>
      </c>
      <c r="PD49" s="82">
        <f t="shared" si="110"/>
        <v>0</v>
      </c>
      <c r="PE49" s="82" t="str">
        <f t="shared" si="111"/>
        <v xml:space="preserve"> </v>
      </c>
      <c r="PF49" s="117"/>
      <c r="PG49" s="225">
        <v>10</v>
      </c>
      <c r="PH49" s="61" t="str">
        <f>IF(PJ49=0," ",VLOOKUP(PJ49,PROTOKOL!$A:$F,6))</f>
        <v xml:space="preserve"> </v>
      </c>
      <c r="PI49" s="62"/>
      <c r="PJ49" s="62"/>
      <c r="PK49" s="62"/>
      <c r="PL49" s="63" t="str">
        <f>IF(PJ49=0," ",(VLOOKUP(PJ49,PROTOKOL!$A$1:$E$28,2))*PK49)</f>
        <v xml:space="preserve"> </v>
      </c>
      <c r="PM49" s="64" t="str">
        <f t="shared" si="84"/>
        <v xml:space="preserve"> </v>
      </c>
      <c r="PN49" s="65" t="str">
        <f>IF(PJ49=0," ",VLOOKUP(PJ49,PROTOKOL!$A:$E,5,))</f>
        <v xml:space="preserve"> </v>
      </c>
      <c r="PO49" s="82" t="str">
        <f t="shared" si="85"/>
        <v xml:space="preserve"> </v>
      </c>
      <c r="PP49" s="61" t="str">
        <f>IF(PR49=0," ",VLOOKUP(PR49,PROTOKOL!$A:$F,6))</f>
        <v xml:space="preserve"> </v>
      </c>
      <c r="PQ49" s="66"/>
      <c r="PR49" s="66"/>
      <c r="PS49" s="62"/>
      <c r="PT49" s="63" t="str">
        <f>IF(PR49=0," ",(VLOOKUP(PR49,PROTOKOL!$A$1:$E$28,2))*PS49)</f>
        <v xml:space="preserve"> </v>
      </c>
      <c r="PU49" s="64" t="str">
        <f t="shared" si="86"/>
        <v xml:space="preserve"> </v>
      </c>
      <c r="PV49" s="65" t="str">
        <f>IF(PR49=0," ",VLOOKUP(PR49,PROTOKOL!$A:$E,5,))</f>
        <v xml:space="preserve"> </v>
      </c>
      <c r="PW49" s="82" t="str">
        <f t="shared" si="87"/>
        <v xml:space="preserve"> </v>
      </c>
      <c r="PX49" s="65"/>
      <c r="PY49" s="82" t="str">
        <f t="shared" si="112"/>
        <v xml:space="preserve"> </v>
      </c>
      <c r="PZ49" s="117"/>
      <c r="QA49" s="117"/>
      <c r="QB49" s="117"/>
      <c r="QC49" s="117"/>
      <c r="QD49" s="117"/>
      <c r="QE49" s="117"/>
      <c r="QF49" s="117"/>
      <c r="QG49" s="117"/>
      <c r="QH49" s="117"/>
      <c r="QI49" s="117"/>
      <c r="QJ49" s="117"/>
      <c r="QK49" s="117"/>
      <c r="QL49" s="117"/>
      <c r="QM49" s="117"/>
      <c r="QN49" s="117"/>
      <c r="QO49" s="117"/>
    </row>
    <row r="50" spans="1:457" ht="12.75" customHeight="1">
      <c r="B50" s="226"/>
      <c r="C50" s="61" t="str">
        <f>IF(E50=0," ",VLOOKUP(E50,PROTOKOL!$A:$F,6))</f>
        <v>KOKU TESTİ</v>
      </c>
      <c r="D50" s="62">
        <v>1</v>
      </c>
      <c r="E50" s="62">
        <v>16</v>
      </c>
      <c r="F50" s="62">
        <v>1.5</v>
      </c>
      <c r="G50" s="63">
        <f>IF(E50=0," ",(VLOOKUP(E50,PROTOKOL!$A$1:$E$28,2))*F50)</f>
        <v>0</v>
      </c>
      <c r="H50" s="64">
        <f t="shared" si="0"/>
        <v>1</v>
      </c>
      <c r="I50" s="65">
        <f>IF(E50=0," ",VLOOKUP(E50,PROTOKOL!$A:$E,5,))</f>
        <v>25.405435113750318</v>
      </c>
      <c r="J50" s="82">
        <f>IF(E50=0," ",I50*H50)/7.5*1.5</f>
        <v>5.0810870227500642</v>
      </c>
      <c r="K50" s="61" t="str">
        <f>IF(M50=0," ",VLOOKUP(M50,PROTOKOL!$A:$F,6))</f>
        <v xml:space="preserve"> </v>
      </c>
      <c r="L50" s="66"/>
      <c r="M50" s="66"/>
      <c r="N50" s="62"/>
      <c r="O50" s="63" t="str">
        <f>IF(M50=0," ",(VLOOKUP(M50,PROTOKOL!$A$1:$E$28,2))*N50)</f>
        <v xml:space="preserve"> </v>
      </c>
      <c r="P50" s="64" t="str">
        <f t="shared" si="2"/>
        <v xml:space="preserve"> </v>
      </c>
      <c r="Q50" s="65" t="str">
        <f>IF(M50=0," ",VLOOKUP(M50,PROTOKOL!$A:$E,5,))</f>
        <v xml:space="preserve"> </v>
      </c>
      <c r="R50" s="82" t="str">
        <f t="shared" si="3"/>
        <v xml:space="preserve"> </v>
      </c>
      <c r="S50" s="65"/>
      <c r="T50" s="82" t="str">
        <f t="shared" si="88"/>
        <v xml:space="preserve"> </v>
      </c>
      <c r="U50" s="185" t="str">
        <f>IF(F49+F50+F51=7.5,"ü","û")</f>
        <v>ü</v>
      </c>
      <c r="V50" s="226"/>
      <c r="W50" s="61" t="s">
        <v>48</v>
      </c>
      <c r="X50" s="62"/>
      <c r="Y50" s="62"/>
      <c r="Z50" s="62"/>
      <c r="AA50" s="63" t="str">
        <f>IF(Y50=0," ",(VLOOKUP(Y50,PROTOKOL!$A$1:$E$28,2))*Z50)</f>
        <v xml:space="preserve"> </v>
      </c>
      <c r="AB50" s="64" t="str">
        <f t="shared" si="4"/>
        <v xml:space="preserve"> </v>
      </c>
      <c r="AC50" s="65" t="str">
        <f>IF(Y50=0," ",VLOOKUP(Y50,PROTOKOL!$A:$E,5,))</f>
        <v xml:space="preserve"> </v>
      </c>
      <c r="AD50" s="82" t="str">
        <f t="shared" si="5"/>
        <v xml:space="preserve"> </v>
      </c>
      <c r="AE50" s="61" t="str">
        <f>IF(AG50=0," ",VLOOKUP(AG50,PROTOKOL!$A:$F,6))</f>
        <v xml:space="preserve"> </v>
      </c>
      <c r="AF50" s="66"/>
      <c r="AG50" s="66"/>
      <c r="AH50" s="62"/>
      <c r="AI50" s="63" t="str">
        <f>IF(AG50=0," ",(VLOOKUP(AG50,PROTOKOL!$A$1:$E$28,2))*AH50)</f>
        <v xml:space="preserve"> </v>
      </c>
      <c r="AJ50" s="64" t="str">
        <f t="shared" si="6"/>
        <v xml:space="preserve"> </v>
      </c>
      <c r="AK50" s="65" t="str">
        <f>IF(AG50=0," ",VLOOKUP(AG50,PROTOKOL!$A:$E,5,))</f>
        <v xml:space="preserve"> </v>
      </c>
      <c r="AL50" s="82" t="str">
        <f t="shared" si="7"/>
        <v xml:space="preserve"> </v>
      </c>
      <c r="AM50" s="65"/>
      <c r="AN50" s="82" t="str">
        <f t="shared" si="89"/>
        <v xml:space="preserve"> </v>
      </c>
      <c r="AO50" s="185" t="str">
        <f>IF(Z49+Z50+Z51=7.5,"ü","û")</f>
        <v>û</v>
      </c>
      <c r="AP50" s="226"/>
      <c r="AQ50" s="61" t="s">
        <v>48</v>
      </c>
      <c r="AR50" s="62"/>
      <c r="AS50" s="62"/>
      <c r="AT50" s="62"/>
      <c r="AU50" s="63" t="str">
        <f>IF(AS50=0," ",(VLOOKUP(AS50,PROTOKOL!$A$1:$E$28,2))*AT50)</f>
        <v xml:space="preserve"> </v>
      </c>
      <c r="AV50" s="64" t="str">
        <f t="shared" si="8"/>
        <v xml:space="preserve"> </v>
      </c>
      <c r="AW50" s="65" t="str">
        <f>IF(AS50=0," ",VLOOKUP(AS50,PROTOKOL!$A:$E,5,))</f>
        <v xml:space="preserve"> </v>
      </c>
      <c r="AX50" s="82" t="str">
        <f t="shared" si="9"/>
        <v xml:space="preserve"> </v>
      </c>
      <c r="AY50" s="61" t="str">
        <f>IF(BA50=0," ",VLOOKUP(BA50,PROTOKOL!$A:$F,6))</f>
        <v xml:space="preserve"> </v>
      </c>
      <c r="AZ50" s="66"/>
      <c r="BA50" s="66"/>
      <c r="BB50" s="62"/>
      <c r="BC50" s="63" t="str">
        <f>IF(BA50=0," ",(VLOOKUP(BA50,PROTOKOL!$A$1:$E$28,2))*BB50)</f>
        <v xml:space="preserve"> </v>
      </c>
      <c r="BD50" s="64" t="str">
        <f t="shared" si="10"/>
        <v xml:space="preserve"> </v>
      </c>
      <c r="BE50" s="65" t="str">
        <f>IF(BA50=0," ",VLOOKUP(BA50,PROTOKOL!$A:$E,5,))</f>
        <v xml:space="preserve"> </v>
      </c>
      <c r="BF50" s="82" t="str">
        <f t="shared" si="11"/>
        <v xml:space="preserve"> </v>
      </c>
      <c r="BG50" s="65"/>
      <c r="BH50" s="82" t="str">
        <f t="shared" si="90"/>
        <v xml:space="preserve"> </v>
      </c>
      <c r="BI50" s="185" t="str">
        <f>IF(AT49+AT50+AT51=7.5,"ü","û")</f>
        <v>û</v>
      </c>
      <c r="BJ50" s="226"/>
      <c r="BK50" s="61" t="str">
        <f>IF(BM50=0," ",VLOOKUP(BM50,PROTOKOL!$A:$F,6))</f>
        <v xml:space="preserve"> </v>
      </c>
      <c r="BL50" s="62"/>
      <c r="BM50" s="62"/>
      <c r="BN50" s="62"/>
      <c r="BO50" s="63" t="str">
        <f>IF(BM50=0," ",(VLOOKUP(BM50,PROTOKOL!$A$1:$E$28,2))*BN50)</f>
        <v xml:space="preserve"> </v>
      </c>
      <c r="BP50" s="64" t="str">
        <f t="shared" si="12"/>
        <v xml:space="preserve"> </v>
      </c>
      <c r="BQ50" s="65" t="str">
        <f>IF(BM50=0," ",VLOOKUP(BM50,PROTOKOL!$A:$E,5,))</f>
        <v xml:space="preserve"> </v>
      </c>
      <c r="BR50" s="82" t="str">
        <f t="shared" si="13"/>
        <v xml:space="preserve"> </v>
      </c>
      <c r="BS50" s="61" t="str">
        <f>IF(BU50=0," ",VLOOKUP(BU50,PROTOKOL!$A:$F,6))</f>
        <v xml:space="preserve"> </v>
      </c>
      <c r="BT50" s="66"/>
      <c r="BU50" s="66"/>
      <c r="BV50" s="62"/>
      <c r="BW50" s="63" t="str">
        <f>IF(BU50=0," ",(VLOOKUP(BU50,PROTOKOL!$A$1:$E$28,2))*BV50)</f>
        <v xml:space="preserve"> </v>
      </c>
      <c r="BX50" s="64" t="str">
        <f t="shared" si="14"/>
        <v xml:space="preserve"> </v>
      </c>
      <c r="BY50" s="65" t="str">
        <f>IF(BU50=0," ",VLOOKUP(BU50,PROTOKOL!$A:$E,5,))</f>
        <v xml:space="preserve"> </v>
      </c>
      <c r="BZ50" s="82" t="str">
        <f t="shared" si="15"/>
        <v xml:space="preserve"> </v>
      </c>
      <c r="CA50" s="65"/>
      <c r="CB50" s="82" t="str">
        <f t="shared" si="91"/>
        <v xml:space="preserve"> </v>
      </c>
      <c r="CC50" s="185" t="str">
        <f>IF(AT49+AT50+AT51=7.5,"ü","û")</f>
        <v>û</v>
      </c>
      <c r="CD50" s="226"/>
      <c r="CE50" s="61" t="s">
        <v>48</v>
      </c>
      <c r="CF50" s="62"/>
      <c r="CG50" s="62"/>
      <c r="CH50" s="62"/>
      <c r="CI50" s="63" t="str">
        <f>IF(CG50=0," ",(VLOOKUP(CG50,PROTOKOL!$A$1:$E$28,2))*CH50)</f>
        <v xml:space="preserve"> </v>
      </c>
      <c r="CJ50" s="64" t="str">
        <f t="shared" si="16"/>
        <v xml:space="preserve"> </v>
      </c>
      <c r="CK50" s="65" t="str">
        <f>IF(CG50=0," ",VLOOKUP(CG50,PROTOKOL!$A:$E,5,))</f>
        <v xml:space="preserve"> </v>
      </c>
      <c r="CL50" s="82" t="str">
        <f t="shared" si="17"/>
        <v xml:space="preserve"> </v>
      </c>
      <c r="CM50" s="61" t="str">
        <f>IF(CO50=0," ",VLOOKUP(CO50,PROTOKOL!$A:$F,6))</f>
        <v xml:space="preserve"> </v>
      </c>
      <c r="CN50" s="66"/>
      <c r="CO50" s="66"/>
      <c r="CP50" s="62"/>
      <c r="CQ50" s="63" t="str">
        <f>IF(CO50=0," ",(VLOOKUP(CO50,PROTOKOL!$A$1:$E$28,2))*CP50)</f>
        <v xml:space="preserve"> </v>
      </c>
      <c r="CR50" s="64" t="str">
        <f t="shared" si="18"/>
        <v xml:space="preserve"> </v>
      </c>
      <c r="CS50" s="65" t="str">
        <f>IF(CO50=0," ",VLOOKUP(CO50,PROTOKOL!$A:$E,5,))</f>
        <v xml:space="preserve"> </v>
      </c>
      <c r="CT50" s="82" t="str">
        <f t="shared" si="19"/>
        <v xml:space="preserve"> </v>
      </c>
      <c r="CU50" s="65"/>
      <c r="CV50" s="82" t="str">
        <f t="shared" si="92"/>
        <v xml:space="preserve"> </v>
      </c>
      <c r="CW50" s="185" t="str">
        <f>IF(CH49+CH50+CH51=7.5,"ü","û")</f>
        <v>û</v>
      </c>
      <c r="CX50" s="226"/>
      <c r="CY50" s="61" t="str">
        <f>IF(DA50=0," ",VLOOKUP(DA50,PROTOKOL!$A:$F,6))</f>
        <v xml:space="preserve"> </v>
      </c>
      <c r="CZ50" s="62"/>
      <c r="DA50" s="62"/>
      <c r="DB50" s="62"/>
      <c r="DC50" s="63" t="str">
        <f>IF(DA50=0," ",(VLOOKUP(DA50,PROTOKOL!$A$1:$E$28,2))*DB50)</f>
        <v xml:space="preserve"> </v>
      </c>
      <c r="DD50" s="64" t="str">
        <f t="shared" si="20"/>
        <v xml:space="preserve"> </v>
      </c>
      <c r="DE50" s="65" t="str">
        <f>IF(DA50=0," ",VLOOKUP(DA50,PROTOKOL!$A:$E,5,))</f>
        <v xml:space="preserve"> </v>
      </c>
      <c r="DF50" s="82" t="str">
        <f t="shared" si="21"/>
        <v xml:space="preserve"> </v>
      </c>
      <c r="DG50" s="61" t="str">
        <f>IF(DI50=0," ",VLOOKUP(DI50,PROTOKOL!$A:$F,6))</f>
        <v xml:space="preserve"> </v>
      </c>
      <c r="DH50" s="66"/>
      <c r="DI50" s="66"/>
      <c r="DJ50" s="62"/>
      <c r="DK50" s="63" t="str">
        <f>IF(DI50=0," ",(VLOOKUP(DI50,PROTOKOL!$A$1:$E$28,2))*DJ50)</f>
        <v xml:space="preserve"> </v>
      </c>
      <c r="DL50" s="64" t="str">
        <f t="shared" si="22"/>
        <v xml:space="preserve"> </v>
      </c>
      <c r="DM50" s="65" t="str">
        <f>IF(DI50=0," ",VLOOKUP(DI50,PROTOKOL!$A:$E,5,))</f>
        <v xml:space="preserve"> </v>
      </c>
      <c r="DN50" s="82" t="str">
        <f t="shared" si="23"/>
        <v xml:space="preserve"> </v>
      </c>
      <c r="DO50" s="65"/>
      <c r="DP50" s="82" t="str">
        <f t="shared" si="93"/>
        <v xml:space="preserve"> </v>
      </c>
      <c r="DQ50" s="185" t="str">
        <f>IF(DB49+DB50+DB51=7.5,"ü","û")</f>
        <v>ü</v>
      </c>
      <c r="DR50" s="226"/>
      <c r="DS50" s="61" t="str">
        <f>IF(DU50=0," ",VLOOKUP(DU50,PROTOKOL!$A:$F,6))</f>
        <v>PERDE KESME SULU SİST.</v>
      </c>
      <c r="DT50" s="62">
        <v>41</v>
      </c>
      <c r="DU50" s="62">
        <v>8</v>
      </c>
      <c r="DV50" s="62">
        <v>2</v>
      </c>
      <c r="DW50" s="63">
        <f>IF(DU50=0," ",(VLOOKUP(DU50,PROTOKOL!$A$1:$E$28,2))*DV50)</f>
        <v>26.133333333333333</v>
      </c>
      <c r="DX50" s="64">
        <f t="shared" si="24"/>
        <v>14.866666666666667</v>
      </c>
      <c r="DY50" s="65">
        <f>IF(DU50=0," ",VLOOKUP(DU50,PROTOKOL!$A:$E,5,))</f>
        <v>0.49621153846153848</v>
      </c>
      <c r="DZ50" s="82">
        <f t="shared" si="25"/>
        <v>7.3770115384615389</v>
      </c>
      <c r="EA50" s="61" t="str">
        <f>IF(EC50=0," ",VLOOKUP(EC50,PROTOKOL!$A:$F,6))</f>
        <v xml:space="preserve"> </v>
      </c>
      <c r="EB50" s="66"/>
      <c r="EC50" s="66"/>
      <c r="ED50" s="62"/>
      <c r="EE50" s="63" t="str">
        <f>IF(EC50=0," ",(VLOOKUP(EC50,PROTOKOL!$A$1:$E$28,2))*ED50)</f>
        <v xml:space="preserve"> </v>
      </c>
      <c r="EF50" s="64" t="str">
        <f t="shared" si="26"/>
        <v xml:space="preserve"> </v>
      </c>
      <c r="EG50" s="65" t="str">
        <f>IF(EC50=0," ",VLOOKUP(EC50,PROTOKOL!$A:$E,5,))</f>
        <v xml:space="preserve"> </v>
      </c>
      <c r="EH50" s="82" t="str">
        <f t="shared" si="27"/>
        <v xml:space="preserve"> </v>
      </c>
      <c r="EI50" s="65"/>
      <c r="EJ50" s="82" t="str">
        <f t="shared" si="94"/>
        <v xml:space="preserve"> </v>
      </c>
      <c r="EK50" s="185" t="str">
        <f>IF(DB49+DB50+DB51=7.5,"ü","û")</f>
        <v>ü</v>
      </c>
      <c r="EL50" s="226"/>
      <c r="EM50" s="61" t="s">
        <v>48</v>
      </c>
      <c r="EN50" s="62"/>
      <c r="EO50" s="62"/>
      <c r="EP50" s="62"/>
      <c r="EQ50" s="63" t="str">
        <f>IF(EO50=0," ",(VLOOKUP(EO50,PROTOKOL!$A$1:$E$28,2))*EP50)</f>
        <v xml:space="preserve"> </v>
      </c>
      <c r="ER50" s="64" t="str">
        <f t="shared" si="28"/>
        <v xml:space="preserve"> </v>
      </c>
      <c r="ES50" s="65" t="str">
        <f>IF(EO50=0," ",VLOOKUP(EO50,PROTOKOL!$A:$E,5,))</f>
        <v xml:space="preserve"> </v>
      </c>
      <c r="ET50" s="82" t="str">
        <f t="shared" si="29"/>
        <v xml:space="preserve"> </v>
      </c>
      <c r="EU50" s="61" t="str">
        <f>IF(EW50=0," ",VLOOKUP(EW50,PROTOKOL!$A:$F,6))</f>
        <v xml:space="preserve"> </v>
      </c>
      <c r="EV50" s="66"/>
      <c r="EW50" s="66"/>
      <c r="EX50" s="62"/>
      <c r="EY50" s="63" t="str">
        <f>IF(EW50=0," ",(VLOOKUP(EW50,PROTOKOL!$A$1:$E$28,2))*EX50)</f>
        <v xml:space="preserve"> </v>
      </c>
      <c r="EZ50" s="64" t="str">
        <f t="shared" si="30"/>
        <v xml:space="preserve"> </v>
      </c>
      <c r="FA50" s="65" t="str">
        <f>IF(EW50=0," ",VLOOKUP(EW50,PROTOKOL!$A:$E,5,))</f>
        <v xml:space="preserve"> </v>
      </c>
      <c r="FB50" s="82" t="str">
        <f t="shared" si="31"/>
        <v xml:space="preserve"> </v>
      </c>
      <c r="FC50" s="65"/>
      <c r="FD50" s="82" t="str">
        <f t="shared" si="95"/>
        <v xml:space="preserve"> </v>
      </c>
      <c r="FE50" s="185" t="str">
        <f>IF(EP49+EP50+EP51=7.5,"ü","û")</f>
        <v>û</v>
      </c>
      <c r="FF50" s="226"/>
      <c r="FG50" s="61" t="str">
        <f>IF(FI50=0," ",VLOOKUP(FI50,PROTOKOL!$A:$F,6))</f>
        <v>KOKU TESTİ</v>
      </c>
      <c r="FH50" s="62">
        <v>1</v>
      </c>
      <c r="FI50" s="62">
        <v>16</v>
      </c>
      <c r="FJ50" s="62">
        <v>1</v>
      </c>
      <c r="FK50" s="63">
        <f>IF(FI50=0," ",(VLOOKUP(FI50,PROTOKOL!$A$1:$E$28,2))*FJ50)</f>
        <v>0</v>
      </c>
      <c r="FL50" s="64">
        <f t="shared" si="32"/>
        <v>1</v>
      </c>
      <c r="FM50" s="65">
        <f>IF(FI50=0," ",VLOOKUP(FI50,PROTOKOL!$A:$E,5,))</f>
        <v>25.405435113750318</v>
      </c>
      <c r="FN50" s="82">
        <f>IF(FI50=0," ",FM50*FL50)/7.5*1</f>
        <v>3.3873913485000426</v>
      </c>
      <c r="FO50" s="61" t="str">
        <f>IF(FQ50=0," ",VLOOKUP(FQ50,PROTOKOL!$A:$F,6))</f>
        <v xml:space="preserve"> </v>
      </c>
      <c r="FP50" s="66"/>
      <c r="FQ50" s="66"/>
      <c r="FR50" s="62"/>
      <c r="FS50" s="63" t="str">
        <f>IF(FQ50=0," ",(VLOOKUP(FQ50,PROTOKOL!$A$1:$E$28,2))*FR50)</f>
        <v xml:space="preserve"> </v>
      </c>
      <c r="FT50" s="64" t="str">
        <f t="shared" si="34"/>
        <v xml:space="preserve"> </v>
      </c>
      <c r="FU50" s="65" t="str">
        <f>IF(FQ50=0," ",VLOOKUP(FQ50,PROTOKOL!$A:$E,5,))</f>
        <v xml:space="preserve"> </v>
      </c>
      <c r="FV50" s="82" t="str">
        <f t="shared" si="35"/>
        <v xml:space="preserve"> </v>
      </c>
      <c r="FW50" s="65"/>
      <c r="FX50" s="82" t="str">
        <f t="shared" si="96"/>
        <v xml:space="preserve"> </v>
      </c>
      <c r="FY50" s="185" t="str">
        <f>IF(EP49+EP50+EP51=7.5,"ü","û")</f>
        <v>û</v>
      </c>
      <c r="FZ50" s="226"/>
      <c r="GA50" s="61" t="str">
        <f>IF(GC50=0," ",VLOOKUP(GC50,PROTOKOL!$A:$F,6))</f>
        <v xml:space="preserve"> </v>
      </c>
      <c r="GB50" s="62"/>
      <c r="GC50" s="62"/>
      <c r="GD50" s="62"/>
      <c r="GE50" s="63" t="str">
        <f>IF(GC50=0," ",(VLOOKUP(GC50,PROTOKOL!$A$1:$E$28,2))*GD50)</f>
        <v xml:space="preserve"> </v>
      </c>
      <c r="GF50" s="64" t="str">
        <f t="shared" si="36"/>
        <v xml:space="preserve"> </v>
      </c>
      <c r="GG50" s="65" t="str">
        <f>IF(GC50=0," ",VLOOKUP(GC50,PROTOKOL!$A:$E,5,))</f>
        <v xml:space="preserve"> </v>
      </c>
      <c r="GH50" s="82" t="str">
        <f t="shared" si="37"/>
        <v xml:space="preserve"> </v>
      </c>
      <c r="GI50" s="61" t="str">
        <f>IF(GK50=0," ",VLOOKUP(GK50,PROTOKOL!$A:$F,6))</f>
        <v xml:space="preserve"> </v>
      </c>
      <c r="GJ50" s="66"/>
      <c r="GK50" s="66"/>
      <c r="GL50" s="62"/>
      <c r="GM50" s="63" t="str">
        <f>IF(GK50=0," ",(VLOOKUP(GK50,PROTOKOL!$A$1:$E$28,2))*GL50)</f>
        <v xml:space="preserve"> </v>
      </c>
      <c r="GN50" s="64" t="str">
        <f t="shared" si="38"/>
        <v xml:space="preserve"> </v>
      </c>
      <c r="GO50" s="65" t="str">
        <f>IF(GK50=0," ",VLOOKUP(GK50,PROTOKOL!$A:$E,5,))</f>
        <v xml:space="preserve"> </v>
      </c>
      <c r="GP50" s="82" t="str">
        <f t="shared" si="39"/>
        <v xml:space="preserve"> </v>
      </c>
      <c r="GQ50" s="65"/>
      <c r="GR50" s="82" t="str">
        <f t="shared" si="97"/>
        <v xml:space="preserve"> </v>
      </c>
      <c r="GS50" s="185" t="str">
        <f>IF(GD49+GD50+GD51=7.5,"ü","û")</f>
        <v>ü</v>
      </c>
      <c r="GT50" s="226"/>
      <c r="GU50" s="61" t="str">
        <f>IF(GW50=0," ",VLOOKUP(GW50,PROTOKOL!$A:$F,6))</f>
        <v xml:space="preserve"> </v>
      </c>
      <c r="GV50" s="62"/>
      <c r="GW50" s="62"/>
      <c r="GX50" s="62"/>
      <c r="GY50" s="63" t="str">
        <f>IF(GW50=0," ",(VLOOKUP(GW50,PROTOKOL!$A$1:$E$28,2))*GX50)</f>
        <v xml:space="preserve"> </v>
      </c>
      <c r="GZ50" s="64" t="str">
        <f t="shared" si="40"/>
        <v xml:space="preserve"> </v>
      </c>
      <c r="HA50" s="65" t="str">
        <f>IF(GW50=0," ",VLOOKUP(GW50,PROTOKOL!$A:$E,5,))</f>
        <v xml:space="preserve"> </v>
      </c>
      <c r="HB50" s="82" t="str">
        <f t="shared" si="41"/>
        <v xml:space="preserve"> </v>
      </c>
      <c r="HC50" s="61" t="str">
        <f>IF(HE50=0," ",VLOOKUP(HE50,PROTOKOL!$A:$F,6))</f>
        <v xml:space="preserve"> </v>
      </c>
      <c r="HD50" s="66"/>
      <c r="HE50" s="66"/>
      <c r="HF50" s="62"/>
      <c r="HG50" s="63" t="str">
        <f>IF(HE50=0," ",(VLOOKUP(HE50,PROTOKOL!$A$1:$E$28,2))*HF50)</f>
        <v xml:space="preserve"> </v>
      </c>
      <c r="HH50" s="64" t="str">
        <f t="shared" si="42"/>
        <v xml:space="preserve"> </v>
      </c>
      <c r="HI50" s="65" t="str">
        <f>IF(HE50=0," ",VLOOKUP(HE50,PROTOKOL!$A:$E,5,))</f>
        <v xml:space="preserve"> </v>
      </c>
      <c r="HJ50" s="82" t="str">
        <f t="shared" si="43"/>
        <v xml:space="preserve"> </v>
      </c>
      <c r="HK50" s="65"/>
      <c r="HL50" s="82" t="str">
        <f t="shared" si="98"/>
        <v xml:space="preserve"> </v>
      </c>
      <c r="HM50" s="185" t="str">
        <f>IF(GX49+GX50+GX51=7.5,"ü","û")</f>
        <v>ü</v>
      </c>
      <c r="HN50" s="226"/>
      <c r="HO50" s="61" t="s">
        <v>48</v>
      </c>
      <c r="HP50" s="62"/>
      <c r="HQ50" s="62"/>
      <c r="HR50" s="62"/>
      <c r="HS50" s="63" t="str">
        <f>IF(HQ50=0," ",(VLOOKUP(HQ50,PROTOKOL!$A$1:$E$28,2))*HR50)</f>
        <v xml:space="preserve"> </v>
      </c>
      <c r="HT50" s="64" t="str">
        <f t="shared" si="44"/>
        <v xml:space="preserve"> </v>
      </c>
      <c r="HU50" s="65" t="str">
        <f>IF(HQ50=0," ",VLOOKUP(HQ50,PROTOKOL!$A:$E,5,))</f>
        <v xml:space="preserve"> </v>
      </c>
      <c r="HV50" s="82" t="str">
        <f t="shared" si="45"/>
        <v xml:space="preserve"> </v>
      </c>
      <c r="HW50" s="61" t="str">
        <f>IF(HY50=0," ",VLOOKUP(HY50,PROTOKOL!$A:$F,6))</f>
        <v xml:space="preserve"> </v>
      </c>
      <c r="HX50" s="66"/>
      <c r="HY50" s="66"/>
      <c r="HZ50" s="62"/>
      <c r="IA50" s="63" t="str">
        <f>IF(HY50=0," ",(VLOOKUP(HY50,PROTOKOL!$A$1:$E$28,2))*HZ50)</f>
        <v xml:space="preserve"> </v>
      </c>
      <c r="IB50" s="64" t="str">
        <f t="shared" si="46"/>
        <v xml:space="preserve"> </v>
      </c>
      <c r="IC50" s="65" t="str">
        <f>IF(HY50=0," ",VLOOKUP(HY50,PROTOKOL!$A:$E,5,))</f>
        <v xml:space="preserve"> </v>
      </c>
      <c r="ID50" s="82" t="str">
        <f t="shared" si="47"/>
        <v xml:space="preserve"> </v>
      </c>
      <c r="IE50" s="65"/>
      <c r="IF50" s="82" t="str">
        <f t="shared" si="99"/>
        <v xml:space="preserve"> </v>
      </c>
      <c r="IG50" s="185" t="str">
        <f>IF(HR49+HR50+HR51=7.5,"ü","û")</f>
        <v>û</v>
      </c>
      <c r="IH50" s="226"/>
      <c r="II50" s="61" t="str">
        <f>IF(IK50=0," ",VLOOKUP(IK50,PROTOKOL!$A:$F,6))</f>
        <v xml:space="preserve"> </v>
      </c>
      <c r="IJ50" s="62"/>
      <c r="IK50" s="62"/>
      <c r="IL50" s="62"/>
      <c r="IM50" s="63" t="str">
        <f>IF(IK50=0," ",(VLOOKUP(IK50,PROTOKOL!$A$1:$E$28,2))*IL50)</f>
        <v xml:space="preserve"> </v>
      </c>
      <c r="IN50" s="64" t="str">
        <f t="shared" si="48"/>
        <v xml:space="preserve"> </v>
      </c>
      <c r="IO50" s="65" t="str">
        <f>IF(IK50=0," ",VLOOKUP(IK50,PROTOKOL!$A:$E,5,))</f>
        <v xml:space="preserve"> </v>
      </c>
      <c r="IP50" s="82" t="str">
        <f t="shared" si="49"/>
        <v xml:space="preserve"> </v>
      </c>
      <c r="IQ50" s="61" t="str">
        <f>IF(IS50=0," ",VLOOKUP(IS50,PROTOKOL!$A:$F,6))</f>
        <v xml:space="preserve"> </v>
      </c>
      <c r="IR50" s="66"/>
      <c r="IS50" s="66"/>
      <c r="IT50" s="62"/>
      <c r="IU50" s="63" t="str">
        <f>IF(IS50=0," ",(VLOOKUP(IS50,PROTOKOL!$A$1:$E$28,2))*IT50)</f>
        <v xml:space="preserve"> </v>
      </c>
      <c r="IV50" s="64" t="str">
        <f t="shared" si="50"/>
        <v xml:space="preserve"> </v>
      </c>
      <c r="IW50" s="65" t="str">
        <f>IF(IS50=0," ",VLOOKUP(IS50,PROTOKOL!$A:$E,5,))</f>
        <v xml:space="preserve"> </v>
      </c>
      <c r="IX50" s="82" t="str">
        <f t="shared" si="51"/>
        <v xml:space="preserve"> </v>
      </c>
      <c r="IY50" s="65"/>
      <c r="IZ50" s="82" t="str">
        <f t="shared" si="100"/>
        <v xml:space="preserve"> </v>
      </c>
      <c r="JA50" s="185" t="str">
        <f>IF(HR49+HR50+HR51=7.5,"ü","û")</f>
        <v>û</v>
      </c>
      <c r="JB50" s="226"/>
      <c r="JC50" s="61" t="s">
        <v>48</v>
      </c>
      <c r="JD50" s="62"/>
      <c r="JE50" s="62"/>
      <c r="JF50" s="62"/>
      <c r="JG50" s="63" t="str">
        <f>IF(JE50=0," ",(VLOOKUP(JE50,PROTOKOL!$A$1:$E$28,2))*JF50)</f>
        <v xml:space="preserve"> </v>
      </c>
      <c r="JH50" s="64" t="str">
        <f t="shared" si="52"/>
        <v xml:space="preserve"> </v>
      </c>
      <c r="JI50" s="65" t="str">
        <f>IF(JE50=0," ",VLOOKUP(JE50,PROTOKOL!$A:$E,5,))</f>
        <v xml:space="preserve"> </v>
      </c>
      <c r="JJ50" s="82" t="str">
        <f t="shared" si="53"/>
        <v xml:space="preserve"> </v>
      </c>
      <c r="JK50" s="61" t="str">
        <f>IF(JM50=0," ",VLOOKUP(JM50,PROTOKOL!$A:$F,6))</f>
        <v xml:space="preserve"> </v>
      </c>
      <c r="JL50" s="66"/>
      <c r="JM50" s="66"/>
      <c r="JN50" s="62"/>
      <c r="JO50" s="63" t="str">
        <f>IF(JM50=0," ",(VLOOKUP(JM50,PROTOKOL!$A$1:$E$28,2))*JN50)</f>
        <v xml:space="preserve"> </v>
      </c>
      <c r="JP50" s="64" t="str">
        <f t="shared" si="54"/>
        <v xml:space="preserve"> </v>
      </c>
      <c r="JQ50" s="65" t="str">
        <f>IF(JM50=0," ",VLOOKUP(JM50,PROTOKOL!$A:$E,5,))</f>
        <v xml:space="preserve"> </v>
      </c>
      <c r="JR50" s="82" t="str">
        <f t="shared" si="55"/>
        <v xml:space="preserve"> </v>
      </c>
      <c r="JS50" s="65"/>
      <c r="JT50" s="82" t="str">
        <f t="shared" si="101"/>
        <v xml:space="preserve"> </v>
      </c>
      <c r="JU50" s="185" t="str">
        <f>IF(JF49+JF50+JF51=7.5,"ü","û")</f>
        <v>û</v>
      </c>
      <c r="JV50" s="226"/>
      <c r="JW50" s="61" t="s">
        <v>48</v>
      </c>
      <c r="JX50" s="62"/>
      <c r="JY50" s="62"/>
      <c r="JZ50" s="62"/>
      <c r="KA50" s="63" t="str">
        <f>IF(JY50=0," ",(VLOOKUP(JY50,PROTOKOL!$A$1:$E$28,2))*JZ50)</f>
        <v xml:space="preserve"> </v>
      </c>
      <c r="KB50" s="64" t="str">
        <f t="shared" si="56"/>
        <v xml:space="preserve"> </v>
      </c>
      <c r="KC50" s="65" t="str">
        <f>IF(JY50=0," ",VLOOKUP(JY50,PROTOKOL!$A:$E,5,))</f>
        <v xml:space="preserve"> </v>
      </c>
      <c r="KD50" s="82" t="str">
        <f t="shared" si="57"/>
        <v xml:space="preserve"> </v>
      </c>
      <c r="KE50" s="61" t="str">
        <f>IF(KG50=0," ",VLOOKUP(KG50,PROTOKOL!$A:$F,6))</f>
        <v xml:space="preserve"> </v>
      </c>
      <c r="KF50" s="66"/>
      <c r="KG50" s="66"/>
      <c r="KH50" s="62"/>
      <c r="KI50" s="63" t="str">
        <f>IF(KG50=0," ",(VLOOKUP(KG50,PROTOKOL!$A$1:$E$28,2))*KH50)</f>
        <v xml:space="preserve"> </v>
      </c>
      <c r="KJ50" s="64" t="str">
        <f t="shared" si="58"/>
        <v xml:space="preserve"> </v>
      </c>
      <c r="KK50" s="65" t="str">
        <f>IF(KG50=0," ",VLOOKUP(KG50,PROTOKOL!$A:$E,5,))</f>
        <v xml:space="preserve"> </v>
      </c>
      <c r="KL50" s="82" t="str">
        <f t="shared" si="59"/>
        <v xml:space="preserve"> </v>
      </c>
      <c r="KM50" s="65"/>
      <c r="KN50" s="82" t="str">
        <f t="shared" si="102"/>
        <v xml:space="preserve"> </v>
      </c>
      <c r="KO50" s="185" t="str">
        <f>IF(JZ49+JZ50+JZ51=7.5,"ü","û")</f>
        <v>û</v>
      </c>
      <c r="KP50" s="226"/>
      <c r="KQ50" s="61" t="str">
        <f>IF(KS50=0," ",VLOOKUP(KS50,PROTOKOL!$A:$F,6))</f>
        <v xml:space="preserve"> </v>
      </c>
      <c r="KR50" s="62"/>
      <c r="KS50" s="62"/>
      <c r="KT50" s="62"/>
      <c r="KU50" s="63" t="str">
        <f>IF(KS50=0," ",(VLOOKUP(KS50,PROTOKOL!$A$1:$E$28,2))*KT50)</f>
        <v xml:space="preserve"> </v>
      </c>
      <c r="KV50" s="64" t="str">
        <f t="shared" si="60"/>
        <v xml:space="preserve"> </v>
      </c>
      <c r="KW50" s="65" t="str">
        <f>IF(KS50=0," ",VLOOKUP(KS50,PROTOKOL!$A:$E,5,))</f>
        <v xml:space="preserve"> </v>
      </c>
      <c r="KX50" s="82" t="str">
        <f t="shared" si="61"/>
        <v xml:space="preserve"> </v>
      </c>
      <c r="KY50" s="61" t="str">
        <f>IF(LA50=0," ",VLOOKUP(LA50,PROTOKOL!$A:$F,6))</f>
        <v xml:space="preserve"> </v>
      </c>
      <c r="KZ50" s="66"/>
      <c r="LA50" s="66"/>
      <c r="LB50" s="62"/>
      <c r="LC50" s="63" t="str">
        <f>IF(LA50=0," ",(VLOOKUP(LA50,PROTOKOL!$A$1:$E$28,2))*LB50)</f>
        <v xml:space="preserve"> </v>
      </c>
      <c r="LD50" s="64" t="str">
        <f t="shared" si="62"/>
        <v xml:space="preserve"> </v>
      </c>
      <c r="LE50" s="65" t="str">
        <f>IF(LA50=0," ",VLOOKUP(LA50,PROTOKOL!$A:$E,5,))</f>
        <v xml:space="preserve"> </v>
      </c>
      <c r="LF50" s="82" t="str">
        <f t="shared" si="63"/>
        <v xml:space="preserve"> </v>
      </c>
      <c r="LG50" s="65"/>
      <c r="LH50" s="82" t="str">
        <f t="shared" si="103"/>
        <v xml:space="preserve"> </v>
      </c>
      <c r="LI50" s="185" t="str">
        <f>IF(JZ49+JZ50+JZ51=7.5,"ü","û")</f>
        <v>û</v>
      </c>
      <c r="LJ50" s="226"/>
      <c r="LK50" s="61" t="str">
        <f>IF(LM50=0," ",VLOOKUP(LM50,PROTOKOL!$A:$F,6))</f>
        <v xml:space="preserve"> </v>
      </c>
      <c r="LL50" s="62"/>
      <c r="LM50" s="62"/>
      <c r="LN50" s="62"/>
      <c r="LO50" s="63" t="str">
        <f>IF(LM50=0," ",(VLOOKUP(LM50,PROTOKOL!$A$1:$E$28,2))*LN50)</f>
        <v xml:space="preserve"> </v>
      </c>
      <c r="LP50" s="64" t="str">
        <f t="shared" si="64"/>
        <v xml:space="preserve"> </v>
      </c>
      <c r="LQ50" s="65" t="str">
        <f>IF(LM50=0," ",VLOOKUP(LM50,PROTOKOL!$A:$E,5,))</f>
        <v xml:space="preserve"> </v>
      </c>
      <c r="LR50" s="82" t="str">
        <f t="shared" si="65"/>
        <v xml:space="preserve"> </v>
      </c>
      <c r="LS50" s="61" t="str">
        <f>IF(LU50=0," ",VLOOKUP(LU50,PROTOKOL!$A:$F,6))</f>
        <v xml:space="preserve"> </v>
      </c>
      <c r="LT50" s="66"/>
      <c r="LU50" s="66"/>
      <c r="LV50" s="62"/>
      <c r="LW50" s="63" t="str">
        <f>IF(LU50=0," ",(VLOOKUP(LU50,PROTOKOL!$A$1:$E$28,2))*LV50)</f>
        <v xml:space="preserve"> </v>
      </c>
      <c r="LX50" s="64" t="str">
        <f t="shared" si="66"/>
        <v xml:space="preserve"> </v>
      </c>
      <c r="LY50" s="65" t="str">
        <f>IF(LU50=0," ",VLOOKUP(LU50,PROTOKOL!$A:$E,5,))</f>
        <v xml:space="preserve"> </v>
      </c>
      <c r="LZ50" s="82" t="str">
        <f t="shared" si="67"/>
        <v xml:space="preserve"> </v>
      </c>
      <c r="MA50" s="65"/>
      <c r="MB50" s="82" t="str">
        <f t="shared" si="104"/>
        <v xml:space="preserve"> </v>
      </c>
      <c r="MC50" s="185" t="str">
        <f>IF(LN49+LN50+LN51=7.5,"ü","û")</f>
        <v>ü</v>
      </c>
      <c r="MD50" s="226"/>
      <c r="ME50" s="61" t="s">
        <v>48</v>
      </c>
      <c r="MF50" s="62"/>
      <c r="MG50" s="62"/>
      <c r="MH50" s="62"/>
      <c r="MI50" s="63" t="str">
        <f>IF(MG50=0," ",(VLOOKUP(MG50,PROTOKOL!$A$1:$E$28,2))*MH50)</f>
        <v xml:space="preserve"> </v>
      </c>
      <c r="MJ50" s="64" t="str">
        <f t="shared" si="68"/>
        <v xml:space="preserve"> </v>
      </c>
      <c r="MK50" s="65" t="str">
        <f>IF(MG50=0," ",VLOOKUP(MG50,PROTOKOL!$A:$E,5,))</f>
        <v xml:space="preserve"> </v>
      </c>
      <c r="ML50" s="82" t="str">
        <f t="shared" si="69"/>
        <v xml:space="preserve"> </v>
      </c>
      <c r="MM50" s="61" t="str">
        <f>IF(MO50=0," ",VLOOKUP(MO50,PROTOKOL!$A:$F,6))</f>
        <v xml:space="preserve"> </v>
      </c>
      <c r="MN50" s="66"/>
      <c r="MO50" s="66"/>
      <c r="MP50" s="62"/>
      <c r="MQ50" s="63" t="str">
        <f>IF(MO50=0," ",(VLOOKUP(MO50,PROTOKOL!$A$1:$E$28,2))*MP50)</f>
        <v xml:space="preserve"> </v>
      </c>
      <c r="MR50" s="64" t="str">
        <f t="shared" si="70"/>
        <v xml:space="preserve"> </v>
      </c>
      <c r="MS50" s="65" t="str">
        <f>IF(MO50=0," ",VLOOKUP(MO50,PROTOKOL!$A:$E,5,))</f>
        <v xml:space="preserve"> </v>
      </c>
      <c r="MT50" s="82" t="str">
        <f t="shared" si="71"/>
        <v xml:space="preserve"> </v>
      </c>
      <c r="MU50" s="65"/>
      <c r="MV50" s="82" t="str">
        <f t="shared" si="105"/>
        <v xml:space="preserve"> </v>
      </c>
      <c r="MW50" s="185" t="e">
        <f>IF(#REF!+#REF!+#REF!=7.5,"ü","û")</f>
        <v>#REF!</v>
      </c>
      <c r="MX50" s="226"/>
      <c r="MY50" s="61" t="s">
        <v>48</v>
      </c>
      <c r="MZ50" s="62"/>
      <c r="NA50" s="62"/>
      <c r="NB50" s="62"/>
      <c r="NC50" s="63" t="str">
        <f>IF(NA50=0," ",(VLOOKUP(NA50,PROTOKOL!$A$1:$E$28,2))*NB50)</f>
        <v xml:space="preserve"> </v>
      </c>
      <c r="ND50" s="64" t="str">
        <f t="shared" si="72"/>
        <v xml:space="preserve"> </v>
      </c>
      <c r="NE50" s="65" t="str">
        <f>IF(NA50=0," ",VLOOKUP(NA50,PROTOKOL!$A:$E,5,))</f>
        <v xml:space="preserve"> </v>
      </c>
      <c r="NF50" s="82" t="str">
        <f t="shared" si="73"/>
        <v xml:space="preserve"> </v>
      </c>
      <c r="NG50" s="61" t="str">
        <f>IF(NI50=0," ",VLOOKUP(NI50,PROTOKOL!$A:$F,6))</f>
        <v xml:space="preserve"> </v>
      </c>
      <c r="NH50" s="66"/>
      <c r="NI50" s="66"/>
      <c r="NJ50" s="62"/>
      <c r="NK50" s="63" t="str">
        <f>IF(NI50=0," ",(VLOOKUP(NI50,PROTOKOL!$A$1:$E$28,2))*NJ50)</f>
        <v xml:space="preserve"> </v>
      </c>
      <c r="NL50" s="64" t="str">
        <f t="shared" si="74"/>
        <v xml:space="preserve"> </v>
      </c>
      <c r="NM50" s="65" t="str">
        <f>IF(NI50=0," ",VLOOKUP(NI50,PROTOKOL!$A:$E,5,))</f>
        <v xml:space="preserve"> </v>
      </c>
      <c r="NN50" s="82" t="str">
        <f t="shared" si="75"/>
        <v xml:space="preserve"> </v>
      </c>
      <c r="NO50" s="65"/>
      <c r="NP50" s="82" t="str">
        <f t="shared" si="106"/>
        <v xml:space="preserve"> </v>
      </c>
      <c r="NQ50" s="185" t="str">
        <f>IF(NB49+NB50+NB51=7.5,"ü","û")</f>
        <v>û</v>
      </c>
      <c r="NR50" s="226"/>
      <c r="NS50" s="61" t="str">
        <f>IF(NU50=0," ",VLOOKUP(NU50,PROTOKOL!$A:$F,6))</f>
        <v xml:space="preserve"> </v>
      </c>
      <c r="NT50" s="62"/>
      <c r="NU50" s="62"/>
      <c r="NV50" s="62"/>
      <c r="NW50" s="63" t="str">
        <f>IF(NU50=0," ",(VLOOKUP(NU50,PROTOKOL!$A$1:$E$28,2))*NV50)</f>
        <v xml:space="preserve"> </v>
      </c>
      <c r="NX50" s="64" t="str">
        <f t="shared" si="76"/>
        <v xml:space="preserve"> </v>
      </c>
      <c r="NY50" s="65" t="str">
        <f>IF(NU50=0," ",VLOOKUP(NU50,PROTOKOL!$A:$E,5,))</f>
        <v xml:space="preserve"> </v>
      </c>
      <c r="NZ50" s="82" t="str">
        <f t="shared" si="77"/>
        <v xml:space="preserve"> </v>
      </c>
      <c r="OA50" s="61" t="str">
        <f>IF(OC50=0," ",VLOOKUP(OC50,PROTOKOL!$A:$F,6))</f>
        <v xml:space="preserve"> </v>
      </c>
      <c r="OB50" s="66"/>
      <c r="OC50" s="66"/>
      <c r="OD50" s="62"/>
      <c r="OE50" s="63" t="str">
        <f>IF(OC50=0," ",(VLOOKUP(OC50,PROTOKOL!$A$1:$E$28,2))*OD50)</f>
        <v xml:space="preserve"> </v>
      </c>
      <c r="OF50" s="64" t="str">
        <f t="shared" si="78"/>
        <v xml:space="preserve"> </v>
      </c>
      <c r="OG50" s="65" t="str">
        <f>IF(OC50=0," ",VLOOKUP(OC50,PROTOKOL!$A:$E,5,))</f>
        <v xml:space="preserve"> </v>
      </c>
      <c r="OH50" s="82" t="str">
        <f t="shared" si="79"/>
        <v xml:space="preserve"> </v>
      </c>
      <c r="OI50" s="65"/>
      <c r="OJ50" s="82" t="str">
        <f t="shared" si="107"/>
        <v xml:space="preserve"> </v>
      </c>
      <c r="OK50" s="185" t="str">
        <f>IF(NV49+NV50+NV51=7.5,"ü","û")</f>
        <v>ü</v>
      </c>
      <c r="OL50" s="208">
        <v>10</v>
      </c>
      <c r="OM50" s="226"/>
      <c r="ON50" s="61" t="str">
        <f>IF(OP50=0," ",VLOOKUP(OP50,PROTOKOL!$A:$F,6))</f>
        <v xml:space="preserve"> </v>
      </c>
      <c r="OO50" s="62"/>
      <c r="OP50" s="62"/>
      <c r="OQ50" s="62"/>
      <c r="OR50" s="63" t="str">
        <f>IF(OP50=0," ",(VLOOKUP(OP50,PROTOKOL!$A$1:$E$28,2))*OQ50)</f>
        <v xml:space="preserve"> </v>
      </c>
      <c r="OS50" s="64" t="str">
        <f t="shared" si="80"/>
        <v xml:space="preserve"> </v>
      </c>
      <c r="OT50" s="65" t="str">
        <f>IF(OP50=0," ",VLOOKUP(OP50,PROTOKOL!$A:$E,5,))</f>
        <v xml:space="preserve"> </v>
      </c>
      <c r="OU50" s="82" t="str">
        <f t="shared" si="81"/>
        <v xml:space="preserve"> </v>
      </c>
      <c r="OV50" s="61" t="str">
        <f>IF(OX50=0," ",VLOOKUP(OX50,PROTOKOL!$A:$F,6))</f>
        <v xml:space="preserve"> </v>
      </c>
      <c r="OW50" s="66"/>
      <c r="OX50" s="66"/>
      <c r="OY50" s="62"/>
      <c r="OZ50" s="63" t="str">
        <f>IF(OX50=0," ",(VLOOKUP(OX50,PROTOKOL!$A$1:$E$28,2))*OY50)</f>
        <v xml:space="preserve"> </v>
      </c>
      <c r="PA50" s="64" t="str">
        <f t="shared" si="108"/>
        <v xml:space="preserve"> </v>
      </c>
      <c r="PB50" s="65" t="str">
        <f>IF(OX50=0," ",VLOOKUP(OX50,PROTOKOL!$A:$E,5,))</f>
        <v xml:space="preserve"> </v>
      </c>
      <c r="PC50" s="82" t="str">
        <f t="shared" si="109"/>
        <v xml:space="preserve"> </v>
      </c>
      <c r="PD50" s="82">
        <f t="shared" si="110"/>
        <v>0</v>
      </c>
      <c r="PE50" s="82" t="str">
        <f t="shared" si="111"/>
        <v xml:space="preserve"> </v>
      </c>
      <c r="PF50" s="185" t="str">
        <f>IF(OQ49+OQ50+OQ51=7.5,"ü","û")</f>
        <v>û</v>
      </c>
      <c r="PG50" s="226"/>
      <c r="PH50" s="61" t="s">
        <v>48</v>
      </c>
      <c r="PI50" s="62"/>
      <c r="PJ50" s="62"/>
      <c r="PK50" s="62"/>
      <c r="PL50" s="63" t="str">
        <f>IF(PJ50=0," ",(VLOOKUP(PJ50,PROTOKOL!$A$1:$E$28,2))*PK50)</f>
        <v xml:space="preserve"> </v>
      </c>
      <c r="PM50" s="64" t="str">
        <f t="shared" si="84"/>
        <v xml:space="preserve"> </v>
      </c>
      <c r="PN50" s="65" t="str">
        <f>IF(PJ50=0," ",VLOOKUP(PJ50,PROTOKOL!$A:$E,5,))</f>
        <v xml:space="preserve"> </v>
      </c>
      <c r="PO50" s="82" t="str">
        <f t="shared" si="85"/>
        <v xml:space="preserve"> </v>
      </c>
      <c r="PP50" s="61" t="str">
        <f>IF(PR50=0," ",VLOOKUP(PR50,PROTOKOL!$A:$F,6))</f>
        <v xml:space="preserve"> </v>
      </c>
      <c r="PQ50" s="66"/>
      <c r="PR50" s="66"/>
      <c r="PS50" s="62"/>
      <c r="PT50" s="63" t="str">
        <f>IF(PR50=0," ",(VLOOKUP(PR50,PROTOKOL!$A$1:$E$28,2))*PS50)</f>
        <v xml:space="preserve"> </v>
      </c>
      <c r="PU50" s="64" t="str">
        <f t="shared" si="86"/>
        <v xml:space="preserve"> </v>
      </c>
      <c r="PV50" s="65" t="str">
        <f>IF(PR50=0," ",VLOOKUP(PR50,PROTOKOL!$A:$E,5,))</f>
        <v xml:space="preserve"> </v>
      </c>
      <c r="PW50" s="82" t="str">
        <f t="shared" si="87"/>
        <v xml:space="preserve"> </v>
      </c>
      <c r="PX50" s="65"/>
      <c r="PY50" s="82" t="str">
        <f t="shared" si="112"/>
        <v xml:space="preserve"> </v>
      </c>
      <c r="PZ50" s="117"/>
      <c r="QA50" s="117"/>
      <c r="QB50" s="117"/>
      <c r="QC50" s="117"/>
      <c r="QD50" s="117"/>
      <c r="QE50" s="117"/>
      <c r="QF50" s="117"/>
      <c r="QG50" s="117"/>
      <c r="QH50" s="117"/>
      <c r="QI50" s="117"/>
      <c r="QJ50" s="117"/>
      <c r="QK50" s="117"/>
      <c r="QL50" s="117"/>
      <c r="QM50" s="117"/>
      <c r="QN50" s="117"/>
      <c r="QO50" s="117"/>
    </row>
    <row r="51" spans="1:457" ht="12.75" customHeight="1" thickBot="1">
      <c r="B51" s="227"/>
      <c r="C51" s="61" t="str">
        <f>IF(E51=0," ",VLOOKUP(E51,PROTOKOL!$A:$F,6))</f>
        <v xml:space="preserve"> </v>
      </c>
      <c r="D51" s="62"/>
      <c r="E51" s="62"/>
      <c r="F51" s="62"/>
      <c r="G51" s="63" t="str">
        <f>IF(E51=0," ",(VLOOKUP(E51,PROTOKOL!$A$1:$E$28,2))*F51)</f>
        <v xml:space="preserve"> </v>
      </c>
      <c r="H51" s="64" t="str">
        <f t="shared" si="0"/>
        <v xml:space="preserve"> </v>
      </c>
      <c r="I51" s="65" t="str">
        <f>IF(E51=0," ",VLOOKUP(E51,PROTOKOL!$A:$E,5,))</f>
        <v xml:space="preserve"> </v>
      </c>
      <c r="J51" s="82" t="str">
        <f t="shared" si="1"/>
        <v xml:space="preserve"> </v>
      </c>
      <c r="K51" s="61" t="str">
        <f>IF(M51=0," ",VLOOKUP(M51,PROTOKOL!$A:$F,6))</f>
        <v xml:space="preserve"> </v>
      </c>
      <c r="L51" s="66"/>
      <c r="M51" s="66"/>
      <c r="N51" s="62"/>
      <c r="O51" s="63" t="str">
        <f>IF(M51=0," ",(VLOOKUP(M51,PROTOKOL!$A$1:$E$28,2))*N51)</f>
        <v xml:space="preserve"> </v>
      </c>
      <c r="P51" s="64" t="str">
        <f t="shared" si="2"/>
        <v xml:space="preserve"> </v>
      </c>
      <c r="Q51" s="65" t="str">
        <f>IF(M51=0," ",VLOOKUP(M51,PROTOKOL!$A:$E,5,))</f>
        <v xml:space="preserve"> </v>
      </c>
      <c r="R51" s="82" t="str">
        <f t="shared" si="3"/>
        <v xml:space="preserve"> </v>
      </c>
      <c r="S51" s="65"/>
      <c r="T51" s="82" t="str">
        <f t="shared" si="88"/>
        <v xml:space="preserve"> </v>
      </c>
      <c r="U51" s="117"/>
      <c r="V51" s="227"/>
      <c r="W51" s="61" t="str">
        <f>IF(Y51=0," ",VLOOKUP(Y51,PROTOKOL!$A:$F,6))</f>
        <v xml:space="preserve"> </v>
      </c>
      <c r="X51" s="62"/>
      <c r="Y51" s="62"/>
      <c r="Z51" s="62"/>
      <c r="AA51" s="63" t="str">
        <f>IF(Y51=0," ",(VLOOKUP(Y51,PROTOKOL!$A$1:$E$28,2))*Z51)</f>
        <v xml:space="preserve"> </v>
      </c>
      <c r="AB51" s="64" t="str">
        <f t="shared" si="4"/>
        <v xml:space="preserve"> </v>
      </c>
      <c r="AC51" s="65" t="str">
        <f>IF(Y51=0," ",VLOOKUP(Y51,PROTOKOL!$A:$E,5,))</f>
        <v xml:space="preserve"> </v>
      </c>
      <c r="AD51" s="82" t="str">
        <f t="shared" si="5"/>
        <v xml:space="preserve"> </v>
      </c>
      <c r="AE51" s="61" t="str">
        <f>IF(AG51=0," ",VLOOKUP(AG51,PROTOKOL!$A:$F,6))</f>
        <v xml:space="preserve"> </v>
      </c>
      <c r="AF51" s="66"/>
      <c r="AG51" s="66"/>
      <c r="AH51" s="62"/>
      <c r="AI51" s="63" t="str">
        <f>IF(AG51=0," ",(VLOOKUP(AG51,PROTOKOL!$A$1:$E$28,2))*AH51)</f>
        <v xml:space="preserve"> </v>
      </c>
      <c r="AJ51" s="64" t="str">
        <f t="shared" si="6"/>
        <v xml:space="preserve"> </v>
      </c>
      <c r="AK51" s="65" t="str">
        <f>IF(AG51=0," ",VLOOKUP(AG51,PROTOKOL!$A:$E,5,))</f>
        <v xml:space="preserve"> </v>
      </c>
      <c r="AL51" s="82" t="str">
        <f t="shared" si="7"/>
        <v xml:space="preserve"> </v>
      </c>
      <c r="AM51" s="65"/>
      <c r="AN51" s="82" t="str">
        <f t="shared" si="89"/>
        <v xml:space="preserve"> </v>
      </c>
      <c r="AO51" s="117"/>
      <c r="AP51" s="227"/>
      <c r="AQ51" s="61" t="str">
        <f>IF(AS51=0," ",VLOOKUP(AS51,PROTOKOL!$A:$F,6))</f>
        <v xml:space="preserve"> </v>
      </c>
      <c r="AR51" s="62"/>
      <c r="AS51" s="62"/>
      <c r="AT51" s="62"/>
      <c r="AU51" s="63" t="str">
        <f>IF(AS51=0," ",(VLOOKUP(AS51,PROTOKOL!$A$1:$E$28,2))*AT51)</f>
        <v xml:space="preserve"> </v>
      </c>
      <c r="AV51" s="64" t="str">
        <f t="shared" si="8"/>
        <v xml:space="preserve"> </v>
      </c>
      <c r="AW51" s="65" t="str">
        <f>IF(AS51=0," ",VLOOKUP(AS51,PROTOKOL!$A:$E,5,))</f>
        <v xml:space="preserve"> </v>
      </c>
      <c r="AX51" s="82" t="str">
        <f t="shared" si="9"/>
        <v xml:space="preserve"> </v>
      </c>
      <c r="AY51" s="61" t="str">
        <f>IF(BA51=0," ",VLOOKUP(BA51,PROTOKOL!$A:$F,6))</f>
        <v xml:space="preserve"> </v>
      </c>
      <c r="AZ51" s="66"/>
      <c r="BA51" s="66"/>
      <c r="BB51" s="62"/>
      <c r="BC51" s="63" t="str">
        <f>IF(BA51=0," ",(VLOOKUP(BA51,PROTOKOL!$A$1:$E$28,2))*BB51)</f>
        <v xml:space="preserve"> </v>
      </c>
      <c r="BD51" s="64" t="str">
        <f t="shared" si="10"/>
        <v xml:space="preserve"> </v>
      </c>
      <c r="BE51" s="65" t="str">
        <f>IF(BA51=0," ",VLOOKUP(BA51,PROTOKOL!$A:$E,5,))</f>
        <v xml:space="preserve"> </v>
      </c>
      <c r="BF51" s="82" t="str">
        <f t="shared" si="11"/>
        <v xml:space="preserve"> </v>
      </c>
      <c r="BG51" s="65"/>
      <c r="BH51" s="82" t="str">
        <f t="shared" si="90"/>
        <v xml:space="preserve"> </v>
      </c>
      <c r="BI51" s="117"/>
      <c r="BJ51" s="227"/>
      <c r="BK51" s="61" t="str">
        <f>IF(BM51=0," ",VLOOKUP(BM51,PROTOKOL!$A:$F,6))</f>
        <v xml:space="preserve"> </v>
      </c>
      <c r="BL51" s="62"/>
      <c r="BM51" s="62"/>
      <c r="BN51" s="62"/>
      <c r="BO51" s="63" t="str">
        <f>IF(BM51=0," ",(VLOOKUP(BM51,PROTOKOL!$A$1:$E$28,2))*BN51)</f>
        <v xml:space="preserve"> </v>
      </c>
      <c r="BP51" s="64" t="str">
        <f t="shared" si="12"/>
        <v xml:space="preserve"> </v>
      </c>
      <c r="BQ51" s="65" t="str">
        <f>IF(BM51=0," ",VLOOKUP(BM51,PROTOKOL!$A:$E,5,))</f>
        <v xml:space="preserve"> </v>
      </c>
      <c r="BR51" s="82" t="str">
        <f t="shared" si="13"/>
        <v xml:space="preserve"> </v>
      </c>
      <c r="BS51" s="61" t="str">
        <f>IF(BU51=0," ",VLOOKUP(BU51,PROTOKOL!$A:$F,6))</f>
        <v xml:space="preserve"> </v>
      </c>
      <c r="BT51" s="66"/>
      <c r="BU51" s="66"/>
      <c r="BV51" s="62"/>
      <c r="BW51" s="63" t="str">
        <f>IF(BU51=0," ",(VLOOKUP(BU51,PROTOKOL!$A$1:$E$28,2))*BV51)</f>
        <v xml:space="preserve"> </v>
      </c>
      <c r="BX51" s="64" t="str">
        <f t="shared" si="14"/>
        <v xml:space="preserve"> </v>
      </c>
      <c r="BY51" s="65" t="str">
        <f>IF(BU51=0," ",VLOOKUP(BU51,PROTOKOL!$A:$E,5,))</f>
        <v xml:space="preserve"> </v>
      </c>
      <c r="BZ51" s="82" t="str">
        <f t="shared" si="15"/>
        <v xml:space="preserve"> </v>
      </c>
      <c r="CA51" s="65"/>
      <c r="CB51" s="82" t="str">
        <f t="shared" si="91"/>
        <v xml:space="preserve"> </v>
      </c>
      <c r="CC51" s="117"/>
      <c r="CD51" s="227"/>
      <c r="CE51" s="61" t="str">
        <f>IF(CG51=0," ",VLOOKUP(CG51,PROTOKOL!$A:$F,6))</f>
        <v xml:space="preserve"> </v>
      </c>
      <c r="CF51" s="62"/>
      <c r="CG51" s="62"/>
      <c r="CH51" s="62"/>
      <c r="CI51" s="63" t="str">
        <f>IF(CG51=0," ",(VLOOKUP(CG51,PROTOKOL!$A$1:$E$28,2))*CH51)</f>
        <v xml:space="preserve"> </v>
      </c>
      <c r="CJ51" s="64" t="str">
        <f t="shared" si="16"/>
        <v xml:space="preserve"> </v>
      </c>
      <c r="CK51" s="65" t="str">
        <f>IF(CG51=0," ",VLOOKUP(CG51,PROTOKOL!$A:$E,5,))</f>
        <v xml:space="preserve"> </v>
      </c>
      <c r="CL51" s="82" t="str">
        <f t="shared" si="17"/>
        <v xml:space="preserve"> </v>
      </c>
      <c r="CM51" s="61" t="str">
        <f>IF(CO51=0," ",VLOOKUP(CO51,PROTOKOL!$A:$F,6))</f>
        <v xml:space="preserve"> </v>
      </c>
      <c r="CN51" s="66"/>
      <c r="CO51" s="66"/>
      <c r="CP51" s="62"/>
      <c r="CQ51" s="63" t="str">
        <f>IF(CO51=0," ",(VLOOKUP(CO51,PROTOKOL!$A$1:$E$28,2))*CP51)</f>
        <v xml:space="preserve"> </v>
      </c>
      <c r="CR51" s="64" t="str">
        <f t="shared" si="18"/>
        <v xml:space="preserve"> </v>
      </c>
      <c r="CS51" s="65" t="str">
        <f>IF(CO51=0," ",VLOOKUP(CO51,PROTOKOL!$A:$E,5,))</f>
        <v xml:space="preserve"> </v>
      </c>
      <c r="CT51" s="82" t="str">
        <f t="shared" si="19"/>
        <v xml:space="preserve"> </v>
      </c>
      <c r="CU51" s="65"/>
      <c r="CV51" s="82" t="str">
        <f t="shared" si="92"/>
        <v xml:space="preserve"> </v>
      </c>
      <c r="CW51" s="117"/>
      <c r="CX51" s="227"/>
      <c r="CY51" s="61" t="str">
        <f>IF(DA51=0," ",VLOOKUP(DA51,PROTOKOL!$A:$F,6))</f>
        <v xml:space="preserve"> </v>
      </c>
      <c r="CZ51" s="62"/>
      <c r="DA51" s="62"/>
      <c r="DB51" s="62"/>
      <c r="DC51" s="63" t="str">
        <f>IF(DA51=0," ",(VLOOKUP(DA51,PROTOKOL!$A$1:$E$28,2))*DB51)</f>
        <v xml:space="preserve"> </v>
      </c>
      <c r="DD51" s="64" t="str">
        <f t="shared" si="20"/>
        <v xml:space="preserve"> </v>
      </c>
      <c r="DE51" s="65" t="str">
        <f>IF(DA51=0," ",VLOOKUP(DA51,PROTOKOL!$A:$E,5,))</f>
        <v xml:space="preserve"> </v>
      </c>
      <c r="DF51" s="82" t="str">
        <f t="shared" si="21"/>
        <v xml:space="preserve"> </v>
      </c>
      <c r="DG51" s="61" t="str">
        <f>IF(DI51=0," ",VLOOKUP(DI51,PROTOKOL!$A:$F,6))</f>
        <v xml:space="preserve"> </v>
      </c>
      <c r="DH51" s="66"/>
      <c r="DI51" s="66"/>
      <c r="DJ51" s="62"/>
      <c r="DK51" s="63" t="str">
        <f>IF(DI51=0," ",(VLOOKUP(DI51,PROTOKOL!$A$1:$E$28,2))*DJ51)</f>
        <v xml:space="preserve"> </v>
      </c>
      <c r="DL51" s="64" t="str">
        <f t="shared" si="22"/>
        <v xml:space="preserve"> </v>
      </c>
      <c r="DM51" s="65" t="str">
        <f>IF(DI51=0," ",VLOOKUP(DI51,PROTOKOL!$A:$E,5,))</f>
        <v xml:space="preserve"> </v>
      </c>
      <c r="DN51" s="82" t="str">
        <f t="shared" si="23"/>
        <v xml:space="preserve"> </v>
      </c>
      <c r="DO51" s="65"/>
      <c r="DP51" s="82" t="str">
        <f t="shared" si="93"/>
        <v xml:space="preserve"> </v>
      </c>
      <c r="DQ51" s="117"/>
      <c r="DR51" s="227"/>
      <c r="DS51" s="61" t="str">
        <f>IF(DU51=0," ",VLOOKUP(DU51,PROTOKOL!$A:$F,6))</f>
        <v xml:space="preserve"> </v>
      </c>
      <c r="DT51" s="62"/>
      <c r="DU51" s="62"/>
      <c r="DV51" s="62"/>
      <c r="DW51" s="63" t="str">
        <f>IF(DU51=0," ",(VLOOKUP(DU51,PROTOKOL!$A$1:$E$28,2))*DV51)</f>
        <v xml:space="preserve"> </v>
      </c>
      <c r="DX51" s="64" t="str">
        <f t="shared" si="24"/>
        <v xml:space="preserve"> </v>
      </c>
      <c r="DY51" s="65" t="str">
        <f>IF(DU51=0," ",VLOOKUP(DU51,PROTOKOL!$A:$E,5,))</f>
        <v xml:space="preserve"> </v>
      </c>
      <c r="DZ51" s="82" t="str">
        <f t="shared" si="25"/>
        <v xml:space="preserve"> </v>
      </c>
      <c r="EA51" s="61" t="str">
        <f>IF(EC51=0," ",VLOOKUP(EC51,PROTOKOL!$A:$F,6))</f>
        <v xml:space="preserve"> </v>
      </c>
      <c r="EB51" s="66"/>
      <c r="EC51" s="66"/>
      <c r="ED51" s="62"/>
      <c r="EE51" s="63" t="str">
        <f>IF(EC51=0," ",(VLOOKUP(EC51,PROTOKOL!$A$1:$E$28,2))*ED51)</f>
        <v xml:space="preserve"> </v>
      </c>
      <c r="EF51" s="64" t="str">
        <f t="shared" si="26"/>
        <v xml:space="preserve"> </v>
      </c>
      <c r="EG51" s="65" t="str">
        <f>IF(EC51=0," ",VLOOKUP(EC51,PROTOKOL!$A:$E,5,))</f>
        <v xml:space="preserve"> </v>
      </c>
      <c r="EH51" s="82" t="str">
        <f t="shared" si="27"/>
        <v xml:space="preserve"> </v>
      </c>
      <c r="EI51" s="65"/>
      <c r="EJ51" s="82" t="str">
        <f t="shared" si="94"/>
        <v xml:space="preserve"> </v>
      </c>
      <c r="EK51" s="117"/>
      <c r="EL51" s="227"/>
      <c r="EM51" s="61" t="str">
        <f>IF(EO51=0," ",VLOOKUP(EO51,PROTOKOL!$A:$F,6))</f>
        <v xml:space="preserve"> </v>
      </c>
      <c r="EN51" s="62"/>
      <c r="EO51" s="62"/>
      <c r="EP51" s="62"/>
      <c r="EQ51" s="63" t="str">
        <f>IF(EO51=0," ",(VLOOKUP(EO51,PROTOKOL!$A$1:$E$28,2))*EP51)</f>
        <v xml:space="preserve"> </v>
      </c>
      <c r="ER51" s="64" t="str">
        <f t="shared" si="28"/>
        <v xml:space="preserve"> </v>
      </c>
      <c r="ES51" s="65" t="str">
        <f>IF(EO51=0," ",VLOOKUP(EO51,PROTOKOL!$A:$E,5,))</f>
        <v xml:space="preserve"> </v>
      </c>
      <c r="ET51" s="82" t="str">
        <f t="shared" si="29"/>
        <v xml:space="preserve"> </v>
      </c>
      <c r="EU51" s="61" t="str">
        <f>IF(EW51=0," ",VLOOKUP(EW51,PROTOKOL!$A:$F,6))</f>
        <v xml:space="preserve"> </v>
      </c>
      <c r="EV51" s="66"/>
      <c r="EW51" s="66"/>
      <c r="EX51" s="62"/>
      <c r="EY51" s="63" t="str">
        <f>IF(EW51=0," ",(VLOOKUP(EW51,PROTOKOL!$A$1:$E$28,2))*EX51)</f>
        <v xml:space="preserve"> </v>
      </c>
      <c r="EZ51" s="64" t="str">
        <f t="shared" si="30"/>
        <v xml:space="preserve"> </v>
      </c>
      <c r="FA51" s="65" t="str">
        <f>IF(EW51=0," ",VLOOKUP(EW51,PROTOKOL!$A:$E,5,))</f>
        <v xml:space="preserve"> </v>
      </c>
      <c r="FB51" s="82" t="str">
        <f t="shared" si="31"/>
        <v xml:space="preserve"> </v>
      </c>
      <c r="FC51" s="65"/>
      <c r="FD51" s="82" t="str">
        <f t="shared" si="95"/>
        <v xml:space="preserve"> </v>
      </c>
      <c r="FE51" s="117"/>
      <c r="FF51" s="227"/>
      <c r="FG51" s="61" t="str">
        <f>IF(FI51=0," ",VLOOKUP(FI51,PROTOKOL!$A:$F,6))</f>
        <v>Forklift Operatörü</v>
      </c>
      <c r="FH51" s="62">
        <v>1</v>
      </c>
      <c r="FI51" s="62">
        <v>13</v>
      </c>
      <c r="FJ51" s="62">
        <v>0.5</v>
      </c>
      <c r="FK51" s="63">
        <f>IF(FI51=0," ",(VLOOKUP(FI51,PROTOKOL!$A$1:$E$28,2))*FJ51)</f>
        <v>0</v>
      </c>
      <c r="FL51" s="64">
        <f t="shared" si="32"/>
        <v>1</v>
      </c>
      <c r="FM51" s="65">
        <f>IF(FI51=0," ",VLOOKUP(FI51,PROTOKOL!$A:$E,5,))</f>
        <v>7.5</v>
      </c>
      <c r="FN51" s="82">
        <f>IF(FI51=0," ",FM51*FL51)/7.5*0.5</f>
        <v>0.5</v>
      </c>
      <c r="FO51" s="61" t="str">
        <f>IF(FQ51=0," ",VLOOKUP(FQ51,PROTOKOL!$A:$F,6))</f>
        <v xml:space="preserve"> </v>
      </c>
      <c r="FP51" s="66"/>
      <c r="FQ51" s="66"/>
      <c r="FR51" s="62"/>
      <c r="FS51" s="63" t="str">
        <f>IF(FQ51=0," ",(VLOOKUP(FQ51,PROTOKOL!$A$1:$E$28,2))*FR51)</f>
        <v xml:space="preserve"> </v>
      </c>
      <c r="FT51" s="64" t="str">
        <f t="shared" si="34"/>
        <v xml:space="preserve"> </v>
      </c>
      <c r="FU51" s="65" t="str">
        <f>IF(FQ51=0," ",VLOOKUP(FQ51,PROTOKOL!$A:$E,5,))</f>
        <v xml:space="preserve"> </v>
      </c>
      <c r="FV51" s="82" t="str">
        <f t="shared" si="35"/>
        <v xml:space="preserve"> </v>
      </c>
      <c r="FW51" s="65"/>
      <c r="FX51" s="82" t="str">
        <f t="shared" si="96"/>
        <v xml:space="preserve"> </v>
      </c>
      <c r="FY51" s="117"/>
      <c r="FZ51" s="227"/>
      <c r="GA51" s="61" t="str">
        <f>IF(GC51=0," ",VLOOKUP(GC51,PROTOKOL!$A:$F,6))</f>
        <v xml:space="preserve"> </v>
      </c>
      <c r="GB51" s="62"/>
      <c r="GC51" s="62"/>
      <c r="GD51" s="62"/>
      <c r="GE51" s="63" t="str">
        <f>IF(GC51=0," ",(VLOOKUP(GC51,PROTOKOL!$A$1:$E$28,2))*GD51)</f>
        <v xml:space="preserve"> </v>
      </c>
      <c r="GF51" s="64" t="str">
        <f t="shared" si="36"/>
        <v xml:space="preserve"> </v>
      </c>
      <c r="GG51" s="65" t="str">
        <f>IF(GC51=0," ",VLOOKUP(GC51,PROTOKOL!$A:$E,5,))</f>
        <v xml:space="preserve"> </v>
      </c>
      <c r="GH51" s="82" t="str">
        <f t="shared" si="37"/>
        <v xml:space="preserve"> </v>
      </c>
      <c r="GI51" s="61" t="str">
        <f>IF(GK51=0," ",VLOOKUP(GK51,PROTOKOL!$A:$F,6))</f>
        <v xml:space="preserve"> </v>
      </c>
      <c r="GJ51" s="66"/>
      <c r="GK51" s="66"/>
      <c r="GL51" s="62"/>
      <c r="GM51" s="63" t="str">
        <f>IF(GK51=0," ",(VLOOKUP(GK51,PROTOKOL!$A$1:$E$28,2))*GL51)</f>
        <v xml:space="preserve"> </v>
      </c>
      <c r="GN51" s="64" t="str">
        <f t="shared" si="38"/>
        <v xml:space="preserve"> </v>
      </c>
      <c r="GO51" s="65" t="str">
        <f>IF(GK51=0," ",VLOOKUP(GK51,PROTOKOL!$A:$E,5,))</f>
        <v xml:space="preserve"> </v>
      </c>
      <c r="GP51" s="82" t="str">
        <f t="shared" si="39"/>
        <v xml:space="preserve"> </v>
      </c>
      <c r="GQ51" s="65"/>
      <c r="GR51" s="82" t="str">
        <f t="shared" si="97"/>
        <v xml:space="preserve"> </v>
      </c>
      <c r="GS51" s="117"/>
      <c r="GT51" s="227"/>
      <c r="GU51" s="61" t="str">
        <f>IF(GW51=0," ",VLOOKUP(GW51,PROTOKOL!$A:$F,6))</f>
        <v xml:space="preserve"> </v>
      </c>
      <c r="GV51" s="62"/>
      <c r="GW51" s="62"/>
      <c r="GX51" s="62"/>
      <c r="GY51" s="63" t="str">
        <f>IF(GW51=0," ",(VLOOKUP(GW51,PROTOKOL!$A$1:$E$28,2))*GX51)</f>
        <v xml:space="preserve"> </v>
      </c>
      <c r="GZ51" s="64" t="str">
        <f t="shared" si="40"/>
        <v xml:space="preserve"> </v>
      </c>
      <c r="HA51" s="65" t="str">
        <f>IF(GW51=0," ",VLOOKUP(GW51,PROTOKOL!$A:$E,5,))</f>
        <v xml:space="preserve"> </v>
      </c>
      <c r="HB51" s="82" t="str">
        <f t="shared" si="41"/>
        <v xml:space="preserve"> </v>
      </c>
      <c r="HC51" s="61" t="str">
        <f>IF(HE51=0," ",VLOOKUP(HE51,PROTOKOL!$A:$F,6))</f>
        <v xml:space="preserve"> </v>
      </c>
      <c r="HD51" s="66"/>
      <c r="HE51" s="66"/>
      <c r="HF51" s="62"/>
      <c r="HG51" s="63" t="str">
        <f>IF(HE51=0," ",(VLOOKUP(HE51,PROTOKOL!$A$1:$E$28,2))*HF51)</f>
        <v xml:space="preserve"> </v>
      </c>
      <c r="HH51" s="64" t="str">
        <f t="shared" si="42"/>
        <v xml:space="preserve"> </v>
      </c>
      <c r="HI51" s="65" t="str">
        <f>IF(HE51=0," ",VLOOKUP(HE51,PROTOKOL!$A:$E,5,))</f>
        <v xml:space="preserve"> </v>
      </c>
      <c r="HJ51" s="82" t="str">
        <f t="shared" si="43"/>
        <v xml:space="preserve"> </v>
      </c>
      <c r="HK51" s="65"/>
      <c r="HL51" s="82" t="str">
        <f t="shared" si="98"/>
        <v xml:space="preserve"> </v>
      </c>
      <c r="HM51" s="117"/>
      <c r="HN51" s="227"/>
      <c r="HO51" s="61" t="str">
        <f>IF(HQ51=0," ",VLOOKUP(HQ51,PROTOKOL!$A:$F,6))</f>
        <v xml:space="preserve"> </v>
      </c>
      <c r="HP51" s="62"/>
      <c r="HQ51" s="62"/>
      <c r="HR51" s="62"/>
      <c r="HS51" s="63" t="str">
        <f>IF(HQ51=0," ",(VLOOKUP(HQ51,PROTOKOL!$A$1:$E$28,2))*HR51)</f>
        <v xml:space="preserve"> </v>
      </c>
      <c r="HT51" s="64" t="str">
        <f t="shared" si="44"/>
        <v xml:space="preserve"> </v>
      </c>
      <c r="HU51" s="65" t="str">
        <f>IF(HQ51=0," ",VLOOKUP(HQ51,PROTOKOL!$A:$E,5,))</f>
        <v xml:space="preserve"> </v>
      </c>
      <c r="HV51" s="82" t="str">
        <f t="shared" si="45"/>
        <v xml:space="preserve"> </v>
      </c>
      <c r="HW51" s="61" t="str">
        <f>IF(HY51=0," ",VLOOKUP(HY51,PROTOKOL!$A:$F,6))</f>
        <v xml:space="preserve"> </v>
      </c>
      <c r="HX51" s="66"/>
      <c r="HY51" s="66"/>
      <c r="HZ51" s="62"/>
      <c r="IA51" s="63" t="str">
        <f>IF(HY51=0," ",(VLOOKUP(HY51,PROTOKOL!$A$1:$E$28,2))*HZ51)</f>
        <v xml:space="preserve"> </v>
      </c>
      <c r="IB51" s="64" t="str">
        <f t="shared" si="46"/>
        <v xml:space="preserve"> </v>
      </c>
      <c r="IC51" s="65" t="str">
        <f>IF(HY51=0," ",VLOOKUP(HY51,PROTOKOL!$A:$E,5,))</f>
        <v xml:space="preserve"> </v>
      </c>
      <c r="ID51" s="82" t="str">
        <f t="shared" si="47"/>
        <v xml:space="preserve"> </v>
      </c>
      <c r="IE51" s="65"/>
      <c r="IF51" s="82" t="str">
        <f t="shared" si="99"/>
        <v xml:space="preserve"> </v>
      </c>
      <c r="IG51" s="117"/>
      <c r="IH51" s="227"/>
      <c r="II51" s="61" t="str">
        <f>IF(IK51=0," ",VLOOKUP(IK51,PROTOKOL!$A:$F,6))</f>
        <v xml:space="preserve"> </v>
      </c>
      <c r="IJ51" s="62"/>
      <c r="IK51" s="62"/>
      <c r="IL51" s="62"/>
      <c r="IM51" s="63" t="str">
        <f>IF(IK51=0," ",(VLOOKUP(IK51,PROTOKOL!$A$1:$E$28,2))*IL51)</f>
        <v xml:space="preserve"> </v>
      </c>
      <c r="IN51" s="64" t="str">
        <f t="shared" si="48"/>
        <v xml:space="preserve"> </v>
      </c>
      <c r="IO51" s="65" t="str">
        <f>IF(IK51=0," ",VLOOKUP(IK51,PROTOKOL!$A:$E,5,))</f>
        <v xml:space="preserve"> </v>
      </c>
      <c r="IP51" s="82" t="str">
        <f t="shared" si="49"/>
        <v xml:space="preserve"> </v>
      </c>
      <c r="IQ51" s="61" t="str">
        <f>IF(IS51=0," ",VLOOKUP(IS51,PROTOKOL!$A:$F,6))</f>
        <v xml:space="preserve"> </v>
      </c>
      <c r="IR51" s="66"/>
      <c r="IS51" s="66"/>
      <c r="IT51" s="62"/>
      <c r="IU51" s="63" t="str">
        <f>IF(IS51=0," ",(VLOOKUP(IS51,PROTOKOL!$A$1:$E$28,2))*IT51)</f>
        <v xml:space="preserve"> </v>
      </c>
      <c r="IV51" s="64" t="str">
        <f t="shared" si="50"/>
        <v xml:space="preserve"> </v>
      </c>
      <c r="IW51" s="65" t="str">
        <f>IF(IS51=0," ",VLOOKUP(IS51,PROTOKOL!$A:$E,5,))</f>
        <v xml:space="preserve"> </v>
      </c>
      <c r="IX51" s="82" t="str">
        <f t="shared" si="51"/>
        <v xml:space="preserve"> </v>
      </c>
      <c r="IY51" s="65"/>
      <c r="IZ51" s="82" t="str">
        <f t="shared" si="100"/>
        <v xml:space="preserve"> </v>
      </c>
      <c r="JA51" s="117"/>
      <c r="JB51" s="227"/>
      <c r="JC51" s="61" t="str">
        <f>IF(JE51=0," ",VLOOKUP(JE51,PROTOKOL!$A:$F,6))</f>
        <v xml:space="preserve"> </v>
      </c>
      <c r="JD51" s="62"/>
      <c r="JE51" s="62"/>
      <c r="JF51" s="62"/>
      <c r="JG51" s="63" t="str">
        <f>IF(JE51=0," ",(VLOOKUP(JE51,PROTOKOL!$A$1:$E$28,2))*JF51)</f>
        <v xml:space="preserve"> </v>
      </c>
      <c r="JH51" s="64" t="str">
        <f t="shared" si="52"/>
        <v xml:space="preserve"> </v>
      </c>
      <c r="JI51" s="65" t="str">
        <f>IF(JE51=0," ",VLOOKUP(JE51,PROTOKOL!$A:$E,5,))</f>
        <v xml:space="preserve"> </v>
      </c>
      <c r="JJ51" s="82" t="str">
        <f t="shared" si="53"/>
        <v xml:space="preserve"> </v>
      </c>
      <c r="JK51" s="61" t="str">
        <f>IF(JM51=0," ",VLOOKUP(JM51,PROTOKOL!$A:$F,6))</f>
        <v xml:space="preserve"> </v>
      </c>
      <c r="JL51" s="66"/>
      <c r="JM51" s="66"/>
      <c r="JN51" s="62"/>
      <c r="JO51" s="63" t="str">
        <f>IF(JM51=0," ",(VLOOKUP(JM51,PROTOKOL!$A$1:$E$28,2))*JN51)</f>
        <v xml:space="preserve"> </v>
      </c>
      <c r="JP51" s="64" t="str">
        <f t="shared" si="54"/>
        <v xml:space="preserve"> </v>
      </c>
      <c r="JQ51" s="65" t="str">
        <f>IF(JM51=0," ",VLOOKUP(JM51,PROTOKOL!$A:$E,5,))</f>
        <v xml:space="preserve"> </v>
      </c>
      <c r="JR51" s="82" t="str">
        <f t="shared" si="55"/>
        <v xml:space="preserve"> </v>
      </c>
      <c r="JS51" s="65"/>
      <c r="JT51" s="82" t="str">
        <f t="shared" si="101"/>
        <v xml:space="preserve"> </v>
      </c>
      <c r="JU51" s="117"/>
      <c r="JV51" s="227"/>
      <c r="JW51" s="61" t="str">
        <f>IF(JY51=0," ",VLOOKUP(JY51,PROTOKOL!$A:$F,6))</f>
        <v xml:space="preserve"> </v>
      </c>
      <c r="JX51" s="62"/>
      <c r="JY51" s="62"/>
      <c r="JZ51" s="62"/>
      <c r="KA51" s="63" t="str">
        <f>IF(JY51=0," ",(VLOOKUP(JY51,PROTOKOL!$A$1:$E$28,2))*JZ51)</f>
        <v xml:space="preserve"> </v>
      </c>
      <c r="KB51" s="64" t="str">
        <f t="shared" si="56"/>
        <v xml:space="preserve"> </v>
      </c>
      <c r="KC51" s="65" t="str">
        <f>IF(JY51=0," ",VLOOKUP(JY51,PROTOKOL!$A:$E,5,))</f>
        <v xml:space="preserve"> </v>
      </c>
      <c r="KD51" s="82" t="str">
        <f t="shared" si="57"/>
        <v xml:space="preserve"> </v>
      </c>
      <c r="KE51" s="61" t="str">
        <f>IF(KG51=0," ",VLOOKUP(KG51,PROTOKOL!$A:$F,6))</f>
        <v xml:space="preserve"> </v>
      </c>
      <c r="KF51" s="66"/>
      <c r="KG51" s="66"/>
      <c r="KH51" s="62"/>
      <c r="KI51" s="63" t="str">
        <f>IF(KG51=0," ",(VLOOKUP(KG51,PROTOKOL!$A$1:$E$28,2))*KH51)</f>
        <v xml:space="preserve"> </v>
      </c>
      <c r="KJ51" s="64" t="str">
        <f t="shared" si="58"/>
        <v xml:space="preserve"> </v>
      </c>
      <c r="KK51" s="65" t="str">
        <f>IF(KG51=0," ",VLOOKUP(KG51,PROTOKOL!$A:$E,5,))</f>
        <v xml:space="preserve"> </v>
      </c>
      <c r="KL51" s="82" t="str">
        <f t="shared" si="59"/>
        <v xml:space="preserve"> </v>
      </c>
      <c r="KM51" s="65"/>
      <c r="KN51" s="82" t="str">
        <f t="shared" si="102"/>
        <v xml:space="preserve"> </v>
      </c>
      <c r="KO51" s="117"/>
      <c r="KP51" s="227"/>
      <c r="KQ51" s="61" t="str">
        <f>IF(KS51=0," ",VLOOKUP(KS51,PROTOKOL!$A:$F,6))</f>
        <v xml:space="preserve"> </v>
      </c>
      <c r="KR51" s="62"/>
      <c r="KS51" s="62"/>
      <c r="KT51" s="62"/>
      <c r="KU51" s="63" t="str">
        <f>IF(KS51=0," ",(VLOOKUP(KS51,PROTOKOL!$A$1:$E$28,2))*KT51)</f>
        <v xml:space="preserve"> </v>
      </c>
      <c r="KV51" s="64" t="str">
        <f t="shared" si="60"/>
        <v xml:space="preserve"> </v>
      </c>
      <c r="KW51" s="65" t="str">
        <f>IF(KS51=0," ",VLOOKUP(KS51,PROTOKOL!$A:$E,5,))</f>
        <v xml:space="preserve"> </v>
      </c>
      <c r="KX51" s="82" t="str">
        <f t="shared" si="61"/>
        <v xml:space="preserve"> </v>
      </c>
      <c r="KY51" s="61" t="str">
        <f>IF(LA51=0," ",VLOOKUP(LA51,PROTOKOL!$A:$F,6))</f>
        <v xml:space="preserve"> </v>
      </c>
      <c r="KZ51" s="66"/>
      <c r="LA51" s="66"/>
      <c r="LB51" s="62"/>
      <c r="LC51" s="63" t="str">
        <f>IF(LA51=0," ",(VLOOKUP(LA51,PROTOKOL!$A$1:$E$28,2))*LB51)</f>
        <v xml:space="preserve"> </v>
      </c>
      <c r="LD51" s="64" t="str">
        <f t="shared" si="62"/>
        <v xml:space="preserve"> </v>
      </c>
      <c r="LE51" s="65" t="str">
        <f>IF(LA51=0," ",VLOOKUP(LA51,PROTOKOL!$A:$E,5,))</f>
        <v xml:space="preserve"> </v>
      </c>
      <c r="LF51" s="82" t="str">
        <f t="shared" si="63"/>
        <v xml:space="preserve"> </v>
      </c>
      <c r="LG51" s="65"/>
      <c r="LH51" s="82" t="str">
        <f t="shared" si="103"/>
        <v xml:space="preserve"> </v>
      </c>
      <c r="LI51" s="117"/>
      <c r="LJ51" s="227"/>
      <c r="LK51" s="61" t="str">
        <f>IF(LM51=0," ",VLOOKUP(LM51,PROTOKOL!$A:$F,6))</f>
        <v xml:space="preserve"> </v>
      </c>
      <c r="LL51" s="62"/>
      <c r="LM51" s="62"/>
      <c r="LN51" s="62"/>
      <c r="LO51" s="63" t="str">
        <f>IF(LM51=0," ",(VLOOKUP(LM51,PROTOKOL!$A$1:$E$28,2))*LN51)</f>
        <v xml:space="preserve"> </v>
      </c>
      <c r="LP51" s="64" t="str">
        <f t="shared" si="64"/>
        <v xml:space="preserve"> </v>
      </c>
      <c r="LQ51" s="65" t="str">
        <f>IF(LM51=0," ",VLOOKUP(LM51,PROTOKOL!$A:$E,5,))</f>
        <v xml:space="preserve"> </v>
      </c>
      <c r="LR51" s="82" t="str">
        <f t="shared" si="65"/>
        <v xml:space="preserve"> </v>
      </c>
      <c r="LS51" s="61" t="str">
        <f>IF(LU51=0," ",VLOOKUP(LU51,PROTOKOL!$A:$F,6))</f>
        <v xml:space="preserve"> </v>
      </c>
      <c r="LT51" s="66"/>
      <c r="LU51" s="66"/>
      <c r="LV51" s="62"/>
      <c r="LW51" s="63" t="str">
        <f>IF(LU51=0," ",(VLOOKUP(LU51,PROTOKOL!$A$1:$E$28,2))*LV51)</f>
        <v xml:space="preserve"> </v>
      </c>
      <c r="LX51" s="64" t="str">
        <f t="shared" si="66"/>
        <v xml:space="preserve"> </v>
      </c>
      <c r="LY51" s="65" t="str">
        <f>IF(LU51=0," ",VLOOKUP(LU51,PROTOKOL!$A:$E,5,))</f>
        <v xml:space="preserve"> </v>
      </c>
      <c r="LZ51" s="82" t="str">
        <f t="shared" si="67"/>
        <v xml:space="preserve"> </v>
      </c>
      <c r="MA51" s="65"/>
      <c r="MB51" s="82" t="str">
        <f t="shared" si="104"/>
        <v xml:space="preserve"> </v>
      </c>
      <c r="MC51" s="117"/>
      <c r="MD51" s="227"/>
      <c r="ME51" s="61" t="str">
        <f>IF(MG51=0," ",VLOOKUP(MG51,PROTOKOL!$A:$F,6))</f>
        <v xml:space="preserve"> </v>
      </c>
      <c r="MF51" s="62"/>
      <c r="MG51" s="62"/>
      <c r="MH51" s="62"/>
      <c r="MI51" s="63" t="str">
        <f>IF(MG51=0," ",(VLOOKUP(MG51,PROTOKOL!$A$1:$E$28,2))*MH51)</f>
        <v xml:space="preserve"> </v>
      </c>
      <c r="MJ51" s="64" t="str">
        <f t="shared" si="68"/>
        <v xml:space="preserve"> </v>
      </c>
      <c r="MK51" s="65" t="str">
        <f>IF(MG51=0," ",VLOOKUP(MG51,PROTOKOL!$A:$E,5,))</f>
        <v xml:space="preserve"> </v>
      </c>
      <c r="ML51" s="82" t="str">
        <f t="shared" si="69"/>
        <v xml:space="preserve"> </v>
      </c>
      <c r="MM51" s="61" t="str">
        <f>IF(MO51=0," ",VLOOKUP(MO51,PROTOKOL!$A:$F,6))</f>
        <v xml:space="preserve"> </v>
      </c>
      <c r="MN51" s="66"/>
      <c r="MO51" s="66"/>
      <c r="MP51" s="62"/>
      <c r="MQ51" s="63" t="str">
        <f>IF(MO51=0," ",(VLOOKUP(MO51,PROTOKOL!$A$1:$E$28,2))*MP51)</f>
        <v xml:space="preserve"> </v>
      </c>
      <c r="MR51" s="64" t="str">
        <f t="shared" si="70"/>
        <v xml:space="preserve"> </v>
      </c>
      <c r="MS51" s="65" t="str">
        <f>IF(MO51=0," ",VLOOKUP(MO51,PROTOKOL!$A:$E,5,))</f>
        <v xml:space="preserve"> </v>
      </c>
      <c r="MT51" s="82" t="str">
        <f t="shared" si="71"/>
        <v xml:space="preserve"> </v>
      </c>
      <c r="MU51" s="65"/>
      <c r="MV51" s="82" t="str">
        <f t="shared" si="105"/>
        <v xml:space="preserve"> </v>
      </c>
      <c r="MW51" s="117"/>
      <c r="MX51" s="227"/>
      <c r="MY51" s="61" t="str">
        <f>IF(NA51=0," ",VLOOKUP(NA51,PROTOKOL!$A:$F,6))</f>
        <v xml:space="preserve"> </v>
      </c>
      <c r="MZ51" s="62"/>
      <c r="NA51" s="62"/>
      <c r="NB51" s="62"/>
      <c r="NC51" s="63" t="str">
        <f>IF(NA51=0," ",(VLOOKUP(NA51,PROTOKOL!$A$1:$E$28,2))*NB51)</f>
        <v xml:space="preserve"> </v>
      </c>
      <c r="ND51" s="64" t="str">
        <f t="shared" si="72"/>
        <v xml:space="preserve"> </v>
      </c>
      <c r="NE51" s="65" t="str">
        <f>IF(NA51=0," ",VLOOKUP(NA51,PROTOKOL!$A:$E,5,))</f>
        <v xml:space="preserve"> </v>
      </c>
      <c r="NF51" s="82" t="str">
        <f t="shared" si="73"/>
        <v xml:space="preserve"> </v>
      </c>
      <c r="NG51" s="61" t="str">
        <f>IF(NI51=0," ",VLOOKUP(NI51,PROTOKOL!$A:$F,6))</f>
        <v xml:space="preserve"> </v>
      </c>
      <c r="NH51" s="66"/>
      <c r="NI51" s="66"/>
      <c r="NJ51" s="62"/>
      <c r="NK51" s="63" t="str">
        <f>IF(NI51=0," ",(VLOOKUP(NI51,PROTOKOL!$A$1:$E$28,2))*NJ51)</f>
        <v xml:space="preserve"> </v>
      </c>
      <c r="NL51" s="64" t="str">
        <f t="shared" si="74"/>
        <v xml:space="preserve"> </v>
      </c>
      <c r="NM51" s="65" t="str">
        <f>IF(NI51=0," ",VLOOKUP(NI51,PROTOKOL!$A:$E,5,))</f>
        <v xml:space="preserve"> </v>
      </c>
      <c r="NN51" s="82" t="str">
        <f t="shared" si="75"/>
        <v xml:space="preserve"> </v>
      </c>
      <c r="NO51" s="65"/>
      <c r="NP51" s="82" t="str">
        <f t="shared" si="106"/>
        <v xml:space="preserve"> </v>
      </c>
      <c r="NQ51" s="117"/>
      <c r="NR51" s="227"/>
      <c r="NS51" s="61" t="str">
        <f>IF(NU51=0," ",VLOOKUP(NU51,PROTOKOL!$A:$F,6))</f>
        <v xml:space="preserve"> </v>
      </c>
      <c r="NT51" s="62"/>
      <c r="NU51" s="62"/>
      <c r="NV51" s="62"/>
      <c r="NW51" s="63" t="str">
        <f>IF(NU51=0," ",(VLOOKUP(NU51,PROTOKOL!$A$1:$E$28,2))*NV51)</f>
        <v xml:space="preserve"> </v>
      </c>
      <c r="NX51" s="64" t="str">
        <f t="shared" si="76"/>
        <v xml:space="preserve"> </v>
      </c>
      <c r="NY51" s="65" t="str">
        <f>IF(NU51=0," ",VLOOKUP(NU51,PROTOKOL!$A:$E,5,))</f>
        <v xml:space="preserve"> </v>
      </c>
      <c r="NZ51" s="82" t="str">
        <f t="shared" si="77"/>
        <v xml:space="preserve"> </v>
      </c>
      <c r="OA51" s="61" t="str">
        <f>IF(OC51=0," ",VLOOKUP(OC51,PROTOKOL!$A:$F,6))</f>
        <v xml:space="preserve"> </v>
      </c>
      <c r="OB51" s="66"/>
      <c r="OC51" s="66"/>
      <c r="OD51" s="62"/>
      <c r="OE51" s="63" t="str">
        <f>IF(OC51=0," ",(VLOOKUP(OC51,PROTOKOL!$A$1:$E$28,2))*OD51)</f>
        <v xml:space="preserve"> </v>
      </c>
      <c r="OF51" s="64" t="str">
        <f t="shared" si="78"/>
        <v xml:space="preserve"> </v>
      </c>
      <c r="OG51" s="65" t="str">
        <f>IF(OC51=0," ",VLOOKUP(OC51,PROTOKOL!$A:$E,5,))</f>
        <v xml:space="preserve"> </v>
      </c>
      <c r="OH51" s="82" t="str">
        <f t="shared" si="79"/>
        <v xml:space="preserve"> </v>
      </c>
      <c r="OI51" s="65"/>
      <c r="OJ51" s="82" t="str">
        <f t="shared" si="107"/>
        <v xml:space="preserve"> </v>
      </c>
      <c r="OK51" s="117"/>
      <c r="OL51" s="209">
        <v>10</v>
      </c>
      <c r="OM51" s="226"/>
      <c r="ON51" s="61" t="str">
        <f>IF(OP51=0," ",VLOOKUP(OP51,PROTOKOL!$A:$F,6))</f>
        <v xml:space="preserve"> </v>
      </c>
      <c r="OO51" s="62"/>
      <c r="OP51" s="62"/>
      <c r="OQ51" s="62"/>
      <c r="OR51" s="63" t="str">
        <f>IF(OP51=0," ",(VLOOKUP(OP51,PROTOKOL!$A$1:$E$28,2))*OQ51)</f>
        <v xml:space="preserve"> </v>
      </c>
      <c r="OS51" s="64" t="str">
        <f t="shared" si="80"/>
        <v xml:space="preserve"> </v>
      </c>
      <c r="OT51" s="65" t="str">
        <f>IF(OP51=0," ",VLOOKUP(OP51,PROTOKOL!$A:$E,5,))</f>
        <v xml:space="preserve"> </v>
      </c>
      <c r="OU51" s="82" t="str">
        <f t="shared" si="81"/>
        <v xml:space="preserve"> </v>
      </c>
      <c r="OV51" s="61" t="str">
        <f>IF(OX51=0," ",VLOOKUP(OX51,PROTOKOL!$A:$F,6))</f>
        <v xml:space="preserve"> </v>
      </c>
      <c r="OW51" s="66"/>
      <c r="OX51" s="66"/>
      <c r="OY51" s="62"/>
      <c r="OZ51" s="63" t="str">
        <f>IF(OX51=0," ",(VLOOKUP(OX51,PROTOKOL!$A$1:$E$28,2))*OY51)</f>
        <v xml:space="preserve"> </v>
      </c>
      <c r="PA51" s="64" t="str">
        <f t="shared" si="108"/>
        <v xml:space="preserve"> </v>
      </c>
      <c r="PB51" s="65" t="str">
        <f>IF(OX51=0," ",VLOOKUP(OX51,PROTOKOL!$A:$E,5,))</f>
        <v xml:space="preserve"> </v>
      </c>
      <c r="PC51" s="82" t="str">
        <f t="shared" si="109"/>
        <v xml:space="preserve"> </v>
      </c>
      <c r="PD51" s="82">
        <f t="shared" si="110"/>
        <v>0</v>
      </c>
      <c r="PE51" s="82" t="str">
        <f t="shared" si="111"/>
        <v xml:space="preserve"> </v>
      </c>
      <c r="PF51" s="117"/>
      <c r="PG51" s="227"/>
      <c r="PH51" s="61" t="str">
        <f>IF(PJ51=0," ",VLOOKUP(PJ51,PROTOKOL!$A:$F,6))</f>
        <v xml:space="preserve"> </v>
      </c>
      <c r="PI51" s="62"/>
      <c r="PJ51" s="62"/>
      <c r="PK51" s="62"/>
      <c r="PL51" s="63" t="str">
        <f>IF(PJ51=0," ",(VLOOKUP(PJ51,PROTOKOL!$A$1:$E$28,2))*PK51)</f>
        <v xml:space="preserve"> </v>
      </c>
      <c r="PM51" s="64" t="str">
        <f t="shared" si="84"/>
        <v xml:space="preserve"> </v>
      </c>
      <c r="PN51" s="65" t="str">
        <f>IF(PJ51=0," ",VLOOKUP(PJ51,PROTOKOL!$A:$E,5,))</f>
        <v xml:space="preserve"> </v>
      </c>
      <c r="PO51" s="82" t="str">
        <f t="shared" si="85"/>
        <v xml:space="preserve"> </v>
      </c>
      <c r="PP51" s="61" t="str">
        <f>IF(PR51=0," ",VLOOKUP(PR51,PROTOKOL!$A:$F,6))</f>
        <v xml:space="preserve"> </v>
      </c>
      <c r="PQ51" s="66"/>
      <c r="PR51" s="66"/>
      <c r="PS51" s="62"/>
      <c r="PT51" s="63" t="str">
        <f>IF(PR51=0," ",(VLOOKUP(PR51,PROTOKOL!$A$1:$E$28,2))*PS51)</f>
        <v xml:space="preserve"> </v>
      </c>
      <c r="PU51" s="64" t="str">
        <f t="shared" si="86"/>
        <v xml:space="preserve"> </v>
      </c>
      <c r="PV51" s="65" t="str">
        <f>IF(PR51=0," ",VLOOKUP(PR51,PROTOKOL!$A:$E,5,))</f>
        <v xml:space="preserve"> </v>
      </c>
      <c r="PW51" s="82" t="str">
        <f t="shared" si="87"/>
        <v xml:space="preserve"> </v>
      </c>
      <c r="PX51" s="65"/>
      <c r="PY51" s="82" t="str">
        <f t="shared" si="112"/>
        <v xml:space="preserve"> </v>
      </c>
      <c r="PZ51" s="117"/>
      <c r="QA51" s="117"/>
      <c r="QB51" s="117"/>
      <c r="QC51" s="117"/>
      <c r="QD51" s="117"/>
      <c r="QE51" s="117"/>
      <c r="QF51" s="117"/>
      <c r="QG51" s="117"/>
      <c r="QH51" s="117"/>
      <c r="QI51" s="117"/>
      <c r="QJ51" s="117"/>
      <c r="QK51" s="117"/>
      <c r="QL51" s="117"/>
      <c r="QM51" s="117"/>
      <c r="QN51" s="117"/>
      <c r="QO51" s="117"/>
    </row>
    <row r="52" spans="1:457" ht="12.75" customHeight="1">
      <c r="A52" s="58"/>
      <c r="B52" s="225">
        <v>11</v>
      </c>
      <c r="C52" s="61" t="str">
        <f>IF(E52=0," ",VLOOKUP(E52,PROTOKOL!$A:$F,6))</f>
        <v>VAKUM TEST</v>
      </c>
      <c r="D52" s="62">
        <v>235</v>
      </c>
      <c r="E52" s="62">
        <v>4</v>
      </c>
      <c r="F52" s="62">
        <v>7.5</v>
      </c>
      <c r="G52" s="63">
        <f>IF(E52=0," ",(VLOOKUP(E52,PROTOKOL!$A$1:$E$28,2))*F52)</f>
        <v>150</v>
      </c>
      <c r="H52" s="64">
        <f t="shared" si="0"/>
        <v>85</v>
      </c>
      <c r="I52" s="65">
        <f>IF(E52=0," ",VLOOKUP(E52,PROTOKOL!$A:$E,5,))</f>
        <v>0.32253749999999998</v>
      </c>
      <c r="J52" s="82">
        <f t="shared" si="1"/>
        <v>27.415687499999997</v>
      </c>
      <c r="K52" s="61" t="str">
        <f>IF(M52=0," ",VLOOKUP(M52,PROTOKOL!$A:$F,6))</f>
        <v xml:space="preserve"> </v>
      </c>
      <c r="L52" s="66"/>
      <c r="M52" s="66"/>
      <c r="N52" s="62"/>
      <c r="O52" s="63" t="str">
        <f>IF(M52=0," ",(VLOOKUP(M52,PROTOKOL!$A$1:$E$28,2))*N52)</f>
        <v xml:space="preserve"> </v>
      </c>
      <c r="P52" s="64" t="str">
        <f t="shared" si="2"/>
        <v xml:space="preserve"> </v>
      </c>
      <c r="Q52" s="65" t="str">
        <f>IF(M52=0," ",VLOOKUP(M52,PROTOKOL!$A:$E,5,))</f>
        <v xml:space="preserve"> </v>
      </c>
      <c r="R52" s="82" t="str">
        <f t="shared" si="3"/>
        <v xml:space="preserve"> </v>
      </c>
      <c r="S52" s="65"/>
      <c r="T52" s="82" t="str">
        <f t="shared" si="88"/>
        <v xml:space="preserve"> </v>
      </c>
      <c r="U52" s="117"/>
      <c r="V52" s="225">
        <v>11</v>
      </c>
      <c r="W52" s="61" t="str">
        <f>IF(Y52=0," ",VLOOKUP(Y52,PROTOKOL!$A:$F,6))</f>
        <v>SIZDIRMAZLIK TAMİR</v>
      </c>
      <c r="X52" s="62">
        <v>120</v>
      </c>
      <c r="Y52" s="62">
        <v>11</v>
      </c>
      <c r="Z52" s="62">
        <v>7.5</v>
      </c>
      <c r="AA52" s="63">
        <f>IF(Y52=0," ",(VLOOKUP(Y52,PROTOKOL!$A$1:$E$28,2))*Z52)</f>
        <v>78</v>
      </c>
      <c r="AB52" s="64">
        <f t="shared" si="4"/>
        <v>42</v>
      </c>
      <c r="AC52" s="65">
        <f>IF(Y52=0," ",VLOOKUP(Y52,PROTOKOL!$A:$E,5,))</f>
        <v>0.61435714285714293</v>
      </c>
      <c r="AD52" s="82">
        <f t="shared" si="5"/>
        <v>25.803000000000004</v>
      </c>
      <c r="AE52" s="61" t="str">
        <f>IF(AG52=0," ",VLOOKUP(AG52,PROTOKOL!$A:$F,6))</f>
        <v xml:space="preserve"> </v>
      </c>
      <c r="AF52" s="66"/>
      <c r="AG52" s="66"/>
      <c r="AH52" s="62"/>
      <c r="AI52" s="63" t="str">
        <f>IF(AG52=0," ",(VLOOKUP(AG52,PROTOKOL!$A$1:$E$28,2))*AH52)</f>
        <v xml:space="preserve"> </v>
      </c>
      <c r="AJ52" s="64" t="str">
        <f t="shared" si="6"/>
        <v xml:space="preserve"> </v>
      </c>
      <c r="AK52" s="65" t="str">
        <f>IF(AG52=0," ",VLOOKUP(AG52,PROTOKOL!$A:$E,5,))</f>
        <v xml:space="preserve"> </v>
      </c>
      <c r="AL52" s="82" t="str">
        <f t="shared" si="7"/>
        <v xml:space="preserve"> </v>
      </c>
      <c r="AM52" s="65"/>
      <c r="AN52" s="82" t="str">
        <f t="shared" si="89"/>
        <v xml:space="preserve"> </v>
      </c>
      <c r="AO52" s="117"/>
      <c r="AP52" s="225">
        <v>11</v>
      </c>
      <c r="AQ52" s="61" t="str">
        <f>IF(AS52=0," ",VLOOKUP(AS52,PROTOKOL!$A:$F,6))</f>
        <v>VAKUM TEST</v>
      </c>
      <c r="AR52" s="62">
        <v>235</v>
      </c>
      <c r="AS52" s="62">
        <v>4</v>
      </c>
      <c r="AT52" s="62">
        <v>7.5</v>
      </c>
      <c r="AU52" s="63">
        <f>IF(AS52=0," ",(VLOOKUP(AS52,PROTOKOL!$A$1:$E$28,2))*AT52)</f>
        <v>150</v>
      </c>
      <c r="AV52" s="64">
        <f t="shared" si="8"/>
        <v>85</v>
      </c>
      <c r="AW52" s="65">
        <f>IF(AS52=0," ",VLOOKUP(AS52,PROTOKOL!$A:$E,5,))</f>
        <v>0.32253749999999998</v>
      </c>
      <c r="AX52" s="82">
        <f t="shared" si="9"/>
        <v>27.415687499999997</v>
      </c>
      <c r="AY52" s="61" t="str">
        <f>IF(BA52=0," ",VLOOKUP(BA52,PROTOKOL!$A:$F,6))</f>
        <v xml:space="preserve"> </v>
      </c>
      <c r="AZ52" s="66"/>
      <c r="BA52" s="66"/>
      <c r="BB52" s="62"/>
      <c r="BC52" s="63" t="str">
        <f>IF(BA52=0," ",(VLOOKUP(BA52,PROTOKOL!$A$1:$E$28,2))*BB52)</f>
        <v xml:space="preserve"> </v>
      </c>
      <c r="BD52" s="64" t="str">
        <f t="shared" si="10"/>
        <v xml:space="preserve"> </v>
      </c>
      <c r="BE52" s="65" t="str">
        <f>IF(BA52=0," ",VLOOKUP(BA52,PROTOKOL!$A:$E,5,))</f>
        <v xml:space="preserve"> </v>
      </c>
      <c r="BF52" s="82" t="str">
        <f t="shared" si="11"/>
        <v xml:space="preserve"> </v>
      </c>
      <c r="BG52" s="65"/>
      <c r="BH52" s="82" t="str">
        <f t="shared" si="90"/>
        <v xml:space="preserve"> </v>
      </c>
      <c r="BI52" s="117"/>
      <c r="BJ52" s="225">
        <v>11</v>
      </c>
      <c r="BK52" s="61" t="str">
        <f>IF(BM52=0," ",VLOOKUP(BM52,PROTOKOL!$A:$F,6))</f>
        <v>WNZL. LAV. VE DUV. ASMA KLZ</v>
      </c>
      <c r="BL52" s="62">
        <v>200</v>
      </c>
      <c r="BM52" s="62">
        <v>1</v>
      </c>
      <c r="BN52" s="62">
        <v>6.5</v>
      </c>
      <c r="BO52" s="63">
        <f>IF(BM52=0," ",(VLOOKUP(BM52,PROTOKOL!$A$1:$E$28,2))*BN52)</f>
        <v>124.8</v>
      </c>
      <c r="BP52" s="64">
        <f t="shared" si="12"/>
        <v>75.2</v>
      </c>
      <c r="BQ52" s="65">
        <f>IF(BM52=0," ",VLOOKUP(BM52,PROTOKOL!$A:$E,5,))</f>
        <v>0.33951315789473691</v>
      </c>
      <c r="BR52" s="82">
        <f t="shared" si="13"/>
        <v>25.531389473684218</v>
      </c>
      <c r="BS52" s="61" t="str">
        <f>IF(BU52=0," ",VLOOKUP(BU52,PROTOKOL!$A:$F,6))</f>
        <v xml:space="preserve"> </v>
      </c>
      <c r="BT52" s="66"/>
      <c r="BU52" s="66"/>
      <c r="BV52" s="62"/>
      <c r="BW52" s="63" t="str">
        <f>IF(BU52=0," ",(VLOOKUP(BU52,PROTOKOL!$A$1:$E$28,2))*BV52)</f>
        <v xml:space="preserve"> </v>
      </c>
      <c r="BX52" s="64" t="str">
        <f t="shared" si="14"/>
        <v xml:space="preserve"> </v>
      </c>
      <c r="BY52" s="65" t="str">
        <f>IF(BU52=0," ",VLOOKUP(BU52,PROTOKOL!$A:$E,5,))</f>
        <v xml:space="preserve"> </v>
      </c>
      <c r="BZ52" s="82" t="str">
        <f t="shared" si="15"/>
        <v xml:space="preserve"> </v>
      </c>
      <c r="CA52" s="65"/>
      <c r="CB52" s="82" t="str">
        <f t="shared" si="91"/>
        <v xml:space="preserve"> </v>
      </c>
      <c r="CC52" s="117"/>
      <c r="CD52" s="225">
        <v>11</v>
      </c>
      <c r="CE52" s="61" t="str">
        <f>IF(CG52=0," ",VLOOKUP(CG52,PROTOKOL!$A:$F,6))</f>
        <v>WNZL. LAV. VE DUV. ASMA KLZ</v>
      </c>
      <c r="CF52" s="62">
        <v>200</v>
      </c>
      <c r="CG52" s="62">
        <v>1</v>
      </c>
      <c r="CH52" s="62">
        <v>6.5</v>
      </c>
      <c r="CI52" s="63">
        <f>IF(CG52=0," ",(VLOOKUP(CG52,PROTOKOL!$A$1:$E$28,2))*CH52)</f>
        <v>124.8</v>
      </c>
      <c r="CJ52" s="64">
        <f t="shared" si="16"/>
        <v>75.2</v>
      </c>
      <c r="CK52" s="65">
        <f>IF(CG52=0," ",VLOOKUP(CG52,PROTOKOL!$A:$E,5,))</f>
        <v>0.33951315789473691</v>
      </c>
      <c r="CL52" s="82">
        <f t="shared" si="17"/>
        <v>25.531389473684218</v>
      </c>
      <c r="CM52" s="61" t="str">
        <f>IF(CO52=0," ",VLOOKUP(CO52,PROTOKOL!$A:$F,6))</f>
        <v xml:space="preserve"> </v>
      </c>
      <c r="CN52" s="66"/>
      <c r="CO52" s="66"/>
      <c r="CP52" s="62"/>
      <c r="CQ52" s="63" t="str">
        <f>IF(CO52=0," ",(VLOOKUP(CO52,PROTOKOL!$A$1:$E$28,2))*CP52)</f>
        <v xml:space="preserve"> </v>
      </c>
      <c r="CR52" s="64" t="str">
        <f t="shared" si="18"/>
        <v xml:space="preserve"> </v>
      </c>
      <c r="CS52" s="65" t="str">
        <f>IF(CO52=0," ",VLOOKUP(CO52,PROTOKOL!$A:$E,5,))</f>
        <v xml:space="preserve"> </v>
      </c>
      <c r="CT52" s="82" t="str">
        <f t="shared" si="19"/>
        <v xml:space="preserve"> </v>
      </c>
      <c r="CU52" s="65"/>
      <c r="CV52" s="82" t="str">
        <f t="shared" si="92"/>
        <v xml:space="preserve"> </v>
      </c>
      <c r="CW52" s="117"/>
      <c r="CX52" s="225">
        <v>11</v>
      </c>
      <c r="CY52" s="61" t="str">
        <f>IF(DA52=0," ",VLOOKUP(DA52,PROTOKOL!$A:$F,6))</f>
        <v>SIZDIRMAZLIK TAMİR</v>
      </c>
      <c r="CZ52" s="62">
        <v>124</v>
      </c>
      <c r="DA52" s="62">
        <v>11</v>
      </c>
      <c r="DB52" s="62">
        <v>7.5</v>
      </c>
      <c r="DC52" s="63">
        <f>IF(DA52=0," ",(VLOOKUP(DA52,PROTOKOL!$A$1:$E$28,2))*DB52)</f>
        <v>78</v>
      </c>
      <c r="DD52" s="64">
        <f t="shared" si="20"/>
        <v>46</v>
      </c>
      <c r="DE52" s="65">
        <f>IF(DA52=0," ",VLOOKUP(DA52,PROTOKOL!$A:$E,5,))</f>
        <v>0.61435714285714293</v>
      </c>
      <c r="DF52" s="82">
        <f t="shared" si="21"/>
        <v>28.260428571428577</v>
      </c>
      <c r="DG52" s="61" t="str">
        <f>IF(DI52=0," ",VLOOKUP(DI52,PROTOKOL!$A:$F,6))</f>
        <v xml:space="preserve"> </v>
      </c>
      <c r="DH52" s="66"/>
      <c r="DI52" s="66"/>
      <c r="DJ52" s="62"/>
      <c r="DK52" s="63" t="str">
        <f>IF(DI52=0," ",(VLOOKUP(DI52,PROTOKOL!$A$1:$E$28,2))*DJ52)</f>
        <v xml:space="preserve"> </v>
      </c>
      <c r="DL52" s="64" t="str">
        <f t="shared" si="22"/>
        <v xml:space="preserve"> </v>
      </c>
      <c r="DM52" s="65" t="str">
        <f>IF(DI52=0," ",VLOOKUP(DI52,PROTOKOL!$A:$E,5,))</f>
        <v xml:space="preserve"> </v>
      </c>
      <c r="DN52" s="82" t="str">
        <f t="shared" si="23"/>
        <v xml:space="preserve"> </v>
      </c>
      <c r="DO52" s="65"/>
      <c r="DP52" s="82" t="str">
        <f t="shared" si="93"/>
        <v xml:space="preserve"> </v>
      </c>
      <c r="DQ52" s="117"/>
      <c r="DR52" s="225">
        <v>11</v>
      </c>
      <c r="DS52" s="61" t="str">
        <f>IF(DU52=0," ",VLOOKUP(DU52,PROTOKOL!$A:$F,6))</f>
        <v>VAKUM TEST</v>
      </c>
      <c r="DT52" s="62">
        <v>202</v>
      </c>
      <c r="DU52" s="62">
        <v>4</v>
      </c>
      <c r="DV52" s="62">
        <v>6.5</v>
      </c>
      <c r="DW52" s="63">
        <f>IF(DU52=0," ",(VLOOKUP(DU52,PROTOKOL!$A$1:$E$28,2))*DV52)</f>
        <v>130</v>
      </c>
      <c r="DX52" s="64">
        <f t="shared" si="24"/>
        <v>72</v>
      </c>
      <c r="DY52" s="65">
        <f>IF(DU52=0," ",VLOOKUP(DU52,PROTOKOL!$A:$E,5,))</f>
        <v>0.32253749999999998</v>
      </c>
      <c r="DZ52" s="82">
        <f t="shared" si="25"/>
        <v>23.2227</v>
      </c>
      <c r="EA52" s="61" t="str">
        <f>IF(EC52=0," ",VLOOKUP(EC52,PROTOKOL!$A:$F,6))</f>
        <v xml:space="preserve"> </v>
      </c>
      <c r="EB52" s="66"/>
      <c r="EC52" s="66"/>
      <c r="ED52" s="62"/>
      <c r="EE52" s="63" t="str">
        <f>IF(EC52=0," ",(VLOOKUP(EC52,PROTOKOL!$A$1:$E$28,2))*ED52)</f>
        <v xml:space="preserve"> </v>
      </c>
      <c r="EF52" s="64" t="str">
        <f t="shared" si="26"/>
        <v xml:space="preserve"> </v>
      </c>
      <c r="EG52" s="65" t="str">
        <f>IF(EC52=0," ",VLOOKUP(EC52,PROTOKOL!$A:$E,5,))</f>
        <v xml:space="preserve"> </v>
      </c>
      <c r="EH52" s="82" t="str">
        <f t="shared" si="27"/>
        <v xml:space="preserve"> </v>
      </c>
      <c r="EI52" s="65"/>
      <c r="EJ52" s="82" t="str">
        <f t="shared" si="94"/>
        <v xml:space="preserve"> </v>
      </c>
      <c r="EK52" s="117"/>
      <c r="EL52" s="225">
        <v>11</v>
      </c>
      <c r="EM52" s="61" t="str">
        <f>IF(EO52=0," ",VLOOKUP(EO52,PROTOKOL!$A:$F,6))</f>
        <v>SIZDIRMAZLIK TAMİR</v>
      </c>
      <c r="EN52" s="62">
        <v>120</v>
      </c>
      <c r="EO52" s="62">
        <v>11</v>
      </c>
      <c r="EP52" s="62">
        <v>7</v>
      </c>
      <c r="EQ52" s="63">
        <f>IF(EO52=0," ",(VLOOKUP(EO52,PROTOKOL!$A$1:$E$28,2))*EP52)</f>
        <v>72.8</v>
      </c>
      <c r="ER52" s="64">
        <f t="shared" si="28"/>
        <v>47.2</v>
      </c>
      <c r="ES52" s="65">
        <f>IF(EO52=0," ",VLOOKUP(EO52,PROTOKOL!$A:$E,5,))</f>
        <v>0.61435714285714293</v>
      </c>
      <c r="ET52" s="82">
        <f t="shared" si="29"/>
        <v>28.997657142857147</v>
      </c>
      <c r="EU52" s="61" t="str">
        <f>IF(EW52=0," ",VLOOKUP(EW52,PROTOKOL!$A:$F,6))</f>
        <v xml:space="preserve"> </v>
      </c>
      <c r="EV52" s="66"/>
      <c r="EW52" s="66"/>
      <c r="EX52" s="62"/>
      <c r="EY52" s="63" t="str">
        <f>IF(EW52=0," ",(VLOOKUP(EW52,PROTOKOL!$A$1:$E$28,2))*EX52)</f>
        <v xml:space="preserve"> </v>
      </c>
      <c r="EZ52" s="64" t="str">
        <f t="shared" si="30"/>
        <v xml:space="preserve"> </v>
      </c>
      <c r="FA52" s="65" t="str">
        <f>IF(EW52=0," ",VLOOKUP(EW52,PROTOKOL!$A:$E,5,))</f>
        <v xml:space="preserve"> </v>
      </c>
      <c r="FB52" s="82" t="str">
        <f t="shared" si="31"/>
        <v xml:space="preserve"> </v>
      </c>
      <c r="FC52" s="65"/>
      <c r="FD52" s="82" t="str">
        <f t="shared" si="95"/>
        <v xml:space="preserve"> </v>
      </c>
      <c r="FE52" s="117"/>
      <c r="FF52" s="225">
        <v>11</v>
      </c>
      <c r="FG52" s="61" t="str">
        <f>IF(FI52=0," ",VLOOKUP(FI52,PROTOKOL!$A:$F,6))</f>
        <v>PERDE KESME SULU SİST.</v>
      </c>
      <c r="FH52" s="62">
        <v>68</v>
      </c>
      <c r="FI52" s="62">
        <v>8</v>
      </c>
      <c r="FJ52" s="62">
        <v>3.5</v>
      </c>
      <c r="FK52" s="63">
        <f>IF(FI52=0," ",(VLOOKUP(FI52,PROTOKOL!$A$1:$E$28,2))*FJ52)</f>
        <v>45.733333333333334</v>
      </c>
      <c r="FL52" s="64">
        <f t="shared" si="32"/>
        <v>22.266666666666666</v>
      </c>
      <c r="FM52" s="65">
        <f>IF(FI52=0," ",VLOOKUP(FI52,PROTOKOL!$A:$E,5,))</f>
        <v>0.49621153846153848</v>
      </c>
      <c r="FN52" s="82">
        <f t="shared" si="33"/>
        <v>11.048976923076923</v>
      </c>
      <c r="FO52" s="61" t="str">
        <f>IF(FQ52=0," ",VLOOKUP(FQ52,PROTOKOL!$A:$F,6))</f>
        <v xml:space="preserve"> </v>
      </c>
      <c r="FP52" s="66"/>
      <c r="FQ52" s="66"/>
      <c r="FR52" s="62"/>
      <c r="FS52" s="63" t="str">
        <f>IF(FQ52=0," ",(VLOOKUP(FQ52,PROTOKOL!$A$1:$E$28,2))*FR52)</f>
        <v xml:space="preserve"> </v>
      </c>
      <c r="FT52" s="64" t="str">
        <f t="shared" si="34"/>
        <v xml:space="preserve"> </v>
      </c>
      <c r="FU52" s="65" t="str">
        <f>IF(FQ52=0," ",VLOOKUP(FQ52,PROTOKOL!$A:$E,5,))</f>
        <v xml:space="preserve"> </v>
      </c>
      <c r="FV52" s="82" t="str">
        <f t="shared" si="35"/>
        <v xml:space="preserve"> </v>
      </c>
      <c r="FW52" s="65"/>
      <c r="FX52" s="82" t="str">
        <f t="shared" si="96"/>
        <v xml:space="preserve"> </v>
      </c>
      <c r="FY52" s="117"/>
      <c r="FZ52" s="225">
        <v>11</v>
      </c>
      <c r="GA52" s="61" t="str">
        <f>IF(GC52=0," ",VLOOKUP(GC52,PROTOKOL!$A:$F,6))</f>
        <v>PANTOGRAF LAVABO TAŞLAMA</v>
      </c>
      <c r="GB52" s="62">
        <v>97</v>
      </c>
      <c r="GC52" s="62">
        <v>9</v>
      </c>
      <c r="GD52" s="62">
        <v>7.5</v>
      </c>
      <c r="GE52" s="63">
        <f>IF(GC52=0," ",(VLOOKUP(GC52,PROTOKOL!$A$1:$E$28,2))*GD52)</f>
        <v>65</v>
      </c>
      <c r="GF52" s="64">
        <f t="shared" si="36"/>
        <v>32</v>
      </c>
      <c r="GG52" s="65">
        <f>IF(GC52=0," ",VLOOKUP(GC52,PROTOKOL!$A:$E,5,))</f>
        <v>0.73722857142857134</v>
      </c>
      <c r="GH52" s="82">
        <f t="shared" si="37"/>
        <v>23.591314285714283</v>
      </c>
      <c r="GI52" s="61" t="str">
        <f>IF(GK52=0," ",VLOOKUP(GK52,PROTOKOL!$A:$F,6))</f>
        <v xml:space="preserve"> </v>
      </c>
      <c r="GJ52" s="66"/>
      <c r="GK52" s="66"/>
      <c r="GL52" s="62"/>
      <c r="GM52" s="63" t="str">
        <f>IF(GK52=0," ",(VLOOKUP(GK52,PROTOKOL!$A$1:$E$28,2))*GL52)</f>
        <v xml:space="preserve"> </v>
      </c>
      <c r="GN52" s="64" t="str">
        <f t="shared" si="38"/>
        <v xml:space="preserve"> </v>
      </c>
      <c r="GO52" s="65" t="str">
        <f>IF(GK52=0," ",VLOOKUP(GK52,PROTOKOL!$A:$E,5,))</f>
        <v xml:space="preserve"> </v>
      </c>
      <c r="GP52" s="82" t="str">
        <f t="shared" si="39"/>
        <v xml:space="preserve"> </v>
      </c>
      <c r="GQ52" s="65"/>
      <c r="GR52" s="82" t="str">
        <f t="shared" si="97"/>
        <v xml:space="preserve"> </v>
      </c>
      <c r="GS52" s="117"/>
      <c r="GT52" s="225">
        <v>11</v>
      </c>
      <c r="GU52" s="61" t="str">
        <f>IF(GW52=0," ",VLOOKUP(GW52,PROTOKOL!$A:$F,6))</f>
        <v>VAKUM TEST</v>
      </c>
      <c r="GV52" s="62">
        <v>233</v>
      </c>
      <c r="GW52" s="62">
        <v>4</v>
      </c>
      <c r="GX52" s="62">
        <v>7.5</v>
      </c>
      <c r="GY52" s="63">
        <f>IF(GW52=0," ",(VLOOKUP(GW52,PROTOKOL!$A$1:$E$28,2))*GX52)</f>
        <v>150</v>
      </c>
      <c r="GZ52" s="64">
        <f t="shared" si="40"/>
        <v>83</v>
      </c>
      <c r="HA52" s="65">
        <f>IF(GW52=0," ",VLOOKUP(GW52,PROTOKOL!$A:$E,5,))</f>
        <v>0.32253749999999998</v>
      </c>
      <c r="HB52" s="82">
        <f t="shared" si="41"/>
        <v>26.770612499999999</v>
      </c>
      <c r="HC52" s="61" t="str">
        <f>IF(HE52=0," ",VLOOKUP(HE52,PROTOKOL!$A:$F,6))</f>
        <v xml:space="preserve"> </v>
      </c>
      <c r="HD52" s="66"/>
      <c r="HE52" s="66"/>
      <c r="HF52" s="62"/>
      <c r="HG52" s="63" t="str">
        <f>IF(HE52=0," ",(VLOOKUP(HE52,PROTOKOL!$A$1:$E$28,2))*HF52)</f>
        <v xml:space="preserve"> </v>
      </c>
      <c r="HH52" s="64" t="str">
        <f t="shared" si="42"/>
        <v xml:space="preserve"> </v>
      </c>
      <c r="HI52" s="65" t="str">
        <f>IF(HE52=0," ",VLOOKUP(HE52,PROTOKOL!$A:$E,5,))</f>
        <v xml:space="preserve"> </v>
      </c>
      <c r="HJ52" s="82" t="str">
        <f t="shared" si="43"/>
        <v xml:space="preserve"> </v>
      </c>
      <c r="HK52" s="65"/>
      <c r="HL52" s="82" t="str">
        <f t="shared" si="98"/>
        <v xml:space="preserve"> </v>
      </c>
      <c r="HM52" s="117"/>
      <c r="HN52" s="225">
        <v>11</v>
      </c>
      <c r="HO52" s="61" t="str">
        <f>IF(HQ52=0," ",VLOOKUP(HQ52,PROTOKOL!$A:$F,6))</f>
        <v>PANTOGRAF LAVABO TAŞLAMA</v>
      </c>
      <c r="HP52" s="62">
        <v>93</v>
      </c>
      <c r="HQ52" s="62">
        <v>9</v>
      </c>
      <c r="HR52" s="62">
        <v>7.5</v>
      </c>
      <c r="HS52" s="63">
        <f>IF(HQ52=0," ",(VLOOKUP(HQ52,PROTOKOL!$A$1:$E$28,2))*HR52)</f>
        <v>65</v>
      </c>
      <c r="HT52" s="64">
        <f t="shared" si="44"/>
        <v>28</v>
      </c>
      <c r="HU52" s="65">
        <f>IF(HQ52=0," ",VLOOKUP(HQ52,PROTOKOL!$A:$E,5,))</f>
        <v>0.73722857142857134</v>
      </c>
      <c r="HV52" s="82">
        <f t="shared" si="45"/>
        <v>20.642399999999999</v>
      </c>
      <c r="HW52" s="61" t="str">
        <f>IF(HY52=0," ",VLOOKUP(HY52,PROTOKOL!$A:$F,6))</f>
        <v xml:space="preserve"> </v>
      </c>
      <c r="HX52" s="66"/>
      <c r="HY52" s="66"/>
      <c r="HZ52" s="62"/>
      <c r="IA52" s="63" t="str">
        <f>IF(HY52=0," ",(VLOOKUP(HY52,PROTOKOL!$A$1:$E$28,2))*HZ52)</f>
        <v xml:space="preserve"> </v>
      </c>
      <c r="IB52" s="64" t="str">
        <f t="shared" si="46"/>
        <v xml:space="preserve"> </v>
      </c>
      <c r="IC52" s="65" t="str">
        <f>IF(HY52=0," ",VLOOKUP(HY52,PROTOKOL!$A:$E,5,))</f>
        <v xml:space="preserve"> </v>
      </c>
      <c r="ID52" s="82" t="str">
        <f t="shared" si="47"/>
        <v xml:space="preserve"> </v>
      </c>
      <c r="IE52" s="65"/>
      <c r="IF52" s="82" t="str">
        <f t="shared" si="99"/>
        <v xml:space="preserve"> </v>
      </c>
      <c r="IG52" s="117"/>
      <c r="IH52" s="225">
        <v>11</v>
      </c>
      <c r="II52" s="61" t="str">
        <f>IF(IK52=0," ",VLOOKUP(IK52,PROTOKOL!$A:$F,6))</f>
        <v>VAKUM TEST</v>
      </c>
      <c r="IJ52" s="62">
        <v>239</v>
      </c>
      <c r="IK52" s="62">
        <v>4</v>
      </c>
      <c r="IL52" s="62">
        <v>7.5</v>
      </c>
      <c r="IM52" s="63">
        <f>IF(IK52=0," ",(VLOOKUP(IK52,PROTOKOL!$A$1:$E$28,2))*IL52)</f>
        <v>150</v>
      </c>
      <c r="IN52" s="64">
        <f t="shared" si="48"/>
        <v>89</v>
      </c>
      <c r="IO52" s="65">
        <f>IF(IK52=0," ",VLOOKUP(IK52,PROTOKOL!$A:$E,5,))</f>
        <v>0.32253749999999998</v>
      </c>
      <c r="IP52" s="82">
        <f t="shared" si="49"/>
        <v>28.705837499999998</v>
      </c>
      <c r="IQ52" s="61" t="str">
        <f>IF(IS52=0," ",VLOOKUP(IS52,PROTOKOL!$A:$F,6))</f>
        <v xml:space="preserve"> </v>
      </c>
      <c r="IR52" s="66"/>
      <c r="IS52" s="66"/>
      <c r="IT52" s="62"/>
      <c r="IU52" s="63" t="str">
        <f>IF(IS52=0," ",(VLOOKUP(IS52,PROTOKOL!$A$1:$E$28,2))*IT52)</f>
        <v xml:space="preserve"> </v>
      </c>
      <c r="IV52" s="64" t="str">
        <f t="shared" si="50"/>
        <v xml:space="preserve"> </v>
      </c>
      <c r="IW52" s="65" t="str">
        <f>IF(IS52=0," ",VLOOKUP(IS52,PROTOKOL!$A:$E,5,))</f>
        <v xml:space="preserve"> </v>
      </c>
      <c r="IX52" s="82" t="str">
        <f t="shared" si="51"/>
        <v xml:space="preserve"> </v>
      </c>
      <c r="IY52" s="65"/>
      <c r="IZ52" s="82" t="str">
        <f t="shared" si="100"/>
        <v xml:space="preserve"> </v>
      </c>
      <c r="JA52" s="117"/>
      <c r="JB52" s="225">
        <v>11</v>
      </c>
      <c r="JC52" s="61" t="str">
        <f>IF(JE52=0," ",VLOOKUP(JE52,PROTOKOL!$A:$F,6))</f>
        <v xml:space="preserve"> </v>
      </c>
      <c r="JD52" s="62"/>
      <c r="JE52" s="62"/>
      <c r="JF52" s="62"/>
      <c r="JG52" s="63" t="str">
        <f>IF(JE52=0," ",(VLOOKUP(JE52,PROTOKOL!$A$1:$E$28,2))*JF52)</f>
        <v xml:space="preserve"> </v>
      </c>
      <c r="JH52" s="64" t="str">
        <f t="shared" si="52"/>
        <v xml:space="preserve"> </v>
      </c>
      <c r="JI52" s="65" t="str">
        <f>IF(JE52=0," ",VLOOKUP(JE52,PROTOKOL!$A:$E,5,))</f>
        <v xml:space="preserve"> </v>
      </c>
      <c r="JJ52" s="82" t="str">
        <f t="shared" si="53"/>
        <v xml:space="preserve"> </v>
      </c>
      <c r="JK52" s="61" t="str">
        <f>IF(JM52=0," ",VLOOKUP(JM52,PROTOKOL!$A:$F,6))</f>
        <v xml:space="preserve"> </v>
      </c>
      <c r="JL52" s="66"/>
      <c r="JM52" s="66"/>
      <c r="JN52" s="62"/>
      <c r="JO52" s="63" t="str">
        <f>IF(JM52=0," ",(VLOOKUP(JM52,PROTOKOL!$A$1:$E$28,2))*JN52)</f>
        <v xml:space="preserve"> </v>
      </c>
      <c r="JP52" s="64" t="str">
        <f t="shared" si="54"/>
        <v xml:space="preserve"> </v>
      </c>
      <c r="JQ52" s="65" t="str">
        <f>IF(JM52=0," ",VLOOKUP(JM52,PROTOKOL!$A:$E,5,))</f>
        <v xml:space="preserve"> </v>
      </c>
      <c r="JR52" s="82" t="str">
        <f t="shared" si="55"/>
        <v xml:space="preserve"> </v>
      </c>
      <c r="JS52" s="65"/>
      <c r="JT52" s="82" t="str">
        <f t="shared" si="101"/>
        <v xml:space="preserve"> </v>
      </c>
      <c r="JU52" s="117"/>
      <c r="JV52" s="225">
        <v>11</v>
      </c>
      <c r="JW52" s="61" t="str">
        <f>IF(JY52=0," ",VLOOKUP(JY52,PROTOKOL!$A:$F,6))</f>
        <v>PANTOGRAF LAVABO TAŞLAMA</v>
      </c>
      <c r="JX52" s="62">
        <v>93</v>
      </c>
      <c r="JY52" s="62">
        <v>9</v>
      </c>
      <c r="JZ52" s="62">
        <v>7.5</v>
      </c>
      <c r="KA52" s="63">
        <f>IF(JY52=0," ",(VLOOKUP(JY52,PROTOKOL!$A$1:$E$28,2))*JZ52)</f>
        <v>65</v>
      </c>
      <c r="KB52" s="64">
        <f t="shared" si="56"/>
        <v>28</v>
      </c>
      <c r="KC52" s="65">
        <f>IF(JY52=0," ",VLOOKUP(JY52,PROTOKOL!$A:$E,5,))</f>
        <v>0.73722857142857134</v>
      </c>
      <c r="KD52" s="82">
        <f t="shared" si="57"/>
        <v>20.642399999999999</v>
      </c>
      <c r="KE52" s="61" t="str">
        <f>IF(KG52=0," ",VLOOKUP(KG52,PROTOKOL!$A:$F,6))</f>
        <v xml:space="preserve"> </v>
      </c>
      <c r="KF52" s="66"/>
      <c r="KG52" s="66"/>
      <c r="KH52" s="62"/>
      <c r="KI52" s="63" t="str">
        <f>IF(KG52=0," ",(VLOOKUP(KG52,PROTOKOL!$A$1:$E$28,2))*KH52)</f>
        <v xml:space="preserve"> </v>
      </c>
      <c r="KJ52" s="64" t="str">
        <f t="shared" si="58"/>
        <v xml:space="preserve"> </v>
      </c>
      <c r="KK52" s="65" t="str">
        <f>IF(KG52=0," ",VLOOKUP(KG52,PROTOKOL!$A:$E,5,))</f>
        <v xml:space="preserve"> </v>
      </c>
      <c r="KL52" s="82" t="str">
        <f t="shared" si="59"/>
        <v xml:space="preserve"> </v>
      </c>
      <c r="KM52" s="65"/>
      <c r="KN52" s="82" t="str">
        <f t="shared" si="102"/>
        <v xml:space="preserve"> </v>
      </c>
      <c r="KO52" s="117"/>
      <c r="KP52" s="225">
        <v>11</v>
      </c>
      <c r="KQ52" s="61" t="str">
        <f>IF(KS52=0," ",VLOOKUP(KS52,PROTOKOL!$A:$F,6))</f>
        <v>VAKUM TEST</v>
      </c>
      <c r="KR52" s="62">
        <v>235</v>
      </c>
      <c r="KS52" s="62">
        <v>4</v>
      </c>
      <c r="KT52" s="62">
        <v>7.5</v>
      </c>
      <c r="KU52" s="63">
        <f>IF(KS52=0," ",(VLOOKUP(KS52,PROTOKOL!$A$1:$E$28,2))*KT52)</f>
        <v>150</v>
      </c>
      <c r="KV52" s="64">
        <f t="shared" si="60"/>
        <v>85</v>
      </c>
      <c r="KW52" s="65">
        <f>IF(KS52=0," ",VLOOKUP(KS52,PROTOKOL!$A:$E,5,))</f>
        <v>0.32253749999999998</v>
      </c>
      <c r="KX52" s="82">
        <f t="shared" si="61"/>
        <v>27.415687499999997</v>
      </c>
      <c r="KY52" s="61" t="str">
        <f>IF(LA52=0," ",VLOOKUP(LA52,PROTOKOL!$A:$F,6))</f>
        <v xml:space="preserve"> </v>
      </c>
      <c r="KZ52" s="66"/>
      <c r="LA52" s="66"/>
      <c r="LB52" s="62"/>
      <c r="LC52" s="63" t="str">
        <f>IF(LA52=0," ",(VLOOKUP(LA52,PROTOKOL!$A$1:$E$28,2))*LB52)</f>
        <v xml:space="preserve"> </v>
      </c>
      <c r="LD52" s="64" t="str">
        <f t="shared" si="62"/>
        <v xml:space="preserve"> </v>
      </c>
      <c r="LE52" s="65" t="str">
        <f>IF(LA52=0," ",VLOOKUP(LA52,PROTOKOL!$A:$E,5,))</f>
        <v xml:space="preserve"> </v>
      </c>
      <c r="LF52" s="82" t="str">
        <f t="shared" si="63"/>
        <v xml:space="preserve"> </v>
      </c>
      <c r="LG52" s="65"/>
      <c r="LH52" s="82" t="str">
        <f t="shared" si="103"/>
        <v xml:space="preserve"> </v>
      </c>
      <c r="LI52" s="117"/>
      <c r="LJ52" s="225">
        <v>11</v>
      </c>
      <c r="LK52" s="61" t="str">
        <f>IF(LM52=0," ",VLOOKUP(LM52,PROTOKOL!$A:$F,6))</f>
        <v>PANTOGRAF LAVABO TAŞLAMA</v>
      </c>
      <c r="LL52" s="62">
        <v>91</v>
      </c>
      <c r="LM52" s="62">
        <v>9</v>
      </c>
      <c r="LN52" s="62">
        <v>7.5</v>
      </c>
      <c r="LO52" s="63">
        <f>IF(LM52=0," ",(VLOOKUP(LM52,PROTOKOL!$A$1:$E$28,2))*LN52)</f>
        <v>65</v>
      </c>
      <c r="LP52" s="64">
        <f t="shared" si="64"/>
        <v>26</v>
      </c>
      <c r="LQ52" s="65">
        <f>IF(LM52=0," ",VLOOKUP(LM52,PROTOKOL!$A:$E,5,))</f>
        <v>0.73722857142857134</v>
      </c>
      <c r="LR52" s="82">
        <f t="shared" si="65"/>
        <v>19.167942857142855</v>
      </c>
      <c r="LS52" s="61" t="str">
        <f>IF(LU52=0," ",VLOOKUP(LU52,PROTOKOL!$A:$F,6))</f>
        <v xml:space="preserve"> </v>
      </c>
      <c r="LT52" s="66"/>
      <c r="LU52" s="66"/>
      <c r="LV52" s="62"/>
      <c r="LW52" s="63" t="str">
        <f>IF(LU52=0," ",(VLOOKUP(LU52,PROTOKOL!$A$1:$E$28,2))*LV52)</f>
        <v xml:space="preserve"> </v>
      </c>
      <c r="LX52" s="64" t="str">
        <f t="shared" si="66"/>
        <v xml:space="preserve"> </v>
      </c>
      <c r="LY52" s="65" t="str">
        <f>IF(LU52=0," ",VLOOKUP(LU52,PROTOKOL!$A:$E,5,))</f>
        <v xml:space="preserve"> </v>
      </c>
      <c r="LZ52" s="82" t="str">
        <f t="shared" si="67"/>
        <v xml:space="preserve"> </v>
      </c>
      <c r="MA52" s="65"/>
      <c r="MB52" s="82" t="str">
        <f t="shared" si="104"/>
        <v xml:space="preserve"> </v>
      </c>
      <c r="MC52" s="117"/>
      <c r="MD52" s="225">
        <v>11</v>
      </c>
      <c r="ME52" s="61" t="str">
        <f>IF(MG52=0," ",VLOOKUP(MG52,PROTOKOL!$A:$F,6))</f>
        <v>PANTOGRAF LAVABO TAŞLAMA</v>
      </c>
      <c r="MF52" s="62">
        <v>110</v>
      </c>
      <c r="MG52" s="62">
        <v>9</v>
      </c>
      <c r="MH52" s="62">
        <v>7.5</v>
      </c>
      <c r="MI52" s="63">
        <f>IF(MG52=0," ",(VLOOKUP(MG52,PROTOKOL!$A$1:$E$28,2))*MH52)</f>
        <v>65</v>
      </c>
      <c r="MJ52" s="64">
        <f t="shared" si="68"/>
        <v>45</v>
      </c>
      <c r="MK52" s="65">
        <f>IF(MG52=0," ",VLOOKUP(MG52,PROTOKOL!$A:$E,5,))</f>
        <v>0.73722857142857134</v>
      </c>
      <c r="ML52" s="82">
        <f t="shared" si="69"/>
        <v>33.175285714285714</v>
      </c>
      <c r="MM52" s="61" t="str">
        <f>IF(MO52=0," ",VLOOKUP(MO52,PROTOKOL!$A:$F,6))</f>
        <v xml:space="preserve"> </v>
      </c>
      <c r="MN52" s="66"/>
      <c r="MO52" s="66"/>
      <c r="MP52" s="62"/>
      <c r="MQ52" s="63" t="str">
        <f>IF(MO52=0," ",(VLOOKUP(MO52,PROTOKOL!$A$1:$E$28,2))*MP52)</f>
        <v xml:space="preserve"> </v>
      </c>
      <c r="MR52" s="64" t="str">
        <f t="shared" si="70"/>
        <v xml:space="preserve"> </v>
      </c>
      <c r="MS52" s="65" t="str">
        <f>IF(MO52=0," ",VLOOKUP(MO52,PROTOKOL!$A:$E,5,))</f>
        <v xml:space="preserve"> </v>
      </c>
      <c r="MT52" s="82" t="str">
        <f t="shared" si="71"/>
        <v xml:space="preserve"> </v>
      </c>
      <c r="MU52" s="65"/>
      <c r="MV52" s="82" t="str">
        <f t="shared" si="105"/>
        <v xml:space="preserve"> </v>
      </c>
      <c r="MW52" s="117"/>
      <c r="MX52" s="225">
        <v>11</v>
      </c>
      <c r="MY52" s="61" t="str">
        <f>IF(NA52=0," ",VLOOKUP(NA52,PROTOKOL!$A:$F,6))</f>
        <v>WNZL. LAV. VE DUV. ASMA KLZ</v>
      </c>
      <c r="MZ52" s="62">
        <v>200</v>
      </c>
      <c r="NA52" s="62">
        <v>1</v>
      </c>
      <c r="NB52" s="62">
        <v>7.5</v>
      </c>
      <c r="NC52" s="63">
        <f>IF(NA52=0," ",(VLOOKUP(NA52,PROTOKOL!$A$1:$E$28,2))*NB52)</f>
        <v>144</v>
      </c>
      <c r="ND52" s="64">
        <f t="shared" si="72"/>
        <v>56</v>
      </c>
      <c r="NE52" s="65">
        <f>IF(NA52=0," ",VLOOKUP(NA52,PROTOKOL!$A:$E,5,))</f>
        <v>0.33951315789473691</v>
      </c>
      <c r="NF52" s="82">
        <f t="shared" si="73"/>
        <v>19.012736842105266</v>
      </c>
      <c r="NG52" s="61" t="str">
        <f>IF(NI52=0," ",VLOOKUP(NI52,PROTOKOL!$A:$F,6))</f>
        <v xml:space="preserve"> </v>
      </c>
      <c r="NH52" s="66"/>
      <c r="NI52" s="66"/>
      <c r="NJ52" s="62"/>
      <c r="NK52" s="63" t="str">
        <f>IF(NI52=0," ",(VLOOKUP(NI52,PROTOKOL!$A$1:$E$28,2))*NJ52)</f>
        <v xml:space="preserve"> </v>
      </c>
      <c r="NL52" s="64" t="str">
        <f t="shared" si="74"/>
        <v xml:space="preserve"> </v>
      </c>
      <c r="NM52" s="65" t="str">
        <f>IF(NI52=0," ",VLOOKUP(NI52,PROTOKOL!$A:$E,5,))</f>
        <v xml:space="preserve"> </v>
      </c>
      <c r="NN52" s="82" t="str">
        <f t="shared" si="75"/>
        <v xml:space="preserve"> </v>
      </c>
      <c r="NO52" s="65"/>
      <c r="NP52" s="82" t="str">
        <f t="shared" si="106"/>
        <v xml:space="preserve"> </v>
      </c>
      <c r="NQ52" s="117"/>
      <c r="NR52" s="225">
        <v>11</v>
      </c>
      <c r="NS52" s="61" t="str">
        <f>IF(NU52=0," ",VLOOKUP(NU52,PROTOKOL!$A:$F,6))</f>
        <v>VAKUM TEST</v>
      </c>
      <c r="NT52" s="62">
        <v>151</v>
      </c>
      <c r="NU52" s="62">
        <v>4</v>
      </c>
      <c r="NV52" s="62">
        <v>5</v>
      </c>
      <c r="NW52" s="63">
        <f>IF(NU52=0," ",(VLOOKUP(NU52,PROTOKOL!$A$1:$E$28,2))*NV52)</f>
        <v>100</v>
      </c>
      <c r="NX52" s="64">
        <f t="shared" si="76"/>
        <v>51</v>
      </c>
      <c r="NY52" s="65">
        <f>IF(NU52=0," ",VLOOKUP(NU52,PROTOKOL!$A:$E,5,))</f>
        <v>0.32253749999999998</v>
      </c>
      <c r="NZ52" s="82">
        <f t="shared" si="77"/>
        <v>16.449412499999998</v>
      </c>
      <c r="OA52" s="61" t="str">
        <f>IF(OC52=0," ",VLOOKUP(OC52,PROTOKOL!$A:$F,6))</f>
        <v>VAKUM TEST</v>
      </c>
      <c r="OB52" s="66">
        <v>94</v>
      </c>
      <c r="OC52" s="66">
        <v>4</v>
      </c>
      <c r="OD52" s="62">
        <v>3</v>
      </c>
      <c r="OE52" s="63">
        <f>IF(OC52=0," ",(VLOOKUP(OC52,PROTOKOL!$A$1:$E$28,2))*OD52)</f>
        <v>60</v>
      </c>
      <c r="OF52" s="64">
        <f t="shared" si="78"/>
        <v>34</v>
      </c>
      <c r="OG52" s="65">
        <f>IF(OC52=0," ",VLOOKUP(OC52,PROTOKOL!$A:$E,5,))</f>
        <v>0.32253749999999998</v>
      </c>
      <c r="OH52" s="82">
        <f t="shared" si="79"/>
        <v>10.966275</v>
      </c>
      <c r="OI52" s="65">
        <v>6</v>
      </c>
      <c r="OJ52" s="82">
        <f t="shared" si="107"/>
        <v>21.932549999999999</v>
      </c>
      <c r="OK52" s="117"/>
      <c r="OL52" s="207">
        <v>11</v>
      </c>
      <c r="OM52" s="225">
        <v>11</v>
      </c>
      <c r="ON52" s="61" t="str">
        <f>IF(OP52=0," ",VLOOKUP(OP52,PROTOKOL!$A:$F,6))</f>
        <v xml:space="preserve"> </v>
      </c>
      <c r="OO52" s="62"/>
      <c r="OP52" s="62"/>
      <c r="OQ52" s="62"/>
      <c r="OR52" s="63" t="str">
        <f>IF(OP52=0," ",(VLOOKUP(OP52,PROTOKOL!$A$1:$E$28,2))*OQ52)</f>
        <v xml:space="preserve"> </v>
      </c>
      <c r="OS52" s="64" t="str">
        <f t="shared" si="80"/>
        <v xml:space="preserve"> </v>
      </c>
      <c r="OT52" s="65" t="str">
        <f>IF(OP52=0," ",VLOOKUP(OP52,PROTOKOL!$A:$E,5,))</f>
        <v xml:space="preserve"> </v>
      </c>
      <c r="OU52" s="82" t="str">
        <f t="shared" si="81"/>
        <v xml:space="preserve"> </v>
      </c>
      <c r="OV52" s="61" t="str">
        <f>IF(OX52=0," ",VLOOKUP(OX52,PROTOKOL!$A:$F,6))</f>
        <v xml:space="preserve"> </v>
      </c>
      <c r="OW52" s="66"/>
      <c r="OX52" s="66"/>
      <c r="OY52" s="62"/>
      <c r="OZ52" s="63" t="str">
        <f>IF(OX52=0," ",(VLOOKUP(OX52,PROTOKOL!$A$1:$E$28,2))*OY52)</f>
        <v xml:space="preserve"> </v>
      </c>
      <c r="PA52" s="64" t="str">
        <f t="shared" si="108"/>
        <v xml:space="preserve"> </v>
      </c>
      <c r="PB52" s="65" t="str">
        <f>IF(OX52=0," ",VLOOKUP(OX52,PROTOKOL!$A:$E,5,))</f>
        <v xml:space="preserve"> </v>
      </c>
      <c r="PC52" s="82" t="str">
        <f t="shared" si="109"/>
        <v xml:space="preserve"> </v>
      </c>
      <c r="PD52" s="82">
        <f t="shared" si="110"/>
        <v>0</v>
      </c>
      <c r="PE52" s="82" t="str">
        <f t="shared" si="111"/>
        <v xml:space="preserve"> </v>
      </c>
      <c r="PF52" s="117"/>
      <c r="PG52" s="225">
        <v>11</v>
      </c>
      <c r="PH52" s="61" t="str">
        <f>IF(PJ52=0," ",VLOOKUP(PJ52,PROTOKOL!$A:$F,6))</f>
        <v>WNZL. LAV. VE DUV. ASMA KLZ</v>
      </c>
      <c r="PI52" s="62">
        <v>200</v>
      </c>
      <c r="PJ52" s="62">
        <v>1</v>
      </c>
      <c r="PK52" s="62">
        <v>7.5</v>
      </c>
      <c r="PL52" s="63">
        <f>IF(PJ52=0," ",(VLOOKUP(PJ52,PROTOKOL!$A$1:$E$28,2))*PK52)</f>
        <v>144</v>
      </c>
      <c r="PM52" s="64">
        <f t="shared" si="84"/>
        <v>56</v>
      </c>
      <c r="PN52" s="65">
        <f>IF(PJ52=0," ",VLOOKUP(PJ52,PROTOKOL!$A:$E,5,))</f>
        <v>0.33951315789473691</v>
      </c>
      <c r="PO52" s="82">
        <f t="shared" si="85"/>
        <v>19.012736842105266</v>
      </c>
      <c r="PP52" s="61" t="str">
        <f>IF(PR52=0," ",VLOOKUP(PR52,PROTOKOL!$A:$F,6))</f>
        <v xml:space="preserve"> </v>
      </c>
      <c r="PQ52" s="66"/>
      <c r="PR52" s="66"/>
      <c r="PS52" s="62"/>
      <c r="PT52" s="63" t="str">
        <f>IF(PR52=0," ",(VLOOKUP(PR52,PROTOKOL!$A$1:$E$28,2))*PS52)</f>
        <v xml:space="preserve"> </v>
      </c>
      <c r="PU52" s="64" t="str">
        <f t="shared" si="86"/>
        <v xml:space="preserve"> </v>
      </c>
      <c r="PV52" s="65" t="str">
        <f>IF(PR52=0," ",VLOOKUP(PR52,PROTOKOL!$A:$E,5,))</f>
        <v xml:space="preserve"> </v>
      </c>
      <c r="PW52" s="82" t="str">
        <f t="shared" si="87"/>
        <v xml:space="preserve"> </v>
      </c>
      <c r="PX52" s="65"/>
      <c r="PY52" s="82" t="str">
        <f t="shared" si="112"/>
        <v xml:space="preserve"> </v>
      </c>
      <c r="PZ52" s="117"/>
      <c r="QA52" s="117"/>
      <c r="QB52" s="117"/>
      <c r="QC52" s="117"/>
      <c r="QD52" s="117"/>
      <c r="QE52" s="117"/>
      <c r="QF52" s="117"/>
      <c r="QG52" s="117"/>
      <c r="QH52" s="117"/>
      <c r="QI52" s="117"/>
      <c r="QJ52" s="117"/>
      <c r="QK52" s="117"/>
      <c r="QL52" s="117"/>
      <c r="QM52" s="117"/>
      <c r="QN52" s="117"/>
      <c r="QO52" s="117"/>
    </row>
    <row r="53" spans="1:457" ht="12.75" customHeight="1">
      <c r="B53" s="226"/>
      <c r="C53" s="61" t="str">
        <f>IF(E53=0," ",VLOOKUP(E53,PROTOKOL!$A:$F,6))</f>
        <v xml:space="preserve"> </v>
      </c>
      <c r="D53" s="62"/>
      <c r="E53" s="62"/>
      <c r="F53" s="62"/>
      <c r="G53" s="63" t="str">
        <f>IF(E53=0," ",(VLOOKUP(E53,PROTOKOL!$A$1:$E$28,2))*F53)</f>
        <v xml:space="preserve"> </v>
      </c>
      <c r="H53" s="64" t="str">
        <f t="shared" si="0"/>
        <v xml:space="preserve"> </v>
      </c>
      <c r="I53" s="65" t="str">
        <f>IF(E53=0," ",VLOOKUP(E53,PROTOKOL!$A:$E,5,))</f>
        <v xml:space="preserve"> </v>
      </c>
      <c r="J53" s="82" t="str">
        <f t="shared" si="1"/>
        <v xml:space="preserve"> </v>
      </c>
      <c r="K53" s="61" t="str">
        <f>IF(M53=0," ",VLOOKUP(M53,PROTOKOL!$A:$F,6))</f>
        <v xml:space="preserve"> </v>
      </c>
      <c r="L53" s="66"/>
      <c r="M53" s="66"/>
      <c r="N53" s="62"/>
      <c r="O53" s="63" t="str">
        <f>IF(M53=0," ",(VLOOKUP(M53,PROTOKOL!$A$1:$E$28,2))*N53)</f>
        <v xml:space="preserve"> </v>
      </c>
      <c r="P53" s="64" t="str">
        <f t="shared" si="2"/>
        <v xml:space="preserve"> </v>
      </c>
      <c r="Q53" s="65" t="str">
        <f>IF(M53=0," ",VLOOKUP(M53,PROTOKOL!$A:$E,5,))</f>
        <v xml:space="preserve"> </v>
      </c>
      <c r="R53" s="82" t="str">
        <f t="shared" si="3"/>
        <v xml:space="preserve"> </v>
      </c>
      <c r="S53" s="65"/>
      <c r="T53" s="82" t="str">
        <f t="shared" si="88"/>
        <v xml:space="preserve"> </v>
      </c>
      <c r="U53" s="185" t="str">
        <f>IF(F52+F53+F54=7.5,"ü","û")</f>
        <v>ü</v>
      </c>
      <c r="V53" s="226"/>
      <c r="W53" s="61" t="str">
        <f>IF(Y53=0," ",VLOOKUP(Y53,PROTOKOL!$A:$F,6))</f>
        <v xml:space="preserve"> </v>
      </c>
      <c r="X53" s="62"/>
      <c r="Y53" s="62"/>
      <c r="Z53" s="62"/>
      <c r="AA53" s="63" t="str">
        <f>IF(Y53=0," ",(VLOOKUP(Y53,PROTOKOL!$A$1:$E$28,2))*Z53)</f>
        <v xml:space="preserve"> </v>
      </c>
      <c r="AB53" s="64" t="str">
        <f t="shared" si="4"/>
        <v xml:space="preserve"> </v>
      </c>
      <c r="AC53" s="65" t="str">
        <f>IF(Y53=0," ",VLOOKUP(Y53,PROTOKOL!$A:$E,5,))</f>
        <v xml:space="preserve"> </v>
      </c>
      <c r="AD53" s="82" t="str">
        <f t="shared" si="5"/>
        <v xml:space="preserve"> </v>
      </c>
      <c r="AE53" s="61" t="str">
        <f>IF(AG53=0," ",VLOOKUP(AG53,PROTOKOL!$A:$F,6))</f>
        <v xml:space="preserve"> </v>
      </c>
      <c r="AF53" s="66"/>
      <c r="AG53" s="66"/>
      <c r="AH53" s="62"/>
      <c r="AI53" s="63" t="str">
        <f>IF(AG53=0," ",(VLOOKUP(AG53,PROTOKOL!$A$1:$E$28,2))*AH53)</f>
        <v xml:space="preserve"> </v>
      </c>
      <c r="AJ53" s="64" t="str">
        <f t="shared" si="6"/>
        <v xml:space="preserve"> </v>
      </c>
      <c r="AK53" s="65" t="str">
        <f>IF(AG53=0," ",VLOOKUP(AG53,PROTOKOL!$A:$E,5,))</f>
        <v xml:space="preserve"> </v>
      </c>
      <c r="AL53" s="82" t="str">
        <f t="shared" si="7"/>
        <v xml:space="preserve"> </v>
      </c>
      <c r="AM53" s="65"/>
      <c r="AN53" s="82" t="str">
        <f t="shared" si="89"/>
        <v xml:space="preserve"> </v>
      </c>
      <c r="AO53" s="185" t="str">
        <f>IF(Z52+Z53+Z54=7.5,"ü","û")</f>
        <v>ü</v>
      </c>
      <c r="AP53" s="226"/>
      <c r="AQ53" s="61" t="str">
        <f>IF(AS53=0," ",VLOOKUP(AS53,PROTOKOL!$A:$F,6))</f>
        <v xml:space="preserve"> </v>
      </c>
      <c r="AR53" s="62"/>
      <c r="AS53" s="62"/>
      <c r="AT53" s="62"/>
      <c r="AU53" s="63" t="str">
        <f>IF(AS53=0," ",(VLOOKUP(AS53,PROTOKOL!$A$1:$E$28,2))*AT53)</f>
        <v xml:space="preserve"> </v>
      </c>
      <c r="AV53" s="64" t="str">
        <f t="shared" si="8"/>
        <v xml:space="preserve"> </v>
      </c>
      <c r="AW53" s="65" t="str">
        <f>IF(AS53=0," ",VLOOKUP(AS53,PROTOKOL!$A:$E,5,))</f>
        <v xml:space="preserve"> </v>
      </c>
      <c r="AX53" s="82" t="str">
        <f t="shared" si="9"/>
        <v xml:space="preserve"> </v>
      </c>
      <c r="AY53" s="61" t="str">
        <f>IF(BA53=0," ",VLOOKUP(BA53,PROTOKOL!$A:$F,6))</f>
        <v xml:space="preserve"> </v>
      </c>
      <c r="AZ53" s="66"/>
      <c r="BA53" s="66"/>
      <c r="BB53" s="62"/>
      <c r="BC53" s="63" t="str">
        <f>IF(BA53=0," ",(VLOOKUP(BA53,PROTOKOL!$A$1:$E$28,2))*BB53)</f>
        <v xml:space="preserve"> </v>
      </c>
      <c r="BD53" s="64" t="str">
        <f t="shared" si="10"/>
        <v xml:space="preserve"> </v>
      </c>
      <c r="BE53" s="65" t="str">
        <f>IF(BA53=0," ",VLOOKUP(BA53,PROTOKOL!$A:$E,5,))</f>
        <v xml:space="preserve"> </v>
      </c>
      <c r="BF53" s="82" t="str">
        <f t="shared" si="11"/>
        <v xml:space="preserve"> </v>
      </c>
      <c r="BG53" s="65"/>
      <c r="BH53" s="82" t="str">
        <f t="shared" si="90"/>
        <v xml:space="preserve"> </v>
      </c>
      <c r="BI53" s="185" t="str">
        <f>IF(AT52+AT53+AT54=7.5,"ü","û")</f>
        <v>ü</v>
      </c>
      <c r="BJ53" s="226"/>
      <c r="BK53" s="61" t="str">
        <f>IF(BM53=0," ",VLOOKUP(BM53,PROTOKOL!$A:$F,6))</f>
        <v>Diğer İşler</v>
      </c>
      <c r="BL53" s="62">
        <v>1</v>
      </c>
      <c r="BM53" s="62">
        <v>14</v>
      </c>
      <c r="BN53" s="62">
        <v>1</v>
      </c>
      <c r="BO53" s="63">
        <f>IF(BM53=0," ",(VLOOKUP(BM53,PROTOKOL!$A$1:$E$28,2))*BN53)</f>
        <v>0</v>
      </c>
      <c r="BP53" s="64">
        <f t="shared" si="12"/>
        <v>1</v>
      </c>
      <c r="BQ53" s="65">
        <f>IF(BM53=0," ",VLOOKUP(BM53,PROTOKOL!$A:$E,5,))</f>
        <v>0</v>
      </c>
      <c r="BR53" s="82">
        <f t="shared" si="13"/>
        <v>0</v>
      </c>
      <c r="BS53" s="61" t="str">
        <f>IF(BU53=0," ",VLOOKUP(BU53,PROTOKOL!$A:$F,6))</f>
        <v xml:space="preserve"> </v>
      </c>
      <c r="BT53" s="66"/>
      <c r="BU53" s="66"/>
      <c r="BV53" s="62"/>
      <c r="BW53" s="63" t="str">
        <f>IF(BU53=0," ",(VLOOKUP(BU53,PROTOKOL!$A$1:$E$28,2))*BV53)</f>
        <v xml:space="preserve"> </v>
      </c>
      <c r="BX53" s="64" t="str">
        <f t="shared" si="14"/>
        <v xml:space="preserve"> </v>
      </c>
      <c r="BY53" s="65" t="str">
        <f>IF(BU53=0," ",VLOOKUP(BU53,PROTOKOL!$A:$E,5,))</f>
        <v xml:space="preserve"> </v>
      </c>
      <c r="BZ53" s="82" t="str">
        <f t="shared" si="15"/>
        <v xml:space="preserve"> </v>
      </c>
      <c r="CA53" s="65"/>
      <c r="CB53" s="82" t="str">
        <f t="shared" si="91"/>
        <v xml:space="preserve"> </v>
      </c>
      <c r="CC53" s="185" t="str">
        <f>IF(AT52+AT53+AT54=7.5,"ü","û")</f>
        <v>ü</v>
      </c>
      <c r="CD53" s="226"/>
      <c r="CE53" s="61" t="str">
        <f>IF(CG53=0," ",VLOOKUP(CG53,PROTOKOL!$A:$F,6))</f>
        <v>Diğer İşler</v>
      </c>
      <c r="CF53" s="62">
        <v>1</v>
      </c>
      <c r="CG53" s="62">
        <v>14</v>
      </c>
      <c r="CH53" s="62">
        <v>1</v>
      </c>
      <c r="CI53" s="63">
        <f>IF(CG53=0," ",(VLOOKUP(CG53,PROTOKOL!$A$1:$E$28,2))*CH53)</f>
        <v>0</v>
      </c>
      <c r="CJ53" s="64">
        <f t="shared" si="16"/>
        <v>1</v>
      </c>
      <c r="CK53" s="65">
        <f>IF(CG53=0," ",VLOOKUP(CG53,PROTOKOL!$A:$E,5,))</f>
        <v>0</v>
      </c>
      <c r="CL53" s="82">
        <f t="shared" si="17"/>
        <v>0</v>
      </c>
      <c r="CM53" s="61" t="str">
        <f>IF(CO53=0," ",VLOOKUP(CO53,PROTOKOL!$A:$F,6))</f>
        <v xml:space="preserve"> </v>
      </c>
      <c r="CN53" s="66"/>
      <c r="CO53" s="66"/>
      <c r="CP53" s="62"/>
      <c r="CQ53" s="63" t="str">
        <f>IF(CO53=0," ",(VLOOKUP(CO53,PROTOKOL!$A$1:$E$28,2))*CP53)</f>
        <v xml:space="preserve"> </v>
      </c>
      <c r="CR53" s="64" t="str">
        <f t="shared" si="18"/>
        <v xml:space="preserve"> </v>
      </c>
      <c r="CS53" s="65" t="str">
        <f>IF(CO53=0," ",VLOOKUP(CO53,PROTOKOL!$A:$E,5,))</f>
        <v xml:space="preserve"> </v>
      </c>
      <c r="CT53" s="82" t="str">
        <f t="shared" si="19"/>
        <v xml:space="preserve"> </v>
      </c>
      <c r="CU53" s="65"/>
      <c r="CV53" s="82" t="str">
        <f t="shared" si="92"/>
        <v xml:space="preserve"> </v>
      </c>
      <c r="CW53" s="185" t="str">
        <f>IF(CH52+CH53+CH54=7.5,"ü","û")</f>
        <v>ü</v>
      </c>
      <c r="CX53" s="226"/>
      <c r="CY53" s="61" t="str">
        <f>IF(DA53=0," ",VLOOKUP(DA53,PROTOKOL!$A:$F,6))</f>
        <v xml:space="preserve"> </v>
      </c>
      <c r="CZ53" s="62"/>
      <c r="DA53" s="62"/>
      <c r="DB53" s="62"/>
      <c r="DC53" s="63" t="str">
        <f>IF(DA53=0," ",(VLOOKUP(DA53,PROTOKOL!$A$1:$E$28,2))*DB53)</f>
        <v xml:space="preserve"> </v>
      </c>
      <c r="DD53" s="64" t="str">
        <f t="shared" si="20"/>
        <v xml:space="preserve"> </v>
      </c>
      <c r="DE53" s="65" t="str">
        <f>IF(DA53=0," ",VLOOKUP(DA53,PROTOKOL!$A:$E,5,))</f>
        <v xml:space="preserve"> </v>
      </c>
      <c r="DF53" s="82" t="str">
        <f t="shared" si="21"/>
        <v xml:space="preserve"> </v>
      </c>
      <c r="DG53" s="61" t="str">
        <f>IF(DI53=0," ",VLOOKUP(DI53,PROTOKOL!$A:$F,6))</f>
        <v xml:space="preserve"> </v>
      </c>
      <c r="DH53" s="66"/>
      <c r="DI53" s="66"/>
      <c r="DJ53" s="62"/>
      <c r="DK53" s="63" t="str">
        <f>IF(DI53=0," ",(VLOOKUP(DI53,PROTOKOL!$A$1:$E$28,2))*DJ53)</f>
        <v xml:space="preserve"> </v>
      </c>
      <c r="DL53" s="64" t="str">
        <f t="shared" si="22"/>
        <v xml:space="preserve"> </v>
      </c>
      <c r="DM53" s="65" t="str">
        <f>IF(DI53=0," ",VLOOKUP(DI53,PROTOKOL!$A:$E,5,))</f>
        <v xml:space="preserve"> </v>
      </c>
      <c r="DN53" s="82" t="str">
        <f t="shared" si="23"/>
        <v xml:space="preserve"> </v>
      </c>
      <c r="DO53" s="65"/>
      <c r="DP53" s="82" t="str">
        <f t="shared" si="93"/>
        <v xml:space="preserve"> </v>
      </c>
      <c r="DQ53" s="185" t="str">
        <f>IF(DB52+DB53+DB54=7.5,"ü","û")</f>
        <v>ü</v>
      </c>
      <c r="DR53" s="226"/>
      <c r="DS53" s="61" t="str">
        <f>IF(DU53=0," ",VLOOKUP(DU53,PROTOKOL!$A:$F,6))</f>
        <v>KOKU TESTİ</v>
      </c>
      <c r="DT53" s="62">
        <v>1</v>
      </c>
      <c r="DU53" s="62">
        <v>16</v>
      </c>
      <c r="DV53" s="62">
        <v>1</v>
      </c>
      <c r="DW53" s="63">
        <f>IF(DU53=0," ",(VLOOKUP(DU53,PROTOKOL!$A$1:$E$28,2))*DV53)</f>
        <v>0</v>
      </c>
      <c r="DX53" s="64">
        <f t="shared" si="24"/>
        <v>1</v>
      </c>
      <c r="DY53" s="65">
        <f>IF(DU53=0," ",VLOOKUP(DU53,PROTOKOL!$A:$E,5,))</f>
        <v>25.405435113750318</v>
      </c>
      <c r="DZ53" s="82">
        <f>IF(DU53=0," ",DY53*DX53)/7.5*1</f>
        <v>3.3873913485000426</v>
      </c>
      <c r="EA53" s="61" t="str">
        <f>IF(EC53=0," ",VLOOKUP(EC53,PROTOKOL!$A:$F,6))</f>
        <v xml:space="preserve"> </v>
      </c>
      <c r="EB53" s="66"/>
      <c r="EC53" s="66"/>
      <c r="ED53" s="62"/>
      <c r="EE53" s="63" t="str">
        <f>IF(EC53=0," ",(VLOOKUP(EC53,PROTOKOL!$A$1:$E$28,2))*ED53)</f>
        <v xml:space="preserve"> </v>
      </c>
      <c r="EF53" s="64" t="str">
        <f t="shared" si="26"/>
        <v xml:space="preserve"> </v>
      </c>
      <c r="EG53" s="65" t="str">
        <f>IF(EC53=0," ",VLOOKUP(EC53,PROTOKOL!$A:$E,5,))</f>
        <v xml:space="preserve"> </v>
      </c>
      <c r="EH53" s="82" t="str">
        <f t="shared" si="27"/>
        <v xml:space="preserve"> </v>
      </c>
      <c r="EI53" s="65"/>
      <c r="EJ53" s="82" t="str">
        <f t="shared" si="94"/>
        <v xml:space="preserve"> </v>
      </c>
      <c r="EK53" s="185" t="str">
        <f>IF(DB52+DB53+DB54=7.5,"ü","û")</f>
        <v>ü</v>
      </c>
      <c r="EL53" s="226"/>
      <c r="EM53" s="61" t="str">
        <f>IF(EO53=0," ",VLOOKUP(EO53,PROTOKOL!$A:$F,6))</f>
        <v>ÜRÜN KONTROL</v>
      </c>
      <c r="EN53" s="62">
        <v>1</v>
      </c>
      <c r="EO53" s="62">
        <v>19</v>
      </c>
      <c r="EP53" s="62">
        <v>0.5</v>
      </c>
      <c r="EQ53" s="63">
        <f>IF(EO53=0," ",(VLOOKUP(EO53,PROTOKOL!$A$1:$E$28,2))*EP53)</f>
        <v>0</v>
      </c>
      <c r="ER53" s="64">
        <f t="shared" si="28"/>
        <v>1</v>
      </c>
      <c r="ES53" s="65">
        <f>IF(EO53=0," ",VLOOKUP(EO53,PROTOKOL!$A:$E,5,))</f>
        <v>22.864891602375288</v>
      </c>
      <c r="ET53" s="82">
        <f>IF(EO53=0," ",ES53*ER53)/7.5*0.5</f>
        <v>1.5243261068250191</v>
      </c>
      <c r="EU53" s="61" t="str">
        <f>IF(EW53=0," ",VLOOKUP(EW53,PROTOKOL!$A:$F,6))</f>
        <v xml:space="preserve"> </v>
      </c>
      <c r="EV53" s="66"/>
      <c r="EW53" s="66"/>
      <c r="EX53" s="62"/>
      <c r="EY53" s="63" t="str">
        <f>IF(EW53=0," ",(VLOOKUP(EW53,PROTOKOL!$A$1:$E$28,2))*EX53)</f>
        <v xml:space="preserve"> </v>
      </c>
      <c r="EZ53" s="64" t="str">
        <f t="shared" si="30"/>
        <v xml:space="preserve"> </v>
      </c>
      <c r="FA53" s="65" t="str">
        <f>IF(EW53=0," ",VLOOKUP(EW53,PROTOKOL!$A:$E,5,))</f>
        <v xml:space="preserve"> </v>
      </c>
      <c r="FB53" s="82" t="str">
        <f t="shared" si="31"/>
        <v xml:space="preserve"> </v>
      </c>
      <c r="FC53" s="65"/>
      <c r="FD53" s="82" t="str">
        <f t="shared" si="95"/>
        <v xml:space="preserve"> </v>
      </c>
      <c r="FE53" s="185" t="str">
        <f>IF(EP52+EP53+EP54=7.5,"ü","û")</f>
        <v>ü</v>
      </c>
      <c r="FF53" s="226"/>
      <c r="FG53" s="61" t="str">
        <f>IF(FI53=0," ",VLOOKUP(FI53,PROTOKOL!$A:$F,6))</f>
        <v>KOKU TESTİ</v>
      </c>
      <c r="FH53" s="62">
        <v>1</v>
      </c>
      <c r="FI53" s="62">
        <v>16</v>
      </c>
      <c r="FJ53" s="62">
        <v>1</v>
      </c>
      <c r="FK53" s="63">
        <f>IF(FI53=0," ",(VLOOKUP(FI53,PROTOKOL!$A$1:$E$28,2))*FJ53)</f>
        <v>0</v>
      </c>
      <c r="FL53" s="64">
        <f t="shared" si="32"/>
        <v>1</v>
      </c>
      <c r="FM53" s="65">
        <f>IF(FI53=0," ",VLOOKUP(FI53,PROTOKOL!$A:$E,5,))</f>
        <v>25.405435113750318</v>
      </c>
      <c r="FN53" s="82">
        <f>IF(FI53=0," ",FM53*FL53)/7.5*1</f>
        <v>3.3873913485000426</v>
      </c>
      <c r="FO53" s="61" t="str">
        <f>IF(FQ53=0," ",VLOOKUP(FQ53,PROTOKOL!$A:$F,6))</f>
        <v xml:space="preserve"> </v>
      </c>
      <c r="FP53" s="66"/>
      <c r="FQ53" s="66"/>
      <c r="FR53" s="62"/>
      <c r="FS53" s="63" t="str">
        <f>IF(FQ53=0," ",(VLOOKUP(FQ53,PROTOKOL!$A$1:$E$28,2))*FR53)</f>
        <v xml:space="preserve"> </v>
      </c>
      <c r="FT53" s="64" t="str">
        <f t="shared" si="34"/>
        <v xml:space="preserve"> </v>
      </c>
      <c r="FU53" s="65" t="str">
        <f>IF(FQ53=0," ",VLOOKUP(FQ53,PROTOKOL!$A:$E,5,))</f>
        <v xml:space="preserve"> </v>
      </c>
      <c r="FV53" s="82" t="str">
        <f t="shared" si="35"/>
        <v xml:space="preserve"> </v>
      </c>
      <c r="FW53" s="65"/>
      <c r="FX53" s="82" t="str">
        <f t="shared" si="96"/>
        <v xml:space="preserve"> </v>
      </c>
      <c r="FY53" s="185" t="str">
        <f>IF(EP52+EP53+EP54=7.5,"ü","û")</f>
        <v>ü</v>
      </c>
      <c r="FZ53" s="226"/>
      <c r="GA53" s="61" t="str">
        <f>IF(GC53=0," ",VLOOKUP(GC53,PROTOKOL!$A:$F,6))</f>
        <v xml:space="preserve"> </v>
      </c>
      <c r="GB53" s="62"/>
      <c r="GC53" s="62"/>
      <c r="GD53" s="62"/>
      <c r="GE53" s="63" t="str">
        <f>IF(GC53=0," ",(VLOOKUP(GC53,PROTOKOL!$A$1:$E$28,2))*GD53)</f>
        <v xml:space="preserve"> </v>
      </c>
      <c r="GF53" s="64" t="str">
        <f t="shared" si="36"/>
        <v xml:space="preserve"> </v>
      </c>
      <c r="GG53" s="65" t="str">
        <f>IF(GC53=0," ",VLOOKUP(GC53,PROTOKOL!$A:$E,5,))</f>
        <v xml:space="preserve"> </v>
      </c>
      <c r="GH53" s="82" t="str">
        <f t="shared" si="37"/>
        <v xml:space="preserve"> </v>
      </c>
      <c r="GI53" s="61" t="str">
        <f>IF(GK53=0," ",VLOOKUP(GK53,PROTOKOL!$A:$F,6))</f>
        <v xml:space="preserve"> </v>
      </c>
      <c r="GJ53" s="66"/>
      <c r="GK53" s="66"/>
      <c r="GL53" s="62"/>
      <c r="GM53" s="63" t="str">
        <f>IF(GK53=0," ",(VLOOKUP(GK53,PROTOKOL!$A$1:$E$28,2))*GL53)</f>
        <v xml:space="preserve"> </v>
      </c>
      <c r="GN53" s="64" t="str">
        <f t="shared" si="38"/>
        <v xml:space="preserve"> </v>
      </c>
      <c r="GO53" s="65" t="str">
        <f>IF(GK53=0," ",VLOOKUP(GK53,PROTOKOL!$A:$E,5,))</f>
        <v xml:space="preserve"> </v>
      </c>
      <c r="GP53" s="82" t="str">
        <f t="shared" si="39"/>
        <v xml:space="preserve"> </v>
      </c>
      <c r="GQ53" s="65"/>
      <c r="GR53" s="82" t="str">
        <f t="shared" si="97"/>
        <v xml:space="preserve"> </v>
      </c>
      <c r="GS53" s="185" t="str">
        <f>IF(GD52+GD53+GD54=7.5,"ü","û")</f>
        <v>ü</v>
      </c>
      <c r="GT53" s="226"/>
      <c r="GU53" s="61" t="str">
        <f>IF(GW53=0," ",VLOOKUP(GW53,PROTOKOL!$A:$F,6))</f>
        <v xml:space="preserve"> </v>
      </c>
      <c r="GV53" s="62"/>
      <c r="GW53" s="62"/>
      <c r="GX53" s="62"/>
      <c r="GY53" s="63" t="str">
        <f>IF(GW53=0," ",(VLOOKUP(GW53,PROTOKOL!$A$1:$E$28,2))*GX53)</f>
        <v xml:space="preserve"> </v>
      </c>
      <c r="GZ53" s="64" t="str">
        <f t="shared" si="40"/>
        <v xml:space="preserve"> </v>
      </c>
      <c r="HA53" s="65" t="str">
        <f>IF(GW53=0," ",VLOOKUP(GW53,PROTOKOL!$A:$E,5,))</f>
        <v xml:space="preserve"> </v>
      </c>
      <c r="HB53" s="82" t="str">
        <f t="shared" si="41"/>
        <v xml:space="preserve"> </v>
      </c>
      <c r="HC53" s="61" t="str">
        <f>IF(HE53=0," ",VLOOKUP(HE53,PROTOKOL!$A:$F,6))</f>
        <v xml:space="preserve"> </v>
      </c>
      <c r="HD53" s="66"/>
      <c r="HE53" s="66"/>
      <c r="HF53" s="62"/>
      <c r="HG53" s="63" t="str">
        <f>IF(HE53=0," ",(VLOOKUP(HE53,PROTOKOL!$A$1:$E$28,2))*HF53)</f>
        <v xml:space="preserve"> </v>
      </c>
      <c r="HH53" s="64" t="str">
        <f t="shared" si="42"/>
        <v xml:space="preserve"> </v>
      </c>
      <c r="HI53" s="65" t="str">
        <f>IF(HE53=0," ",VLOOKUP(HE53,PROTOKOL!$A:$E,5,))</f>
        <v xml:space="preserve"> </v>
      </c>
      <c r="HJ53" s="82" t="str">
        <f t="shared" si="43"/>
        <v xml:space="preserve"> </v>
      </c>
      <c r="HK53" s="65"/>
      <c r="HL53" s="82" t="str">
        <f t="shared" si="98"/>
        <v xml:space="preserve"> </v>
      </c>
      <c r="HM53" s="185" t="str">
        <f>IF(GX52+GX53+GX54=7.5,"ü","û")</f>
        <v>ü</v>
      </c>
      <c r="HN53" s="226"/>
      <c r="HO53" s="61" t="str">
        <f>IF(HQ53=0," ",VLOOKUP(HQ53,PROTOKOL!$A:$F,6))</f>
        <v xml:space="preserve"> </v>
      </c>
      <c r="HP53" s="62"/>
      <c r="HQ53" s="62"/>
      <c r="HR53" s="62"/>
      <c r="HS53" s="63" t="str">
        <f>IF(HQ53=0," ",(VLOOKUP(HQ53,PROTOKOL!$A$1:$E$28,2))*HR53)</f>
        <v xml:space="preserve"> </v>
      </c>
      <c r="HT53" s="64" t="str">
        <f t="shared" si="44"/>
        <v xml:space="preserve"> </v>
      </c>
      <c r="HU53" s="65" t="str">
        <f>IF(HQ53=0," ",VLOOKUP(HQ53,PROTOKOL!$A:$E,5,))</f>
        <v xml:space="preserve"> </v>
      </c>
      <c r="HV53" s="82" t="str">
        <f t="shared" si="45"/>
        <v xml:space="preserve"> </v>
      </c>
      <c r="HW53" s="61" t="str">
        <f>IF(HY53=0," ",VLOOKUP(HY53,PROTOKOL!$A:$F,6))</f>
        <v xml:space="preserve"> </v>
      </c>
      <c r="HX53" s="66"/>
      <c r="HY53" s="66"/>
      <c r="HZ53" s="62"/>
      <c r="IA53" s="63" t="str">
        <f>IF(HY53=0," ",(VLOOKUP(HY53,PROTOKOL!$A$1:$E$28,2))*HZ53)</f>
        <v xml:space="preserve"> </v>
      </c>
      <c r="IB53" s="64" t="str">
        <f t="shared" si="46"/>
        <v xml:space="preserve"> </v>
      </c>
      <c r="IC53" s="65" t="str">
        <f>IF(HY53=0," ",VLOOKUP(HY53,PROTOKOL!$A:$E,5,))</f>
        <v xml:space="preserve"> </v>
      </c>
      <c r="ID53" s="82" t="str">
        <f t="shared" si="47"/>
        <v xml:space="preserve"> </v>
      </c>
      <c r="IE53" s="65"/>
      <c r="IF53" s="82" t="str">
        <f t="shared" si="99"/>
        <v xml:space="preserve"> </v>
      </c>
      <c r="IG53" s="185" t="str">
        <f>IF(HR52+HR53+HR54=7.5,"ü","û")</f>
        <v>ü</v>
      </c>
      <c r="IH53" s="226"/>
      <c r="II53" s="61" t="str">
        <f>IF(IK53=0," ",VLOOKUP(IK53,PROTOKOL!$A:$F,6))</f>
        <v xml:space="preserve"> </v>
      </c>
      <c r="IJ53" s="62"/>
      <c r="IK53" s="62"/>
      <c r="IL53" s="62"/>
      <c r="IM53" s="63" t="str">
        <f>IF(IK53=0," ",(VLOOKUP(IK53,PROTOKOL!$A$1:$E$28,2))*IL53)</f>
        <v xml:space="preserve"> </v>
      </c>
      <c r="IN53" s="64" t="str">
        <f t="shared" si="48"/>
        <v xml:space="preserve"> </v>
      </c>
      <c r="IO53" s="65" t="str">
        <f>IF(IK53=0," ",VLOOKUP(IK53,PROTOKOL!$A:$E,5,))</f>
        <v xml:space="preserve"> </v>
      </c>
      <c r="IP53" s="82" t="str">
        <f t="shared" si="49"/>
        <v xml:space="preserve"> </v>
      </c>
      <c r="IQ53" s="61" t="str">
        <f>IF(IS53=0," ",VLOOKUP(IS53,PROTOKOL!$A:$F,6))</f>
        <v xml:space="preserve"> </v>
      </c>
      <c r="IR53" s="66"/>
      <c r="IS53" s="66"/>
      <c r="IT53" s="62"/>
      <c r="IU53" s="63" t="str">
        <f>IF(IS53=0," ",(VLOOKUP(IS53,PROTOKOL!$A$1:$E$28,2))*IT53)</f>
        <v xml:space="preserve"> </v>
      </c>
      <c r="IV53" s="64" t="str">
        <f t="shared" si="50"/>
        <v xml:space="preserve"> </v>
      </c>
      <c r="IW53" s="65" t="str">
        <f>IF(IS53=0," ",VLOOKUP(IS53,PROTOKOL!$A:$E,5,))</f>
        <v xml:space="preserve"> </v>
      </c>
      <c r="IX53" s="82" t="str">
        <f t="shared" si="51"/>
        <v xml:space="preserve"> </v>
      </c>
      <c r="IY53" s="65"/>
      <c r="IZ53" s="82" t="str">
        <f t="shared" si="100"/>
        <v xml:space="preserve"> </v>
      </c>
      <c r="JA53" s="185" t="str">
        <f>IF(HR52+HR53+HR54=7.5,"ü","û")</f>
        <v>ü</v>
      </c>
      <c r="JB53" s="226"/>
      <c r="JC53" s="61" t="s">
        <v>44</v>
      </c>
      <c r="JD53" s="62"/>
      <c r="JE53" s="62"/>
      <c r="JF53" s="62"/>
      <c r="JG53" s="63" t="str">
        <f>IF(JE53=0," ",(VLOOKUP(JE53,PROTOKOL!$A$1:$E$28,2))*JF53)</f>
        <v xml:space="preserve"> </v>
      </c>
      <c r="JH53" s="64" t="str">
        <f t="shared" si="52"/>
        <v xml:space="preserve"> </v>
      </c>
      <c r="JI53" s="65" t="str">
        <f>IF(JE53=0," ",VLOOKUP(JE53,PROTOKOL!$A:$E,5,))</f>
        <v xml:space="preserve"> </v>
      </c>
      <c r="JJ53" s="82" t="str">
        <f t="shared" si="53"/>
        <v xml:space="preserve"> </v>
      </c>
      <c r="JK53" s="61" t="str">
        <f>IF(JM53=0," ",VLOOKUP(JM53,PROTOKOL!$A:$F,6))</f>
        <v xml:space="preserve"> </v>
      </c>
      <c r="JL53" s="66"/>
      <c r="JM53" s="66"/>
      <c r="JN53" s="62"/>
      <c r="JO53" s="63" t="str">
        <f>IF(JM53=0," ",(VLOOKUP(JM53,PROTOKOL!$A$1:$E$28,2))*JN53)</f>
        <v xml:space="preserve"> </v>
      </c>
      <c r="JP53" s="64" t="str">
        <f t="shared" si="54"/>
        <v xml:space="preserve"> </v>
      </c>
      <c r="JQ53" s="65" t="str">
        <f>IF(JM53=0," ",VLOOKUP(JM53,PROTOKOL!$A:$E,5,))</f>
        <v xml:space="preserve"> </v>
      </c>
      <c r="JR53" s="82" t="str">
        <f t="shared" si="55"/>
        <v xml:space="preserve"> </v>
      </c>
      <c r="JS53" s="65"/>
      <c r="JT53" s="82" t="str">
        <f t="shared" si="101"/>
        <v xml:space="preserve"> </v>
      </c>
      <c r="JU53" s="185" t="str">
        <f>IF(JF52+JF53+JF54=7.5,"ü","û")</f>
        <v>û</v>
      </c>
      <c r="JV53" s="226"/>
      <c r="JW53" s="61" t="str">
        <f>IF(JY53=0," ",VLOOKUP(JY53,PROTOKOL!$A:$F,6))</f>
        <v xml:space="preserve"> </v>
      </c>
      <c r="JX53" s="62"/>
      <c r="JY53" s="62"/>
      <c r="JZ53" s="62"/>
      <c r="KA53" s="63" t="str">
        <f>IF(JY53=0," ",(VLOOKUP(JY53,PROTOKOL!$A$1:$E$28,2))*JZ53)</f>
        <v xml:space="preserve"> </v>
      </c>
      <c r="KB53" s="64" t="str">
        <f t="shared" si="56"/>
        <v xml:space="preserve"> </v>
      </c>
      <c r="KC53" s="65" t="str">
        <f>IF(JY53=0," ",VLOOKUP(JY53,PROTOKOL!$A:$E,5,))</f>
        <v xml:space="preserve"> </v>
      </c>
      <c r="KD53" s="82" t="str">
        <f t="shared" si="57"/>
        <v xml:space="preserve"> </v>
      </c>
      <c r="KE53" s="61" t="str">
        <f>IF(KG53=0," ",VLOOKUP(KG53,PROTOKOL!$A:$F,6))</f>
        <v xml:space="preserve"> </v>
      </c>
      <c r="KF53" s="66"/>
      <c r="KG53" s="66"/>
      <c r="KH53" s="62"/>
      <c r="KI53" s="63" t="str">
        <f>IF(KG53=0," ",(VLOOKUP(KG53,PROTOKOL!$A$1:$E$28,2))*KH53)</f>
        <v xml:space="preserve"> </v>
      </c>
      <c r="KJ53" s="64" t="str">
        <f t="shared" si="58"/>
        <v xml:space="preserve"> </v>
      </c>
      <c r="KK53" s="65" t="str">
        <f>IF(KG53=0," ",VLOOKUP(KG53,PROTOKOL!$A:$E,5,))</f>
        <v xml:space="preserve"> </v>
      </c>
      <c r="KL53" s="82" t="str">
        <f t="shared" si="59"/>
        <v xml:space="preserve"> </v>
      </c>
      <c r="KM53" s="65"/>
      <c r="KN53" s="82" t="str">
        <f t="shared" si="102"/>
        <v xml:space="preserve"> </v>
      </c>
      <c r="KO53" s="185" t="str">
        <f>IF(JZ52+JZ53+JZ54=7.5,"ü","û")</f>
        <v>ü</v>
      </c>
      <c r="KP53" s="226"/>
      <c r="KQ53" s="61" t="str">
        <f>IF(KS53=0," ",VLOOKUP(KS53,PROTOKOL!$A:$F,6))</f>
        <v xml:space="preserve"> </v>
      </c>
      <c r="KR53" s="62"/>
      <c r="KS53" s="62"/>
      <c r="KT53" s="62"/>
      <c r="KU53" s="63" t="str">
        <f>IF(KS53=0," ",(VLOOKUP(KS53,PROTOKOL!$A$1:$E$28,2))*KT53)</f>
        <v xml:space="preserve"> </v>
      </c>
      <c r="KV53" s="64" t="str">
        <f t="shared" si="60"/>
        <v xml:space="preserve"> </v>
      </c>
      <c r="KW53" s="65" t="str">
        <f>IF(KS53=0," ",VLOOKUP(KS53,PROTOKOL!$A:$E,5,))</f>
        <v xml:space="preserve"> </v>
      </c>
      <c r="KX53" s="82" t="str">
        <f t="shared" si="61"/>
        <v xml:space="preserve"> </v>
      </c>
      <c r="KY53" s="61" t="str">
        <f>IF(LA53=0," ",VLOOKUP(LA53,PROTOKOL!$A:$F,6))</f>
        <v xml:space="preserve"> </v>
      </c>
      <c r="KZ53" s="66"/>
      <c r="LA53" s="66"/>
      <c r="LB53" s="62"/>
      <c r="LC53" s="63" t="str">
        <f>IF(LA53=0," ",(VLOOKUP(LA53,PROTOKOL!$A$1:$E$28,2))*LB53)</f>
        <v xml:space="preserve"> </v>
      </c>
      <c r="LD53" s="64" t="str">
        <f t="shared" si="62"/>
        <v xml:space="preserve"> </v>
      </c>
      <c r="LE53" s="65" t="str">
        <f>IF(LA53=0," ",VLOOKUP(LA53,PROTOKOL!$A:$E,5,))</f>
        <v xml:space="preserve"> </v>
      </c>
      <c r="LF53" s="82" t="str">
        <f t="shared" si="63"/>
        <v xml:space="preserve"> </v>
      </c>
      <c r="LG53" s="65"/>
      <c r="LH53" s="82" t="str">
        <f t="shared" si="103"/>
        <v xml:space="preserve"> </v>
      </c>
      <c r="LI53" s="185" t="str">
        <f>IF(JZ52+JZ53+JZ54=7.5,"ü","û")</f>
        <v>ü</v>
      </c>
      <c r="LJ53" s="226"/>
      <c r="LK53" s="61" t="str">
        <f>IF(LM53=0," ",VLOOKUP(LM53,PROTOKOL!$A:$F,6))</f>
        <v xml:space="preserve"> </v>
      </c>
      <c r="LL53" s="62"/>
      <c r="LM53" s="62"/>
      <c r="LN53" s="62"/>
      <c r="LO53" s="63" t="str">
        <f>IF(LM53=0," ",(VLOOKUP(LM53,PROTOKOL!$A$1:$E$28,2))*LN53)</f>
        <v xml:space="preserve"> </v>
      </c>
      <c r="LP53" s="64" t="str">
        <f t="shared" si="64"/>
        <v xml:space="preserve"> </v>
      </c>
      <c r="LQ53" s="65" t="str">
        <f>IF(LM53=0," ",VLOOKUP(LM53,PROTOKOL!$A:$E,5,))</f>
        <v xml:space="preserve"> </v>
      </c>
      <c r="LR53" s="82" t="str">
        <f t="shared" si="65"/>
        <v xml:space="preserve"> </v>
      </c>
      <c r="LS53" s="61" t="str">
        <f>IF(LU53=0," ",VLOOKUP(LU53,PROTOKOL!$A:$F,6))</f>
        <v xml:space="preserve"> </v>
      </c>
      <c r="LT53" s="66"/>
      <c r="LU53" s="66"/>
      <c r="LV53" s="62"/>
      <c r="LW53" s="63" t="str">
        <f>IF(LU53=0," ",(VLOOKUP(LU53,PROTOKOL!$A$1:$E$28,2))*LV53)</f>
        <v xml:space="preserve"> </v>
      </c>
      <c r="LX53" s="64" t="str">
        <f t="shared" si="66"/>
        <v xml:space="preserve"> </v>
      </c>
      <c r="LY53" s="65" t="str">
        <f>IF(LU53=0," ",VLOOKUP(LU53,PROTOKOL!$A:$E,5,))</f>
        <v xml:space="preserve"> </v>
      </c>
      <c r="LZ53" s="82" t="str">
        <f t="shared" si="67"/>
        <v xml:space="preserve"> </v>
      </c>
      <c r="MA53" s="65"/>
      <c r="MB53" s="82" t="str">
        <f t="shared" si="104"/>
        <v xml:space="preserve"> </v>
      </c>
      <c r="MC53" s="185" t="str">
        <f>IF(LN52+LN53+LN54=7.5,"ü","û")</f>
        <v>ü</v>
      </c>
      <c r="MD53" s="226"/>
      <c r="ME53" s="61" t="str">
        <f>IF(MG53=0," ",VLOOKUP(MG53,PROTOKOL!$A:$F,6))</f>
        <v xml:space="preserve"> </v>
      </c>
      <c r="MF53" s="62"/>
      <c r="MG53" s="62"/>
      <c r="MH53" s="62"/>
      <c r="MI53" s="63" t="str">
        <f>IF(MG53=0," ",(VLOOKUP(MG53,PROTOKOL!$A$1:$E$28,2))*MH53)</f>
        <v xml:space="preserve"> </v>
      </c>
      <c r="MJ53" s="64" t="str">
        <f t="shared" si="68"/>
        <v xml:space="preserve"> </v>
      </c>
      <c r="MK53" s="65" t="str">
        <f>IF(MG53=0," ",VLOOKUP(MG53,PROTOKOL!$A:$E,5,))</f>
        <v xml:space="preserve"> </v>
      </c>
      <c r="ML53" s="82" t="str">
        <f t="shared" si="69"/>
        <v xml:space="preserve"> </v>
      </c>
      <c r="MM53" s="61" t="str">
        <f>IF(MO53=0," ",VLOOKUP(MO53,PROTOKOL!$A:$F,6))</f>
        <v xml:space="preserve"> </v>
      </c>
      <c r="MN53" s="66"/>
      <c r="MO53" s="66"/>
      <c r="MP53" s="62"/>
      <c r="MQ53" s="63" t="str">
        <f>IF(MO53=0," ",(VLOOKUP(MO53,PROTOKOL!$A$1:$E$28,2))*MP53)</f>
        <v xml:space="preserve"> </v>
      </c>
      <c r="MR53" s="64" t="str">
        <f t="shared" si="70"/>
        <v xml:space="preserve"> </v>
      </c>
      <c r="MS53" s="65" t="str">
        <f>IF(MO53=0," ",VLOOKUP(MO53,PROTOKOL!$A:$E,5,))</f>
        <v xml:space="preserve"> </v>
      </c>
      <c r="MT53" s="82" t="str">
        <f t="shared" si="71"/>
        <v xml:space="preserve"> </v>
      </c>
      <c r="MU53" s="65"/>
      <c r="MV53" s="82" t="str">
        <f t="shared" si="105"/>
        <v xml:space="preserve"> </v>
      </c>
      <c r="MW53" s="185" t="e">
        <f>IF(#REF!+#REF!+#REF!=7.5,"ü","û")</f>
        <v>#REF!</v>
      </c>
      <c r="MX53" s="226"/>
      <c r="MY53" s="61" t="str">
        <f>IF(NA53=0," ",VLOOKUP(NA53,PROTOKOL!$A:$F,6))</f>
        <v xml:space="preserve"> </v>
      </c>
      <c r="MZ53" s="62"/>
      <c r="NA53" s="62"/>
      <c r="NB53" s="62"/>
      <c r="NC53" s="63" t="str">
        <f>IF(NA53=0," ",(VLOOKUP(NA53,PROTOKOL!$A$1:$E$28,2))*NB53)</f>
        <v xml:space="preserve"> </v>
      </c>
      <c r="ND53" s="64" t="str">
        <f t="shared" si="72"/>
        <v xml:space="preserve"> </v>
      </c>
      <c r="NE53" s="65" t="str">
        <f>IF(NA53=0," ",VLOOKUP(NA53,PROTOKOL!$A:$E,5,))</f>
        <v xml:space="preserve"> </v>
      </c>
      <c r="NF53" s="82" t="str">
        <f t="shared" si="73"/>
        <v xml:space="preserve"> </v>
      </c>
      <c r="NG53" s="61" t="str">
        <f>IF(NI53=0," ",VLOOKUP(NI53,PROTOKOL!$A:$F,6))</f>
        <v xml:space="preserve"> </v>
      </c>
      <c r="NH53" s="66"/>
      <c r="NI53" s="66"/>
      <c r="NJ53" s="62"/>
      <c r="NK53" s="63" t="str">
        <f>IF(NI53=0," ",(VLOOKUP(NI53,PROTOKOL!$A$1:$E$28,2))*NJ53)</f>
        <v xml:space="preserve"> </v>
      </c>
      <c r="NL53" s="64" t="str">
        <f t="shared" si="74"/>
        <v xml:space="preserve"> </v>
      </c>
      <c r="NM53" s="65" t="str">
        <f>IF(NI53=0," ",VLOOKUP(NI53,PROTOKOL!$A:$E,5,))</f>
        <v xml:space="preserve"> </v>
      </c>
      <c r="NN53" s="82" t="str">
        <f t="shared" si="75"/>
        <v xml:space="preserve"> </v>
      </c>
      <c r="NO53" s="65"/>
      <c r="NP53" s="82" t="str">
        <f t="shared" si="106"/>
        <v xml:space="preserve"> </v>
      </c>
      <c r="NQ53" s="185" t="str">
        <f>IF(NB52+NB53+NB54=7.5,"ü","û")</f>
        <v>ü</v>
      </c>
      <c r="NR53" s="226"/>
      <c r="NS53" s="61" t="str">
        <f>IF(NU53=0," ",VLOOKUP(NU53,PROTOKOL!$A:$F,6))</f>
        <v>PERDE KESME SULU SİST.</v>
      </c>
      <c r="NT53" s="62">
        <v>30</v>
      </c>
      <c r="NU53" s="62">
        <v>8</v>
      </c>
      <c r="NV53" s="62">
        <v>1.5</v>
      </c>
      <c r="NW53" s="63">
        <f>IF(NU53=0," ",(VLOOKUP(NU53,PROTOKOL!$A$1:$E$28,2))*NV53)</f>
        <v>19.600000000000001</v>
      </c>
      <c r="NX53" s="64">
        <f t="shared" si="76"/>
        <v>10.399999999999999</v>
      </c>
      <c r="NY53" s="65">
        <f>IF(NU53=0," ",VLOOKUP(NU53,PROTOKOL!$A:$E,5,))</f>
        <v>0.49621153846153848</v>
      </c>
      <c r="NZ53" s="82">
        <f t="shared" si="77"/>
        <v>5.1605999999999996</v>
      </c>
      <c r="OA53" s="61" t="str">
        <f>IF(OC53=0," ",VLOOKUP(OC53,PROTOKOL!$A:$F,6))</f>
        <v xml:space="preserve"> </v>
      </c>
      <c r="OB53" s="66"/>
      <c r="OC53" s="66"/>
      <c r="OD53" s="62"/>
      <c r="OE53" s="63" t="str">
        <f>IF(OC53=0," ",(VLOOKUP(OC53,PROTOKOL!$A$1:$E$28,2))*OD53)</f>
        <v xml:space="preserve"> </v>
      </c>
      <c r="OF53" s="64" t="str">
        <f t="shared" si="78"/>
        <v xml:space="preserve"> </v>
      </c>
      <c r="OG53" s="65" t="str">
        <f>IF(OC53=0," ",VLOOKUP(OC53,PROTOKOL!$A:$E,5,))</f>
        <v xml:space="preserve"> </v>
      </c>
      <c r="OH53" s="82" t="str">
        <f t="shared" si="79"/>
        <v xml:space="preserve"> </v>
      </c>
      <c r="OI53" s="65"/>
      <c r="OJ53" s="82" t="str">
        <f t="shared" si="107"/>
        <v xml:space="preserve"> </v>
      </c>
      <c r="OK53" s="185" t="str">
        <f>IF(NV52+NV53+NV54=7.5,"ü","û")</f>
        <v>ü</v>
      </c>
      <c r="OL53" s="208">
        <v>11</v>
      </c>
      <c r="OM53" s="226"/>
      <c r="ON53" s="61" t="str">
        <f>IF(OP53=0," ",VLOOKUP(OP53,PROTOKOL!$A:$F,6))</f>
        <v xml:space="preserve"> </v>
      </c>
      <c r="OO53" s="62"/>
      <c r="OP53" s="62"/>
      <c r="OQ53" s="62"/>
      <c r="OR53" s="63" t="str">
        <f>IF(OP53=0," ",(VLOOKUP(OP53,PROTOKOL!$A$1:$E$28,2))*OQ53)</f>
        <v xml:space="preserve"> </v>
      </c>
      <c r="OS53" s="64" t="str">
        <f t="shared" si="80"/>
        <v xml:space="preserve"> </v>
      </c>
      <c r="OT53" s="65" t="str">
        <f>IF(OP53=0," ",VLOOKUP(OP53,PROTOKOL!$A:$E,5,))</f>
        <v xml:space="preserve"> </v>
      </c>
      <c r="OU53" s="82" t="str">
        <f t="shared" si="81"/>
        <v xml:space="preserve"> </v>
      </c>
      <c r="OV53" s="61" t="str">
        <f>IF(OX53=0," ",VLOOKUP(OX53,PROTOKOL!$A:$F,6))</f>
        <v xml:space="preserve"> </v>
      </c>
      <c r="OW53" s="66"/>
      <c r="OX53" s="66"/>
      <c r="OY53" s="62"/>
      <c r="OZ53" s="63" t="str">
        <f>IF(OX53=0," ",(VLOOKUP(OX53,PROTOKOL!$A$1:$E$28,2))*OY53)</f>
        <v xml:space="preserve"> </v>
      </c>
      <c r="PA53" s="64" t="str">
        <f t="shared" si="108"/>
        <v xml:space="preserve"> </v>
      </c>
      <c r="PB53" s="65" t="str">
        <f>IF(OX53=0," ",VLOOKUP(OX53,PROTOKOL!$A:$E,5,))</f>
        <v xml:space="preserve"> </v>
      </c>
      <c r="PC53" s="82" t="str">
        <f t="shared" si="109"/>
        <v xml:space="preserve"> </v>
      </c>
      <c r="PD53" s="82">
        <f t="shared" si="110"/>
        <v>0</v>
      </c>
      <c r="PE53" s="82" t="str">
        <f t="shared" si="111"/>
        <v xml:space="preserve"> </v>
      </c>
      <c r="PF53" s="185" t="str">
        <f>IF(OQ52+OQ53+OQ54=7.5,"ü","û")</f>
        <v>û</v>
      </c>
      <c r="PG53" s="226"/>
      <c r="PH53" s="61" t="str">
        <f>IF(PJ53=0," ",VLOOKUP(PJ53,PROTOKOL!$A:$F,6))</f>
        <v xml:space="preserve"> </v>
      </c>
      <c r="PI53" s="62"/>
      <c r="PJ53" s="62"/>
      <c r="PK53" s="62"/>
      <c r="PL53" s="63" t="str">
        <f>IF(PJ53=0," ",(VLOOKUP(PJ53,PROTOKOL!$A$1:$E$28,2))*PK53)</f>
        <v xml:space="preserve"> </v>
      </c>
      <c r="PM53" s="64" t="str">
        <f t="shared" si="84"/>
        <v xml:space="preserve"> </v>
      </c>
      <c r="PN53" s="65" t="str">
        <f>IF(PJ53=0," ",VLOOKUP(PJ53,PROTOKOL!$A:$E,5,))</f>
        <v xml:space="preserve"> </v>
      </c>
      <c r="PO53" s="82" t="str">
        <f t="shared" si="85"/>
        <v xml:space="preserve"> </v>
      </c>
      <c r="PP53" s="61" t="str">
        <f>IF(PR53=0," ",VLOOKUP(PR53,PROTOKOL!$A:$F,6))</f>
        <v xml:space="preserve"> </v>
      </c>
      <c r="PQ53" s="66"/>
      <c r="PR53" s="66"/>
      <c r="PS53" s="62"/>
      <c r="PT53" s="63" t="str">
        <f>IF(PR53=0," ",(VLOOKUP(PR53,PROTOKOL!$A$1:$E$28,2))*PS53)</f>
        <v xml:space="preserve"> </v>
      </c>
      <c r="PU53" s="64" t="str">
        <f t="shared" si="86"/>
        <v xml:space="preserve"> </v>
      </c>
      <c r="PV53" s="65" t="str">
        <f>IF(PR53=0," ",VLOOKUP(PR53,PROTOKOL!$A:$E,5,))</f>
        <v xml:space="preserve"> </v>
      </c>
      <c r="PW53" s="82" t="str">
        <f t="shared" si="87"/>
        <v xml:space="preserve"> </v>
      </c>
      <c r="PX53" s="65"/>
      <c r="PY53" s="82" t="str">
        <f t="shared" si="112"/>
        <v xml:space="preserve"> </v>
      </c>
      <c r="PZ53" s="117"/>
      <c r="QA53" s="117"/>
      <c r="QB53" s="117"/>
      <c r="QC53" s="117"/>
      <c r="QD53" s="117"/>
      <c r="QE53" s="117"/>
      <c r="QF53" s="117"/>
      <c r="QG53" s="117"/>
      <c r="QH53" s="117"/>
      <c r="QI53" s="117"/>
      <c r="QJ53" s="117"/>
      <c r="QK53" s="117"/>
      <c r="QL53" s="117"/>
      <c r="QM53" s="117"/>
      <c r="QN53" s="117"/>
      <c r="QO53" s="117"/>
    </row>
    <row r="54" spans="1:457" ht="12.75" customHeight="1" thickBot="1">
      <c r="B54" s="227"/>
      <c r="C54" s="61" t="str">
        <f>IF(E54=0," ",VLOOKUP(E54,PROTOKOL!$A:$F,6))</f>
        <v xml:space="preserve"> </v>
      </c>
      <c r="D54" s="62"/>
      <c r="E54" s="62"/>
      <c r="F54" s="62"/>
      <c r="G54" s="63" t="str">
        <f>IF(E54=0," ",(VLOOKUP(E54,PROTOKOL!$A$1:$E$28,2))*F54)</f>
        <v xml:space="preserve"> </v>
      </c>
      <c r="H54" s="64" t="str">
        <f t="shared" si="0"/>
        <v xml:space="preserve"> </v>
      </c>
      <c r="I54" s="65" t="str">
        <f>IF(E54=0," ",VLOOKUP(E54,PROTOKOL!$A:$E,5,))</f>
        <v xml:space="preserve"> </v>
      </c>
      <c r="J54" s="82" t="str">
        <f t="shared" si="1"/>
        <v xml:space="preserve"> </v>
      </c>
      <c r="K54" s="61" t="str">
        <f>IF(M54=0," ",VLOOKUP(M54,PROTOKOL!$A:$F,6))</f>
        <v xml:space="preserve"> </v>
      </c>
      <c r="L54" s="66"/>
      <c r="M54" s="66"/>
      <c r="N54" s="62"/>
      <c r="O54" s="63" t="str">
        <f>IF(M54=0," ",(VLOOKUP(M54,PROTOKOL!$A$1:$E$28,2))*N54)</f>
        <v xml:space="preserve"> </v>
      </c>
      <c r="P54" s="64" t="str">
        <f t="shared" si="2"/>
        <v xml:space="preserve"> </v>
      </c>
      <c r="Q54" s="65" t="str">
        <f>IF(M54=0," ",VLOOKUP(M54,PROTOKOL!$A:$E,5,))</f>
        <v xml:space="preserve"> </v>
      </c>
      <c r="R54" s="82" t="str">
        <f t="shared" si="3"/>
        <v xml:space="preserve"> </v>
      </c>
      <c r="S54" s="65"/>
      <c r="T54" s="82" t="str">
        <f t="shared" si="88"/>
        <v xml:space="preserve"> </v>
      </c>
      <c r="U54" s="117"/>
      <c r="V54" s="227"/>
      <c r="W54" s="61" t="str">
        <f>IF(Y54=0," ",VLOOKUP(Y54,PROTOKOL!$A:$F,6))</f>
        <v xml:space="preserve"> </v>
      </c>
      <c r="X54" s="62"/>
      <c r="Y54" s="62"/>
      <c r="Z54" s="62"/>
      <c r="AA54" s="63" t="str">
        <f>IF(Y54=0," ",(VLOOKUP(Y54,PROTOKOL!$A$1:$E$28,2))*Z54)</f>
        <v xml:space="preserve"> </v>
      </c>
      <c r="AB54" s="64" t="str">
        <f t="shared" si="4"/>
        <v xml:space="preserve"> </v>
      </c>
      <c r="AC54" s="65" t="str">
        <f>IF(Y54=0," ",VLOOKUP(Y54,PROTOKOL!$A:$E,5,))</f>
        <v xml:space="preserve"> </v>
      </c>
      <c r="AD54" s="82" t="str">
        <f t="shared" si="5"/>
        <v xml:space="preserve"> </v>
      </c>
      <c r="AE54" s="61" t="str">
        <f>IF(AG54=0," ",VLOOKUP(AG54,PROTOKOL!$A:$F,6))</f>
        <v xml:space="preserve"> </v>
      </c>
      <c r="AF54" s="66"/>
      <c r="AG54" s="66"/>
      <c r="AH54" s="62"/>
      <c r="AI54" s="63" t="str">
        <f>IF(AG54=0," ",(VLOOKUP(AG54,PROTOKOL!$A$1:$E$28,2))*AH54)</f>
        <v xml:space="preserve"> </v>
      </c>
      <c r="AJ54" s="64" t="str">
        <f t="shared" si="6"/>
        <v xml:space="preserve"> </v>
      </c>
      <c r="AK54" s="65" t="str">
        <f>IF(AG54=0," ",VLOOKUP(AG54,PROTOKOL!$A:$E,5,))</f>
        <v xml:space="preserve"> </v>
      </c>
      <c r="AL54" s="82" t="str">
        <f t="shared" si="7"/>
        <v xml:space="preserve"> </v>
      </c>
      <c r="AM54" s="65"/>
      <c r="AN54" s="82" t="str">
        <f t="shared" si="89"/>
        <v xml:space="preserve"> </v>
      </c>
      <c r="AO54" s="117"/>
      <c r="AP54" s="227"/>
      <c r="AQ54" s="61" t="str">
        <f>IF(AS54=0," ",VLOOKUP(AS54,PROTOKOL!$A:$F,6))</f>
        <v xml:space="preserve"> </v>
      </c>
      <c r="AR54" s="62"/>
      <c r="AS54" s="62"/>
      <c r="AT54" s="62"/>
      <c r="AU54" s="63" t="str">
        <f>IF(AS54=0," ",(VLOOKUP(AS54,PROTOKOL!$A$1:$E$28,2))*AT54)</f>
        <v xml:space="preserve"> </v>
      </c>
      <c r="AV54" s="64" t="str">
        <f t="shared" si="8"/>
        <v xml:space="preserve"> </v>
      </c>
      <c r="AW54" s="65" t="str">
        <f>IF(AS54=0," ",VLOOKUP(AS54,PROTOKOL!$A:$E,5,))</f>
        <v xml:space="preserve"> </v>
      </c>
      <c r="AX54" s="82" t="str">
        <f t="shared" si="9"/>
        <v xml:space="preserve"> </v>
      </c>
      <c r="AY54" s="61" t="str">
        <f>IF(BA54=0," ",VLOOKUP(BA54,PROTOKOL!$A:$F,6))</f>
        <v xml:space="preserve"> </v>
      </c>
      <c r="AZ54" s="66"/>
      <c r="BA54" s="66"/>
      <c r="BB54" s="62"/>
      <c r="BC54" s="63" t="str">
        <f>IF(BA54=0," ",(VLOOKUP(BA54,PROTOKOL!$A$1:$E$28,2))*BB54)</f>
        <v xml:space="preserve"> </v>
      </c>
      <c r="BD54" s="64" t="str">
        <f t="shared" si="10"/>
        <v xml:space="preserve"> </v>
      </c>
      <c r="BE54" s="65" t="str">
        <f>IF(BA54=0," ",VLOOKUP(BA54,PROTOKOL!$A:$E,5,))</f>
        <v xml:space="preserve"> </v>
      </c>
      <c r="BF54" s="82" t="str">
        <f t="shared" si="11"/>
        <v xml:space="preserve"> </v>
      </c>
      <c r="BG54" s="65"/>
      <c r="BH54" s="82" t="str">
        <f t="shared" si="90"/>
        <v xml:space="preserve"> </v>
      </c>
      <c r="BI54" s="117"/>
      <c r="BJ54" s="227"/>
      <c r="BK54" s="61" t="str">
        <f>IF(BM54=0," ",VLOOKUP(BM54,PROTOKOL!$A:$F,6))</f>
        <v xml:space="preserve"> </v>
      </c>
      <c r="BL54" s="62"/>
      <c r="BM54" s="62"/>
      <c r="BN54" s="62"/>
      <c r="BO54" s="63" t="str">
        <f>IF(BM54=0," ",(VLOOKUP(BM54,PROTOKOL!$A$1:$E$28,2))*BN54)</f>
        <v xml:space="preserve"> </v>
      </c>
      <c r="BP54" s="64" t="str">
        <f t="shared" si="12"/>
        <v xml:space="preserve"> </v>
      </c>
      <c r="BQ54" s="65" t="str">
        <f>IF(BM54=0," ",VLOOKUP(BM54,PROTOKOL!$A:$E,5,))</f>
        <v xml:space="preserve"> </v>
      </c>
      <c r="BR54" s="82" t="str">
        <f t="shared" si="13"/>
        <v xml:space="preserve"> </v>
      </c>
      <c r="BS54" s="61" t="str">
        <f>IF(BU54=0," ",VLOOKUP(BU54,PROTOKOL!$A:$F,6))</f>
        <v xml:space="preserve"> </v>
      </c>
      <c r="BT54" s="66"/>
      <c r="BU54" s="66"/>
      <c r="BV54" s="62"/>
      <c r="BW54" s="63" t="str">
        <f>IF(BU54=0," ",(VLOOKUP(BU54,PROTOKOL!$A$1:$E$28,2))*BV54)</f>
        <v xml:space="preserve"> </v>
      </c>
      <c r="BX54" s="64" t="str">
        <f t="shared" si="14"/>
        <v xml:space="preserve"> </v>
      </c>
      <c r="BY54" s="65" t="str">
        <f>IF(BU54=0," ",VLOOKUP(BU54,PROTOKOL!$A:$E,5,))</f>
        <v xml:space="preserve"> </v>
      </c>
      <c r="BZ54" s="82" t="str">
        <f t="shared" si="15"/>
        <v xml:space="preserve"> </v>
      </c>
      <c r="CA54" s="65"/>
      <c r="CB54" s="82" t="str">
        <f t="shared" si="91"/>
        <v xml:space="preserve"> </v>
      </c>
      <c r="CC54" s="117"/>
      <c r="CD54" s="227"/>
      <c r="CE54" s="61" t="str">
        <f>IF(CG54=0," ",VLOOKUP(CG54,PROTOKOL!$A:$F,6))</f>
        <v xml:space="preserve"> </v>
      </c>
      <c r="CF54" s="62"/>
      <c r="CG54" s="62"/>
      <c r="CH54" s="62"/>
      <c r="CI54" s="63" t="str">
        <f>IF(CG54=0," ",(VLOOKUP(CG54,PROTOKOL!$A$1:$E$28,2))*CH54)</f>
        <v xml:space="preserve"> </v>
      </c>
      <c r="CJ54" s="64" t="str">
        <f t="shared" si="16"/>
        <v xml:space="preserve"> </v>
      </c>
      <c r="CK54" s="65" t="str">
        <f>IF(CG54=0," ",VLOOKUP(CG54,PROTOKOL!$A:$E,5,))</f>
        <v xml:space="preserve"> </v>
      </c>
      <c r="CL54" s="82" t="str">
        <f t="shared" si="17"/>
        <v xml:space="preserve"> </v>
      </c>
      <c r="CM54" s="61" t="str">
        <f>IF(CO54=0," ",VLOOKUP(CO54,PROTOKOL!$A:$F,6))</f>
        <v xml:space="preserve"> </v>
      </c>
      <c r="CN54" s="66"/>
      <c r="CO54" s="66"/>
      <c r="CP54" s="62"/>
      <c r="CQ54" s="63" t="str">
        <f>IF(CO54=0," ",(VLOOKUP(CO54,PROTOKOL!$A$1:$E$28,2))*CP54)</f>
        <v xml:space="preserve"> </v>
      </c>
      <c r="CR54" s="64" t="str">
        <f t="shared" si="18"/>
        <v xml:space="preserve"> </v>
      </c>
      <c r="CS54" s="65" t="str">
        <f>IF(CO54=0," ",VLOOKUP(CO54,PROTOKOL!$A:$E,5,))</f>
        <v xml:space="preserve"> </v>
      </c>
      <c r="CT54" s="82" t="str">
        <f t="shared" si="19"/>
        <v xml:space="preserve"> </v>
      </c>
      <c r="CU54" s="65"/>
      <c r="CV54" s="82" t="str">
        <f t="shared" si="92"/>
        <v xml:space="preserve"> </v>
      </c>
      <c r="CW54" s="117"/>
      <c r="CX54" s="227"/>
      <c r="CY54" s="61" t="str">
        <f>IF(DA54=0," ",VLOOKUP(DA54,PROTOKOL!$A:$F,6))</f>
        <v xml:space="preserve"> </v>
      </c>
      <c r="CZ54" s="62"/>
      <c r="DA54" s="62"/>
      <c r="DB54" s="62"/>
      <c r="DC54" s="63" t="str">
        <f>IF(DA54=0," ",(VLOOKUP(DA54,PROTOKOL!$A$1:$E$28,2))*DB54)</f>
        <v xml:space="preserve"> </v>
      </c>
      <c r="DD54" s="64" t="str">
        <f t="shared" si="20"/>
        <v xml:space="preserve"> </v>
      </c>
      <c r="DE54" s="65" t="str">
        <f>IF(DA54=0," ",VLOOKUP(DA54,PROTOKOL!$A:$E,5,))</f>
        <v xml:space="preserve"> </v>
      </c>
      <c r="DF54" s="82" t="str">
        <f t="shared" si="21"/>
        <v xml:space="preserve"> </v>
      </c>
      <c r="DG54" s="61" t="str">
        <f>IF(DI54=0," ",VLOOKUP(DI54,PROTOKOL!$A:$F,6))</f>
        <v xml:space="preserve"> </v>
      </c>
      <c r="DH54" s="66"/>
      <c r="DI54" s="66"/>
      <c r="DJ54" s="62"/>
      <c r="DK54" s="63" t="str">
        <f>IF(DI54=0," ",(VLOOKUP(DI54,PROTOKOL!$A$1:$E$28,2))*DJ54)</f>
        <v xml:space="preserve"> </v>
      </c>
      <c r="DL54" s="64" t="str">
        <f t="shared" si="22"/>
        <v xml:space="preserve"> </v>
      </c>
      <c r="DM54" s="65" t="str">
        <f>IF(DI54=0," ",VLOOKUP(DI54,PROTOKOL!$A:$E,5,))</f>
        <v xml:space="preserve"> </v>
      </c>
      <c r="DN54" s="82" t="str">
        <f t="shared" si="23"/>
        <v xml:space="preserve"> </v>
      </c>
      <c r="DO54" s="65"/>
      <c r="DP54" s="82" t="str">
        <f t="shared" si="93"/>
        <v xml:space="preserve"> </v>
      </c>
      <c r="DQ54" s="117"/>
      <c r="DR54" s="227"/>
      <c r="DS54" s="61" t="str">
        <f>IF(DU54=0," ",VLOOKUP(DU54,PROTOKOL!$A:$F,6))</f>
        <v xml:space="preserve"> </v>
      </c>
      <c r="DT54" s="62"/>
      <c r="DU54" s="62"/>
      <c r="DV54" s="62"/>
      <c r="DW54" s="63" t="str">
        <f>IF(DU54=0," ",(VLOOKUP(DU54,PROTOKOL!$A$1:$E$28,2))*DV54)</f>
        <v xml:space="preserve"> </v>
      </c>
      <c r="DX54" s="64" t="str">
        <f t="shared" si="24"/>
        <v xml:space="preserve"> </v>
      </c>
      <c r="DY54" s="65" t="str">
        <f>IF(DU54=0," ",VLOOKUP(DU54,PROTOKOL!$A:$E,5,))</f>
        <v xml:space="preserve"> </v>
      </c>
      <c r="DZ54" s="82" t="str">
        <f t="shared" si="25"/>
        <v xml:space="preserve"> </v>
      </c>
      <c r="EA54" s="61" t="str">
        <f>IF(EC54=0," ",VLOOKUP(EC54,PROTOKOL!$A:$F,6))</f>
        <v xml:space="preserve"> </v>
      </c>
      <c r="EB54" s="66"/>
      <c r="EC54" s="66"/>
      <c r="ED54" s="62"/>
      <c r="EE54" s="63" t="str">
        <f>IF(EC54=0," ",(VLOOKUP(EC54,PROTOKOL!$A$1:$E$28,2))*ED54)</f>
        <v xml:space="preserve"> </v>
      </c>
      <c r="EF54" s="64" t="str">
        <f t="shared" si="26"/>
        <v xml:space="preserve"> </v>
      </c>
      <c r="EG54" s="65" t="str">
        <f>IF(EC54=0," ",VLOOKUP(EC54,PROTOKOL!$A:$E,5,))</f>
        <v xml:space="preserve"> </v>
      </c>
      <c r="EH54" s="82" t="str">
        <f t="shared" si="27"/>
        <v xml:space="preserve"> </v>
      </c>
      <c r="EI54" s="65"/>
      <c r="EJ54" s="82" t="str">
        <f t="shared" si="94"/>
        <v xml:space="preserve"> </v>
      </c>
      <c r="EK54" s="117"/>
      <c r="EL54" s="227"/>
      <c r="EM54" s="61" t="str">
        <f>IF(EO54=0," ",VLOOKUP(EO54,PROTOKOL!$A:$F,6))</f>
        <v xml:space="preserve"> </v>
      </c>
      <c r="EN54" s="62"/>
      <c r="EO54" s="62"/>
      <c r="EP54" s="62"/>
      <c r="EQ54" s="63" t="str">
        <f>IF(EO54=0," ",(VLOOKUP(EO54,PROTOKOL!$A$1:$E$28,2))*EP54)</f>
        <v xml:space="preserve"> </v>
      </c>
      <c r="ER54" s="64" t="str">
        <f t="shared" si="28"/>
        <v xml:space="preserve"> </v>
      </c>
      <c r="ES54" s="65" t="str">
        <f>IF(EO54=0," ",VLOOKUP(EO54,PROTOKOL!$A:$E,5,))</f>
        <v xml:space="preserve"> </v>
      </c>
      <c r="ET54" s="82" t="str">
        <f t="shared" si="29"/>
        <v xml:space="preserve"> </v>
      </c>
      <c r="EU54" s="61" t="str">
        <f>IF(EW54=0," ",VLOOKUP(EW54,PROTOKOL!$A:$F,6))</f>
        <v xml:space="preserve"> </v>
      </c>
      <c r="EV54" s="66"/>
      <c r="EW54" s="66"/>
      <c r="EX54" s="62"/>
      <c r="EY54" s="63" t="str">
        <f>IF(EW54=0," ",(VLOOKUP(EW54,PROTOKOL!$A$1:$E$28,2))*EX54)</f>
        <v xml:space="preserve"> </v>
      </c>
      <c r="EZ54" s="64" t="str">
        <f t="shared" si="30"/>
        <v xml:space="preserve"> </v>
      </c>
      <c r="FA54" s="65" t="str">
        <f>IF(EW54=0," ",VLOOKUP(EW54,PROTOKOL!$A:$E,5,))</f>
        <v xml:space="preserve"> </v>
      </c>
      <c r="FB54" s="82" t="str">
        <f t="shared" si="31"/>
        <v xml:space="preserve"> </v>
      </c>
      <c r="FC54" s="65"/>
      <c r="FD54" s="82" t="str">
        <f t="shared" si="95"/>
        <v xml:space="preserve"> </v>
      </c>
      <c r="FE54" s="117"/>
      <c r="FF54" s="227"/>
      <c r="FG54" s="61" t="str">
        <f>IF(FI54=0," ",VLOOKUP(FI54,PROTOKOL!$A:$F,6))</f>
        <v>Forklift Operatörü</v>
      </c>
      <c r="FH54" s="62">
        <v>1</v>
      </c>
      <c r="FI54" s="62">
        <v>13</v>
      </c>
      <c r="FJ54" s="62">
        <v>3</v>
      </c>
      <c r="FK54" s="63">
        <f>IF(FI54=0," ",(VLOOKUP(FI54,PROTOKOL!$A$1:$E$28,2))*FJ54)</f>
        <v>0</v>
      </c>
      <c r="FL54" s="64">
        <f t="shared" si="32"/>
        <v>1</v>
      </c>
      <c r="FM54" s="65">
        <f>IF(FI54=0," ",VLOOKUP(FI54,PROTOKOL!$A:$E,5,))</f>
        <v>7.5</v>
      </c>
      <c r="FN54" s="82">
        <f>IF(FI54=0," ",FM54*FL54)/7.5*3</f>
        <v>3</v>
      </c>
      <c r="FO54" s="61" t="str">
        <f>IF(FQ54=0," ",VLOOKUP(FQ54,PROTOKOL!$A:$F,6))</f>
        <v xml:space="preserve"> </v>
      </c>
      <c r="FP54" s="66"/>
      <c r="FQ54" s="66"/>
      <c r="FR54" s="62"/>
      <c r="FS54" s="63" t="str">
        <f>IF(FQ54=0," ",(VLOOKUP(FQ54,PROTOKOL!$A$1:$E$28,2))*FR54)</f>
        <v xml:space="preserve"> </v>
      </c>
      <c r="FT54" s="64" t="str">
        <f t="shared" si="34"/>
        <v xml:space="preserve"> </v>
      </c>
      <c r="FU54" s="65" t="str">
        <f>IF(FQ54=0," ",VLOOKUP(FQ54,PROTOKOL!$A:$E,5,))</f>
        <v xml:space="preserve"> </v>
      </c>
      <c r="FV54" s="82" t="str">
        <f t="shared" si="35"/>
        <v xml:space="preserve"> </v>
      </c>
      <c r="FW54" s="65"/>
      <c r="FX54" s="82" t="str">
        <f t="shared" si="96"/>
        <v xml:space="preserve"> </v>
      </c>
      <c r="FY54" s="117"/>
      <c r="FZ54" s="227"/>
      <c r="GA54" s="61" t="str">
        <f>IF(GC54=0," ",VLOOKUP(GC54,PROTOKOL!$A:$F,6))</f>
        <v xml:space="preserve"> </v>
      </c>
      <c r="GB54" s="62"/>
      <c r="GC54" s="62"/>
      <c r="GD54" s="62"/>
      <c r="GE54" s="63" t="str">
        <f>IF(GC54=0," ",(VLOOKUP(GC54,PROTOKOL!$A$1:$E$28,2))*GD54)</f>
        <v xml:space="preserve"> </v>
      </c>
      <c r="GF54" s="64" t="str">
        <f t="shared" si="36"/>
        <v xml:space="preserve"> </v>
      </c>
      <c r="GG54" s="65" t="str">
        <f>IF(GC54=0," ",VLOOKUP(GC54,PROTOKOL!$A:$E,5,))</f>
        <v xml:space="preserve"> </v>
      </c>
      <c r="GH54" s="82" t="str">
        <f t="shared" si="37"/>
        <v xml:space="preserve"> </v>
      </c>
      <c r="GI54" s="61" t="str">
        <f>IF(GK54=0," ",VLOOKUP(GK54,PROTOKOL!$A:$F,6))</f>
        <v xml:space="preserve"> </v>
      </c>
      <c r="GJ54" s="66"/>
      <c r="GK54" s="66"/>
      <c r="GL54" s="62"/>
      <c r="GM54" s="63" t="str">
        <f>IF(GK54=0," ",(VLOOKUP(GK54,PROTOKOL!$A$1:$E$28,2))*GL54)</f>
        <v xml:space="preserve"> </v>
      </c>
      <c r="GN54" s="64" t="str">
        <f t="shared" si="38"/>
        <v xml:space="preserve"> </v>
      </c>
      <c r="GO54" s="65" t="str">
        <f>IF(GK54=0," ",VLOOKUP(GK54,PROTOKOL!$A:$E,5,))</f>
        <v xml:space="preserve"> </v>
      </c>
      <c r="GP54" s="82" t="str">
        <f t="shared" si="39"/>
        <v xml:space="preserve"> </v>
      </c>
      <c r="GQ54" s="65"/>
      <c r="GR54" s="82" t="str">
        <f t="shared" si="97"/>
        <v xml:space="preserve"> </v>
      </c>
      <c r="GS54" s="117"/>
      <c r="GT54" s="227"/>
      <c r="GU54" s="61" t="str">
        <f>IF(GW54=0," ",VLOOKUP(GW54,PROTOKOL!$A:$F,6))</f>
        <v xml:space="preserve"> </v>
      </c>
      <c r="GV54" s="62"/>
      <c r="GW54" s="62"/>
      <c r="GX54" s="62"/>
      <c r="GY54" s="63" t="str">
        <f>IF(GW54=0," ",(VLOOKUP(GW54,PROTOKOL!$A$1:$E$28,2))*GX54)</f>
        <v xml:space="preserve"> </v>
      </c>
      <c r="GZ54" s="64" t="str">
        <f t="shared" si="40"/>
        <v xml:space="preserve"> </v>
      </c>
      <c r="HA54" s="65" t="str">
        <f>IF(GW54=0," ",VLOOKUP(GW54,PROTOKOL!$A:$E,5,))</f>
        <v xml:space="preserve"> </v>
      </c>
      <c r="HB54" s="82" t="str">
        <f t="shared" si="41"/>
        <v xml:space="preserve"> </v>
      </c>
      <c r="HC54" s="61" t="str">
        <f>IF(HE54=0," ",VLOOKUP(HE54,PROTOKOL!$A:$F,6))</f>
        <v xml:space="preserve"> </v>
      </c>
      <c r="HD54" s="66"/>
      <c r="HE54" s="66"/>
      <c r="HF54" s="62"/>
      <c r="HG54" s="63" t="str">
        <f>IF(HE54=0," ",(VLOOKUP(HE54,PROTOKOL!$A$1:$E$28,2))*HF54)</f>
        <v xml:space="preserve"> </v>
      </c>
      <c r="HH54" s="64" t="str">
        <f t="shared" si="42"/>
        <v xml:space="preserve"> </v>
      </c>
      <c r="HI54" s="65" t="str">
        <f>IF(HE54=0," ",VLOOKUP(HE54,PROTOKOL!$A:$E,5,))</f>
        <v xml:space="preserve"> </v>
      </c>
      <c r="HJ54" s="82" t="str">
        <f t="shared" si="43"/>
        <v xml:space="preserve"> </v>
      </c>
      <c r="HK54" s="65"/>
      <c r="HL54" s="82" t="str">
        <f t="shared" si="98"/>
        <v xml:space="preserve"> </v>
      </c>
      <c r="HM54" s="117"/>
      <c r="HN54" s="227"/>
      <c r="HO54" s="61" t="str">
        <f>IF(HQ54=0," ",VLOOKUP(HQ54,PROTOKOL!$A:$F,6))</f>
        <v xml:space="preserve"> </v>
      </c>
      <c r="HP54" s="62"/>
      <c r="HQ54" s="62"/>
      <c r="HR54" s="62"/>
      <c r="HS54" s="63" t="str">
        <f>IF(HQ54=0," ",(VLOOKUP(HQ54,PROTOKOL!$A$1:$E$28,2))*HR54)</f>
        <v xml:space="preserve"> </v>
      </c>
      <c r="HT54" s="64" t="str">
        <f t="shared" si="44"/>
        <v xml:space="preserve"> </v>
      </c>
      <c r="HU54" s="65" t="str">
        <f>IF(HQ54=0," ",VLOOKUP(HQ54,PROTOKOL!$A:$E,5,))</f>
        <v xml:space="preserve"> </v>
      </c>
      <c r="HV54" s="82" t="str">
        <f t="shared" si="45"/>
        <v xml:space="preserve"> </v>
      </c>
      <c r="HW54" s="61" t="str">
        <f>IF(HY54=0," ",VLOOKUP(HY54,PROTOKOL!$A:$F,6))</f>
        <v xml:space="preserve"> </v>
      </c>
      <c r="HX54" s="66"/>
      <c r="HY54" s="66"/>
      <c r="HZ54" s="62"/>
      <c r="IA54" s="63" t="str">
        <f>IF(HY54=0," ",(VLOOKUP(HY54,PROTOKOL!$A$1:$E$28,2))*HZ54)</f>
        <v xml:space="preserve"> </v>
      </c>
      <c r="IB54" s="64" t="str">
        <f t="shared" si="46"/>
        <v xml:space="preserve"> </v>
      </c>
      <c r="IC54" s="65" t="str">
        <f>IF(HY54=0," ",VLOOKUP(HY54,PROTOKOL!$A:$E,5,))</f>
        <v xml:space="preserve"> </v>
      </c>
      <c r="ID54" s="82" t="str">
        <f t="shared" si="47"/>
        <v xml:space="preserve"> </v>
      </c>
      <c r="IE54" s="65"/>
      <c r="IF54" s="82" t="str">
        <f t="shared" si="99"/>
        <v xml:space="preserve"> </v>
      </c>
      <c r="IG54" s="117"/>
      <c r="IH54" s="227"/>
      <c r="II54" s="61" t="str">
        <f>IF(IK54=0," ",VLOOKUP(IK54,PROTOKOL!$A:$F,6))</f>
        <v xml:space="preserve"> </v>
      </c>
      <c r="IJ54" s="62"/>
      <c r="IK54" s="62"/>
      <c r="IL54" s="62"/>
      <c r="IM54" s="63" t="str">
        <f>IF(IK54=0," ",(VLOOKUP(IK54,PROTOKOL!$A$1:$E$28,2))*IL54)</f>
        <v xml:space="preserve"> </v>
      </c>
      <c r="IN54" s="64" t="str">
        <f t="shared" si="48"/>
        <v xml:space="preserve"> </v>
      </c>
      <c r="IO54" s="65" t="str">
        <f>IF(IK54=0," ",VLOOKUP(IK54,PROTOKOL!$A:$E,5,))</f>
        <v xml:space="preserve"> </v>
      </c>
      <c r="IP54" s="82" t="str">
        <f t="shared" si="49"/>
        <v xml:space="preserve"> </v>
      </c>
      <c r="IQ54" s="61" t="str">
        <f>IF(IS54=0," ",VLOOKUP(IS54,PROTOKOL!$A:$F,6))</f>
        <v xml:space="preserve"> </v>
      </c>
      <c r="IR54" s="66"/>
      <c r="IS54" s="66"/>
      <c r="IT54" s="62"/>
      <c r="IU54" s="63" t="str">
        <f>IF(IS54=0," ",(VLOOKUP(IS54,PROTOKOL!$A$1:$E$28,2))*IT54)</f>
        <v xml:space="preserve"> </v>
      </c>
      <c r="IV54" s="64" t="str">
        <f t="shared" si="50"/>
        <v xml:space="preserve"> </v>
      </c>
      <c r="IW54" s="65" t="str">
        <f>IF(IS54=0," ",VLOOKUP(IS54,PROTOKOL!$A:$E,5,))</f>
        <v xml:space="preserve"> </v>
      </c>
      <c r="IX54" s="82" t="str">
        <f t="shared" si="51"/>
        <v xml:space="preserve"> </v>
      </c>
      <c r="IY54" s="65"/>
      <c r="IZ54" s="82" t="str">
        <f t="shared" si="100"/>
        <v xml:space="preserve"> </v>
      </c>
      <c r="JA54" s="117"/>
      <c r="JB54" s="227"/>
      <c r="JC54" s="61" t="str">
        <f>IF(JE54=0," ",VLOOKUP(JE54,PROTOKOL!$A:$F,6))</f>
        <v xml:space="preserve"> </v>
      </c>
      <c r="JD54" s="62"/>
      <c r="JE54" s="62"/>
      <c r="JF54" s="62"/>
      <c r="JG54" s="63" t="str">
        <f>IF(JE54=0," ",(VLOOKUP(JE54,PROTOKOL!$A$1:$E$28,2))*JF54)</f>
        <v xml:space="preserve"> </v>
      </c>
      <c r="JH54" s="64" t="str">
        <f t="shared" si="52"/>
        <v xml:space="preserve"> </v>
      </c>
      <c r="JI54" s="65" t="str">
        <f>IF(JE54=0," ",VLOOKUP(JE54,PROTOKOL!$A:$E,5,))</f>
        <v xml:space="preserve"> </v>
      </c>
      <c r="JJ54" s="82" t="str">
        <f t="shared" si="53"/>
        <v xml:space="preserve"> </v>
      </c>
      <c r="JK54" s="61" t="str">
        <f>IF(JM54=0," ",VLOOKUP(JM54,PROTOKOL!$A:$F,6))</f>
        <v xml:space="preserve"> </v>
      </c>
      <c r="JL54" s="66"/>
      <c r="JM54" s="66"/>
      <c r="JN54" s="62"/>
      <c r="JO54" s="63" t="str">
        <f>IF(JM54=0," ",(VLOOKUP(JM54,PROTOKOL!$A$1:$E$28,2))*JN54)</f>
        <v xml:space="preserve"> </v>
      </c>
      <c r="JP54" s="64" t="str">
        <f t="shared" si="54"/>
        <v xml:space="preserve"> </v>
      </c>
      <c r="JQ54" s="65" t="str">
        <f>IF(JM54=0," ",VLOOKUP(JM54,PROTOKOL!$A:$E,5,))</f>
        <v xml:space="preserve"> </v>
      </c>
      <c r="JR54" s="82" t="str">
        <f t="shared" si="55"/>
        <v xml:space="preserve"> </v>
      </c>
      <c r="JS54" s="65"/>
      <c r="JT54" s="82" t="str">
        <f t="shared" si="101"/>
        <v xml:space="preserve"> </v>
      </c>
      <c r="JU54" s="117"/>
      <c r="JV54" s="227"/>
      <c r="JW54" s="61" t="str">
        <f>IF(JY54=0," ",VLOOKUP(JY54,PROTOKOL!$A:$F,6))</f>
        <v xml:space="preserve"> </v>
      </c>
      <c r="JX54" s="62"/>
      <c r="JY54" s="62"/>
      <c r="JZ54" s="62"/>
      <c r="KA54" s="63" t="str">
        <f>IF(JY54=0," ",(VLOOKUP(JY54,PROTOKOL!$A$1:$E$28,2))*JZ54)</f>
        <v xml:space="preserve"> </v>
      </c>
      <c r="KB54" s="64" t="str">
        <f t="shared" si="56"/>
        <v xml:space="preserve"> </v>
      </c>
      <c r="KC54" s="65" t="str">
        <f>IF(JY54=0," ",VLOOKUP(JY54,PROTOKOL!$A:$E,5,))</f>
        <v xml:space="preserve"> </v>
      </c>
      <c r="KD54" s="82" t="str">
        <f t="shared" si="57"/>
        <v xml:space="preserve"> </v>
      </c>
      <c r="KE54" s="61" t="str">
        <f>IF(KG54=0," ",VLOOKUP(KG54,PROTOKOL!$A:$F,6))</f>
        <v xml:space="preserve"> </v>
      </c>
      <c r="KF54" s="66"/>
      <c r="KG54" s="66"/>
      <c r="KH54" s="62"/>
      <c r="KI54" s="63" t="str">
        <f>IF(KG54=0," ",(VLOOKUP(KG54,PROTOKOL!$A$1:$E$28,2))*KH54)</f>
        <v xml:space="preserve"> </v>
      </c>
      <c r="KJ54" s="64" t="str">
        <f t="shared" si="58"/>
        <v xml:space="preserve"> </v>
      </c>
      <c r="KK54" s="65" t="str">
        <f>IF(KG54=0," ",VLOOKUP(KG54,PROTOKOL!$A:$E,5,))</f>
        <v xml:space="preserve"> </v>
      </c>
      <c r="KL54" s="82" t="str">
        <f t="shared" si="59"/>
        <v xml:space="preserve"> </v>
      </c>
      <c r="KM54" s="65"/>
      <c r="KN54" s="82" t="str">
        <f t="shared" si="102"/>
        <v xml:space="preserve"> </v>
      </c>
      <c r="KO54" s="117"/>
      <c r="KP54" s="227"/>
      <c r="KQ54" s="61" t="str">
        <f>IF(KS54=0," ",VLOOKUP(KS54,PROTOKOL!$A:$F,6))</f>
        <v xml:space="preserve"> </v>
      </c>
      <c r="KR54" s="62"/>
      <c r="KS54" s="62"/>
      <c r="KT54" s="62"/>
      <c r="KU54" s="63" t="str">
        <f>IF(KS54=0," ",(VLOOKUP(KS54,PROTOKOL!$A$1:$E$28,2))*KT54)</f>
        <v xml:space="preserve"> </v>
      </c>
      <c r="KV54" s="64" t="str">
        <f t="shared" si="60"/>
        <v xml:space="preserve"> </v>
      </c>
      <c r="KW54" s="65" t="str">
        <f>IF(KS54=0," ",VLOOKUP(KS54,PROTOKOL!$A:$E,5,))</f>
        <v xml:space="preserve"> </v>
      </c>
      <c r="KX54" s="82" t="str">
        <f t="shared" si="61"/>
        <v xml:space="preserve"> </v>
      </c>
      <c r="KY54" s="61" t="str">
        <f>IF(LA54=0," ",VLOOKUP(LA54,PROTOKOL!$A:$F,6))</f>
        <v xml:space="preserve"> </v>
      </c>
      <c r="KZ54" s="66"/>
      <c r="LA54" s="66"/>
      <c r="LB54" s="62"/>
      <c r="LC54" s="63" t="str">
        <f>IF(LA54=0," ",(VLOOKUP(LA54,PROTOKOL!$A$1:$E$28,2))*LB54)</f>
        <v xml:space="preserve"> </v>
      </c>
      <c r="LD54" s="64" t="str">
        <f t="shared" si="62"/>
        <v xml:space="preserve"> </v>
      </c>
      <c r="LE54" s="65" t="str">
        <f>IF(LA54=0," ",VLOOKUP(LA54,PROTOKOL!$A:$E,5,))</f>
        <v xml:space="preserve"> </v>
      </c>
      <c r="LF54" s="82" t="str">
        <f t="shared" si="63"/>
        <v xml:space="preserve"> </v>
      </c>
      <c r="LG54" s="65"/>
      <c r="LH54" s="82" t="str">
        <f t="shared" si="103"/>
        <v xml:space="preserve"> </v>
      </c>
      <c r="LI54" s="117"/>
      <c r="LJ54" s="227"/>
      <c r="LK54" s="61" t="str">
        <f>IF(LM54=0," ",VLOOKUP(LM54,PROTOKOL!$A:$F,6))</f>
        <v xml:space="preserve"> </v>
      </c>
      <c r="LL54" s="62"/>
      <c r="LM54" s="62"/>
      <c r="LN54" s="62"/>
      <c r="LO54" s="63" t="str">
        <f>IF(LM54=0," ",(VLOOKUP(LM54,PROTOKOL!$A$1:$E$28,2))*LN54)</f>
        <v xml:space="preserve"> </v>
      </c>
      <c r="LP54" s="64" t="str">
        <f t="shared" si="64"/>
        <v xml:space="preserve"> </v>
      </c>
      <c r="LQ54" s="65" t="str">
        <f>IF(LM54=0," ",VLOOKUP(LM54,PROTOKOL!$A:$E,5,))</f>
        <v xml:space="preserve"> </v>
      </c>
      <c r="LR54" s="82" t="str">
        <f t="shared" si="65"/>
        <v xml:space="preserve"> </v>
      </c>
      <c r="LS54" s="61" t="str">
        <f>IF(LU54=0," ",VLOOKUP(LU54,PROTOKOL!$A:$F,6))</f>
        <v xml:space="preserve"> </v>
      </c>
      <c r="LT54" s="66"/>
      <c r="LU54" s="66"/>
      <c r="LV54" s="62"/>
      <c r="LW54" s="63" t="str">
        <f>IF(LU54=0," ",(VLOOKUP(LU54,PROTOKOL!$A$1:$E$28,2))*LV54)</f>
        <v xml:space="preserve"> </v>
      </c>
      <c r="LX54" s="64" t="str">
        <f t="shared" si="66"/>
        <v xml:space="preserve"> </v>
      </c>
      <c r="LY54" s="65" t="str">
        <f>IF(LU54=0," ",VLOOKUP(LU54,PROTOKOL!$A:$E,5,))</f>
        <v xml:space="preserve"> </v>
      </c>
      <c r="LZ54" s="82" t="str">
        <f t="shared" si="67"/>
        <v xml:space="preserve"> </v>
      </c>
      <c r="MA54" s="65"/>
      <c r="MB54" s="82" t="str">
        <f t="shared" si="104"/>
        <v xml:space="preserve"> </v>
      </c>
      <c r="MC54" s="117"/>
      <c r="MD54" s="227"/>
      <c r="ME54" s="61" t="str">
        <f>IF(MG54=0," ",VLOOKUP(MG54,PROTOKOL!$A:$F,6))</f>
        <v xml:space="preserve"> </v>
      </c>
      <c r="MF54" s="62"/>
      <c r="MG54" s="62"/>
      <c r="MH54" s="62"/>
      <c r="MI54" s="63" t="str">
        <f>IF(MG54=0," ",(VLOOKUP(MG54,PROTOKOL!$A$1:$E$28,2))*MH54)</f>
        <v xml:space="preserve"> </v>
      </c>
      <c r="MJ54" s="64" t="str">
        <f t="shared" si="68"/>
        <v xml:space="preserve"> </v>
      </c>
      <c r="MK54" s="65" t="str">
        <f>IF(MG54=0," ",VLOOKUP(MG54,PROTOKOL!$A:$E,5,))</f>
        <v xml:space="preserve"> </v>
      </c>
      <c r="ML54" s="82" t="str">
        <f t="shared" si="69"/>
        <v xml:space="preserve"> </v>
      </c>
      <c r="MM54" s="61" t="str">
        <f>IF(MO54=0," ",VLOOKUP(MO54,PROTOKOL!$A:$F,6))</f>
        <v xml:space="preserve"> </v>
      </c>
      <c r="MN54" s="66"/>
      <c r="MO54" s="66"/>
      <c r="MP54" s="62"/>
      <c r="MQ54" s="63" t="str">
        <f>IF(MO54=0," ",(VLOOKUP(MO54,PROTOKOL!$A$1:$E$28,2))*MP54)</f>
        <v xml:space="preserve"> </v>
      </c>
      <c r="MR54" s="64" t="str">
        <f t="shared" si="70"/>
        <v xml:space="preserve"> </v>
      </c>
      <c r="MS54" s="65" t="str">
        <f>IF(MO54=0," ",VLOOKUP(MO54,PROTOKOL!$A:$E,5,))</f>
        <v xml:space="preserve"> </v>
      </c>
      <c r="MT54" s="82" t="str">
        <f t="shared" si="71"/>
        <v xml:space="preserve"> </v>
      </c>
      <c r="MU54" s="65"/>
      <c r="MV54" s="82" t="str">
        <f t="shared" si="105"/>
        <v xml:space="preserve"> </v>
      </c>
      <c r="MW54" s="117"/>
      <c r="MX54" s="227"/>
      <c r="MY54" s="61" t="str">
        <f>IF(NA54=0," ",VLOOKUP(NA54,PROTOKOL!$A:$F,6))</f>
        <v xml:space="preserve"> </v>
      </c>
      <c r="MZ54" s="62"/>
      <c r="NA54" s="62"/>
      <c r="NB54" s="62"/>
      <c r="NC54" s="63" t="str">
        <f>IF(NA54=0," ",(VLOOKUP(NA54,PROTOKOL!$A$1:$E$28,2))*NB54)</f>
        <v xml:space="preserve"> </v>
      </c>
      <c r="ND54" s="64" t="str">
        <f t="shared" si="72"/>
        <v xml:space="preserve"> </v>
      </c>
      <c r="NE54" s="65" t="str">
        <f>IF(NA54=0," ",VLOOKUP(NA54,PROTOKOL!$A:$E,5,))</f>
        <v xml:space="preserve"> </v>
      </c>
      <c r="NF54" s="82" t="str">
        <f t="shared" si="73"/>
        <v xml:space="preserve"> </v>
      </c>
      <c r="NG54" s="61" t="str">
        <f>IF(NI54=0," ",VLOOKUP(NI54,PROTOKOL!$A:$F,6))</f>
        <v xml:space="preserve"> </v>
      </c>
      <c r="NH54" s="66"/>
      <c r="NI54" s="66"/>
      <c r="NJ54" s="62"/>
      <c r="NK54" s="63" t="str">
        <f>IF(NI54=0," ",(VLOOKUP(NI54,PROTOKOL!$A$1:$E$28,2))*NJ54)</f>
        <v xml:space="preserve"> </v>
      </c>
      <c r="NL54" s="64" t="str">
        <f t="shared" si="74"/>
        <v xml:space="preserve"> </v>
      </c>
      <c r="NM54" s="65" t="str">
        <f>IF(NI54=0," ",VLOOKUP(NI54,PROTOKOL!$A:$E,5,))</f>
        <v xml:space="preserve"> </v>
      </c>
      <c r="NN54" s="82" t="str">
        <f t="shared" si="75"/>
        <v xml:space="preserve"> </v>
      </c>
      <c r="NO54" s="65"/>
      <c r="NP54" s="82" t="str">
        <f t="shared" si="106"/>
        <v xml:space="preserve"> </v>
      </c>
      <c r="NQ54" s="117"/>
      <c r="NR54" s="227"/>
      <c r="NS54" s="61" t="str">
        <f>IF(NU54=0," ",VLOOKUP(NU54,PROTOKOL!$A:$F,6))</f>
        <v>KOKU TESTİ</v>
      </c>
      <c r="NT54" s="62">
        <v>1</v>
      </c>
      <c r="NU54" s="62">
        <v>16</v>
      </c>
      <c r="NV54" s="62">
        <v>1</v>
      </c>
      <c r="NW54" s="63">
        <f>IF(NU54=0," ",(VLOOKUP(NU54,PROTOKOL!$A$1:$E$28,2))*NV54)</f>
        <v>0</v>
      </c>
      <c r="NX54" s="64">
        <f t="shared" si="76"/>
        <v>1</v>
      </c>
      <c r="NY54" s="65">
        <f>IF(NU54=0," ",VLOOKUP(NU54,PROTOKOL!$A:$E,5,))</f>
        <v>25.405435113750318</v>
      </c>
      <c r="NZ54" s="82">
        <f>IF(NU54=0," ",NY54*NX54)/7.5*1</f>
        <v>3.3873913485000426</v>
      </c>
      <c r="OA54" s="61" t="str">
        <f>IF(OC54=0," ",VLOOKUP(OC54,PROTOKOL!$A:$F,6))</f>
        <v xml:space="preserve"> </v>
      </c>
      <c r="OB54" s="66"/>
      <c r="OC54" s="66"/>
      <c r="OD54" s="62"/>
      <c r="OE54" s="63" t="str">
        <f>IF(OC54=0," ",(VLOOKUP(OC54,PROTOKOL!$A$1:$E$28,2))*OD54)</f>
        <v xml:space="preserve"> </v>
      </c>
      <c r="OF54" s="64" t="str">
        <f t="shared" si="78"/>
        <v xml:space="preserve"> </v>
      </c>
      <c r="OG54" s="65" t="str">
        <f>IF(OC54=0," ",VLOOKUP(OC54,PROTOKOL!$A:$E,5,))</f>
        <v xml:space="preserve"> </v>
      </c>
      <c r="OH54" s="82" t="str">
        <f t="shared" si="79"/>
        <v xml:space="preserve"> </v>
      </c>
      <c r="OI54" s="65"/>
      <c r="OJ54" s="82" t="str">
        <f t="shared" si="107"/>
        <v xml:space="preserve"> </v>
      </c>
      <c r="OK54" s="117"/>
      <c r="OL54" s="209">
        <v>11</v>
      </c>
      <c r="OM54" s="226"/>
      <c r="ON54" s="61" t="str">
        <f>IF(OP54=0," ",VLOOKUP(OP54,PROTOKOL!$A:$F,6))</f>
        <v xml:space="preserve"> </v>
      </c>
      <c r="OO54" s="62"/>
      <c r="OP54" s="62"/>
      <c r="OQ54" s="62"/>
      <c r="OR54" s="63" t="str">
        <f>IF(OP54=0," ",(VLOOKUP(OP54,PROTOKOL!$A$1:$E$28,2))*OQ54)</f>
        <v xml:space="preserve"> </v>
      </c>
      <c r="OS54" s="64" t="str">
        <f t="shared" si="80"/>
        <v xml:space="preserve"> </v>
      </c>
      <c r="OT54" s="65" t="str">
        <f>IF(OP54=0," ",VLOOKUP(OP54,PROTOKOL!$A:$E,5,))</f>
        <v xml:space="preserve"> </v>
      </c>
      <c r="OU54" s="82" t="str">
        <f t="shared" si="81"/>
        <v xml:space="preserve"> </v>
      </c>
      <c r="OV54" s="61" t="str">
        <f>IF(OX54=0," ",VLOOKUP(OX54,PROTOKOL!$A:$F,6))</f>
        <v xml:space="preserve"> </v>
      </c>
      <c r="OW54" s="66"/>
      <c r="OX54" s="66"/>
      <c r="OY54" s="62"/>
      <c r="OZ54" s="63" t="str">
        <f>IF(OX54=0," ",(VLOOKUP(OX54,PROTOKOL!$A$1:$E$28,2))*OY54)</f>
        <v xml:space="preserve"> </v>
      </c>
      <c r="PA54" s="64" t="str">
        <f t="shared" si="108"/>
        <v xml:space="preserve"> </v>
      </c>
      <c r="PB54" s="65" t="str">
        <f>IF(OX54=0," ",VLOOKUP(OX54,PROTOKOL!$A:$E,5,))</f>
        <v xml:space="preserve"> </v>
      </c>
      <c r="PC54" s="82" t="str">
        <f t="shared" si="109"/>
        <v xml:space="preserve"> </v>
      </c>
      <c r="PD54" s="82">
        <f t="shared" si="110"/>
        <v>0</v>
      </c>
      <c r="PE54" s="82" t="str">
        <f t="shared" si="111"/>
        <v xml:space="preserve"> </v>
      </c>
      <c r="PF54" s="117"/>
      <c r="PG54" s="227"/>
      <c r="PH54" s="61" t="str">
        <f>IF(PJ54=0," ",VLOOKUP(PJ54,PROTOKOL!$A:$F,6))</f>
        <v xml:space="preserve"> </v>
      </c>
      <c r="PI54" s="62"/>
      <c r="PJ54" s="62"/>
      <c r="PK54" s="62"/>
      <c r="PL54" s="63" t="str">
        <f>IF(PJ54=0," ",(VLOOKUP(PJ54,PROTOKOL!$A$1:$E$28,2))*PK54)</f>
        <v xml:space="preserve"> </v>
      </c>
      <c r="PM54" s="64" t="str">
        <f t="shared" si="84"/>
        <v xml:space="preserve"> </v>
      </c>
      <c r="PN54" s="65" t="str">
        <f>IF(PJ54=0," ",VLOOKUP(PJ54,PROTOKOL!$A:$E,5,))</f>
        <v xml:space="preserve"> </v>
      </c>
      <c r="PO54" s="82" t="str">
        <f t="shared" si="85"/>
        <v xml:space="preserve"> </v>
      </c>
      <c r="PP54" s="61" t="str">
        <f>IF(PR54=0," ",VLOOKUP(PR54,PROTOKOL!$A:$F,6))</f>
        <v xml:space="preserve"> </v>
      </c>
      <c r="PQ54" s="66"/>
      <c r="PR54" s="66"/>
      <c r="PS54" s="62"/>
      <c r="PT54" s="63" t="str">
        <f>IF(PR54=0," ",(VLOOKUP(PR54,PROTOKOL!$A$1:$E$28,2))*PS54)</f>
        <v xml:space="preserve"> </v>
      </c>
      <c r="PU54" s="64" t="str">
        <f t="shared" si="86"/>
        <v xml:space="preserve"> </v>
      </c>
      <c r="PV54" s="65" t="str">
        <f>IF(PR54=0," ",VLOOKUP(PR54,PROTOKOL!$A:$E,5,))</f>
        <v xml:space="preserve"> </v>
      </c>
      <c r="PW54" s="82" t="str">
        <f t="shared" si="87"/>
        <v xml:space="preserve"> </v>
      </c>
      <c r="PX54" s="65"/>
      <c r="PY54" s="82" t="str">
        <f t="shared" si="112"/>
        <v xml:space="preserve"> </v>
      </c>
      <c r="PZ54" s="117"/>
      <c r="QA54" s="117"/>
      <c r="QB54" s="117"/>
      <c r="QC54" s="117"/>
      <c r="QD54" s="117"/>
      <c r="QE54" s="117"/>
      <c r="QF54" s="117"/>
      <c r="QG54" s="117"/>
      <c r="QH54" s="117"/>
      <c r="QI54" s="117"/>
      <c r="QJ54" s="117"/>
      <c r="QK54" s="117"/>
      <c r="QL54" s="117"/>
      <c r="QM54" s="117"/>
      <c r="QN54" s="117"/>
      <c r="QO54" s="117"/>
    </row>
    <row r="55" spans="1:457" ht="12.75" customHeight="1">
      <c r="A55" s="58"/>
      <c r="B55" s="225">
        <v>12</v>
      </c>
      <c r="C55" s="61" t="str">
        <f>IF(E55=0," ",VLOOKUP(E55,PROTOKOL!$A:$F,6))</f>
        <v>VAKUM TEST</v>
      </c>
      <c r="D55" s="62">
        <v>231</v>
      </c>
      <c r="E55" s="62">
        <v>4</v>
      </c>
      <c r="F55" s="62">
        <v>7.5</v>
      </c>
      <c r="G55" s="63">
        <f>IF(E55=0," ",(VLOOKUP(E55,PROTOKOL!$A$1:$E$28,2))*F55)</f>
        <v>150</v>
      </c>
      <c r="H55" s="64">
        <f t="shared" si="0"/>
        <v>81</v>
      </c>
      <c r="I55" s="65">
        <f>IF(E55=0," ",VLOOKUP(E55,PROTOKOL!$A:$E,5,))</f>
        <v>0.32253749999999998</v>
      </c>
      <c r="J55" s="82">
        <f t="shared" si="1"/>
        <v>26.125537499999997</v>
      </c>
      <c r="K55" s="61" t="str">
        <f>IF(M55=0," ",VLOOKUP(M55,PROTOKOL!$A:$F,6))</f>
        <v xml:space="preserve"> </v>
      </c>
      <c r="L55" s="66"/>
      <c r="M55" s="66"/>
      <c r="N55" s="62"/>
      <c r="O55" s="63" t="str">
        <f>IF(M55=0," ",(VLOOKUP(M55,PROTOKOL!$A$1:$E$28,2))*N55)</f>
        <v xml:space="preserve"> </v>
      </c>
      <c r="P55" s="64" t="str">
        <f t="shared" si="2"/>
        <v xml:space="preserve"> </v>
      </c>
      <c r="Q55" s="65" t="str">
        <f>IF(M55=0," ",VLOOKUP(M55,PROTOKOL!$A:$E,5,))</f>
        <v xml:space="preserve"> </v>
      </c>
      <c r="R55" s="82" t="str">
        <f t="shared" si="3"/>
        <v xml:space="preserve"> </v>
      </c>
      <c r="S55" s="65"/>
      <c r="T55" s="82" t="str">
        <f t="shared" si="88"/>
        <v xml:space="preserve"> </v>
      </c>
      <c r="U55" s="117"/>
      <c r="V55" s="225">
        <v>12</v>
      </c>
      <c r="W55" s="61" t="str">
        <f>IF(Y55=0," ",VLOOKUP(Y55,PROTOKOL!$A:$F,6))</f>
        <v>SIZDIRMAZLIK TAMİR</v>
      </c>
      <c r="X55" s="62">
        <v>120</v>
      </c>
      <c r="Y55" s="62">
        <v>11</v>
      </c>
      <c r="Z55" s="62">
        <v>7.5</v>
      </c>
      <c r="AA55" s="63">
        <f>IF(Y55=0," ",(VLOOKUP(Y55,PROTOKOL!$A$1:$E$28,2))*Z55)</f>
        <v>78</v>
      </c>
      <c r="AB55" s="64">
        <f t="shared" si="4"/>
        <v>42</v>
      </c>
      <c r="AC55" s="65">
        <f>IF(Y55=0," ",VLOOKUP(Y55,PROTOKOL!$A:$E,5,))</f>
        <v>0.61435714285714293</v>
      </c>
      <c r="AD55" s="82">
        <f t="shared" si="5"/>
        <v>25.803000000000004</v>
      </c>
      <c r="AE55" s="61" t="str">
        <f>IF(AG55=0," ",VLOOKUP(AG55,PROTOKOL!$A:$F,6))</f>
        <v xml:space="preserve"> </v>
      </c>
      <c r="AF55" s="66"/>
      <c r="AG55" s="66"/>
      <c r="AH55" s="62"/>
      <c r="AI55" s="63" t="str">
        <f>IF(AG55=0," ",(VLOOKUP(AG55,PROTOKOL!$A$1:$E$28,2))*AH55)</f>
        <v xml:space="preserve"> </v>
      </c>
      <c r="AJ55" s="64" t="str">
        <f t="shared" si="6"/>
        <v xml:space="preserve"> </v>
      </c>
      <c r="AK55" s="65" t="str">
        <f>IF(AG55=0," ",VLOOKUP(AG55,PROTOKOL!$A:$E,5,))</f>
        <v xml:space="preserve"> </v>
      </c>
      <c r="AL55" s="82" t="str">
        <f t="shared" si="7"/>
        <v xml:space="preserve"> </v>
      </c>
      <c r="AM55" s="65"/>
      <c r="AN55" s="82" t="str">
        <f t="shared" si="89"/>
        <v xml:space="preserve"> </v>
      </c>
      <c r="AO55" s="117"/>
      <c r="AP55" s="225">
        <v>12</v>
      </c>
      <c r="AQ55" s="61" t="str">
        <f>IF(AS55=0," ",VLOOKUP(AS55,PROTOKOL!$A:$F,6))</f>
        <v>VAKUM TEST</v>
      </c>
      <c r="AR55" s="62">
        <v>232</v>
      </c>
      <c r="AS55" s="62">
        <v>4</v>
      </c>
      <c r="AT55" s="62">
        <v>7.5</v>
      </c>
      <c r="AU55" s="63">
        <f>IF(AS55=0," ",(VLOOKUP(AS55,PROTOKOL!$A$1:$E$28,2))*AT55)</f>
        <v>150</v>
      </c>
      <c r="AV55" s="64">
        <f t="shared" si="8"/>
        <v>82</v>
      </c>
      <c r="AW55" s="65">
        <f>IF(AS55=0," ",VLOOKUP(AS55,PROTOKOL!$A:$E,5,))</f>
        <v>0.32253749999999998</v>
      </c>
      <c r="AX55" s="82">
        <f t="shared" si="9"/>
        <v>26.448074999999999</v>
      </c>
      <c r="AY55" s="61" t="str">
        <f>IF(BA55=0," ",VLOOKUP(BA55,PROTOKOL!$A:$F,6))</f>
        <v xml:space="preserve"> </v>
      </c>
      <c r="AZ55" s="66"/>
      <c r="BA55" s="66"/>
      <c r="BB55" s="62"/>
      <c r="BC55" s="63" t="str">
        <f>IF(BA55=0," ",(VLOOKUP(BA55,PROTOKOL!$A$1:$E$28,2))*BB55)</f>
        <v xml:space="preserve"> </v>
      </c>
      <c r="BD55" s="64" t="str">
        <f t="shared" si="10"/>
        <v xml:space="preserve"> </v>
      </c>
      <c r="BE55" s="65" t="str">
        <f>IF(BA55=0," ",VLOOKUP(BA55,PROTOKOL!$A:$E,5,))</f>
        <v xml:space="preserve"> </v>
      </c>
      <c r="BF55" s="82" t="str">
        <f t="shared" si="11"/>
        <v xml:space="preserve"> </v>
      </c>
      <c r="BG55" s="65"/>
      <c r="BH55" s="82" t="str">
        <f t="shared" si="90"/>
        <v xml:space="preserve"> </v>
      </c>
      <c r="BI55" s="117"/>
      <c r="BJ55" s="225">
        <v>12</v>
      </c>
      <c r="BK55" s="61" t="str">
        <f>IF(BM55=0," ",VLOOKUP(BM55,PROTOKOL!$A:$F,6))</f>
        <v>WNZL. LAV. VE DUV. ASMA KLZ</v>
      </c>
      <c r="BL55" s="62">
        <v>152</v>
      </c>
      <c r="BM55" s="62">
        <v>1</v>
      </c>
      <c r="BN55" s="62">
        <v>5</v>
      </c>
      <c r="BO55" s="63">
        <f>IF(BM55=0," ",(VLOOKUP(BM55,PROTOKOL!$A$1:$E$28,2))*BN55)</f>
        <v>96</v>
      </c>
      <c r="BP55" s="64">
        <f t="shared" si="12"/>
        <v>56</v>
      </c>
      <c r="BQ55" s="65">
        <f>IF(BM55=0," ",VLOOKUP(BM55,PROTOKOL!$A:$E,5,))</f>
        <v>0.33951315789473691</v>
      </c>
      <c r="BR55" s="82">
        <f t="shared" si="13"/>
        <v>19.012736842105266</v>
      </c>
      <c r="BS55" s="61" t="str">
        <f>IF(BU55=0," ",VLOOKUP(BU55,PROTOKOL!$A:$F,6))</f>
        <v xml:space="preserve"> </v>
      </c>
      <c r="BT55" s="66"/>
      <c r="BU55" s="66"/>
      <c r="BV55" s="62"/>
      <c r="BW55" s="63" t="str">
        <f>IF(BU55=0," ",(VLOOKUP(BU55,PROTOKOL!$A$1:$E$28,2))*BV55)</f>
        <v xml:space="preserve"> </v>
      </c>
      <c r="BX55" s="64" t="str">
        <f t="shared" si="14"/>
        <v xml:space="preserve"> </v>
      </c>
      <c r="BY55" s="65" t="str">
        <f>IF(BU55=0," ",VLOOKUP(BU55,PROTOKOL!$A:$E,5,))</f>
        <v xml:space="preserve"> </v>
      </c>
      <c r="BZ55" s="82" t="str">
        <f t="shared" si="15"/>
        <v xml:space="preserve"> </v>
      </c>
      <c r="CA55" s="65"/>
      <c r="CB55" s="82" t="str">
        <f t="shared" si="91"/>
        <v xml:space="preserve"> </v>
      </c>
      <c r="CC55" s="117"/>
      <c r="CD55" s="225">
        <v>12</v>
      </c>
      <c r="CE55" s="61" t="str">
        <f>IF(CG55=0," ",VLOOKUP(CG55,PROTOKOL!$A:$F,6))</f>
        <v>WNZL. LAV. VE DUV. ASMA KLZ</v>
      </c>
      <c r="CF55" s="62">
        <v>26</v>
      </c>
      <c r="CG55" s="62">
        <v>1</v>
      </c>
      <c r="CH55" s="62">
        <v>1</v>
      </c>
      <c r="CI55" s="63">
        <f>IF(CG55=0," ",(VLOOKUP(CG55,PROTOKOL!$A$1:$E$28,2))*CH55)</f>
        <v>19.2</v>
      </c>
      <c r="CJ55" s="64">
        <f t="shared" si="16"/>
        <v>6.8000000000000007</v>
      </c>
      <c r="CK55" s="65">
        <f>IF(CG55=0," ",VLOOKUP(CG55,PROTOKOL!$A:$E,5,))</f>
        <v>0.33951315789473691</v>
      </c>
      <c r="CL55" s="82">
        <f t="shared" si="17"/>
        <v>2.3086894736842112</v>
      </c>
      <c r="CM55" s="61" t="str">
        <f>IF(CO55=0," ",VLOOKUP(CO55,PROTOKOL!$A:$F,6))</f>
        <v xml:space="preserve"> </v>
      </c>
      <c r="CN55" s="66"/>
      <c r="CO55" s="66"/>
      <c r="CP55" s="62"/>
      <c r="CQ55" s="63" t="str">
        <f>IF(CO55=0," ",(VLOOKUP(CO55,PROTOKOL!$A$1:$E$28,2))*CP55)</f>
        <v xml:space="preserve"> </v>
      </c>
      <c r="CR55" s="64" t="str">
        <f t="shared" si="18"/>
        <v xml:space="preserve"> </v>
      </c>
      <c r="CS55" s="65" t="str">
        <f>IF(CO55=0," ",VLOOKUP(CO55,PROTOKOL!$A:$E,5,))</f>
        <v xml:space="preserve"> </v>
      </c>
      <c r="CT55" s="82" t="str">
        <f t="shared" si="19"/>
        <v xml:space="preserve"> </v>
      </c>
      <c r="CU55" s="65"/>
      <c r="CV55" s="82" t="str">
        <f t="shared" si="92"/>
        <v xml:space="preserve"> </v>
      </c>
      <c r="CW55" s="117"/>
      <c r="CX55" s="225">
        <v>12</v>
      </c>
      <c r="CY55" s="61" t="str">
        <f>IF(DA55=0," ",VLOOKUP(DA55,PROTOKOL!$A:$F,6))</f>
        <v>SIZDIRMAZLIK TAMİR</v>
      </c>
      <c r="CZ55" s="62">
        <v>122</v>
      </c>
      <c r="DA55" s="62">
        <v>11</v>
      </c>
      <c r="DB55" s="62">
        <v>7.5</v>
      </c>
      <c r="DC55" s="63">
        <f>IF(DA55=0," ",(VLOOKUP(DA55,PROTOKOL!$A$1:$E$28,2))*DB55)</f>
        <v>78</v>
      </c>
      <c r="DD55" s="64">
        <f t="shared" si="20"/>
        <v>44</v>
      </c>
      <c r="DE55" s="65">
        <f>IF(DA55=0," ",VLOOKUP(DA55,PROTOKOL!$A:$E,5,))</f>
        <v>0.61435714285714293</v>
      </c>
      <c r="DF55" s="82">
        <f t="shared" si="21"/>
        <v>27.03171428571429</v>
      </c>
      <c r="DG55" s="61" t="str">
        <f>IF(DI55=0," ",VLOOKUP(DI55,PROTOKOL!$A:$F,6))</f>
        <v xml:space="preserve"> </v>
      </c>
      <c r="DH55" s="66"/>
      <c r="DI55" s="66"/>
      <c r="DJ55" s="62"/>
      <c r="DK55" s="63" t="str">
        <f>IF(DI55=0," ",(VLOOKUP(DI55,PROTOKOL!$A$1:$E$28,2))*DJ55)</f>
        <v xml:space="preserve"> </v>
      </c>
      <c r="DL55" s="64" t="str">
        <f t="shared" si="22"/>
        <v xml:space="preserve"> </v>
      </c>
      <c r="DM55" s="65" t="str">
        <f>IF(DI55=0," ",VLOOKUP(DI55,PROTOKOL!$A:$E,5,))</f>
        <v xml:space="preserve"> </v>
      </c>
      <c r="DN55" s="82" t="str">
        <f t="shared" si="23"/>
        <v xml:space="preserve"> </v>
      </c>
      <c r="DO55" s="65"/>
      <c r="DP55" s="82" t="str">
        <f t="shared" si="93"/>
        <v xml:space="preserve"> </v>
      </c>
      <c r="DQ55" s="117"/>
      <c r="DR55" s="225">
        <v>12</v>
      </c>
      <c r="DS55" s="61" t="str">
        <f>IF(DU55=0," ",VLOOKUP(DU55,PROTOKOL!$A:$F,6))</f>
        <v>VAKUM TEST</v>
      </c>
      <c r="DT55" s="62">
        <v>238</v>
      </c>
      <c r="DU55" s="62">
        <v>4</v>
      </c>
      <c r="DV55" s="62">
        <v>7.5</v>
      </c>
      <c r="DW55" s="63">
        <f>IF(DU55=0," ",(VLOOKUP(DU55,PROTOKOL!$A$1:$E$28,2))*DV55)</f>
        <v>150</v>
      </c>
      <c r="DX55" s="64">
        <f t="shared" si="24"/>
        <v>88</v>
      </c>
      <c r="DY55" s="65">
        <f>IF(DU55=0," ",VLOOKUP(DU55,PROTOKOL!$A:$E,5,))</f>
        <v>0.32253749999999998</v>
      </c>
      <c r="DZ55" s="82">
        <f t="shared" si="25"/>
        <v>28.383299999999998</v>
      </c>
      <c r="EA55" s="61" t="str">
        <f>IF(EC55=0," ",VLOOKUP(EC55,PROTOKOL!$A:$F,6))</f>
        <v xml:space="preserve"> </v>
      </c>
      <c r="EB55" s="66"/>
      <c r="EC55" s="66"/>
      <c r="ED55" s="62"/>
      <c r="EE55" s="63" t="str">
        <f>IF(EC55=0," ",(VLOOKUP(EC55,PROTOKOL!$A$1:$E$28,2))*ED55)</f>
        <v xml:space="preserve"> </v>
      </c>
      <c r="EF55" s="64" t="str">
        <f t="shared" si="26"/>
        <v xml:space="preserve"> </v>
      </c>
      <c r="EG55" s="65" t="str">
        <f>IF(EC55=0," ",VLOOKUP(EC55,PROTOKOL!$A:$E,5,))</f>
        <v xml:space="preserve"> </v>
      </c>
      <c r="EH55" s="82" t="str">
        <f t="shared" si="27"/>
        <v xml:space="preserve"> </v>
      </c>
      <c r="EI55" s="65"/>
      <c r="EJ55" s="82" t="str">
        <f t="shared" si="94"/>
        <v xml:space="preserve"> </v>
      </c>
      <c r="EK55" s="117"/>
      <c r="EL55" s="225">
        <v>12</v>
      </c>
      <c r="EM55" s="61" t="str">
        <f>IF(EO55=0," ",VLOOKUP(EO55,PROTOKOL!$A:$F,6))</f>
        <v>SIZDIRMAZLIK TAMİR</v>
      </c>
      <c r="EN55" s="62">
        <v>120</v>
      </c>
      <c r="EO55" s="62">
        <v>11</v>
      </c>
      <c r="EP55" s="62">
        <v>7.5</v>
      </c>
      <c r="EQ55" s="63">
        <f>IF(EO55=0," ",(VLOOKUP(EO55,PROTOKOL!$A$1:$E$28,2))*EP55)</f>
        <v>78</v>
      </c>
      <c r="ER55" s="64">
        <f t="shared" si="28"/>
        <v>42</v>
      </c>
      <c r="ES55" s="65">
        <f>IF(EO55=0," ",VLOOKUP(EO55,PROTOKOL!$A:$E,5,))</f>
        <v>0.61435714285714293</v>
      </c>
      <c r="ET55" s="82">
        <f t="shared" si="29"/>
        <v>25.803000000000004</v>
      </c>
      <c r="EU55" s="61" t="str">
        <f>IF(EW55=0," ",VLOOKUP(EW55,PROTOKOL!$A:$F,6))</f>
        <v xml:space="preserve"> </v>
      </c>
      <c r="EV55" s="66"/>
      <c r="EW55" s="66"/>
      <c r="EX55" s="62"/>
      <c r="EY55" s="63" t="str">
        <f>IF(EW55=0," ",(VLOOKUP(EW55,PROTOKOL!$A$1:$E$28,2))*EX55)</f>
        <v xml:space="preserve"> </v>
      </c>
      <c r="EZ55" s="64" t="str">
        <f t="shared" si="30"/>
        <v xml:space="preserve"> </v>
      </c>
      <c r="FA55" s="65" t="str">
        <f>IF(EW55=0," ",VLOOKUP(EW55,PROTOKOL!$A:$E,5,))</f>
        <v xml:space="preserve"> </v>
      </c>
      <c r="FB55" s="82" t="str">
        <f t="shared" si="31"/>
        <v xml:space="preserve"> </v>
      </c>
      <c r="FC55" s="65"/>
      <c r="FD55" s="82" t="str">
        <f t="shared" si="95"/>
        <v xml:space="preserve"> </v>
      </c>
      <c r="FE55" s="117"/>
      <c r="FF55" s="225">
        <v>12</v>
      </c>
      <c r="FG55" s="61" t="str">
        <f>IF(FI55=0," ",VLOOKUP(FI55,PROTOKOL!$A:$F,6))</f>
        <v>PERDE KESME SULU SİST.</v>
      </c>
      <c r="FH55" s="62">
        <v>95</v>
      </c>
      <c r="FI55" s="62">
        <v>8</v>
      </c>
      <c r="FJ55" s="62">
        <v>5</v>
      </c>
      <c r="FK55" s="63">
        <f>IF(FI55=0," ",(VLOOKUP(FI55,PROTOKOL!$A$1:$E$28,2))*FJ55)</f>
        <v>65.333333333333329</v>
      </c>
      <c r="FL55" s="64">
        <f t="shared" si="32"/>
        <v>29.666666666666671</v>
      </c>
      <c r="FM55" s="65">
        <f>IF(FI55=0," ",VLOOKUP(FI55,PROTOKOL!$A:$E,5,))</f>
        <v>0.49621153846153848</v>
      </c>
      <c r="FN55" s="82">
        <f t="shared" si="33"/>
        <v>14.72094230769231</v>
      </c>
      <c r="FO55" s="61" t="str">
        <f>IF(FQ55=0," ",VLOOKUP(FQ55,PROTOKOL!$A:$F,6))</f>
        <v xml:space="preserve"> </v>
      </c>
      <c r="FP55" s="66"/>
      <c r="FQ55" s="66"/>
      <c r="FR55" s="62"/>
      <c r="FS55" s="63" t="str">
        <f>IF(FQ55=0," ",(VLOOKUP(FQ55,PROTOKOL!$A$1:$E$28,2))*FR55)</f>
        <v xml:space="preserve"> </v>
      </c>
      <c r="FT55" s="64" t="str">
        <f t="shared" si="34"/>
        <v xml:space="preserve"> </v>
      </c>
      <c r="FU55" s="65" t="str">
        <f>IF(FQ55=0," ",VLOOKUP(FQ55,PROTOKOL!$A:$E,5,))</f>
        <v xml:space="preserve"> </v>
      </c>
      <c r="FV55" s="82" t="str">
        <f t="shared" si="35"/>
        <v xml:space="preserve"> </v>
      </c>
      <c r="FW55" s="65"/>
      <c r="FX55" s="82" t="str">
        <f t="shared" si="96"/>
        <v xml:space="preserve"> </v>
      </c>
      <c r="FY55" s="117"/>
      <c r="FZ55" s="225">
        <v>12</v>
      </c>
      <c r="GA55" s="61" t="str">
        <f>IF(GC55=0," ",VLOOKUP(GC55,PROTOKOL!$A:$F,6))</f>
        <v>PANTOGRAF LAVABO TAŞLAMA</v>
      </c>
      <c r="GB55" s="62">
        <v>94</v>
      </c>
      <c r="GC55" s="62">
        <v>9</v>
      </c>
      <c r="GD55" s="62">
        <v>7.5</v>
      </c>
      <c r="GE55" s="63">
        <f>IF(GC55=0," ",(VLOOKUP(GC55,PROTOKOL!$A$1:$E$28,2))*GD55)</f>
        <v>65</v>
      </c>
      <c r="GF55" s="64">
        <f t="shared" si="36"/>
        <v>29</v>
      </c>
      <c r="GG55" s="65">
        <f>IF(GC55=0," ",VLOOKUP(GC55,PROTOKOL!$A:$E,5,))</f>
        <v>0.73722857142857134</v>
      </c>
      <c r="GH55" s="82">
        <f t="shared" si="37"/>
        <v>21.379628571428569</v>
      </c>
      <c r="GI55" s="61" t="str">
        <f>IF(GK55=0," ",VLOOKUP(GK55,PROTOKOL!$A:$F,6))</f>
        <v xml:space="preserve"> </v>
      </c>
      <c r="GJ55" s="66"/>
      <c r="GK55" s="66"/>
      <c r="GL55" s="62"/>
      <c r="GM55" s="63" t="str">
        <f>IF(GK55=0," ",(VLOOKUP(GK55,PROTOKOL!$A$1:$E$28,2))*GL55)</f>
        <v xml:space="preserve"> </v>
      </c>
      <c r="GN55" s="64" t="str">
        <f t="shared" si="38"/>
        <v xml:space="preserve"> </v>
      </c>
      <c r="GO55" s="65" t="str">
        <f>IF(GK55=0," ",VLOOKUP(GK55,PROTOKOL!$A:$E,5,))</f>
        <v xml:space="preserve"> </v>
      </c>
      <c r="GP55" s="82" t="str">
        <f t="shared" si="39"/>
        <v xml:space="preserve"> </v>
      </c>
      <c r="GQ55" s="65"/>
      <c r="GR55" s="82" t="str">
        <f t="shared" si="97"/>
        <v xml:space="preserve"> </v>
      </c>
      <c r="GS55" s="117"/>
      <c r="GT55" s="225">
        <v>12</v>
      </c>
      <c r="GU55" s="61" t="str">
        <f>IF(GW55=0," ",VLOOKUP(GW55,PROTOKOL!$A:$F,6))</f>
        <v>Vitra Clean</v>
      </c>
      <c r="GV55" s="62">
        <v>1</v>
      </c>
      <c r="GW55" s="62">
        <v>12</v>
      </c>
      <c r="GX55" s="62">
        <v>7.5</v>
      </c>
      <c r="GY55" s="63">
        <f>IF(GW55=0," ",(VLOOKUP(GW55,PROTOKOL!$A$1:$E$28,2))*GX55)</f>
        <v>59</v>
      </c>
      <c r="GZ55" s="64">
        <f t="shared" si="40"/>
        <v>-58</v>
      </c>
      <c r="HA55" s="65">
        <f>IF(GW55=0," ",VLOOKUP(GW55,PROTOKOL!$A:$E,5,))</f>
        <v>0.83235483870967741</v>
      </c>
      <c r="HB55" s="82">
        <f t="shared" si="41"/>
        <v>-48.276580645161289</v>
      </c>
      <c r="HC55" s="61" t="str">
        <f>IF(HE55=0," ",VLOOKUP(HE55,PROTOKOL!$A:$F,6))</f>
        <v xml:space="preserve"> </v>
      </c>
      <c r="HD55" s="66"/>
      <c r="HE55" s="66"/>
      <c r="HF55" s="62"/>
      <c r="HG55" s="63" t="str">
        <f>IF(HE55=0," ",(VLOOKUP(HE55,PROTOKOL!$A$1:$E$28,2))*HF55)</f>
        <v xml:space="preserve"> </v>
      </c>
      <c r="HH55" s="64" t="str">
        <f t="shared" si="42"/>
        <v xml:space="preserve"> </v>
      </c>
      <c r="HI55" s="65" t="str">
        <f>IF(HE55=0," ",VLOOKUP(HE55,PROTOKOL!$A:$E,5,))</f>
        <v xml:space="preserve"> </v>
      </c>
      <c r="HJ55" s="82" t="str">
        <f t="shared" si="43"/>
        <v xml:space="preserve"> </v>
      </c>
      <c r="HK55" s="65"/>
      <c r="HL55" s="82" t="str">
        <f t="shared" si="98"/>
        <v xml:space="preserve"> </v>
      </c>
      <c r="HM55" s="117"/>
      <c r="HN55" s="225">
        <v>12</v>
      </c>
      <c r="HO55" s="61" t="str">
        <f>IF(HQ55=0," ",VLOOKUP(HQ55,PROTOKOL!$A:$F,6))</f>
        <v>VAKUM TEST</v>
      </c>
      <c r="HP55" s="62">
        <v>182</v>
      </c>
      <c r="HQ55" s="62">
        <v>4</v>
      </c>
      <c r="HR55" s="62">
        <v>6</v>
      </c>
      <c r="HS55" s="63">
        <f>IF(HQ55=0," ",(VLOOKUP(HQ55,PROTOKOL!$A$1:$E$28,2))*HR55)</f>
        <v>120</v>
      </c>
      <c r="HT55" s="64">
        <f t="shared" si="44"/>
        <v>62</v>
      </c>
      <c r="HU55" s="65">
        <f>IF(HQ55=0," ",VLOOKUP(HQ55,PROTOKOL!$A:$E,5,))</f>
        <v>0.32253749999999998</v>
      </c>
      <c r="HV55" s="82">
        <f t="shared" si="45"/>
        <v>19.997325</v>
      </c>
      <c r="HW55" s="61" t="str">
        <f>IF(HY55=0," ",VLOOKUP(HY55,PROTOKOL!$A:$F,6))</f>
        <v xml:space="preserve"> </v>
      </c>
      <c r="HX55" s="66"/>
      <c r="HY55" s="66"/>
      <c r="HZ55" s="62"/>
      <c r="IA55" s="63" t="str">
        <f>IF(HY55=0," ",(VLOOKUP(HY55,PROTOKOL!$A$1:$E$28,2))*HZ55)</f>
        <v xml:space="preserve"> </v>
      </c>
      <c r="IB55" s="64" t="str">
        <f t="shared" si="46"/>
        <v xml:space="preserve"> </v>
      </c>
      <c r="IC55" s="65" t="str">
        <f>IF(HY55=0," ",VLOOKUP(HY55,PROTOKOL!$A:$E,5,))</f>
        <v xml:space="preserve"> </v>
      </c>
      <c r="ID55" s="82" t="str">
        <f t="shared" si="47"/>
        <v xml:space="preserve"> </v>
      </c>
      <c r="IE55" s="65"/>
      <c r="IF55" s="82" t="str">
        <f t="shared" si="99"/>
        <v xml:space="preserve"> </v>
      </c>
      <c r="IG55" s="117"/>
      <c r="IH55" s="225">
        <v>12</v>
      </c>
      <c r="II55" s="61" t="str">
        <f>IF(IK55=0," ",VLOOKUP(IK55,PROTOKOL!$A:$F,6))</f>
        <v>VAKUM TEST</v>
      </c>
      <c r="IJ55" s="62">
        <v>235</v>
      </c>
      <c r="IK55" s="62">
        <v>4</v>
      </c>
      <c r="IL55" s="62">
        <v>7.5</v>
      </c>
      <c r="IM55" s="63">
        <f>IF(IK55=0," ",(VLOOKUP(IK55,PROTOKOL!$A$1:$E$28,2))*IL55)</f>
        <v>150</v>
      </c>
      <c r="IN55" s="64">
        <f t="shared" si="48"/>
        <v>85</v>
      </c>
      <c r="IO55" s="65">
        <f>IF(IK55=0," ",VLOOKUP(IK55,PROTOKOL!$A:$E,5,))</f>
        <v>0.32253749999999998</v>
      </c>
      <c r="IP55" s="82">
        <f t="shared" si="49"/>
        <v>27.415687499999997</v>
      </c>
      <c r="IQ55" s="61" t="str">
        <f>IF(IS55=0," ",VLOOKUP(IS55,PROTOKOL!$A:$F,6))</f>
        <v xml:space="preserve"> </v>
      </c>
      <c r="IR55" s="66"/>
      <c r="IS55" s="66"/>
      <c r="IT55" s="62"/>
      <c r="IU55" s="63" t="str">
        <f>IF(IS55=0," ",(VLOOKUP(IS55,PROTOKOL!$A$1:$E$28,2))*IT55)</f>
        <v xml:space="preserve"> </v>
      </c>
      <c r="IV55" s="64" t="str">
        <f t="shared" si="50"/>
        <v xml:space="preserve"> </v>
      </c>
      <c r="IW55" s="65" t="str">
        <f>IF(IS55=0," ",VLOOKUP(IS55,PROTOKOL!$A:$E,5,))</f>
        <v xml:space="preserve"> </v>
      </c>
      <c r="IX55" s="82" t="str">
        <f t="shared" si="51"/>
        <v xml:space="preserve"> </v>
      </c>
      <c r="IY55" s="65"/>
      <c r="IZ55" s="82" t="str">
        <f t="shared" si="100"/>
        <v xml:space="preserve"> </v>
      </c>
      <c r="JA55" s="117"/>
      <c r="JB55" s="225">
        <v>12</v>
      </c>
      <c r="JC55" s="61" t="str">
        <f>IF(JE55=0," ",VLOOKUP(JE55,PROTOKOL!$A:$F,6))</f>
        <v xml:space="preserve"> </v>
      </c>
      <c r="JD55" s="62"/>
      <c r="JE55" s="62"/>
      <c r="JF55" s="62"/>
      <c r="JG55" s="63" t="str">
        <f>IF(JE55=0," ",(VLOOKUP(JE55,PROTOKOL!$A$1:$E$28,2))*JF55)</f>
        <v xml:space="preserve"> </v>
      </c>
      <c r="JH55" s="64" t="str">
        <f t="shared" si="52"/>
        <v xml:space="preserve"> </v>
      </c>
      <c r="JI55" s="65" t="str">
        <f>IF(JE55=0," ",VLOOKUP(JE55,PROTOKOL!$A:$E,5,))</f>
        <v xml:space="preserve"> </v>
      </c>
      <c r="JJ55" s="82" t="str">
        <f t="shared" si="53"/>
        <v xml:space="preserve"> </v>
      </c>
      <c r="JK55" s="61" t="str">
        <f>IF(JM55=0," ",VLOOKUP(JM55,PROTOKOL!$A:$F,6))</f>
        <v xml:space="preserve"> </v>
      </c>
      <c r="JL55" s="66"/>
      <c r="JM55" s="66"/>
      <c r="JN55" s="62"/>
      <c r="JO55" s="63" t="str">
        <f>IF(JM55=0," ",(VLOOKUP(JM55,PROTOKOL!$A$1:$E$28,2))*JN55)</f>
        <v xml:space="preserve"> </v>
      </c>
      <c r="JP55" s="64" t="str">
        <f t="shared" si="54"/>
        <v xml:space="preserve"> </v>
      </c>
      <c r="JQ55" s="65" t="str">
        <f>IF(JM55=0," ",VLOOKUP(JM55,PROTOKOL!$A:$E,5,))</f>
        <v xml:space="preserve"> </v>
      </c>
      <c r="JR55" s="82" t="str">
        <f t="shared" si="55"/>
        <v xml:space="preserve"> </v>
      </c>
      <c r="JS55" s="65"/>
      <c r="JT55" s="82" t="str">
        <f t="shared" si="101"/>
        <v xml:space="preserve"> </v>
      </c>
      <c r="JU55" s="117"/>
      <c r="JV55" s="225">
        <v>12</v>
      </c>
      <c r="JW55" s="61" t="str">
        <f>IF(JY55=0," ",VLOOKUP(JY55,PROTOKOL!$A:$F,6))</f>
        <v>PANTOGRAF LAVABO TAŞLAMA</v>
      </c>
      <c r="JX55" s="62">
        <v>93</v>
      </c>
      <c r="JY55" s="62">
        <v>9</v>
      </c>
      <c r="JZ55" s="62">
        <v>7.5</v>
      </c>
      <c r="KA55" s="63">
        <f>IF(JY55=0," ",(VLOOKUP(JY55,PROTOKOL!$A$1:$E$28,2))*JZ55)</f>
        <v>65</v>
      </c>
      <c r="KB55" s="64">
        <f t="shared" si="56"/>
        <v>28</v>
      </c>
      <c r="KC55" s="65">
        <f>IF(JY55=0," ",VLOOKUP(JY55,PROTOKOL!$A:$E,5,))</f>
        <v>0.73722857142857134</v>
      </c>
      <c r="KD55" s="82">
        <f t="shared" si="57"/>
        <v>20.642399999999999</v>
      </c>
      <c r="KE55" s="61" t="str">
        <f>IF(KG55=0," ",VLOOKUP(KG55,PROTOKOL!$A:$F,6))</f>
        <v xml:space="preserve"> </v>
      </c>
      <c r="KF55" s="66"/>
      <c r="KG55" s="66"/>
      <c r="KH55" s="62"/>
      <c r="KI55" s="63" t="str">
        <f>IF(KG55=0," ",(VLOOKUP(KG55,PROTOKOL!$A$1:$E$28,2))*KH55)</f>
        <v xml:space="preserve"> </v>
      </c>
      <c r="KJ55" s="64" t="str">
        <f t="shared" si="58"/>
        <v xml:space="preserve"> </v>
      </c>
      <c r="KK55" s="65" t="str">
        <f>IF(KG55=0," ",VLOOKUP(KG55,PROTOKOL!$A:$E,5,))</f>
        <v xml:space="preserve"> </v>
      </c>
      <c r="KL55" s="82" t="str">
        <f t="shared" si="59"/>
        <v xml:space="preserve"> </v>
      </c>
      <c r="KM55" s="65"/>
      <c r="KN55" s="82" t="str">
        <f t="shared" si="102"/>
        <v xml:space="preserve"> </v>
      </c>
      <c r="KO55" s="117"/>
      <c r="KP55" s="225">
        <v>12</v>
      </c>
      <c r="KQ55" s="61" t="str">
        <f>IF(KS55=0," ",VLOOKUP(KS55,PROTOKOL!$A:$F,6))</f>
        <v>VAKUM TEST</v>
      </c>
      <c r="KR55" s="62">
        <v>232</v>
      </c>
      <c r="KS55" s="62">
        <v>4</v>
      </c>
      <c r="KT55" s="62">
        <v>7.5</v>
      </c>
      <c r="KU55" s="63">
        <f>IF(KS55=0," ",(VLOOKUP(KS55,PROTOKOL!$A$1:$E$28,2))*KT55)</f>
        <v>150</v>
      </c>
      <c r="KV55" s="64">
        <f t="shared" si="60"/>
        <v>82</v>
      </c>
      <c r="KW55" s="65">
        <f>IF(KS55=0," ",VLOOKUP(KS55,PROTOKOL!$A:$E,5,))</f>
        <v>0.32253749999999998</v>
      </c>
      <c r="KX55" s="82">
        <f t="shared" si="61"/>
        <v>26.448074999999999</v>
      </c>
      <c r="KY55" s="61" t="str">
        <f>IF(LA55=0," ",VLOOKUP(LA55,PROTOKOL!$A:$F,6))</f>
        <v xml:space="preserve"> </v>
      </c>
      <c r="KZ55" s="66"/>
      <c r="LA55" s="66"/>
      <c r="LB55" s="62"/>
      <c r="LC55" s="63" t="str">
        <f>IF(LA55=0," ",(VLOOKUP(LA55,PROTOKOL!$A$1:$E$28,2))*LB55)</f>
        <v xml:space="preserve"> </v>
      </c>
      <c r="LD55" s="64" t="str">
        <f t="shared" si="62"/>
        <v xml:space="preserve"> </v>
      </c>
      <c r="LE55" s="65" t="str">
        <f>IF(LA55=0," ",VLOOKUP(LA55,PROTOKOL!$A:$E,5,))</f>
        <v xml:space="preserve"> </v>
      </c>
      <c r="LF55" s="82" t="str">
        <f t="shared" si="63"/>
        <v xml:space="preserve"> </v>
      </c>
      <c r="LG55" s="65"/>
      <c r="LH55" s="82" t="str">
        <f t="shared" si="103"/>
        <v xml:space="preserve"> </v>
      </c>
      <c r="LI55" s="117"/>
      <c r="LJ55" s="225">
        <v>12</v>
      </c>
      <c r="LK55" s="61" t="str">
        <f>IF(LM55=0," ",VLOOKUP(LM55,PROTOKOL!$A:$F,6))</f>
        <v>PANTOGRAF LAVABO TAŞLAMA</v>
      </c>
      <c r="LL55" s="62">
        <v>72</v>
      </c>
      <c r="LM55" s="62">
        <v>9</v>
      </c>
      <c r="LN55" s="62">
        <v>6</v>
      </c>
      <c r="LO55" s="63">
        <f>IF(LM55=0," ",(VLOOKUP(LM55,PROTOKOL!$A$1:$E$28,2))*LN55)</f>
        <v>52</v>
      </c>
      <c r="LP55" s="64">
        <f t="shared" si="64"/>
        <v>20</v>
      </c>
      <c r="LQ55" s="65">
        <f>IF(LM55=0," ",VLOOKUP(LM55,PROTOKOL!$A:$E,5,))</f>
        <v>0.73722857142857134</v>
      </c>
      <c r="LR55" s="82">
        <f t="shared" si="65"/>
        <v>14.744571428571426</v>
      </c>
      <c r="LS55" s="61" t="str">
        <f>IF(LU55=0," ",VLOOKUP(LU55,PROTOKOL!$A:$F,6))</f>
        <v xml:space="preserve"> </v>
      </c>
      <c r="LT55" s="66"/>
      <c r="LU55" s="66"/>
      <c r="LV55" s="62"/>
      <c r="LW55" s="63" t="str">
        <f>IF(LU55=0," ",(VLOOKUP(LU55,PROTOKOL!$A$1:$E$28,2))*LV55)</f>
        <v xml:space="preserve"> </v>
      </c>
      <c r="LX55" s="64" t="str">
        <f t="shared" si="66"/>
        <v xml:space="preserve"> </v>
      </c>
      <c r="LY55" s="65" t="str">
        <f>IF(LU55=0," ",VLOOKUP(LU55,PROTOKOL!$A:$E,5,))</f>
        <v xml:space="preserve"> </v>
      </c>
      <c r="LZ55" s="82" t="str">
        <f t="shared" si="67"/>
        <v xml:space="preserve"> </v>
      </c>
      <c r="MA55" s="65"/>
      <c r="MB55" s="82" t="str">
        <f t="shared" si="104"/>
        <v xml:space="preserve"> </v>
      </c>
      <c r="MC55" s="117"/>
      <c r="MD55" s="225">
        <v>12</v>
      </c>
      <c r="ME55" s="61" t="str">
        <f>IF(MG55=0," ",VLOOKUP(MG55,PROTOKOL!$A:$F,6))</f>
        <v>PANTOGRAF LAVABO TAŞLAMA</v>
      </c>
      <c r="MF55" s="62">
        <v>112</v>
      </c>
      <c r="MG55" s="62">
        <v>9</v>
      </c>
      <c r="MH55" s="62">
        <v>7.5</v>
      </c>
      <c r="MI55" s="63">
        <f>IF(MG55=0," ",(VLOOKUP(MG55,PROTOKOL!$A$1:$E$28,2))*MH55)</f>
        <v>65</v>
      </c>
      <c r="MJ55" s="64">
        <f t="shared" si="68"/>
        <v>47</v>
      </c>
      <c r="MK55" s="65">
        <f>IF(MG55=0," ",VLOOKUP(MG55,PROTOKOL!$A:$E,5,))</f>
        <v>0.73722857142857134</v>
      </c>
      <c r="ML55" s="82">
        <f t="shared" si="69"/>
        <v>34.649742857142854</v>
      </c>
      <c r="MM55" s="61" t="str">
        <f>IF(MO55=0," ",VLOOKUP(MO55,PROTOKOL!$A:$F,6))</f>
        <v xml:space="preserve"> </v>
      </c>
      <c r="MN55" s="66"/>
      <c r="MO55" s="66"/>
      <c r="MP55" s="62"/>
      <c r="MQ55" s="63" t="str">
        <f>IF(MO55=0," ",(VLOOKUP(MO55,PROTOKOL!$A$1:$E$28,2))*MP55)</f>
        <v xml:space="preserve"> </v>
      </c>
      <c r="MR55" s="64" t="str">
        <f t="shared" si="70"/>
        <v xml:space="preserve"> </v>
      </c>
      <c r="MS55" s="65" t="str">
        <f>IF(MO55=0," ",VLOOKUP(MO55,PROTOKOL!$A:$E,5,))</f>
        <v xml:space="preserve"> </v>
      </c>
      <c r="MT55" s="82" t="str">
        <f t="shared" si="71"/>
        <v xml:space="preserve"> </v>
      </c>
      <c r="MU55" s="65"/>
      <c r="MV55" s="82" t="str">
        <f t="shared" si="105"/>
        <v xml:space="preserve"> </v>
      </c>
      <c r="MW55" s="117"/>
      <c r="MX55" s="225">
        <v>12</v>
      </c>
      <c r="MY55" s="61" t="str">
        <f>IF(NA55=0," ",VLOOKUP(NA55,PROTOKOL!$A:$F,6))</f>
        <v>WNZL. LAV. VE DUV. ASMA KLZ</v>
      </c>
      <c r="MZ55" s="62">
        <v>226</v>
      </c>
      <c r="NA55" s="62">
        <v>1</v>
      </c>
      <c r="NB55" s="62">
        <v>7.5</v>
      </c>
      <c r="NC55" s="63">
        <f>IF(NA55=0," ",(VLOOKUP(NA55,PROTOKOL!$A$1:$E$28,2))*NB55)</f>
        <v>144</v>
      </c>
      <c r="ND55" s="64">
        <f t="shared" si="72"/>
        <v>82</v>
      </c>
      <c r="NE55" s="65">
        <f>IF(NA55=0," ",VLOOKUP(NA55,PROTOKOL!$A:$E,5,))</f>
        <v>0.33951315789473691</v>
      </c>
      <c r="NF55" s="82">
        <f t="shared" si="73"/>
        <v>27.840078947368426</v>
      </c>
      <c r="NG55" s="61" t="str">
        <f>IF(NI55=0," ",VLOOKUP(NI55,PROTOKOL!$A:$F,6))</f>
        <v xml:space="preserve"> </v>
      </c>
      <c r="NH55" s="66"/>
      <c r="NI55" s="66"/>
      <c r="NJ55" s="62"/>
      <c r="NK55" s="63" t="str">
        <f>IF(NI55=0," ",(VLOOKUP(NI55,PROTOKOL!$A$1:$E$28,2))*NJ55)</f>
        <v xml:space="preserve"> </v>
      </c>
      <c r="NL55" s="64" t="str">
        <f t="shared" si="74"/>
        <v xml:space="preserve"> </v>
      </c>
      <c r="NM55" s="65" t="str">
        <f>IF(NI55=0," ",VLOOKUP(NI55,PROTOKOL!$A:$E,5,))</f>
        <v xml:space="preserve"> </v>
      </c>
      <c r="NN55" s="82" t="str">
        <f t="shared" si="75"/>
        <v xml:space="preserve"> </v>
      </c>
      <c r="NO55" s="65"/>
      <c r="NP55" s="82" t="str">
        <f t="shared" si="106"/>
        <v xml:space="preserve"> </v>
      </c>
      <c r="NQ55" s="117"/>
      <c r="NR55" s="225">
        <v>12</v>
      </c>
      <c r="NS55" s="61" t="str">
        <f>IF(NU55=0," ",VLOOKUP(NU55,PROTOKOL!$A:$F,6))</f>
        <v>VAKUM TEST</v>
      </c>
      <c r="NT55" s="62">
        <v>230</v>
      </c>
      <c r="NU55" s="62">
        <v>4</v>
      </c>
      <c r="NV55" s="62">
        <v>7.5</v>
      </c>
      <c r="NW55" s="63">
        <f>IF(NU55=0," ",(VLOOKUP(NU55,PROTOKOL!$A$1:$E$28,2))*NV55)</f>
        <v>150</v>
      </c>
      <c r="NX55" s="64">
        <f t="shared" si="76"/>
        <v>80</v>
      </c>
      <c r="NY55" s="65">
        <f>IF(NU55=0," ",VLOOKUP(NU55,PROTOKOL!$A:$E,5,))</f>
        <v>0.32253749999999998</v>
      </c>
      <c r="NZ55" s="82">
        <f t="shared" si="77"/>
        <v>25.802999999999997</v>
      </c>
      <c r="OA55" s="61" t="str">
        <f>IF(OC55=0," ",VLOOKUP(OC55,PROTOKOL!$A:$F,6))</f>
        <v>PERDE KESME SULU SİST.</v>
      </c>
      <c r="OB55" s="66">
        <v>59</v>
      </c>
      <c r="OC55" s="66">
        <v>8</v>
      </c>
      <c r="OD55" s="62">
        <v>3</v>
      </c>
      <c r="OE55" s="63">
        <f>IF(OC55=0," ",(VLOOKUP(OC55,PROTOKOL!$A$1:$E$28,2))*OD55)</f>
        <v>39.200000000000003</v>
      </c>
      <c r="OF55" s="64">
        <f t="shared" si="78"/>
        <v>19.799999999999997</v>
      </c>
      <c r="OG55" s="65">
        <f>IF(OC55=0," ",VLOOKUP(OC55,PROTOKOL!$A:$E,5,))</f>
        <v>0.49621153846153848</v>
      </c>
      <c r="OH55" s="82">
        <f t="shared" si="79"/>
        <v>9.8249884615384602</v>
      </c>
      <c r="OI55" s="65">
        <v>6</v>
      </c>
      <c r="OJ55" s="82">
        <f t="shared" si="107"/>
        <v>19.64997692307692</v>
      </c>
      <c r="OK55" s="117"/>
      <c r="OL55" s="207">
        <v>12</v>
      </c>
      <c r="OM55" s="225">
        <v>12</v>
      </c>
      <c r="ON55" s="61" t="str">
        <f>IF(OP55=0," ",VLOOKUP(OP55,PROTOKOL!$A:$F,6))</f>
        <v xml:space="preserve"> </v>
      </c>
      <c r="OO55" s="62"/>
      <c r="OP55" s="62"/>
      <c r="OQ55" s="62"/>
      <c r="OR55" s="63" t="str">
        <f>IF(OP55=0," ",(VLOOKUP(OP55,PROTOKOL!$A$1:$E$28,2))*OQ55)</f>
        <v xml:space="preserve"> </v>
      </c>
      <c r="OS55" s="64" t="str">
        <f t="shared" si="80"/>
        <v xml:space="preserve"> </v>
      </c>
      <c r="OT55" s="65" t="str">
        <f>IF(OP55=0," ",VLOOKUP(OP55,PROTOKOL!$A:$E,5,))</f>
        <v xml:space="preserve"> </v>
      </c>
      <c r="OU55" s="82" t="str">
        <f t="shared" si="81"/>
        <v xml:space="preserve"> </v>
      </c>
      <c r="OV55" s="61" t="str">
        <f>IF(OX55=0," ",VLOOKUP(OX55,PROTOKOL!$A:$F,6))</f>
        <v xml:space="preserve"> </v>
      </c>
      <c r="OW55" s="66"/>
      <c r="OX55" s="66"/>
      <c r="OY55" s="62"/>
      <c r="OZ55" s="63" t="str">
        <f>IF(OX55=0," ",(VLOOKUP(OX55,PROTOKOL!$A$1:$E$28,2))*OY55)</f>
        <v xml:space="preserve"> </v>
      </c>
      <c r="PA55" s="64" t="str">
        <f t="shared" si="108"/>
        <v xml:space="preserve"> </v>
      </c>
      <c r="PB55" s="65" t="str">
        <f>IF(OX55=0," ",VLOOKUP(OX55,PROTOKOL!$A:$E,5,))</f>
        <v xml:space="preserve"> </v>
      </c>
      <c r="PC55" s="82" t="str">
        <f t="shared" si="109"/>
        <v xml:space="preserve"> </v>
      </c>
      <c r="PD55" s="82">
        <f t="shared" si="110"/>
        <v>0</v>
      </c>
      <c r="PE55" s="82" t="str">
        <f t="shared" si="111"/>
        <v xml:space="preserve"> </v>
      </c>
      <c r="PF55" s="117"/>
      <c r="PG55" s="225">
        <v>12</v>
      </c>
      <c r="PH55" s="61" t="str">
        <f>IF(PJ55=0," ",VLOOKUP(PJ55,PROTOKOL!$A:$F,6))</f>
        <v>WNZL. LAV. VE DUV. ASMA KLZ</v>
      </c>
      <c r="PI55" s="62">
        <v>202</v>
      </c>
      <c r="PJ55" s="62">
        <v>1</v>
      </c>
      <c r="PK55" s="62">
        <v>7.5</v>
      </c>
      <c r="PL55" s="63">
        <f>IF(PJ55=0," ",(VLOOKUP(PJ55,PROTOKOL!$A$1:$E$28,2))*PK55)</f>
        <v>144</v>
      </c>
      <c r="PM55" s="64">
        <f t="shared" si="84"/>
        <v>58</v>
      </c>
      <c r="PN55" s="65">
        <f>IF(PJ55=0," ",VLOOKUP(PJ55,PROTOKOL!$A:$E,5,))</f>
        <v>0.33951315789473691</v>
      </c>
      <c r="PO55" s="82">
        <f t="shared" si="85"/>
        <v>19.691763157894741</v>
      </c>
      <c r="PP55" s="61" t="str">
        <f>IF(PR55=0," ",VLOOKUP(PR55,PROTOKOL!$A:$F,6))</f>
        <v xml:space="preserve"> </v>
      </c>
      <c r="PQ55" s="66"/>
      <c r="PR55" s="66"/>
      <c r="PS55" s="62"/>
      <c r="PT55" s="63" t="str">
        <f>IF(PR55=0," ",(VLOOKUP(PR55,PROTOKOL!$A$1:$E$28,2))*PS55)</f>
        <v xml:space="preserve"> </v>
      </c>
      <c r="PU55" s="64" t="str">
        <f t="shared" si="86"/>
        <v xml:space="preserve"> </v>
      </c>
      <c r="PV55" s="65" t="str">
        <f>IF(PR55=0," ",VLOOKUP(PR55,PROTOKOL!$A:$E,5,))</f>
        <v xml:space="preserve"> </v>
      </c>
      <c r="PW55" s="82" t="str">
        <f t="shared" si="87"/>
        <v xml:space="preserve"> </v>
      </c>
      <c r="PX55" s="65"/>
      <c r="PY55" s="82" t="str">
        <f t="shared" si="112"/>
        <v xml:space="preserve"> </v>
      </c>
      <c r="PZ55" s="117"/>
      <c r="QA55" s="117"/>
      <c r="QB55" s="117"/>
      <c r="QC55" s="117"/>
      <c r="QD55" s="117"/>
      <c r="QE55" s="117"/>
      <c r="QF55" s="117"/>
      <c r="QG55" s="117"/>
      <c r="QH55" s="117"/>
      <c r="QI55" s="117"/>
      <c r="QJ55" s="117"/>
      <c r="QK55" s="117"/>
      <c r="QL55" s="117"/>
      <c r="QM55" s="117"/>
      <c r="QN55" s="117"/>
      <c r="QO55" s="117"/>
    </row>
    <row r="56" spans="1:457" ht="12.75" customHeight="1">
      <c r="B56" s="226"/>
      <c r="C56" s="61" t="str">
        <f>IF(E56=0," ",VLOOKUP(E56,PROTOKOL!$A:$F,6))</f>
        <v xml:space="preserve"> </v>
      </c>
      <c r="D56" s="62"/>
      <c r="E56" s="62"/>
      <c r="F56" s="62"/>
      <c r="G56" s="63" t="str">
        <f>IF(E56=0," ",(VLOOKUP(E56,PROTOKOL!$A$1:$E$28,2))*F56)</f>
        <v xml:space="preserve"> </v>
      </c>
      <c r="H56" s="64" t="str">
        <f t="shared" si="0"/>
        <v xml:space="preserve"> </v>
      </c>
      <c r="I56" s="65" t="str">
        <f>IF(E56=0," ",VLOOKUP(E56,PROTOKOL!$A:$E,5,))</f>
        <v xml:space="preserve"> </v>
      </c>
      <c r="J56" s="82" t="str">
        <f t="shared" si="1"/>
        <v xml:space="preserve"> </v>
      </c>
      <c r="K56" s="61" t="str">
        <f>IF(M56=0," ",VLOOKUP(M56,PROTOKOL!$A:$F,6))</f>
        <v xml:space="preserve"> </v>
      </c>
      <c r="L56" s="66"/>
      <c r="M56" s="66"/>
      <c r="N56" s="62"/>
      <c r="O56" s="63" t="str">
        <f>IF(M56=0," ",(VLOOKUP(M56,PROTOKOL!$A$1:$E$28,2))*N56)</f>
        <v xml:space="preserve"> </v>
      </c>
      <c r="P56" s="64" t="str">
        <f t="shared" si="2"/>
        <v xml:space="preserve"> </v>
      </c>
      <c r="Q56" s="65" t="str">
        <f>IF(M56=0," ",VLOOKUP(M56,PROTOKOL!$A:$E,5,))</f>
        <v xml:space="preserve"> </v>
      </c>
      <c r="R56" s="82" t="str">
        <f t="shared" si="3"/>
        <v xml:space="preserve"> </v>
      </c>
      <c r="S56" s="65"/>
      <c r="T56" s="82" t="str">
        <f t="shared" si="88"/>
        <v xml:space="preserve"> </v>
      </c>
      <c r="U56" s="185" t="str">
        <f>IF(F55+F56+F57=7.5,"ü","û")</f>
        <v>ü</v>
      </c>
      <c r="V56" s="226"/>
      <c r="W56" s="61" t="str">
        <f>IF(Y56=0," ",VLOOKUP(Y56,PROTOKOL!$A:$F,6))</f>
        <v xml:space="preserve"> </v>
      </c>
      <c r="X56" s="62"/>
      <c r="Y56" s="62"/>
      <c r="Z56" s="62"/>
      <c r="AA56" s="63" t="str">
        <f>IF(Y56=0," ",(VLOOKUP(Y56,PROTOKOL!$A$1:$E$28,2))*Z56)</f>
        <v xml:space="preserve"> </v>
      </c>
      <c r="AB56" s="64" t="str">
        <f t="shared" si="4"/>
        <v xml:space="preserve"> </v>
      </c>
      <c r="AC56" s="65" t="str">
        <f>IF(Y56=0," ",VLOOKUP(Y56,PROTOKOL!$A:$E,5,))</f>
        <v xml:space="preserve"> </v>
      </c>
      <c r="AD56" s="82" t="str">
        <f t="shared" si="5"/>
        <v xml:space="preserve"> </v>
      </c>
      <c r="AE56" s="61" t="str">
        <f>IF(AG56=0," ",VLOOKUP(AG56,PROTOKOL!$A:$F,6))</f>
        <v xml:space="preserve"> </v>
      </c>
      <c r="AF56" s="66"/>
      <c r="AG56" s="66"/>
      <c r="AH56" s="62"/>
      <c r="AI56" s="63" t="str">
        <f>IF(AG56=0," ",(VLOOKUP(AG56,PROTOKOL!$A$1:$E$28,2))*AH56)</f>
        <v xml:space="preserve"> </v>
      </c>
      <c r="AJ56" s="64" t="str">
        <f t="shared" si="6"/>
        <v xml:space="preserve"> </v>
      </c>
      <c r="AK56" s="65" t="str">
        <f>IF(AG56=0," ",VLOOKUP(AG56,PROTOKOL!$A:$E,5,))</f>
        <v xml:space="preserve"> </v>
      </c>
      <c r="AL56" s="82" t="str">
        <f t="shared" si="7"/>
        <v xml:space="preserve"> </v>
      </c>
      <c r="AM56" s="65"/>
      <c r="AN56" s="82" t="str">
        <f t="shared" si="89"/>
        <v xml:space="preserve"> </v>
      </c>
      <c r="AO56" s="185" t="str">
        <f>IF(Z55+Z56+Z57=7.5,"ü","û")</f>
        <v>ü</v>
      </c>
      <c r="AP56" s="226"/>
      <c r="AQ56" s="61" t="str">
        <f>IF(AS56=0," ",VLOOKUP(AS56,PROTOKOL!$A:$F,6))</f>
        <v xml:space="preserve"> </v>
      </c>
      <c r="AR56" s="62"/>
      <c r="AS56" s="62"/>
      <c r="AT56" s="62"/>
      <c r="AU56" s="63" t="str">
        <f>IF(AS56=0," ",(VLOOKUP(AS56,PROTOKOL!$A$1:$E$28,2))*AT56)</f>
        <v xml:space="preserve"> </v>
      </c>
      <c r="AV56" s="64" t="str">
        <f t="shared" si="8"/>
        <v xml:space="preserve"> </v>
      </c>
      <c r="AW56" s="65" t="str">
        <f>IF(AS56=0," ",VLOOKUP(AS56,PROTOKOL!$A:$E,5,))</f>
        <v xml:space="preserve"> </v>
      </c>
      <c r="AX56" s="82" t="str">
        <f t="shared" si="9"/>
        <v xml:space="preserve"> </v>
      </c>
      <c r="AY56" s="61" t="str">
        <f>IF(BA56=0," ",VLOOKUP(BA56,PROTOKOL!$A:$F,6))</f>
        <v xml:space="preserve"> </v>
      </c>
      <c r="AZ56" s="66"/>
      <c r="BA56" s="66"/>
      <c r="BB56" s="62"/>
      <c r="BC56" s="63" t="str">
        <f>IF(BA56=0," ",(VLOOKUP(BA56,PROTOKOL!$A$1:$E$28,2))*BB56)</f>
        <v xml:space="preserve"> </v>
      </c>
      <c r="BD56" s="64" t="str">
        <f t="shared" si="10"/>
        <v xml:space="preserve"> </v>
      </c>
      <c r="BE56" s="65" t="str">
        <f>IF(BA56=0," ",VLOOKUP(BA56,PROTOKOL!$A:$E,5,))</f>
        <v xml:space="preserve"> </v>
      </c>
      <c r="BF56" s="82" t="str">
        <f t="shared" si="11"/>
        <v xml:space="preserve"> </v>
      </c>
      <c r="BG56" s="65"/>
      <c r="BH56" s="82" t="str">
        <f t="shared" si="90"/>
        <v xml:space="preserve"> </v>
      </c>
      <c r="BI56" s="185" t="str">
        <f>IF(AT55+AT56+AT57=7.5,"ü","û")</f>
        <v>ü</v>
      </c>
      <c r="BJ56" s="226"/>
      <c r="BK56" s="61" t="str">
        <f>IF(BM56=0," ",VLOOKUP(BM56,PROTOKOL!$A:$F,6))</f>
        <v>PERDE KESME SULU SİST.</v>
      </c>
      <c r="BL56" s="62">
        <v>50</v>
      </c>
      <c r="BM56" s="62">
        <v>8</v>
      </c>
      <c r="BN56" s="62">
        <v>2.5</v>
      </c>
      <c r="BO56" s="63">
        <f>IF(BM56=0," ",(VLOOKUP(BM56,PROTOKOL!$A$1:$E$28,2))*BN56)</f>
        <v>32.666666666666664</v>
      </c>
      <c r="BP56" s="64">
        <f t="shared" si="12"/>
        <v>17.333333333333336</v>
      </c>
      <c r="BQ56" s="65">
        <f>IF(BM56=0," ",VLOOKUP(BM56,PROTOKOL!$A:$E,5,))</f>
        <v>0.49621153846153848</v>
      </c>
      <c r="BR56" s="82">
        <f t="shared" si="13"/>
        <v>8.6010000000000009</v>
      </c>
      <c r="BS56" s="61" t="str">
        <f>IF(BU56=0," ",VLOOKUP(BU56,PROTOKOL!$A:$F,6))</f>
        <v xml:space="preserve"> </v>
      </c>
      <c r="BT56" s="66"/>
      <c r="BU56" s="66"/>
      <c r="BV56" s="62"/>
      <c r="BW56" s="63" t="str">
        <f>IF(BU56=0," ",(VLOOKUP(BU56,PROTOKOL!$A$1:$E$28,2))*BV56)</f>
        <v xml:space="preserve"> </v>
      </c>
      <c r="BX56" s="64" t="str">
        <f t="shared" si="14"/>
        <v xml:space="preserve"> </v>
      </c>
      <c r="BY56" s="65" t="str">
        <f>IF(BU56=0," ",VLOOKUP(BU56,PROTOKOL!$A:$E,5,))</f>
        <v xml:space="preserve"> </v>
      </c>
      <c r="BZ56" s="82" t="str">
        <f t="shared" si="15"/>
        <v xml:space="preserve"> </v>
      </c>
      <c r="CA56" s="65"/>
      <c r="CB56" s="82" t="str">
        <f t="shared" si="91"/>
        <v xml:space="preserve"> </v>
      </c>
      <c r="CC56" s="185" t="str">
        <f>IF(AT55+AT56+AT57=7.5,"ü","û")</f>
        <v>ü</v>
      </c>
      <c r="CD56" s="226"/>
      <c r="CE56" s="61" t="str">
        <f>IF(CG56=0," ",VLOOKUP(CG56,PROTOKOL!$A:$F,6))</f>
        <v>PERDE KESME SULU SİST.</v>
      </c>
      <c r="CF56" s="62">
        <v>50</v>
      </c>
      <c r="CG56" s="62">
        <v>8</v>
      </c>
      <c r="CH56" s="62">
        <v>2.5</v>
      </c>
      <c r="CI56" s="63">
        <f>IF(CG56=0," ",(VLOOKUP(CG56,PROTOKOL!$A$1:$E$28,2))*CH56)</f>
        <v>32.666666666666664</v>
      </c>
      <c r="CJ56" s="64">
        <f t="shared" si="16"/>
        <v>17.333333333333336</v>
      </c>
      <c r="CK56" s="65">
        <f>IF(CG56=0," ",VLOOKUP(CG56,PROTOKOL!$A:$E,5,))</f>
        <v>0.49621153846153848</v>
      </c>
      <c r="CL56" s="82">
        <f t="shared" si="17"/>
        <v>8.6010000000000009</v>
      </c>
      <c r="CM56" s="61" t="str">
        <f>IF(CO56=0," ",VLOOKUP(CO56,PROTOKOL!$A:$F,6))</f>
        <v xml:space="preserve"> </v>
      </c>
      <c r="CN56" s="66"/>
      <c r="CO56" s="66"/>
      <c r="CP56" s="62"/>
      <c r="CQ56" s="63" t="str">
        <f>IF(CO56=0," ",(VLOOKUP(CO56,PROTOKOL!$A$1:$E$28,2))*CP56)</f>
        <v xml:space="preserve"> </v>
      </c>
      <c r="CR56" s="64" t="str">
        <f t="shared" si="18"/>
        <v xml:space="preserve"> </v>
      </c>
      <c r="CS56" s="65" t="str">
        <f>IF(CO56=0," ",VLOOKUP(CO56,PROTOKOL!$A:$E,5,))</f>
        <v xml:space="preserve"> </v>
      </c>
      <c r="CT56" s="82" t="str">
        <f t="shared" si="19"/>
        <v xml:space="preserve"> </v>
      </c>
      <c r="CU56" s="65"/>
      <c r="CV56" s="82" t="str">
        <f t="shared" si="92"/>
        <v xml:space="preserve"> </v>
      </c>
      <c r="CW56" s="185" t="str">
        <f>IF(CH55+CH56+CH57=7.5,"ü","û")</f>
        <v>ü</v>
      </c>
      <c r="CX56" s="226"/>
      <c r="CY56" s="61" t="str">
        <f>IF(DA56=0," ",VLOOKUP(DA56,PROTOKOL!$A:$F,6))</f>
        <v xml:space="preserve"> </v>
      </c>
      <c r="CZ56" s="62"/>
      <c r="DA56" s="62"/>
      <c r="DB56" s="62"/>
      <c r="DC56" s="63" t="str">
        <f>IF(DA56=0," ",(VLOOKUP(DA56,PROTOKOL!$A$1:$E$28,2))*DB56)</f>
        <v xml:space="preserve"> </v>
      </c>
      <c r="DD56" s="64" t="str">
        <f t="shared" si="20"/>
        <v xml:space="preserve"> </v>
      </c>
      <c r="DE56" s="65" t="str">
        <f>IF(DA56=0," ",VLOOKUP(DA56,PROTOKOL!$A:$E,5,))</f>
        <v xml:space="preserve"> </v>
      </c>
      <c r="DF56" s="82" t="str">
        <f t="shared" si="21"/>
        <v xml:space="preserve"> </v>
      </c>
      <c r="DG56" s="61" t="str">
        <f>IF(DI56=0," ",VLOOKUP(DI56,PROTOKOL!$A:$F,6))</f>
        <v xml:space="preserve"> </v>
      </c>
      <c r="DH56" s="66"/>
      <c r="DI56" s="66"/>
      <c r="DJ56" s="62"/>
      <c r="DK56" s="63" t="str">
        <f>IF(DI56=0," ",(VLOOKUP(DI56,PROTOKOL!$A$1:$E$28,2))*DJ56)</f>
        <v xml:space="preserve"> </v>
      </c>
      <c r="DL56" s="64" t="str">
        <f t="shared" si="22"/>
        <v xml:space="preserve"> </v>
      </c>
      <c r="DM56" s="65" t="str">
        <f>IF(DI56=0," ",VLOOKUP(DI56,PROTOKOL!$A:$E,5,))</f>
        <v xml:space="preserve"> </v>
      </c>
      <c r="DN56" s="82" t="str">
        <f t="shared" si="23"/>
        <v xml:space="preserve"> </v>
      </c>
      <c r="DO56" s="65"/>
      <c r="DP56" s="82" t="str">
        <f t="shared" si="93"/>
        <v xml:space="preserve"> </v>
      </c>
      <c r="DQ56" s="185" t="str">
        <f>IF(DB55+DB56+DB57=7.5,"ü","û")</f>
        <v>ü</v>
      </c>
      <c r="DR56" s="226"/>
      <c r="DS56" s="61" t="str">
        <f>IF(DU56=0," ",VLOOKUP(DU56,PROTOKOL!$A:$F,6))</f>
        <v xml:space="preserve"> </v>
      </c>
      <c r="DT56" s="62"/>
      <c r="DU56" s="62"/>
      <c r="DV56" s="62"/>
      <c r="DW56" s="63" t="str">
        <f>IF(DU56=0," ",(VLOOKUP(DU56,PROTOKOL!$A$1:$E$28,2))*DV56)</f>
        <v xml:space="preserve"> </v>
      </c>
      <c r="DX56" s="64" t="str">
        <f t="shared" si="24"/>
        <v xml:space="preserve"> </v>
      </c>
      <c r="DY56" s="65" t="str">
        <f>IF(DU56=0," ",VLOOKUP(DU56,PROTOKOL!$A:$E,5,))</f>
        <v xml:space="preserve"> </v>
      </c>
      <c r="DZ56" s="82" t="str">
        <f t="shared" si="25"/>
        <v xml:space="preserve"> </v>
      </c>
      <c r="EA56" s="61" t="str">
        <f>IF(EC56=0," ",VLOOKUP(EC56,PROTOKOL!$A:$F,6))</f>
        <v xml:space="preserve"> </v>
      </c>
      <c r="EB56" s="66"/>
      <c r="EC56" s="66"/>
      <c r="ED56" s="62"/>
      <c r="EE56" s="63" t="str">
        <f>IF(EC56=0," ",(VLOOKUP(EC56,PROTOKOL!$A$1:$E$28,2))*ED56)</f>
        <v xml:space="preserve"> </v>
      </c>
      <c r="EF56" s="64" t="str">
        <f t="shared" si="26"/>
        <v xml:space="preserve"> </v>
      </c>
      <c r="EG56" s="65" t="str">
        <f>IF(EC56=0," ",VLOOKUP(EC56,PROTOKOL!$A:$E,5,))</f>
        <v xml:space="preserve"> </v>
      </c>
      <c r="EH56" s="82" t="str">
        <f t="shared" si="27"/>
        <v xml:space="preserve"> </v>
      </c>
      <c r="EI56" s="65"/>
      <c r="EJ56" s="82" t="str">
        <f t="shared" si="94"/>
        <v xml:space="preserve"> </v>
      </c>
      <c r="EK56" s="185" t="str">
        <f>IF(DB55+DB56+DB57=7.5,"ü","û")</f>
        <v>ü</v>
      </c>
      <c r="EL56" s="226"/>
      <c r="EM56" s="61" t="str">
        <f>IF(EO56=0," ",VLOOKUP(EO56,PROTOKOL!$A:$F,6))</f>
        <v xml:space="preserve"> </v>
      </c>
      <c r="EN56" s="62"/>
      <c r="EO56" s="62"/>
      <c r="EP56" s="62"/>
      <c r="EQ56" s="63" t="str">
        <f>IF(EO56=0," ",(VLOOKUP(EO56,PROTOKOL!$A$1:$E$28,2))*EP56)</f>
        <v xml:space="preserve"> </v>
      </c>
      <c r="ER56" s="64" t="str">
        <f t="shared" si="28"/>
        <v xml:space="preserve"> </v>
      </c>
      <c r="ES56" s="65" t="str">
        <f>IF(EO56=0," ",VLOOKUP(EO56,PROTOKOL!$A:$E,5,))</f>
        <v xml:space="preserve"> </v>
      </c>
      <c r="ET56" s="82" t="str">
        <f t="shared" si="29"/>
        <v xml:space="preserve"> </v>
      </c>
      <c r="EU56" s="61" t="str">
        <f>IF(EW56=0," ",VLOOKUP(EW56,PROTOKOL!$A:$F,6))</f>
        <v xml:space="preserve"> </v>
      </c>
      <c r="EV56" s="66"/>
      <c r="EW56" s="66"/>
      <c r="EX56" s="62"/>
      <c r="EY56" s="63" t="str">
        <f>IF(EW56=0," ",(VLOOKUP(EW56,PROTOKOL!$A$1:$E$28,2))*EX56)</f>
        <v xml:space="preserve"> </v>
      </c>
      <c r="EZ56" s="64" t="str">
        <f t="shared" si="30"/>
        <v xml:space="preserve"> </v>
      </c>
      <c r="FA56" s="65" t="str">
        <f>IF(EW56=0," ",VLOOKUP(EW56,PROTOKOL!$A:$E,5,))</f>
        <v xml:space="preserve"> </v>
      </c>
      <c r="FB56" s="82" t="str">
        <f t="shared" si="31"/>
        <v xml:space="preserve"> </v>
      </c>
      <c r="FC56" s="65"/>
      <c r="FD56" s="82" t="str">
        <f t="shared" si="95"/>
        <v xml:space="preserve"> </v>
      </c>
      <c r="FE56" s="185" t="str">
        <f>IF(EP55+EP56+EP57=7.5,"ü","û")</f>
        <v>ü</v>
      </c>
      <c r="FF56" s="226"/>
      <c r="FG56" s="61" t="str">
        <f>IF(FI56=0," ",VLOOKUP(FI56,PROTOKOL!$A:$F,6))</f>
        <v>KOKU TESTİ</v>
      </c>
      <c r="FH56" s="62">
        <v>1</v>
      </c>
      <c r="FI56" s="62">
        <v>16</v>
      </c>
      <c r="FJ56" s="62">
        <v>2</v>
      </c>
      <c r="FK56" s="63">
        <f>IF(FI56=0," ",(VLOOKUP(FI56,PROTOKOL!$A$1:$E$28,2))*FJ56)</f>
        <v>0</v>
      </c>
      <c r="FL56" s="64">
        <f t="shared" si="32"/>
        <v>1</v>
      </c>
      <c r="FM56" s="65">
        <f>IF(FI56=0," ",VLOOKUP(FI56,PROTOKOL!$A:$E,5,))</f>
        <v>25.405435113750318</v>
      </c>
      <c r="FN56" s="82">
        <f>IF(FI56=0," ",FM56*FL56)/7.5*2</f>
        <v>6.7747826970000853</v>
      </c>
      <c r="FO56" s="61" t="str">
        <f>IF(FQ56=0," ",VLOOKUP(FQ56,PROTOKOL!$A:$F,6))</f>
        <v xml:space="preserve"> </v>
      </c>
      <c r="FP56" s="66"/>
      <c r="FQ56" s="66"/>
      <c r="FR56" s="62"/>
      <c r="FS56" s="63" t="str">
        <f>IF(FQ56=0," ",(VLOOKUP(FQ56,PROTOKOL!$A$1:$E$28,2))*FR56)</f>
        <v xml:space="preserve"> </v>
      </c>
      <c r="FT56" s="64" t="str">
        <f t="shared" si="34"/>
        <v xml:space="preserve"> </v>
      </c>
      <c r="FU56" s="65" t="str">
        <f>IF(FQ56=0," ",VLOOKUP(FQ56,PROTOKOL!$A:$E,5,))</f>
        <v xml:space="preserve"> </v>
      </c>
      <c r="FV56" s="82" t="str">
        <f t="shared" si="35"/>
        <v xml:space="preserve"> </v>
      </c>
      <c r="FW56" s="65"/>
      <c r="FX56" s="82" t="str">
        <f t="shared" si="96"/>
        <v xml:space="preserve"> </v>
      </c>
      <c r="FY56" s="185" t="str">
        <f>IF(EP55+EP56+EP57=7.5,"ü","û")</f>
        <v>ü</v>
      </c>
      <c r="FZ56" s="226"/>
      <c r="GA56" s="61" t="str">
        <f>IF(GC56=0," ",VLOOKUP(GC56,PROTOKOL!$A:$F,6))</f>
        <v xml:space="preserve"> </v>
      </c>
      <c r="GB56" s="62"/>
      <c r="GC56" s="62"/>
      <c r="GD56" s="62"/>
      <c r="GE56" s="63" t="str">
        <f>IF(GC56=0," ",(VLOOKUP(GC56,PROTOKOL!$A$1:$E$28,2))*GD56)</f>
        <v xml:space="preserve"> </v>
      </c>
      <c r="GF56" s="64" t="str">
        <f t="shared" si="36"/>
        <v xml:space="preserve"> </v>
      </c>
      <c r="GG56" s="65" t="str">
        <f>IF(GC56=0," ",VLOOKUP(GC56,PROTOKOL!$A:$E,5,))</f>
        <v xml:space="preserve"> </v>
      </c>
      <c r="GH56" s="82" t="str">
        <f t="shared" si="37"/>
        <v xml:space="preserve"> </v>
      </c>
      <c r="GI56" s="61" t="str">
        <f>IF(GK56=0," ",VLOOKUP(GK56,PROTOKOL!$A:$F,6))</f>
        <v xml:space="preserve"> </v>
      </c>
      <c r="GJ56" s="66"/>
      <c r="GK56" s="66"/>
      <c r="GL56" s="62"/>
      <c r="GM56" s="63" t="str">
        <f>IF(GK56=0," ",(VLOOKUP(GK56,PROTOKOL!$A$1:$E$28,2))*GL56)</f>
        <v xml:space="preserve"> </v>
      </c>
      <c r="GN56" s="64" t="str">
        <f t="shared" si="38"/>
        <v xml:space="preserve"> </v>
      </c>
      <c r="GO56" s="65" t="str">
        <f>IF(GK56=0," ",VLOOKUP(GK56,PROTOKOL!$A:$E,5,))</f>
        <v xml:space="preserve"> </v>
      </c>
      <c r="GP56" s="82" t="str">
        <f t="shared" si="39"/>
        <v xml:space="preserve"> </v>
      </c>
      <c r="GQ56" s="65"/>
      <c r="GR56" s="82" t="str">
        <f t="shared" si="97"/>
        <v xml:space="preserve"> </v>
      </c>
      <c r="GS56" s="185" t="str">
        <f>IF(GD55+GD56+GD57=7.5,"ü","û")</f>
        <v>ü</v>
      </c>
      <c r="GT56" s="226"/>
      <c r="GU56" s="61" t="str">
        <f>IF(GW56=0," ",VLOOKUP(GW56,PROTOKOL!$A:$F,6))</f>
        <v xml:space="preserve"> </v>
      </c>
      <c r="GV56" s="62"/>
      <c r="GW56" s="62"/>
      <c r="GX56" s="62"/>
      <c r="GY56" s="63" t="str">
        <f>IF(GW56=0," ",(VLOOKUP(GW56,PROTOKOL!$A$1:$E$28,2))*GX56)</f>
        <v xml:space="preserve"> </v>
      </c>
      <c r="GZ56" s="64" t="str">
        <f t="shared" si="40"/>
        <v xml:space="preserve"> </v>
      </c>
      <c r="HA56" s="65" t="str">
        <f>IF(GW56=0," ",VLOOKUP(GW56,PROTOKOL!$A:$E,5,))</f>
        <v xml:space="preserve"> </v>
      </c>
      <c r="HB56" s="82" t="str">
        <f t="shared" si="41"/>
        <v xml:space="preserve"> </v>
      </c>
      <c r="HC56" s="61" t="str">
        <f>IF(HE56=0," ",VLOOKUP(HE56,PROTOKOL!$A:$F,6))</f>
        <v xml:space="preserve"> </v>
      </c>
      <c r="HD56" s="66"/>
      <c r="HE56" s="66"/>
      <c r="HF56" s="62"/>
      <c r="HG56" s="63" t="str">
        <f>IF(HE56=0," ",(VLOOKUP(HE56,PROTOKOL!$A$1:$E$28,2))*HF56)</f>
        <v xml:space="preserve"> </v>
      </c>
      <c r="HH56" s="64" t="str">
        <f t="shared" si="42"/>
        <v xml:space="preserve"> </v>
      </c>
      <c r="HI56" s="65" t="str">
        <f>IF(HE56=0," ",VLOOKUP(HE56,PROTOKOL!$A:$E,5,))</f>
        <v xml:space="preserve"> </v>
      </c>
      <c r="HJ56" s="82" t="str">
        <f t="shared" si="43"/>
        <v xml:space="preserve"> </v>
      </c>
      <c r="HK56" s="65"/>
      <c r="HL56" s="82" t="str">
        <f t="shared" si="98"/>
        <v xml:space="preserve"> </v>
      </c>
      <c r="HM56" s="185" t="str">
        <f>IF(GX55+GX56+GX57=7.5,"ü","û")</f>
        <v>ü</v>
      </c>
      <c r="HN56" s="226"/>
      <c r="HO56" s="61" t="str">
        <f>IF(HQ56=0," ",VLOOKUP(HQ56,PROTOKOL!$A:$F,6))</f>
        <v>KOKU TESTİ</v>
      </c>
      <c r="HP56" s="62">
        <v>1</v>
      </c>
      <c r="HQ56" s="62">
        <v>16</v>
      </c>
      <c r="HR56" s="62">
        <v>1.5</v>
      </c>
      <c r="HS56" s="63">
        <f>IF(HQ56=0," ",(VLOOKUP(HQ56,PROTOKOL!$A$1:$E$28,2))*HR56)</f>
        <v>0</v>
      </c>
      <c r="HT56" s="64">
        <f t="shared" si="44"/>
        <v>1</v>
      </c>
      <c r="HU56" s="65">
        <f>IF(HQ56=0," ",VLOOKUP(HQ56,PROTOKOL!$A:$E,5,))</f>
        <v>25.405435113750318</v>
      </c>
      <c r="HV56" s="82">
        <f>IF(HQ56=0," ",HU56*HT56)/7.5*1.5</f>
        <v>5.0810870227500642</v>
      </c>
      <c r="HW56" s="61" t="str">
        <f>IF(HY56=0," ",VLOOKUP(HY56,PROTOKOL!$A:$F,6))</f>
        <v xml:space="preserve"> </v>
      </c>
      <c r="HX56" s="66"/>
      <c r="HY56" s="66"/>
      <c r="HZ56" s="62"/>
      <c r="IA56" s="63" t="str">
        <f>IF(HY56=0," ",(VLOOKUP(HY56,PROTOKOL!$A$1:$E$28,2))*HZ56)</f>
        <v xml:space="preserve"> </v>
      </c>
      <c r="IB56" s="64" t="str">
        <f t="shared" si="46"/>
        <v xml:space="preserve"> </v>
      </c>
      <c r="IC56" s="65" t="str">
        <f>IF(HY56=0," ",VLOOKUP(HY56,PROTOKOL!$A:$E,5,))</f>
        <v xml:space="preserve"> </v>
      </c>
      <c r="ID56" s="82" t="str">
        <f t="shared" si="47"/>
        <v xml:space="preserve"> </v>
      </c>
      <c r="IE56" s="65"/>
      <c r="IF56" s="82" t="str">
        <f t="shared" si="99"/>
        <v xml:space="preserve"> </v>
      </c>
      <c r="IG56" s="185" t="str">
        <f>IF(HR55+HR56+HR57=7.5,"ü","û")</f>
        <v>ü</v>
      </c>
      <c r="IH56" s="226"/>
      <c r="II56" s="61" t="str">
        <f>IF(IK56=0," ",VLOOKUP(IK56,PROTOKOL!$A:$F,6))</f>
        <v xml:space="preserve"> </v>
      </c>
      <c r="IJ56" s="62"/>
      <c r="IK56" s="62"/>
      <c r="IL56" s="62"/>
      <c r="IM56" s="63" t="str">
        <f>IF(IK56=0," ",(VLOOKUP(IK56,PROTOKOL!$A$1:$E$28,2))*IL56)</f>
        <v xml:space="preserve"> </v>
      </c>
      <c r="IN56" s="64" t="str">
        <f t="shared" si="48"/>
        <v xml:space="preserve"> </v>
      </c>
      <c r="IO56" s="65" t="str">
        <f>IF(IK56=0," ",VLOOKUP(IK56,PROTOKOL!$A:$E,5,))</f>
        <v xml:space="preserve"> </v>
      </c>
      <c r="IP56" s="82" t="str">
        <f t="shared" si="49"/>
        <v xml:space="preserve"> </v>
      </c>
      <c r="IQ56" s="61" t="str">
        <f>IF(IS56=0," ",VLOOKUP(IS56,PROTOKOL!$A:$F,6))</f>
        <v xml:space="preserve"> </v>
      </c>
      <c r="IR56" s="66"/>
      <c r="IS56" s="66"/>
      <c r="IT56" s="62"/>
      <c r="IU56" s="63" t="str">
        <f>IF(IS56=0," ",(VLOOKUP(IS56,PROTOKOL!$A$1:$E$28,2))*IT56)</f>
        <v xml:space="preserve"> </v>
      </c>
      <c r="IV56" s="64" t="str">
        <f t="shared" si="50"/>
        <v xml:space="preserve"> </v>
      </c>
      <c r="IW56" s="65" t="str">
        <f>IF(IS56=0," ",VLOOKUP(IS56,PROTOKOL!$A:$E,5,))</f>
        <v xml:space="preserve"> </v>
      </c>
      <c r="IX56" s="82" t="str">
        <f t="shared" si="51"/>
        <v xml:space="preserve"> </v>
      </c>
      <c r="IY56" s="65"/>
      <c r="IZ56" s="82" t="str">
        <f t="shared" si="100"/>
        <v xml:space="preserve"> </v>
      </c>
      <c r="JA56" s="185" t="str">
        <f>IF(HR55+HR56+HR57=7.5,"ü","û")</f>
        <v>ü</v>
      </c>
      <c r="JB56" s="226"/>
      <c r="JC56" s="61" t="s">
        <v>44</v>
      </c>
      <c r="JD56" s="62"/>
      <c r="JE56" s="62"/>
      <c r="JF56" s="62"/>
      <c r="JG56" s="63" t="str">
        <f>IF(JE56=0," ",(VLOOKUP(JE56,PROTOKOL!$A$1:$E$28,2))*JF56)</f>
        <v xml:space="preserve"> </v>
      </c>
      <c r="JH56" s="64" t="str">
        <f t="shared" si="52"/>
        <v xml:space="preserve"> </v>
      </c>
      <c r="JI56" s="65" t="str">
        <f>IF(JE56=0," ",VLOOKUP(JE56,PROTOKOL!$A:$E,5,))</f>
        <v xml:space="preserve"> </v>
      </c>
      <c r="JJ56" s="82" t="str">
        <f t="shared" si="53"/>
        <v xml:space="preserve"> </v>
      </c>
      <c r="JK56" s="61" t="str">
        <f>IF(JM56=0," ",VLOOKUP(JM56,PROTOKOL!$A:$F,6))</f>
        <v xml:space="preserve"> </v>
      </c>
      <c r="JL56" s="66"/>
      <c r="JM56" s="66"/>
      <c r="JN56" s="62"/>
      <c r="JO56" s="63" t="str">
        <f>IF(JM56=0," ",(VLOOKUP(JM56,PROTOKOL!$A$1:$E$28,2))*JN56)</f>
        <v xml:space="preserve"> </v>
      </c>
      <c r="JP56" s="64" t="str">
        <f t="shared" si="54"/>
        <v xml:space="preserve"> </v>
      </c>
      <c r="JQ56" s="65" t="str">
        <f>IF(JM56=0," ",VLOOKUP(JM56,PROTOKOL!$A:$E,5,))</f>
        <v xml:space="preserve"> </v>
      </c>
      <c r="JR56" s="82" t="str">
        <f t="shared" si="55"/>
        <v xml:space="preserve"> </v>
      </c>
      <c r="JS56" s="65"/>
      <c r="JT56" s="82" t="str">
        <f t="shared" si="101"/>
        <v xml:space="preserve"> </v>
      </c>
      <c r="JU56" s="185" t="str">
        <f>IF(JF55+JF56+JF57=7.5,"ü","û")</f>
        <v>û</v>
      </c>
      <c r="JV56" s="226"/>
      <c r="JW56" s="61" t="str">
        <f>IF(JY56=0," ",VLOOKUP(JY56,PROTOKOL!$A:$F,6))</f>
        <v xml:space="preserve"> </v>
      </c>
      <c r="JX56" s="62"/>
      <c r="JY56" s="62"/>
      <c r="JZ56" s="62"/>
      <c r="KA56" s="63" t="str">
        <f>IF(JY56=0," ",(VLOOKUP(JY56,PROTOKOL!$A$1:$E$28,2))*JZ56)</f>
        <v xml:space="preserve"> </v>
      </c>
      <c r="KB56" s="64" t="str">
        <f t="shared" si="56"/>
        <v xml:space="preserve"> </v>
      </c>
      <c r="KC56" s="65" t="str">
        <f>IF(JY56=0," ",VLOOKUP(JY56,PROTOKOL!$A:$E,5,))</f>
        <v xml:space="preserve"> </v>
      </c>
      <c r="KD56" s="82" t="str">
        <f t="shared" si="57"/>
        <v xml:space="preserve"> </v>
      </c>
      <c r="KE56" s="61" t="str">
        <f>IF(KG56=0," ",VLOOKUP(KG56,PROTOKOL!$A:$F,6))</f>
        <v xml:space="preserve"> </v>
      </c>
      <c r="KF56" s="66"/>
      <c r="KG56" s="66"/>
      <c r="KH56" s="62"/>
      <c r="KI56" s="63" t="str">
        <f>IF(KG56=0," ",(VLOOKUP(KG56,PROTOKOL!$A$1:$E$28,2))*KH56)</f>
        <v xml:space="preserve"> </v>
      </c>
      <c r="KJ56" s="64" t="str">
        <f t="shared" si="58"/>
        <v xml:space="preserve"> </v>
      </c>
      <c r="KK56" s="65" t="str">
        <f>IF(KG56=0," ",VLOOKUP(KG56,PROTOKOL!$A:$E,5,))</f>
        <v xml:space="preserve"> </v>
      </c>
      <c r="KL56" s="82" t="str">
        <f t="shared" si="59"/>
        <v xml:space="preserve"> </v>
      </c>
      <c r="KM56" s="65"/>
      <c r="KN56" s="82" t="str">
        <f t="shared" si="102"/>
        <v xml:space="preserve"> </v>
      </c>
      <c r="KO56" s="185" t="str">
        <f>IF(JZ55+JZ56+JZ57=7.5,"ü","û")</f>
        <v>ü</v>
      </c>
      <c r="KP56" s="226"/>
      <c r="KQ56" s="61" t="str">
        <f>IF(KS56=0," ",VLOOKUP(KS56,PROTOKOL!$A:$F,6))</f>
        <v xml:space="preserve"> </v>
      </c>
      <c r="KR56" s="62"/>
      <c r="KS56" s="62"/>
      <c r="KT56" s="62"/>
      <c r="KU56" s="63" t="str">
        <f>IF(KS56=0," ",(VLOOKUP(KS56,PROTOKOL!$A$1:$E$28,2))*KT56)</f>
        <v xml:space="preserve"> </v>
      </c>
      <c r="KV56" s="64" t="str">
        <f t="shared" si="60"/>
        <v xml:space="preserve"> </v>
      </c>
      <c r="KW56" s="65" t="str">
        <f>IF(KS56=0," ",VLOOKUP(KS56,PROTOKOL!$A:$E,5,))</f>
        <v xml:space="preserve"> </v>
      </c>
      <c r="KX56" s="82" t="str">
        <f t="shared" si="61"/>
        <v xml:space="preserve"> </v>
      </c>
      <c r="KY56" s="61" t="str">
        <f>IF(LA56=0," ",VLOOKUP(LA56,PROTOKOL!$A:$F,6))</f>
        <v xml:space="preserve"> </v>
      </c>
      <c r="KZ56" s="66"/>
      <c r="LA56" s="66"/>
      <c r="LB56" s="62"/>
      <c r="LC56" s="63" t="str">
        <f>IF(LA56=0," ",(VLOOKUP(LA56,PROTOKOL!$A$1:$E$28,2))*LB56)</f>
        <v xml:space="preserve"> </v>
      </c>
      <c r="LD56" s="64" t="str">
        <f t="shared" si="62"/>
        <v xml:space="preserve"> </v>
      </c>
      <c r="LE56" s="65" t="str">
        <f>IF(LA56=0," ",VLOOKUP(LA56,PROTOKOL!$A:$E,5,))</f>
        <v xml:space="preserve"> </v>
      </c>
      <c r="LF56" s="82" t="str">
        <f t="shared" si="63"/>
        <v xml:space="preserve"> </v>
      </c>
      <c r="LG56" s="65"/>
      <c r="LH56" s="82" t="str">
        <f t="shared" si="103"/>
        <v xml:space="preserve"> </v>
      </c>
      <c r="LI56" s="185" t="str">
        <f>IF(JZ55+JZ56+JZ57=7.5,"ü","û")</f>
        <v>ü</v>
      </c>
      <c r="LJ56" s="226"/>
      <c r="LK56" s="61" t="str">
        <f>IF(LM56=0," ",VLOOKUP(LM56,PROTOKOL!$A:$F,6))</f>
        <v>Diğer İşler</v>
      </c>
      <c r="LL56" s="62">
        <v>1</v>
      </c>
      <c r="LM56" s="62">
        <v>14</v>
      </c>
      <c r="LN56" s="62">
        <v>1.5</v>
      </c>
      <c r="LO56" s="63">
        <f>IF(LM56=0," ",(VLOOKUP(LM56,PROTOKOL!$A$1:$E$28,2))*LN56)</f>
        <v>0</v>
      </c>
      <c r="LP56" s="64">
        <f t="shared" si="64"/>
        <v>1</v>
      </c>
      <c r="LQ56" s="65">
        <f>IF(LM56=0," ",VLOOKUP(LM56,PROTOKOL!$A:$E,5,))</f>
        <v>0</v>
      </c>
      <c r="LR56" s="82">
        <f t="shared" si="65"/>
        <v>0</v>
      </c>
      <c r="LS56" s="61" t="str">
        <f>IF(LU56=0," ",VLOOKUP(LU56,PROTOKOL!$A:$F,6))</f>
        <v xml:space="preserve"> </v>
      </c>
      <c r="LT56" s="66"/>
      <c r="LU56" s="66"/>
      <c r="LV56" s="62"/>
      <c r="LW56" s="63" t="str">
        <f>IF(LU56=0," ",(VLOOKUP(LU56,PROTOKOL!$A$1:$E$28,2))*LV56)</f>
        <v xml:space="preserve"> </v>
      </c>
      <c r="LX56" s="64" t="str">
        <f t="shared" si="66"/>
        <v xml:space="preserve"> </v>
      </c>
      <c r="LY56" s="65" t="str">
        <f>IF(LU56=0," ",VLOOKUP(LU56,PROTOKOL!$A:$E,5,))</f>
        <v xml:space="preserve"> </v>
      </c>
      <c r="LZ56" s="82" t="str">
        <f t="shared" si="67"/>
        <v xml:space="preserve"> </v>
      </c>
      <c r="MA56" s="65"/>
      <c r="MB56" s="82" t="str">
        <f t="shared" si="104"/>
        <v xml:space="preserve"> </v>
      </c>
      <c r="MC56" s="185" t="str">
        <f>IF(LN55+LN56+LN57=7.5,"ü","û")</f>
        <v>ü</v>
      </c>
      <c r="MD56" s="226"/>
      <c r="ME56" s="61" t="str">
        <f>IF(MG56=0," ",VLOOKUP(MG56,PROTOKOL!$A:$F,6))</f>
        <v xml:space="preserve"> </v>
      </c>
      <c r="MF56" s="62"/>
      <c r="MG56" s="62"/>
      <c r="MH56" s="62"/>
      <c r="MI56" s="63" t="str">
        <f>IF(MG56=0," ",(VLOOKUP(MG56,PROTOKOL!$A$1:$E$28,2))*MH56)</f>
        <v xml:space="preserve"> </v>
      </c>
      <c r="MJ56" s="64" t="str">
        <f t="shared" si="68"/>
        <v xml:space="preserve"> </v>
      </c>
      <c r="MK56" s="65" t="str">
        <f>IF(MG56=0," ",VLOOKUP(MG56,PROTOKOL!$A:$E,5,))</f>
        <v xml:space="preserve"> </v>
      </c>
      <c r="ML56" s="82" t="str">
        <f t="shared" si="69"/>
        <v xml:space="preserve"> </v>
      </c>
      <c r="MM56" s="61" t="str">
        <f>IF(MO56=0," ",VLOOKUP(MO56,PROTOKOL!$A:$F,6))</f>
        <v xml:space="preserve"> </v>
      </c>
      <c r="MN56" s="66"/>
      <c r="MO56" s="66"/>
      <c r="MP56" s="62"/>
      <c r="MQ56" s="63" t="str">
        <f>IF(MO56=0," ",(VLOOKUP(MO56,PROTOKOL!$A$1:$E$28,2))*MP56)</f>
        <v xml:space="preserve"> </v>
      </c>
      <c r="MR56" s="64" t="str">
        <f t="shared" si="70"/>
        <v xml:space="preserve"> </v>
      </c>
      <c r="MS56" s="65" t="str">
        <f>IF(MO56=0," ",VLOOKUP(MO56,PROTOKOL!$A:$E,5,))</f>
        <v xml:space="preserve"> </v>
      </c>
      <c r="MT56" s="82" t="str">
        <f t="shared" si="71"/>
        <v xml:space="preserve"> </v>
      </c>
      <c r="MU56" s="65"/>
      <c r="MV56" s="82" t="str">
        <f t="shared" si="105"/>
        <v xml:space="preserve"> </v>
      </c>
      <c r="MW56" s="185" t="e">
        <f>IF(#REF!+#REF!+#REF!=7.5,"ü","û")</f>
        <v>#REF!</v>
      </c>
      <c r="MX56" s="226"/>
      <c r="MY56" s="61" t="str">
        <f>IF(NA56=0," ",VLOOKUP(NA56,PROTOKOL!$A:$F,6))</f>
        <v xml:space="preserve"> </v>
      </c>
      <c r="MZ56" s="62"/>
      <c r="NA56" s="62"/>
      <c r="NB56" s="62"/>
      <c r="NC56" s="63" t="str">
        <f>IF(NA56=0," ",(VLOOKUP(NA56,PROTOKOL!$A$1:$E$28,2))*NB56)</f>
        <v xml:space="preserve"> </v>
      </c>
      <c r="ND56" s="64" t="str">
        <f t="shared" si="72"/>
        <v xml:space="preserve"> </v>
      </c>
      <c r="NE56" s="65" t="str">
        <f>IF(NA56=0," ",VLOOKUP(NA56,PROTOKOL!$A:$E,5,))</f>
        <v xml:space="preserve"> </v>
      </c>
      <c r="NF56" s="82" t="str">
        <f t="shared" si="73"/>
        <v xml:space="preserve"> </v>
      </c>
      <c r="NG56" s="61" t="str">
        <f>IF(NI56=0," ",VLOOKUP(NI56,PROTOKOL!$A:$F,6))</f>
        <v xml:space="preserve"> </v>
      </c>
      <c r="NH56" s="66"/>
      <c r="NI56" s="66"/>
      <c r="NJ56" s="62"/>
      <c r="NK56" s="63" t="str">
        <f>IF(NI56=0," ",(VLOOKUP(NI56,PROTOKOL!$A$1:$E$28,2))*NJ56)</f>
        <v xml:space="preserve"> </v>
      </c>
      <c r="NL56" s="64" t="str">
        <f t="shared" si="74"/>
        <v xml:space="preserve"> </v>
      </c>
      <c r="NM56" s="65" t="str">
        <f>IF(NI56=0," ",VLOOKUP(NI56,PROTOKOL!$A:$E,5,))</f>
        <v xml:space="preserve"> </v>
      </c>
      <c r="NN56" s="82" t="str">
        <f t="shared" si="75"/>
        <v xml:space="preserve"> </v>
      </c>
      <c r="NO56" s="65"/>
      <c r="NP56" s="82" t="str">
        <f t="shared" si="106"/>
        <v xml:space="preserve"> </v>
      </c>
      <c r="NQ56" s="185" t="str">
        <f>IF(NB55+NB56+NB57=7.5,"ü","û")</f>
        <v>ü</v>
      </c>
      <c r="NR56" s="226"/>
      <c r="NS56" s="61" t="str">
        <f>IF(NU56=0," ",VLOOKUP(NU56,PROTOKOL!$A:$F,6))</f>
        <v xml:space="preserve"> </v>
      </c>
      <c r="NT56" s="62"/>
      <c r="NU56" s="62"/>
      <c r="NV56" s="62"/>
      <c r="NW56" s="63" t="str">
        <f>IF(NU56=0," ",(VLOOKUP(NU56,PROTOKOL!$A$1:$E$28,2))*NV56)</f>
        <v xml:space="preserve"> </v>
      </c>
      <c r="NX56" s="64" t="str">
        <f t="shared" si="76"/>
        <v xml:space="preserve"> </v>
      </c>
      <c r="NY56" s="65" t="str">
        <f>IF(NU56=0," ",VLOOKUP(NU56,PROTOKOL!$A:$E,5,))</f>
        <v xml:space="preserve"> </v>
      </c>
      <c r="NZ56" s="82" t="str">
        <f t="shared" si="77"/>
        <v xml:space="preserve"> </v>
      </c>
      <c r="OA56" s="61" t="str">
        <f>IF(OC56=0," ",VLOOKUP(OC56,PROTOKOL!$A:$F,6))</f>
        <v xml:space="preserve"> </v>
      </c>
      <c r="OB56" s="66"/>
      <c r="OC56" s="66"/>
      <c r="OD56" s="62"/>
      <c r="OE56" s="63" t="str">
        <f>IF(OC56=0," ",(VLOOKUP(OC56,PROTOKOL!$A$1:$E$28,2))*OD56)</f>
        <v xml:space="preserve"> </v>
      </c>
      <c r="OF56" s="64" t="str">
        <f t="shared" si="78"/>
        <v xml:space="preserve"> </v>
      </c>
      <c r="OG56" s="65" t="str">
        <f>IF(OC56=0," ",VLOOKUP(OC56,PROTOKOL!$A:$E,5,))</f>
        <v xml:space="preserve"> </v>
      </c>
      <c r="OH56" s="82" t="str">
        <f t="shared" si="79"/>
        <v xml:space="preserve"> </v>
      </c>
      <c r="OI56" s="65"/>
      <c r="OJ56" s="82" t="str">
        <f t="shared" si="107"/>
        <v xml:space="preserve"> </v>
      </c>
      <c r="OK56" s="185" t="str">
        <f>IF(NV55+NV56+NV57=7.5,"ü","û")</f>
        <v>ü</v>
      </c>
      <c r="OL56" s="208">
        <v>12</v>
      </c>
      <c r="OM56" s="226"/>
      <c r="ON56" s="61" t="str">
        <f>IF(OP56=0," ",VLOOKUP(OP56,PROTOKOL!$A:$F,6))</f>
        <v xml:space="preserve"> </v>
      </c>
      <c r="OO56" s="62"/>
      <c r="OP56" s="62"/>
      <c r="OQ56" s="62"/>
      <c r="OR56" s="63" t="str">
        <f>IF(OP56=0," ",(VLOOKUP(OP56,PROTOKOL!$A$1:$E$28,2))*OQ56)</f>
        <v xml:space="preserve"> </v>
      </c>
      <c r="OS56" s="64" t="str">
        <f t="shared" si="80"/>
        <v xml:space="preserve"> </v>
      </c>
      <c r="OT56" s="65" t="str">
        <f>IF(OP56=0," ",VLOOKUP(OP56,PROTOKOL!$A:$E,5,))</f>
        <v xml:space="preserve"> </v>
      </c>
      <c r="OU56" s="82" t="str">
        <f t="shared" si="81"/>
        <v xml:space="preserve"> </v>
      </c>
      <c r="OV56" s="61" t="str">
        <f>IF(OX56=0," ",VLOOKUP(OX56,PROTOKOL!$A:$F,6))</f>
        <v xml:space="preserve"> </v>
      </c>
      <c r="OW56" s="66"/>
      <c r="OX56" s="66"/>
      <c r="OY56" s="62"/>
      <c r="OZ56" s="63" t="str">
        <f>IF(OX56=0," ",(VLOOKUP(OX56,PROTOKOL!$A$1:$E$28,2))*OY56)</f>
        <v xml:space="preserve"> </v>
      </c>
      <c r="PA56" s="64" t="str">
        <f t="shared" si="108"/>
        <v xml:space="preserve"> </v>
      </c>
      <c r="PB56" s="65" t="str">
        <f>IF(OX56=0," ",VLOOKUP(OX56,PROTOKOL!$A:$E,5,))</f>
        <v xml:space="preserve"> </v>
      </c>
      <c r="PC56" s="82" t="str">
        <f t="shared" si="109"/>
        <v xml:space="preserve"> </v>
      </c>
      <c r="PD56" s="82">
        <f t="shared" si="110"/>
        <v>0</v>
      </c>
      <c r="PE56" s="82" t="str">
        <f t="shared" si="111"/>
        <v xml:space="preserve"> </v>
      </c>
      <c r="PF56" s="185" t="str">
        <f>IF(OQ55+OQ56+OQ57=7.5,"ü","û")</f>
        <v>û</v>
      </c>
      <c r="PG56" s="226"/>
      <c r="PH56" s="61" t="str">
        <f>IF(PJ56=0," ",VLOOKUP(PJ56,PROTOKOL!$A:$F,6))</f>
        <v xml:space="preserve"> </v>
      </c>
      <c r="PI56" s="62"/>
      <c r="PJ56" s="62"/>
      <c r="PK56" s="62"/>
      <c r="PL56" s="63" t="str">
        <f>IF(PJ56=0," ",(VLOOKUP(PJ56,PROTOKOL!$A$1:$E$28,2))*PK56)</f>
        <v xml:space="preserve"> </v>
      </c>
      <c r="PM56" s="64" t="str">
        <f t="shared" si="84"/>
        <v xml:space="preserve"> </v>
      </c>
      <c r="PN56" s="65" t="str">
        <f>IF(PJ56=0," ",VLOOKUP(PJ56,PROTOKOL!$A:$E,5,))</f>
        <v xml:space="preserve"> </v>
      </c>
      <c r="PO56" s="82" t="str">
        <f t="shared" si="85"/>
        <v xml:space="preserve"> </v>
      </c>
      <c r="PP56" s="61" t="str">
        <f>IF(PR56=0," ",VLOOKUP(PR56,PROTOKOL!$A:$F,6))</f>
        <v xml:space="preserve"> </v>
      </c>
      <c r="PQ56" s="66"/>
      <c r="PR56" s="66"/>
      <c r="PS56" s="62"/>
      <c r="PT56" s="63" t="str">
        <f>IF(PR56=0," ",(VLOOKUP(PR56,PROTOKOL!$A$1:$E$28,2))*PS56)</f>
        <v xml:space="preserve"> </v>
      </c>
      <c r="PU56" s="64" t="str">
        <f t="shared" si="86"/>
        <v xml:space="preserve"> </v>
      </c>
      <c r="PV56" s="65" t="str">
        <f>IF(PR56=0," ",VLOOKUP(PR56,PROTOKOL!$A:$E,5,))</f>
        <v xml:space="preserve"> </v>
      </c>
      <c r="PW56" s="82" t="str">
        <f t="shared" si="87"/>
        <v xml:space="preserve"> </v>
      </c>
      <c r="PX56" s="65"/>
      <c r="PY56" s="82" t="str">
        <f t="shared" si="112"/>
        <v xml:space="preserve"> </v>
      </c>
      <c r="PZ56" s="117"/>
      <c r="QA56" s="117"/>
      <c r="QB56" s="117"/>
      <c r="QC56" s="117"/>
      <c r="QD56" s="117"/>
      <c r="QE56" s="117"/>
      <c r="QF56" s="117"/>
      <c r="QG56" s="117"/>
      <c r="QH56" s="117"/>
      <c r="QI56" s="117"/>
      <c r="QJ56" s="117"/>
      <c r="QK56" s="117"/>
      <c r="QL56" s="117"/>
      <c r="QM56" s="117"/>
      <c r="QN56" s="117"/>
      <c r="QO56" s="117"/>
    </row>
    <row r="57" spans="1:457" ht="12.75" customHeight="1" thickBot="1">
      <c r="B57" s="227"/>
      <c r="C57" s="61" t="str">
        <f>IF(E57=0," ",VLOOKUP(E57,PROTOKOL!$A:$F,6))</f>
        <v xml:space="preserve"> </v>
      </c>
      <c r="D57" s="62"/>
      <c r="E57" s="62"/>
      <c r="F57" s="62"/>
      <c r="G57" s="63" t="str">
        <f>IF(E57=0," ",(VLOOKUP(E57,PROTOKOL!$A$1:$E$28,2))*F57)</f>
        <v xml:space="preserve"> </v>
      </c>
      <c r="H57" s="64" t="str">
        <f t="shared" si="0"/>
        <v xml:space="preserve"> </v>
      </c>
      <c r="I57" s="65" t="str">
        <f>IF(E57=0," ",VLOOKUP(E57,PROTOKOL!$A:$E,5,))</f>
        <v xml:space="preserve"> </v>
      </c>
      <c r="J57" s="82" t="str">
        <f t="shared" si="1"/>
        <v xml:space="preserve"> </v>
      </c>
      <c r="K57" s="61" t="str">
        <f>IF(M57=0," ",VLOOKUP(M57,PROTOKOL!$A:$F,6))</f>
        <v xml:space="preserve"> </v>
      </c>
      <c r="L57" s="66"/>
      <c r="M57" s="66"/>
      <c r="N57" s="62"/>
      <c r="O57" s="63" t="str">
        <f>IF(M57=0," ",(VLOOKUP(M57,PROTOKOL!$A$1:$E$28,2))*N57)</f>
        <v xml:space="preserve"> </v>
      </c>
      <c r="P57" s="64" t="str">
        <f t="shared" si="2"/>
        <v xml:space="preserve"> </v>
      </c>
      <c r="Q57" s="65" t="str">
        <f>IF(M57=0," ",VLOOKUP(M57,PROTOKOL!$A:$E,5,))</f>
        <v xml:space="preserve"> </v>
      </c>
      <c r="R57" s="82" t="str">
        <f t="shared" si="3"/>
        <v xml:space="preserve"> </v>
      </c>
      <c r="S57" s="65"/>
      <c r="T57" s="82" t="str">
        <f t="shared" si="88"/>
        <v xml:space="preserve"> </v>
      </c>
      <c r="U57" s="117"/>
      <c r="V57" s="227"/>
      <c r="W57" s="61" t="str">
        <f>IF(Y57=0," ",VLOOKUP(Y57,PROTOKOL!$A:$F,6))</f>
        <v xml:space="preserve"> </v>
      </c>
      <c r="X57" s="62"/>
      <c r="Y57" s="62"/>
      <c r="Z57" s="62"/>
      <c r="AA57" s="63" t="str">
        <f>IF(Y57=0," ",(VLOOKUP(Y57,PROTOKOL!$A$1:$E$28,2))*Z57)</f>
        <v xml:space="preserve"> </v>
      </c>
      <c r="AB57" s="64" t="str">
        <f t="shared" si="4"/>
        <v xml:space="preserve"> </v>
      </c>
      <c r="AC57" s="65" t="str">
        <f>IF(Y57=0," ",VLOOKUP(Y57,PROTOKOL!$A:$E,5,))</f>
        <v xml:space="preserve"> </v>
      </c>
      <c r="AD57" s="82" t="str">
        <f t="shared" si="5"/>
        <v xml:space="preserve"> </v>
      </c>
      <c r="AE57" s="61" t="str">
        <f>IF(AG57=0," ",VLOOKUP(AG57,PROTOKOL!$A:$F,6))</f>
        <v xml:space="preserve"> </v>
      </c>
      <c r="AF57" s="66"/>
      <c r="AG57" s="66"/>
      <c r="AH57" s="62"/>
      <c r="AI57" s="63" t="str">
        <f>IF(AG57=0," ",(VLOOKUP(AG57,PROTOKOL!$A$1:$E$28,2))*AH57)</f>
        <v xml:space="preserve"> </v>
      </c>
      <c r="AJ57" s="64" t="str">
        <f t="shared" si="6"/>
        <v xml:space="preserve"> </v>
      </c>
      <c r="AK57" s="65" t="str">
        <f>IF(AG57=0," ",VLOOKUP(AG57,PROTOKOL!$A:$E,5,))</f>
        <v xml:space="preserve"> </v>
      </c>
      <c r="AL57" s="82" t="str">
        <f t="shared" si="7"/>
        <v xml:space="preserve"> </v>
      </c>
      <c r="AM57" s="65"/>
      <c r="AN57" s="82" t="str">
        <f t="shared" si="89"/>
        <v xml:space="preserve"> </v>
      </c>
      <c r="AO57" s="117"/>
      <c r="AP57" s="227"/>
      <c r="AQ57" s="61" t="str">
        <f>IF(AS57=0," ",VLOOKUP(AS57,PROTOKOL!$A:$F,6))</f>
        <v xml:space="preserve"> </v>
      </c>
      <c r="AR57" s="62"/>
      <c r="AS57" s="62"/>
      <c r="AT57" s="62"/>
      <c r="AU57" s="63" t="str">
        <f>IF(AS57=0," ",(VLOOKUP(AS57,PROTOKOL!$A$1:$E$28,2))*AT57)</f>
        <v xml:space="preserve"> </v>
      </c>
      <c r="AV57" s="64" t="str">
        <f t="shared" si="8"/>
        <v xml:space="preserve"> </v>
      </c>
      <c r="AW57" s="65" t="str">
        <f>IF(AS57=0," ",VLOOKUP(AS57,PROTOKOL!$A:$E,5,))</f>
        <v xml:space="preserve"> </v>
      </c>
      <c r="AX57" s="82" t="str">
        <f t="shared" si="9"/>
        <v xml:space="preserve"> </v>
      </c>
      <c r="AY57" s="61" t="str">
        <f>IF(BA57=0," ",VLOOKUP(BA57,PROTOKOL!$A:$F,6))</f>
        <v xml:space="preserve"> </v>
      </c>
      <c r="AZ57" s="66"/>
      <c r="BA57" s="66"/>
      <c r="BB57" s="62"/>
      <c r="BC57" s="63" t="str">
        <f>IF(BA57=0," ",(VLOOKUP(BA57,PROTOKOL!$A$1:$E$28,2))*BB57)</f>
        <v xml:space="preserve"> </v>
      </c>
      <c r="BD57" s="64" t="str">
        <f t="shared" si="10"/>
        <v xml:space="preserve"> </v>
      </c>
      <c r="BE57" s="65" t="str">
        <f>IF(BA57=0," ",VLOOKUP(BA57,PROTOKOL!$A:$E,5,))</f>
        <v xml:space="preserve"> </v>
      </c>
      <c r="BF57" s="82" t="str">
        <f t="shared" si="11"/>
        <v xml:space="preserve"> </v>
      </c>
      <c r="BG57" s="65"/>
      <c r="BH57" s="82" t="str">
        <f t="shared" si="90"/>
        <v xml:space="preserve"> </v>
      </c>
      <c r="BI57" s="117"/>
      <c r="BJ57" s="227"/>
      <c r="BK57" s="61" t="str">
        <f>IF(BM57=0," ",VLOOKUP(BM57,PROTOKOL!$A:$F,6))</f>
        <v xml:space="preserve"> </v>
      </c>
      <c r="BL57" s="62"/>
      <c r="BM57" s="62"/>
      <c r="BN57" s="62"/>
      <c r="BO57" s="63" t="str">
        <f>IF(BM57=0," ",(VLOOKUP(BM57,PROTOKOL!$A$1:$E$28,2))*BN57)</f>
        <v xml:space="preserve"> </v>
      </c>
      <c r="BP57" s="64" t="str">
        <f t="shared" si="12"/>
        <v xml:space="preserve"> </v>
      </c>
      <c r="BQ57" s="65" t="str">
        <f>IF(BM57=0," ",VLOOKUP(BM57,PROTOKOL!$A:$E,5,))</f>
        <v xml:space="preserve"> </v>
      </c>
      <c r="BR57" s="82" t="str">
        <f t="shared" si="13"/>
        <v xml:space="preserve"> </v>
      </c>
      <c r="BS57" s="61" t="str">
        <f>IF(BU57=0," ",VLOOKUP(BU57,PROTOKOL!$A:$F,6))</f>
        <v xml:space="preserve"> </v>
      </c>
      <c r="BT57" s="66"/>
      <c r="BU57" s="66"/>
      <c r="BV57" s="62"/>
      <c r="BW57" s="63" t="str">
        <f>IF(BU57=0," ",(VLOOKUP(BU57,PROTOKOL!$A$1:$E$28,2))*BV57)</f>
        <v xml:space="preserve"> </v>
      </c>
      <c r="BX57" s="64" t="str">
        <f t="shared" si="14"/>
        <v xml:space="preserve"> </v>
      </c>
      <c r="BY57" s="65" t="str">
        <f>IF(BU57=0," ",VLOOKUP(BU57,PROTOKOL!$A:$E,5,))</f>
        <v xml:space="preserve"> </v>
      </c>
      <c r="BZ57" s="82" t="str">
        <f t="shared" si="15"/>
        <v xml:space="preserve"> </v>
      </c>
      <c r="CA57" s="65"/>
      <c r="CB57" s="82" t="str">
        <f t="shared" si="91"/>
        <v xml:space="preserve"> </v>
      </c>
      <c r="CC57" s="117"/>
      <c r="CD57" s="227"/>
      <c r="CE57" s="61" t="str">
        <f>IF(CG57=0," ",VLOOKUP(CG57,PROTOKOL!$A:$F,6))</f>
        <v>Forklift Operatörü</v>
      </c>
      <c r="CF57" s="62">
        <v>1</v>
      </c>
      <c r="CG57" s="62">
        <v>13</v>
      </c>
      <c r="CH57" s="62">
        <v>4</v>
      </c>
      <c r="CI57" s="63">
        <f>IF(CG57=0," ",(VLOOKUP(CG57,PROTOKOL!$A$1:$E$28,2))*CH57)</f>
        <v>0</v>
      </c>
      <c r="CJ57" s="64">
        <f t="shared" si="16"/>
        <v>1</v>
      </c>
      <c r="CK57" s="65">
        <f>IF(CG57=0," ",VLOOKUP(CG57,PROTOKOL!$A:$E,5,))</f>
        <v>7.5</v>
      </c>
      <c r="CL57" s="82">
        <f>IF(CG57=0," ",CK57*CJ57)/7.5*4</f>
        <v>4</v>
      </c>
      <c r="CM57" s="61" t="str">
        <f>IF(CO57=0," ",VLOOKUP(CO57,PROTOKOL!$A:$F,6))</f>
        <v xml:space="preserve"> </v>
      </c>
      <c r="CN57" s="66"/>
      <c r="CO57" s="66"/>
      <c r="CP57" s="62"/>
      <c r="CQ57" s="63" t="str">
        <f>IF(CO57=0," ",(VLOOKUP(CO57,PROTOKOL!$A$1:$E$28,2))*CP57)</f>
        <v xml:space="preserve"> </v>
      </c>
      <c r="CR57" s="64" t="str">
        <f t="shared" si="18"/>
        <v xml:space="preserve"> </v>
      </c>
      <c r="CS57" s="65" t="str">
        <f>IF(CO57=0," ",VLOOKUP(CO57,PROTOKOL!$A:$E,5,))</f>
        <v xml:space="preserve"> </v>
      </c>
      <c r="CT57" s="82" t="str">
        <f t="shared" si="19"/>
        <v xml:space="preserve"> </v>
      </c>
      <c r="CU57" s="65"/>
      <c r="CV57" s="82" t="str">
        <f t="shared" si="92"/>
        <v xml:space="preserve"> </v>
      </c>
      <c r="CW57" s="117"/>
      <c r="CX57" s="227"/>
      <c r="CY57" s="61" t="str">
        <f>IF(DA57=0," ",VLOOKUP(DA57,PROTOKOL!$A:$F,6))</f>
        <v xml:space="preserve"> </v>
      </c>
      <c r="CZ57" s="62"/>
      <c r="DA57" s="62"/>
      <c r="DB57" s="62"/>
      <c r="DC57" s="63" t="str">
        <f>IF(DA57=0," ",(VLOOKUP(DA57,PROTOKOL!$A$1:$E$28,2))*DB57)</f>
        <v xml:space="preserve"> </v>
      </c>
      <c r="DD57" s="64" t="str">
        <f t="shared" si="20"/>
        <v xml:space="preserve"> </v>
      </c>
      <c r="DE57" s="65" t="str">
        <f>IF(DA57=0," ",VLOOKUP(DA57,PROTOKOL!$A:$E,5,))</f>
        <v xml:space="preserve"> </v>
      </c>
      <c r="DF57" s="82" t="str">
        <f t="shared" si="21"/>
        <v xml:space="preserve"> </v>
      </c>
      <c r="DG57" s="61" t="str">
        <f>IF(DI57=0," ",VLOOKUP(DI57,PROTOKOL!$A:$F,6))</f>
        <v xml:space="preserve"> </v>
      </c>
      <c r="DH57" s="66"/>
      <c r="DI57" s="66"/>
      <c r="DJ57" s="62"/>
      <c r="DK57" s="63" t="str">
        <f>IF(DI57=0," ",(VLOOKUP(DI57,PROTOKOL!$A$1:$E$28,2))*DJ57)</f>
        <v xml:space="preserve"> </v>
      </c>
      <c r="DL57" s="64" t="str">
        <f t="shared" si="22"/>
        <v xml:space="preserve"> </v>
      </c>
      <c r="DM57" s="65" t="str">
        <f>IF(DI57=0," ",VLOOKUP(DI57,PROTOKOL!$A:$E,5,))</f>
        <v xml:space="preserve"> </v>
      </c>
      <c r="DN57" s="82" t="str">
        <f t="shared" si="23"/>
        <v xml:space="preserve"> </v>
      </c>
      <c r="DO57" s="65"/>
      <c r="DP57" s="82" t="str">
        <f t="shared" si="93"/>
        <v xml:space="preserve"> </v>
      </c>
      <c r="DQ57" s="117"/>
      <c r="DR57" s="227"/>
      <c r="DS57" s="61" t="str">
        <f>IF(DU57=0," ",VLOOKUP(DU57,PROTOKOL!$A:$F,6))</f>
        <v xml:space="preserve"> </v>
      </c>
      <c r="DT57" s="62"/>
      <c r="DU57" s="62"/>
      <c r="DV57" s="62"/>
      <c r="DW57" s="63" t="str">
        <f>IF(DU57=0," ",(VLOOKUP(DU57,PROTOKOL!$A$1:$E$28,2))*DV57)</f>
        <v xml:space="preserve"> </v>
      </c>
      <c r="DX57" s="64" t="str">
        <f t="shared" si="24"/>
        <v xml:space="preserve"> </v>
      </c>
      <c r="DY57" s="65" t="str">
        <f>IF(DU57=0," ",VLOOKUP(DU57,PROTOKOL!$A:$E,5,))</f>
        <v xml:space="preserve"> </v>
      </c>
      <c r="DZ57" s="82" t="str">
        <f t="shared" si="25"/>
        <v xml:space="preserve"> </v>
      </c>
      <c r="EA57" s="61" t="str">
        <f>IF(EC57=0," ",VLOOKUP(EC57,PROTOKOL!$A:$F,6))</f>
        <v xml:space="preserve"> </v>
      </c>
      <c r="EB57" s="66"/>
      <c r="EC57" s="66"/>
      <c r="ED57" s="62"/>
      <c r="EE57" s="63" t="str">
        <f>IF(EC57=0," ",(VLOOKUP(EC57,PROTOKOL!$A$1:$E$28,2))*ED57)</f>
        <v xml:space="preserve"> </v>
      </c>
      <c r="EF57" s="64" t="str">
        <f t="shared" si="26"/>
        <v xml:space="preserve"> </v>
      </c>
      <c r="EG57" s="65" t="str">
        <f>IF(EC57=0," ",VLOOKUP(EC57,PROTOKOL!$A:$E,5,))</f>
        <v xml:space="preserve"> </v>
      </c>
      <c r="EH57" s="82" t="str">
        <f t="shared" si="27"/>
        <v xml:space="preserve"> </v>
      </c>
      <c r="EI57" s="65"/>
      <c r="EJ57" s="82" t="str">
        <f t="shared" si="94"/>
        <v xml:space="preserve"> </v>
      </c>
      <c r="EK57" s="117"/>
      <c r="EL57" s="227"/>
      <c r="EM57" s="61" t="str">
        <f>IF(EO57=0," ",VLOOKUP(EO57,PROTOKOL!$A:$F,6))</f>
        <v xml:space="preserve"> </v>
      </c>
      <c r="EN57" s="62"/>
      <c r="EO57" s="62"/>
      <c r="EP57" s="62"/>
      <c r="EQ57" s="63" t="str">
        <f>IF(EO57=0," ",(VLOOKUP(EO57,PROTOKOL!$A$1:$E$28,2))*EP57)</f>
        <v xml:space="preserve"> </v>
      </c>
      <c r="ER57" s="64" t="str">
        <f t="shared" si="28"/>
        <v xml:space="preserve"> </v>
      </c>
      <c r="ES57" s="65" t="str">
        <f>IF(EO57=0," ",VLOOKUP(EO57,PROTOKOL!$A:$E,5,))</f>
        <v xml:space="preserve"> </v>
      </c>
      <c r="ET57" s="82" t="str">
        <f t="shared" si="29"/>
        <v xml:space="preserve"> </v>
      </c>
      <c r="EU57" s="61" t="str">
        <f>IF(EW57=0," ",VLOOKUP(EW57,PROTOKOL!$A:$F,6))</f>
        <v xml:space="preserve"> </v>
      </c>
      <c r="EV57" s="66"/>
      <c r="EW57" s="66"/>
      <c r="EX57" s="62"/>
      <c r="EY57" s="63" t="str">
        <f>IF(EW57=0," ",(VLOOKUP(EW57,PROTOKOL!$A$1:$E$28,2))*EX57)</f>
        <v xml:space="preserve"> </v>
      </c>
      <c r="EZ57" s="64" t="str">
        <f t="shared" si="30"/>
        <v xml:space="preserve"> </v>
      </c>
      <c r="FA57" s="65" t="str">
        <f>IF(EW57=0," ",VLOOKUP(EW57,PROTOKOL!$A:$E,5,))</f>
        <v xml:space="preserve"> </v>
      </c>
      <c r="FB57" s="82" t="str">
        <f t="shared" si="31"/>
        <v xml:space="preserve"> </v>
      </c>
      <c r="FC57" s="65"/>
      <c r="FD57" s="82" t="str">
        <f t="shared" si="95"/>
        <v xml:space="preserve"> </v>
      </c>
      <c r="FE57" s="117"/>
      <c r="FF57" s="227"/>
      <c r="FG57" s="61" t="str">
        <f>IF(FI57=0," ",VLOOKUP(FI57,PROTOKOL!$A:$F,6))</f>
        <v>Forklift Operatörü</v>
      </c>
      <c r="FH57" s="62">
        <v>1</v>
      </c>
      <c r="FI57" s="62">
        <v>13</v>
      </c>
      <c r="FJ57" s="62">
        <v>0.5</v>
      </c>
      <c r="FK57" s="63">
        <f>IF(FI57=0," ",(VLOOKUP(FI57,PROTOKOL!$A$1:$E$28,2))*FJ57)</f>
        <v>0</v>
      </c>
      <c r="FL57" s="64">
        <f t="shared" si="32"/>
        <v>1</v>
      </c>
      <c r="FM57" s="65">
        <f>IF(FI57=0," ",VLOOKUP(FI57,PROTOKOL!$A:$E,5,))</f>
        <v>7.5</v>
      </c>
      <c r="FN57" s="82">
        <f>IF(FI57=0," ",FM57*FL57)/7.5*0.5</f>
        <v>0.5</v>
      </c>
      <c r="FO57" s="61" t="str">
        <f>IF(FQ57=0," ",VLOOKUP(FQ57,PROTOKOL!$A:$F,6))</f>
        <v xml:space="preserve"> </v>
      </c>
      <c r="FP57" s="66"/>
      <c r="FQ57" s="66"/>
      <c r="FR57" s="62"/>
      <c r="FS57" s="63" t="str">
        <f>IF(FQ57=0," ",(VLOOKUP(FQ57,PROTOKOL!$A$1:$E$28,2))*FR57)</f>
        <v xml:space="preserve"> </v>
      </c>
      <c r="FT57" s="64" t="str">
        <f t="shared" si="34"/>
        <v xml:space="preserve"> </v>
      </c>
      <c r="FU57" s="65" t="str">
        <f>IF(FQ57=0," ",VLOOKUP(FQ57,PROTOKOL!$A:$E,5,))</f>
        <v xml:space="preserve"> </v>
      </c>
      <c r="FV57" s="82" t="str">
        <f t="shared" si="35"/>
        <v xml:space="preserve"> </v>
      </c>
      <c r="FW57" s="65"/>
      <c r="FX57" s="82" t="str">
        <f t="shared" si="96"/>
        <v xml:space="preserve"> </v>
      </c>
      <c r="FY57" s="117"/>
      <c r="FZ57" s="227"/>
      <c r="GA57" s="61" t="str">
        <f>IF(GC57=0," ",VLOOKUP(GC57,PROTOKOL!$A:$F,6))</f>
        <v xml:space="preserve"> </v>
      </c>
      <c r="GB57" s="62"/>
      <c r="GC57" s="62"/>
      <c r="GD57" s="62"/>
      <c r="GE57" s="63" t="str">
        <f>IF(GC57=0," ",(VLOOKUP(GC57,PROTOKOL!$A$1:$E$28,2))*GD57)</f>
        <v xml:space="preserve"> </v>
      </c>
      <c r="GF57" s="64" t="str">
        <f t="shared" si="36"/>
        <v xml:space="preserve"> </v>
      </c>
      <c r="GG57" s="65" t="str">
        <f>IF(GC57=0," ",VLOOKUP(GC57,PROTOKOL!$A:$E,5,))</f>
        <v xml:space="preserve"> </v>
      </c>
      <c r="GH57" s="82" t="str">
        <f t="shared" si="37"/>
        <v xml:space="preserve"> </v>
      </c>
      <c r="GI57" s="61" t="str">
        <f>IF(GK57=0," ",VLOOKUP(GK57,PROTOKOL!$A:$F,6))</f>
        <v xml:space="preserve"> </v>
      </c>
      <c r="GJ57" s="66"/>
      <c r="GK57" s="66"/>
      <c r="GL57" s="62"/>
      <c r="GM57" s="63" t="str">
        <f>IF(GK57=0," ",(VLOOKUP(GK57,PROTOKOL!$A$1:$E$28,2))*GL57)</f>
        <v xml:space="preserve"> </v>
      </c>
      <c r="GN57" s="64" t="str">
        <f t="shared" si="38"/>
        <v xml:space="preserve"> </v>
      </c>
      <c r="GO57" s="65" t="str">
        <f>IF(GK57=0," ",VLOOKUP(GK57,PROTOKOL!$A:$E,5,))</f>
        <v xml:space="preserve"> </v>
      </c>
      <c r="GP57" s="82" t="str">
        <f t="shared" si="39"/>
        <v xml:space="preserve"> </v>
      </c>
      <c r="GQ57" s="65"/>
      <c r="GR57" s="82" t="str">
        <f t="shared" si="97"/>
        <v xml:space="preserve"> </v>
      </c>
      <c r="GS57" s="117"/>
      <c r="GT57" s="227"/>
      <c r="GU57" s="61" t="str">
        <f>IF(GW57=0," ",VLOOKUP(GW57,PROTOKOL!$A:$F,6))</f>
        <v xml:space="preserve"> </v>
      </c>
      <c r="GV57" s="62"/>
      <c r="GW57" s="62"/>
      <c r="GX57" s="62"/>
      <c r="GY57" s="63" t="str">
        <f>IF(GW57=0," ",(VLOOKUP(GW57,PROTOKOL!$A$1:$E$28,2))*GX57)</f>
        <v xml:space="preserve"> </v>
      </c>
      <c r="GZ57" s="64" t="str">
        <f t="shared" si="40"/>
        <v xml:space="preserve"> </v>
      </c>
      <c r="HA57" s="65" t="str">
        <f>IF(GW57=0," ",VLOOKUP(GW57,PROTOKOL!$A:$E,5,))</f>
        <v xml:space="preserve"> </v>
      </c>
      <c r="HB57" s="82" t="str">
        <f t="shared" si="41"/>
        <v xml:space="preserve"> </v>
      </c>
      <c r="HC57" s="61" t="str">
        <f>IF(HE57=0," ",VLOOKUP(HE57,PROTOKOL!$A:$F,6))</f>
        <v xml:space="preserve"> </v>
      </c>
      <c r="HD57" s="66"/>
      <c r="HE57" s="66"/>
      <c r="HF57" s="62"/>
      <c r="HG57" s="63" t="str">
        <f>IF(HE57=0," ",(VLOOKUP(HE57,PROTOKOL!$A$1:$E$28,2))*HF57)</f>
        <v xml:space="preserve"> </v>
      </c>
      <c r="HH57" s="64" t="str">
        <f t="shared" si="42"/>
        <v xml:space="preserve"> </v>
      </c>
      <c r="HI57" s="65" t="str">
        <f>IF(HE57=0," ",VLOOKUP(HE57,PROTOKOL!$A:$E,5,))</f>
        <v xml:space="preserve"> </v>
      </c>
      <c r="HJ57" s="82" t="str">
        <f t="shared" si="43"/>
        <v xml:space="preserve"> </v>
      </c>
      <c r="HK57" s="65"/>
      <c r="HL57" s="82" t="str">
        <f t="shared" si="98"/>
        <v xml:space="preserve"> </v>
      </c>
      <c r="HM57" s="117"/>
      <c r="HN57" s="227"/>
      <c r="HO57" s="61" t="str">
        <f>IF(HQ57=0," ",VLOOKUP(HQ57,PROTOKOL!$A:$F,6))</f>
        <v xml:space="preserve"> </v>
      </c>
      <c r="HP57" s="62"/>
      <c r="HQ57" s="62"/>
      <c r="HR57" s="62"/>
      <c r="HS57" s="63" t="str">
        <f>IF(HQ57=0," ",(VLOOKUP(HQ57,PROTOKOL!$A$1:$E$28,2))*HR57)</f>
        <v xml:space="preserve"> </v>
      </c>
      <c r="HT57" s="64" t="str">
        <f t="shared" si="44"/>
        <v xml:space="preserve"> </v>
      </c>
      <c r="HU57" s="65" t="str">
        <f>IF(HQ57=0," ",VLOOKUP(HQ57,PROTOKOL!$A:$E,5,))</f>
        <v xml:space="preserve"> </v>
      </c>
      <c r="HV57" s="82" t="str">
        <f t="shared" si="45"/>
        <v xml:space="preserve"> </v>
      </c>
      <c r="HW57" s="61" t="str">
        <f>IF(HY57=0," ",VLOOKUP(HY57,PROTOKOL!$A:$F,6))</f>
        <v xml:space="preserve"> </v>
      </c>
      <c r="HX57" s="66"/>
      <c r="HY57" s="66"/>
      <c r="HZ57" s="62"/>
      <c r="IA57" s="63" t="str">
        <f>IF(HY57=0," ",(VLOOKUP(HY57,PROTOKOL!$A$1:$E$28,2))*HZ57)</f>
        <v xml:space="preserve"> </v>
      </c>
      <c r="IB57" s="64" t="str">
        <f t="shared" si="46"/>
        <v xml:space="preserve"> </v>
      </c>
      <c r="IC57" s="65" t="str">
        <f>IF(HY57=0," ",VLOOKUP(HY57,PROTOKOL!$A:$E,5,))</f>
        <v xml:space="preserve"> </v>
      </c>
      <c r="ID57" s="82" t="str">
        <f t="shared" si="47"/>
        <v xml:space="preserve"> </v>
      </c>
      <c r="IE57" s="65"/>
      <c r="IF57" s="82" t="str">
        <f t="shared" si="99"/>
        <v xml:space="preserve"> </v>
      </c>
      <c r="IG57" s="117"/>
      <c r="IH57" s="227"/>
      <c r="II57" s="61" t="str">
        <f>IF(IK57=0," ",VLOOKUP(IK57,PROTOKOL!$A:$F,6))</f>
        <v xml:space="preserve"> </v>
      </c>
      <c r="IJ57" s="62"/>
      <c r="IK57" s="62"/>
      <c r="IL57" s="62"/>
      <c r="IM57" s="63" t="str">
        <f>IF(IK57=0," ",(VLOOKUP(IK57,PROTOKOL!$A$1:$E$28,2))*IL57)</f>
        <v xml:space="preserve"> </v>
      </c>
      <c r="IN57" s="64" t="str">
        <f t="shared" si="48"/>
        <v xml:space="preserve"> </v>
      </c>
      <c r="IO57" s="65" t="str">
        <f>IF(IK57=0," ",VLOOKUP(IK57,PROTOKOL!$A:$E,5,))</f>
        <v xml:space="preserve"> </v>
      </c>
      <c r="IP57" s="82" t="str">
        <f t="shared" si="49"/>
        <v xml:space="preserve"> </v>
      </c>
      <c r="IQ57" s="61" t="str">
        <f>IF(IS57=0," ",VLOOKUP(IS57,PROTOKOL!$A:$F,6))</f>
        <v xml:space="preserve"> </v>
      </c>
      <c r="IR57" s="66"/>
      <c r="IS57" s="66"/>
      <c r="IT57" s="62"/>
      <c r="IU57" s="63" t="str">
        <f>IF(IS57=0," ",(VLOOKUP(IS57,PROTOKOL!$A$1:$E$28,2))*IT57)</f>
        <v xml:space="preserve"> </v>
      </c>
      <c r="IV57" s="64" t="str">
        <f t="shared" si="50"/>
        <v xml:space="preserve"> </v>
      </c>
      <c r="IW57" s="65" t="str">
        <f>IF(IS57=0," ",VLOOKUP(IS57,PROTOKOL!$A:$E,5,))</f>
        <v xml:space="preserve"> </v>
      </c>
      <c r="IX57" s="82" t="str">
        <f t="shared" si="51"/>
        <v xml:space="preserve"> </v>
      </c>
      <c r="IY57" s="65"/>
      <c r="IZ57" s="82" t="str">
        <f t="shared" si="100"/>
        <v xml:space="preserve"> </v>
      </c>
      <c r="JA57" s="117"/>
      <c r="JB57" s="227"/>
      <c r="JC57" s="61" t="str">
        <f>IF(JE57=0," ",VLOOKUP(JE57,PROTOKOL!$A:$F,6))</f>
        <v xml:space="preserve"> </v>
      </c>
      <c r="JD57" s="62"/>
      <c r="JE57" s="62"/>
      <c r="JF57" s="62"/>
      <c r="JG57" s="63" t="str">
        <f>IF(JE57=0," ",(VLOOKUP(JE57,PROTOKOL!$A$1:$E$28,2))*JF57)</f>
        <v xml:space="preserve"> </v>
      </c>
      <c r="JH57" s="64" t="str">
        <f t="shared" si="52"/>
        <v xml:space="preserve"> </v>
      </c>
      <c r="JI57" s="65" t="str">
        <f>IF(JE57=0," ",VLOOKUP(JE57,PROTOKOL!$A:$E,5,))</f>
        <v xml:space="preserve"> </v>
      </c>
      <c r="JJ57" s="82" t="str">
        <f t="shared" si="53"/>
        <v xml:space="preserve"> </v>
      </c>
      <c r="JK57" s="61" t="str">
        <f>IF(JM57=0," ",VLOOKUP(JM57,PROTOKOL!$A:$F,6))</f>
        <v xml:space="preserve"> </v>
      </c>
      <c r="JL57" s="66"/>
      <c r="JM57" s="66"/>
      <c r="JN57" s="62"/>
      <c r="JO57" s="63" t="str">
        <f>IF(JM57=0," ",(VLOOKUP(JM57,PROTOKOL!$A$1:$E$28,2))*JN57)</f>
        <v xml:space="preserve"> </v>
      </c>
      <c r="JP57" s="64" t="str">
        <f t="shared" si="54"/>
        <v xml:space="preserve"> </v>
      </c>
      <c r="JQ57" s="65" t="str">
        <f>IF(JM57=0," ",VLOOKUP(JM57,PROTOKOL!$A:$E,5,))</f>
        <v xml:space="preserve"> </v>
      </c>
      <c r="JR57" s="82" t="str">
        <f t="shared" si="55"/>
        <v xml:space="preserve"> </v>
      </c>
      <c r="JS57" s="65"/>
      <c r="JT57" s="82" t="str">
        <f t="shared" si="101"/>
        <v xml:space="preserve"> </v>
      </c>
      <c r="JU57" s="117"/>
      <c r="JV57" s="227"/>
      <c r="JW57" s="61" t="str">
        <f>IF(JY57=0," ",VLOOKUP(JY57,PROTOKOL!$A:$F,6))</f>
        <v xml:space="preserve"> </v>
      </c>
      <c r="JX57" s="62"/>
      <c r="JY57" s="62"/>
      <c r="JZ57" s="62"/>
      <c r="KA57" s="63" t="str">
        <f>IF(JY57=0," ",(VLOOKUP(JY57,PROTOKOL!$A$1:$E$28,2))*JZ57)</f>
        <v xml:space="preserve"> </v>
      </c>
      <c r="KB57" s="64" t="str">
        <f t="shared" si="56"/>
        <v xml:space="preserve"> </v>
      </c>
      <c r="KC57" s="65" t="str">
        <f>IF(JY57=0," ",VLOOKUP(JY57,PROTOKOL!$A:$E,5,))</f>
        <v xml:space="preserve"> </v>
      </c>
      <c r="KD57" s="82" t="str">
        <f t="shared" si="57"/>
        <v xml:space="preserve"> </v>
      </c>
      <c r="KE57" s="61" t="str">
        <f>IF(KG57=0," ",VLOOKUP(KG57,PROTOKOL!$A:$F,6))</f>
        <v xml:space="preserve"> </v>
      </c>
      <c r="KF57" s="66"/>
      <c r="KG57" s="66"/>
      <c r="KH57" s="62"/>
      <c r="KI57" s="63" t="str">
        <f>IF(KG57=0," ",(VLOOKUP(KG57,PROTOKOL!$A$1:$E$28,2))*KH57)</f>
        <v xml:space="preserve"> </v>
      </c>
      <c r="KJ57" s="64" t="str">
        <f t="shared" si="58"/>
        <v xml:space="preserve"> </v>
      </c>
      <c r="KK57" s="65" t="str">
        <f>IF(KG57=0," ",VLOOKUP(KG57,PROTOKOL!$A:$E,5,))</f>
        <v xml:space="preserve"> </v>
      </c>
      <c r="KL57" s="82" t="str">
        <f t="shared" si="59"/>
        <v xml:space="preserve"> </v>
      </c>
      <c r="KM57" s="65"/>
      <c r="KN57" s="82" t="str">
        <f t="shared" si="102"/>
        <v xml:space="preserve"> </v>
      </c>
      <c r="KO57" s="117"/>
      <c r="KP57" s="227"/>
      <c r="KQ57" s="61" t="str">
        <f>IF(KS57=0," ",VLOOKUP(KS57,PROTOKOL!$A:$F,6))</f>
        <v xml:space="preserve"> </v>
      </c>
      <c r="KR57" s="62"/>
      <c r="KS57" s="62"/>
      <c r="KT57" s="62"/>
      <c r="KU57" s="63" t="str">
        <f>IF(KS57=0," ",(VLOOKUP(KS57,PROTOKOL!$A$1:$E$28,2))*KT57)</f>
        <v xml:space="preserve"> </v>
      </c>
      <c r="KV57" s="64" t="str">
        <f t="shared" si="60"/>
        <v xml:space="preserve"> </v>
      </c>
      <c r="KW57" s="65" t="str">
        <f>IF(KS57=0," ",VLOOKUP(KS57,PROTOKOL!$A:$E,5,))</f>
        <v xml:space="preserve"> </v>
      </c>
      <c r="KX57" s="82" t="str">
        <f t="shared" si="61"/>
        <v xml:space="preserve"> </v>
      </c>
      <c r="KY57" s="61" t="str">
        <f>IF(LA57=0," ",VLOOKUP(LA57,PROTOKOL!$A:$F,6))</f>
        <v xml:space="preserve"> </v>
      </c>
      <c r="KZ57" s="66"/>
      <c r="LA57" s="66"/>
      <c r="LB57" s="62"/>
      <c r="LC57" s="63" t="str">
        <f>IF(LA57=0," ",(VLOOKUP(LA57,PROTOKOL!$A$1:$E$28,2))*LB57)</f>
        <v xml:space="preserve"> </v>
      </c>
      <c r="LD57" s="64" t="str">
        <f t="shared" si="62"/>
        <v xml:space="preserve"> </v>
      </c>
      <c r="LE57" s="65" t="str">
        <f>IF(LA57=0," ",VLOOKUP(LA57,PROTOKOL!$A:$E,5,))</f>
        <v xml:space="preserve"> </v>
      </c>
      <c r="LF57" s="82" t="str">
        <f t="shared" si="63"/>
        <v xml:space="preserve"> </v>
      </c>
      <c r="LG57" s="65"/>
      <c r="LH57" s="82" t="str">
        <f t="shared" si="103"/>
        <v xml:space="preserve"> </v>
      </c>
      <c r="LI57" s="117"/>
      <c r="LJ57" s="227"/>
      <c r="LK57" s="61" t="str">
        <f>IF(LM57=0," ",VLOOKUP(LM57,PROTOKOL!$A:$F,6))</f>
        <v xml:space="preserve"> </v>
      </c>
      <c r="LL57" s="62"/>
      <c r="LM57" s="62"/>
      <c r="LN57" s="62"/>
      <c r="LO57" s="63" t="str">
        <f>IF(LM57=0," ",(VLOOKUP(LM57,PROTOKOL!$A$1:$E$28,2))*LN57)</f>
        <v xml:space="preserve"> </v>
      </c>
      <c r="LP57" s="64" t="str">
        <f t="shared" si="64"/>
        <v xml:space="preserve"> </v>
      </c>
      <c r="LQ57" s="65" t="str">
        <f>IF(LM57=0," ",VLOOKUP(LM57,PROTOKOL!$A:$E,5,))</f>
        <v xml:space="preserve"> </v>
      </c>
      <c r="LR57" s="82" t="str">
        <f t="shared" si="65"/>
        <v xml:space="preserve"> </v>
      </c>
      <c r="LS57" s="61" t="str">
        <f>IF(LU57=0," ",VLOOKUP(LU57,PROTOKOL!$A:$F,6))</f>
        <v xml:space="preserve"> </v>
      </c>
      <c r="LT57" s="66"/>
      <c r="LU57" s="66"/>
      <c r="LV57" s="62"/>
      <c r="LW57" s="63" t="str">
        <f>IF(LU57=0," ",(VLOOKUP(LU57,PROTOKOL!$A$1:$E$28,2))*LV57)</f>
        <v xml:space="preserve"> </v>
      </c>
      <c r="LX57" s="64" t="str">
        <f t="shared" si="66"/>
        <v xml:space="preserve"> </v>
      </c>
      <c r="LY57" s="65" t="str">
        <f>IF(LU57=0," ",VLOOKUP(LU57,PROTOKOL!$A:$E,5,))</f>
        <v xml:space="preserve"> </v>
      </c>
      <c r="LZ57" s="82" t="str">
        <f t="shared" si="67"/>
        <v xml:space="preserve"> </v>
      </c>
      <c r="MA57" s="65"/>
      <c r="MB57" s="82" t="str">
        <f t="shared" si="104"/>
        <v xml:space="preserve"> </v>
      </c>
      <c r="MC57" s="117"/>
      <c r="MD57" s="227"/>
      <c r="ME57" s="61" t="str">
        <f>IF(MG57=0," ",VLOOKUP(MG57,PROTOKOL!$A:$F,6))</f>
        <v xml:space="preserve"> </v>
      </c>
      <c r="MF57" s="62"/>
      <c r="MG57" s="62"/>
      <c r="MH57" s="62"/>
      <c r="MI57" s="63" t="str">
        <f>IF(MG57=0," ",(VLOOKUP(MG57,PROTOKOL!$A$1:$E$28,2))*MH57)</f>
        <v xml:space="preserve"> </v>
      </c>
      <c r="MJ57" s="64" t="str">
        <f t="shared" si="68"/>
        <v xml:space="preserve"> </v>
      </c>
      <c r="MK57" s="65" t="str">
        <f>IF(MG57=0," ",VLOOKUP(MG57,PROTOKOL!$A:$E,5,))</f>
        <v xml:space="preserve"> </v>
      </c>
      <c r="ML57" s="82" t="str">
        <f t="shared" si="69"/>
        <v xml:space="preserve"> </v>
      </c>
      <c r="MM57" s="61" t="str">
        <f>IF(MO57=0," ",VLOOKUP(MO57,PROTOKOL!$A:$F,6))</f>
        <v xml:space="preserve"> </v>
      </c>
      <c r="MN57" s="66"/>
      <c r="MO57" s="66"/>
      <c r="MP57" s="62"/>
      <c r="MQ57" s="63" t="str">
        <f>IF(MO57=0," ",(VLOOKUP(MO57,PROTOKOL!$A$1:$E$28,2))*MP57)</f>
        <v xml:space="preserve"> </v>
      </c>
      <c r="MR57" s="64" t="str">
        <f t="shared" si="70"/>
        <v xml:space="preserve"> </v>
      </c>
      <c r="MS57" s="65" t="str">
        <f>IF(MO57=0," ",VLOOKUP(MO57,PROTOKOL!$A:$E,5,))</f>
        <v xml:space="preserve"> </v>
      </c>
      <c r="MT57" s="82" t="str">
        <f t="shared" si="71"/>
        <v xml:space="preserve"> </v>
      </c>
      <c r="MU57" s="65"/>
      <c r="MV57" s="82" t="str">
        <f t="shared" si="105"/>
        <v xml:space="preserve"> </v>
      </c>
      <c r="MW57" s="117"/>
      <c r="MX57" s="227"/>
      <c r="MY57" s="61" t="str">
        <f>IF(NA57=0," ",VLOOKUP(NA57,PROTOKOL!$A:$F,6))</f>
        <v xml:space="preserve"> </v>
      </c>
      <c r="MZ57" s="62"/>
      <c r="NA57" s="62"/>
      <c r="NB57" s="62"/>
      <c r="NC57" s="63" t="str">
        <f>IF(NA57=0," ",(VLOOKUP(NA57,PROTOKOL!$A$1:$E$28,2))*NB57)</f>
        <v xml:space="preserve"> </v>
      </c>
      <c r="ND57" s="64" t="str">
        <f t="shared" si="72"/>
        <v xml:space="preserve"> </v>
      </c>
      <c r="NE57" s="65" t="str">
        <f>IF(NA57=0," ",VLOOKUP(NA57,PROTOKOL!$A:$E,5,))</f>
        <v xml:space="preserve"> </v>
      </c>
      <c r="NF57" s="82" t="str">
        <f t="shared" si="73"/>
        <v xml:space="preserve"> </v>
      </c>
      <c r="NG57" s="61" t="str">
        <f>IF(NI57=0," ",VLOOKUP(NI57,PROTOKOL!$A:$F,6))</f>
        <v xml:space="preserve"> </v>
      </c>
      <c r="NH57" s="66"/>
      <c r="NI57" s="66"/>
      <c r="NJ57" s="62"/>
      <c r="NK57" s="63" t="str">
        <f>IF(NI57=0," ",(VLOOKUP(NI57,PROTOKOL!$A$1:$E$28,2))*NJ57)</f>
        <v xml:space="preserve"> </v>
      </c>
      <c r="NL57" s="64" t="str">
        <f t="shared" si="74"/>
        <v xml:space="preserve"> </v>
      </c>
      <c r="NM57" s="65" t="str">
        <f>IF(NI57=0," ",VLOOKUP(NI57,PROTOKOL!$A:$E,5,))</f>
        <v xml:space="preserve"> </v>
      </c>
      <c r="NN57" s="82" t="str">
        <f t="shared" si="75"/>
        <v xml:space="preserve"> </v>
      </c>
      <c r="NO57" s="65"/>
      <c r="NP57" s="82" t="str">
        <f t="shared" si="106"/>
        <v xml:space="preserve"> </v>
      </c>
      <c r="NQ57" s="117"/>
      <c r="NR57" s="227"/>
      <c r="NS57" s="61" t="str">
        <f>IF(NU57=0," ",VLOOKUP(NU57,PROTOKOL!$A:$F,6))</f>
        <v xml:space="preserve"> </v>
      </c>
      <c r="NT57" s="62"/>
      <c r="NU57" s="62"/>
      <c r="NV57" s="62"/>
      <c r="NW57" s="63" t="str">
        <f>IF(NU57=0," ",(VLOOKUP(NU57,PROTOKOL!$A$1:$E$28,2))*NV57)</f>
        <v xml:space="preserve"> </v>
      </c>
      <c r="NX57" s="64" t="str">
        <f t="shared" si="76"/>
        <v xml:space="preserve"> </v>
      </c>
      <c r="NY57" s="65" t="str">
        <f>IF(NU57=0," ",VLOOKUP(NU57,PROTOKOL!$A:$E,5,))</f>
        <v xml:space="preserve"> </v>
      </c>
      <c r="NZ57" s="82" t="str">
        <f t="shared" si="77"/>
        <v xml:space="preserve"> </v>
      </c>
      <c r="OA57" s="61" t="str">
        <f>IF(OC57=0," ",VLOOKUP(OC57,PROTOKOL!$A:$F,6))</f>
        <v xml:space="preserve"> </v>
      </c>
      <c r="OB57" s="66"/>
      <c r="OC57" s="66"/>
      <c r="OD57" s="62"/>
      <c r="OE57" s="63" t="str">
        <f>IF(OC57=0," ",(VLOOKUP(OC57,PROTOKOL!$A$1:$E$28,2))*OD57)</f>
        <v xml:space="preserve"> </v>
      </c>
      <c r="OF57" s="64" t="str">
        <f t="shared" si="78"/>
        <v xml:space="preserve"> </v>
      </c>
      <c r="OG57" s="65" t="str">
        <f>IF(OC57=0," ",VLOOKUP(OC57,PROTOKOL!$A:$E,5,))</f>
        <v xml:space="preserve"> </v>
      </c>
      <c r="OH57" s="82" t="str">
        <f t="shared" si="79"/>
        <v xml:space="preserve"> </v>
      </c>
      <c r="OI57" s="65"/>
      <c r="OJ57" s="82" t="str">
        <f t="shared" si="107"/>
        <v xml:space="preserve"> </v>
      </c>
      <c r="OK57" s="117"/>
      <c r="OL57" s="209">
        <v>12</v>
      </c>
      <c r="OM57" s="226"/>
      <c r="ON57" s="61" t="str">
        <f>IF(OP57=0," ",VLOOKUP(OP57,PROTOKOL!$A:$F,6))</f>
        <v xml:space="preserve"> </v>
      </c>
      <c r="OO57" s="62"/>
      <c r="OP57" s="62"/>
      <c r="OQ57" s="62"/>
      <c r="OR57" s="63" t="str">
        <f>IF(OP57=0," ",(VLOOKUP(OP57,PROTOKOL!$A$1:$E$28,2))*OQ57)</f>
        <v xml:space="preserve"> </v>
      </c>
      <c r="OS57" s="64" t="str">
        <f t="shared" si="80"/>
        <v xml:space="preserve"> </v>
      </c>
      <c r="OT57" s="65" t="str">
        <f>IF(OP57=0," ",VLOOKUP(OP57,PROTOKOL!$A:$E,5,))</f>
        <v xml:space="preserve"> </v>
      </c>
      <c r="OU57" s="82" t="str">
        <f t="shared" si="81"/>
        <v xml:space="preserve"> </v>
      </c>
      <c r="OV57" s="61" t="str">
        <f>IF(OX57=0," ",VLOOKUP(OX57,PROTOKOL!$A:$F,6))</f>
        <v xml:space="preserve"> </v>
      </c>
      <c r="OW57" s="66"/>
      <c r="OX57" s="66"/>
      <c r="OY57" s="62"/>
      <c r="OZ57" s="63" t="str">
        <f>IF(OX57=0," ",(VLOOKUP(OX57,PROTOKOL!$A$1:$E$28,2))*OY57)</f>
        <v xml:space="preserve"> </v>
      </c>
      <c r="PA57" s="64" t="str">
        <f t="shared" si="108"/>
        <v xml:space="preserve"> </v>
      </c>
      <c r="PB57" s="65" t="str">
        <f>IF(OX57=0," ",VLOOKUP(OX57,PROTOKOL!$A:$E,5,))</f>
        <v xml:space="preserve"> </v>
      </c>
      <c r="PC57" s="82" t="str">
        <f t="shared" si="109"/>
        <v xml:space="preserve"> </v>
      </c>
      <c r="PD57" s="82">
        <f t="shared" si="110"/>
        <v>0</v>
      </c>
      <c r="PE57" s="82" t="str">
        <f t="shared" si="111"/>
        <v xml:space="preserve"> </v>
      </c>
      <c r="PF57" s="117"/>
      <c r="PG57" s="227"/>
      <c r="PH57" s="61" t="str">
        <f>IF(PJ57=0," ",VLOOKUP(PJ57,PROTOKOL!$A:$F,6))</f>
        <v xml:space="preserve"> </v>
      </c>
      <c r="PI57" s="62"/>
      <c r="PJ57" s="62"/>
      <c r="PK57" s="62"/>
      <c r="PL57" s="63" t="str">
        <f>IF(PJ57=0," ",(VLOOKUP(PJ57,PROTOKOL!$A$1:$E$28,2))*PK57)</f>
        <v xml:space="preserve"> </v>
      </c>
      <c r="PM57" s="64" t="str">
        <f t="shared" si="84"/>
        <v xml:space="preserve"> </v>
      </c>
      <c r="PN57" s="65" t="str">
        <f>IF(PJ57=0," ",VLOOKUP(PJ57,PROTOKOL!$A:$E,5,))</f>
        <v xml:space="preserve"> </v>
      </c>
      <c r="PO57" s="82" t="str">
        <f t="shared" si="85"/>
        <v xml:space="preserve"> </v>
      </c>
      <c r="PP57" s="61" t="str">
        <f>IF(PR57=0," ",VLOOKUP(PR57,PROTOKOL!$A:$F,6))</f>
        <v xml:space="preserve"> </v>
      </c>
      <c r="PQ57" s="66"/>
      <c r="PR57" s="66"/>
      <c r="PS57" s="62"/>
      <c r="PT57" s="63" t="str">
        <f>IF(PR57=0," ",(VLOOKUP(PR57,PROTOKOL!$A$1:$E$28,2))*PS57)</f>
        <v xml:space="preserve"> </v>
      </c>
      <c r="PU57" s="64" t="str">
        <f t="shared" si="86"/>
        <v xml:space="preserve"> </v>
      </c>
      <c r="PV57" s="65" t="str">
        <f>IF(PR57=0," ",VLOOKUP(PR57,PROTOKOL!$A:$E,5,))</f>
        <v xml:space="preserve"> </v>
      </c>
      <c r="PW57" s="82" t="str">
        <f t="shared" si="87"/>
        <v xml:space="preserve"> </v>
      </c>
      <c r="PX57" s="65"/>
      <c r="PY57" s="82" t="str">
        <f t="shared" si="112"/>
        <v xml:space="preserve"> </v>
      </c>
      <c r="PZ57" s="117"/>
      <c r="QA57" s="117"/>
      <c r="QB57" s="117"/>
      <c r="QC57" s="117"/>
      <c r="QD57" s="117"/>
      <c r="QE57" s="117"/>
      <c r="QF57" s="117"/>
      <c r="QG57" s="117"/>
      <c r="QH57" s="117"/>
      <c r="QI57" s="117"/>
      <c r="QJ57" s="117"/>
      <c r="QK57" s="117"/>
      <c r="QL57" s="117"/>
      <c r="QM57" s="117"/>
      <c r="QN57" s="117"/>
      <c r="QO57" s="117"/>
    </row>
    <row r="58" spans="1:457" ht="12.75" customHeight="1">
      <c r="A58" s="58"/>
      <c r="B58" s="225">
        <v>13</v>
      </c>
      <c r="C58" s="61" t="str">
        <f>IF(E58=0," ",VLOOKUP(E58,PROTOKOL!$A:$F,6))</f>
        <v>VAKUM TEST</v>
      </c>
      <c r="D58" s="62">
        <v>231</v>
      </c>
      <c r="E58" s="62">
        <v>4</v>
      </c>
      <c r="F58" s="62">
        <v>7.5</v>
      </c>
      <c r="G58" s="63">
        <f>IF(E58=0," ",(VLOOKUP(E58,PROTOKOL!$A$1:$E$28,2))*F58)</f>
        <v>150</v>
      </c>
      <c r="H58" s="64">
        <f t="shared" si="0"/>
        <v>81</v>
      </c>
      <c r="I58" s="65">
        <f>IF(E58=0," ",VLOOKUP(E58,PROTOKOL!$A:$E,5,))</f>
        <v>0.32253749999999998</v>
      </c>
      <c r="J58" s="82">
        <f t="shared" si="1"/>
        <v>26.125537499999997</v>
      </c>
      <c r="K58" s="61" t="str">
        <f>IF(M58=0," ",VLOOKUP(M58,PROTOKOL!$A:$F,6))</f>
        <v xml:space="preserve"> </v>
      </c>
      <c r="L58" s="66"/>
      <c r="M58" s="66"/>
      <c r="N58" s="62"/>
      <c r="O58" s="63" t="str">
        <f>IF(M58=0," ",(VLOOKUP(M58,PROTOKOL!$A$1:$E$28,2))*N58)</f>
        <v xml:space="preserve"> </v>
      </c>
      <c r="P58" s="64" t="str">
        <f t="shared" si="2"/>
        <v xml:space="preserve"> </v>
      </c>
      <c r="Q58" s="65" t="str">
        <f>IF(M58=0," ",VLOOKUP(M58,PROTOKOL!$A:$E,5,))</f>
        <v xml:space="preserve"> </v>
      </c>
      <c r="R58" s="82" t="str">
        <f t="shared" si="3"/>
        <v xml:space="preserve"> </v>
      </c>
      <c r="S58" s="65"/>
      <c r="T58" s="82" t="str">
        <f t="shared" si="88"/>
        <v xml:space="preserve"> </v>
      </c>
      <c r="U58" s="117"/>
      <c r="V58" s="225">
        <v>13</v>
      </c>
      <c r="W58" s="61" t="str">
        <f>IF(Y58=0," ",VLOOKUP(Y58,PROTOKOL!$A:$F,6))</f>
        <v>SIZDIRMAZLIK TAMİR</v>
      </c>
      <c r="X58" s="62">
        <v>120</v>
      </c>
      <c r="Y58" s="62">
        <v>11</v>
      </c>
      <c r="Z58" s="62">
        <v>7.5</v>
      </c>
      <c r="AA58" s="63">
        <f>IF(Y58=0," ",(VLOOKUP(Y58,PROTOKOL!$A$1:$E$28,2))*Z58)</f>
        <v>78</v>
      </c>
      <c r="AB58" s="64">
        <f t="shared" si="4"/>
        <v>42</v>
      </c>
      <c r="AC58" s="65">
        <f>IF(Y58=0," ",VLOOKUP(Y58,PROTOKOL!$A:$E,5,))</f>
        <v>0.61435714285714293</v>
      </c>
      <c r="AD58" s="82">
        <f t="shared" si="5"/>
        <v>25.803000000000004</v>
      </c>
      <c r="AE58" s="61" t="str">
        <f>IF(AG58=0," ",VLOOKUP(AG58,PROTOKOL!$A:$F,6))</f>
        <v xml:space="preserve"> </v>
      </c>
      <c r="AF58" s="66"/>
      <c r="AG58" s="66"/>
      <c r="AH58" s="62"/>
      <c r="AI58" s="63" t="str">
        <f>IF(AG58=0," ",(VLOOKUP(AG58,PROTOKOL!$A$1:$E$28,2))*AH58)</f>
        <v xml:space="preserve"> </v>
      </c>
      <c r="AJ58" s="64" t="str">
        <f t="shared" si="6"/>
        <v xml:space="preserve"> </v>
      </c>
      <c r="AK58" s="65" t="str">
        <f>IF(AG58=0," ",VLOOKUP(AG58,PROTOKOL!$A:$E,5,))</f>
        <v xml:space="preserve"> </v>
      </c>
      <c r="AL58" s="82" t="str">
        <f t="shared" si="7"/>
        <v xml:space="preserve"> </v>
      </c>
      <c r="AM58" s="65"/>
      <c r="AN58" s="82" t="str">
        <f t="shared" si="89"/>
        <v xml:space="preserve"> </v>
      </c>
      <c r="AO58" s="117"/>
      <c r="AP58" s="225">
        <v>13</v>
      </c>
      <c r="AQ58" s="61" t="str">
        <f>IF(AS58=0," ",VLOOKUP(AS58,PROTOKOL!$A:$F,6))</f>
        <v>VAKUM TEST</v>
      </c>
      <c r="AR58" s="62">
        <v>238</v>
      </c>
      <c r="AS58" s="62">
        <v>4</v>
      </c>
      <c r="AT58" s="62">
        <v>7.5</v>
      </c>
      <c r="AU58" s="63">
        <f>IF(AS58=0," ",(VLOOKUP(AS58,PROTOKOL!$A$1:$E$28,2))*AT58)</f>
        <v>150</v>
      </c>
      <c r="AV58" s="64">
        <f t="shared" si="8"/>
        <v>88</v>
      </c>
      <c r="AW58" s="65">
        <f>IF(AS58=0," ",VLOOKUP(AS58,PROTOKOL!$A:$E,5,))</f>
        <v>0.32253749999999998</v>
      </c>
      <c r="AX58" s="82">
        <f t="shared" si="9"/>
        <v>28.383299999999998</v>
      </c>
      <c r="AY58" s="61" t="str">
        <f>IF(BA58=0," ",VLOOKUP(BA58,PROTOKOL!$A:$F,6))</f>
        <v xml:space="preserve"> </v>
      </c>
      <c r="AZ58" s="66"/>
      <c r="BA58" s="66"/>
      <c r="BB58" s="62"/>
      <c r="BC58" s="63" t="str">
        <f>IF(BA58=0," ",(VLOOKUP(BA58,PROTOKOL!$A$1:$E$28,2))*BB58)</f>
        <v xml:space="preserve"> </v>
      </c>
      <c r="BD58" s="64" t="str">
        <f t="shared" si="10"/>
        <v xml:space="preserve"> </v>
      </c>
      <c r="BE58" s="65" t="str">
        <f>IF(BA58=0," ",VLOOKUP(BA58,PROTOKOL!$A:$E,5,))</f>
        <v xml:space="preserve"> </v>
      </c>
      <c r="BF58" s="82" t="str">
        <f t="shared" si="11"/>
        <v xml:space="preserve"> </v>
      </c>
      <c r="BG58" s="65"/>
      <c r="BH58" s="82" t="str">
        <f t="shared" si="90"/>
        <v xml:space="preserve"> </v>
      </c>
      <c r="BI58" s="117"/>
      <c r="BJ58" s="225">
        <v>13</v>
      </c>
      <c r="BK58" s="61" t="str">
        <f>IF(BM58=0," ",VLOOKUP(BM58,PROTOKOL!$A:$F,6))</f>
        <v>WNZL. LAV. VE DUV. ASMA KLZ</v>
      </c>
      <c r="BL58" s="62">
        <v>235</v>
      </c>
      <c r="BM58" s="62">
        <v>1</v>
      </c>
      <c r="BN58" s="62">
        <v>7.5</v>
      </c>
      <c r="BO58" s="63">
        <f>IF(BM58=0," ",(VLOOKUP(BM58,PROTOKOL!$A$1:$E$28,2))*BN58)</f>
        <v>144</v>
      </c>
      <c r="BP58" s="64">
        <f t="shared" si="12"/>
        <v>91</v>
      </c>
      <c r="BQ58" s="65">
        <f>IF(BM58=0," ",VLOOKUP(BM58,PROTOKOL!$A:$E,5,))</f>
        <v>0.33951315789473691</v>
      </c>
      <c r="BR58" s="82">
        <f t="shared" si="13"/>
        <v>30.895697368421057</v>
      </c>
      <c r="BS58" s="61" t="str">
        <f>IF(BU58=0," ",VLOOKUP(BU58,PROTOKOL!$A:$F,6))</f>
        <v xml:space="preserve"> </v>
      </c>
      <c r="BT58" s="66"/>
      <c r="BU58" s="66"/>
      <c r="BV58" s="62"/>
      <c r="BW58" s="63" t="str">
        <f>IF(BU58=0," ",(VLOOKUP(BU58,PROTOKOL!$A$1:$E$28,2))*BV58)</f>
        <v xml:space="preserve"> </v>
      </c>
      <c r="BX58" s="64" t="str">
        <f t="shared" si="14"/>
        <v xml:space="preserve"> </v>
      </c>
      <c r="BY58" s="65" t="str">
        <f>IF(BU58=0," ",VLOOKUP(BU58,PROTOKOL!$A:$E,5,))</f>
        <v xml:space="preserve"> </v>
      </c>
      <c r="BZ58" s="82" t="str">
        <f t="shared" si="15"/>
        <v xml:space="preserve"> </v>
      </c>
      <c r="CA58" s="65"/>
      <c r="CB58" s="82" t="str">
        <f t="shared" si="91"/>
        <v xml:space="preserve"> </v>
      </c>
      <c r="CC58" s="117"/>
      <c r="CD58" s="225">
        <v>13</v>
      </c>
      <c r="CE58" s="61" t="str">
        <f>IF(CG58=0," ",VLOOKUP(CG58,PROTOKOL!$A:$F,6))</f>
        <v>WNZL. LAV. VE DUV. ASMA KLZ</v>
      </c>
      <c r="CF58" s="62">
        <v>170</v>
      </c>
      <c r="CG58" s="62">
        <v>1</v>
      </c>
      <c r="CH58" s="62">
        <v>6.5</v>
      </c>
      <c r="CI58" s="63">
        <f>IF(CG58=0," ",(VLOOKUP(CG58,PROTOKOL!$A$1:$E$28,2))*CH58)</f>
        <v>124.8</v>
      </c>
      <c r="CJ58" s="64">
        <f t="shared" si="16"/>
        <v>45.2</v>
      </c>
      <c r="CK58" s="65">
        <f>IF(CG58=0," ",VLOOKUP(CG58,PROTOKOL!$A:$E,5,))</f>
        <v>0.33951315789473691</v>
      </c>
      <c r="CL58" s="82">
        <f t="shared" si="17"/>
        <v>15.345994736842108</v>
      </c>
      <c r="CM58" s="61" t="str">
        <f>IF(CO58=0," ",VLOOKUP(CO58,PROTOKOL!$A:$F,6))</f>
        <v xml:space="preserve"> </v>
      </c>
      <c r="CN58" s="66"/>
      <c r="CO58" s="66"/>
      <c r="CP58" s="62"/>
      <c r="CQ58" s="63" t="str">
        <f>IF(CO58=0," ",(VLOOKUP(CO58,PROTOKOL!$A$1:$E$28,2))*CP58)</f>
        <v xml:space="preserve"> </v>
      </c>
      <c r="CR58" s="64" t="str">
        <f t="shared" si="18"/>
        <v xml:space="preserve"> </v>
      </c>
      <c r="CS58" s="65" t="str">
        <f>IF(CO58=0," ",VLOOKUP(CO58,PROTOKOL!$A:$E,5,))</f>
        <v xml:space="preserve"> </v>
      </c>
      <c r="CT58" s="82" t="str">
        <f t="shared" si="19"/>
        <v xml:space="preserve"> </v>
      </c>
      <c r="CU58" s="65"/>
      <c r="CV58" s="82" t="str">
        <f t="shared" si="92"/>
        <v xml:space="preserve"> </v>
      </c>
      <c r="CW58" s="117"/>
      <c r="CX58" s="225">
        <v>13</v>
      </c>
      <c r="CY58" s="61" t="str">
        <f>IF(DA58=0," ",VLOOKUP(DA58,PROTOKOL!$A:$F,6))</f>
        <v>SIZDIRMAZLIK TAMİR</v>
      </c>
      <c r="CZ58" s="62">
        <v>123</v>
      </c>
      <c r="DA58" s="62">
        <v>11</v>
      </c>
      <c r="DB58" s="62">
        <v>7.5</v>
      </c>
      <c r="DC58" s="63">
        <f>IF(DA58=0," ",(VLOOKUP(DA58,PROTOKOL!$A$1:$E$28,2))*DB58)</f>
        <v>78</v>
      </c>
      <c r="DD58" s="64">
        <f t="shared" si="20"/>
        <v>45</v>
      </c>
      <c r="DE58" s="65">
        <f>IF(DA58=0," ",VLOOKUP(DA58,PROTOKOL!$A:$E,5,))</f>
        <v>0.61435714285714293</v>
      </c>
      <c r="DF58" s="82">
        <f t="shared" si="21"/>
        <v>27.646071428571432</v>
      </c>
      <c r="DG58" s="61" t="str">
        <f>IF(DI58=0," ",VLOOKUP(DI58,PROTOKOL!$A:$F,6))</f>
        <v xml:space="preserve"> </v>
      </c>
      <c r="DH58" s="66"/>
      <c r="DI58" s="66"/>
      <c r="DJ58" s="62"/>
      <c r="DK58" s="63" t="str">
        <f>IF(DI58=0," ",(VLOOKUP(DI58,PROTOKOL!$A$1:$E$28,2))*DJ58)</f>
        <v xml:space="preserve"> </v>
      </c>
      <c r="DL58" s="64" t="str">
        <f t="shared" si="22"/>
        <v xml:space="preserve"> </v>
      </c>
      <c r="DM58" s="65" t="str">
        <f>IF(DI58=0," ",VLOOKUP(DI58,PROTOKOL!$A:$E,5,))</f>
        <v xml:space="preserve"> </v>
      </c>
      <c r="DN58" s="82" t="str">
        <f t="shared" si="23"/>
        <v xml:space="preserve"> </v>
      </c>
      <c r="DO58" s="65"/>
      <c r="DP58" s="82" t="str">
        <f t="shared" si="93"/>
        <v xml:space="preserve"> </v>
      </c>
      <c r="DQ58" s="117"/>
      <c r="DR58" s="225">
        <v>13</v>
      </c>
      <c r="DS58" s="61" t="str">
        <f>IF(DU58=0," ",VLOOKUP(DU58,PROTOKOL!$A:$F,6))</f>
        <v>VAKUM TEST</v>
      </c>
      <c r="DT58" s="62">
        <v>235</v>
      </c>
      <c r="DU58" s="62">
        <v>4</v>
      </c>
      <c r="DV58" s="62">
        <v>7.5</v>
      </c>
      <c r="DW58" s="63">
        <f>IF(DU58=0," ",(VLOOKUP(DU58,PROTOKOL!$A$1:$E$28,2))*DV58)</f>
        <v>150</v>
      </c>
      <c r="DX58" s="64">
        <f t="shared" si="24"/>
        <v>85</v>
      </c>
      <c r="DY58" s="65">
        <f>IF(DU58=0," ",VLOOKUP(DU58,PROTOKOL!$A:$E,5,))</f>
        <v>0.32253749999999998</v>
      </c>
      <c r="DZ58" s="82">
        <f t="shared" si="25"/>
        <v>27.415687499999997</v>
      </c>
      <c r="EA58" s="61" t="str">
        <f>IF(EC58=0," ",VLOOKUP(EC58,PROTOKOL!$A:$F,6))</f>
        <v>VAKUM TEST</v>
      </c>
      <c r="EB58" s="66">
        <v>72</v>
      </c>
      <c r="EC58" s="66">
        <v>4</v>
      </c>
      <c r="ED58" s="62">
        <v>2.5</v>
      </c>
      <c r="EE58" s="63">
        <f>IF(EC58=0," ",(VLOOKUP(EC58,PROTOKOL!$A$1:$E$28,2))*ED58)</f>
        <v>50</v>
      </c>
      <c r="EF58" s="64">
        <f t="shared" si="26"/>
        <v>22</v>
      </c>
      <c r="EG58" s="65">
        <f>IF(EC58=0," ",VLOOKUP(EC58,PROTOKOL!$A:$E,5,))</f>
        <v>0.32253749999999998</v>
      </c>
      <c r="EH58" s="82">
        <f t="shared" si="27"/>
        <v>7.0958249999999996</v>
      </c>
      <c r="EI58" s="65">
        <v>5</v>
      </c>
      <c r="EJ58" s="82">
        <f t="shared" si="94"/>
        <v>14.191649999999999</v>
      </c>
      <c r="EK58" s="117"/>
      <c r="EL58" s="225">
        <v>13</v>
      </c>
      <c r="EM58" s="61" t="str">
        <f>IF(EO58=0," ",VLOOKUP(EO58,PROTOKOL!$A:$F,6))</f>
        <v>SIZDIRMAZLIK TAMİR</v>
      </c>
      <c r="EN58" s="62">
        <v>120</v>
      </c>
      <c r="EO58" s="62">
        <v>11</v>
      </c>
      <c r="EP58" s="62">
        <v>7.5</v>
      </c>
      <c r="EQ58" s="63">
        <f>IF(EO58=0," ",(VLOOKUP(EO58,PROTOKOL!$A$1:$E$28,2))*EP58)</f>
        <v>78</v>
      </c>
      <c r="ER58" s="64">
        <f t="shared" si="28"/>
        <v>42</v>
      </c>
      <c r="ES58" s="65">
        <f>IF(EO58=0," ",VLOOKUP(EO58,PROTOKOL!$A:$E,5,))</f>
        <v>0.61435714285714293</v>
      </c>
      <c r="ET58" s="82">
        <f t="shared" si="29"/>
        <v>25.803000000000004</v>
      </c>
      <c r="EU58" s="61" t="str">
        <f>IF(EW58=0," ",VLOOKUP(EW58,PROTOKOL!$A:$F,6))</f>
        <v>ÜRÜN KONTROL</v>
      </c>
      <c r="EV58" s="66">
        <v>1</v>
      </c>
      <c r="EW58" s="66">
        <v>19</v>
      </c>
      <c r="EX58" s="62">
        <v>1.5</v>
      </c>
      <c r="EY58" s="63">
        <f>IF(EW58=0," ",(VLOOKUP(EW58,PROTOKOL!$A$1:$E$28,2))*EX58)</f>
        <v>0</v>
      </c>
      <c r="EZ58" s="64">
        <f t="shared" si="30"/>
        <v>1</v>
      </c>
      <c r="FA58" s="65">
        <f>IF(EW58=0," ",VLOOKUP(EW58,PROTOKOL!$A:$E,5,))</f>
        <v>22.864891602375288</v>
      </c>
      <c r="FB58" s="82">
        <f>IF(EW58=0," ",FA58*EZ58)/7.5*1.5</f>
        <v>4.5729783204750571</v>
      </c>
      <c r="FC58" s="65">
        <v>3</v>
      </c>
      <c r="FD58" s="82">
        <f t="shared" si="95"/>
        <v>9.1459566409501143</v>
      </c>
      <c r="FE58" s="117"/>
      <c r="FF58" s="225">
        <v>13</v>
      </c>
      <c r="FG58" s="61" t="str">
        <f>IF(FI58=0," ",VLOOKUP(FI58,PROTOKOL!$A:$F,6))</f>
        <v>PERDE KESME SULU SİST.</v>
      </c>
      <c r="FH58" s="62">
        <v>63</v>
      </c>
      <c r="FI58" s="62">
        <v>8</v>
      </c>
      <c r="FJ58" s="62">
        <v>3</v>
      </c>
      <c r="FK58" s="63">
        <f>IF(FI58=0," ",(VLOOKUP(FI58,PROTOKOL!$A$1:$E$28,2))*FJ58)</f>
        <v>39.200000000000003</v>
      </c>
      <c r="FL58" s="64">
        <f t="shared" si="32"/>
        <v>23.799999999999997</v>
      </c>
      <c r="FM58" s="65">
        <f>IF(FI58=0," ",VLOOKUP(FI58,PROTOKOL!$A:$E,5,))</f>
        <v>0.49621153846153848</v>
      </c>
      <c r="FN58" s="82">
        <f t="shared" si="33"/>
        <v>11.809834615384615</v>
      </c>
      <c r="FO58" s="61" t="str">
        <f>IF(FQ58=0," ",VLOOKUP(FQ58,PROTOKOL!$A:$F,6))</f>
        <v xml:space="preserve"> </v>
      </c>
      <c r="FP58" s="66"/>
      <c r="FQ58" s="66"/>
      <c r="FR58" s="62"/>
      <c r="FS58" s="63" t="str">
        <f>IF(FQ58=0," ",(VLOOKUP(FQ58,PROTOKOL!$A$1:$E$28,2))*FR58)</f>
        <v xml:space="preserve"> </v>
      </c>
      <c r="FT58" s="64" t="str">
        <f t="shared" si="34"/>
        <v xml:space="preserve"> </v>
      </c>
      <c r="FU58" s="65" t="str">
        <f>IF(FQ58=0," ",VLOOKUP(FQ58,PROTOKOL!$A:$E,5,))</f>
        <v xml:space="preserve"> </v>
      </c>
      <c r="FV58" s="82" t="str">
        <f t="shared" si="35"/>
        <v xml:space="preserve"> </v>
      </c>
      <c r="FW58" s="65"/>
      <c r="FX58" s="82" t="str">
        <f t="shared" si="96"/>
        <v xml:space="preserve"> </v>
      </c>
      <c r="FY58" s="117"/>
      <c r="FZ58" s="225">
        <v>13</v>
      </c>
      <c r="GA58" s="61" t="str">
        <f>IF(GC58=0," ",VLOOKUP(GC58,PROTOKOL!$A:$F,6))</f>
        <v>PANTOGRAF LAVABO TAŞLAMA</v>
      </c>
      <c r="GB58" s="62">
        <v>52</v>
      </c>
      <c r="GC58" s="62">
        <v>9</v>
      </c>
      <c r="GD58" s="62">
        <v>4.5</v>
      </c>
      <c r="GE58" s="63">
        <f>IF(GC58=0," ",(VLOOKUP(GC58,PROTOKOL!$A$1:$E$28,2))*GD58)</f>
        <v>39</v>
      </c>
      <c r="GF58" s="64">
        <f t="shared" si="36"/>
        <v>13</v>
      </c>
      <c r="GG58" s="65">
        <f>IF(GC58=0," ",VLOOKUP(GC58,PROTOKOL!$A:$E,5,))</f>
        <v>0.73722857142857134</v>
      </c>
      <c r="GH58" s="82">
        <f t="shared" si="37"/>
        <v>9.5839714285714273</v>
      </c>
      <c r="GI58" s="61" t="str">
        <f>IF(GK58=0," ",VLOOKUP(GK58,PROTOKOL!$A:$F,6))</f>
        <v xml:space="preserve"> </v>
      </c>
      <c r="GJ58" s="66"/>
      <c r="GK58" s="66"/>
      <c r="GL58" s="62"/>
      <c r="GM58" s="63" t="str">
        <f>IF(GK58=0," ",(VLOOKUP(GK58,PROTOKOL!$A$1:$E$28,2))*GL58)</f>
        <v xml:space="preserve"> </v>
      </c>
      <c r="GN58" s="64" t="str">
        <f t="shared" si="38"/>
        <v xml:space="preserve"> </v>
      </c>
      <c r="GO58" s="65" t="str">
        <f>IF(GK58=0," ",VLOOKUP(GK58,PROTOKOL!$A:$E,5,))</f>
        <v xml:space="preserve"> </v>
      </c>
      <c r="GP58" s="82" t="str">
        <f t="shared" si="39"/>
        <v xml:space="preserve"> </v>
      </c>
      <c r="GQ58" s="65"/>
      <c r="GR58" s="82" t="str">
        <f t="shared" si="97"/>
        <v xml:space="preserve"> </v>
      </c>
      <c r="GS58" s="117"/>
      <c r="GT58" s="225">
        <v>13</v>
      </c>
      <c r="GU58" s="61" t="str">
        <f>IF(GW58=0," ",VLOOKUP(GW58,PROTOKOL!$A:$F,6))</f>
        <v>ÜRÜN KONTROL</v>
      </c>
      <c r="GV58" s="62">
        <v>1</v>
      </c>
      <c r="GW58" s="62">
        <v>19</v>
      </c>
      <c r="GX58" s="62">
        <v>7.5</v>
      </c>
      <c r="GY58" s="63">
        <f>IF(GW58=0," ",(VLOOKUP(GW58,PROTOKOL!$A$1:$E$28,2))*GX58)</f>
        <v>0</v>
      </c>
      <c r="GZ58" s="64">
        <f t="shared" si="40"/>
        <v>1</v>
      </c>
      <c r="HA58" s="65">
        <f>IF(GW58=0," ",VLOOKUP(GW58,PROTOKOL!$A:$E,5,))</f>
        <v>22.864891602375288</v>
      </c>
      <c r="HB58" s="82">
        <f t="shared" si="41"/>
        <v>22.864891602375288</v>
      </c>
      <c r="HC58" s="61" t="str">
        <f>IF(HE58=0," ",VLOOKUP(HE58,PROTOKOL!$A:$F,6))</f>
        <v xml:space="preserve"> </v>
      </c>
      <c r="HD58" s="66"/>
      <c r="HE58" s="66"/>
      <c r="HF58" s="62"/>
      <c r="HG58" s="63" t="str">
        <f>IF(HE58=0," ",(VLOOKUP(HE58,PROTOKOL!$A$1:$E$28,2))*HF58)</f>
        <v xml:space="preserve"> </v>
      </c>
      <c r="HH58" s="64" t="str">
        <f t="shared" si="42"/>
        <v xml:space="preserve"> </v>
      </c>
      <c r="HI58" s="65" t="str">
        <f>IF(HE58=0," ",VLOOKUP(HE58,PROTOKOL!$A:$E,5,))</f>
        <v xml:space="preserve"> </v>
      </c>
      <c r="HJ58" s="82" t="str">
        <f t="shared" si="43"/>
        <v xml:space="preserve"> </v>
      </c>
      <c r="HK58" s="65"/>
      <c r="HL58" s="82" t="str">
        <f t="shared" si="98"/>
        <v xml:space="preserve"> </v>
      </c>
      <c r="HM58" s="117"/>
      <c r="HN58" s="225">
        <v>13</v>
      </c>
      <c r="HO58" s="61" t="str">
        <f>IF(HQ58=0," ",VLOOKUP(HQ58,PROTOKOL!$A:$F,6))</f>
        <v>VAKUM TEST</v>
      </c>
      <c r="HP58" s="62">
        <v>155</v>
      </c>
      <c r="HQ58" s="62">
        <v>4</v>
      </c>
      <c r="HR58" s="62">
        <v>5</v>
      </c>
      <c r="HS58" s="63">
        <f>IF(HQ58=0," ",(VLOOKUP(HQ58,PROTOKOL!$A$1:$E$28,2))*HR58)</f>
        <v>100</v>
      </c>
      <c r="HT58" s="64">
        <f t="shared" si="44"/>
        <v>55</v>
      </c>
      <c r="HU58" s="65">
        <f>IF(HQ58=0," ",VLOOKUP(HQ58,PROTOKOL!$A:$E,5,))</f>
        <v>0.32253749999999998</v>
      </c>
      <c r="HV58" s="82">
        <f t="shared" si="45"/>
        <v>17.739562499999998</v>
      </c>
      <c r="HW58" s="61" t="str">
        <f>IF(HY58=0," ",VLOOKUP(HY58,PROTOKOL!$A:$F,6))</f>
        <v>VAKUM TEST</v>
      </c>
      <c r="HX58" s="66">
        <v>77</v>
      </c>
      <c r="HY58" s="66">
        <v>4</v>
      </c>
      <c r="HZ58" s="62">
        <v>2.5</v>
      </c>
      <c r="IA58" s="63">
        <f>IF(HY58=0," ",(VLOOKUP(HY58,PROTOKOL!$A$1:$E$28,2))*HZ58)</f>
        <v>50</v>
      </c>
      <c r="IB58" s="64">
        <f t="shared" si="46"/>
        <v>27</v>
      </c>
      <c r="IC58" s="65">
        <f>IF(HY58=0," ",VLOOKUP(HY58,PROTOKOL!$A:$E,5,))</f>
        <v>0.32253749999999998</v>
      </c>
      <c r="ID58" s="82">
        <f t="shared" si="47"/>
        <v>8.7085124999999994</v>
      </c>
      <c r="IE58" s="65">
        <v>5</v>
      </c>
      <c r="IF58" s="82">
        <f t="shared" si="99"/>
        <v>17.417024999999999</v>
      </c>
      <c r="IG58" s="117"/>
      <c r="IH58" s="225">
        <v>13</v>
      </c>
      <c r="II58" s="61" t="str">
        <f>IF(IK58=0," ",VLOOKUP(IK58,PROTOKOL!$A:$F,6))</f>
        <v>VAKUM TEST</v>
      </c>
      <c r="IJ58" s="62">
        <v>236</v>
      </c>
      <c r="IK58" s="62">
        <v>4</v>
      </c>
      <c r="IL58" s="62">
        <v>7.5</v>
      </c>
      <c r="IM58" s="63">
        <f>IF(IK58=0," ",(VLOOKUP(IK58,PROTOKOL!$A$1:$E$28,2))*IL58)</f>
        <v>150</v>
      </c>
      <c r="IN58" s="64">
        <f t="shared" si="48"/>
        <v>86</v>
      </c>
      <c r="IO58" s="65">
        <f>IF(IK58=0," ",VLOOKUP(IK58,PROTOKOL!$A:$E,5,))</f>
        <v>0.32253749999999998</v>
      </c>
      <c r="IP58" s="82">
        <f t="shared" si="49"/>
        <v>27.738224999999996</v>
      </c>
      <c r="IQ58" s="61" t="str">
        <f>IF(IS58=0," ",VLOOKUP(IS58,PROTOKOL!$A:$F,6))</f>
        <v xml:space="preserve"> </v>
      </c>
      <c r="IR58" s="66"/>
      <c r="IS58" s="66"/>
      <c r="IT58" s="62"/>
      <c r="IU58" s="63" t="str">
        <f>IF(IS58=0," ",(VLOOKUP(IS58,PROTOKOL!$A$1:$E$28,2))*IT58)</f>
        <v xml:space="preserve"> </v>
      </c>
      <c r="IV58" s="64" t="str">
        <f t="shared" si="50"/>
        <v xml:space="preserve"> </v>
      </c>
      <c r="IW58" s="65" t="str">
        <f>IF(IS58=0," ",VLOOKUP(IS58,PROTOKOL!$A:$E,5,))</f>
        <v xml:space="preserve"> </v>
      </c>
      <c r="IX58" s="82" t="str">
        <f t="shared" si="51"/>
        <v xml:space="preserve"> </v>
      </c>
      <c r="IY58" s="65"/>
      <c r="IZ58" s="82" t="str">
        <f t="shared" si="100"/>
        <v xml:space="preserve"> </v>
      </c>
      <c r="JA58" s="117"/>
      <c r="JB58" s="225">
        <v>13</v>
      </c>
      <c r="JC58" s="61" t="str">
        <f>IF(JE58=0," ",VLOOKUP(JE58,PROTOKOL!$A:$F,6))</f>
        <v xml:space="preserve"> </v>
      </c>
      <c r="JD58" s="62"/>
      <c r="JE58" s="62"/>
      <c r="JF58" s="62"/>
      <c r="JG58" s="63" t="str">
        <f>IF(JE58=0," ",(VLOOKUP(JE58,PROTOKOL!$A$1:$E$28,2))*JF58)</f>
        <v xml:space="preserve"> </v>
      </c>
      <c r="JH58" s="64" t="str">
        <f t="shared" si="52"/>
        <v xml:space="preserve"> </v>
      </c>
      <c r="JI58" s="65" t="str">
        <f>IF(JE58=0," ",VLOOKUP(JE58,PROTOKOL!$A:$E,5,))</f>
        <v xml:space="preserve"> </v>
      </c>
      <c r="JJ58" s="82" t="str">
        <f t="shared" si="53"/>
        <v xml:space="preserve"> </v>
      </c>
      <c r="JK58" s="61" t="str">
        <f>IF(JM58=0," ",VLOOKUP(JM58,PROTOKOL!$A:$F,6))</f>
        <v xml:space="preserve"> </v>
      </c>
      <c r="JL58" s="66"/>
      <c r="JM58" s="66"/>
      <c r="JN58" s="62"/>
      <c r="JO58" s="63" t="str">
        <f>IF(JM58=0," ",(VLOOKUP(JM58,PROTOKOL!$A$1:$E$28,2))*JN58)</f>
        <v xml:space="preserve"> </v>
      </c>
      <c r="JP58" s="64" t="str">
        <f t="shared" si="54"/>
        <v xml:space="preserve"> </v>
      </c>
      <c r="JQ58" s="65" t="str">
        <f>IF(JM58=0," ",VLOOKUP(JM58,PROTOKOL!$A:$E,5,))</f>
        <v xml:space="preserve"> </v>
      </c>
      <c r="JR58" s="82" t="str">
        <f t="shared" si="55"/>
        <v xml:space="preserve"> </v>
      </c>
      <c r="JS58" s="65"/>
      <c r="JT58" s="82" t="str">
        <f t="shared" si="101"/>
        <v xml:space="preserve"> </v>
      </c>
      <c r="JU58" s="117"/>
      <c r="JV58" s="225">
        <v>13</v>
      </c>
      <c r="JW58" s="61" t="str">
        <f>IF(JY58=0," ",VLOOKUP(JY58,PROTOKOL!$A:$F,6))</f>
        <v>PANTOGRAF LAVABO TAŞLAMA</v>
      </c>
      <c r="JX58" s="62">
        <v>93</v>
      </c>
      <c r="JY58" s="62">
        <v>9</v>
      </c>
      <c r="JZ58" s="62">
        <v>7.5</v>
      </c>
      <c r="KA58" s="63">
        <f>IF(JY58=0," ",(VLOOKUP(JY58,PROTOKOL!$A$1:$E$28,2))*JZ58)</f>
        <v>65</v>
      </c>
      <c r="KB58" s="64">
        <f t="shared" si="56"/>
        <v>28</v>
      </c>
      <c r="KC58" s="65">
        <f>IF(JY58=0," ",VLOOKUP(JY58,PROTOKOL!$A:$E,5,))</f>
        <v>0.73722857142857134</v>
      </c>
      <c r="KD58" s="82">
        <f t="shared" si="57"/>
        <v>20.642399999999999</v>
      </c>
      <c r="KE58" s="61" t="str">
        <f>IF(KG58=0," ",VLOOKUP(KG58,PROTOKOL!$A:$F,6))</f>
        <v xml:space="preserve"> </v>
      </c>
      <c r="KF58" s="66"/>
      <c r="KG58" s="66"/>
      <c r="KH58" s="62"/>
      <c r="KI58" s="63" t="str">
        <f>IF(KG58=0," ",(VLOOKUP(KG58,PROTOKOL!$A$1:$E$28,2))*KH58)</f>
        <v xml:space="preserve"> </v>
      </c>
      <c r="KJ58" s="64" t="str">
        <f t="shared" si="58"/>
        <v xml:space="preserve"> </v>
      </c>
      <c r="KK58" s="65" t="str">
        <f>IF(KG58=0," ",VLOOKUP(KG58,PROTOKOL!$A:$E,5,))</f>
        <v xml:space="preserve"> </v>
      </c>
      <c r="KL58" s="82" t="str">
        <f t="shared" si="59"/>
        <v xml:space="preserve"> </v>
      </c>
      <c r="KM58" s="65"/>
      <c r="KN58" s="82" t="str">
        <f t="shared" si="102"/>
        <v xml:space="preserve"> </v>
      </c>
      <c r="KO58" s="117"/>
      <c r="KP58" s="225">
        <v>13</v>
      </c>
      <c r="KQ58" s="61" t="str">
        <f>IF(KS58=0," ",VLOOKUP(KS58,PROTOKOL!$A:$F,6))</f>
        <v>VAKUM TEST</v>
      </c>
      <c r="KR58" s="62">
        <v>232</v>
      </c>
      <c r="KS58" s="62">
        <v>4</v>
      </c>
      <c r="KT58" s="62">
        <v>7.5</v>
      </c>
      <c r="KU58" s="63">
        <f>IF(KS58=0," ",(VLOOKUP(KS58,PROTOKOL!$A$1:$E$28,2))*KT58)</f>
        <v>150</v>
      </c>
      <c r="KV58" s="64">
        <f t="shared" si="60"/>
        <v>82</v>
      </c>
      <c r="KW58" s="65">
        <f>IF(KS58=0," ",VLOOKUP(KS58,PROTOKOL!$A:$E,5,))</f>
        <v>0.32253749999999998</v>
      </c>
      <c r="KX58" s="82">
        <f t="shared" si="61"/>
        <v>26.448074999999999</v>
      </c>
      <c r="KY58" s="61" t="str">
        <f>IF(LA58=0," ",VLOOKUP(LA58,PROTOKOL!$A:$F,6))</f>
        <v xml:space="preserve"> </v>
      </c>
      <c r="KZ58" s="66"/>
      <c r="LA58" s="66"/>
      <c r="LB58" s="62"/>
      <c r="LC58" s="63" t="str">
        <f>IF(LA58=0," ",(VLOOKUP(LA58,PROTOKOL!$A$1:$E$28,2))*LB58)</f>
        <v xml:space="preserve"> </v>
      </c>
      <c r="LD58" s="64" t="str">
        <f t="shared" si="62"/>
        <v xml:space="preserve"> </v>
      </c>
      <c r="LE58" s="65" t="str">
        <f>IF(LA58=0," ",VLOOKUP(LA58,PROTOKOL!$A:$E,5,))</f>
        <v xml:space="preserve"> </v>
      </c>
      <c r="LF58" s="82" t="str">
        <f t="shared" si="63"/>
        <v xml:space="preserve"> </v>
      </c>
      <c r="LG58" s="65"/>
      <c r="LH58" s="82" t="str">
        <f t="shared" si="103"/>
        <v xml:space="preserve"> </v>
      </c>
      <c r="LI58" s="117"/>
      <c r="LJ58" s="225">
        <v>13</v>
      </c>
      <c r="LK58" s="61" t="str">
        <f>IF(LM58=0," ",VLOOKUP(LM58,PROTOKOL!$A:$F,6))</f>
        <v>PANTOGRAF LAVABO TAŞLAMA</v>
      </c>
      <c r="LL58" s="62">
        <v>23</v>
      </c>
      <c r="LM58" s="62">
        <v>9</v>
      </c>
      <c r="LN58" s="62">
        <v>2.5</v>
      </c>
      <c r="LO58" s="63">
        <f>IF(LM58=0," ",(VLOOKUP(LM58,PROTOKOL!$A$1:$E$28,2))*LN58)</f>
        <v>21.666666666666664</v>
      </c>
      <c r="LP58" s="64">
        <f t="shared" si="64"/>
        <v>1.3333333333333357</v>
      </c>
      <c r="LQ58" s="65">
        <f>IF(LM58=0," ",VLOOKUP(LM58,PROTOKOL!$A:$E,5,))</f>
        <v>0.73722857142857134</v>
      </c>
      <c r="LR58" s="82">
        <f t="shared" si="65"/>
        <v>0.98297142857143016</v>
      </c>
      <c r="LS58" s="201" t="s">
        <v>118</v>
      </c>
      <c r="LT58" s="66"/>
      <c r="LU58" s="66"/>
      <c r="LV58" s="62"/>
      <c r="LW58" s="63" t="str">
        <f>IF(LU58=0," ",(VLOOKUP(LU58,PROTOKOL!$A$1:$E$28,2))*LV58)</f>
        <v xml:space="preserve"> </v>
      </c>
      <c r="LX58" s="64" t="str">
        <f t="shared" si="66"/>
        <v xml:space="preserve"> </v>
      </c>
      <c r="LY58" s="65" t="str">
        <f>IF(LU58=0," ",VLOOKUP(LU58,PROTOKOL!$A:$E,5,))</f>
        <v xml:space="preserve"> </v>
      </c>
      <c r="LZ58" s="82" t="str">
        <f t="shared" si="67"/>
        <v xml:space="preserve"> </v>
      </c>
      <c r="MA58" s="65"/>
      <c r="MB58" s="82" t="str">
        <f t="shared" si="104"/>
        <v xml:space="preserve"> </v>
      </c>
      <c r="MC58" s="117"/>
      <c r="MD58" s="225">
        <v>13</v>
      </c>
      <c r="ME58" s="61" t="str">
        <f>IF(MG58=0," ",VLOOKUP(MG58,PROTOKOL!$A:$F,6))</f>
        <v>PANTOGRAF LAVABO TAŞLAMA</v>
      </c>
      <c r="MF58" s="62">
        <v>108</v>
      </c>
      <c r="MG58" s="62">
        <v>9</v>
      </c>
      <c r="MH58" s="62">
        <v>7.5</v>
      </c>
      <c r="MI58" s="63">
        <f>IF(MG58=0," ",(VLOOKUP(MG58,PROTOKOL!$A$1:$E$28,2))*MH58)</f>
        <v>65</v>
      </c>
      <c r="MJ58" s="64">
        <f t="shared" si="68"/>
        <v>43</v>
      </c>
      <c r="MK58" s="65">
        <f>IF(MG58=0," ",VLOOKUP(MG58,PROTOKOL!$A:$E,5,))</f>
        <v>0.73722857142857134</v>
      </c>
      <c r="ML58" s="82">
        <f t="shared" si="69"/>
        <v>31.700828571428566</v>
      </c>
      <c r="MM58" s="61" t="str">
        <f>IF(MO58=0," ",VLOOKUP(MO58,PROTOKOL!$A:$F,6))</f>
        <v xml:space="preserve"> </v>
      </c>
      <c r="MN58" s="66"/>
      <c r="MO58" s="66"/>
      <c r="MP58" s="62"/>
      <c r="MQ58" s="63" t="str">
        <f>IF(MO58=0," ",(VLOOKUP(MO58,PROTOKOL!$A$1:$E$28,2))*MP58)</f>
        <v xml:space="preserve"> </v>
      </c>
      <c r="MR58" s="64" t="str">
        <f t="shared" si="70"/>
        <v xml:space="preserve"> </v>
      </c>
      <c r="MS58" s="65" t="str">
        <f>IF(MO58=0," ",VLOOKUP(MO58,PROTOKOL!$A:$E,5,))</f>
        <v xml:space="preserve"> </v>
      </c>
      <c r="MT58" s="82" t="str">
        <f t="shared" si="71"/>
        <v xml:space="preserve"> </v>
      </c>
      <c r="MU58" s="65"/>
      <c r="MV58" s="82" t="str">
        <f t="shared" si="105"/>
        <v xml:space="preserve"> </v>
      </c>
      <c r="MW58" s="117"/>
      <c r="MX58" s="225">
        <v>13</v>
      </c>
      <c r="MY58" s="61" t="str">
        <f>IF(NA58=0," ",VLOOKUP(NA58,PROTOKOL!$A:$F,6))</f>
        <v>WNZL. LAV. VE DUV. ASMA KLZ</v>
      </c>
      <c r="MZ58" s="62">
        <v>200</v>
      </c>
      <c r="NA58" s="62">
        <v>1</v>
      </c>
      <c r="NB58" s="62">
        <v>7.5</v>
      </c>
      <c r="NC58" s="63">
        <f>IF(NA58=0," ",(VLOOKUP(NA58,PROTOKOL!$A$1:$E$28,2))*NB58)</f>
        <v>144</v>
      </c>
      <c r="ND58" s="64">
        <f t="shared" si="72"/>
        <v>56</v>
      </c>
      <c r="NE58" s="65">
        <f>IF(NA58=0," ",VLOOKUP(NA58,PROTOKOL!$A:$E,5,))</f>
        <v>0.33951315789473691</v>
      </c>
      <c r="NF58" s="82">
        <f t="shared" si="73"/>
        <v>19.012736842105266</v>
      </c>
      <c r="NG58" s="61" t="str">
        <f>IF(NI58=0," ",VLOOKUP(NI58,PROTOKOL!$A:$F,6))</f>
        <v xml:space="preserve"> </v>
      </c>
      <c r="NH58" s="66"/>
      <c r="NI58" s="66"/>
      <c r="NJ58" s="62"/>
      <c r="NK58" s="63" t="str">
        <f>IF(NI58=0," ",(VLOOKUP(NI58,PROTOKOL!$A$1:$E$28,2))*NJ58)</f>
        <v xml:space="preserve"> </v>
      </c>
      <c r="NL58" s="64" t="str">
        <f t="shared" si="74"/>
        <v xml:space="preserve"> </v>
      </c>
      <c r="NM58" s="65" t="str">
        <f>IF(NI58=0," ",VLOOKUP(NI58,PROTOKOL!$A:$E,5,))</f>
        <v xml:space="preserve"> </v>
      </c>
      <c r="NN58" s="82" t="str">
        <f t="shared" si="75"/>
        <v xml:space="preserve"> </v>
      </c>
      <c r="NO58" s="65"/>
      <c r="NP58" s="82" t="str">
        <f t="shared" si="106"/>
        <v xml:space="preserve"> </v>
      </c>
      <c r="NQ58" s="117"/>
      <c r="NR58" s="225">
        <v>13</v>
      </c>
      <c r="NS58" s="61" t="str">
        <f>IF(NU58=0," ",VLOOKUP(NU58,PROTOKOL!$A:$F,6))</f>
        <v>VAKUM TEST</v>
      </c>
      <c r="NT58" s="62">
        <v>235</v>
      </c>
      <c r="NU58" s="62">
        <v>4</v>
      </c>
      <c r="NV58" s="62">
        <v>7.5</v>
      </c>
      <c r="NW58" s="63">
        <f>IF(NU58=0," ",(VLOOKUP(NU58,PROTOKOL!$A$1:$E$28,2))*NV58)</f>
        <v>150</v>
      </c>
      <c r="NX58" s="64">
        <f t="shared" si="76"/>
        <v>85</v>
      </c>
      <c r="NY58" s="65">
        <f>IF(NU58=0," ",VLOOKUP(NU58,PROTOKOL!$A:$E,5,))</f>
        <v>0.32253749999999998</v>
      </c>
      <c r="NZ58" s="82">
        <f t="shared" si="77"/>
        <v>27.415687499999997</v>
      </c>
      <c r="OA58" s="61" t="str">
        <f>IF(OC58=0," ",VLOOKUP(OC58,PROTOKOL!$A:$F,6))</f>
        <v>PERDE KESME SULU SİST.</v>
      </c>
      <c r="OB58" s="66">
        <v>49</v>
      </c>
      <c r="OC58" s="66">
        <v>8</v>
      </c>
      <c r="OD58" s="62">
        <v>2.5</v>
      </c>
      <c r="OE58" s="63">
        <f>IF(OC58=0," ",(VLOOKUP(OC58,PROTOKOL!$A$1:$E$28,2))*OD58)</f>
        <v>32.666666666666664</v>
      </c>
      <c r="OF58" s="64">
        <f t="shared" si="78"/>
        <v>16.333333333333336</v>
      </c>
      <c r="OG58" s="65">
        <f>IF(OC58=0," ",VLOOKUP(OC58,PROTOKOL!$A:$E,5,))</f>
        <v>0.49621153846153848</v>
      </c>
      <c r="OH58" s="82">
        <f t="shared" si="79"/>
        <v>8.1047884615384636</v>
      </c>
      <c r="OI58" s="65">
        <v>5</v>
      </c>
      <c r="OJ58" s="82">
        <f t="shared" si="107"/>
        <v>16.209576923076927</v>
      </c>
      <c r="OK58" s="117"/>
      <c r="OL58" s="207">
        <v>13</v>
      </c>
      <c r="OM58" s="225">
        <v>13</v>
      </c>
      <c r="ON58" s="61" t="str">
        <f>IF(OP58=0," ",VLOOKUP(OP58,PROTOKOL!$A:$F,6))</f>
        <v xml:space="preserve"> </v>
      </c>
      <c r="OO58" s="62"/>
      <c r="OP58" s="62"/>
      <c r="OQ58" s="62"/>
      <c r="OR58" s="63" t="str">
        <f>IF(OP58=0," ",(VLOOKUP(OP58,PROTOKOL!$A$1:$E$28,2))*OQ58)</f>
        <v xml:space="preserve"> </v>
      </c>
      <c r="OS58" s="64" t="str">
        <f t="shared" si="80"/>
        <v xml:space="preserve"> </v>
      </c>
      <c r="OT58" s="65" t="str">
        <f>IF(OP58=0," ",VLOOKUP(OP58,PROTOKOL!$A:$E,5,))</f>
        <v xml:space="preserve"> </v>
      </c>
      <c r="OU58" s="82" t="str">
        <f t="shared" si="81"/>
        <v xml:space="preserve"> </v>
      </c>
      <c r="OV58" s="61" t="str">
        <f>IF(OX58=0," ",VLOOKUP(OX58,PROTOKOL!$A:$F,6))</f>
        <v xml:space="preserve"> </v>
      </c>
      <c r="OW58" s="66"/>
      <c r="OX58" s="66"/>
      <c r="OY58" s="62"/>
      <c r="OZ58" s="63" t="str">
        <f>IF(OX58=0," ",(VLOOKUP(OX58,PROTOKOL!$A$1:$E$28,2))*OY58)</f>
        <v xml:space="preserve"> </v>
      </c>
      <c r="PA58" s="64" t="str">
        <f t="shared" si="108"/>
        <v xml:space="preserve"> </v>
      </c>
      <c r="PB58" s="65" t="str">
        <f>IF(OX58=0," ",VLOOKUP(OX58,PROTOKOL!$A:$E,5,))</f>
        <v xml:space="preserve"> </v>
      </c>
      <c r="PC58" s="82" t="str">
        <f t="shared" si="109"/>
        <v xml:space="preserve"> </v>
      </c>
      <c r="PD58" s="82">
        <f t="shared" si="110"/>
        <v>0</v>
      </c>
      <c r="PE58" s="82" t="str">
        <f t="shared" si="111"/>
        <v xml:space="preserve"> </v>
      </c>
      <c r="PF58" s="117"/>
      <c r="PG58" s="225">
        <v>13</v>
      </c>
      <c r="PH58" s="61" t="str">
        <f>IF(PJ58=0," ",VLOOKUP(PJ58,PROTOKOL!$A:$F,6))</f>
        <v>VAKUM TEST</v>
      </c>
      <c r="PI58" s="62">
        <v>62</v>
      </c>
      <c r="PJ58" s="62">
        <v>4</v>
      </c>
      <c r="PK58" s="62">
        <v>2</v>
      </c>
      <c r="PL58" s="63">
        <f>IF(PJ58=0," ",(VLOOKUP(PJ58,PROTOKOL!$A$1:$E$28,2))*PK58)</f>
        <v>40</v>
      </c>
      <c r="PM58" s="64">
        <f t="shared" si="84"/>
        <v>22</v>
      </c>
      <c r="PN58" s="65">
        <f>IF(PJ58=0," ",VLOOKUP(PJ58,PROTOKOL!$A:$E,5,))</f>
        <v>0.32253749999999998</v>
      </c>
      <c r="PO58" s="82">
        <f t="shared" si="85"/>
        <v>7.0958249999999996</v>
      </c>
      <c r="PP58" s="61" t="str">
        <f>IF(PR58=0," ",VLOOKUP(PR58,PROTOKOL!$A:$F,6))</f>
        <v xml:space="preserve"> </v>
      </c>
      <c r="PQ58" s="66"/>
      <c r="PR58" s="66"/>
      <c r="PS58" s="62"/>
      <c r="PT58" s="63" t="str">
        <f>IF(PR58=0," ",(VLOOKUP(PR58,PROTOKOL!$A$1:$E$28,2))*PS58)</f>
        <v xml:space="preserve"> </v>
      </c>
      <c r="PU58" s="64" t="str">
        <f t="shared" si="86"/>
        <v xml:space="preserve"> </v>
      </c>
      <c r="PV58" s="65" t="str">
        <f>IF(PR58=0," ",VLOOKUP(PR58,PROTOKOL!$A:$E,5,))</f>
        <v xml:space="preserve"> </v>
      </c>
      <c r="PW58" s="82" t="str">
        <f t="shared" si="87"/>
        <v xml:space="preserve"> </v>
      </c>
      <c r="PX58" s="65"/>
      <c r="PY58" s="82" t="str">
        <f t="shared" si="112"/>
        <v xml:space="preserve"> </v>
      </c>
      <c r="PZ58" s="117"/>
      <c r="QA58" s="117"/>
      <c r="QB58" s="117"/>
      <c r="QC58" s="117"/>
      <c r="QD58" s="117"/>
      <c r="QE58" s="117"/>
      <c r="QF58" s="117"/>
      <c r="QG58" s="117"/>
      <c r="QH58" s="117"/>
      <c r="QI58" s="117"/>
      <c r="QJ58" s="117"/>
      <c r="QK58" s="117"/>
      <c r="QL58" s="117"/>
      <c r="QM58" s="117"/>
      <c r="QN58" s="117"/>
      <c r="QO58" s="117"/>
    </row>
    <row r="59" spans="1:457" ht="12.75" customHeight="1">
      <c r="B59" s="226"/>
      <c r="C59" s="61" t="str">
        <f>IF(E59=0," ",VLOOKUP(E59,PROTOKOL!$A:$F,6))</f>
        <v xml:space="preserve"> </v>
      </c>
      <c r="D59" s="62"/>
      <c r="E59" s="62"/>
      <c r="F59" s="62"/>
      <c r="G59" s="63" t="str">
        <f>IF(E59=0," ",(VLOOKUP(E59,PROTOKOL!$A$1:$E$28,2))*F59)</f>
        <v xml:space="preserve"> </v>
      </c>
      <c r="H59" s="64" t="str">
        <f t="shared" si="0"/>
        <v xml:space="preserve"> </v>
      </c>
      <c r="I59" s="65" t="str">
        <f>IF(E59=0," ",VLOOKUP(E59,PROTOKOL!$A:$E,5,))</f>
        <v xml:space="preserve"> </v>
      </c>
      <c r="J59" s="82" t="str">
        <f t="shared" si="1"/>
        <v xml:space="preserve"> </v>
      </c>
      <c r="K59" s="61" t="str">
        <f>IF(M59=0," ",VLOOKUP(M59,PROTOKOL!$A:$F,6))</f>
        <v xml:space="preserve"> </v>
      </c>
      <c r="L59" s="66"/>
      <c r="M59" s="66"/>
      <c r="N59" s="62"/>
      <c r="O59" s="63" t="str">
        <f>IF(M59=0," ",(VLOOKUP(M59,PROTOKOL!$A$1:$E$28,2))*N59)</f>
        <v xml:space="preserve"> </v>
      </c>
      <c r="P59" s="64" t="str">
        <f t="shared" si="2"/>
        <v xml:space="preserve"> </v>
      </c>
      <c r="Q59" s="65" t="str">
        <f>IF(M59=0," ",VLOOKUP(M59,PROTOKOL!$A:$E,5,))</f>
        <v xml:space="preserve"> </v>
      </c>
      <c r="R59" s="82" t="str">
        <f t="shared" si="3"/>
        <v xml:space="preserve"> </v>
      </c>
      <c r="S59" s="65"/>
      <c r="T59" s="82" t="str">
        <f t="shared" si="88"/>
        <v xml:space="preserve"> </v>
      </c>
      <c r="U59" s="185" t="str">
        <f>IF(F58+F59+F60=7.5,"ü","û")</f>
        <v>ü</v>
      </c>
      <c r="V59" s="226"/>
      <c r="W59" s="61" t="str">
        <f>IF(Y59=0," ",VLOOKUP(Y59,PROTOKOL!$A:$F,6))</f>
        <v xml:space="preserve"> </v>
      </c>
      <c r="X59" s="62"/>
      <c r="Y59" s="62"/>
      <c r="Z59" s="62"/>
      <c r="AA59" s="63" t="str">
        <f>IF(Y59=0," ",(VLOOKUP(Y59,PROTOKOL!$A$1:$E$28,2))*Z59)</f>
        <v xml:space="preserve"> </v>
      </c>
      <c r="AB59" s="64" t="str">
        <f t="shared" si="4"/>
        <v xml:space="preserve"> </v>
      </c>
      <c r="AC59" s="65" t="str">
        <f>IF(Y59=0," ",VLOOKUP(Y59,PROTOKOL!$A:$E,5,))</f>
        <v xml:space="preserve"> </v>
      </c>
      <c r="AD59" s="82" t="str">
        <f t="shared" si="5"/>
        <v xml:space="preserve"> </v>
      </c>
      <c r="AE59" s="61" t="str">
        <f>IF(AG59=0," ",VLOOKUP(AG59,PROTOKOL!$A:$F,6))</f>
        <v xml:space="preserve"> </v>
      </c>
      <c r="AF59" s="66"/>
      <c r="AG59" s="66"/>
      <c r="AH59" s="62"/>
      <c r="AI59" s="63" t="str">
        <f>IF(AG59=0," ",(VLOOKUP(AG59,PROTOKOL!$A$1:$E$28,2))*AH59)</f>
        <v xml:space="preserve"> </v>
      </c>
      <c r="AJ59" s="64" t="str">
        <f t="shared" si="6"/>
        <v xml:space="preserve"> </v>
      </c>
      <c r="AK59" s="65" t="str">
        <f>IF(AG59=0," ",VLOOKUP(AG59,PROTOKOL!$A:$E,5,))</f>
        <v xml:space="preserve"> </v>
      </c>
      <c r="AL59" s="82" t="str">
        <f t="shared" si="7"/>
        <v xml:space="preserve"> </v>
      </c>
      <c r="AM59" s="65"/>
      <c r="AN59" s="82" t="str">
        <f t="shared" si="89"/>
        <v xml:space="preserve"> </v>
      </c>
      <c r="AO59" s="185" t="str">
        <f>IF(Z58+Z59+Z60=7.5,"ü","û")</f>
        <v>ü</v>
      </c>
      <c r="AP59" s="226"/>
      <c r="AQ59" s="61" t="str">
        <f>IF(AS59=0," ",VLOOKUP(AS59,PROTOKOL!$A:$F,6))</f>
        <v xml:space="preserve"> </v>
      </c>
      <c r="AR59" s="62"/>
      <c r="AS59" s="62"/>
      <c r="AT59" s="62"/>
      <c r="AU59" s="63" t="str">
        <f>IF(AS59=0," ",(VLOOKUP(AS59,PROTOKOL!$A$1:$E$28,2))*AT59)</f>
        <v xml:space="preserve"> </v>
      </c>
      <c r="AV59" s="64" t="str">
        <f t="shared" si="8"/>
        <v xml:space="preserve"> </v>
      </c>
      <c r="AW59" s="65" t="str">
        <f>IF(AS59=0," ",VLOOKUP(AS59,PROTOKOL!$A:$E,5,))</f>
        <v xml:space="preserve"> </v>
      </c>
      <c r="AX59" s="82" t="str">
        <f t="shared" si="9"/>
        <v xml:space="preserve"> </v>
      </c>
      <c r="AY59" s="61" t="str">
        <f>IF(BA59=0," ",VLOOKUP(BA59,PROTOKOL!$A:$F,6))</f>
        <v xml:space="preserve"> </v>
      </c>
      <c r="AZ59" s="66"/>
      <c r="BA59" s="66"/>
      <c r="BB59" s="62"/>
      <c r="BC59" s="63" t="str">
        <f>IF(BA59=0," ",(VLOOKUP(BA59,PROTOKOL!$A$1:$E$28,2))*BB59)</f>
        <v xml:space="preserve"> </v>
      </c>
      <c r="BD59" s="64" t="str">
        <f t="shared" si="10"/>
        <v xml:space="preserve"> </v>
      </c>
      <c r="BE59" s="65" t="str">
        <f>IF(BA59=0," ",VLOOKUP(BA59,PROTOKOL!$A:$E,5,))</f>
        <v xml:space="preserve"> </v>
      </c>
      <c r="BF59" s="82" t="str">
        <f t="shared" si="11"/>
        <v xml:space="preserve"> </v>
      </c>
      <c r="BG59" s="65"/>
      <c r="BH59" s="82" t="str">
        <f t="shared" si="90"/>
        <v xml:space="preserve"> </v>
      </c>
      <c r="BI59" s="185" t="str">
        <f>IF(AT58+AT59+AT60=7.5,"ü","û")</f>
        <v>ü</v>
      </c>
      <c r="BJ59" s="226"/>
      <c r="BK59" s="61" t="str">
        <f>IF(BM59=0," ",VLOOKUP(BM59,PROTOKOL!$A:$F,6))</f>
        <v xml:space="preserve"> </v>
      </c>
      <c r="BL59" s="62"/>
      <c r="BM59" s="62"/>
      <c r="BN59" s="62"/>
      <c r="BO59" s="63" t="str">
        <f>IF(BM59=0," ",(VLOOKUP(BM59,PROTOKOL!$A$1:$E$28,2))*BN59)</f>
        <v xml:space="preserve"> </v>
      </c>
      <c r="BP59" s="64" t="str">
        <f t="shared" si="12"/>
        <v xml:space="preserve"> </v>
      </c>
      <c r="BQ59" s="65" t="str">
        <f>IF(BM59=0," ",VLOOKUP(BM59,PROTOKOL!$A:$E,5,))</f>
        <v xml:space="preserve"> </v>
      </c>
      <c r="BR59" s="82" t="str">
        <f t="shared" si="13"/>
        <v xml:space="preserve"> </v>
      </c>
      <c r="BS59" s="61" t="str">
        <f>IF(BU59=0," ",VLOOKUP(BU59,PROTOKOL!$A:$F,6))</f>
        <v xml:space="preserve"> </v>
      </c>
      <c r="BT59" s="66"/>
      <c r="BU59" s="66"/>
      <c r="BV59" s="62"/>
      <c r="BW59" s="63" t="str">
        <f>IF(BU59=0," ",(VLOOKUP(BU59,PROTOKOL!$A$1:$E$28,2))*BV59)</f>
        <v xml:space="preserve"> </v>
      </c>
      <c r="BX59" s="64" t="str">
        <f t="shared" si="14"/>
        <v xml:space="preserve"> </v>
      </c>
      <c r="BY59" s="65" t="str">
        <f>IF(BU59=0," ",VLOOKUP(BU59,PROTOKOL!$A:$E,5,))</f>
        <v xml:space="preserve"> </v>
      </c>
      <c r="BZ59" s="82" t="str">
        <f t="shared" si="15"/>
        <v xml:space="preserve"> </v>
      </c>
      <c r="CA59" s="65"/>
      <c r="CB59" s="82" t="str">
        <f t="shared" si="91"/>
        <v xml:space="preserve"> </v>
      </c>
      <c r="CC59" s="185" t="str">
        <f>IF(AT58+AT59+AT60=7.5,"ü","û")</f>
        <v>ü</v>
      </c>
      <c r="CD59" s="226"/>
      <c r="CE59" s="61" t="str">
        <f>IF(CG59=0," ",VLOOKUP(CG59,PROTOKOL!$A:$F,6))</f>
        <v>Forklift Operatörü</v>
      </c>
      <c r="CF59" s="62">
        <v>1</v>
      </c>
      <c r="CG59" s="62">
        <v>13</v>
      </c>
      <c r="CH59" s="62">
        <v>1</v>
      </c>
      <c r="CI59" s="63">
        <f>IF(CG59=0," ",(VLOOKUP(CG59,PROTOKOL!$A$1:$E$28,2))*CH59)</f>
        <v>0</v>
      </c>
      <c r="CJ59" s="64">
        <f t="shared" si="16"/>
        <v>1</v>
      </c>
      <c r="CK59" s="65">
        <f>IF(CG59=0," ",VLOOKUP(CG59,PROTOKOL!$A:$E,5,))</f>
        <v>7.5</v>
      </c>
      <c r="CL59" s="82">
        <f>IF(CG59=0," ",CK59*CJ59)/7.5*1</f>
        <v>1</v>
      </c>
      <c r="CM59" s="61" t="str">
        <f>IF(CO59=0," ",VLOOKUP(CO59,PROTOKOL!$A:$F,6))</f>
        <v xml:space="preserve"> </v>
      </c>
      <c r="CN59" s="66"/>
      <c r="CO59" s="66"/>
      <c r="CP59" s="62"/>
      <c r="CQ59" s="63" t="str">
        <f>IF(CO59=0," ",(VLOOKUP(CO59,PROTOKOL!$A$1:$E$28,2))*CP59)</f>
        <v xml:space="preserve"> </v>
      </c>
      <c r="CR59" s="64" t="str">
        <f t="shared" si="18"/>
        <v xml:space="preserve"> </v>
      </c>
      <c r="CS59" s="65" t="str">
        <f>IF(CO59=0," ",VLOOKUP(CO59,PROTOKOL!$A:$E,5,))</f>
        <v xml:space="preserve"> </v>
      </c>
      <c r="CT59" s="82" t="str">
        <f t="shared" si="19"/>
        <v xml:space="preserve"> </v>
      </c>
      <c r="CU59" s="65"/>
      <c r="CV59" s="82" t="str">
        <f t="shared" si="92"/>
        <v xml:space="preserve"> </v>
      </c>
      <c r="CW59" s="185" t="str">
        <f>IF(CH58+CH59+CH60=7.5,"ü","û")</f>
        <v>ü</v>
      </c>
      <c r="CX59" s="226"/>
      <c r="CY59" s="61" t="str">
        <f>IF(DA59=0," ",VLOOKUP(DA59,PROTOKOL!$A:$F,6))</f>
        <v xml:space="preserve"> </v>
      </c>
      <c r="CZ59" s="62"/>
      <c r="DA59" s="62"/>
      <c r="DB59" s="62"/>
      <c r="DC59" s="63" t="str">
        <f>IF(DA59=0," ",(VLOOKUP(DA59,PROTOKOL!$A$1:$E$28,2))*DB59)</f>
        <v xml:space="preserve"> </v>
      </c>
      <c r="DD59" s="64" t="str">
        <f t="shared" si="20"/>
        <v xml:space="preserve"> </v>
      </c>
      <c r="DE59" s="65" t="str">
        <f>IF(DA59=0," ",VLOOKUP(DA59,PROTOKOL!$A:$E,5,))</f>
        <v xml:space="preserve"> </v>
      </c>
      <c r="DF59" s="82" t="str">
        <f t="shared" si="21"/>
        <v xml:space="preserve"> </v>
      </c>
      <c r="DG59" s="61" t="str">
        <f>IF(DI59=0," ",VLOOKUP(DI59,PROTOKOL!$A:$F,6))</f>
        <v xml:space="preserve"> </v>
      </c>
      <c r="DH59" s="66"/>
      <c r="DI59" s="66"/>
      <c r="DJ59" s="62"/>
      <c r="DK59" s="63" t="str">
        <f>IF(DI59=0," ",(VLOOKUP(DI59,PROTOKOL!$A$1:$E$28,2))*DJ59)</f>
        <v xml:space="preserve"> </v>
      </c>
      <c r="DL59" s="64" t="str">
        <f t="shared" si="22"/>
        <v xml:space="preserve"> </v>
      </c>
      <c r="DM59" s="65" t="str">
        <f>IF(DI59=0," ",VLOOKUP(DI59,PROTOKOL!$A:$E,5,))</f>
        <v xml:space="preserve"> </v>
      </c>
      <c r="DN59" s="82" t="str">
        <f t="shared" si="23"/>
        <v xml:space="preserve"> </v>
      </c>
      <c r="DO59" s="65"/>
      <c r="DP59" s="82" t="str">
        <f t="shared" si="93"/>
        <v xml:space="preserve"> </v>
      </c>
      <c r="DQ59" s="185" t="str">
        <f>IF(DB58+DB59+DB60=7.5,"ü","û")</f>
        <v>ü</v>
      </c>
      <c r="DR59" s="226"/>
      <c r="DS59" s="61" t="str">
        <f>IF(DU59=0," ",VLOOKUP(DU59,PROTOKOL!$A:$F,6))</f>
        <v xml:space="preserve"> </v>
      </c>
      <c r="DT59" s="62"/>
      <c r="DU59" s="62"/>
      <c r="DV59" s="62"/>
      <c r="DW59" s="63" t="str">
        <f>IF(DU59=0," ",(VLOOKUP(DU59,PROTOKOL!$A$1:$E$28,2))*DV59)</f>
        <v xml:space="preserve"> </v>
      </c>
      <c r="DX59" s="64" t="str">
        <f t="shared" si="24"/>
        <v xml:space="preserve"> </v>
      </c>
      <c r="DY59" s="65" t="str">
        <f>IF(DU59=0," ",VLOOKUP(DU59,PROTOKOL!$A:$E,5,))</f>
        <v xml:space="preserve"> </v>
      </c>
      <c r="DZ59" s="82" t="str">
        <f t="shared" si="25"/>
        <v xml:space="preserve"> </v>
      </c>
      <c r="EA59" s="61" t="str">
        <f>IF(EC59=0," ",VLOOKUP(EC59,PROTOKOL!$A:$F,6))</f>
        <v xml:space="preserve"> </v>
      </c>
      <c r="EB59" s="66"/>
      <c r="EC59" s="66"/>
      <c r="ED59" s="62"/>
      <c r="EE59" s="63" t="str">
        <f>IF(EC59=0," ",(VLOOKUP(EC59,PROTOKOL!$A$1:$E$28,2))*ED59)</f>
        <v xml:space="preserve"> </v>
      </c>
      <c r="EF59" s="64" t="str">
        <f t="shared" si="26"/>
        <v xml:space="preserve"> </v>
      </c>
      <c r="EG59" s="65" t="str">
        <f>IF(EC59=0," ",VLOOKUP(EC59,PROTOKOL!$A:$E,5,))</f>
        <v xml:space="preserve"> </v>
      </c>
      <c r="EH59" s="82" t="str">
        <f t="shared" si="27"/>
        <v xml:space="preserve"> </v>
      </c>
      <c r="EI59" s="65"/>
      <c r="EJ59" s="82" t="str">
        <f t="shared" si="94"/>
        <v xml:space="preserve"> </v>
      </c>
      <c r="EK59" s="185" t="str">
        <f>IF(DB58+DB59+DB60=7.5,"ü","û")</f>
        <v>ü</v>
      </c>
      <c r="EL59" s="226"/>
      <c r="EM59" s="61" t="str">
        <f>IF(EO59=0," ",VLOOKUP(EO59,PROTOKOL!$A:$F,6))</f>
        <v xml:space="preserve"> </v>
      </c>
      <c r="EN59" s="62"/>
      <c r="EO59" s="62"/>
      <c r="EP59" s="62"/>
      <c r="EQ59" s="63" t="str">
        <f>IF(EO59=0," ",(VLOOKUP(EO59,PROTOKOL!$A$1:$E$28,2))*EP59)</f>
        <v xml:space="preserve"> </v>
      </c>
      <c r="ER59" s="64" t="str">
        <f t="shared" si="28"/>
        <v xml:space="preserve"> </v>
      </c>
      <c r="ES59" s="65" t="str">
        <f>IF(EO59=0," ",VLOOKUP(EO59,PROTOKOL!$A:$E,5,))</f>
        <v xml:space="preserve"> </v>
      </c>
      <c r="ET59" s="82" t="str">
        <f t="shared" si="29"/>
        <v xml:space="preserve"> </v>
      </c>
      <c r="EU59" s="61" t="str">
        <f>IF(EW59=0," ",VLOOKUP(EW59,PROTOKOL!$A:$F,6))</f>
        <v xml:space="preserve"> </v>
      </c>
      <c r="EV59" s="66"/>
      <c r="EW59" s="66"/>
      <c r="EX59" s="62"/>
      <c r="EY59" s="63" t="str">
        <f>IF(EW59=0," ",(VLOOKUP(EW59,PROTOKOL!$A$1:$E$28,2))*EX59)</f>
        <v xml:space="preserve"> </v>
      </c>
      <c r="EZ59" s="64" t="str">
        <f t="shared" si="30"/>
        <v xml:space="preserve"> </v>
      </c>
      <c r="FA59" s="65" t="str">
        <f>IF(EW59=0," ",VLOOKUP(EW59,PROTOKOL!$A:$E,5,))</f>
        <v xml:space="preserve"> </v>
      </c>
      <c r="FB59" s="82" t="str">
        <f t="shared" si="31"/>
        <v xml:space="preserve"> </v>
      </c>
      <c r="FC59" s="65"/>
      <c r="FD59" s="82" t="str">
        <f t="shared" si="95"/>
        <v xml:space="preserve"> </v>
      </c>
      <c r="FE59" s="185" t="str">
        <f>IF(EP58+EP59+EP60=7.5,"ü","û")</f>
        <v>ü</v>
      </c>
      <c r="FF59" s="226"/>
      <c r="FG59" s="61" t="str">
        <f>IF(FI59=0," ",VLOOKUP(FI59,PROTOKOL!$A:$F,6))</f>
        <v>KOKU TESTİ</v>
      </c>
      <c r="FH59" s="62">
        <v>1</v>
      </c>
      <c r="FI59" s="62">
        <v>16</v>
      </c>
      <c r="FJ59" s="62">
        <v>1</v>
      </c>
      <c r="FK59" s="63">
        <f>IF(FI59=0," ",(VLOOKUP(FI59,PROTOKOL!$A$1:$E$28,2))*FJ59)</f>
        <v>0</v>
      </c>
      <c r="FL59" s="64">
        <f t="shared" si="32"/>
        <v>1</v>
      </c>
      <c r="FM59" s="65">
        <f>IF(FI59=0," ",VLOOKUP(FI59,PROTOKOL!$A:$E,5,))</f>
        <v>25.405435113750318</v>
      </c>
      <c r="FN59" s="82">
        <f>IF(FI59=0," ",FM59*FL59)/7.5*1</f>
        <v>3.3873913485000426</v>
      </c>
      <c r="FO59" s="61" t="str">
        <f>IF(FQ59=0," ",VLOOKUP(FQ59,PROTOKOL!$A:$F,6))</f>
        <v xml:space="preserve"> </v>
      </c>
      <c r="FP59" s="66"/>
      <c r="FQ59" s="66"/>
      <c r="FR59" s="62"/>
      <c r="FS59" s="63" t="str">
        <f>IF(FQ59=0," ",(VLOOKUP(FQ59,PROTOKOL!$A$1:$E$28,2))*FR59)</f>
        <v xml:space="preserve"> </v>
      </c>
      <c r="FT59" s="64" t="str">
        <f t="shared" si="34"/>
        <v xml:space="preserve"> </v>
      </c>
      <c r="FU59" s="65" t="str">
        <f>IF(FQ59=0," ",VLOOKUP(FQ59,PROTOKOL!$A:$E,5,))</f>
        <v xml:space="preserve"> </v>
      </c>
      <c r="FV59" s="82" t="str">
        <f t="shared" si="35"/>
        <v xml:space="preserve"> </v>
      </c>
      <c r="FW59" s="65"/>
      <c r="FX59" s="82" t="str">
        <f t="shared" si="96"/>
        <v xml:space="preserve"> </v>
      </c>
      <c r="FY59" s="185" t="str">
        <f>IF(EP58+EP59+EP60=7.5,"ü","û")</f>
        <v>ü</v>
      </c>
      <c r="FZ59" s="226"/>
      <c r="GA59" s="61" t="str">
        <f>IF(GC59=0," ",VLOOKUP(GC59,PROTOKOL!$A:$F,6))</f>
        <v>SIZDIRMAZLIK TAMİR</v>
      </c>
      <c r="GB59" s="62">
        <v>40</v>
      </c>
      <c r="GC59" s="62">
        <v>11</v>
      </c>
      <c r="GD59" s="62">
        <v>2.5</v>
      </c>
      <c r="GE59" s="63">
        <f>IF(GC59=0," ",(VLOOKUP(GC59,PROTOKOL!$A$1:$E$28,2))*GD59)</f>
        <v>26</v>
      </c>
      <c r="GF59" s="64">
        <f t="shared" si="36"/>
        <v>14</v>
      </c>
      <c r="GG59" s="65">
        <f>IF(GC59=0," ",VLOOKUP(GC59,PROTOKOL!$A:$E,5,))</f>
        <v>0.61435714285714293</v>
      </c>
      <c r="GH59" s="82">
        <f t="shared" si="37"/>
        <v>8.6010000000000009</v>
      </c>
      <c r="GI59" s="61" t="str">
        <f>IF(GK59=0," ",VLOOKUP(GK59,PROTOKOL!$A:$F,6))</f>
        <v xml:space="preserve"> </v>
      </c>
      <c r="GJ59" s="66"/>
      <c r="GK59" s="66"/>
      <c r="GL59" s="62"/>
      <c r="GM59" s="63" t="str">
        <f>IF(GK59=0," ",(VLOOKUP(GK59,PROTOKOL!$A$1:$E$28,2))*GL59)</f>
        <v xml:space="preserve"> </v>
      </c>
      <c r="GN59" s="64" t="str">
        <f t="shared" si="38"/>
        <v xml:space="preserve"> </v>
      </c>
      <c r="GO59" s="65" t="str">
        <f>IF(GK59=0," ",VLOOKUP(GK59,PROTOKOL!$A:$E,5,))</f>
        <v xml:space="preserve"> </v>
      </c>
      <c r="GP59" s="82" t="str">
        <f t="shared" si="39"/>
        <v xml:space="preserve"> </v>
      </c>
      <c r="GQ59" s="65"/>
      <c r="GR59" s="82" t="str">
        <f t="shared" si="97"/>
        <v xml:space="preserve"> </v>
      </c>
      <c r="GS59" s="185" t="str">
        <f>IF(GD58+GD59+GD60=7.5,"ü","û")</f>
        <v>ü</v>
      </c>
      <c r="GT59" s="226"/>
      <c r="GU59" s="61" t="str">
        <f>IF(GW59=0," ",VLOOKUP(GW59,PROTOKOL!$A:$F,6))</f>
        <v xml:space="preserve"> </v>
      </c>
      <c r="GV59" s="62"/>
      <c r="GW59" s="62"/>
      <c r="GX59" s="62"/>
      <c r="GY59" s="63" t="str">
        <f>IF(GW59=0," ",(VLOOKUP(GW59,PROTOKOL!$A$1:$E$28,2))*GX59)</f>
        <v xml:space="preserve"> </v>
      </c>
      <c r="GZ59" s="64" t="str">
        <f t="shared" si="40"/>
        <v xml:space="preserve"> </v>
      </c>
      <c r="HA59" s="65" t="str">
        <f>IF(GW59=0," ",VLOOKUP(GW59,PROTOKOL!$A:$E,5,))</f>
        <v xml:space="preserve"> </v>
      </c>
      <c r="HB59" s="82" t="str">
        <f t="shared" si="41"/>
        <v xml:space="preserve"> </v>
      </c>
      <c r="HC59" s="61" t="str">
        <f>IF(HE59=0," ",VLOOKUP(HE59,PROTOKOL!$A:$F,6))</f>
        <v xml:space="preserve"> </v>
      </c>
      <c r="HD59" s="66"/>
      <c r="HE59" s="66"/>
      <c r="HF59" s="62"/>
      <c r="HG59" s="63" t="str">
        <f>IF(HE59=0," ",(VLOOKUP(HE59,PROTOKOL!$A$1:$E$28,2))*HF59)</f>
        <v xml:space="preserve"> </v>
      </c>
      <c r="HH59" s="64" t="str">
        <f t="shared" si="42"/>
        <v xml:space="preserve"> </v>
      </c>
      <c r="HI59" s="65" t="str">
        <f>IF(HE59=0," ",VLOOKUP(HE59,PROTOKOL!$A:$E,5,))</f>
        <v xml:space="preserve"> </v>
      </c>
      <c r="HJ59" s="82" t="str">
        <f t="shared" si="43"/>
        <v xml:space="preserve"> </v>
      </c>
      <c r="HK59" s="65"/>
      <c r="HL59" s="82" t="str">
        <f t="shared" si="98"/>
        <v xml:space="preserve"> </v>
      </c>
      <c r="HM59" s="185" t="str">
        <f>IF(GX58+GX59+GX60=7.5,"ü","û")</f>
        <v>ü</v>
      </c>
      <c r="HN59" s="226"/>
      <c r="HO59" s="61" t="str">
        <f>IF(HQ59=0," ",VLOOKUP(HQ59,PROTOKOL!$A:$F,6))</f>
        <v>PERDE KESME SULU SİST.</v>
      </c>
      <c r="HP59" s="62">
        <v>21</v>
      </c>
      <c r="HQ59" s="62">
        <v>8</v>
      </c>
      <c r="HR59" s="62">
        <v>1</v>
      </c>
      <c r="HS59" s="63">
        <f>IF(HQ59=0," ",(VLOOKUP(HQ59,PROTOKOL!$A$1:$E$28,2))*HR59)</f>
        <v>13.066666666666666</v>
      </c>
      <c r="HT59" s="64">
        <f t="shared" si="44"/>
        <v>7.9333333333333336</v>
      </c>
      <c r="HU59" s="65">
        <f>IF(HQ59=0," ",VLOOKUP(HQ59,PROTOKOL!$A:$E,5,))</f>
        <v>0.49621153846153848</v>
      </c>
      <c r="HV59" s="82">
        <f t="shared" si="45"/>
        <v>3.9366115384615386</v>
      </c>
      <c r="HW59" s="61" t="str">
        <f>IF(HY59=0," ",VLOOKUP(HY59,PROTOKOL!$A:$F,6))</f>
        <v xml:space="preserve"> </v>
      </c>
      <c r="HX59" s="66"/>
      <c r="HY59" s="66"/>
      <c r="HZ59" s="62"/>
      <c r="IA59" s="63" t="str">
        <f>IF(HY59=0," ",(VLOOKUP(HY59,PROTOKOL!$A$1:$E$28,2))*HZ59)</f>
        <v xml:space="preserve"> </v>
      </c>
      <c r="IB59" s="64" t="str">
        <f t="shared" si="46"/>
        <v xml:space="preserve"> </v>
      </c>
      <c r="IC59" s="65" t="str">
        <f>IF(HY59=0," ",VLOOKUP(HY59,PROTOKOL!$A:$E,5,))</f>
        <v xml:space="preserve"> </v>
      </c>
      <c r="ID59" s="82" t="str">
        <f t="shared" si="47"/>
        <v xml:space="preserve"> </v>
      </c>
      <c r="IE59" s="65"/>
      <c r="IF59" s="82" t="str">
        <f t="shared" si="99"/>
        <v xml:space="preserve"> </v>
      </c>
      <c r="IG59" s="185" t="str">
        <f>IF(HR58+HR59+HR60=7.5,"ü","û")</f>
        <v>ü</v>
      </c>
      <c r="IH59" s="226"/>
      <c r="II59" s="61" t="str">
        <f>IF(IK59=0," ",VLOOKUP(IK59,PROTOKOL!$A:$F,6))</f>
        <v xml:space="preserve"> </v>
      </c>
      <c r="IJ59" s="62"/>
      <c r="IK59" s="62"/>
      <c r="IL59" s="62"/>
      <c r="IM59" s="63" t="str">
        <f>IF(IK59=0," ",(VLOOKUP(IK59,PROTOKOL!$A$1:$E$28,2))*IL59)</f>
        <v xml:space="preserve"> </v>
      </c>
      <c r="IN59" s="64" t="str">
        <f t="shared" si="48"/>
        <v xml:space="preserve"> </v>
      </c>
      <c r="IO59" s="65" t="str">
        <f>IF(IK59=0," ",VLOOKUP(IK59,PROTOKOL!$A:$E,5,))</f>
        <v xml:space="preserve"> </v>
      </c>
      <c r="IP59" s="82" t="str">
        <f t="shared" si="49"/>
        <v xml:space="preserve"> </v>
      </c>
      <c r="IQ59" s="61" t="str">
        <f>IF(IS59=0," ",VLOOKUP(IS59,PROTOKOL!$A:$F,6))</f>
        <v xml:space="preserve"> </v>
      </c>
      <c r="IR59" s="66"/>
      <c r="IS59" s="66"/>
      <c r="IT59" s="62"/>
      <c r="IU59" s="63" t="str">
        <f>IF(IS59=0," ",(VLOOKUP(IS59,PROTOKOL!$A$1:$E$28,2))*IT59)</f>
        <v xml:space="preserve"> </v>
      </c>
      <c r="IV59" s="64" t="str">
        <f t="shared" si="50"/>
        <v xml:space="preserve"> </v>
      </c>
      <c r="IW59" s="65" t="str">
        <f>IF(IS59=0," ",VLOOKUP(IS59,PROTOKOL!$A:$E,5,))</f>
        <v xml:space="preserve"> </v>
      </c>
      <c r="IX59" s="82" t="str">
        <f t="shared" si="51"/>
        <v xml:space="preserve"> </v>
      </c>
      <c r="IY59" s="65"/>
      <c r="IZ59" s="82" t="str">
        <f t="shared" si="100"/>
        <v xml:space="preserve"> </v>
      </c>
      <c r="JA59" s="185" t="str">
        <f>IF(HR58+HR59+HR60=7.5,"ü","û")</f>
        <v>ü</v>
      </c>
      <c r="JB59" s="226"/>
      <c r="JC59" s="61" t="s">
        <v>44</v>
      </c>
      <c r="JD59" s="62"/>
      <c r="JE59" s="62"/>
      <c r="JF59" s="62"/>
      <c r="JG59" s="63" t="str">
        <f>IF(JE59=0," ",(VLOOKUP(JE59,PROTOKOL!$A$1:$E$28,2))*JF59)</f>
        <v xml:space="preserve"> </v>
      </c>
      <c r="JH59" s="64" t="str">
        <f t="shared" si="52"/>
        <v xml:space="preserve"> </v>
      </c>
      <c r="JI59" s="65" t="str">
        <f>IF(JE59=0," ",VLOOKUP(JE59,PROTOKOL!$A:$E,5,))</f>
        <v xml:space="preserve"> </v>
      </c>
      <c r="JJ59" s="82" t="str">
        <f t="shared" si="53"/>
        <v xml:space="preserve"> </v>
      </c>
      <c r="JK59" s="61" t="str">
        <f>IF(JM59=0," ",VLOOKUP(JM59,PROTOKOL!$A:$F,6))</f>
        <v xml:space="preserve"> </v>
      </c>
      <c r="JL59" s="66"/>
      <c r="JM59" s="66"/>
      <c r="JN59" s="62"/>
      <c r="JO59" s="63" t="str">
        <f>IF(JM59=0," ",(VLOOKUP(JM59,PROTOKOL!$A$1:$E$28,2))*JN59)</f>
        <v xml:space="preserve"> </v>
      </c>
      <c r="JP59" s="64" t="str">
        <f t="shared" si="54"/>
        <v xml:space="preserve"> </v>
      </c>
      <c r="JQ59" s="65" t="str">
        <f>IF(JM59=0," ",VLOOKUP(JM59,PROTOKOL!$A:$E,5,))</f>
        <v xml:space="preserve"> </v>
      </c>
      <c r="JR59" s="82" t="str">
        <f t="shared" si="55"/>
        <v xml:space="preserve"> </v>
      </c>
      <c r="JS59" s="65"/>
      <c r="JT59" s="82" t="str">
        <f t="shared" si="101"/>
        <v xml:space="preserve"> </v>
      </c>
      <c r="JU59" s="185" t="str">
        <f>IF(JF58+JF59+JF60=7.5,"ü","û")</f>
        <v>û</v>
      </c>
      <c r="JV59" s="226"/>
      <c r="JW59" s="61" t="str">
        <f>IF(JY59=0," ",VLOOKUP(JY59,PROTOKOL!$A:$F,6))</f>
        <v xml:space="preserve"> </v>
      </c>
      <c r="JX59" s="62"/>
      <c r="JY59" s="62"/>
      <c r="JZ59" s="62"/>
      <c r="KA59" s="63" t="str">
        <f>IF(JY59=0," ",(VLOOKUP(JY59,PROTOKOL!$A$1:$E$28,2))*JZ59)</f>
        <v xml:space="preserve"> </v>
      </c>
      <c r="KB59" s="64" t="str">
        <f t="shared" si="56"/>
        <v xml:space="preserve"> </v>
      </c>
      <c r="KC59" s="65" t="str">
        <f>IF(JY59=0," ",VLOOKUP(JY59,PROTOKOL!$A:$E,5,))</f>
        <v xml:space="preserve"> </v>
      </c>
      <c r="KD59" s="82" t="str">
        <f t="shared" si="57"/>
        <v xml:space="preserve"> </v>
      </c>
      <c r="KE59" s="61" t="str">
        <f>IF(KG59=0," ",VLOOKUP(KG59,PROTOKOL!$A:$F,6))</f>
        <v xml:space="preserve"> </v>
      </c>
      <c r="KF59" s="66"/>
      <c r="KG59" s="66"/>
      <c r="KH59" s="62"/>
      <c r="KI59" s="63" t="str">
        <f>IF(KG59=0," ",(VLOOKUP(KG59,PROTOKOL!$A$1:$E$28,2))*KH59)</f>
        <v xml:space="preserve"> </v>
      </c>
      <c r="KJ59" s="64" t="str">
        <f t="shared" si="58"/>
        <v xml:space="preserve"> </v>
      </c>
      <c r="KK59" s="65" t="str">
        <f>IF(KG59=0," ",VLOOKUP(KG59,PROTOKOL!$A:$E,5,))</f>
        <v xml:space="preserve"> </v>
      </c>
      <c r="KL59" s="82" t="str">
        <f t="shared" si="59"/>
        <v xml:space="preserve"> </v>
      </c>
      <c r="KM59" s="65"/>
      <c r="KN59" s="82" t="str">
        <f t="shared" si="102"/>
        <v xml:space="preserve"> </v>
      </c>
      <c r="KO59" s="185" t="str">
        <f>IF(JZ58+JZ59+JZ60=7.5,"ü","û")</f>
        <v>ü</v>
      </c>
      <c r="KP59" s="226"/>
      <c r="KQ59" s="61" t="str">
        <f>IF(KS59=0," ",VLOOKUP(KS59,PROTOKOL!$A:$F,6))</f>
        <v xml:space="preserve"> </v>
      </c>
      <c r="KR59" s="62"/>
      <c r="KS59" s="62"/>
      <c r="KT59" s="62"/>
      <c r="KU59" s="63" t="str">
        <f>IF(KS59=0," ",(VLOOKUP(KS59,PROTOKOL!$A$1:$E$28,2))*KT59)</f>
        <v xml:space="preserve"> </v>
      </c>
      <c r="KV59" s="64" t="str">
        <f t="shared" si="60"/>
        <v xml:space="preserve"> </v>
      </c>
      <c r="KW59" s="65" t="str">
        <f>IF(KS59=0," ",VLOOKUP(KS59,PROTOKOL!$A:$E,5,))</f>
        <v xml:space="preserve"> </v>
      </c>
      <c r="KX59" s="82" t="str">
        <f t="shared" si="61"/>
        <v xml:space="preserve"> </v>
      </c>
      <c r="KY59" s="61" t="str">
        <f>IF(LA59=0," ",VLOOKUP(LA59,PROTOKOL!$A:$F,6))</f>
        <v xml:space="preserve"> </v>
      </c>
      <c r="KZ59" s="66"/>
      <c r="LA59" s="66"/>
      <c r="LB59" s="62"/>
      <c r="LC59" s="63" t="str">
        <f>IF(LA59=0," ",(VLOOKUP(LA59,PROTOKOL!$A$1:$E$28,2))*LB59)</f>
        <v xml:space="preserve"> </v>
      </c>
      <c r="LD59" s="64" t="str">
        <f t="shared" si="62"/>
        <v xml:space="preserve"> </v>
      </c>
      <c r="LE59" s="65" t="str">
        <f>IF(LA59=0," ",VLOOKUP(LA59,PROTOKOL!$A:$E,5,))</f>
        <v xml:space="preserve"> </v>
      </c>
      <c r="LF59" s="82" t="str">
        <f t="shared" si="63"/>
        <v xml:space="preserve"> </v>
      </c>
      <c r="LG59" s="65"/>
      <c r="LH59" s="82" t="str">
        <f t="shared" si="103"/>
        <v xml:space="preserve"> </v>
      </c>
      <c r="LI59" s="185" t="str">
        <f>IF(JZ58+JZ59+JZ60=7.5,"ü","û")</f>
        <v>ü</v>
      </c>
      <c r="LJ59" s="226"/>
      <c r="LK59" s="61" t="str">
        <f>IF(LM59=0," ",VLOOKUP(LM59,PROTOKOL!$A:$F,6))</f>
        <v xml:space="preserve"> </v>
      </c>
      <c r="LL59" s="62"/>
      <c r="LM59" s="62"/>
      <c r="LN59" s="62"/>
      <c r="LO59" s="63" t="str">
        <f>IF(LM59=0," ",(VLOOKUP(LM59,PROTOKOL!$A$1:$E$28,2))*LN59)</f>
        <v xml:space="preserve"> </v>
      </c>
      <c r="LP59" s="64" t="str">
        <f t="shared" si="64"/>
        <v xml:space="preserve"> </v>
      </c>
      <c r="LQ59" s="65" t="str">
        <f>IF(LM59=0," ",VLOOKUP(LM59,PROTOKOL!$A:$E,5,))</f>
        <v xml:space="preserve"> </v>
      </c>
      <c r="LR59" s="82" t="str">
        <f t="shared" si="65"/>
        <v xml:space="preserve"> </v>
      </c>
      <c r="LS59" s="61" t="str">
        <f>IF(LU59=0," ",VLOOKUP(LU59,PROTOKOL!$A:$F,6))</f>
        <v xml:space="preserve"> </v>
      </c>
      <c r="LT59" s="66"/>
      <c r="LU59" s="66"/>
      <c r="LV59" s="62"/>
      <c r="LW59" s="63" t="str">
        <f>IF(LU59=0," ",(VLOOKUP(LU59,PROTOKOL!$A$1:$E$28,2))*LV59)</f>
        <v xml:space="preserve"> </v>
      </c>
      <c r="LX59" s="64" t="str">
        <f t="shared" si="66"/>
        <v xml:space="preserve"> </v>
      </c>
      <c r="LY59" s="65" t="str">
        <f>IF(LU59=0," ",VLOOKUP(LU59,PROTOKOL!$A:$E,5,))</f>
        <v xml:space="preserve"> </v>
      </c>
      <c r="LZ59" s="82" t="str">
        <f t="shared" si="67"/>
        <v xml:space="preserve"> </v>
      </c>
      <c r="MA59" s="65"/>
      <c r="MB59" s="82" t="str">
        <f t="shared" si="104"/>
        <v xml:space="preserve"> </v>
      </c>
      <c r="MC59" s="185" t="str">
        <f>IF(LN58+LN59+LN60=7.5,"ü","û")</f>
        <v>û</v>
      </c>
      <c r="MD59" s="226"/>
      <c r="ME59" s="61" t="str">
        <f>IF(MG59=0," ",VLOOKUP(MG59,PROTOKOL!$A:$F,6))</f>
        <v xml:space="preserve"> </v>
      </c>
      <c r="MF59" s="62"/>
      <c r="MG59" s="62"/>
      <c r="MH59" s="62"/>
      <c r="MI59" s="63" t="str">
        <f>IF(MG59=0," ",(VLOOKUP(MG59,PROTOKOL!$A$1:$E$28,2))*MH59)</f>
        <v xml:space="preserve"> </v>
      </c>
      <c r="MJ59" s="64" t="str">
        <f t="shared" si="68"/>
        <v xml:space="preserve"> </v>
      </c>
      <c r="MK59" s="65" t="str">
        <f>IF(MG59=0," ",VLOOKUP(MG59,PROTOKOL!$A:$E,5,))</f>
        <v xml:space="preserve"> </v>
      </c>
      <c r="ML59" s="82" t="str">
        <f t="shared" si="69"/>
        <v xml:space="preserve"> </v>
      </c>
      <c r="MM59" s="61" t="str">
        <f>IF(MO59=0," ",VLOOKUP(MO59,PROTOKOL!$A:$F,6))</f>
        <v xml:space="preserve"> </v>
      </c>
      <c r="MN59" s="66"/>
      <c r="MO59" s="66"/>
      <c r="MP59" s="62"/>
      <c r="MQ59" s="63" t="str">
        <f>IF(MO59=0," ",(VLOOKUP(MO59,PROTOKOL!$A$1:$E$28,2))*MP59)</f>
        <v xml:space="preserve"> </v>
      </c>
      <c r="MR59" s="64" t="str">
        <f t="shared" si="70"/>
        <v xml:space="preserve"> </v>
      </c>
      <c r="MS59" s="65" t="str">
        <f>IF(MO59=0," ",VLOOKUP(MO59,PROTOKOL!$A:$E,5,))</f>
        <v xml:space="preserve"> </v>
      </c>
      <c r="MT59" s="82" t="str">
        <f t="shared" si="71"/>
        <v xml:space="preserve"> </v>
      </c>
      <c r="MU59" s="65"/>
      <c r="MV59" s="82" t="str">
        <f t="shared" si="105"/>
        <v xml:space="preserve"> </v>
      </c>
      <c r="MW59" s="185" t="e">
        <f>IF(#REF!+#REF!+#REF!=7.5,"ü","û")</f>
        <v>#REF!</v>
      </c>
      <c r="MX59" s="226"/>
      <c r="MY59" s="61" t="str">
        <f>IF(NA59=0," ",VLOOKUP(NA59,PROTOKOL!$A:$F,6))</f>
        <v xml:space="preserve"> </v>
      </c>
      <c r="MZ59" s="62"/>
      <c r="NA59" s="62"/>
      <c r="NB59" s="62"/>
      <c r="NC59" s="63" t="str">
        <f>IF(NA59=0," ",(VLOOKUP(NA59,PROTOKOL!$A$1:$E$28,2))*NB59)</f>
        <v xml:space="preserve"> </v>
      </c>
      <c r="ND59" s="64" t="str">
        <f t="shared" si="72"/>
        <v xml:space="preserve"> </v>
      </c>
      <c r="NE59" s="65" t="str">
        <f>IF(NA59=0," ",VLOOKUP(NA59,PROTOKOL!$A:$E,5,))</f>
        <v xml:space="preserve"> </v>
      </c>
      <c r="NF59" s="82" t="str">
        <f t="shared" si="73"/>
        <v xml:space="preserve"> </v>
      </c>
      <c r="NG59" s="61" t="str">
        <f>IF(NI59=0," ",VLOOKUP(NI59,PROTOKOL!$A:$F,6))</f>
        <v xml:space="preserve"> </v>
      </c>
      <c r="NH59" s="66"/>
      <c r="NI59" s="66"/>
      <c r="NJ59" s="62"/>
      <c r="NK59" s="63" t="str">
        <f>IF(NI59=0," ",(VLOOKUP(NI59,PROTOKOL!$A$1:$E$28,2))*NJ59)</f>
        <v xml:space="preserve"> </v>
      </c>
      <c r="NL59" s="64" t="str">
        <f t="shared" si="74"/>
        <v xml:space="preserve"> </v>
      </c>
      <c r="NM59" s="65" t="str">
        <f>IF(NI59=0," ",VLOOKUP(NI59,PROTOKOL!$A:$E,5,))</f>
        <v xml:space="preserve"> </v>
      </c>
      <c r="NN59" s="82" t="str">
        <f t="shared" si="75"/>
        <v xml:space="preserve"> </v>
      </c>
      <c r="NO59" s="65"/>
      <c r="NP59" s="82" t="str">
        <f t="shared" si="106"/>
        <v xml:space="preserve"> </v>
      </c>
      <c r="NQ59" s="185" t="str">
        <f>IF(NB58+NB59+NB60=7.5,"ü","û")</f>
        <v>ü</v>
      </c>
      <c r="NR59" s="226"/>
      <c r="NS59" s="61" t="str">
        <f>IF(NU59=0," ",VLOOKUP(NU59,PROTOKOL!$A:$F,6))</f>
        <v xml:space="preserve"> </v>
      </c>
      <c r="NT59" s="62"/>
      <c r="NU59" s="62"/>
      <c r="NV59" s="62"/>
      <c r="NW59" s="63" t="str">
        <f>IF(NU59=0," ",(VLOOKUP(NU59,PROTOKOL!$A$1:$E$28,2))*NV59)</f>
        <v xml:space="preserve"> </v>
      </c>
      <c r="NX59" s="64" t="str">
        <f t="shared" si="76"/>
        <v xml:space="preserve"> </v>
      </c>
      <c r="NY59" s="65" t="str">
        <f>IF(NU59=0," ",VLOOKUP(NU59,PROTOKOL!$A:$E,5,))</f>
        <v xml:space="preserve"> </v>
      </c>
      <c r="NZ59" s="82" t="str">
        <f t="shared" si="77"/>
        <v xml:space="preserve"> </v>
      </c>
      <c r="OA59" s="61" t="str">
        <f>IF(OC59=0," ",VLOOKUP(OC59,PROTOKOL!$A:$F,6))</f>
        <v xml:space="preserve"> </v>
      </c>
      <c r="OB59" s="66"/>
      <c r="OC59" s="66"/>
      <c r="OD59" s="62"/>
      <c r="OE59" s="63" t="str">
        <f>IF(OC59=0," ",(VLOOKUP(OC59,PROTOKOL!$A$1:$E$28,2))*OD59)</f>
        <v xml:space="preserve"> </v>
      </c>
      <c r="OF59" s="64" t="str">
        <f t="shared" si="78"/>
        <v xml:space="preserve"> </v>
      </c>
      <c r="OG59" s="65" t="str">
        <f>IF(OC59=0," ",VLOOKUP(OC59,PROTOKOL!$A:$E,5,))</f>
        <v xml:space="preserve"> </v>
      </c>
      <c r="OH59" s="82" t="str">
        <f t="shared" si="79"/>
        <v xml:space="preserve"> </v>
      </c>
      <c r="OI59" s="65"/>
      <c r="OJ59" s="82" t="str">
        <f t="shared" si="107"/>
        <v xml:space="preserve"> </v>
      </c>
      <c r="OK59" s="185" t="str">
        <f>IF(NV58+NV59+NV60=7.5,"ü","û")</f>
        <v>ü</v>
      </c>
      <c r="OL59" s="208">
        <v>13</v>
      </c>
      <c r="OM59" s="226"/>
      <c r="ON59" s="61" t="str">
        <f>IF(OP59=0," ",VLOOKUP(OP59,PROTOKOL!$A:$F,6))</f>
        <v xml:space="preserve"> </v>
      </c>
      <c r="OO59" s="62"/>
      <c r="OP59" s="62"/>
      <c r="OQ59" s="62"/>
      <c r="OR59" s="63" t="str">
        <f>IF(OP59=0," ",(VLOOKUP(OP59,PROTOKOL!$A$1:$E$28,2))*OQ59)</f>
        <v xml:space="preserve"> </v>
      </c>
      <c r="OS59" s="64" t="str">
        <f t="shared" si="80"/>
        <v xml:space="preserve"> </v>
      </c>
      <c r="OT59" s="65" t="str">
        <f>IF(OP59=0," ",VLOOKUP(OP59,PROTOKOL!$A:$E,5,))</f>
        <v xml:space="preserve"> </v>
      </c>
      <c r="OU59" s="82" t="str">
        <f t="shared" si="81"/>
        <v xml:space="preserve"> </v>
      </c>
      <c r="OV59" s="61" t="str">
        <f>IF(OX59=0," ",VLOOKUP(OX59,PROTOKOL!$A:$F,6))</f>
        <v xml:space="preserve"> </v>
      </c>
      <c r="OW59" s="66"/>
      <c r="OX59" s="66"/>
      <c r="OY59" s="62"/>
      <c r="OZ59" s="63" t="str">
        <f>IF(OX59=0," ",(VLOOKUP(OX59,PROTOKOL!$A$1:$E$28,2))*OY59)</f>
        <v xml:space="preserve"> </v>
      </c>
      <c r="PA59" s="64" t="str">
        <f t="shared" si="108"/>
        <v xml:space="preserve"> </v>
      </c>
      <c r="PB59" s="65" t="str">
        <f>IF(OX59=0," ",VLOOKUP(OX59,PROTOKOL!$A:$E,5,))</f>
        <v xml:space="preserve"> </v>
      </c>
      <c r="PC59" s="82" t="str">
        <f t="shared" si="109"/>
        <v xml:space="preserve"> </v>
      </c>
      <c r="PD59" s="82">
        <f t="shared" si="110"/>
        <v>0</v>
      </c>
      <c r="PE59" s="82" t="str">
        <f t="shared" si="111"/>
        <v xml:space="preserve"> </v>
      </c>
      <c r="PF59" s="185" t="str">
        <f>IF(OQ58+OQ59+OQ60=7.5,"ü","û")</f>
        <v>û</v>
      </c>
      <c r="PG59" s="226"/>
      <c r="PH59" s="61" t="str">
        <f>IF(PJ59=0," ",VLOOKUP(PJ59,PROTOKOL!$A:$F,6))</f>
        <v>PERDE KESME SULU SİST.</v>
      </c>
      <c r="PI59" s="62">
        <v>70</v>
      </c>
      <c r="PJ59" s="62">
        <v>8</v>
      </c>
      <c r="PK59" s="62">
        <v>3.5</v>
      </c>
      <c r="PL59" s="63">
        <f>IF(PJ59=0," ",(VLOOKUP(PJ59,PROTOKOL!$A$1:$E$28,2))*PK59)</f>
        <v>45.733333333333334</v>
      </c>
      <c r="PM59" s="64">
        <f t="shared" si="84"/>
        <v>24.266666666666666</v>
      </c>
      <c r="PN59" s="65">
        <f>IF(PJ59=0," ",VLOOKUP(PJ59,PROTOKOL!$A:$E,5,))</f>
        <v>0.49621153846153848</v>
      </c>
      <c r="PO59" s="82">
        <f t="shared" si="85"/>
        <v>12.041399999999999</v>
      </c>
      <c r="PP59" s="61" t="str">
        <f>IF(PR59=0," ",VLOOKUP(PR59,PROTOKOL!$A:$F,6))</f>
        <v xml:space="preserve"> </v>
      </c>
      <c r="PQ59" s="66"/>
      <c r="PR59" s="66"/>
      <c r="PS59" s="62"/>
      <c r="PT59" s="63" t="str">
        <f>IF(PR59=0," ",(VLOOKUP(PR59,PROTOKOL!$A$1:$E$28,2))*PS59)</f>
        <v xml:space="preserve"> </v>
      </c>
      <c r="PU59" s="64" t="str">
        <f t="shared" si="86"/>
        <v xml:space="preserve"> </v>
      </c>
      <c r="PV59" s="65" t="str">
        <f>IF(PR59=0," ",VLOOKUP(PR59,PROTOKOL!$A:$E,5,))</f>
        <v xml:space="preserve"> </v>
      </c>
      <c r="PW59" s="82" t="str">
        <f t="shared" si="87"/>
        <v xml:space="preserve"> </v>
      </c>
      <c r="PX59" s="65"/>
      <c r="PY59" s="82" t="str">
        <f t="shared" si="112"/>
        <v xml:space="preserve"> </v>
      </c>
      <c r="PZ59" s="117"/>
      <c r="QA59" s="117"/>
      <c r="QB59" s="117"/>
      <c r="QC59" s="117"/>
      <c r="QD59" s="117"/>
      <c r="QE59" s="117"/>
      <c r="QF59" s="117"/>
      <c r="QG59" s="117"/>
      <c r="QH59" s="117"/>
      <c r="QI59" s="117"/>
      <c r="QJ59" s="117"/>
      <c r="QK59" s="117"/>
      <c r="QL59" s="117"/>
      <c r="QM59" s="117"/>
      <c r="QN59" s="117"/>
      <c r="QO59" s="117"/>
    </row>
    <row r="60" spans="1:457" ht="12.75" customHeight="1" thickBot="1">
      <c r="B60" s="227"/>
      <c r="C60" s="61" t="str">
        <f>IF(E60=0," ",VLOOKUP(E60,PROTOKOL!$A:$F,6))</f>
        <v xml:space="preserve"> </v>
      </c>
      <c r="D60" s="62"/>
      <c r="E60" s="62"/>
      <c r="F60" s="62"/>
      <c r="G60" s="63" t="str">
        <f>IF(E60=0," ",(VLOOKUP(E60,PROTOKOL!$A$1:$E$28,2))*F60)</f>
        <v xml:space="preserve"> </v>
      </c>
      <c r="H60" s="64" t="str">
        <f t="shared" si="0"/>
        <v xml:space="preserve"> </v>
      </c>
      <c r="I60" s="65" t="str">
        <f>IF(E60=0," ",VLOOKUP(E60,PROTOKOL!$A:$E,5,))</f>
        <v xml:space="preserve"> </v>
      </c>
      <c r="J60" s="82" t="str">
        <f t="shared" si="1"/>
        <v xml:space="preserve"> </v>
      </c>
      <c r="K60" s="61" t="str">
        <f>IF(M60=0," ",VLOOKUP(M60,PROTOKOL!$A:$F,6))</f>
        <v xml:space="preserve"> </v>
      </c>
      <c r="L60" s="66"/>
      <c r="M60" s="66"/>
      <c r="N60" s="62"/>
      <c r="O60" s="63" t="str">
        <f>IF(M60=0," ",(VLOOKUP(M60,PROTOKOL!$A$1:$E$28,2))*N60)</f>
        <v xml:space="preserve"> </v>
      </c>
      <c r="P60" s="64" t="str">
        <f t="shared" si="2"/>
        <v xml:space="preserve"> </v>
      </c>
      <c r="Q60" s="65" t="str">
        <f>IF(M60=0," ",VLOOKUP(M60,PROTOKOL!$A:$E,5,))</f>
        <v xml:space="preserve"> </v>
      </c>
      <c r="R60" s="82" t="str">
        <f t="shared" si="3"/>
        <v xml:space="preserve"> </v>
      </c>
      <c r="S60" s="65"/>
      <c r="T60" s="82" t="str">
        <f t="shared" si="88"/>
        <v xml:space="preserve"> </v>
      </c>
      <c r="U60" s="117"/>
      <c r="V60" s="227"/>
      <c r="W60" s="61" t="str">
        <f>IF(Y60=0," ",VLOOKUP(Y60,PROTOKOL!$A:$F,6))</f>
        <v xml:space="preserve"> </v>
      </c>
      <c r="X60" s="62"/>
      <c r="Y60" s="62"/>
      <c r="Z60" s="62"/>
      <c r="AA60" s="63" t="str">
        <f>IF(Y60=0," ",(VLOOKUP(Y60,PROTOKOL!$A$1:$E$28,2))*Z60)</f>
        <v xml:space="preserve"> </v>
      </c>
      <c r="AB60" s="64" t="str">
        <f t="shared" si="4"/>
        <v xml:space="preserve"> </v>
      </c>
      <c r="AC60" s="65" t="str">
        <f>IF(Y60=0," ",VLOOKUP(Y60,PROTOKOL!$A:$E,5,))</f>
        <v xml:space="preserve"> </v>
      </c>
      <c r="AD60" s="82" t="str">
        <f t="shared" si="5"/>
        <v xml:space="preserve"> </v>
      </c>
      <c r="AE60" s="61" t="str">
        <f>IF(AG60=0," ",VLOOKUP(AG60,PROTOKOL!$A:$F,6))</f>
        <v xml:space="preserve"> </v>
      </c>
      <c r="AF60" s="66"/>
      <c r="AG60" s="66"/>
      <c r="AH60" s="62"/>
      <c r="AI60" s="63" t="str">
        <f>IF(AG60=0," ",(VLOOKUP(AG60,PROTOKOL!$A$1:$E$28,2))*AH60)</f>
        <v xml:space="preserve"> </v>
      </c>
      <c r="AJ60" s="64" t="str">
        <f t="shared" si="6"/>
        <v xml:space="preserve"> </v>
      </c>
      <c r="AK60" s="65" t="str">
        <f>IF(AG60=0," ",VLOOKUP(AG60,PROTOKOL!$A:$E,5,))</f>
        <v xml:space="preserve"> </v>
      </c>
      <c r="AL60" s="82" t="str">
        <f t="shared" si="7"/>
        <v xml:space="preserve"> </v>
      </c>
      <c r="AM60" s="65"/>
      <c r="AN60" s="82" t="str">
        <f t="shared" si="89"/>
        <v xml:space="preserve"> </v>
      </c>
      <c r="AO60" s="117"/>
      <c r="AP60" s="227"/>
      <c r="AQ60" s="61" t="str">
        <f>IF(AS60=0," ",VLOOKUP(AS60,PROTOKOL!$A:$F,6))</f>
        <v xml:space="preserve"> </v>
      </c>
      <c r="AR60" s="62"/>
      <c r="AS60" s="62"/>
      <c r="AT60" s="62"/>
      <c r="AU60" s="63" t="str">
        <f>IF(AS60=0," ",(VLOOKUP(AS60,PROTOKOL!$A$1:$E$28,2))*AT60)</f>
        <v xml:space="preserve"> </v>
      </c>
      <c r="AV60" s="64" t="str">
        <f t="shared" si="8"/>
        <v xml:space="preserve"> </v>
      </c>
      <c r="AW60" s="65" t="str">
        <f>IF(AS60=0," ",VLOOKUP(AS60,PROTOKOL!$A:$E,5,))</f>
        <v xml:space="preserve"> </v>
      </c>
      <c r="AX60" s="82" t="str">
        <f t="shared" si="9"/>
        <v xml:space="preserve"> </v>
      </c>
      <c r="AY60" s="61" t="str">
        <f>IF(BA60=0," ",VLOOKUP(BA60,PROTOKOL!$A:$F,6))</f>
        <v xml:space="preserve"> </v>
      </c>
      <c r="AZ60" s="66"/>
      <c r="BA60" s="66"/>
      <c r="BB60" s="62"/>
      <c r="BC60" s="63" t="str">
        <f>IF(BA60=0," ",(VLOOKUP(BA60,PROTOKOL!$A$1:$E$28,2))*BB60)</f>
        <v xml:space="preserve"> </v>
      </c>
      <c r="BD60" s="64" t="str">
        <f t="shared" si="10"/>
        <v xml:space="preserve"> </v>
      </c>
      <c r="BE60" s="65" t="str">
        <f>IF(BA60=0," ",VLOOKUP(BA60,PROTOKOL!$A:$E,5,))</f>
        <v xml:space="preserve"> </v>
      </c>
      <c r="BF60" s="82" t="str">
        <f t="shared" si="11"/>
        <v xml:space="preserve"> </v>
      </c>
      <c r="BG60" s="65"/>
      <c r="BH60" s="82" t="str">
        <f t="shared" si="90"/>
        <v xml:space="preserve"> </v>
      </c>
      <c r="BI60" s="117"/>
      <c r="BJ60" s="227"/>
      <c r="BK60" s="61" t="str">
        <f>IF(BM60=0," ",VLOOKUP(BM60,PROTOKOL!$A:$F,6))</f>
        <v xml:space="preserve"> </v>
      </c>
      <c r="BL60" s="62"/>
      <c r="BM60" s="62"/>
      <c r="BN60" s="62"/>
      <c r="BO60" s="63" t="str">
        <f>IF(BM60=0," ",(VLOOKUP(BM60,PROTOKOL!$A$1:$E$28,2))*BN60)</f>
        <v xml:space="preserve"> </v>
      </c>
      <c r="BP60" s="64" t="str">
        <f t="shared" si="12"/>
        <v xml:space="preserve"> </v>
      </c>
      <c r="BQ60" s="65" t="str">
        <f>IF(BM60=0," ",VLOOKUP(BM60,PROTOKOL!$A:$E,5,))</f>
        <v xml:space="preserve"> </v>
      </c>
      <c r="BR60" s="82" t="str">
        <f t="shared" si="13"/>
        <v xml:space="preserve"> </v>
      </c>
      <c r="BS60" s="61" t="str">
        <f>IF(BU60=0," ",VLOOKUP(BU60,PROTOKOL!$A:$F,6))</f>
        <v xml:space="preserve"> </v>
      </c>
      <c r="BT60" s="66"/>
      <c r="BU60" s="66"/>
      <c r="BV60" s="62"/>
      <c r="BW60" s="63" t="str">
        <f>IF(BU60=0," ",(VLOOKUP(BU60,PROTOKOL!$A$1:$E$28,2))*BV60)</f>
        <v xml:space="preserve"> </v>
      </c>
      <c r="BX60" s="64" t="str">
        <f t="shared" si="14"/>
        <v xml:space="preserve"> </v>
      </c>
      <c r="BY60" s="65" t="str">
        <f>IF(BU60=0," ",VLOOKUP(BU60,PROTOKOL!$A:$E,5,))</f>
        <v xml:space="preserve"> </v>
      </c>
      <c r="BZ60" s="82" t="str">
        <f t="shared" si="15"/>
        <v xml:space="preserve"> </v>
      </c>
      <c r="CA60" s="65"/>
      <c r="CB60" s="82" t="str">
        <f t="shared" si="91"/>
        <v xml:space="preserve"> </v>
      </c>
      <c r="CC60" s="117"/>
      <c r="CD60" s="227"/>
      <c r="CE60" s="61" t="str">
        <f>IF(CG60=0," ",VLOOKUP(CG60,PROTOKOL!$A:$F,6))</f>
        <v xml:space="preserve"> </v>
      </c>
      <c r="CF60" s="62"/>
      <c r="CG60" s="62"/>
      <c r="CH60" s="62"/>
      <c r="CI60" s="63" t="str">
        <f>IF(CG60=0," ",(VLOOKUP(CG60,PROTOKOL!$A$1:$E$28,2))*CH60)</f>
        <v xml:space="preserve"> </v>
      </c>
      <c r="CJ60" s="64" t="str">
        <f t="shared" si="16"/>
        <v xml:space="preserve"> </v>
      </c>
      <c r="CK60" s="65" t="str">
        <f>IF(CG60=0," ",VLOOKUP(CG60,PROTOKOL!$A:$E,5,))</f>
        <v xml:space="preserve"> </v>
      </c>
      <c r="CL60" s="82" t="str">
        <f t="shared" si="17"/>
        <v xml:space="preserve"> </v>
      </c>
      <c r="CM60" s="61" t="str">
        <f>IF(CO60=0," ",VLOOKUP(CO60,PROTOKOL!$A:$F,6))</f>
        <v xml:space="preserve"> </v>
      </c>
      <c r="CN60" s="66"/>
      <c r="CO60" s="66"/>
      <c r="CP60" s="62"/>
      <c r="CQ60" s="63" t="str">
        <f>IF(CO60=0," ",(VLOOKUP(CO60,PROTOKOL!$A$1:$E$28,2))*CP60)</f>
        <v xml:space="preserve"> </v>
      </c>
      <c r="CR60" s="64" t="str">
        <f t="shared" si="18"/>
        <v xml:space="preserve"> </v>
      </c>
      <c r="CS60" s="65" t="str">
        <f>IF(CO60=0," ",VLOOKUP(CO60,PROTOKOL!$A:$E,5,))</f>
        <v xml:space="preserve"> </v>
      </c>
      <c r="CT60" s="82" t="str">
        <f t="shared" si="19"/>
        <v xml:space="preserve"> </v>
      </c>
      <c r="CU60" s="65"/>
      <c r="CV60" s="82" t="str">
        <f t="shared" si="92"/>
        <v xml:space="preserve"> </v>
      </c>
      <c r="CW60" s="117"/>
      <c r="CX60" s="227"/>
      <c r="CY60" s="61" t="str">
        <f>IF(DA60=0," ",VLOOKUP(DA60,PROTOKOL!$A:$F,6))</f>
        <v xml:space="preserve"> </v>
      </c>
      <c r="CZ60" s="62"/>
      <c r="DA60" s="62"/>
      <c r="DB60" s="62"/>
      <c r="DC60" s="63" t="str">
        <f>IF(DA60=0," ",(VLOOKUP(DA60,PROTOKOL!$A$1:$E$28,2))*DB60)</f>
        <v xml:space="preserve"> </v>
      </c>
      <c r="DD60" s="64" t="str">
        <f t="shared" si="20"/>
        <v xml:space="preserve"> </v>
      </c>
      <c r="DE60" s="65" t="str">
        <f>IF(DA60=0," ",VLOOKUP(DA60,PROTOKOL!$A:$E,5,))</f>
        <v xml:space="preserve"> </v>
      </c>
      <c r="DF60" s="82" t="str">
        <f t="shared" si="21"/>
        <v xml:space="preserve"> </v>
      </c>
      <c r="DG60" s="61" t="str">
        <f>IF(DI60=0," ",VLOOKUP(DI60,PROTOKOL!$A:$F,6))</f>
        <v xml:space="preserve"> </v>
      </c>
      <c r="DH60" s="66"/>
      <c r="DI60" s="66"/>
      <c r="DJ60" s="62"/>
      <c r="DK60" s="63" t="str">
        <f>IF(DI60=0," ",(VLOOKUP(DI60,PROTOKOL!$A$1:$E$28,2))*DJ60)</f>
        <v xml:space="preserve"> </v>
      </c>
      <c r="DL60" s="64" t="str">
        <f t="shared" si="22"/>
        <v xml:space="preserve"> </v>
      </c>
      <c r="DM60" s="65" t="str">
        <f>IF(DI60=0," ",VLOOKUP(DI60,PROTOKOL!$A:$E,5,))</f>
        <v xml:space="preserve"> </v>
      </c>
      <c r="DN60" s="82" t="str">
        <f t="shared" si="23"/>
        <v xml:space="preserve"> </v>
      </c>
      <c r="DO60" s="65"/>
      <c r="DP60" s="82" t="str">
        <f t="shared" si="93"/>
        <v xml:space="preserve"> </v>
      </c>
      <c r="DQ60" s="117"/>
      <c r="DR60" s="227"/>
      <c r="DS60" s="61" t="str">
        <f>IF(DU60=0," ",VLOOKUP(DU60,PROTOKOL!$A:$F,6))</f>
        <v xml:space="preserve"> </v>
      </c>
      <c r="DT60" s="62"/>
      <c r="DU60" s="62"/>
      <c r="DV60" s="62"/>
      <c r="DW60" s="63" t="str">
        <f>IF(DU60=0," ",(VLOOKUP(DU60,PROTOKOL!$A$1:$E$28,2))*DV60)</f>
        <v xml:space="preserve"> </v>
      </c>
      <c r="DX60" s="64" t="str">
        <f t="shared" si="24"/>
        <v xml:space="preserve"> </v>
      </c>
      <c r="DY60" s="65" t="str">
        <f>IF(DU60=0," ",VLOOKUP(DU60,PROTOKOL!$A:$E,5,))</f>
        <v xml:space="preserve"> </v>
      </c>
      <c r="DZ60" s="82" t="str">
        <f t="shared" si="25"/>
        <v xml:space="preserve"> </v>
      </c>
      <c r="EA60" s="61" t="str">
        <f>IF(EC60=0," ",VLOOKUP(EC60,PROTOKOL!$A:$F,6))</f>
        <v xml:space="preserve"> </v>
      </c>
      <c r="EB60" s="66"/>
      <c r="EC60" s="66"/>
      <c r="ED60" s="62"/>
      <c r="EE60" s="63" t="str">
        <f>IF(EC60=0," ",(VLOOKUP(EC60,PROTOKOL!$A$1:$E$28,2))*ED60)</f>
        <v xml:space="preserve"> </v>
      </c>
      <c r="EF60" s="64" t="str">
        <f t="shared" si="26"/>
        <v xml:space="preserve"> </v>
      </c>
      <c r="EG60" s="65" t="str">
        <f>IF(EC60=0," ",VLOOKUP(EC60,PROTOKOL!$A:$E,5,))</f>
        <v xml:space="preserve"> </v>
      </c>
      <c r="EH60" s="82" t="str">
        <f t="shared" si="27"/>
        <v xml:space="preserve"> </v>
      </c>
      <c r="EI60" s="65"/>
      <c r="EJ60" s="82" t="str">
        <f t="shared" si="94"/>
        <v xml:space="preserve"> </v>
      </c>
      <c r="EK60" s="117"/>
      <c r="EL60" s="227"/>
      <c r="EM60" s="61" t="str">
        <f>IF(EO60=0," ",VLOOKUP(EO60,PROTOKOL!$A:$F,6))</f>
        <v xml:space="preserve"> </v>
      </c>
      <c r="EN60" s="62"/>
      <c r="EO60" s="62"/>
      <c r="EP60" s="62"/>
      <c r="EQ60" s="63" t="str">
        <f>IF(EO60=0," ",(VLOOKUP(EO60,PROTOKOL!$A$1:$E$28,2))*EP60)</f>
        <v xml:space="preserve"> </v>
      </c>
      <c r="ER60" s="64" t="str">
        <f t="shared" si="28"/>
        <v xml:space="preserve"> </v>
      </c>
      <c r="ES60" s="65" t="str">
        <f>IF(EO60=0," ",VLOOKUP(EO60,PROTOKOL!$A:$E,5,))</f>
        <v xml:space="preserve"> </v>
      </c>
      <c r="ET60" s="82" t="str">
        <f t="shared" si="29"/>
        <v xml:space="preserve"> </v>
      </c>
      <c r="EU60" s="61" t="str">
        <f>IF(EW60=0," ",VLOOKUP(EW60,PROTOKOL!$A:$F,6))</f>
        <v xml:space="preserve"> </v>
      </c>
      <c r="EV60" s="66"/>
      <c r="EW60" s="66"/>
      <c r="EX60" s="62"/>
      <c r="EY60" s="63" t="str">
        <f>IF(EW60=0," ",(VLOOKUP(EW60,PROTOKOL!$A$1:$E$28,2))*EX60)</f>
        <v xml:space="preserve"> </v>
      </c>
      <c r="EZ60" s="64" t="str">
        <f t="shared" si="30"/>
        <v xml:space="preserve"> </v>
      </c>
      <c r="FA60" s="65" t="str">
        <f>IF(EW60=0," ",VLOOKUP(EW60,PROTOKOL!$A:$E,5,))</f>
        <v xml:space="preserve"> </v>
      </c>
      <c r="FB60" s="82" t="str">
        <f t="shared" si="31"/>
        <v xml:space="preserve"> </v>
      </c>
      <c r="FC60" s="65"/>
      <c r="FD60" s="82" t="str">
        <f t="shared" si="95"/>
        <v xml:space="preserve"> </v>
      </c>
      <c r="FE60" s="117"/>
      <c r="FF60" s="227"/>
      <c r="FG60" s="61" t="str">
        <f>IF(FI60=0," ",VLOOKUP(FI60,PROTOKOL!$A:$F,6))</f>
        <v>Forklift Operatörü</v>
      </c>
      <c r="FH60" s="62">
        <v>1</v>
      </c>
      <c r="FI60" s="62">
        <v>13</v>
      </c>
      <c r="FJ60" s="62">
        <v>3.5</v>
      </c>
      <c r="FK60" s="63">
        <f>IF(FI60=0," ",(VLOOKUP(FI60,PROTOKOL!$A$1:$E$28,2))*FJ60)</f>
        <v>0</v>
      </c>
      <c r="FL60" s="64">
        <f t="shared" si="32"/>
        <v>1</v>
      </c>
      <c r="FM60" s="65">
        <f>IF(FI60=0," ",VLOOKUP(FI60,PROTOKOL!$A:$E,5,))</f>
        <v>7.5</v>
      </c>
      <c r="FN60" s="82">
        <f>IF(FI60=0," ",FM60*FL60)/7.5*3.5</f>
        <v>3.5</v>
      </c>
      <c r="FO60" s="61" t="str">
        <f>IF(FQ60=0," ",VLOOKUP(FQ60,PROTOKOL!$A:$F,6))</f>
        <v xml:space="preserve"> </v>
      </c>
      <c r="FP60" s="66"/>
      <c r="FQ60" s="66"/>
      <c r="FR60" s="62"/>
      <c r="FS60" s="63" t="str">
        <f>IF(FQ60=0," ",(VLOOKUP(FQ60,PROTOKOL!$A$1:$E$28,2))*FR60)</f>
        <v xml:space="preserve"> </v>
      </c>
      <c r="FT60" s="64" t="str">
        <f t="shared" si="34"/>
        <v xml:space="preserve"> </v>
      </c>
      <c r="FU60" s="65" t="str">
        <f>IF(FQ60=0," ",VLOOKUP(FQ60,PROTOKOL!$A:$E,5,))</f>
        <v xml:space="preserve"> </v>
      </c>
      <c r="FV60" s="82" t="str">
        <f t="shared" si="35"/>
        <v xml:space="preserve"> </v>
      </c>
      <c r="FW60" s="65"/>
      <c r="FX60" s="82" t="str">
        <f t="shared" si="96"/>
        <v xml:space="preserve"> </v>
      </c>
      <c r="FY60" s="117"/>
      <c r="FZ60" s="227"/>
      <c r="GA60" s="61" t="str">
        <f>IF(GC60=0," ",VLOOKUP(GC60,PROTOKOL!$A:$F,6))</f>
        <v>Forklift Operatörü</v>
      </c>
      <c r="GB60" s="62">
        <v>1</v>
      </c>
      <c r="GC60" s="62">
        <v>13</v>
      </c>
      <c r="GD60" s="62">
        <v>0.5</v>
      </c>
      <c r="GE60" s="63">
        <f>IF(GC60=0," ",(VLOOKUP(GC60,PROTOKOL!$A$1:$E$28,2))*GD60)</f>
        <v>0</v>
      </c>
      <c r="GF60" s="64">
        <f t="shared" si="36"/>
        <v>1</v>
      </c>
      <c r="GG60" s="65">
        <f>IF(GC60=0," ",VLOOKUP(GC60,PROTOKOL!$A:$E,5,))</f>
        <v>7.5</v>
      </c>
      <c r="GH60" s="82">
        <f>IF(GC60=0," ",GG60*GF60)/7.5*0.5</f>
        <v>0.5</v>
      </c>
      <c r="GI60" s="61" t="str">
        <f>IF(GK60=0," ",VLOOKUP(GK60,PROTOKOL!$A:$F,6))</f>
        <v xml:space="preserve"> </v>
      </c>
      <c r="GJ60" s="66"/>
      <c r="GK60" s="66"/>
      <c r="GL60" s="62"/>
      <c r="GM60" s="63" t="str">
        <f>IF(GK60=0," ",(VLOOKUP(GK60,PROTOKOL!$A$1:$E$28,2))*GL60)</f>
        <v xml:space="preserve"> </v>
      </c>
      <c r="GN60" s="64" t="str">
        <f t="shared" si="38"/>
        <v xml:space="preserve"> </v>
      </c>
      <c r="GO60" s="65" t="str">
        <f>IF(GK60=0," ",VLOOKUP(GK60,PROTOKOL!$A:$E,5,))</f>
        <v xml:space="preserve"> </v>
      </c>
      <c r="GP60" s="82" t="str">
        <f t="shared" si="39"/>
        <v xml:space="preserve"> </v>
      </c>
      <c r="GQ60" s="65"/>
      <c r="GR60" s="82" t="str">
        <f t="shared" si="97"/>
        <v xml:space="preserve"> </v>
      </c>
      <c r="GS60" s="117"/>
      <c r="GT60" s="227"/>
      <c r="GU60" s="61" t="str">
        <f>IF(GW60=0," ",VLOOKUP(GW60,PROTOKOL!$A:$F,6))</f>
        <v xml:space="preserve"> </v>
      </c>
      <c r="GV60" s="62"/>
      <c r="GW60" s="62"/>
      <c r="GX60" s="62"/>
      <c r="GY60" s="63" t="str">
        <f>IF(GW60=0," ",(VLOOKUP(GW60,PROTOKOL!$A$1:$E$28,2))*GX60)</f>
        <v xml:space="preserve"> </v>
      </c>
      <c r="GZ60" s="64" t="str">
        <f t="shared" si="40"/>
        <v xml:space="preserve"> </v>
      </c>
      <c r="HA60" s="65" t="str">
        <f>IF(GW60=0," ",VLOOKUP(GW60,PROTOKOL!$A:$E,5,))</f>
        <v xml:space="preserve"> </v>
      </c>
      <c r="HB60" s="82" t="str">
        <f t="shared" si="41"/>
        <v xml:space="preserve"> </v>
      </c>
      <c r="HC60" s="61" t="str">
        <f>IF(HE60=0," ",VLOOKUP(HE60,PROTOKOL!$A:$F,6))</f>
        <v xml:space="preserve"> </v>
      </c>
      <c r="HD60" s="66"/>
      <c r="HE60" s="66"/>
      <c r="HF60" s="62"/>
      <c r="HG60" s="63" t="str">
        <f>IF(HE60=0," ",(VLOOKUP(HE60,PROTOKOL!$A$1:$E$28,2))*HF60)</f>
        <v xml:space="preserve"> </v>
      </c>
      <c r="HH60" s="64" t="str">
        <f t="shared" si="42"/>
        <v xml:space="preserve"> </v>
      </c>
      <c r="HI60" s="65" t="str">
        <f>IF(HE60=0," ",VLOOKUP(HE60,PROTOKOL!$A:$E,5,))</f>
        <v xml:space="preserve"> </v>
      </c>
      <c r="HJ60" s="82" t="str">
        <f t="shared" si="43"/>
        <v xml:space="preserve"> </v>
      </c>
      <c r="HK60" s="65"/>
      <c r="HL60" s="82" t="str">
        <f t="shared" si="98"/>
        <v xml:space="preserve"> </v>
      </c>
      <c r="HM60" s="117"/>
      <c r="HN60" s="227"/>
      <c r="HO60" s="61" t="str">
        <f>IF(HQ60=0," ",VLOOKUP(HQ60,PROTOKOL!$A:$F,6))</f>
        <v>KOKU TESTİ</v>
      </c>
      <c r="HP60" s="62">
        <v>1</v>
      </c>
      <c r="HQ60" s="62">
        <v>16</v>
      </c>
      <c r="HR60" s="62">
        <v>1.5</v>
      </c>
      <c r="HS60" s="63">
        <f>IF(HQ60=0," ",(VLOOKUP(HQ60,PROTOKOL!$A$1:$E$28,2))*HR60)</f>
        <v>0</v>
      </c>
      <c r="HT60" s="64">
        <f t="shared" si="44"/>
        <v>1</v>
      </c>
      <c r="HU60" s="65">
        <f>IF(HQ60=0," ",VLOOKUP(HQ60,PROTOKOL!$A:$E,5,))</f>
        <v>25.405435113750318</v>
      </c>
      <c r="HV60" s="82">
        <f>IF(HQ60=0," ",HU60*HT60)/7.5*1.5</f>
        <v>5.0810870227500642</v>
      </c>
      <c r="HW60" s="61" t="str">
        <f>IF(HY60=0," ",VLOOKUP(HY60,PROTOKOL!$A:$F,6))</f>
        <v xml:space="preserve"> </v>
      </c>
      <c r="HX60" s="66"/>
      <c r="HY60" s="66"/>
      <c r="HZ60" s="62"/>
      <c r="IA60" s="63" t="str">
        <f>IF(HY60=0," ",(VLOOKUP(HY60,PROTOKOL!$A$1:$E$28,2))*HZ60)</f>
        <v xml:space="preserve"> </v>
      </c>
      <c r="IB60" s="64" t="str">
        <f t="shared" si="46"/>
        <v xml:space="preserve"> </v>
      </c>
      <c r="IC60" s="65" t="str">
        <f>IF(HY60=0," ",VLOOKUP(HY60,PROTOKOL!$A:$E,5,))</f>
        <v xml:space="preserve"> </v>
      </c>
      <c r="ID60" s="82" t="str">
        <f t="shared" si="47"/>
        <v xml:space="preserve"> </v>
      </c>
      <c r="IE60" s="65"/>
      <c r="IF60" s="82" t="str">
        <f t="shared" si="99"/>
        <v xml:space="preserve"> </v>
      </c>
      <c r="IG60" s="117"/>
      <c r="IH60" s="227"/>
      <c r="II60" s="61" t="str">
        <f>IF(IK60=0," ",VLOOKUP(IK60,PROTOKOL!$A:$F,6))</f>
        <v xml:space="preserve"> </v>
      </c>
      <c r="IJ60" s="62"/>
      <c r="IK60" s="62"/>
      <c r="IL60" s="62"/>
      <c r="IM60" s="63" t="str">
        <f>IF(IK60=0," ",(VLOOKUP(IK60,PROTOKOL!$A$1:$E$28,2))*IL60)</f>
        <v xml:space="preserve"> </v>
      </c>
      <c r="IN60" s="64" t="str">
        <f t="shared" si="48"/>
        <v xml:space="preserve"> </v>
      </c>
      <c r="IO60" s="65" t="str">
        <f>IF(IK60=0," ",VLOOKUP(IK60,PROTOKOL!$A:$E,5,))</f>
        <v xml:space="preserve"> </v>
      </c>
      <c r="IP60" s="82" t="str">
        <f t="shared" si="49"/>
        <v xml:space="preserve"> </v>
      </c>
      <c r="IQ60" s="61" t="str">
        <f>IF(IS60=0," ",VLOOKUP(IS60,PROTOKOL!$A:$F,6))</f>
        <v xml:space="preserve"> </v>
      </c>
      <c r="IR60" s="66"/>
      <c r="IS60" s="66"/>
      <c r="IT60" s="62"/>
      <c r="IU60" s="63" t="str">
        <f>IF(IS60=0," ",(VLOOKUP(IS60,PROTOKOL!$A$1:$E$28,2))*IT60)</f>
        <v xml:space="preserve"> </v>
      </c>
      <c r="IV60" s="64" t="str">
        <f t="shared" si="50"/>
        <v xml:space="preserve"> </v>
      </c>
      <c r="IW60" s="65" t="str">
        <f>IF(IS60=0," ",VLOOKUP(IS60,PROTOKOL!$A:$E,5,))</f>
        <v xml:space="preserve"> </v>
      </c>
      <c r="IX60" s="82" t="str">
        <f t="shared" si="51"/>
        <v xml:space="preserve"> </v>
      </c>
      <c r="IY60" s="65"/>
      <c r="IZ60" s="82" t="str">
        <f t="shared" si="100"/>
        <v xml:space="preserve"> </v>
      </c>
      <c r="JA60" s="117"/>
      <c r="JB60" s="227"/>
      <c r="JC60" s="61" t="str">
        <f>IF(JE60=0," ",VLOOKUP(JE60,PROTOKOL!$A:$F,6))</f>
        <v xml:space="preserve"> </v>
      </c>
      <c r="JD60" s="62"/>
      <c r="JE60" s="62"/>
      <c r="JF60" s="62"/>
      <c r="JG60" s="63" t="str">
        <f>IF(JE60=0," ",(VLOOKUP(JE60,PROTOKOL!$A$1:$E$28,2))*JF60)</f>
        <v xml:space="preserve"> </v>
      </c>
      <c r="JH60" s="64" t="str">
        <f t="shared" si="52"/>
        <v xml:space="preserve"> </v>
      </c>
      <c r="JI60" s="65" t="str">
        <f>IF(JE60=0," ",VLOOKUP(JE60,PROTOKOL!$A:$E,5,))</f>
        <v xml:space="preserve"> </v>
      </c>
      <c r="JJ60" s="82" t="str">
        <f t="shared" si="53"/>
        <v xml:space="preserve"> </v>
      </c>
      <c r="JK60" s="61" t="str">
        <f>IF(JM60=0," ",VLOOKUP(JM60,PROTOKOL!$A:$F,6))</f>
        <v xml:space="preserve"> </v>
      </c>
      <c r="JL60" s="66"/>
      <c r="JM60" s="66"/>
      <c r="JN60" s="62"/>
      <c r="JO60" s="63" t="str">
        <f>IF(JM60=0," ",(VLOOKUP(JM60,PROTOKOL!$A$1:$E$28,2))*JN60)</f>
        <v xml:space="preserve"> </v>
      </c>
      <c r="JP60" s="64" t="str">
        <f t="shared" si="54"/>
        <v xml:space="preserve"> </v>
      </c>
      <c r="JQ60" s="65" t="str">
        <f>IF(JM60=0," ",VLOOKUP(JM60,PROTOKOL!$A:$E,5,))</f>
        <v xml:space="preserve"> </v>
      </c>
      <c r="JR60" s="82" t="str">
        <f t="shared" si="55"/>
        <v xml:space="preserve"> </v>
      </c>
      <c r="JS60" s="65"/>
      <c r="JT60" s="82" t="str">
        <f t="shared" si="101"/>
        <v xml:space="preserve"> </v>
      </c>
      <c r="JU60" s="117"/>
      <c r="JV60" s="227"/>
      <c r="JW60" s="61" t="str">
        <f>IF(JY60=0," ",VLOOKUP(JY60,PROTOKOL!$A:$F,6))</f>
        <v xml:space="preserve"> </v>
      </c>
      <c r="JX60" s="62"/>
      <c r="JY60" s="62"/>
      <c r="JZ60" s="62"/>
      <c r="KA60" s="63" t="str">
        <f>IF(JY60=0," ",(VLOOKUP(JY60,PROTOKOL!$A$1:$E$28,2))*JZ60)</f>
        <v xml:space="preserve"> </v>
      </c>
      <c r="KB60" s="64" t="str">
        <f t="shared" si="56"/>
        <v xml:space="preserve"> </v>
      </c>
      <c r="KC60" s="65" t="str">
        <f>IF(JY60=0," ",VLOOKUP(JY60,PROTOKOL!$A:$E,5,))</f>
        <v xml:space="preserve"> </v>
      </c>
      <c r="KD60" s="82" t="str">
        <f t="shared" si="57"/>
        <v xml:space="preserve"> </v>
      </c>
      <c r="KE60" s="61" t="str">
        <f>IF(KG60=0," ",VLOOKUP(KG60,PROTOKOL!$A:$F,6))</f>
        <v xml:space="preserve"> </v>
      </c>
      <c r="KF60" s="66"/>
      <c r="KG60" s="66"/>
      <c r="KH60" s="62"/>
      <c r="KI60" s="63" t="str">
        <f>IF(KG60=0," ",(VLOOKUP(KG60,PROTOKOL!$A$1:$E$28,2))*KH60)</f>
        <v xml:space="preserve"> </v>
      </c>
      <c r="KJ60" s="64" t="str">
        <f t="shared" si="58"/>
        <v xml:space="preserve"> </v>
      </c>
      <c r="KK60" s="65" t="str">
        <f>IF(KG60=0," ",VLOOKUP(KG60,PROTOKOL!$A:$E,5,))</f>
        <v xml:space="preserve"> </v>
      </c>
      <c r="KL60" s="82" t="str">
        <f t="shared" si="59"/>
        <v xml:space="preserve"> </v>
      </c>
      <c r="KM60" s="65"/>
      <c r="KN60" s="82" t="str">
        <f t="shared" si="102"/>
        <v xml:space="preserve"> </v>
      </c>
      <c r="KO60" s="117"/>
      <c r="KP60" s="227"/>
      <c r="KQ60" s="61" t="str">
        <f>IF(KS60=0," ",VLOOKUP(KS60,PROTOKOL!$A:$F,6))</f>
        <v xml:space="preserve"> </v>
      </c>
      <c r="KR60" s="62"/>
      <c r="KS60" s="62"/>
      <c r="KT60" s="62"/>
      <c r="KU60" s="63" t="str">
        <f>IF(KS60=0," ",(VLOOKUP(KS60,PROTOKOL!$A$1:$E$28,2))*KT60)</f>
        <v xml:space="preserve"> </v>
      </c>
      <c r="KV60" s="64" t="str">
        <f t="shared" si="60"/>
        <v xml:space="preserve"> </v>
      </c>
      <c r="KW60" s="65" t="str">
        <f>IF(KS60=0," ",VLOOKUP(KS60,PROTOKOL!$A:$E,5,))</f>
        <v xml:space="preserve"> </v>
      </c>
      <c r="KX60" s="82" t="str">
        <f t="shared" si="61"/>
        <v xml:space="preserve"> </v>
      </c>
      <c r="KY60" s="61" t="str">
        <f>IF(LA60=0," ",VLOOKUP(LA60,PROTOKOL!$A:$F,6))</f>
        <v xml:space="preserve"> </v>
      </c>
      <c r="KZ60" s="66"/>
      <c r="LA60" s="66"/>
      <c r="LB60" s="62"/>
      <c r="LC60" s="63" t="str">
        <f>IF(LA60=0," ",(VLOOKUP(LA60,PROTOKOL!$A$1:$E$28,2))*LB60)</f>
        <v xml:space="preserve"> </v>
      </c>
      <c r="LD60" s="64" t="str">
        <f t="shared" si="62"/>
        <v xml:space="preserve"> </v>
      </c>
      <c r="LE60" s="65" t="str">
        <f>IF(LA60=0," ",VLOOKUP(LA60,PROTOKOL!$A:$E,5,))</f>
        <v xml:space="preserve"> </v>
      </c>
      <c r="LF60" s="82" t="str">
        <f t="shared" si="63"/>
        <v xml:space="preserve"> </v>
      </c>
      <c r="LG60" s="65"/>
      <c r="LH60" s="82" t="str">
        <f t="shared" si="103"/>
        <v xml:space="preserve"> </v>
      </c>
      <c r="LI60" s="117"/>
      <c r="LJ60" s="227"/>
      <c r="LK60" s="61" t="str">
        <f>IF(LM60=0," ",VLOOKUP(LM60,PROTOKOL!$A:$F,6))</f>
        <v xml:space="preserve"> </v>
      </c>
      <c r="LL60" s="62"/>
      <c r="LM60" s="62"/>
      <c r="LN60" s="62"/>
      <c r="LO60" s="63" t="str">
        <f>IF(LM60=0," ",(VLOOKUP(LM60,PROTOKOL!$A$1:$E$28,2))*LN60)</f>
        <v xml:space="preserve"> </v>
      </c>
      <c r="LP60" s="64" t="str">
        <f t="shared" si="64"/>
        <v xml:space="preserve"> </v>
      </c>
      <c r="LQ60" s="65" t="str">
        <f>IF(LM60=0," ",VLOOKUP(LM60,PROTOKOL!$A:$E,5,))</f>
        <v xml:space="preserve"> </v>
      </c>
      <c r="LR60" s="82" t="str">
        <f t="shared" si="65"/>
        <v xml:space="preserve"> </v>
      </c>
      <c r="LS60" s="61" t="str">
        <f>IF(LU60=0," ",VLOOKUP(LU60,PROTOKOL!$A:$F,6))</f>
        <v xml:space="preserve"> </v>
      </c>
      <c r="LT60" s="66"/>
      <c r="LU60" s="66"/>
      <c r="LV60" s="62"/>
      <c r="LW60" s="63" t="str">
        <f>IF(LU60=0," ",(VLOOKUP(LU60,PROTOKOL!$A$1:$E$28,2))*LV60)</f>
        <v xml:space="preserve"> </v>
      </c>
      <c r="LX60" s="64" t="str">
        <f t="shared" si="66"/>
        <v xml:space="preserve"> </v>
      </c>
      <c r="LY60" s="65" t="str">
        <f>IF(LU60=0," ",VLOOKUP(LU60,PROTOKOL!$A:$E,5,))</f>
        <v xml:space="preserve"> </v>
      </c>
      <c r="LZ60" s="82" t="str">
        <f t="shared" si="67"/>
        <v xml:space="preserve"> </v>
      </c>
      <c r="MA60" s="65"/>
      <c r="MB60" s="82" t="str">
        <f t="shared" si="104"/>
        <v xml:space="preserve"> </v>
      </c>
      <c r="MC60" s="117"/>
      <c r="MD60" s="227"/>
      <c r="ME60" s="61" t="str">
        <f>IF(MG60=0," ",VLOOKUP(MG60,PROTOKOL!$A:$F,6))</f>
        <v xml:space="preserve"> </v>
      </c>
      <c r="MF60" s="62"/>
      <c r="MG60" s="62"/>
      <c r="MH60" s="62"/>
      <c r="MI60" s="63" t="str">
        <f>IF(MG60=0," ",(VLOOKUP(MG60,PROTOKOL!$A$1:$E$28,2))*MH60)</f>
        <v xml:space="preserve"> </v>
      </c>
      <c r="MJ60" s="64" t="str">
        <f t="shared" si="68"/>
        <v xml:space="preserve"> </v>
      </c>
      <c r="MK60" s="65" t="str">
        <f>IF(MG60=0," ",VLOOKUP(MG60,PROTOKOL!$A:$E,5,))</f>
        <v xml:space="preserve"> </v>
      </c>
      <c r="ML60" s="82" t="str">
        <f t="shared" si="69"/>
        <v xml:space="preserve"> </v>
      </c>
      <c r="MM60" s="61" t="str">
        <f>IF(MO60=0," ",VLOOKUP(MO60,PROTOKOL!$A:$F,6))</f>
        <v xml:space="preserve"> </v>
      </c>
      <c r="MN60" s="66"/>
      <c r="MO60" s="66"/>
      <c r="MP60" s="62"/>
      <c r="MQ60" s="63" t="str">
        <f>IF(MO60=0," ",(VLOOKUP(MO60,PROTOKOL!$A$1:$E$28,2))*MP60)</f>
        <v xml:space="preserve"> </v>
      </c>
      <c r="MR60" s="64" t="str">
        <f t="shared" si="70"/>
        <v xml:space="preserve"> </v>
      </c>
      <c r="MS60" s="65" t="str">
        <f>IF(MO60=0," ",VLOOKUP(MO60,PROTOKOL!$A:$E,5,))</f>
        <v xml:space="preserve"> </v>
      </c>
      <c r="MT60" s="82" t="str">
        <f t="shared" si="71"/>
        <v xml:space="preserve"> </v>
      </c>
      <c r="MU60" s="65"/>
      <c r="MV60" s="82" t="str">
        <f t="shared" si="105"/>
        <v xml:space="preserve"> </v>
      </c>
      <c r="MW60" s="117"/>
      <c r="MX60" s="227"/>
      <c r="MY60" s="61" t="str">
        <f>IF(NA60=0," ",VLOOKUP(NA60,PROTOKOL!$A:$F,6))</f>
        <v xml:space="preserve"> </v>
      </c>
      <c r="MZ60" s="62"/>
      <c r="NA60" s="62"/>
      <c r="NB60" s="62"/>
      <c r="NC60" s="63" t="str">
        <f>IF(NA60=0," ",(VLOOKUP(NA60,PROTOKOL!$A$1:$E$28,2))*NB60)</f>
        <v xml:space="preserve"> </v>
      </c>
      <c r="ND60" s="64" t="str">
        <f t="shared" si="72"/>
        <v xml:space="preserve"> </v>
      </c>
      <c r="NE60" s="65" t="str">
        <f>IF(NA60=0," ",VLOOKUP(NA60,PROTOKOL!$A:$E,5,))</f>
        <v xml:space="preserve"> </v>
      </c>
      <c r="NF60" s="82" t="str">
        <f t="shared" si="73"/>
        <v xml:space="preserve"> </v>
      </c>
      <c r="NG60" s="61" t="str">
        <f>IF(NI60=0," ",VLOOKUP(NI60,PROTOKOL!$A:$F,6))</f>
        <v xml:space="preserve"> </v>
      </c>
      <c r="NH60" s="66"/>
      <c r="NI60" s="66"/>
      <c r="NJ60" s="62"/>
      <c r="NK60" s="63" t="str">
        <f>IF(NI60=0," ",(VLOOKUP(NI60,PROTOKOL!$A$1:$E$28,2))*NJ60)</f>
        <v xml:space="preserve"> </v>
      </c>
      <c r="NL60" s="64" t="str">
        <f t="shared" si="74"/>
        <v xml:space="preserve"> </v>
      </c>
      <c r="NM60" s="65" t="str">
        <f>IF(NI60=0," ",VLOOKUP(NI60,PROTOKOL!$A:$E,5,))</f>
        <v xml:space="preserve"> </v>
      </c>
      <c r="NN60" s="82" t="str">
        <f t="shared" si="75"/>
        <v xml:space="preserve"> </v>
      </c>
      <c r="NO60" s="65"/>
      <c r="NP60" s="82" t="str">
        <f t="shared" si="106"/>
        <v xml:space="preserve"> </v>
      </c>
      <c r="NQ60" s="117"/>
      <c r="NR60" s="227"/>
      <c r="NS60" s="61" t="str">
        <f>IF(NU60=0," ",VLOOKUP(NU60,PROTOKOL!$A:$F,6))</f>
        <v xml:space="preserve"> </v>
      </c>
      <c r="NT60" s="62"/>
      <c r="NU60" s="62"/>
      <c r="NV60" s="62"/>
      <c r="NW60" s="63" t="str">
        <f>IF(NU60=0," ",(VLOOKUP(NU60,PROTOKOL!$A$1:$E$28,2))*NV60)</f>
        <v xml:space="preserve"> </v>
      </c>
      <c r="NX60" s="64" t="str">
        <f t="shared" si="76"/>
        <v xml:space="preserve"> </v>
      </c>
      <c r="NY60" s="65" t="str">
        <f>IF(NU60=0," ",VLOOKUP(NU60,PROTOKOL!$A:$E,5,))</f>
        <v xml:space="preserve"> </v>
      </c>
      <c r="NZ60" s="82" t="str">
        <f t="shared" si="77"/>
        <v xml:space="preserve"> </v>
      </c>
      <c r="OA60" s="61" t="str">
        <f>IF(OC60=0," ",VLOOKUP(OC60,PROTOKOL!$A:$F,6))</f>
        <v xml:space="preserve"> </v>
      </c>
      <c r="OB60" s="66"/>
      <c r="OC60" s="66"/>
      <c r="OD60" s="62"/>
      <c r="OE60" s="63" t="str">
        <f>IF(OC60=0," ",(VLOOKUP(OC60,PROTOKOL!$A$1:$E$28,2))*OD60)</f>
        <v xml:space="preserve"> </v>
      </c>
      <c r="OF60" s="64" t="str">
        <f t="shared" si="78"/>
        <v xml:space="preserve"> </v>
      </c>
      <c r="OG60" s="65" t="str">
        <f>IF(OC60=0," ",VLOOKUP(OC60,PROTOKOL!$A:$E,5,))</f>
        <v xml:space="preserve"> </v>
      </c>
      <c r="OH60" s="82" t="str">
        <f t="shared" si="79"/>
        <v xml:space="preserve"> </v>
      </c>
      <c r="OI60" s="65"/>
      <c r="OJ60" s="82" t="str">
        <f t="shared" si="107"/>
        <v xml:space="preserve"> </v>
      </c>
      <c r="OK60" s="117"/>
      <c r="OL60" s="209">
        <v>13</v>
      </c>
      <c r="OM60" s="226"/>
      <c r="ON60" s="61" t="str">
        <f>IF(OP60=0," ",VLOOKUP(OP60,PROTOKOL!$A:$F,6))</f>
        <v xml:space="preserve"> </v>
      </c>
      <c r="OO60" s="62"/>
      <c r="OP60" s="62"/>
      <c r="OQ60" s="62"/>
      <c r="OR60" s="63" t="str">
        <f>IF(OP60=0," ",(VLOOKUP(OP60,PROTOKOL!$A$1:$E$28,2))*OQ60)</f>
        <v xml:space="preserve"> </v>
      </c>
      <c r="OS60" s="64" t="str">
        <f t="shared" si="80"/>
        <v xml:space="preserve"> </v>
      </c>
      <c r="OT60" s="65" t="str">
        <f>IF(OP60=0," ",VLOOKUP(OP60,PROTOKOL!$A:$E,5,))</f>
        <v xml:space="preserve"> </v>
      </c>
      <c r="OU60" s="82" t="str">
        <f t="shared" si="81"/>
        <v xml:space="preserve"> </v>
      </c>
      <c r="OV60" s="61" t="str">
        <f>IF(OX60=0," ",VLOOKUP(OX60,PROTOKOL!$A:$F,6))</f>
        <v xml:space="preserve"> </v>
      </c>
      <c r="OW60" s="66"/>
      <c r="OX60" s="66"/>
      <c r="OY60" s="62"/>
      <c r="OZ60" s="63" t="str">
        <f>IF(OX60=0," ",(VLOOKUP(OX60,PROTOKOL!$A$1:$E$28,2))*OY60)</f>
        <v xml:space="preserve"> </v>
      </c>
      <c r="PA60" s="64" t="str">
        <f t="shared" si="108"/>
        <v xml:space="preserve"> </v>
      </c>
      <c r="PB60" s="65" t="str">
        <f>IF(OX60=0," ",VLOOKUP(OX60,PROTOKOL!$A:$E,5,))</f>
        <v xml:space="preserve"> </v>
      </c>
      <c r="PC60" s="82" t="str">
        <f t="shared" si="109"/>
        <v xml:space="preserve"> </v>
      </c>
      <c r="PD60" s="82">
        <f t="shared" si="110"/>
        <v>0</v>
      </c>
      <c r="PE60" s="82" t="str">
        <f t="shared" si="111"/>
        <v xml:space="preserve"> </v>
      </c>
      <c r="PF60" s="117"/>
      <c r="PG60" s="227"/>
      <c r="PH60" s="61" t="str">
        <f>IF(PJ60=0," ",VLOOKUP(PJ60,PROTOKOL!$A:$F,6))</f>
        <v>KOKU TESTİ</v>
      </c>
      <c r="PI60" s="62">
        <v>1</v>
      </c>
      <c r="PJ60" s="62">
        <v>16</v>
      </c>
      <c r="PK60" s="62">
        <v>2</v>
      </c>
      <c r="PL60" s="63">
        <f>IF(PJ60=0," ",(VLOOKUP(PJ60,PROTOKOL!$A$1:$E$28,2))*PK60)</f>
        <v>0</v>
      </c>
      <c r="PM60" s="64">
        <f t="shared" si="84"/>
        <v>1</v>
      </c>
      <c r="PN60" s="65">
        <f>IF(PJ60=0," ",VLOOKUP(PJ60,PROTOKOL!$A:$E,5,))</f>
        <v>25.405435113750318</v>
      </c>
      <c r="PO60" s="82">
        <f>IF(PJ60=0," ",PN60*PM60)/7.5*2</f>
        <v>6.7747826970000853</v>
      </c>
      <c r="PP60" s="61" t="str">
        <f>IF(PR60=0," ",VLOOKUP(PR60,PROTOKOL!$A:$F,6))</f>
        <v xml:space="preserve"> </v>
      </c>
      <c r="PQ60" s="66"/>
      <c r="PR60" s="66"/>
      <c r="PS60" s="62"/>
      <c r="PT60" s="63" t="str">
        <f>IF(PR60=0," ",(VLOOKUP(PR60,PROTOKOL!$A$1:$E$28,2))*PS60)</f>
        <v xml:space="preserve"> </v>
      </c>
      <c r="PU60" s="64" t="str">
        <f t="shared" si="86"/>
        <v xml:space="preserve"> </v>
      </c>
      <c r="PV60" s="65" t="str">
        <f>IF(PR60=0," ",VLOOKUP(PR60,PROTOKOL!$A:$E,5,))</f>
        <v xml:space="preserve"> </v>
      </c>
      <c r="PW60" s="82" t="str">
        <f t="shared" si="87"/>
        <v xml:space="preserve"> </v>
      </c>
      <c r="PX60" s="65"/>
      <c r="PY60" s="82" t="str">
        <f t="shared" si="112"/>
        <v xml:space="preserve"> </v>
      </c>
      <c r="PZ60" s="117"/>
      <c r="QA60" s="117"/>
      <c r="QB60" s="117"/>
      <c r="QC60" s="117"/>
      <c r="QD60" s="117"/>
      <c r="QE60" s="117"/>
      <c r="QF60" s="117"/>
      <c r="QG60" s="117"/>
      <c r="QH60" s="117"/>
      <c r="QI60" s="117"/>
      <c r="QJ60" s="117"/>
      <c r="QK60" s="117"/>
      <c r="QL60" s="117"/>
      <c r="QM60" s="117"/>
      <c r="QN60" s="117"/>
      <c r="QO60" s="117"/>
    </row>
    <row r="61" spans="1:457" ht="12.75" customHeight="1">
      <c r="A61" s="58"/>
      <c r="B61" s="225">
        <v>14</v>
      </c>
      <c r="C61" s="61" t="str">
        <f>IF(E61=0," ",VLOOKUP(E61,PROTOKOL!$A:$F,6))</f>
        <v>VAKUM TEST</v>
      </c>
      <c r="D61" s="62">
        <v>236</v>
      </c>
      <c r="E61" s="62">
        <v>4</v>
      </c>
      <c r="F61" s="62">
        <v>7.5</v>
      </c>
      <c r="G61" s="63">
        <f>IF(E61=0," ",(VLOOKUP(E61,PROTOKOL!$A$1:$E$28,2))*F61)</f>
        <v>150</v>
      </c>
      <c r="H61" s="64">
        <f t="shared" si="0"/>
        <v>86</v>
      </c>
      <c r="I61" s="65">
        <f>IF(E61=0," ",VLOOKUP(E61,PROTOKOL!$A:$E,5,))</f>
        <v>0.32253749999999998</v>
      </c>
      <c r="J61" s="82">
        <f t="shared" si="1"/>
        <v>27.738224999999996</v>
      </c>
      <c r="K61" s="61" t="str">
        <f>IF(M61=0," ",VLOOKUP(M61,PROTOKOL!$A:$F,6))</f>
        <v xml:space="preserve"> </v>
      </c>
      <c r="L61" s="66"/>
      <c r="M61" s="66"/>
      <c r="N61" s="62" t="s">
        <v>117</v>
      </c>
      <c r="O61" s="63" t="str">
        <f>IF(M61=0," ",(VLOOKUP(M61,PROTOKOL!$A$1:$E$28,2))*N61)</f>
        <v xml:space="preserve"> </v>
      </c>
      <c r="P61" s="64" t="str">
        <f t="shared" si="2"/>
        <v xml:space="preserve"> </v>
      </c>
      <c r="Q61" s="65" t="str">
        <f>IF(M61=0," ",VLOOKUP(M61,PROTOKOL!$A:$E,5,))</f>
        <v xml:space="preserve"> </v>
      </c>
      <c r="R61" s="82" t="str">
        <f t="shared" si="3"/>
        <v xml:space="preserve"> </v>
      </c>
      <c r="S61" s="65"/>
      <c r="T61" s="82" t="str">
        <f t="shared" si="88"/>
        <v xml:space="preserve"> </v>
      </c>
      <c r="U61" s="117"/>
      <c r="V61" s="225">
        <v>14</v>
      </c>
      <c r="W61" s="61" t="str">
        <f>IF(Y61=0," ",VLOOKUP(Y61,PROTOKOL!$A:$F,6))</f>
        <v>SIZDIRMAZLIK TAMİR</v>
      </c>
      <c r="X61" s="62">
        <v>120</v>
      </c>
      <c r="Y61" s="62">
        <v>11</v>
      </c>
      <c r="Z61" s="62">
        <v>7.5</v>
      </c>
      <c r="AA61" s="63">
        <f>IF(Y61=0," ",(VLOOKUP(Y61,PROTOKOL!$A$1:$E$28,2))*Z61)</f>
        <v>78</v>
      </c>
      <c r="AB61" s="64">
        <f t="shared" si="4"/>
        <v>42</v>
      </c>
      <c r="AC61" s="65">
        <f>IF(Y61=0," ",VLOOKUP(Y61,PROTOKOL!$A:$E,5,))</f>
        <v>0.61435714285714293</v>
      </c>
      <c r="AD61" s="82">
        <f t="shared" si="5"/>
        <v>25.803000000000004</v>
      </c>
      <c r="AE61" s="61" t="str">
        <f>IF(AG61=0," ",VLOOKUP(AG61,PROTOKOL!$A:$F,6))</f>
        <v xml:space="preserve"> </v>
      </c>
      <c r="AF61" s="66"/>
      <c r="AG61" s="66"/>
      <c r="AH61" s="62"/>
      <c r="AI61" s="63" t="str">
        <f>IF(AG61=0," ",(VLOOKUP(AG61,PROTOKOL!$A$1:$E$28,2))*AH61)</f>
        <v xml:space="preserve"> </v>
      </c>
      <c r="AJ61" s="64" t="str">
        <f t="shared" si="6"/>
        <v xml:space="preserve"> </v>
      </c>
      <c r="AK61" s="65" t="str">
        <f>IF(AG61=0," ",VLOOKUP(AG61,PROTOKOL!$A:$E,5,))</f>
        <v xml:space="preserve"> </v>
      </c>
      <c r="AL61" s="82" t="str">
        <f t="shared" si="7"/>
        <v xml:space="preserve"> </v>
      </c>
      <c r="AM61" s="65"/>
      <c r="AN61" s="82" t="str">
        <f t="shared" si="89"/>
        <v xml:space="preserve"> </v>
      </c>
      <c r="AO61" s="117"/>
      <c r="AP61" s="225">
        <v>14</v>
      </c>
      <c r="AQ61" s="61" t="str">
        <f>IF(AS61=0," ",VLOOKUP(AS61,PROTOKOL!$A:$F,6))</f>
        <v>VAKUM TEST</v>
      </c>
      <c r="AR61" s="62">
        <v>234</v>
      </c>
      <c r="AS61" s="62">
        <v>4</v>
      </c>
      <c r="AT61" s="62">
        <v>7.5</v>
      </c>
      <c r="AU61" s="63">
        <f>IF(AS61=0," ",(VLOOKUP(AS61,PROTOKOL!$A$1:$E$28,2))*AT61)</f>
        <v>150</v>
      </c>
      <c r="AV61" s="64">
        <f t="shared" si="8"/>
        <v>84</v>
      </c>
      <c r="AW61" s="65">
        <f>IF(AS61=0," ",VLOOKUP(AS61,PROTOKOL!$A:$E,5,))</f>
        <v>0.32253749999999998</v>
      </c>
      <c r="AX61" s="82">
        <f t="shared" si="9"/>
        <v>27.093149999999998</v>
      </c>
      <c r="AY61" s="61" t="str">
        <f>IF(BA61=0," ",VLOOKUP(BA61,PROTOKOL!$A:$F,6))</f>
        <v xml:space="preserve"> </v>
      </c>
      <c r="AZ61" s="66"/>
      <c r="BA61" s="66"/>
      <c r="BB61" s="62"/>
      <c r="BC61" s="63" t="str">
        <f>IF(BA61=0," ",(VLOOKUP(BA61,PROTOKOL!$A$1:$E$28,2))*BB61)</f>
        <v xml:space="preserve"> </v>
      </c>
      <c r="BD61" s="64" t="str">
        <f t="shared" si="10"/>
        <v xml:space="preserve"> </v>
      </c>
      <c r="BE61" s="65" t="str">
        <f>IF(BA61=0," ",VLOOKUP(BA61,PROTOKOL!$A:$E,5,))</f>
        <v xml:space="preserve"> </v>
      </c>
      <c r="BF61" s="82" t="str">
        <f t="shared" si="11"/>
        <v xml:space="preserve"> </v>
      </c>
      <c r="BG61" s="65"/>
      <c r="BH61" s="82" t="str">
        <f t="shared" si="90"/>
        <v xml:space="preserve"> </v>
      </c>
      <c r="BI61" s="117"/>
      <c r="BJ61" s="225">
        <v>14</v>
      </c>
      <c r="BK61" s="61" t="str">
        <f>IF(BM61=0," ",VLOOKUP(BM61,PROTOKOL!$A:$F,6))</f>
        <v>WNZL. LAV. VE DUV. ASMA KLZ</v>
      </c>
      <c r="BL61" s="62">
        <v>240</v>
      </c>
      <c r="BM61" s="62">
        <v>1</v>
      </c>
      <c r="BN61" s="62">
        <v>7.5</v>
      </c>
      <c r="BO61" s="63">
        <f>IF(BM61=0," ",(VLOOKUP(BM61,PROTOKOL!$A$1:$E$28,2))*BN61)</f>
        <v>144</v>
      </c>
      <c r="BP61" s="64">
        <f t="shared" si="12"/>
        <v>96</v>
      </c>
      <c r="BQ61" s="65">
        <f>IF(BM61=0," ",VLOOKUP(BM61,PROTOKOL!$A:$E,5,))</f>
        <v>0.33951315789473691</v>
      </c>
      <c r="BR61" s="82">
        <f t="shared" si="13"/>
        <v>32.593263157894739</v>
      </c>
      <c r="BS61" s="61" t="str">
        <f>IF(BU61=0," ",VLOOKUP(BU61,PROTOKOL!$A:$F,6))</f>
        <v xml:space="preserve"> </v>
      </c>
      <c r="BT61" s="66"/>
      <c r="BU61" s="66"/>
      <c r="BV61" s="62"/>
      <c r="BW61" s="63" t="str">
        <f>IF(BU61=0," ",(VLOOKUP(BU61,PROTOKOL!$A$1:$E$28,2))*BV61)</f>
        <v xml:space="preserve"> </v>
      </c>
      <c r="BX61" s="64" t="str">
        <f t="shared" si="14"/>
        <v xml:space="preserve"> </v>
      </c>
      <c r="BY61" s="65" t="str">
        <f>IF(BU61=0," ",VLOOKUP(BU61,PROTOKOL!$A:$E,5,))</f>
        <v xml:space="preserve"> </v>
      </c>
      <c r="BZ61" s="82" t="str">
        <f t="shared" si="15"/>
        <v xml:space="preserve"> </v>
      </c>
      <c r="CA61" s="65"/>
      <c r="CB61" s="82" t="str">
        <f t="shared" si="91"/>
        <v xml:space="preserve"> </v>
      </c>
      <c r="CC61" s="117"/>
      <c r="CD61" s="225">
        <v>14</v>
      </c>
      <c r="CE61" s="61" t="str">
        <f>IF(CG61=0," ",VLOOKUP(CG61,PROTOKOL!$A:$F,6))</f>
        <v>WNZL. LAV. VE DUV. ASMA KLZ</v>
      </c>
      <c r="CF61" s="62">
        <v>110</v>
      </c>
      <c r="CG61" s="62">
        <v>1</v>
      </c>
      <c r="CH61" s="62">
        <v>4.5</v>
      </c>
      <c r="CI61" s="63">
        <f>IF(CG61=0," ",(VLOOKUP(CG61,PROTOKOL!$A$1:$E$28,2))*CH61)</f>
        <v>86.399999999999991</v>
      </c>
      <c r="CJ61" s="64">
        <f t="shared" si="16"/>
        <v>23.600000000000009</v>
      </c>
      <c r="CK61" s="65">
        <f>IF(CG61=0," ",VLOOKUP(CG61,PROTOKOL!$A:$E,5,))</f>
        <v>0.33951315789473691</v>
      </c>
      <c r="CL61" s="82">
        <f t="shared" si="17"/>
        <v>8.0125105263157934</v>
      </c>
      <c r="CM61" s="61" t="str">
        <f>IF(CO61=0," ",VLOOKUP(CO61,PROTOKOL!$A:$F,6))</f>
        <v xml:space="preserve"> </v>
      </c>
      <c r="CN61" s="66"/>
      <c r="CO61" s="66"/>
      <c r="CP61" s="62"/>
      <c r="CQ61" s="63" t="str">
        <f>IF(CO61=0," ",(VLOOKUP(CO61,PROTOKOL!$A$1:$E$28,2))*CP61)</f>
        <v xml:space="preserve"> </v>
      </c>
      <c r="CR61" s="64" t="str">
        <f t="shared" si="18"/>
        <v xml:space="preserve"> </v>
      </c>
      <c r="CS61" s="65" t="str">
        <f>IF(CO61=0," ",VLOOKUP(CO61,PROTOKOL!$A:$E,5,))</f>
        <v xml:space="preserve"> </v>
      </c>
      <c r="CT61" s="82" t="str">
        <f t="shared" si="19"/>
        <v xml:space="preserve"> </v>
      </c>
      <c r="CU61" s="65"/>
      <c r="CV61" s="82" t="str">
        <f t="shared" si="92"/>
        <v xml:space="preserve"> </v>
      </c>
      <c r="CW61" s="117"/>
      <c r="CX61" s="225">
        <v>14</v>
      </c>
      <c r="CY61" s="61" t="str">
        <f>IF(DA61=0," ",VLOOKUP(DA61,PROTOKOL!$A:$F,6))</f>
        <v>SIZDIRMAZLIK TAMİR</v>
      </c>
      <c r="CZ61" s="62">
        <v>120</v>
      </c>
      <c r="DA61" s="62">
        <v>11</v>
      </c>
      <c r="DB61" s="62">
        <v>7.5</v>
      </c>
      <c r="DC61" s="63">
        <f>IF(DA61=0," ",(VLOOKUP(DA61,PROTOKOL!$A$1:$E$28,2))*DB61)</f>
        <v>78</v>
      </c>
      <c r="DD61" s="64">
        <f t="shared" si="20"/>
        <v>42</v>
      </c>
      <c r="DE61" s="65">
        <f>IF(DA61=0," ",VLOOKUP(DA61,PROTOKOL!$A:$E,5,))</f>
        <v>0.61435714285714293</v>
      </c>
      <c r="DF61" s="82">
        <f t="shared" si="21"/>
        <v>25.803000000000004</v>
      </c>
      <c r="DG61" s="61" t="str">
        <f>IF(DI61=0," ",VLOOKUP(DI61,PROTOKOL!$A:$F,6))</f>
        <v xml:space="preserve"> </v>
      </c>
      <c r="DH61" s="66"/>
      <c r="DI61" s="66"/>
      <c r="DJ61" s="62"/>
      <c r="DK61" s="63" t="str">
        <f>IF(DI61=0," ",(VLOOKUP(DI61,PROTOKOL!$A$1:$E$28,2))*DJ61)</f>
        <v xml:space="preserve"> </v>
      </c>
      <c r="DL61" s="64" t="str">
        <f t="shared" si="22"/>
        <v xml:space="preserve"> </v>
      </c>
      <c r="DM61" s="65" t="str">
        <f>IF(DI61=0," ",VLOOKUP(DI61,PROTOKOL!$A:$E,5,))</f>
        <v xml:space="preserve"> </v>
      </c>
      <c r="DN61" s="82" t="str">
        <f t="shared" si="23"/>
        <v xml:space="preserve"> </v>
      </c>
      <c r="DO61" s="65"/>
      <c r="DP61" s="82" t="str">
        <f t="shared" si="93"/>
        <v xml:space="preserve"> </v>
      </c>
      <c r="DQ61" s="117"/>
      <c r="DR61" s="225">
        <v>14</v>
      </c>
      <c r="DS61" s="61" t="str">
        <f>IF(DU61=0," ",VLOOKUP(DU61,PROTOKOL!$A:$F,6))</f>
        <v xml:space="preserve"> </v>
      </c>
      <c r="DT61" s="62"/>
      <c r="DU61" s="62"/>
      <c r="DV61" s="62"/>
      <c r="DW61" s="63" t="str">
        <f>IF(DU61=0," ",(VLOOKUP(DU61,PROTOKOL!$A$1:$E$28,2))*DV61)</f>
        <v xml:space="preserve"> </v>
      </c>
      <c r="DX61" s="64" t="str">
        <f t="shared" si="24"/>
        <v xml:space="preserve"> </v>
      </c>
      <c r="DY61" s="65" t="str">
        <f>IF(DU61=0," ",VLOOKUP(DU61,PROTOKOL!$A:$E,5,))</f>
        <v xml:space="preserve"> </v>
      </c>
      <c r="DZ61" s="82" t="str">
        <f t="shared" si="25"/>
        <v xml:space="preserve"> </v>
      </c>
      <c r="EA61" s="61" t="str">
        <f>IF(EC61=0," ",VLOOKUP(EC61,PROTOKOL!$A:$F,6))</f>
        <v xml:space="preserve"> </v>
      </c>
      <c r="EB61" s="66"/>
      <c r="EC61" s="66"/>
      <c r="ED61" s="62"/>
      <c r="EE61" s="63" t="str">
        <f>IF(EC61=0," ",(VLOOKUP(EC61,PROTOKOL!$A$1:$E$28,2))*ED61)</f>
        <v xml:space="preserve"> </v>
      </c>
      <c r="EF61" s="64" t="str">
        <f t="shared" si="26"/>
        <v xml:space="preserve"> </v>
      </c>
      <c r="EG61" s="65" t="str">
        <f>IF(EC61=0," ",VLOOKUP(EC61,PROTOKOL!$A:$E,5,))</f>
        <v xml:space="preserve"> </v>
      </c>
      <c r="EH61" s="82" t="str">
        <f t="shared" si="27"/>
        <v xml:space="preserve"> </v>
      </c>
      <c r="EI61" s="65"/>
      <c r="EJ61" s="82" t="str">
        <f t="shared" si="94"/>
        <v xml:space="preserve"> </v>
      </c>
      <c r="EK61" s="117"/>
      <c r="EL61" s="225">
        <v>14</v>
      </c>
      <c r="EM61" s="61" t="str">
        <f>IF(EO61=0," ",VLOOKUP(EO61,PROTOKOL!$A:$F,6))</f>
        <v>SIZDIRMAZLIK TAMİR</v>
      </c>
      <c r="EN61" s="62">
        <v>120</v>
      </c>
      <c r="EO61" s="62">
        <v>11</v>
      </c>
      <c r="EP61" s="62">
        <v>7.5</v>
      </c>
      <c r="EQ61" s="63">
        <f>IF(EO61=0," ",(VLOOKUP(EO61,PROTOKOL!$A$1:$E$28,2))*EP61)</f>
        <v>78</v>
      </c>
      <c r="ER61" s="64">
        <f t="shared" si="28"/>
        <v>42</v>
      </c>
      <c r="ES61" s="65">
        <f>IF(EO61=0," ",VLOOKUP(EO61,PROTOKOL!$A:$E,5,))</f>
        <v>0.61435714285714293</v>
      </c>
      <c r="ET61" s="82">
        <f t="shared" si="29"/>
        <v>25.803000000000004</v>
      </c>
      <c r="EU61" s="61" t="str">
        <f>IF(EW61=0," ",VLOOKUP(EW61,PROTOKOL!$A:$F,6))</f>
        <v>ÜRÜN KONTROL</v>
      </c>
      <c r="EV61" s="66">
        <v>1</v>
      </c>
      <c r="EW61" s="66">
        <v>19</v>
      </c>
      <c r="EX61" s="62">
        <v>2</v>
      </c>
      <c r="EY61" s="63">
        <f>IF(EW61=0," ",(VLOOKUP(EW61,PROTOKOL!$A$1:$E$28,2))*EX61)</f>
        <v>0</v>
      </c>
      <c r="EZ61" s="64">
        <f t="shared" si="30"/>
        <v>1</v>
      </c>
      <c r="FA61" s="65">
        <f>IF(EW61=0," ",VLOOKUP(EW61,PROTOKOL!$A:$E,5,))</f>
        <v>22.864891602375288</v>
      </c>
      <c r="FB61" s="82">
        <f>IF(EW61=0," ",FA61*EZ61)/7.5*2</f>
        <v>6.0973044273000765</v>
      </c>
      <c r="FC61" s="65">
        <v>4</v>
      </c>
      <c r="FD61" s="82">
        <f t="shared" si="95"/>
        <v>12.194608854600153</v>
      </c>
      <c r="FE61" s="117"/>
      <c r="FF61" s="225">
        <v>14</v>
      </c>
      <c r="FG61" s="61" t="str">
        <f>IF(FI61=0," ",VLOOKUP(FI61,PROTOKOL!$A:$F,6))</f>
        <v>VAKUM TEST</v>
      </c>
      <c r="FH61" s="62">
        <v>105</v>
      </c>
      <c r="FI61" s="62">
        <v>4</v>
      </c>
      <c r="FJ61" s="62">
        <v>3.5</v>
      </c>
      <c r="FK61" s="63">
        <f>IF(FI61=0," ",(VLOOKUP(FI61,PROTOKOL!$A$1:$E$28,2))*FJ61)</f>
        <v>70</v>
      </c>
      <c r="FL61" s="64">
        <f t="shared" si="32"/>
        <v>35</v>
      </c>
      <c r="FM61" s="65">
        <f>IF(FI61=0," ",VLOOKUP(FI61,PROTOKOL!$A:$E,5,))</f>
        <v>0.32253749999999998</v>
      </c>
      <c r="FN61" s="82">
        <f t="shared" si="33"/>
        <v>11.288812499999999</v>
      </c>
      <c r="FO61" s="61" t="str">
        <f>IF(FQ61=0," ",VLOOKUP(FQ61,PROTOKOL!$A:$F,6))</f>
        <v xml:space="preserve"> </v>
      </c>
      <c r="FP61" s="66"/>
      <c r="FQ61" s="66"/>
      <c r="FR61" s="62"/>
      <c r="FS61" s="63" t="str">
        <f>IF(FQ61=0," ",(VLOOKUP(FQ61,PROTOKOL!$A$1:$E$28,2))*FR61)</f>
        <v xml:space="preserve"> </v>
      </c>
      <c r="FT61" s="64" t="str">
        <f t="shared" si="34"/>
        <v xml:space="preserve"> </v>
      </c>
      <c r="FU61" s="65" t="str">
        <f>IF(FQ61=0," ",VLOOKUP(FQ61,PROTOKOL!$A:$E,5,))</f>
        <v xml:space="preserve"> </v>
      </c>
      <c r="FV61" s="82" t="str">
        <f t="shared" si="35"/>
        <v xml:space="preserve"> </v>
      </c>
      <c r="FW61" s="65"/>
      <c r="FX61" s="82" t="str">
        <f t="shared" si="96"/>
        <v xml:space="preserve"> </v>
      </c>
      <c r="FY61" s="117"/>
      <c r="FZ61" s="225">
        <v>14</v>
      </c>
      <c r="GA61" s="61" t="str">
        <f>IF(GC61=0," ",VLOOKUP(GC61,PROTOKOL!$A:$F,6))</f>
        <v>PANTOGRAF LAVABO TAŞLAMA</v>
      </c>
      <c r="GB61" s="62">
        <v>94</v>
      </c>
      <c r="GC61" s="62">
        <v>9</v>
      </c>
      <c r="GD61" s="62">
        <v>7.5</v>
      </c>
      <c r="GE61" s="63">
        <f>IF(GC61=0," ",(VLOOKUP(GC61,PROTOKOL!$A$1:$E$28,2))*GD61)</f>
        <v>65</v>
      </c>
      <c r="GF61" s="64">
        <f t="shared" si="36"/>
        <v>29</v>
      </c>
      <c r="GG61" s="65">
        <f>IF(GC61=0," ",VLOOKUP(GC61,PROTOKOL!$A:$E,5,))</f>
        <v>0.73722857142857134</v>
      </c>
      <c r="GH61" s="82">
        <f t="shared" si="37"/>
        <v>21.379628571428569</v>
      </c>
      <c r="GI61" s="61" t="str">
        <f>IF(GK61=0," ",VLOOKUP(GK61,PROTOKOL!$A:$F,6))</f>
        <v xml:space="preserve"> </v>
      </c>
      <c r="GJ61" s="66"/>
      <c r="GK61" s="66"/>
      <c r="GL61" s="62"/>
      <c r="GM61" s="63" t="str">
        <f>IF(GK61=0," ",(VLOOKUP(GK61,PROTOKOL!$A$1:$E$28,2))*GL61)</f>
        <v xml:space="preserve"> </v>
      </c>
      <c r="GN61" s="64" t="str">
        <f t="shared" si="38"/>
        <v xml:space="preserve"> </v>
      </c>
      <c r="GO61" s="65" t="str">
        <f>IF(GK61=0," ",VLOOKUP(GK61,PROTOKOL!$A:$E,5,))</f>
        <v xml:space="preserve"> </v>
      </c>
      <c r="GP61" s="82" t="str">
        <f t="shared" si="39"/>
        <v xml:space="preserve"> </v>
      </c>
      <c r="GQ61" s="65"/>
      <c r="GR61" s="82" t="str">
        <f t="shared" si="97"/>
        <v xml:space="preserve"> </v>
      </c>
      <c r="GS61" s="117"/>
      <c r="GT61" s="225">
        <v>14</v>
      </c>
      <c r="GU61" s="61" t="str">
        <f>IF(GW61=0," ",VLOOKUP(GW61,PROTOKOL!$A:$F,6))</f>
        <v>VAKUM TEST</v>
      </c>
      <c r="GV61" s="62">
        <v>231</v>
      </c>
      <c r="GW61" s="62">
        <v>4</v>
      </c>
      <c r="GX61" s="62">
        <v>7.5</v>
      </c>
      <c r="GY61" s="63">
        <f>IF(GW61=0," ",(VLOOKUP(GW61,PROTOKOL!$A$1:$E$28,2))*GX61)</f>
        <v>150</v>
      </c>
      <c r="GZ61" s="64">
        <f t="shared" si="40"/>
        <v>81</v>
      </c>
      <c r="HA61" s="65">
        <f>IF(GW61=0," ",VLOOKUP(GW61,PROTOKOL!$A:$E,5,))</f>
        <v>0.32253749999999998</v>
      </c>
      <c r="HB61" s="82">
        <f t="shared" si="41"/>
        <v>26.125537499999997</v>
      </c>
      <c r="HC61" s="61" t="str">
        <f>IF(HE61=0," ",VLOOKUP(HE61,PROTOKOL!$A:$F,6))</f>
        <v xml:space="preserve"> </v>
      </c>
      <c r="HD61" s="66"/>
      <c r="HE61" s="66"/>
      <c r="HF61" s="62"/>
      <c r="HG61" s="63" t="str">
        <f>IF(HE61=0," ",(VLOOKUP(HE61,PROTOKOL!$A$1:$E$28,2))*HF61)</f>
        <v xml:space="preserve"> </v>
      </c>
      <c r="HH61" s="64" t="str">
        <f t="shared" si="42"/>
        <v xml:space="preserve"> </v>
      </c>
      <c r="HI61" s="65" t="str">
        <f>IF(HE61=0," ",VLOOKUP(HE61,PROTOKOL!$A:$E,5,))</f>
        <v xml:space="preserve"> </v>
      </c>
      <c r="HJ61" s="82" t="str">
        <f t="shared" si="43"/>
        <v xml:space="preserve"> </v>
      </c>
      <c r="HK61" s="65"/>
      <c r="HL61" s="82" t="str">
        <f t="shared" si="98"/>
        <v xml:space="preserve"> </v>
      </c>
      <c r="HM61" s="117"/>
      <c r="HN61" s="225">
        <v>14</v>
      </c>
      <c r="HO61" s="61" t="str">
        <f>IF(HQ61=0," ",VLOOKUP(HQ61,PROTOKOL!$A:$F,6))</f>
        <v>VAKUM TEST</v>
      </c>
      <c r="HP61" s="62">
        <v>167</v>
      </c>
      <c r="HQ61" s="62">
        <v>4</v>
      </c>
      <c r="HR61" s="62">
        <v>5.5</v>
      </c>
      <c r="HS61" s="63">
        <f>IF(HQ61=0," ",(VLOOKUP(HQ61,PROTOKOL!$A$1:$E$28,2))*HR61)</f>
        <v>110</v>
      </c>
      <c r="HT61" s="64">
        <f t="shared" si="44"/>
        <v>57</v>
      </c>
      <c r="HU61" s="65">
        <f>IF(HQ61=0," ",VLOOKUP(HQ61,PROTOKOL!$A:$E,5,))</f>
        <v>0.32253749999999998</v>
      </c>
      <c r="HV61" s="82">
        <f t="shared" si="45"/>
        <v>18.3846375</v>
      </c>
      <c r="HW61" s="61" t="str">
        <f>IF(HY61=0," ",VLOOKUP(HY61,PROTOKOL!$A:$F,6))</f>
        <v xml:space="preserve"> </v>
      </c>
      <c r="HX61" s="66"/>
      <c r="HY61" s="66"/>
      <c r="HZ61" s="62"/>
      <c r="IA61" s="63" t="str">
        <f>IF(HY61=0," ",(VLOOKUP(HY61,PROTOKOL!$A$1:$E$28,2))*HZ61)</f>
        <v xml:space="preserve"> </v>
      </c>
      <c r="IB61" s="64" t="str">
        <f t="shared" si="46"/>
        <v xml:space="preserve"> </v>
      </c>
      <c r="IC61" s="65" t="str">
        <f>IF(HY61=0," ",VLOOKUP(HY61,PROTOKOL!$A:$E,5,))</f>
        <v xml:space="preserve"> </v>
      </c>
      <c r="ID61" s="82" t="str">
        <f t="shared" si="47"/>
        <v xml:space="preserve"> </v>
      </c>
      <c r="IE61" s="65"/>
      <c r="IF61" s="82" t="str">
        <f t="shared" si="99"/>
        <v xml:space="preserve"> </v>
      </c>
      <c r="IG61" s="117"/>
      <c r="IH61" s="225">
        <v>14</v>
      </c>
      <c r="II61" s="61" t="str">
        <f>IF(IK61=0," ",VLOOKUP(IK61,PROTOKOL!$A:$F,6))</f>
        <v xml:space="preserve"> </v>
      </c>
      <c r="IJ61" s="62"/>
      <c r="IK61" s="62"/>
      <c r="IL61" s="62"/>
      <c r="IM61" s="63" t="str">
        <f>IF(IK61=0," ",(VLOOKUP(IK61,PROTOKOL!$A$1:$E$28,2))*IL61)</f>
        <v xml:space="preserve"> </v>
      </c>
      <c r="IN61" s="64" t="str">
        <f t="shared" si="48"/>
        <v xml:space="preserve"> </v>
      </c>
      <c r="IO61" s="65" t="str">
        <f>IF(IK61=0," ",VLOOKUP(IK61,PROTOKOL!$A:$E,5,))</f>
        <v xml:space="preserve"> </v>
      </c>
      <c r="IP61" s="82" t="str">
        <f t="shared" si="49"/>
        <v xml:space="preserve"> </v>
      </c>
      <c r="IQ61" s="61" t="str">
        <f>IF(IS61=0," ",VLOOKUP(IS61,PROTOKOL!$A:$F,6))</f>
        <v xml:space="preserve"> </v>
      </c>
      <c r="IR61" s="66"/>
      <c r="IS61" s="66"/>
      <c r="IT61" s="62"/>
      <c r="IU61" s="63" t="str">
        <f>IF(IS61=0," ",(VLOOKUP(IS61,PROTOKOL!$A$1:$E$28,2))*IT61)</f>
        <v xml:space="preserve"> </v>
      </c>
      <c r="IV61" s="64" t="str">
        <f t="shared" si="50"/>
        <v xml:space="preserve"> </v>
      </c>
      <c r="IW61" s="65" t="str">
        <f>IF(IS61=0," ",VLOOKUP(IS61,PROTOKOL!$A:$E,5,))</f>
        <v xml:space="preserve"> </v>
      </c>
      <c r="IX61" s="82" t="str">
        <f t="shared" si="51"/>
        <v xml:space="preserve"> </v>
      </c>
      <c r="IY61" s="65"/>
      <c r="IZ61" s="82" t="str">
        <f t="shared" si="100"/>
        <v xml:space="preserve"> </v>
      </c>
      <c r="JA61" s="117"/>
      <c r="JB61" s="225">
        <v>14</v>
      </c>
      <c r="JC61" s="61" t="str">
        <f>IF(JE61=0," ",VLOOKUP(JE61,PROTOKOL!$A:$F,6))</f>
        <v xml:space="preserve"> </v>
      </c>
      <c r="JD61" s="62"/>
      <c r="JE61" s="62"/>
      <c r="JF61" s="62"/>
      <c r="JG61" s="63" t="str">
        <f>IF(JE61=0," ",(VLOOKUP(JE61,PROTOKOL!$A$1:$E$28,2))*JF61)</f>
        <v xml:space="preserve"> </v>
      </c>
      <c r="JH61" s="64" t="str">
        <f t="shared" si="52"/>
        <v xml:space="preserve"> </v>
      </c>
      <c r="JI61" s="65" t="str">
        <f>IF(JE61=0," ",VLOOKUP(JE61,PROTOKOL!$A:$E,5,))</f>
        <v xml:space="preserve"> </v>
      </c>
      <c r="JJ61" s="82" t="str">
        <f t="shared" si="53"/>
        <v xml:space="preserve"> </v>
      </c>
      <c r="JK61" s="61" t="str">
        <f>IF(JM61=0," ",VLOOKUP(JM61,PROTOKOL!$A:$F,6))</f>
        <v xml:space="preserve"> </v>
      </c>
      <c r="JL61" s="66"/>
      <c r="JM61" s="66"/>
      <c r="JN61" s="62"/>
      <c r="JO61" s="63" t="str">
        <f>IF(JM61=0," ",(VLOOKUP(JM61,PROTOKOL!$A$1:$E$28,2))*JN61)</f>
        <v xml:space="preserve"> </v>
      </c>
      <c r="JP61" s="64" t="str">
        <f t="shared" si="54"/>
        <v xml:space="preserve"> </v>
      </c>
      <c r="JQ61" s="65" t="str">
        <f>IF(JM61=0," ",VLOOKUP(JM61,PROTOKOL!$A:$E,5,))</f>
        <v xml:space="preserve"> </v>
      </c>
      <c r="JR61" s="82" t="str">
        <f t="shared" si="55"/>
        <v xml:space="preserve"> </v>
      </c>
      <c r="JS61" s="65"/>
      <c r="JT61" s="82" t="str">
        <f t="shared" si="101"/>
        <v xml:space="preserve"> </v>
      </c>
      <c r="JU61" s="117"/>
      <c r="JV61" s="225">
        <v>14</v>
      </c>
      <c r="JW61" s="61" t="str">
        <f>IF(JY61=0," ",VLOOKUP(JY61,PROTOKOL!$A:$F,6))</f>
        <v>PANTOGRAF LAVABO TAŞLAMA</v>
      </c>
      <c r="JX61" s="62">
        <v>93</v>
      </c>
      <c r="JY61" s="62">
        <v>9</v>
      </c>
      <c r="JZ61" s="62">
        <v>7.5</v>
      </c>
      <c r="KA61" s="63">
        <f>IF(JY61=0," ",(VLOOKUP(JY61,PROTOKOL!$A$1:$E$28,2))*JZ61)</f>
        <v>65</v>
      </c>
      <c r="KB61" s="64">
        <f t="shared" si="56"/>
        <v>28</v>
      </c>
      <c r="KC61" s="65">
        <f>IF(JY61=0," ",VLOOKUP(JY61,PROTOKOL!$A:$E,5,))</f>
        <v>0.73722857142857134</v>
      </c>
      <c r="KD61" s="82">
        <f t="shared" si="57"/>
        <v>20.642399999999999</v>
      </c>
      <c r="KE61" s="61" t="str">
        <f>IF(KG61=0," ",VLOOKUP(KG61,PROTOKOL!$A:$F,6))</f>
        <v xml:space="preserve"> </v>
      </c>
      <c r="KF61" s="66"/>
      <c r="KG61" s="66"/>
      <c r="KH61" s="62"/>
      <c r="KI61" s="63" t="str">
        <f>IF(KG61=0," ",(VLOOKUP(KG61,PROTOKOL!$A$1:$E$28,2))*KH61)</f>
        <v xml:space="preserve"> </v>
      </c>
      <c r="KJ61" s="64" t="str">
        <f t="shared" si="58"/>
        <v xml:space="preserve"> </v>
      </c>
      <c r="KK61" s="65" t="str">
        <f>IF(KG61=0," ",VLOOKUP(KG61,PROTOKOL!$A:$E,5,))</f>
        <v xml:space="preserve"> </v>
      </c>
      <c r="KL61" s="82" t="str">
        <f t="shared" si="59"/>
        <v xml:space="preserve"> </v>
      </c>
      <c r="KM61" s="65"/>
      <c r="KN61" s="82" t="str">
        <f t="shared" si="102"/>
        <v xml:space="preserve"> </v>
      </c>
      <c r="KO61" s="117"/>
      <c r="KP61" s="225">
        <v>14</v>
      </c>
      <c r="KQ61" s="61" t="str">
        <f>IF(KS61=0," ",VLOOKUP(KS61,PROTOKOL!$A:$F,6))</f>
        <v>VAKUM TEST</v>
      </c>
      <c r="KR61" s="62">
        <v>232</v>
      </c>
      <c r="KS61" s="62">
        <v>4</v>
      </c>
      <c r="KT61" s="62">
        <v>7.5</v>
      </c>
      <c r="KU61" s="63">
        <f>IF(KS61=0," ",(VLOOKUP(KS61,PROTOKOL!$A$1:$E$28,2))*KT61)</f>
        <v>150</v>
      </c>
      <c r="KV61" s="64">
        <f t="shared" si="60"/>
        <v>82</v>
      </c>
      <c r="KW61" s="65">
        <f>IF(KS61=0," ",VLOOKUP(KS61,PROTOKOL!$A:$E,5,))</f>
        <v>0.32253749999999998</v>
      </c>
      <c r="KX61" s="82">
        <f t="shared" si="61"/>
        <v>26.448074999999999</v>
      </c>
      <c r="KY61" s="61" t="str">
        <f>IF(LA61=0," ",VLOOKUP(LA61,PROTOKOL!$A:$F,6))</f>
        <v xml:space="preserve"> </v>
      </c>
      <c r="KZ61" s="66"/>
      <c r="LA61" s="66"/>
      <c r="LB61" s="62"/>
      <c r="LC61" s="63" t="str">
        <f>IF(LA61=0," ",(VLOOKUP(LA61,PROTOKOL!$A$1:$E$28,2))*LB61)</f>
        <v xml:space="preserve"> </v>
      </c>
      <c r="LD61" s="64" t="str">
        <f t="shared" si="62"/>
        <v xml:space="preserve"> </v>
      </c>
      <c r="LE61" s="65" t="str">
        <f>IF(LA61=0," ",VLOOKUP(LA61,PROTOKOL!$A:$E,5,))</f>
        <v xml:space="preserve"> </v>
      </c>
      <c r="LF61" s="82" t="str">
        <f t="shared" si="63"/>
        <v xml:space="preserve"> </v>
      </c>
      <c r="LG61" s="65"/>
      <c r="LH61" s="82" t="str">
        <f t="shared" si="103"/>
        <v xml:space="preserve"> </v>
      </c>
      <c r="LI61" s="117"/>
      <c r="LJ61" s="225">
        <v>14</v>
      </c>
      <c r="LK61" s="61" t="str">
        <f>IF(LM61=0," ",VLOOKUP(LM61,PROTOKOL!$A:$F,6))</f>
        <v>PANTOGRAF LAVABO TAŞLAMA</v>
      </c>
      <c r="LL61" s="62">
        <v>93</v>
      </c>
      <c r="LM61" s="62">
        <v>9</v>
      </c>
      <c r="LN61" s="62">
        <v>7.5</v>
      </c>
      <c r="LO61" s="63">
        <f>IF(LM61=0," ",(VLOOKUP(LM61,PROTOKOL!$A$1:$E$28,2))*LN61)</f>
        <v>65</v>
      </c>
      <c r="LP61" s="64">
        <f t="shared" si="64"/>
        <v>28</v>
      </c>
      <c r="LQ61" s="65">
        <f>IF(LM61=0," ",VLOOKUP(LM61,PROTOKOL!$A:$E,5,))</f>
        <v>0.73722857142857134</v>
      </c>
      <c r="LR61" s="82">
        <f t="shared" si="65"/>
        <v>20.642399999999999</v>
      </c>
      <c r="LS61" s="61" t="str">
        <f>IF(LU61=0," ",VLOOKUP(LU61,PROTOKOL!$A:$F,6))</f>
        <v xml:space="preserve"> </v>
      </c>
      <c r="LT61" s="66"/>
      <c r="LU61" s="66"/>
      <c r="LV61" s="62"/>
      <c r="LW61" s="63" t="str">
        <f>IF(LU61=0," ",(VLOOKUP(LU61,PROTOKOL!$A$1:$E$28,2))*LV61)</f>
        <v xml:space="preserve"> </v>
      </c>
      <c r="LX61" s="64" t="str">
        <f t="shared" si="66"/>
        <v xml:space="preserve"> </v>
      </c>
      <c r="LY61" s="65" t="str">
        <f>IF(LU61=0," ",VLOOKUP(LU61,PROTOKOL!$A:$E,5,))</f>
        <v xml:space="preserve"> </v>
      </c>
      <c r="LZ61" s="82" t="str">
        <f t="shared" si="67"/>
        <v xml:space="preserve"> </v>
      </c>
      <c r="MA61" s="65"/>
      <c r="MB61" s="82" t="str">
        <f t="shared" si="104"/>
        <v xml:space="preserve"> </v>
      </c>
      <c r="MC61" s="117"/>
      <c r="MD61" s="225">
        <v>14</v>
      </c>
      <c r="ME61" s="61" t="str">
        <f>IF(MG61=0," ",VLOOKUP(MG61,PROTOKOL!$A:$F,6))</f>
        <v>PANTOGRAF LAVABO TAŞLAMA</v>
      </c>
      <c r="MF61" s="62">
        <v>121</v>
      </c>
      <c r="MG61" s="62">
        <v>9</v>
      </c>
      <c r="MH61" s="62">
        <v>7.5</v>
      </c>
      <c r="MI61" s="63">
        <f>IF(MG61=0," ",(VLOOKUP(MG61,PROTOKOL!$A$1:$E$28,2))*MH61)</f>
        <v>65</v>
      </c>
      <c r="MJ61" s="64">
        <f t="shared" si="68"/>
        <v>56</v>
      </c>
      <c r="MK61" s="65">
        <f>IF(MG61=0," ",VLOOKUP(MG61,PROTOKOL!$A:$E,5,))</f>
        <v>0.73722857142857134</v>
      </c>
      <c r="ML61" s="82">
        <f t="shared" si="69"/>
        <v>41.284799999999997</v>
      </c>
      <c r="MM61" s="61" t="str">
        <f>IF(MO61=0," ",VLOOKUP(MO61,PROTOKOL!$A:$F,6))</f>
        <v xml:space="preserve"> </v>
      </c>
      <c r="MN61" s="66"/>
      <c r="MO61" s="66"/>
      <c r="MP61" s="62"/>
      <c r="MQ61" s="63" t="str">
        <f>IF(MO61=0," ",(VLOOKUP(MO61,PROTOKOL!$A$1:$E$28,2))*MP61)</f>
        <v xml:space="preserve"> </v>
      </c>
      <c r="MR61" s="64" t="str">
        <f t="shared" si="70"/>
        <v xml:space="preserve"> </v>
      </c>
      <c r="MS61" s="65" t="str">
        <f>IF(MO61=0," ",VLOOKUP(MO61,PROTOKOL!$A:$E,5,))</f>
        <v xml:space="preserve"> </v>
      </c>
      <c r="MT61" s="82" t="str">
        <f t="shared" si="71"/>
        <v xml:space="preserve"> </v>
      </c>
      <c r="MU61" s="65"/>
      <c r="MV61" s="82" t="str">
        <f t="shared" si="105"/>
        <v xml:space="preserve"> </v>
      </c>
      <c r="MW61" s="117"/>
      <c r="MX61" s="225">
        <v>14</v>
      </c>
      <c r="MY61" s="61" t="str">
        <f>IF(NA61=0," ",VLOOKUP(NA61,PROTOKOL!$A:$F,6))</f>
        <v>WNZL. LAV. VE DUV. ASMA KLZ</v>
      </c>
      <c r="MZ61" s="62">
        <v>200</v>
      </c>
      <c r="NA61" s="62">
        <v>1</v>
      </c>
      <c r="NB61" s="62">
        <v>7.5</v>
      </c>
      <c r="NC61" s="63">
        <f>IF(NA61=0," ",(VLOOKUP(NA61,PROTOKOL!$A$1:$E$28,2))*NB61)</f>
        <v>144</v>
      </c>
      <c r="ND61" s="64">
        <f t="shared" si="72"/>
        <v>56</v>
      </c>
      <c r="NE61" s="65">
        <f>IF(NA61=0," ",VLOOKUP(NA61,PROTOKOL!$A:$E,5,))</f>
        <v>0.33951315789473691</v>
      </c>
      <c r="NF61" s="82">
        <f t="shared" si="73"/>
        <v>19.012736842105266</v>
      </c>
      <c r="NG61" s="61" t="str">
        <f>IF(NI61=0," ",VLOOKUP(NI61,PROTOKOL!$A:$F,6))</f>
        <v xml:space="preserve"> </v>
      </c>
      <c r="NH61" s="66"/>
      <c r="NI61" s="66"/>
      <c r="NJ61" s="62"/>
      <c r="NK61" s="63" t="str">
        <f>IF(NI61=0," ",(VLOOKUP(NI61,PROTOKOL!$A$1:$E$28,2))*NJ61)</f>
        <v xml:space="preserve"> </v>
      </c>
      <c r="NL61" s="64" t="str">
        <f t="shared" si="74"/>
        <v xml:space="preserve"> </v>
      </c>
      <c r="NM61" s="65" t="str">
        <f>IF(NI61=0," ",VLOOKUP(NI61,PROTOKOL!$A:$E,5,))</f>
        <v xml:space="preserve"> </v>
      </c>
      <c r="NN61" s="82" t="str">
        <f t="shared" si="75"/>
        <v xml:space="preserve"> </v>
      </c>
      <c r="NO61" s="65"/>
      <c r="NP61" s="82" t="str">
        <f t="shared" si="106"/>
        <v xml:space="preserve"> </v>
      </c>
      <c r="NQ61" s="117"/>
      <c r="NR61" s="225">
        <v>14</v>
      </c>
      <c r="NS61" s="61" t="str">
        <f>IF(NU61=0," ",VLOOKUP(NU61,PROTOKOL!$A:$F,6))</f>
        <v>VAKUM TEST</v>
      </c>
      <c r="NT61" s="62">
        <v>91</v>
      </c>
      <c r="NU61" s="62">
        <v>4</v>
      </c>
      <c r="NV61" s="62">
        <v>3</v>
      </c>
      <c r="NW61" s="63">
        <f>IF(NU61=0," ",(VLOOKUP(NU61,PROTOKOL!$A$1:$E$28,2))*NV61)</f>
        <v>60</v>
      </c>
      <c r="NX61" s="64">
        <f t="shared" si="76"/>
        <v>31</v>
      </c>
      <c r="NY61" s="65">
        <f>IF(NU61=0," ",VLOOKUP(NU61,PROTOKOL!$A:$E,5,))</f>
        <v>0.32253749999999998</v>
      </c>
      <c r="NZ61" s="82">
        <f t="shared" si="77"/>
        <v>9.9986625</v>
      </c>
      <c r="OA61" s="61" t="str">
        <f>IF(OC61=0," ",VLOOKUP(OC61,PROTOKOL!$A:$F,6))</f>
        <v xml:space="preserve"> </v>
      </c>
      <c r="OB61" s="66"/>
      <c r="OC61" s="66"/>
      <c r="OD61" s="62"/>
      <c r="OE61" s="63" t="str">
        <f>IF(OC61=0," ",(VLOOKUP(OC61,PROTOKOL!$A$1:$E$28,2))*OD61)</f>
        <v xml:space="preserve"> </v>
      </c>
      <c r="OF61" s="64" t="str">
        <f t="shared" si="78"/>
        <v xml:space="preserve"> </v>
      </c>
      <c r="OG61" s="65" t="str">
        <f>IF(OC61=0," ",VLOOKUP(OC61,PROTOKOL!$A:$E,5,))</f>
        <v xml:space="preserve"> </v>
      </c>
      <c r="OH61" s="82" t="str">
        <f t="shared" si="79"/>
        <v xml:space="preserve"> </v>
      </c>
      <c r="OI61" s="65"/>
      <c r="OJ61" s="82" t="str">
        <f t="shared" si="107"/>
        <v xml:space="preserve"> </v>
      </c>
      <c r="OK61" s="117"/>
      <c r="OL61" s="207">
        <v>14</v>
      </c>
      <c r="OM61" s="225">
        <v>14</v>
      </c>
      <c r="ON61" s="61" t="str">
        <f>IF(OP61=0," ",VLOOKUP(OP61,PROTOKOL!$A:$F,6))</f>
        <v xml:space="preserve"> </v>
      </c>
      <c r="OO61" s="62"/>
      <c r="OP61" s="62"/>
      <c r="OQ61" s="62"/>
      <c r="OR61" s="63" t="str">
        <f>IF(OP61=0," ",(VLOOKUP(OP61,PROTOKOL!$A$1:$E$28,2))*OQ61)</f>
        <v xml:space="preserve"> </v>
      </c>
      <c r="OS61" s="64" t="str">
        <f t="shared" si="80"/>
        <v xml:space="preserve"> </v>
      </c>
      <c r="OT61" s="65" t="str">
        <f>IF(OP61=0," ",VLOOKUP(OP61,PROTOKOL!$A:$E,5,))</f>
        <v xml:space="preserve"> </v>
      </c>
      <c r="OU61" s="82" t="str">
        <f t="shared" si="81"/>
        <v xml:space="preserve"> </v>
      </c>
      <c r="OV61" s="61" t="str">
        <f>IF(OX61=0," ",VLOOKUP(OX61,PROTOKOL!$A:$F,6))</f>
        <v xml:space="preserve"> </v>
      </c>
      <c r="OW61" s="66"/>
      <c r="OX61" s="66"/>
      <c r="OY61" s="62"/>
      <c r="OZ61" s="63" t="str">
        <f>IF(OX61=0," ",(VLOOKUP(OX61,PROTOKOL!$A$1:$E$28,2))*OY61)</f>
        <v xml:space="preserve"> </v>
      </c>
      <c r="PA61" s="64" t="str">
        <f t="shared" si="108"/>
        <v xml:space="preserve"> </v>
      </c>
      <c r="PB61" s="65" t="str">
        <f>IF(OX61=0," ",VLOOKUP(OX61,PROTOKOL!$A:$E,5,))</f>
        <v xml:space="preserve"> </v>
      </c>
      <c r="PC61" s="82" t="str">
        <f t="shared" si="109"/>
        <v xml:space="preserve"> </v>
      </c>
      <c r="PD61" s="82">
        <f t="shared" si="110"/>
        <v>0</v>
      </c>
      <c r="PE61" s="82" t="str">
        <f t="shared" si="111"/>
        <v xml:space="preserve"> </v>
      </c>
      <c r="PF61" s="117"/>
      <c r="PG61" s="225">
        <v>14</v>
      </c>
      <c r="PH61" s="61" t="str">
        <f>IF(PJ61=0," ",VLOOKUP(PJ61,PROTOKOL!$A:$F,6))</f>
        <v>VAKUM TEST</v>
      </c>
      <c r="PI61" s="62">
        <v>232</v>
      </c>
      <c r="PJ61" s="62">
        <v>4</v>
      </c>
      <c r="PK61" s="62">
        <v>7.5</v>
      </c>
      <c r="PL61" s="63">
        <f>IF(PJ61=0," ",(VLOOKUP(PJ61,PROTOKOL!$A$1:$E$28,2))*PK61)</f>
        <v>150</v>
      </c>
      <c r="PM61" s="64">
        <f t="shared" si="84"/>
        <v>82</v>
      </c>
      <c r="PN61" s="65">
        <f>IF(PJ61=0," ",VLOOKUP(PJ61,PROTOKOL!$A:$E,5,))</f>
        <v>0.32253749999999998</v>
      </c>
      <c r="PO61" s="82">
        <f t="shared" si="85"/>
        <v>26.448074999999999</v>
      </c>
      <c r="PP61" s="61" t="str">
        <f>IF(PR61=0," ",VLOOKUP(PR61,PROTOKOL!$A:$F,6))</f>
        <v xml:space="preserve"> </v>
      </c>
      <c r="PQ61" s="66"/>
      <c r="PR61" s="66"/>
      <c r="PS61" s="62"/>
      <c r="PT61" s="63" t="str">
        <f>IF(PR61=0," ",(VLOOKUP(PR61,PROTOKOL!$A$1:$E$28,2))*PS61)</f>
        <v xml:space="preserve"> </v>
      </c>
      <c r="PU61" s="64" t="str">
        <f t="shared" si="86"/>
        <v xml:space="preserve"> </v>
      </c>
      <c r="PV61" s="65" t="str">
        <f>IF(PR61=0," ",VLOOKUP(PR61,PROTOKOL!$A:$E,5,))</f>
        <v xml:space="preserve"> </v>
      </c>
      <c r="PW61" s="82" t="str">
        <f t="shared" si="87"/>
        <v xml:space="preserve"> </v>
      </c>
      <c r="PX61" s="65"/>
      <c r="PY61" s="82" t="str">
        <f t="shared" si="112"/>
        <v xml:space="preserve"> </v>
      </c>
      <c r="PZ61" s="117"/>
      <c r="QA61" s="117"/>
      <c r="QB61" s="117"/>
      <c r="QC61" s="117"/>
      <c r="QD61" s="117"/>
      <c r="QE61" s="117"/>
      <c r="QF61" s="117"/>
      <c r="QG61" s="117"/>
      <c r="QH61" s="117"/>
      <c r="QI61" s="117"/>
      <c r="QJ61" s="117"/>
      <c r="QK61" s="117"/>
      <c r="QL61" s="117"/>
      <c r="QM61" s="117"/>
      <c r="QN61" s="117"/>
      <c r="QO61" s="117"/>
    </row>
    <row r="62" spans="1:457" ht="12.75" customHeight="1">
      <c r="B62" s="226"/>
      <c r="C62" s="61" t="str">
        <f>IF(E62=0," ",VLOOKUP(E62,PROTOKOL!$A:$F,6))</f>
        <v xml:space="preserve"> </v>
      </c>
      <c r="D62" s="62"/>
      <c r="E62" s="62"/>
      <c r="F62" s="62"/>
      <c r="G62" s="63" t="str">
        <f>IF(E62=0," ",(VLOOKUP(E62,PROTOKOL!$A$1:$E$28,2))*F62)</f>
        <v xml:space="preserve"> </v>
      </c>
      <c r="H62" s="64" t="str">
        <f t="shared" si="0"/>
        <v xml:space="preserve"> </v>
      </c>
      <c r="I62" s="65" t="str">
        <f>IF(E62=0," ",VLOOKUP(E62,PROTOKOL!$A:$E,5,))</f>
        <v xml:space="preserve"> </v>
      </c>
      <c r="J62" s="82" t="str">
        <f t="shared" si="1"/>
        <v xml:space="preserve"> </v>
      </c>
      <c r="K62" s="61" t="str">
        <f>IF(M62=0," ",VLOOKUP(M62,PROTOKOL!$A:$F,6))</f>
        <v xml:space="preserve"> </v>
      </c>
      <c r="L62" s="66"/>
      <c r="M62" s="66"/>
      <c r="N62" s="62"/>
      <c r="O62" s="63" t="str">
        <f>IF(M62=0," ",(VLOOKUP(M62,PROTOKOL!$A$1:$E$28,2))*N62)</f>
        <v xml:space="preserve"> </v>
      </c>
      <c r="P62" s="64" t="str">
        <f t="shared" si="2"/>
        <v xml:space="preserve"> </v>
      </c>
      <c r="Q62" s="65" t="str">
        <f>IF(M62=0," ",VLOOKUP(M62,PROTOKOL!$A:$E,5,))</f>
        <v xml:space="preserve"> </v>
      </c>
      <c r="R62" s="82" t="str">
        <f t="shared" si="3"/>
        <v xml:space="preserve"> </v>
      </c>
      <c r="S62" s="65"/>
      <c r="T62" s="82" t="str">
        <f t="shared" si="88"/>
        <v xml:space="preserve"> </v>
      </c>
      <c r="U62" s="185" t="str">
        <f>IF(F61+F62+F63=7.5,"ü","û")</f>
        <v>ü</v>
      </c>
      <c r="V62" s="226"/>
      <c r="W62" s="61" t="str">
        <f>IF(Y62=0," ",VLOOKUP(Y62,PROTOKOL!$A:$F,6))</f>
        <v xml:space="preserve"> </v>
      </c>
      <c r="X62" s="62"/>
      <c r="Y62" s="62"/>
      <c r="Z62" s="62"/>
      <c r="AA62" s="63" t="str">
        <f>IF(Y62=0," ",(VLOOKUP(Y62,PROTOKOL!$A$1:$E$28,2))*Z62)</f>
        <v xml:space="preserve"> </v>
      </c>
      <c r="AB62" s="64" t="str">
        <f t="shared" si="4"/>
        <v xml:space="preserve"> </v>
      </c>
      <c r="AC62" s="65" t="str">
        <f>IF(Y62=0," ",VLOOKUP(Y62,PROTOKOL!$A:$E,5,))</f>
        <v xml:space="preserve"> </v>
      </c>
      <c r="AD62" s="82" t="str">
        <f t="shared" si="5"/>
        <v xml:space="preserve"> </v>
      </c>
      <c r="AE62" s="61" t="str">
        <f>IF(AG62=0," ",VLOOKUP(AG62,PROTOKOL!$A:$F,6))</f>
        <v xml:space="preserve"> </v>
      </c>
      <c r="AF62" s="66"/>
      <c r="AG62" s="66"/>
      <c r="AH62" s="62"/>
      <c r="AI62" s="63" t="str">
        <f>IF(AG62=0," ",(VLOOKUP(AG62,PROTOKOL!$A$1:$E$28,2))*AH62)</f>
        <v xml:space="preserve"> </v>
      </c>
      <c r="AJ62" s="64" t="str">
        <f t="shared" si="6"/>
        <v xml:space="preserve"> </v>
      </c>
      <c r="AK62" s="65" t="str">
        <f>IF(AG62=0," ",VLOOKUP(AG62,PROTOKOL!$A:$E,5,))</f>
        <v xml:space="preserve"> </v>
      </c>
      <c r="AL62" s="82" t="str">
        <f t="shared" si="7"/>
        <v xml:space="preserve"> </v>
      </c>
      <c r="AM62" s="65"/>
      <c r="AN62" s="82" t="str">
        <f t="shared" si="89"/>
        <v xml:space="preserve"> </v>
      </c>
      <c r="AO62" s="185" t="str">
        <f>IF(Z61+Z62+Z63=7.5,"ü","û")</f>
        <v>ü</v>
      </c>
      <c r="AP62" s="226"/>
      <c r="AQ62" s="61" t="str">
        <f>IF(AS62=0," ",VLOOKUP(AS62,PROTOKOL!$A:$F,6))</f>
        <v xml:space="preserve"> </v>
      </c>
      <c r="AR62" s="62"/>
      <c r="AS62" s="62"/>
      <c r="AT62" s="62"/>
      <c r="AU62" s="63" t="str">
        <f>IF(AS62=0," ",(VLOOKUP(AS62,PROTOKOL!$A$1:$E$28,2))*AT62)</f>
        <v xml:space="preserve"> </v>
      </c>
      <c r="AV62" s="64" t="str">
        <f t="shared" si="8"/>
        <v xml:space="preserve"> </v>
      </c>
      <c r="AW62" s="65" t="str">
        <f>IF(AS62=0," ",VLOOKUP(AS62,PROTOKOL!$A:$E,5,))</f>
        <v xml:space="preserve"> </v>
      </c>
      <c r="AX62" s="82" t="str">
        <f t="shared" si="9"/>
        <v xml:space="preserve"> </v>
      </c>
      <c r="AY62" s="61" t="str">
        <f>IF(BA62=0," ",VLOOKUP(BA62,PROTOKOL!$A:$F,6))</f>
        <v xml:space="preserve"> </v>
      </c>
      <c r="AZ62" s="66"/>
      <c r="BA62" s="66"/>
      <c r="BB62" s="62"/>
      <c r="BC62" s="63" t="str">
        <f>IF(BA62=0," ",(VLOOKUP(BA62,PROTOKOL!$A$1:$E$28,2))*BB62)</f>
        <v xml:space="preserve"> </v>
      </c>
      <c r="BD62" s="64" t="str">
        <f t="shared" si="10"/>
        <v xml:space="preserve"> </v>
      </c>
      <c r="BE62" s="65" t="str">
        <f>IF(BA62=0," ",VLOOKUP(BA62,PROTOKOL!$A:$E,5,))</f>
        <v xml:space="preserve"> </v>
      </c>
      <c r="BF62" s="82" t="str">
        <f t="shared" si="11"/>
        <v xml:space="preserve"> </v>
      </c>
      <c r="BG62" s="65"/>
      <c r="BH62" s="82" t="str">
        <f t="shared" si="90"/>
        <v xml:space="preserve"> </v>
      </c>
      <c r="BI62" s="185" t="str">
        <f>IF(AT61+AT62+AT63=7.5,"ü","û")</f>
        <v>ü</v>
      </c>
      <c r="BJ62" s="226"/>
      <c r="BK62" s="61" t="str">
        <f>IF(BM62=0," ",VLOOKUP(BM62,PROTOKOL!$A:$F,6))</f>
        <v xml:space="preserve"> </v>
      </c>
      <c r="BL62" s="62"/>
      <c r="BM62" s="62"/>
      <c r="BN62" s="62"/>
      <c r="BO62" s="63" t="str">
        <f>IF(BM62=0," ",(VLOOKUP(BM62,PROTOKOL!$A$1:$E$28,2))*BN62)</f>
        <v xml:space="preserve"> </v>
      </c>
      <c r="BP62" s="64" t="str">
        <f t="shared" si="12"/>
        <v xml:space="preserve"> </v>
      </c>
      <c r="BQ62" s="65" t="str">
        <f>IF(BM62=0," ",VLOOKUP(BM62,PROTOKOL!$A:$E,5,))</f>
        <v xml:space="preserve"> </v>
      </c>
      <c r="BR62" s="82" t="str">
        <f t="shared" si="13"/>
        <v xml:space="preserve"> </v>
      </c>
      <c r="BS62" s="61" t="str">
        <f>IF(BU62=0," ",VLOOKUP(BU62,PROTOKOL!$A:$F,6))</f>
        <v xml:space="preserve"> </v>
      </c>
      <c r="BT62" s="66"/>
      <c r="BU62" s="66"/>
      <c r="BV62" s="62"/>
      <c r="BW62" s="63" t="str">
        <f>IF(BU62=0," ",(VLOOKUP(BU62,PROTOKOL!$A$1:$E$28,2))*BV62)</f>
        <v xml:space="preserve"> </v>
      </c>
      <c r="BX62" s="64" t="str">
        <f t="shared" si="14"/>
        <v xml:space="preserve"> </v>
      </c>
      <c r="BY62" s="65" t="str">
        <f>IF(BU62=0," ",VLOOKUP(BU62,PROTOKOL!$A:$E,5,))</f>
        <v xml:space="preserve"> </v>
      </c>
      <c r="BZ62" s="82" t="str">
        <f t="shared" si="15"/>
        <v xml:space="preserve"> </v>
      </c>
      <c r="CA62" s="65"/>
      <c r="CB62" s="82" t="str">
        <f t="shared" si="91"/>
        <v xml:space="preserve"> </v>
      </c>
      <c r="CC62" s="185" t="str">
        <f>IF(AT61+AT62+AT63=7.5,"ü","û")</f>
        <v>ü</v>
      </c>
      <c r="CD62" s="226"/>
      <c r="CE62" s="61" t="str">
        <f>IF(CG62=0," ",VLOOKUP(CG62,PROTOKOL!$A:$F,6))</f>
        <v>PERDE KESME SULU SİST.</v>
      </c>
      <c r="CF62" s="62">
        <v>60</v>
      </c>
      <c r="CG62" s="62">
        <v>8</v>
      </c>
      <c r="CH62" s="62">
        <v>3</v>
      </c>
      <c r="CI62" s="63">
        <f>IF(CG62=0," ",(VLOOKUP(CG62,PROTOKOL!$A$1:$E$28,2))*CH62)</f>
        <v>39.200000000000003</v>
      </c>
      <c r="CJ62" s="64">
        <f t="shared" si="16"/>
        <v>20.799999999999997</v>
      </c>
      <c r="CK62" s="65">
        <f>IF(CG62=0," ",VLOOKUP(CG62,PROTOKOL!$A:$E,5,))</f>
        <v>0.49621153846153848</v>
      </c>
      <c r="CL62" s="82">
        <f t="shared" si="17"/>
        <v>10.321199999999999</v>
      </c>
      <c r="CM62" s="61" t="str">
        <f>IF(CO62=0," ",VLOOKUP(CO62,PROTOKOL!$A:$F,6))</f>
        <v xml:space="preserve"> </v>
      </c>
      <c r="CN62" s="66"/>
      <c r="CO62" s="66"/>
      <c r="CP62" s="62"/>
      <c r="CQ62" s="63" t="str">
        <f>IF(CO62=0," ",(VLOOKUP(CO62,PROTOKOL!$A$1:$E$28,2))*CP62)</f>
        <v xml:space="preserve"> </v>
      </c>
      <c r="CR62" s="64" t="str">
        <f t="shared" si="18"/>
        <v xml:space="preserve"> </v>
      </c>
      <c r="CS62" s="65" t="str">
        <f>IF(CO62=0," ",VLOOKUP(CO62,PROTOKOL!$A:$E,5,))</f>
        <v xml:space="preserve"> </v>
      </c>
      <c r="CT62" s="82" t="str">
        <f t="shared" si="19"/>
        <v xml:space="preserve"> </v>
      </c>
      <c r="CU62" s="65"/>
      <c r="CV62" s="82" t="str">
        <f t="shared" si="92"/>
        <v xml:space="preserve"> </v>
      </c>
      <c r="CW62" s="185" t="str">
        <f>IF(CH61+CH62+CH63=7.5,"ü","û")</f>
        <v>ü</v>
      </c>
      <c r="CX62" s="226"/>
      <c r="CY62" s="61" t="str">
        <f>IF(DA62=0," ",VLOOKUP(DA62,PROTOKOL!$A:$F,6))</f>
        <v xml:space="preserve"> </v>
      </c>
      <c r="CZ62" s="62"/>
      <c r="DA62" s="62"/>
      <c r="DB62" s="62"/>
      <c r="DC62" s="63" t="str">
        <f>IF(DA62=0," ",(VLOOKUP(DA62,PROTOKOL!$A$1:$E$28,2))*DB62)</f>
        <v xml:space="preserve"> </v>
      </c>
      <c r="DD62" s="64" t="str">
        <f t="shared" si="20"/>
        <v xml:space="preserve"> </v>
      </c>
      <c r="DE62" s="65" t="str">
        <f>IF(DA62=0," ",VLOOKUP(DA62,PROTOKOL!$A:$E,5,))</f>
        <v xml:space="preserve"> </v>
      </c>
      <c r="DF62" s="82" t="str">
        <f t="shared" si="21"/>
        <v xml:space="preserve"> </v>
      </c>
      <c r="DG62" s="61" t="str">
        <f>IF(DI62=0," ",VLOOKUP(DI62,PROTOKOL!$A:$F,6))</f>
        <v xml:space="preserve"> </v>
      </c>
      <c r="DH62" s="66"/>
      <c r="DI62" s="66"/>
      <c r="DJ62" s="62"/>
      <c r="DK62" s="63" t="str">
        <f>IF(DI62=0," ",(VLOOKUP(DI62,PROTOKOL!$A$1:$E$28,2))*DJ62)</f>
        <v xml:space="preserve"> </v>
      </c>
      <c r="DL62" s="64" t="str">
        <f t="shared" si="22"/>
        <v xml:space="preserve"> </v>
      </c>
      <c r="DM62" s="65" t="str">
        <f>IF(DI62=0," ",VLOOKUP(DI62,PROTOKOL!$A:$E,5,))</f>
        <v xml:space="preserve"> </v>
      </c>
      <c r="DN62" s="82" t="str">
        <f t="shared" si="23"/>
        <v xml:space="preserve"> </v>
      </c>
      <c r="DO62" s="65"/>
      <c r="DP62" s="82" t="str">
        <f t="shared" si="93"/>
        <v xml:space="preserve"> </v>
      </c>
      <c r="DQ62" s="185" t="str">
        <f>IF(DB61+DB62+DB63=7.5,"ü","û")</f>
        <v>ü</v>
      </c>
      <c r="DR62" s="226"/>
      <c r="DS62" s="61" t="s">
        <v>48</v>
      </c>
      <c r="DT62" s="62"/>
      <c r="DU62" s="62"/>
      <c r="DV62" s="62"/>
      <c r="DW62" s="63" t="str">
        <f>IF(DU62=0," ",(VLOOKUP(DU62,PROTOKOL!$A$1:$E$28,2))*DV62)</f>
        <v xml:space="preserve"> </v>
      </c>
      <c r="DX62" s="64" t="str">
        <f t="shared" si="24"/>
        <v xml:space="preserve"> </v>
      </c>
      <c r="DY62" s="65" t="str">
        <f>IF(DU62=0," ",VLOOKUP(DU62,PROTOKOL!$A:$E,5,))</f>
        <v xml:space="preserve"> </v>
      </c>
      <c r="DZ62" s="82" t="str">
        <f t="shared" si="25"/>
        <v xml:space="preserve"> </v>
      </c>
      <c r="EA62" s="61" t="str">
        <f>IF(EC62=0," ",VLOOKUP(EC62,PROTOKOL!$A:$F,6))</f>
        <v xml:space="preserve"> </v>
      </c>
      <c r="EB62" s="66"/>
      <c r="EC62" s="66"/>
      <c r="ED62" s="62"/>
      <c r="EE62" s="63" t="str">
        <f>IF(EC62=0," ",(VLOOKUP(EC62,PROTOKOL!$A$1:$E$28,2))*ED62)</f>
        <v xml:space="preserve"> </v>
      </c>
      <c r="EF62" s="64" t="str">
        <f t="shared" si="26"/>
        <v xml:space="preserve"> </v>
      </c>
      <c r="EG62" s="65" t="str">
        <f>IF(EC62=0," ",VLOOKUP(EC62,PROTOKOL!$A:$E,5,))</f>
        <v xml:space="preserve"> </v>
      </c>
      <c r="EH62" s="82" t="str">
        <f t="shared" si="27"/>
        <v xml:space="preserve"> </v>
      </c>
      <c r="EI62" s="65"/>
      <c r="EJ62" s="82" t="str">
        <f t="shared" si="94"/>
        <v xml:space="preserve"> </v>
      </c>
      <c r="EK62" s="185" t="str">
        <f>IF(DB61+DB62+DB63=7.5,"ü","û")</f>
        <v>ü</v>
      </c>
      <c r="EL62" s="226"/>
      <c r="EM62" s="61" t="str">
        <f>IF(EO62=0," ",VLOOKUP(EO62,PROTOKOL!$A:$F,6))</f>
        <v xml:space="preserve"> </v>
      </c>
      <c r="EN62" s="62"/>
      <c r="EO62" s="62"/>
      <c r="EP62" s="62"/>
      <c r="EQ62" s="63" t="str">
        <f>IF(EO62=0," ",(VLOOKUP(EO62,PROTOKOL!$A$1:$E$28,2))*EP62)</f>
        <v xml:space="preserve"> </v>
      </c>
      <c r="ER62" s="64" t="str">
        <f t="shared" si="28"/>
        <v xml:space="preserve"> </v>
      </c>
      <c r="ES62" s="65" t="str">
        <f>IF(EO62=0," ",VLOOKUP(EO62,PROTOKOL!$A:$E,5,))</f>
        <v xml:space="preserve"> </v>
      </c>
      <c r="ET62" s="82" t="str">
        <f t="shared" si="29"/>
        <v xml:space="preserve"> </v>
      </c>
      <c r="EU62" s="61" t="str">
        <f>IF(EW62=0," ",VLOOKUP(EW62,PROTOKOL!$A:$F,6))</f>
        <v xml:space="preserve"> </v>
      </c>
      <c r="EV62" s="66"/>
      <c r="EW62" s="66"/>
      <c r="EX62" s="62"/>
      <c r="EY62" s="63" t="str">
        <f>IF(EW62=0," ",(VLOOKUP(EW62,PROTOKOL!$A$1:$E$28,2))*EX62)</f>
        <v xml:space="preserve"> </v>
      </c>
      <c r="EZ62" s="64" t="str">
        <f t="shared" si="30"/>
        <v xml:space="preserve"> </v>
      </c>
      <c r="FA62" s="65" t="str">
        <f>IF(EW62=0," ",VLOOKUP(EW62,PROTOKOL!$A:$E,5,))</f>
        <v xml:space="preserve"> </v>
      </c>
      <c r="FB62" s="82" t="str">
        <f t="shared" si="31"/>
        <v xml:space="preserve"> </v>
      </c>
      <c r="FC62" s="65"/>
      <c r="FD62" s="82" t="str">
        <f t="shared" si="95"/>
        <v xml:space="preserve"> </v>
      </c>
      <c r="FE62" s="185" t="str">
        <f>IF(EP61+EP62+EP63=7.5,"ü","û")</f>
        <v>ü</v>
      </c>
      <c r="FF62" s="226"/>
      <c r="FG62" s="61" t="str">
        <f>IF(FI62=0," ",VLOOKUP(FI62,PROTOKOL!$A:$F,6))</f>
        <v>PERDE KESME SULU SİST.</v>
      </c>
      <c r="FH62" s="62">
        <v>60</v>
      </c>
      <c r="FI62" s="62">
        <v>8</v>
      </c>
      <c r="FJ62" s="62">
        <v>3</v>
      </c>
      <c r="FK62" s="63">
        <f>IF(FI62=0," ",(VLOOKUP(FI62,PROTOKOL!$A$1:$E$28,2))*FJ62)</f>
        <v>39.200000000000003</v>
      </c>
      <c r="FL62" s="64">
        <f t="shared" si="32"/>
        <v>20.799999999999997</v>
      </c>
      <c r="FM62" s="65">
        <f>IF(FI62=0," ",VLOOKUP(FI62,PROTOKOL!$A:$E,5,))</f>
        <v>0.49621153846153848</v>
      </c>
      <c r="FN62" s="82">
        <f t="shared" si="33"/>
        <v>10.321199999999999</v>
      </c>
      <c r="FO62" s="61" t="str">
        <f>IF(FQ62=0," ",VLOOKUP(FQ62,PROTOKOL!$A:$F,6))</f>
        <v xml:space="preserve"> </v>
      </c>
      <c r="FP62" s="66"/>
      <c r="FQ62" s="66"/>
      <c r="FR62" s="62"/>
      <c r="FS62" s="63" t="str">
        <f>IF(FQ62=0," ",(VLOOKUP(FQ62,PROTOKOL!$A$1:$E$28,2))*FR62)</f>
        <v xml:space="preserve"> </v>
      </c>
      <c r="FT62" s="64" t="str">
        <f t="shared" si="34"/>
        <v xml:space="preserve"> </v>
      </c>
      <c r="FU62" s="65" t="str">
        <f>IF(FQ62=0," ",VLOOKUP(FQ62,PROTOKOL!$A:$E,5,))</f>
        <v xml:space="preserve"> </v>
      </c>
      <c r="FV62" s="82" t="str">
        <f t="shared" si="35"/>
        <v xml:space="preserve"> </v>
      </c>
      <c r="FW62" s="65"/>
      <c r="FX62" s="82" t="str">
        <f t="shared" si="96"/>
        <v xml:space="preserve"> </v>
      </c>
      <c r="FY62" s="185" t="str">
        <f>IF(EP61+EP62+EP63=7.5,"ü","û")</f>
        <v>ü</v>
      </c>
      <c r="FZ62" s="226"/>
      <c r="GA62" s="61" t="str">
        <f>IF(GC62=0," ",VLOOKUP(GC62,PROTOKOL!$A:$F,6))</f>
        <v xml:space="preserve"> </v>
      </c>
      <c r="GB62" s="62"/>
      <c r="GC62" s="62"/>
      <c r="GD62" s="62"/>
      <c r="GE62" s="63" t="str">
        <f>IF(GC62=0," ",(VLOOKUP(GC62,PROTOKOL!$A$1:$E$28,2))*GD62)</f>
        <v xml:space="preserve"> </v>
      </c>
      <c r="GF62" s="64" t="str">
        <f t="shared" si="36"/>
        <v xml:space="preserve"> </v>
      </c>
      <c r="GG62" s="65" t="str">
        <f>IF(GC62=0," ",VLOOKUP(GC62,PROTOKOL!$A:$E,5,))</f>
        <v xml:space="preserve"> </v>
      </c>
      <c r="GH62" s="82" t="str">
        <f t="shared" si="37"/>
        <v xml:space="preserve"> </v>
      </c>
      <c r="GI62" s="61" t="str">
        <f>IF(GK62=0," ",VLOOKUP(GK62,PROTOKOL!$A:$F,6))</f>
        <v xml:space="preserve"> </v>
      </c>
      <c r="GJ62" s="66"/>
      <c r="GK62" s="66"/>
      <c r="GL62" s="62"/>
      <c r="GM62" s="63" t="str">
        <f>IF(GK62=0," ",(VLOOKUP(GK62,PROTOKOL!$A$1:$E$28,2))*GL62)</f>
        <v xml:space="preserve"> </v>
      </c>
      <c r="GN62" s="64" t="str">
        <f t="shared" si="38"/>
        <v xml:space="preserve"> </v>
      </c>
      <c r="GO62" s="65" t="str">
        <f>IF(GK62=0," ",VLOOKUP(GK62,PROTOKOL!$A:$E,5,))</f>
        <v xml:space="preserve"> </v>
      </c>
      <c r="GP62" s="82" t="str">
        <f t="shared" si="39"/>
        <v xml:space="preserve"> </v>
      </c>
      <c r="GQ62" s="65"/>
      <c r="GR62" s="82" t="str">
        <f t="shared" si="97"/>
        <v xml:space="preserve"> </v>
      </c>
      <c r="GS62" s="185" t="str">
        <f>IF(GD61+GD62+GD63=7.5,"ü","û")</f>
        <v>ü</v>
      </c>
      <c r="GT62" s="226"/>
      <c r="GU62" s="61" t="str">
        <f>IF(GW62=0," ",VLOOKUP(GW62,PROTOKOL!$A:$F,6))</f>
        <v xml:space="preserve"> </v>
      </c>
      <c r="GV62" s="62"/>
      <c r="GW62" s="62"/>
      <c r="GX62" s="62"/>
      <c r="GY62" s="63" t="str">
        <f>IF(GW62=0," ",(VLOOKUP(GW62,PROTOKOL!$A$1:$E$28,2))*GX62)</f>
        <v xml:space="preserve"> </v>
      </c>
      <c r="GZ62" s="64" t="str">
        <f t="shared" si="40"/>
        <v xml:space="preserve"> </v>
      </c>
      <c r="HA62" s="65" t="str">
        <f>IF(GW62=0," ",VLOOKUP(GW62,PROTOKOL!$A:$E,5,))</f>
        <v xml:space="preserve"> </v>
      </c>
      <c r="HB62" s="82" t="str">
        <f t="shared" si="41"/>
        <v xml:space="preserve"> </v>
      </c>
      <c r="HC62" s="61" t="str">
        <f>IF(HE62=0," ",VLOOKUP(HE62,PROTOKOL!$A:$F,6))</f>
        <v xml:space="preserve"> </v>
      </c>
      <c r="HD62" s="66"/>
      <c r="HE62" s="66"/>
      <c r="HF62" s="62"/>
      <c r="HG62" s="63" t="str">
        <f>IF(HE62=0," ",(VLOOKUP(HE62,PROTOKOL!$A$1:$E$28,2))*HF62)</f>
        <v xml:space="preserve"> </v>
      </c>
      <c r="HH62" s="64" t="str">
        <f t="shared" si="42"/>
        <v xml:space="preserve"> </v>
      </c>
      <c r="HI62" s="65" t="str">
        <f>IF(HE62=0," ",VLOOKUP(HE62,PROTOKOL!$A:$E,5,))</f>
        <v xml:space="preserve"> </v>
      </c>
      <c r="HJ62" s="82" t="str">
        <f t="shared" si="43"/>
        <v xml:space="preserve"> </v>
      </c>
      <c r="HK62" s="65"/>
      <c r="HL62" s="82" t="str">
        <f t="shared" si="98"/>
        <v xml:space="preserve"> </v>
      </c>
      <c r="HM62" s="185" t="str">
        <f>IF(GX61+GX62+GX63=7.5,"ü","û")</f>
        <v>ü</v>
      </c>
      <c r="HN62" s="226"/>
      <c r="HO62" s="61" t="str">
        <f>IF(HQ62=0," ",VLOOKUP(HQ62,PROTOKOL!$A:$F,6))</f>
        <v>KOKU TESTİ</v>
      </c>
      <c r="HP62" s="62">
        <v>1</v>
      </c>
      <c r="HQ62" s="62">
        <v>16</v>
      </c>
      <c r="HR62" s="62">
        <v>2</v>
      </c>
      <c r="HS62" s="63">
        <f>IF(HQ62=0," ",(VLOOKUP(HQ62,PROTOKOL!$A$1:$E$28,2))*HR62)</f>
        <v>0</v>
      </c>
      <c r="HT62" s="64">
        <f t="shared" si="44"/>
        <v>1</v>
      </c>
      <c r="HU62" s="65">
        <f>IF(HQ62=0," ",VLOOKUP(HQ62,PROTOKOL!$A:$E,5,))</f>
        <v>25.405435113750318</v>
      </c>
      <c r="HV62" s="82">
        <f>IF(HQ62=0," ",HU62*HT62)/7.5*2</f>
        <v>6.7747826970000853</v>
      </c>
      <c r="HW62" s="61" t="str">
        <f>IF(HY62=0," ",VLOOKUP(HY62,PROTOKOL!$A:$F,6))</f>
        <v xml:space="preserve"> </v>
      </c>
      <c r="HX62" s="66"/>
      <c r="HY62" s="66"/>
      <c r="HZ62" s="62"/>
      <c r="IA62" s="63" t="str">
        <f>IF(HY62=0," ",(VLOOKUP(HY62,PROTOKOL!$A$1:$E$28,2))*HZ62)</f>
        <v xml:space="preserve"> </v>
      </c>
      <c r="IB62" s="64" t="str">
        <f t="shared" si="46"/>
        <v xml:space="preserve"> </v>
      </c>
      <c r="IC62" s="65" t="str">
        <f>IF(HY62=0," ",VLOOKUP(HY62,PROTOKOL!$A:$E,5,))</f>
        <v xml:space="preserve"> </v>
      </c>
      <c r="ID62" s="82" t="str">
        <f t="shared" si="47"/>
        <v xml:space="preserve"> </v>
      </c>
      <c r="IE62" s="65"/>
      <c r="IF62" s="82" t="str">
        <f t="shared" si="99"/>
        <v xml:space="preserve"> </v>
      </c>
      <c r="IG62" s="185" t="str">
        <f>IF(HR61+HR62+HR63=7.5,"ü","û")</f>
        <v>ü</v>
      </c>
      <c r="IH62" s="226"/>
      <c r="II62" s="61" t="s">
        <v>48</v>
      </c>
      <c r="IJ62" s="62"/>
      <c r="IK62" s="62"/>
      <c r="IL62" s="62"/>
      <c r="IM62" s="63" t="str">
        <f>IF(IK62=0," ",(VLOOKUP(IK62,PROTOKOL!$A$1:$E$28,2))*IL62)</f>
        <v xml:space="preserve"> </v>
      </c>
      <c r="IN62" s="64" t="str">
        <f t="shared" si="48"/>
        <v xml:space="preserve"> </v>
      </c>
      <c r="IO62" s="65" t="str">
        <f>IF(IK62=0," ",VLOOKUP(IK62,PROTOKOL!$A:$E,5,))</f>
        <v xml:space="preserve"> </v>
      </c>
      <c r="IP62" s="82" t="str">
        <f t="shared" si="49"/>
        <v xml:space="preserve"> </v>
      </c>
      <c r="IQ62" s="61" t="str">
        <f>IF(IS62=0," ",VLOOKUP(IS62,PROTOKOL!$A:$F,6))</f>
        <v xml:space="preserve"> </v>
      </c>
      <c r="IR62" s="66"/>
      <c r="IS62" s="66"/>
      <c r="IT62" s="62"/>
      <c r="IU62" s="63" t="str">
        <f>IF(IS62=0," ",(VLOOKUP(IS62,PROTOKOL!$A$1:$E$28,2))*IT62)</f>
        <v xml:space="preserve"> </v>
      </c>
      <c r="IV62" s="64" t="str">
        <f t="shared" si="50"/>
        <v xml:space="preserve"> </v>
      </c>
      <c r="IW62" s="65" t="str">
        <f>IF(IS62=0," ",VLOOKUP(IS62,PROTOKOL!$A:$E,5,))</f>
        <v xml:space="preserve"> </v>
      </c>
      <c r="IX62" s="82" t="str">
        <f t="shared" si="51"/>
        <v xml:space="preserve"> </v>
      </c>
      <c r="IY62" s="65"/>
      <c r="IZ62" s="82" t="str">
        <f t="shared" si="100"/>
        <v xml:space="preserve"> </v>
      </c>
      <c r="JA62" s="185" t="str">
        <f>IF(HR61+HR62+HR63=7.5,"ü","û")</f>
        <v>ü</v>
      </c>
      <c r="JB62" s="226"/>
      <c r="JC62" s="61" t="s">
        <v>44</v>
      </c>
      <c r="JD62" s="62"/>
      <c r="JE62" s="62"/>
      <c r="JF62" s="62"/>
      <c r="JG62" s="63" t="str">
        <f>IF(JE62=0," ",(VLOOKUP(JE62,PROTOKOL!$A$1:$E$28,2))*JF62)</f>
        <v xml:space="preserve"> </v>
      </c>
      <c r="JH62" s="64" t="str">
        <f t="shared" si="52"/>
        <v xml:space="preserve"> </v>
      </c>
      <c r="JI62" s="65" t="str">
        <f>IF(JE62=0," ",VLOOKUP(JE62,PROTOKOL!$A:$E,5,))</f>
        <v xml:space="preserve"> </v>
      </c>
      <c r="JJ62" s="82" t="str">
        <f t="shared" si="53"/>
        <v xml:space="preserve"> </v>
      </c>
      <c r="JK62" s="61" t="str">
        <f>IF(JM62=0," ",VLOOKUP(JM62,PROTOKOL!$A:$F,6))</f>
        <v xml:space="preserve"> </v>
      </c>
      <c r="JL62" s="66"/>
      <c r="JM62" s="66"/>
      <c r="JN62" s="62"/>
      <c r="JO62" s="63" t="str">
        <f>IF(JM62=0," ",(VLOOKUP(JM62,PROTOKOL!$A$1:$E$28,2))*JN62)</f>
        <v xml:space="preserve"> </v>
      </c>
      <c r="JP62" s="64" t="str">
        <f t="shared" si="54"/>
        <v xml:space="preserve"> </v>
      </c>
      <c r="JQ62" s="65" t="str">
        <f>IF(JM62=0," ",VLOOKUP(JM62,PROTOKOL!$A:$E,5,))</f>
        <v xml:space="preserve"> </v>
      </c>
      <c r="JR62" s="82" t="str">
        <f t="shared" si="55"/>
        <v xml:space="preserve"> </v>
      </c>
      <c r="JS62" s="65"/>
      <c r="JT62" s="82" t="str">
        <f t="shared" si="101"/>
        <v xml:space="preserve"> </v>
      </c>
      <c r="JU62" s="185" t="str">
        <f>IF(JF61+JF62+JF63=7.5,"ü","û")</f>
        <v>û</v>
      </c>
      <c r="JV62" s="226"/>
      <c r="JW62" s="61" t="str">
        <f>IF(JY62=0," ",VLOOKUP(JY62,PROTOKOL!$A:$F,6))</f>
        <v xml:space="preserve"> </v>
      </c>
      <c r="JX62" s="62"/>
      <c r="JY62" s="62"/>
      <c r="JZ62" s="62"/>
      <c r="KA62" s="63" t="str">
        <f>IF(JY62=0," ",(VLOOKUP(JY62,PROTOKOL!$A$1:$E$28,2))*JZ62)</f>
        <v xml:space="preserve"> </v>
      </c>
      <c r="KB62" s="64" t="str">
        <f t="shared" si="56"/>
        <v xml:space="preserve"> </v>
      </c>
      <c r="KC62" s="65" t="str">
        <f>IF(JY62=0," ",VLOOKUP(JY62,PROTOKOL!$A:$E,5,))</f>
        <v xml:space="preserve"> </v>
      </c>
      <c r="KD62" s="82" t="str">
        <f t="shared" si="57"/>
        <v xml:space="preserve"> </v>
      </c>
      <c r="KE62" s="61" t="str">
        <f>IF(KG62=0," ",VLOOKUP(KG62,PROTOKOL!$A:$F,6))</f>
        <v xml:space="preserve"> </v>
      </c>
      <c r="KF62" s="66"/>
      <c r="KG62" s="66"/>
      <c r="KH62" s="62"/>
      <c r="KI62" s="63" t="str">
        <f>IF(KG62=0," ",(VLOOKUP(KG62,PROTOKOL!$A$1:$E$28,2))*KH62)</f>
        <v xml:space="preserve"> </v>
      </c>
      <c r="KJ62" s="64" t="str">
        <f t="shared" si="58"/>
        <v xml:space="preserve"> </v>
      </c>
      <c r="KK62" s="65" t="str">
        <f>IF(KG62=0," ",VLOOKUP(KG62,PROTOKOL!$A:$E,5,))</f>
        <v xml:space="preserve"> </v>
      </c>
      <c r="KL62" s="82" t="str">
        <f t="shared" si="59"/>
        <v xml:space="preserve"> </v>
      </c>
      <c r="KM62" s="65"/>
      <c r="KN62" s="82" t="str">
        <f t="shared" si="102"/>
        <v xml:space="preserve"> </v>
      </c>
      <c r="KO62" s="185" t="str">
        <f>IF(JZ61+JZ62+JZ63=7.5,"ü","û")</f>
        <v>ü</v>
      </c>
      <c r="KP62" s="226"/>
      <c r="KQ62" s="61" t="str">
        <f>IF(KS62=0," ",VLOOKUP(KS62,PROTOKOL!$A:$F,6))</f>
        <v xml:space="preserve"> </v>
      </c>
      <c r="KR62" s="62"/>
      <c r="KS62" s="62"/>
      <c r="KT62" s="62"/>
      <c r="KU62" s="63" t="str">
        <f>IF(KS62=0," ",(VLOOKUP(KS62,PROTOKOL!$A$1:$E$28,2))*KT62)</f>
        <v xml:space="preserve"> </v>
      </c>
      <c r="KV62" s="64" t="str">
        <f t="shared" si="60"/>
        <v xml:space="preserve"> </v>
      </c>
      <c r="KW62" s="65" t="str">
        <f>IF(KS62=0," ",VLOOKUP(KS62,PROTOKOL!$A:$E,5,))</f>
        <v xml:space="preserve"> </v>
      </c>
      <c r="KX62" s="82" t="str">
        <f t="shared" si="61"/>
        <v xml:space="preserve"> </v>
      </c>
      <c r="KY62" s="61" t="str">
        <f>IF(LA62=0," ",VLOOKUP(LA62,PROTOKOL!$A:$F,6))</f>
        <v xml:space="preserve"> </v>
      </c>
      <c r="KZ62" s="66"/>
      <c r="LA62" s="66"/>
      <c r="LB62" s="62"/>
      <c r="LC62" s="63" t="str">
        <f>IF(LA62=0," ",(VLOOKUP(LA62,PROTOKOL!$A$1:$E$28,2))*LB62)</f>
        <v xml:space="preserve"> </v>
      </c>
      <c r="LD62" s="64" t="str">
        <f t="shared" si="62"/>
        <v xml:space="preserve"> </v>
      </c>
      <c r="LE62" s="65" t="str">
        <f>IF(LA62=0," ",VLOOKUP(LA62,PROTOKOL!$A:$E,5,))</f>
        <v xml:space="preserve"> </v>
      </c>
      <c r="LF62" s="82" t="str">
        <f t="shared" si="63"/>
        <v xml:space="preserve"> </v>
      </c>
      <c r="LG62" s="65"/>
      <c r="LH62" s="82" t="str">
        <f t="shared" si="103"/>
        <v xml:space="preserve"> </v>
      </c>
      <c r="LI62" s="185" t="str">
        <f>IF(JZ61+JZ62+JZ63=7.5,"ü","û")</f>
        <v>ü</v>
      </c>
      <c r="LJ62" s="226"/>
      <c r="LK62" s="61" t="str">
        <f>IF(LM62=0," ",VLOOKUP(LM62,PROTOKOL!$A:$F,6))</f>
        <v xml:space="preserve"> </v>
      </c>
      <c r="LL62" s="62"/>
      <c r="LM62" s="62"/>
      <c r="LN62" s="62"/>
      <c r="LO62" s="63" t="str">
        <f>IF(LM62=0," ",(VLOOKUP(LM62,PROTOKOL!$A$1:$E$28,2))*LN62)</f>
        <v xml:space="preserve"> </v>
      </c>
      <c r="LP62" s="64" t="str">
        <f t="shared" si="64"/>
        <v xml:space="preserve"> </v>
      </c>
      <c r="LQ62" s="65" t="str">
        <f>IF(LM62=0," ",VLOOKUP(LM62,PROTOKOL!$A:$E,5,))</f>
        <v xml:space="preserve"> </v>
      </c>
      <c r="LR62" s="82" t="str">
        <f t="shared" si="65"/>
        <v xml:space="preserve"> </v>
      </c>
      <c r="LS62" s="61" t="str">
        <f>IF(LU62=0," ",VLOOKUP(LU62,PROTOKOL!$A:$F,6))</f>
        <v xml:space="preserve"> </v>
      </c>
      <c r="LT62" s="66"/>
      <c r="LU62" s="66"/>
      <c r="LV62" s="62"/>
      <c r="LW62" s="63" t="str">
        <f>IF(LU62=0," ",(VLOOKUP(LU62,PROTOKOL!$A$1:$E$28,2))*LV62)</f>
        <v xml:space="preserve"> </v>
      </c>
      <c r="LX62" s="64" t="str">
        <f t="shared" si="66"/>
        <v xml:space="preserve"> </v>
      </c>
      <c r="LY62" s="65" t="str">
        <f>IF(LU62=0," ",VLOOKUP(LU62,PROTOKOL!$A:$E,5,))</f>
        <v xml:space="preserve"> </v>
      </c>
      <c r="LZ62" s="82" t="str">
        <f t="shared" si="67"/>
        <v xml:space="preserve"> </v>
      </c>
      <c r="MA62" s="65"/>
      <c r="MB62" s="82" t="str">
        <f t="shared" si="104"/>
        <v xml:space="preserve"> </v>
      </c>
      <c r="MC62" s="185" t="str">
        <f>IF(LN61+LN62+LN63=7.5,"ü","û")</f>
        <v>ü</v>
      </c>
      <c r="MD62" s="226"/>
      <c r="ME62" s="61" t="str">
        <f>IF(MG62=0," ",VLOOKUP(MG62,PROTOKOL!$A:$F,6))</f>
        <v xml:space="preserve"> </v>
      </c>
      <c r="MF62" s="62"/>
      <c r="MG62" s="62"/>
      <c r="MH62" s="62"/>
      <c r="MI62" s="63" t="str">
        <f>IF(MG62=0," ",(VLOOKUP(MG62,PROTOKOL!$A$1:$E$28,2))*MH62)</f>
        <v xml:space="preserve"> </v>
      </c>
      <c r="MJ62" s="64" t="str">
        <f t="shared" si="68"/>
        <v xml:space="preserve"> </v>
      </c>
      <c r="MK62" s="65" t="str">
        <f>IF(MG62=0," ",VLOOKUP(MG62,PROTOKOL!$A:$E,5,))</f>
        <v xml:space="preserve"> </v>
      </c>
      <c r="ML62" s="82" t="str">
        <f t="shared" si="69"/>
        <v xml:space="preserve"> </v>
      </c>
      <c r="MM62" s="61" t="str">
        <f>IF(MO62=0," ",VLOOKUP(MO62,PROTOKOL!$A:$F,6))</f>
        <v xml:space="preserve"> </v>
      </c>
      <c r="MN62" s="66"/>
      <c r="MO62" s="66"/>
      <c r="MP62" s="62"/>
      <c r="MQ62" s="63" t="str">
        <f>IF(MO62=0," ",(VLOOKUP(MO62,PROTOKOL!$A$1:$E$28,2))*MP62)</f>
        <v xml:space="preserve"> </v>
      </c>
      <c r="MR62" s="64" t="str">
        <f t="shared" si="70"/>
        <v xml:space="preserve"> </v>
      </c>
      <c r="MS62" s="65" t="str">
        <f>IF(MO62=0," ",VLOOKUP(MO62,PROTOKOL!$A:$E,5,))</f>
        <v xml:space="preserve"> </v>
      </c>
      <c r="MT62" s="82" t="str">
        <f t="shared" si="71"/>
        <v xml:space="preserve"> </v>
      </c>
      <c r="MU62" s="65"/>
      <c r="MV62" s="82" t="str">
        <f t="shared" si="105"/>
        <v xml:space="preserve"> </v>
      </c>
      <c r="MW62" s="185" t="e">
        <f>IF(#REF!+#REF!+#REF!=7.5,"ü","û")</f>
        <v>#REF!</v>
      </c>
      <c r="MX62" s="226"/>
      <c r="MY62" s="61" t="str">
        <f>IF(NA62=0," ",VLOOKUP(NA62,PROTOKOL!$A:$F,6))</f>
        <v xml:space="preserve"> </v>
      </c>
      <c r="MZ62" s="62"/>
      <c r="NA62" s="62"/>
      <c r="NB62" s="62"/>
      <c r="NC62" s="63" t="str">
        <f>IF(NA62=0," ",(VLOOKUP(NA62,PROTOKOL!$A$1:$E$28,2))*NB62)</f>
        <v xml:space="preserve"> </v>
      </c>
      <c r="ND62" s="64" t="str">
        <f t="shared" si="72"/>
        <v xml:space="preserve"> </v>
      </c>
      <c r="NE62" s="65" t="str">
        <f>IF(NA62=0," ",VLOOKUP(NA62,PROTOKOL!$A:$E,5,))</f>
        <v xml:space="preserve"> </v>
      </c>
      <c r="NF62" s="82" t="str">
        <f t="shared" si="73"/>
        <v xml:space="preserve"> </v>
      </c>
      <c r="NG62" s="61" t="str">
        <f>IF(NI62=0," ",VLOOKUP(NI62,PROTOKOL!$A:$F,6))</f>
        <v xml:space="preserve"> </v>
      </c>
      <c r="NH62" s="66"/>
      <c r="NI62" s="66"/>
      <c r="NJ62" s="62"/>
      <c r="NK62" s="63" t="str">
        <f>IF(NI62=0," ",(VLOOKUP(NI62,PROTOKOL!$A$1:$E$28,2))*NJ62)</f>
        <v xml:space="preserve"> </v>
      </c>
      <c r="NL62" s="64" t="str">
        <f t="shared" si="74"/>
        <v xml:space="preserve"> </v>
      </c>
      <c r="NM62" s="65" t="str">
        <f>IF(NI62=0," ",VLOOKUP(NI62,PROTOKOL!$A:$E,5,))</f>
        <v xml:space="preserve"> </v>
      </c>
      <c r="NN62" s="82" t="str">
        <f t="shared" si="75"/>
        <v xml:space="preserve"> </v>
      </c>
      <c r="NO62" s="65"/>
      <c r="NP62" s="82" t="str">
        <f t="shared" si="106"/>
        <v xml:space="preserve"> </v>
      </c>
      <c r="NQ62" s="185" t="str">
        <f>IF(NB61+NB62+NB63=7.5,"ü","û")</f>
        <v>ü</v>
      </c>
      <c r="NR62" s="226"/>
      <c r="NS62" s="61" t="str">
        <f>IF(NU62=0," ",VLOOKUP(NU62,PROTOKOL!$A:$F,6))</f>
        <v>PERDE KESME SULU SİST.</v>
      </c>
      <c r="NT62" s="62">
        <v>60</v>
      </c>
      <c r="NU62" s="62">
        <v>8</v>
      </c>
      <c r="NV62" s="62">
        <v>3</v>
      </c>
      <c r="NW62" s="63">
        <f>IF(NU62=0," ",(VLOOKUP(NU62,PROTOKOL!$A$1:$E$28,2))*NV62)</f>
        <v>39.200000000000003</v>
      </c>
      <c r="NX62" s="64">
        <f t="shared" si="76"/>
        <v>20.799999999999997</v>
      </c>
      <c r="NY62" s="65">
        <f>IF(NU62=0," ",VLOOKUP(NU62,PROTOKOL!$A:$E,5,))</f>
        <v>0.49621153846153848</v>
      </c>
      <c r="NZ62" s="82">
        <f t="shared" si="77"/>
        <v>10.321199999999999</v>
      </c>
      <c r="OA62" s="61" t="str">
        <f>IF(OC62=0," ",VLOOKUP(OC62,PROTOKOL!$A:$F,6))</f>
        <v xml:space="preserve"> </v>
      </c>
      <c r="OB62" s="66"/>
      <c r="OC62" s="66"/>
      <c r="OD62" s="62"/>
      <c r="OE62" s="63" t="str">
        <f>IF(OC62=0," ",(VLOOKUP(OC62,PROTOKOL!$A$1:$E$28,2))*OD62)</f>
        <v xml:space="preserve"> </v>
      </c>
      <c r="OF62" s="64" t="str">
        <f t="shared" si="78"/>
        <v xml:space="preserve"> </v>
      </c>
      <c r="OG62" s="65" t="str">
        <f>IF(OC62=0," ",VLOOKUP(OC62,PROTOKOL!$A:$E,5,))</f>
        <v xml:space="preserve"> </v>
      </c>
      <c r="OH62" s="82" t="str">
        <f t="shared" si="79"/>
        <v xml:space="preserve"> </v>
      </c>
      <c r="OI62" s="65"/>
      <c r="OJ62" s="82" t="str">
        <f t="shared" si="107"/>
        <v xml:space="preserve"> </v>
      </c>
      <c r="OK62" s="185" t="str">
        <f>IF(NV61+NV62+NV63=7.5,"ü","û")</f>
        <v>ü</v>
      </c>
      <c r="OL62" s="208">
        <v>14</v>
      </c>
      <c r="OM62" s="226"/>
      <c r="ON62" s="61" t="str">
        <f>IF(OP62=0," ",VLOOKUP(OP62,PROTOKOL!$A:$F,6))</f>
        <v xml:space="preserve"> </v>
      </c>
      <c r="OO62" s="62"/>
      <c r="OP62" s="62"/>
      <c r="OQ62" s="62"/>
      <c r="OR62" s="63" t="str">
        <f>IF(OP62=0," ",(VLOOKUP(OP62,PROTOKOL!$A$1:$E$28,2))*OQ62)</f>
        <v xml:space="preserve"> </v>
      </c>
      <c r="OS62" s="64" t="str">
        <f t="shared" si="80"/>
        <v xml:space="preserve"> </v>
      </c>
      <c r="OT62" s="65" t="str">
        <f>IF(OP62=0," ",VLOOKUP(OP62,PROTOKOL!$A:$E,5,))</f>
        <v xml:space="preserve"> </v>
      </c>
      <c r="OU62" s="82" t="str">
        <f t="shared" si="81"/>
        <v xml:space="preserve"> </v>
      </c>
      <c r="OV62" s="61" t="str">
        <f>IF(OX62=0," ",VLOOKUP(OX62,PROTOKOL!$A:$F,6))</f>
        <v xml:space="preserve"> </v>
      </c>
      <c r="OW62" s="66"/>
      <c r="OX62" s="66"/>
      <c r="OY62" s="62"/>
      <c r="OZ62" s="63" t="str">
        <f>IF(OX62=0," ",(VLOOKUP(OX62,PROTOKOL!$A$1:$E$28,2))*OY62)</f>
        <v xml:space="preserve"> </v>
      </c>
      <c r="PA62" s="64" t="str">
        <f t="shared" si="108"/>
        <v xml:space="preserve"> </v>
      </c>
      <c r="PB62" s="65" t="str">
        <f>IF(OX62=0," ",VLOOKUP(OX62,PROTOKOL!$A:$E,5,))</f>
        <v xml:space="preserve"> </v>
      </c>
      <c r="PC62" s="82" t="str">
        <f t="shared" si="109"/>
        <v xml:space="preserve"> </v>
      </c>
      <c r="PD62" s="82">
        <f t="shared" si="110"/>
        <v>0</v>
      </c>
      <c r="PE62" s="82" t="str">
        <f t="shared" si="111"/>
        <v xml:space="preserve"> </v>
      </c>
      <c r="PF62" s="185" t="str">
        <f>IF(OQ61+OQ62+OQ63=7.5,"ü","û")</f>
        <v>û</v>
      </c>
      <c r="PG62" s="226"/>
      <c r="PH62" s="61" t="str">
        <f>IF(PJ62=0," ",VLOOKUP(PJ62,PROTOKOL!$A:$F,6))</f>
        <v xml:space="preserve"> </v>
      </c>
      <c r="PI62" s="62"/>
      <c r="PJ62" s="62"/>
      <c r="PK62" s="62"/>
      <c r="PL62" s="63" t="str">
        <f>IF(PJ62=0," ",(VLOOKUP(PJ62,PROTOKOL!$A$1:$E$28,2))*PK62)</f>
        <v xml:space="preserve"> </v>
      </c>
      <c r="PM62" s="64" t="str">
        <f t="shared" si="84"/>
        <v xml:space="preserve"> </v>
      </c>
      <c r="PN62" s="65" t="str">
        <f>IF(PJ62=0," ",VLOOKUP(PJ62,PROTOKOL!$A:$E,5,))</f>
        <v xml:space="preserve"> </v>
      </c>
      <c r="PO62" s="82" t="str">
        <f t="shared" si="85"/>
        <v xml:space="preserve"> </v>
      </c>
      <c r="PP62" s="61" t="str">
        <f>IF(PR62=0," ",VLOOKUP(PR62,PROTOKOL!$A:$F,6))</f>
        <v xml:space="preserve"> </v>
      </c>
      <c r="PQ62" s="66"/>
      <c r="PR62" s="66"/>
      <c r="PS62" s="62"/>
      <c r="PT62" s="63" t="str">
        <f>IF(PR62=0," ",(VLOOKUP(PR62,PROTOKOL!$A$1:$E$28,2))*PS62)</f>
        <v xml:space="preserve"> </v>
      </c>
      <c r="PU62" s="64" t="str">
        <f t="shared" si="86"/>
        <v xml:space="preserve"> </v>
      </c>
      <c r="PV62" s="65" t="str">
        <f>IF(PR62=0," ",VLOOKUP(PR62,PROTOKOL!$A:$E,5,))</f>
        <v xml:space="preserve"> </v>
      </c>
      <c r="PW62" s="82" t="str">
        <f t="shared" si="87"/>
        <v xml:space="preserve"> </v>
      </c>
      <c r="PX62" s="65"/>
      <c r="PY62" s="82" t="str">
        <f t="shared" si="112"/>
        <v xml:space="preserve"> </v>
      </c>
      <c r="PZ62" s="117"/>
      <c r="QA62" s="117"/>
      <c r="QB62" s="117"/>
      <c r="QC62" s="117"/>
      <c r="QD62" s="117"/>
      <c r="QE62" s="117"/>
      <c r="QF62" s="117"/>
      <c r="QG62" s="117"/>
      <c r="QH62" s="117"/>
      <c r="QI62" s="117"/>
      <c r="QJ62" s="117"/>
      <c r="QK62" s="117"/>
      <c r="QL62" s="117"/>
      <c r="QM62" s="117"/>
      <c r="QN62" s="117"/>
      <c r="QO62" s="117"/>
    </row>
    <row r="63" spans="1:457" ht="12.75" customHeight="1" thickBot="1">
      <c r="B63" s="227"/>
      <c r="C63" s="61" t="str">
        <f>IF(E63=0," ",VLOOKUP(E63,PROTOKOL!$A:$F,6))</f>
        <v xml:space="preserve"> </v>
      </c>
      <c r="D63" s="62"/>
      <c r="E63" s="62"/>
      <c r="F63" s="62"/>
      <c r="G63" s="63" t="str">
        <f>IF(E63=0," ",(VLOOKUP(E63,PROTOKOL!$A$1:$E$28,2))*F63)</f>
        <v xml:space="preserve"> </v>
      </c>
      <c r="H63" s="64" t="str">
        <f t="shared" si="0"/>
        <v xml:space="preserve"> </v>
      </c>
      <c r="I63" s="65" t="str">
        <f>IF(E63=0," ",VLOOKUP(E63,PROTOKOL!$A:$E,5,))</f>
        <v xml:space="preserve"> </v>
      </c>
      <c r="J63" s="82" t="str">
        <f t="shared" si="1"/>
        <v xml:space="preserve"> </v>
      </c>
      <c r="K63" s="61" t="str">
        <f>IF(M63=0," ",VLOOKUP(M63,PROTOKOL!$A:$F,6))</f>
        <v xml:space="preserve"> </v>
      </c>
      <c r="L63" s="66"/>
      <c r="M63" s="66"/>
      <c r="N63" s="62"/>
      <c r="O63" s="63" t="str">
        <f>IF(M63=0," ",(VLOOKUP(M63,PROTOKOL!$A$1:$E$28,2))*N63)</f>
        <v xml:space="preserve"> </v>
      </c>
      <c r="P63" s="64" t="str">
        <f t="shared" si="2"/>
        <v xml:space="preserve"> </v>
      </c>
      <c r="Q63" s="65" t="str">
        <f>IF(M63=0," ",VLOOKUP(M63,PROTOKOL!$A:$E,5,))</f>
        <v xml:space="preserve"> </v>
      </c>
      <c r="R63" s="82" t="str">
        <f t="shared" si="3"/>
        <v xml:space="preserve"> </v>
      </c>
      <c r="S63" s="65"/>
      <c r="T63" s="82" t="str">
        <f t="shared" si="88"/>
        <v xml:space="preserve"> </v>
      </c>
      <c r="U63" s="117"/>
      <c r="V63" s="227"/>
      <c r="W63" s="61" t="str">
        <f>IF(Y63=0," ",VLOOKUP(Y63,PROTOKOL!$A:$F,6))</f>
        <v xml:space="preserve"> </v>
      </c>
      <c r="X63" s="62"/>
      <c r="Y63" s="62"/>
      <c r="Z63" s="62"/>
      <c r="AA63" s="63" t="str">
        <f>IF(Y63=0," ",(VLOOKUP(Y63,PROTOKOL!$A$1:$E$28,2))*Z63)</f>
        <v xml:space="preserve"> </v>
      </c>
      <c r="AB63" s="64" t="str">
        <f t="shared" si="4"/>
        <v xml:space="preserve"> </v>
      </c>
      <c r="AC63" s="65" t="str">
        <f>IF(Y63=0," ",VLOOKUP(Y63,PROTOKOL!$A:$E,5,))</f>
        <v xml:space="preserve"> </v>
      </c>
      <c r="AD63" s="82" t="str">
        <f t="shared" si="5"/>
        <v xml:space="preserve"> </v>
      </c>
      <c r="AE63" s="61" t="str">
        <f>IF(AG63=0," ",VLOOKUP(AG63,PROTOKOL!$A:$F,6))</f>
        <v xml:space="preserve"> </v>
      </c>
      <c r="AF63" s="66"/>
      <c r="AG63" s="66"/>
      <c r="AH63" s="62"/>
      <c r="AI63" s="63" t="str">
        <f>IF(AG63=0," ",(VLOOKUP(AG63,PROTOKOL!$A$1:$E$28,2))*AH63)</f>
        <v xml:space="preserve"> </v>
      </c>
      <c r="AJ63" s="64" t="str">
        <f t="shared" si="6"/>
        <v xml:space="preserve"> </v>
      </c>
      <c r="AK63" s="65" t="str">
        <f>IF(AG63=0," ",VLOOKUP(AG63,PROTOKOL!$A:$E,5,))</f>
        <v xml:space="preserve"> </v>
      </c>
      <c r="AL63" s="82" t="str">
        <f t="shared" si="7"/>
        <v xml:space="preserve"> </v>
      </c>
      <c r="AM63" s="65"/>
      <c r="AN63" s="82" t="str">
        <f t="shared" si="89"/>
        <v xml:space="preserve"> </v>
      </c>
      <c r="AO63" s="117"/>
      <c r="AP63" s="227"/>
      <c r="AQ63" s="61" t="str">
        <f>IF(AS63=0," ",VLOOKUP(AS63,PROTOKOL!$A:$F,6))</f>
        <v xml:space="preserve"> </v>
      </c>
      <c r="AR63" s="62"/>
      <c r="AS63" s="62"/>
      <c r="AT63" s="62"/>
      <c r="AU63" s="63" t="str">
        <f>IF(AS63=0," ",(VLOOKUP(AS63,PROTOKOL!$A$1:$E$28,2))*AT63)</f>
        <v xml:space="preserve"> </v>
      </c>
      <c r="AV63" s="64" t="str">
        <f t="shared" si="8"/>
        <v xml:space="preserve"> </v>
      </c>
      <c r="AW63" s="65" t="str">
        <f>IF(AS63=0," ",VLOOKUP(AS63,PROTOKOL!$A:$E,5,))</f>
        <v xml:space="preserve"> </v>
      </c>
      <c r="AX63" s="82" t="str">
        <f t="shared" si="9"/>
        <v xml:space="preserve"> </v>
      </c>
      <c r="AY63" s="61" t="str">
        <f>IF(BA63=0," ",VLOOKUP(BA63,PROTOKOL!$A:$F,6))</f>
        <v xml:space="preserve"> </v>
      </c>
      <c r="AZ63" s="66"/>
      <c r="BA63" s="66"/>
      <c r="BB63" s="62"/>
      <c r="BC63" s="63" t="str">
        <f>IF(BA63=0," ",(VLOOKUP(BA63,PROTOKOL!$A$1:$E$28,2))*BB63)</f>
        <v xml:space="preserve"> </v>
      </c>
      <c r="BD63" s="64" t="str">
        <f t="shared" si="10"/>
        <v xml:space="preserve"> </v>
      </c>
      <c r="BE63" s="65" t="str">
        <f>IF(BA63=0," ",VLOOKUP(BA63,PROTOKOL!$A:$E,5,))</f>
        <v xml:space="preserve"> </v>
      </c>
      <c r="BF63" s="82" t="str">
        <f t="shared" si="11"/>
        <v xml:space="preserve"> </v>
      </c>
      <c r="BG63" s="65"/>
      <c r="BH63" s="82" t="str">
        <f t="shared" si="90"/>
        <v xml:space="preserve"> </v>
      </c>
      <c r="BI63" s="117"/>
      <c r="BJ63" s="227"/>
      <c r="BK63" s="61" t="str">
        <f>IF(BM63=0," ",VLOOKUP(BM63,PROTOKOL!$A:$F,6))</f>
        <v xml:space="preserve"> </v>
      </c>
      <c r="BL63" s="62"/>
      <c r="BM63" s="62"/>
      <c r="BN63" s="62"/>
      <c r="BO63" s="63" t="str">
        <f>IF(BM63=0," ",(VLOOKUP(BM63,PROTOKOL!$A$1:$E$28,2))*BN63)</f>
        <v xml:space="preserve"> </v>
      </c>
      <c r="BP63" s="64" t="str">
        <f t="shared" si="12"/>
        <v xml:space="preserve"> </v>
      </c>
      <c r="BQ63" s="65" t="str">
        <f>IF(BM63=0," ",VLOOKUP(BM63,PROTOKOL!$A:$E,5,))</f>
        <v xml:space="preserve"> </v>
      </c>
      <c r="BR63" s="82" t="str">
        <f t="shared" si="13"/>
        <v xml:space="preserve"> </v>
      </c>
      <c r="BS63" s="61" t="str">
        <f>IF(BU63=0," ",VLOOKUP(BU63,PROTOKOL!$A:$F,6))</f>
        <v xml:space="preserve"> </v>
      </c>
      <c r="BT63" s="66"/>
      <c r="BU63" s="66"/>
      <c r="BV63" s="62"/>
      <c r="BW63" s="63" t="str">
        <f>IF(BU63=0," ",(VLOOKUP(BU63,PROTOKOL!$A$1:$E$28,2))*BV63)</f>
        <v xml:space="preserve"> </v>
      </c>
      <c r="BX63" s="64" t="str">
        <f t="shared" si="14"/>
        <v xml:space="preserve"> </v>
      </c>
      <c r="BY63" s="65" t="str">
        <f>IF(BU63=0," ",VLOOKUP(BU63,PROTOKOL!$A:$E,5,))</f>
        <v xml:space="preserve"> </v>
      </c>
      <c r="BZ63" s="82" t="str">
        <f t="shared" si="15"/>
        <v xml:space="preserve"> </v>
      </c>
      <c r="CA63" s="65"/>
      <c r="CB63" s="82" t="str">
        <f t="shared" si="91"/>
        <v xml:space="preserve"> </v>
      </c>
      <c r="CC63" s="117"/>
      <c r="CD63" s="227"/>
      <c r="CE63" s="61" t="str">
        <f>IF(CG63=0," ",VLOOKUP(CG63,PROTOKOL!$A:$F,6))</f>
        <v xml:space="preserve"> </v>
      </c>
      <c r="CF63" s="62"/>
      <c r="CG63" s="62"/>
      <c r="CH63" s="62"/>
      <c r="CI63" s="63" t="str">
        <f>IF(CG63=0," ",(VLOOKUP(CG63,PROTOKOL!$A$1:$E$28,2))*CH63)</f>
        <v xml:space="preserve"> </v>
      </c>
      <c r="CJ63" s="64" t="str">
        <f t="shared" si="16"/>
        <v xml:space="preserve"> </v>
      </c>
      <c r="CK63" s="65" t="str">
        <f>IF(CG63=0," ",VLOOKUP(CG63,PROTOKOL!$A:$E,5,))</f>
        <v xml:space="preserve"> </v>
      </c>
      <c r="CL63" s="82" t="str">
        <f t="shared" si="17"/>
        <v xml:space="preserve"> </v>
      </c>
      <c r="CM63" s="61" t="str">
        <f>IF(CO63=0," ",VLOOKUP(CO63,PROTOKOL!$A:$F,6))</f>
        <v xml:space="preserve"> </v>
      </c>
      <c r="CN63" s="66"/>
      <c r="CO63" s="66"/>
      <c r="CP63" s="62"/>
      <c r="CQ63" s="63" t="str">
        <f>IF(CO63=0," ",(VLOOKUP(CO63,PROTOKOL!$A$1:$E$28,2))*CP63)</f>
        <v xml:space="preserve"> </v>
      </c>
      <c r="CR63" s="64" t="str">
        <f t="shared" si="18"/>
        <v xml:space="preserve"> </v>
      </c>
      <c r="CS63" s="65" t="str">
        <f>IF(CO63=0," ",VLOOKUP(CO63,PROTOKOL!$A:$E,5,))</f>
        <v xml:space="preserve"> </v>
      </c>
      <c r="CT63" s="82" t="str">
        <f t="shared" si="19"/>
        <v xml:space="preserve"> </v>
      </c>
      <c r="CU63" s="65"/>
      <c r="CV63" s="82" t="str">
        <f t="shared" si="92"/>
        <v xml:space="preserve"> </v>
      </c>
      <c r="CW63" s="117"/>
      <c r="CX63" s="227"/>
      <c r="CY63" s="61" t="str">
        <f>IF(DA63=0," ",VLOOKUP(DA63,PROTOKOL!$A:$F,6))</f>
        <v xml:space="preserve"> </v>
      </c>
      <c r="CZ63" s="62"/>
      <c r="DA63" s="62"/>
      <c r="DB63" s="62"/>
      <c r="DC63" s="63" t="str">
        <f>IF(DA63=0," ",(VLOOKUP(DA63,PROTOKOL!$A$1:$E$28,2))*DB63)</f>
        <v xml:space="preserve"> </v>
      </c>
      <c r="DD63" s="64" t="str">
        <f t="shared" si="20"/>
        <v xml:space="preserve"> </v>
      </c>
      <c r="DE63" s="65" t="str">
        <f>IF(DA63=0," ",VLOOKUP(DA63,PROTOKOL!$A:$E,5,))</f>
        <v xml:space="preserve"> </v>
      </c>
      <c r="DF63" s="82" t="str">
        <f t="shared" si="21"/>
        <v xml:space="preserve"> </v>
      </c>
      <c r="DG63" s="61" t="str">
        <f>IF(DI63=0," ",VLOOKUP(DI63,PROTOKOL!$A:$F,6))</f>
        <v xml:space="preserve"> </v>
      </c>
      <c r="DH63" s="66"/>
      <c r="DI63" s="66"/>
      <c r="DJ63" s="62"/>
      <c r="DK63" s="63" t="str">
        <f>IF(DI63=0," ",(VLOOKUP(DI63,PROTOKOL!$A$1:$E$28,2))*DJ63)</f>
        <v xml:space="preserve"> </v>
      </c>
      <c r="DL63" s="64" t="str">
        <f t="shared" si="22"/>
        <v xml:space="preserve"> </v>
      </c>
      <c r="DM63" s="65" t="str">
        <f>IF(DI63=0," ",VLOOKUP(DI63,PROTOKOL!$A:$E,5,))</f>
        <v xml:space="preserve"> </v>
      </c>
      <c r="DN63" s="82" t="str">
        <f t="shared" si="23"/>
        <v xml:space="preserve"> </v>
      </c>
      <c r="DO63" s="65"/>
      <c r="DP63" s="82" t="str">
        <f t="shared" si="93"/>
        <v xml:space="preserve"> </v>
      </c>
      <c r="DQ63" s="117"/>
      <c r="DR63" s="227"/>
      <c r="DS63" s="61" t="str">
        <f>IF(DU63=0," ",VLOOKUP(DU63,PROTOKOL!$A:$F,6))</f>
        <v xml:space="preserve"> </v>
      </c>
      <c r="DT63" s="62"/>
      <c r="DU63" s="62"/>
      <c r="DV63" s="62"/>
      <c r="DW63" s="63" t="str">
        <f>IF(DU63=0," ",(VLOOKUP(DU63,PROTOKOL!$A$1:$E$28,2))*DV63)</f>
        <v xml:space="preserve"> </v>
      </c>
      <c r="DX63" s="64" t="str">
        <f t="shared" si="24"/>
        <v xml:space="preserve"> </v>
      </c>
      <c r="DY63" s="65" t="str">
        <f>IF(DU63=0," ",VLOOKUP(DU63,PROTOKOL!$A:$E,5,))</f>
        <v xml:space="preserve"> </v>
      </c>
      <c r="DZ63" s="82" t="str">
        <f t="shared" si="25"/>
        <v xml:space="preserve"> </v>
      </c>
      <c r="EA63" s="61" t="str">
        <f>IF(EC63=0," ",VLOOKUP(EC63,PROTOKOL!$A:$F,6))</f>
        <v xml:space="preserve"> </v>
      </c>
      <c r="EB63" s="66"/>
      <c r="EC63" s="66"/>
      <c r="ED63" s="62"/>
      <c r="EE63" s="63" t="str">
        <f>IF(EC63=0," ",(VLOOKUP(EC63,PROTOKOL!$A$1:$E$28,2))*ED63)</f>
        <v xml:space="preserve"> </v>
      </c>
      <c r="EF63" s="64" t="str">
        <f t="shared" si="26"/>
        <v xml:space="preserve"> </v>
      </c>
      <c r="EG63" s="65" t="str">
        <f>IF(EC63=0," ",VLOOKUP(EC63,PROTOKOL!$A:$E,5,))</f>
        <v xml:space="preserve"> </v>
      </c>
      <c r="EH63" s="82" t="str">
        <f t="shared" si="27"/>
        <v xml:space="preserve"> </v>
      </c>
      <c r="EI63" s="65"/>
      <c r="EJ63" s="82" t="str">
        <f t="shared" si="94"/>
        <v xml:space="preserve"> </v>
      </c>
      <c r="EK63" s="117"/>
      <c r="EL63" s="227"/>
      <c r="EM63" s="61" t="str">
        <f>IF(EO63=0," ",VLOOKUP(EO63,PROTOKOL!$A:$F,6))</f>
        <v xml:space="preserve"> </v>
      </c>
      <c r="EN63" s="62"/>
      <c r="EO63" s="62"/>
      <c r="EP63" s="62"/>
      <c r="EQ63" s="63" t="str">
        <f>IF(EO63=0," ",(VLOOKUP(EO63,PROTOKOL!$A$1:$E$28,2))*EP63)</f>
        <v xml:space="preserve"> </v>
      </c>
      <c r="ER63" s="64" t="str">
        <f t="shared" si="28"/>
        <v xml:space="preserve"> </v>
      </c>
      <c r="ES63" s="65" t="str">
        <f>IF(EO63=0," ",VLOOKUP(EO63,PROTOKOL!$A:$E,5,))</f>
        <v xml:space="preserve"> </v>
      </c>
      <c r="ET63" s="82" t="str">
        <f t="shared" si="29"/>
        <v xml:space="preserve"> </v>
      </c>
      <c r="EU63" s="61" t="str">
        <f>IF(EW63=0," ",VLOOKUP(EW63,PROTOKOL!$A:$F,6))</f>
        <v xml:space="preserve"> </v>
      </c>
      <c r="EV63" s="66"/>
      <c r="EW63" s="66"/>
      <c r="EX63" s="62"/>
      <c r="EY63" s="63" t="str">
        <f>IF(EW63=0," ",(VLOOKUP(EW63,PROTOKOL!$A$1:$E$28,2))*EX63)</f>
        <v xml:space="preserve"> </v>
      </c>
      <c r="EZ63" s="64" t="str">
        <f t="shared" si="30"/>
        <v xml:space="preserve"> </v>
      </c>
      <c r="FA63" s="65" t="str">
        <f>IF(EW63=0," ",VLOOKUP(EW63,PROTOKOL!$A:$E,5,))</f>
        <v xml:space="preserve"> </v>
      </c>
      <c r="FB63" s="82" t="str">
        <f t="shared" si="31"/>
        <v xml:space="preserve"> </v>
      </c>
      <c r="FC63" s="65"/>
      <c r="FD63" s="82" t="str">
        <f t="shared" si="95"/>
        <v xml:space="preserve"> </v>
      </c>
      <c r="FE63" s="117"/>
      <c r="FF63" s="227"/>
      <c r="FG63" s="61" t="str">
        <f>IF(FI63=0," ",VLOOKUP(FI63,PROTOKOL!$A:$F,6))</f>
        <v>KOKU TESTİ</v>
      </c>
      <c r="FH63" s="62">
        <v>1</v>
      </c>
      <c r="FI63" s="62">
        <v>16</v>
      </c>
      <c r="FJ63" s="62">
        <v>1</v>
      </c>
      <c r="FK63" s="63">
        <f>IF(FI63=0," ",(VLOOKUP(FI63,PROTOKOL!$A$1:$E$28,2))*FJ63)</f>
        <v>0</v>
      </c>
      <c r="FL63" s="64">
        <f t="shared" si="32"/>
        <v>1</v>
      </c>
      <c r="FM63" s="65">
        <f>IF(FI63=0," ",VLOOKUP(FI63,PROTOKOL!$A:$E,5,))</f>
        <v>25.405435113750318</v>
      </c>
      <c r="FN63" s="82">
        <f>IF(FI63=0," ",FM63*FL63)/7.5*1</f>
        <v>3.3873913485000426</v>
      </c>
      <c r="FO63" s="61" t="str">
        <f>IF(FQ63=0," ",VLOOKUP(FQ63,PROTOKOL!$A:$F,6))</f>
        <v xml:space="preserve"> </v>
      </c>
      <c r="FP63" s="66"/>
      <c r="FQ63" s="66"/>
      <c r="FR63" s="62"/>
      <c r="FS63" s="63" t="str">
        <f>IF(FQ63=0," ",(VLOOKUP(FQ63,PROTOKOL!$A$1:$E$28,2))*FR63)</f>
        <v xml:space="preserve"> </v>
      </c>
      <c r="FT63" s="64" t="str">
        <f t="shared" si="34"/>
        <v xml:space="preserve"> </v>
      </c>
      <c r="FU63" s="65" t="str">
        <f>IF(FQ63=0," ",VLOOKUP(FQ63,PROTOKOL!$A:$E,5,))</f>
        <v xml:space="preserve"> </v>
      </c>
      <c r="FV63" s="82" t="str">
        <f t="shared" si="35"/>
        <v xml:space="preserve"> </v>
      </c>
      <c r="FW63" s="65"/>
      <c r="FX63" s="82" t="str">
        <f t="shared" si="96"/>
        <v xml:space="preserve"> </v>
      </c>
      <c r="FY63" s="117"/>
      <c r="FZ63" s="227"/>
      <c r="GA63" s="61" t="str">
        <f>IF(GC63=0," ",VLOOKUP(GC63,PROTOKOL!$A:$F,6))</f>
        <v xml:space="preserve"> </v>
      </c>
      <c r="GB63" s="62"/>
      <c r="GC63" s="62"/>
      <c r="GD63" s="62"/>
      <c r="GE63" s="63" t="str">
        <f>IF(GC63=0," ",(VLOOKUP(GC63,PROTOKOL!$A$1:$E$28,2))*GD63)</f>
        <v xml:space="preserve"> </v>
      </c>
      <c r="GF63" s="64" t="str">
        <f t="shared" si="36"/>
        <v xml:space="preserve"> </v>
      </c>
      <c r="GG63" s="65" t="str">
        <f>IF(GC63=0," ",VLOOKUP(GC63,PROTOKOL!$A:$E,5,))</f>
        <v xml:space="preserve"> </v>
      </c>
      <c r="GH63" s="82" t="str">
        <f t="shared" si="37"/>
        <v xml:space="preserve"> </v>
      </c>
      <c r="GI63" s="61" t="str">
        <f>IF(GK63=0," ",VLOOKUP(GK63,PROTOKOL!$A:$F,6))</f>
        <v xml:space="preserve"> </v>
      </c>
      <c r="GJ63" s="66"/>
      <c r="GK63" s="66"/>
      <c r="GL63" s="62"/>
      <c r="GM63" s="63" t="str">
        <f>IF(GK63=0," ",(VLOOKUP(GK63,PROTOKOL!$A$1:$E$28,2))*GL63)</f>
        <v xml:space="preserve"> </v>
      </c>
      <c r="GN63" s="64" t="str">
        <f t="shared" si="38"/>
        <v xml:space="preserve"> </v>
      </c>
      <c r="GO63" s="65" t="str">
        <f>IF(GK63=0," ",VLOOKUP(GK63,PROTOKOL!$A:$E,5,))</f>
        <v xml:space="preserve"> </v>
      </c>
      <c r="GP63" s="82" t="str">
        <f t="shared" si="39"/>
        <v xml:space="preserve"> </v>
      </c>
      <c r="GQ63" s="65"/>
      <c r="GR63" s="82" t="str">
        <f t="shared" si="97"/>
        <v xml:space="preserve"> </v>
      </c>
      <c r="GS63" s="117"/>
      <c r="GT63" s="227"/>
      <c r="GU63" s="61" t="str">
        <f>IF(GW63=0," ",VLOOKUP(GW63,PROTOKOL!$A:$F,6))</f>
        <v xml:space="preserve"> </v>
      </c>
      <c r="GV63" s="62"/>
      <c r="GW63" s="62"/>
      <c r="GX63" s="62"/>
      <c r="GY63" s="63" t="str">
        <f>IF(GW63=0," ",(VLOOKUP(GW63,PROTOKOL!$A$1:$E$28,2))*GX63)</f>
        <v xml:space="preserve"> </v>
      </c>
      <c r="GZ63" s="64" t="str">
        <f t="shared" si="40"/>
        <v xml:space="preserve"> </v>
      </c>
      <c r="HA63" s="65" t="str">
        <f>IF(GW63=0," ",VLOOKUP(GW63,PROTOKOL!$A:$E,5,))</f>
        <v xml:space="preserve"> </v>
      </c>
      <c r="HB63" s="82" t="str">
        <f t="shared" si="41"/>
        <v xml:space="preserve"> </v>
      </c>
      <c r="HC63" s="61" t="str">
        <f>IF(HE63=0," ",VLOOKUP(HE63,PROTOKOL!$A:$F,6))</f>
        <v xml:space="preserve"> </v>
      </c>
      <c r="HD63" s="66"/>
      <c r="HE63" s="66"/>
      <c r="HF63" s="62"/>
      <c r="HG63" s="63" t="str">
        <f>IF(HE63=0," ",(VLOOKUP(HE63,PROTOKOL!$A$1:$E$28,2))*HF63)</f>
        <v xml:space="preserve"> </v>
      </c>
      <c r="HH63" s="64" t="str">
        <f t="shared" si="42"/>
        <v xml:space="preserve"> </v>
      </c>
      <c r="HI63" s="65" t="str">
        <f>IF(HE63=0," ",VLOOKUP(HE63,PROTOKOL!$A:$E,5,))</f>
        <v xml:space="preserve"> </v>
      </c>
      <c r="HJ63" s="82" t="str">
        <f t="shared" si="43"/>
        <v xml:space="preserve"> </v>
      </c>
      <c r="HK63" s="65"/>
      <c r="HL63" s="82" t="str">
        <f t="shared" si="98"/>
        <v xml:space="preserve"> </v>
      </c>
      <c r="HM63" s="117"/>
      <c r="HN63" s="227"/>
      <c r="HO63" s="61" t="str">
        <f>IF(HQ63=0," ",VLOOKUP(HQ63,PROTOKOL!$A:$F,6))</f>
        <v xml:space="preserve"> </v>
      </c>
      <c r="HP63" s="62"/>
      <c r="HQ63" s="62"/>
      <c r="HR63" s="62"/>
      <c r="HS63" s="63" t="str">
        <f>IF(HQ63=0," ",(VLOOKUP(HQ63,PROTOKOL!$A$1:$E$28,2))*HR63)</f>
        <v xml:space="preserve"> </v>
      </c>
      <c r="HT63" s="64" t="str">
        <f t="shared" si="44"/>
        <v xml:space="preserve"> </v>
      </c>
      <c r="HU63" s="65" t="str">
        <f>IF(HQ63=0," ",VLOOKUP(HQ63,PROTOKOL!$A:$E,5,))</f>
        <v xml:space="preserve"> </v>
      </c>
      <c r="HV63" s="82" t="str">
        <f t="shared" si="45"/>
        <v xml:space="preserve"> </v>
      </c>
      <c r="HW63" s="61" t="str">
        <f>IF(HY63=0," ",VLOOKUP(HY63,PROTOKOL!$A:$F,6))</f>
        <v xml:space="preserve"> </v>
      </c>
      <c r="HX63" s="66"/>
      <c r="HY63" s="66"/>
      <c r="HZ63" s="62"/>
      <c r="IA63" s="63" t="str">
        <f>IF(HY63=0," ",(VLOOKUP(HY63,PROTOKOL!$A$1:$E$28,2))*HZ63)</f>
        <v xml:space="preserve"> </v>
      </c>
      <c r="IB63" s="64" t="str">
        <f t="shared" si="46"/>
        <v xml:space="preserve"> </v>
      </c>
      <c r="IC63" s="65" t="str">
        <f>IF(HY63=0," ",VLOOKUP(HY63,PROTOKOL!$A:$E,5,))</f>
        <v xml:space="preserve"> </v>
      </c>
      <c r="ID63" s="82" t="str">
        <f t="shared" si="47"/>
        <v xml:space="preserve"> </v>
      </c>
      <c r="IE63" s="65"/>
      <c r="IF63" s="82" t="str">
        <f t="shared" si="99"/>
        <v xml:space="preserve"> </v>
      </c>
      <c r="IG63" s="117"/>
      <c r="IH63" s="227"/>
      <c r="II63" s="61" t="str">
        <f>IF(IK63=0," ",VLOOKUP(IK63,PROTOKOL!$A:$F,6))</f>
        <v xml:space="preserve"> </v>
      </c>
      <c r="IJ63" s="62"/>
      <c r="IK63" s="62"/>
      <c r="IL63" s="62"/>
      <c r="IM63" s="63" t="str">
        <f>IF(IK63=0," ",(VLOOKUP(IK63,PROTOKOL!$A$1:$E$28,2))*IL63)</f>
        <v xml:space="preserve"> </v>
      </c>
      <c r="IN63" s="64" t="str">
        <f t="shared" si="48"/>
        <v xml:space="preserve"> </v>
      </c>
      <c r="IO63" s="65" t="str">
        <f>IF(IK63=0," ",VLOOKUP(IK63,PROTOKOL!$A:$E,5,))</f>
        <v xml:space="preserve"> </v>
      </c>
      <c r="IP63" s="82" t="str">
        <f t="shared" si="49"/>
        <v xml:space="preserve"> </v>
      </c>
      <c r="IQ63" s="61" t="str">
        <f>IF(IS63=0," ",VLOOKUP(IS63,PROTOKOL!$A:$F,6))</f>
        <v xml:space="preserve"> </v>
      </c>
      <c r="IR63" s="66"/>
      <c r="IS63" s="66"/>
      <c r="IT63" s="62"/>
      <c r="IU63" s="63" t="str">
        <f>IF(IS63=0," ",(VLOOKUP(IS63,PROTOKOL!$A$1:$E$28,2))*IT63)</f>
        <v xml:space="preserve"> </v>
      </c>
      <c r="IV63" s="64" t="str">
        <f t="shared" si="50"/>
        <v xml:space="preserve"> </v>
      </c>
      <c r="IW63" s="65" t="str">
        <f>IF(IS63=0," ",VLOOKUP(IS63,PROTOKOL!$A:$E,5,))</f>
        <v xml:space="preserve"> </v>
      </c>
      <c r="IX63" s="82" t="str">
        <f t="shared" si="51"/>
        <v xml:space="preserve"> </v>
      </c>
      <c r="IY63" s="65"/>
      <c r="IZ63" s="82" t="str">
        <f t="shared" si="100"/>
        <v xml:space="preserve"> </v>
      </c>
      <c r="JA63" s="117"/>
      <c r="JB63" s="227"/>
      <c r="JC63" s="61" t="str">
        <f>IF(JE63=0," ",VLOOKUP(JE63,PROTOKOL!$A:$F,6))</f>
        <v xml:space="preserve"> </v>
      </c>
      <c r="JD63" s="62"/>
      <c r="JE63" s="62"/>
      <c r="JF63" s="62"/>
      <c r="JG63" s="63" t="str">
        <f>IF(JE63=0," ",(VLOOKUP(JE63,PROTOKOL!$A$1:$E$28,2))*JF63)</f>
        <v xml:space="preserve"> </v>
      </c>
      <c r="JH63" s="64" t="str">
        <f t="shared" si="52"/>
        <v xml:space="preserve"> </v>
      </c>
      <c r="JI63" s="65" t="str">
        <f>IF(JE63=0," ",VLOOKUP(JE63,PROTOKOL!$A:$E,5,))</f>
        <v xml:space="preserve"> </v>
      </c>
      <c r="JJ63" s="82" t="str">
        <f t="shared" si="53"/>
        <v xml:space="preserve"> </v>
      </c>
      <c r="JK63" s="61" t="str">
        <f>IF(JM63=0," ",VLOOKUP(JM63,PROTOKOL!$A:$F,6))</f>
        <v xml:space="preserve"> </v>
      </c>
      <c r="JL63" s="66"/>
      <c r="JM63" s="66"/>
      <c r="JN63" s="62"/>
      <c r="JO63" s="63" t="str">
        <f>IF(JM63=0," ",(VLOOKUP(JM63,PROTOKOL!$A$1:$E$28,2))*JN63)</f>
        <v xml:space="preserve"> </v>
      </c>
      <c r="JP63" s="64" t="str">
        <f t="shared" si="54"/>
        <v xml:space="preserve"> </v>
      </c>
      <c r="JQ63" s="65" t="str">
        <f>IF(JM63=0," ",VLOOKUP(JM63,PROTOKOL!$A:$E,5,))</f>
        <v xml:space="preserve"> </v>
      </c>
      <c r="JR63" s="82" t="str">
        <f t="shared" si="55"/>
        <v xml:space="preserve"> </v>
      </c>
      <c r="JS63" s="65"/>
      <c r="JT63" s="82" t="str">
        <f t="shared" si="101"/>
        <v xml:space="preserve"> </v>
      </c>
      <c r="JU63" s="117"/>
      <c r="JV63" s="227"/>
      <c r="JW63" s="61" t="str">
        <f>IF(JY63=0," ",VLOOKUP(JY63,PROTOKOL!$A:$F,6))</f>
        <v xml:space="preserve"> </v>
      </c>
      <c r="JX63" s="62"/>
      <c r="JY63" s="62"/>
      <c r="JZ63" s="62"/>
      <c r="KA63" s="63" t="str">
        <f>IF(JY63=0," ",(VLOOKUP(JY63,PROTOKOL!$A$1:$E$28,2))*JZ63)</f>
        <v xml:space="preserve"> </v>
      </c>
      <c r="KB63" s="64" t="str">
        <f t="shared" si="56"/>
        <v xml:space="preserve"> </v>
      </c>
      <c r="KC63" s="65" t="str">
        <f>IF(JY63=0," ",VLOOKUP(JY63,PROTOKOL!$A:$E,5,))</f>
        <v xml:space="preserve"> </v>
      </c>
      <c r="KD63" s="82" t="str">
        <f t="shared" si="57"/>
        <v xml:space="preserve"> </v>
      </c>
      <c r="KE63" s="61" t="str">
        <f>IF(KG63=0," ",VLOOKUP(KG63,PROTOKOL!$A:$F,6))</f>
        <v xml:space="preserve"> </v>
      </c>
      <c r="KF63" s="66"/>
      <c r="KG63" s="66"/>
      <c r="KH63" s="62"/>
      <c r="KI63" s="63" t="str">
        <f>IF(KG63=0," ",(VLOOKUP(KG63,PROTOKOL!$A$1:$E$28,2))*KH63)</f>
        <v xml:space="preserve"> </v>
      </c>
      <c r="KJ63" s="64" t="str">
        <f t="shared" si="58"/>
        <v xml:space="preserve"> </v>
      </c>
      <c r="KK63" s="65" t="str">
        <f>IF(KG63=0," ",VLOOKUP(KG63,PROTOKOL!$A:$E,5,))</f>
        <v xml:space="preserve"> </v>
      </c>
      <c r="KL63" s="82" t="str">
        <f t="shared" si="59"/>
        <v xml:space="preserve"> </v>
      </c>
      <c r="KM63" s="65"/>
      <c r="KN63" s="82" t="str">
        <f t="shared" si="102"/>
        <v xml:space="preserve"> </v>
      </c>
      <c r="KO63" s="117"/>
      <c r="KP63" s="227"/>
      <c r="KQ63" s="61" t="str">
        <f>IF(KS63=0," ",VLOOKUP(KS63,PROTOKOL!$A:$F,6))</f>
        <v xml:space="preserve"> </v>
      </c>
      <c r="KR63" s="62"/>
      <c r="KS63" s="62"/>
      <c r="KT63" s="62"/>
      <c r="KU63" s="63" t="str">
        <f>IF(KS63=0," ",(VLOOKUP(KS63,PROTOKOL!$A$1:$E$28,2))*KT63)</f>
        <v xml:space="preserve"> </v>
      </c>
      <c r="KV63" s="64" t="str">
        <f t="shared" si="60"/>
        <v xml:space="preserve"> </v>
      </c>
      <c r="KW63" s="65" t="str">
        <f>IF(KS63=0," ",VLOOKUP(KS63,PROTOKOL!$A:$E,5,))</f>
        <v xml:space="preserve"> </v>
      </c>
      <c r="KX63" s="82" t="str">
        <f t="shared" si="61"/>
        <v xml:space="preserve"> </v>
      </c>
      <c r="KY63" s="61" t="str">
        <f>IF(LA63=0," ",VLOOKUP(LA63,PROTOKOL!$A:$F,6))</f>
        <v xml:space="preserve"> </v>
      </c>
      <c r="KZ63" s="66"/>
      <c r="LA63" s="66"/>
      <c r="LB63" s="62"/>
      <c r="LC63" s="63" t="str">
        <f>IF(LA63=0," ",(VLOOKUP(LA63,PROTOKOL!$A$1:$E$28,2))*LB63)</f>
        <v xml:space="preserve"> </v>
      </c>
      <c r="LD63" s="64" t="str">
        <f t="shared" si="62"/>
        <v xml:space="preserve"> </v>
      </c>
      <c r="LE63" s="65" t="str">
        <f>IF(LA63=0," ",VLOOKUP(LA63,PROTOKOL!$A:$E,5,))</f>
        <v xml:space="preserve"> </v>
      </c>
      <c r="LF63" s="82" t="str">
        <f t="shared" si="63"/>
        <v xml:space="preserve"> </v>
      </c>
      <c r="LG63" s="65"/>
      <c r="LH63" s="82" t="str">
        <f t="shared" si="103"/>
        <v xml:space="preserve"> </v>
      </c>
      <c r="LI63" s="117"/>
      <c r="LJ63" s="227"/>
      <c r="LK63" s="61" t="str">
        <f>IF(LM63=0," ",VLOOKUP(LM63,PROTOKOL!$A:$F,6))</f>
        <v xml:space="preserve"> </v>
      </c>
      <c r="LL63" s="62"/>
      <c r="LM63" s="62"/>
      <c r="LN63" s="62"/>
      <c r="LO63" s="63" t="str">
        <f>IF(LM63=0," ",(VLOOKUP(LM63,PROTOKOL!$A$1:$E$28,2))*LN63)</f>
        <v xml:space="preserve"> </v>
      </c>
      <c r="LP63" s="64" t="str">
        <f t="shared" si="64"/>
        <v xml:space="preserve"> </v>
      </c>
      <c r="LQ63" s="65" t="str">
        <f>IF(LM63=0," ",VLOOKUP(LM63,PROTOKOL!$A:$E,5,))</f>
        <v xml:space="preserve"> </v>
      </c>
      <c r="LR63" s="82" t="str">
        <f t="shared" si="65"/>
        <v xml:space="preserve"> </v>
      </c>
      <c r="LS63" s="61" t="str">
        <f>IF(LU63=0," ",VLOOKUP(LU63,PROTOKOL!$A:$F,6))</f>
        <v xml:space="preserve"> </v>
      </c>
      <c r="LT63" s="66"/>
      <c r="LU63" s="66"/>
      <c r="LV63" s="62"/>
      <c r="LW63" s="63" t="str">
        <f>IF(LU63=0," ",(VLOOKUP(LU63,PROTOKOL!$A$1:$E$28,2))*LV63)</f>
        <v xml:space="preserve"> </v>
      </c>
      <c r="LX63" s="64" t="str">
        <f t="shared" si="66"/>
        <v xml:space="preserve"> </v>
      </c>
      <c r="LY63" s="65" t="str">
        <f>IF(LU63=0," ",VLOOKUP(LU63,PROTOKOL!$A:$E,5,))</f>
        <v xml:space="preserve"> </v>
      </c>
      <c r="LZ63" s="82" t="str">
        <f t="shared" si="67"/>
        <v xml:space="preserve"> </v>
      </c>
      <c r="MA63" s="65"/>
      <c r="MB63" s="82" t="str">
        <f t="shared" si="104"/>
        <v xml:space="preserve"> </v>
      </c>
      <c r="MC63" s="117"/>
      <c r="MD63" s="227"/>
      <c r="ME63" s="61" t="str">
        <f>IF(MG63=0," ",VLOOKUP(MG63,PROTOKOL!$A:$F,6))</f>
        <v xml:space="preserve"> </v>
      </c>
      <c r="MF63" s="62"/>
      <c r="MG63" s="62"/>
      <c r="MH63" s="62"/>
      <c r="MI63" s="63" t="str">
        <f>IF(MG63=0," ",(VLOOKUP(MG63,PROTOKOL!$A$1:$E$28,2))*MH63)</f>
        <v xml:space="preserve"> </v>
      </c>
      <c r="MJ63" s="64" t="str">
        <f t="shared" si="68"/>
        <v xml:space="preserve"> </v>
      </c>
      <c r="MK63" s="65" t="str">
        <f>IF(MG63=0," ",VLOOKUP(MG63,PROTOKOL!$A:$E,5,))</f>
        <v xml:space="preserve"> </v>
      </c>
      <c r="ML63" s="82" t="str">
        <f t="shared" si="69"/>
        <v xml:space="preserve"> </v>
      </c>
      <c r="MM63" s="61" t="str">
        <f>IF(MO63=0," ",VLOOKUP(MO63,PROTOKOL!$A:$F,6))</f>
        <v xml:space="preserve"> </v>
      </c>
      <c r="MN63" s="66"/>
      <c r="MO63" s="66"/>
      <c r="MP63" s="62"/>
      <c r="MQ63" s="63" t="str">
        <f>IF(MO63=0," ",(VLOOKUP(MO63,PROTOKOL!$A$1:$E$28,2))*MP63)</f>
        <v xml:space="preserve"> </v>
      </c>
      <c r="MR63" s="64" t="str">
        <f t="shared" si="70"/>
        <v xml:space="preserve"> </v>
      </c>
      <c r="MS63" s="65" t="str">
        <f>IF(MO63=0," ",VLOOKUP(MO63,PROTOKOL!$A:$E,5,))</f>
        <v xml:space="preserve"> </v>
      </c>
      <c r="MT63" s="82" t="str">
        <f t="shared" si="71"/>
        <v xml:space="preserve"> </v>
      </c>
      <c r="MU63" s="65"/>
      <c r="MV63" s="82" t="str">
        <f t="shared" si="105"/>
        <v xml:space="preserve"> </v>
      </c>
      <c r="MW63" s="117"/>
      <c r="MX63" s="227"/>
      <c r="MY63" s="61" t="str">
        <f>IF(NA63=0," ",VLOOKUP(NA63,PROTOKOL!$A:$F,6))</f>
        <v xml:space="preserve"> </v>
      </c>
      <c r="MZ63" s="62"/>
      <c r="NA63" s="62"/>
      <c r="NB63" s="62"/>
      <c r="NC63" s="63" t="str">
        <f>IF(NA63=0," ",(VLOOKUP(NA63,PROTOKOL!$A$1:$E$28,2))*NB63)</f>
        <v xml:space="preserve"> </v>
      </c>
      <c r="ND63" s="64" t="str">
        <f t="shared" si="72"/>
        <v xml:space="preserve"> </v>
      </c>
      <c r="NE63" s="65" t="str">
        <f>IF(NA63=0," ",VLOOKUP(NA63,PROTOKOL!$A:$E,5,))</f>
        <v xml:space="preserve"> </v>
      </c>
      <c r="NF63" s="82" t="str">
        <f t="shared" si="73"/>
        <v xml:space="preserve"> </v>
      </c>
      <c r="NG63" s="61" t="str">
        <f>IF(NI63=0," ",VLOOKUP(NI63,PROTOKOL!$A:$F,6))</f>
        <v xml:space="preserve"> </v>
      </c>
      <c r="NH63" s="66"/>
      <c r="NI63" s="66"/>
      <c r="NJ63" s="62"/>
      <c r="NK63" s="63" t="str">
        <f>IF(NI63=0," ",(VLOOKUP(NI63,PROTOKOL!$A$1:$E$28,2))*NJ63)</f>
        <v xml:space="preserve"> </v>
      </c>
      <c r="NL63" s="64" t="str">
        <f t="shared" si="74"/>
        <v xml:space="preserve"> </v>
      </c>
      <c r="NM63" s="65" t="str">
        <f>IF(NI63=0," ",VLOOKUP(NI63,PROTOKOL!$A:$E,5,))</f>
        <v xml:space="preserve"> </v>
      </c>
      <c r="NN63" s="82" t="str">
        <f t="shared" si="75"/>
        <v xml:space="preserve"> </v>
      </c>
      <c r="NO63" s="65"/>
      <c r="NP63" s="82" t="str">
        <f t="shared" si="106"/>
        <v xml:space="preserve"> </v>
      </c>
      <c r="NQ63" s="117"/>
      <c r="NR63" s="227"/>
      <c r="NS63" s="61" t="str">
        <f>IF(NU63=0," ",VLOOKUP(NU63,PROTOKOL!$A:$F,6))</f>
        <v>KOKU TESTİ</v>
      </c>
      <c r="NT63" s="62">
        <v>1</v>
      </c>
      <c r="NU63" s="62">
        <v>16</v>
      </c>
      <c r="NV63" s="62">
        <v>1.5</v>
      </c>
      <c r="NW63" s="63">
        <f>IF(NU63=0," ",(VLOOKUP(NU63,PROTOKOL!$A$1:$E$28,2))*NV63)</f>
        <v>0</v>
      </c>
      <c r="NX63" s="64">
        <f t="shared" si="76"/>
        <v>1</v>
      </c>
      <c r="NY63" s="65">
        <f>IF(NU63=0," ",VLOOKUP(NU63,PROTOKOL!$A:$E,5,))</f>
        <v>25.405435113750318</v>
      </c>
      <c r="NZ63" s="82">
        <f>IF(NU63=0," ",NY63*NX63)/7.5*1.5</f>
        <v>5.0810870227500642</v>
      </c>
      <c r="OA63" s="61" t="str">
        <f>IF(OC63=0," ",VLOOKUP(OC63,PROTOKOL!$A:$F,6))</f>
        <v xml:space="preserve"> </v>
      </c>
      <c r="OB63" s="66"/>
      <c r="OC63" s="66"/>
      <c r="OD63" s="62"/>
      <c r="OE63" s="63" t="str">
        <f>IF(OC63=0," ",(VLOOKUP(OC63,PROTOKOL!$A$1:$E$28,2))*OD63)</f>
        <v xml:space="preserve"> </v>
      </c>
      <c r="OF63" s="64" t="str">
        <f t="shared" si="78"/>
        <v xml:space="preserve"> </v>
      </c>
      <c r="OG63" s="65" t="str">
        <f>IF(OC63=0," ",VLOOKUP(OC63,PROTOKOL!$A:$E,5,))</f>
        <v xml:space="preserve"> </v>
      </c>
      <c r="OH63" s="82" t="str">
        <f t="shared" si="79"/>
        <v xml:space="preserve"> </v>
      </c>
      <c r="OI63" s="65"/>
      <c r="OJ63" s="82" t="str">
        <f t="shared" si="107"/>
        <v xml:space="preserve"> </v>
      </c>
      <c r="OK63" s="117"/>
      <c r="OL63" s="209">
        <v>14</v>
      </c>
      <c r="OM63" s="226"/>
      <c r="ON63" s="61" t="str">
        <f>IF(OP63=0," ",VLOOKUP(OP63,PROTOKOL!$A:$F,6))</f>
        <v xml:space="preserve"> </v>
      </c>
      <c r="OO63" s="62"/>
      <c r="OP63" s="62"/>
      <c r="OQ63" s="62"/>
      <c r="OR63" s="63" t="str">
        <f>IF(OP63=0," ",(VLOOKUP(OP63,PROTOKOL!$A$1:$E$28,2))*OQ63)</f>
        <v xml:space="preserve"> </v>
      </c>
      <c r="OS63" s="64" t="str">
        <f t="shared" si="80"/>
        <v xml:space="preserve"> </v>
      </c>
      <c r="OT63" s="65" t="str">
        <f>IF(OP63=0," ",VLOOKUP(OP63,PROTOKOL!$A:$E,5,))</f>
        <v xml:space="preserve"> </v>
      </c>
      <c r="OU63" s="82" t="str">
        <f t="shared" si="81"/>
        <v xml:space="preserve"> </v>
      </c>
      <c r="OV63" s="61" t="str">
        <f>IF(OX63=0," ",VLOOKUP(OX63,PROTOKOL!$A:$F,6))</f>
        <v xml:space="preserve"> </v>
      </c>
      <c r="OW63" s="66"/>
      <c r="OX63" s="66"/>
      <c r="OY63" s="62"/>
      <c r="OZ63" s="63" t="str">
        <f>IF(OX63=0," ",(VLOOKUP(OX63,PROTOKOL!$A$1:$E$28,2))*OY63)</f>
        <v xml:space="preserve"> </v>
      </c>
      <c r="PA63" s="64" t="str">
        <f t="shared" si="108"/>
        <v xml:space="preserve"> </v>
      </c>
      <c r="PB63" s="65" t="str">
        <f>IF(OX63=0," ",VLOOKUP(OX63,PROTOKOL!$A:$E,5,))</f>
        <v xml:space="preserve"> </v>
      </c>
      <c r="PC63" s="82" t="str">
        <f t="shared" si="109"/>
        <v xml:space="preserve"> </v>
      </c>
      <c r="PD63" s="82">
        <f t="shared" si="110"/>
        <v>0</v>
      </c>
      <c r="PE63" s="82" t="str">
        <f t="shared" si="111"/>
        <v xml:space="preserve"> </v>
      </c>
      <c r="PF63" s="117"/>
      <c r="PG63" s="227"/>
      <c r="PH63" s="61" t="str">
        <f>IF(PJ63=0," ",VLOOKUP(PJ63,PROTOKOL!$A:$F,6))</f>
        <v xml:space="preserve"> </v>
      </c>
      <c r="PI63" s="62"/>
      <c r="PJ63" s="62"/>
      <c r="PK63" s="62"/>
      <c r="PL63" s="63" t="str">
        <f>IF(PJ63=0," ",(VLOOKUP(PJ63,PROTOKOL!$A$1:$E$28,2))*PK63)</f>
        <v xml:space="preserve"> </v>
      </c>
      <c r="PM63" s="64" t="str">
        <f t="shared" si="84"/>
        <v xml:space="preserve"> </v>
      </c>
      <c r="PN63" s="65" t="str">
        <f>IF(PJ63=0," ",VLOOKUP(PJ63,PROTOKOL!$A:$E,5,))</f>
        <v xml:space="preserve"> </v>
      </c>
      <c r="PO63" s="82" t="str">
        <f t="shared" si="85"/>
        <v xml:space="preserve"> </v>
      </c>
      <c r="PP63" s="61" t="str">
        <f>IF(PR63=0," ",VLOOKUP(PR63,PROTOKOL!$A:$F,6))</f>
        <v xml:space="preserve"> </v>
      </c>
      <c r="PQ63" s="66"/>
      <c r="PR63" s="66"/>
      <c r="PS63" s="62"/>
      <c r="PT63" s="63" t="str">
        <f>IF(PR63=0," ",(VLOOKUP(PR63,PROTOKOL!$A$1:$E$28,2))*PS63)</f>
        <v xml:space="preserve"> </v>
      </c>
      <c r="PU63" s="64" t="str">
        <f t="shared" si="86"/>
        <v xml:space="preserve"> </v>
      </c>
      <c r="PV63" s="65" t="str">
        <f>IF(PR63=0," ",VLOOKUP(PR63,PROTOKOL!$A:$E,5,))</f>
        <v xml:space="preserve"> </v>
      </c>
      <c r="PW63" s="82" t="str">
        <f t="shared" si="87"/>
        <v xml:space="preserve"> </v>
      </c>
      <c r="PX63" s="65"/>
      <c r="PY63" s="82" t="str">
        <f t="shared" si="112"/>
        <v xml:space="preserve"> </v>
      </c>
      <c r="PZ63" s="117"/>
      <c r="QA63" s="117"/>
      <c r="QB63" s="117"/>
      <c r="QC63" s="117"/>
      <c r="QD63" s="117"/>
      <c r="QE63" s="117"/>
      <c r="QF63" s="117"/>
      <c r="QG63" s="117"/>
      <c r="QH63" s="117"/>
      <c r="QI63" s="117"/>
      <c r="QJ63" s="117"/>
      <c r="QK63" s="117"/>
      <c r="QL63" s="117"/>
      <c r="QM63" s="117"/>
      <c r="QN63" s="117"/>
      <c r="QO63" s="117"/>
    </row>
    <row r="64" spans="1:457" ht="12.75" customHeight="1">
      <c r="A64" s="58"/>
      <c r="B64" s="225">
        <v>15</v>
      </c>
      <c r="C64" s="61" t="str">
        <f>IF(E64=0," ",VLOOKUP(E64,PROTOKOL!$A:$F,6))</f>
        <v>VAKUM TEST</v>
      </c>
      <c r="D64" s="62">
        <v>232</v>
      </c>
      <c r="E64" s="62">
        <v>4</v>
      </c>
      <c r="F64" s="62">
        <v>7.5</v>
      </c>
      <c r="G64" s="63">
        <f>IF(E64=0," ",(VLOOKUP(E64,PROTOKOL!$A$1:$E$28,2))*F64)</f>
        <v>150</v>
      </c>
      <c r="H64" s="64">
        <f t="shared" si="0"/>
        <v>82</v>
      </c>
      <c r="I64" s="65">
        <f>IF(E64=0," ",VLOOKUP(E64,PROTOKOL!$A:$E,5,))</f>
        <v>0.32253749999999998</v>
      </c>
      <c r="J64" s="82">
        <f t="shared" si="1"/>
        <v>26.448074999999999</v>
      </c>
      <c r="K64" s="61" t="str">
        <f>IF(M64=0," ",VLOOKUP(M64,PROTOKOL!$A:$F,6))</f>
        <v xml:space="preserve"> </v>
      </c>
      <c r="L64" s="66"/>
      <c r="M64" s="66"/>
      <c r="N64" s="62"/>
      <c r="O64" s="63" t="str">
        <f>IF(M64=0," ",(VLOOKUP(M64,PROTOKOL!$A$1:$E$28,2))*N64)</f>
        <v xml:space="preserve"> </v>
      </c>
      <c r="P64" s="64" t="str">
        <f t="shared" si="2"/>
        <v xml:space="preserve"> </v>
      </c>
      <c r="Q64" s="65" t="str">
        <f>IF(M64=0," ",VLOOKUP(M64,PROTOKOL!$A:$E,5,))</f>
        <v xml:space="preserve"> </v>
      </c>
      <c r="R64" s="82" t="str">
        <f t="shared" si="3"/>
        <v xml:space="preserve"> </v>
      </c>
      <c r="S64" s="65"/>
      <c r="T64" s="82" t="str">
        <f t="shared" si="88"/>
        <v xml:space="preserve"> </v>
      </c>
      <c r="U64" s="117"/>
      <c r="V64" s="225">
        <v>15</v>
      </c>
      <c r="W64" s="61" t="str">
        <f>IF(Y64=0," ",VLOOKUP(Y64,PROTOKOL!$A:$F,6))</f>
        <v>SIZDIRMAZLIK TAMİR</v>
      </c>
      <c r="X64" s="62">
        <v>120</v>
      </c>
      <c r="Y64" s="62">
        <v>11</v>
      </c>
      <c r="Z64" s="62">
        <v>7.5</v>
      </c>
      <c r="AA64" s="63">
        <f>IF(Y64=0," ",(VLOOKUP(Y64,PROTOKOL!$A$1:$E$28,2))*Z64)</f>
        <v>78</v>
      </c>
      <c r="AB64" s="64">
        <f t="shared" si="4"/>
        <v>42</v>
      </c>
      <c r="AC64" s="65">
        <f>IF(Y64=0," ",VLOOKUP(Y64,PROTOKOL!$A:$E,5,))</f>
        <v>0.61435714285714293</v>
      </c>
      <c r="AD64" s="82">
        <f t="shared" si="5"/>
        <v>25.803000000000004</v>
      </c>
      <c r="AE64" s="61" t="str">
        <f>IF(AG64=0," ",VLOOKUP(AG64,PROTOKOL!$A:$F,6))</f>
        <v xml:space="preserve"> </v>
      </c>
      <c r="AF64" s="66"/>
      <c r="AG64" s="66"/>
      <c r="AH64" s="62"/>
      <c r="AI64" s="63" t="str">
        <f>IF(AG64=0," ",(VLOOKUP(AG64,PROTOKOL!$A$1:$E$28,2))*AH64)</f>
        <v xml:space="preserve"> </v>
      </c>
      <c r="AJ64" s="64" t="str">
        <f t="shared" si="6"/>
        <v xml:space="preserve"> </v>
      </c>
      <c r="AK64" s="65" t="str">
        <f>IF(AG64=0," ",VLOOKUP(AG64,PROTOKOL!$A:$E,5,))</f>
        <v xml:space="preserve"> </v>
      </c>
      <c r="AL64" s="82" t="str">
        <f t="shared" si="7"/>
        <v xml:space="preserve"> </v>
      </c>
      <c r="AM64" s="65"/>
      <c r="AN64" s="82" t="str">
        <f t="shared" si="89"/>
        <v xml:space="preserve"> </v>
      </c>
      <c r="AO64" s="117"/>
      <c r="AP64" s="225">
        <v>15</v>
      </c>
      <c r="AQ64" s="61" t="str">
        <f>IF(AS64=0," ",VLOOKUP(AS64,PROTOKOL!$A:$F,6))</f>
        <v>VAKUM TEST</v>
      </c>
      <c r="AR64" s="62">
        <v>234</v>
      </c>
      <c r="AS64" s="62">
        <v>4</v>
      </c>
      <c r="AT64" s="62">
        <v>7.5</v>
      </c>
      <c r="AU64" s="63">
        <f>IF(AS64=0," ",(VLOOKUP(AS64,PROTOKOL!$A$1:$E$28,2))*AT64)</f>
        <v>150</v>
      </c>
      <c r="AV64" s="64">
        <f t="shared" si="8"/>
        <v>84</v>
      </c>
      <c r="AW64" s="65">
        <f>IF(AS64=0," ",VLOOKUP(AS64,PROTOKOL!$A:$E,5,))</f>
        <v>0.32253749999999998</v>
      </c>
      <c r="AX64" s="82">
        <f t="shared" si="9"/>
        <v>27.093149999999998</v>
      </c>
      <c r="AY64" s="61" t="str">
        <f>IF(BA64=0," ",VLOOKUP(BA64,PROTOKOL!$A:$F,6))</f>
        <v>VAKUM TEST</v>
      </c>
      <c r="AZ64" s="66">
        <v>30</v>
      </c>
      <c r="BA64" s="66">
        <v>4</v>
      </c>
      <c r="BB64" s="62">
        <v>1</v>
      </c>
      <c r="BC64" s="63">
        <f>IF(BA64=0," ",(VLOOKUP(BA64,PROTOKOL!$A$1:$E$28,2))*BB64)</f>
        <v>20</v>
      </c>
      <c r="BD64" s="64">
        <f t="shared" si="10"/>
        <v>10</v>
      </c>
      <c r="BE64" s="65">
        <f>IF(BA64=0," ",VLOOKUP(BA64,PROTOKOL!$A:$E,5,))</f>
        <v>0.32253749999999998</v>
      </c>
      <c r="BF64" s="82">
        <f t="shared" si="11"/>
        <v>3.2253749999999997</v>
      </c>
      <c r="BG64" s="65">
        <v>2</v>
      </c>
      <c r="BH64" s="82">
        <f t="shared" si="90"/>
        <v>6.4507499999999993</v>
      </c>
      <c r="BI64" s="117"/>
      <c r="BJ64" s="225">
        <v>15</v>
      </c>
      <c r="BK64" s="61" t="str">
        <f>IF(BM64=0," ",VLOOKUP(BM64,PROTOKOL!$A:$F,6))</f>
        <v>WNZL. LAV. VE DUV. ASMA KLZ</v>
      </c>
      <c r="BL64" s="62">
        <v>250</v>
      </c>
      <c r="BM64" s="62">
        <v>1</v>
      </c>
      <c r="BN64" s="62">
        <v>7.5</v>
      </c>
      <c r="BO64" s="63">
        <f>IF(BM64=0," ",(VLOOKUP(BM64,PROTOKOL!$A$1:$E$28,2))*BN64)</f>
        <v>144</v>
      </c>
      <c r="BP64" s="64">
        <f t="shared" si="12"/>
        <v>106</v>
      </c>
      <c r="BQ64" s="65">
        <f>IF(BM64=0," ",VLOOKUP(BM64,PROTOKOL!$A:$E,5,))</f>
        <v>0.33951315789473691</v>
      </c>
      <c r="BR64" s="82">
        <f t="shared" si="13"/>
        <v>35.98839473684211</v>
      </c>
      <c r="BS64" s="61" t="str">
        <f>IF(BU64=0," ",VLOOKUP(BU64,PROTOKOL!$A:$F,6))</f>
        <v xml:space="preserve"> </v>
      </c>
      <c r="BT64" s="66"/>
      <c r="BU64" s="66"/>
      <c r="BV64" s="62"/>
      <c r="BW64" s="63" t="str">
        <f>IF(BU64=0," ",(VLOOKUP(BU64,PROTOKOL!$A$1:$E$28,2))*BV64)</f>
        <v xml:space="preserve"> </v>
      </c>
      <c r="BX64" s="64" t="str">
        <f t="shared" si="14"/>
        <v xml:space="preserve"> </v>
      </c>
      <c r="BY64" s="65" t="str">
        <f>IF(BU64=0," ",VLOOKUP(BU64,PROTOKOL!$A:$E,5,))</f>
        <v xml:space="preserve"> </v>
      </c>
      <c r="BZ64" s="82" t="str">
        <f t="shared" si="15"/>
        <v xml:space="preserve"> </v>
      </c>
      <c r="CA64" s="65"/>
      <c r="CB64" s="82" t="str">
        <f t="shared" si="91"/>
        <v xml:space="preserve"> </v>
      </c>
      <c r="CC64" s="117"/>
      <c r="CD64" s="225">
        <v>15</v>
      </c>
      <c r="CE64" s="61" t="str">
        <f>IF(CG64=0," ",VLOOKUP(CG64,PROTOKOL!$A:$F,6))</f>
        <v>WNZL. LAV. VE DUV. ASMA KLZ</v>
      </c>
      <c r="CF64" s="62">
        <v>177</v>
      </c>
      <c r="CG64" s="62">
        <v>1</v>
      </c>
      <c r="CH64" s="62">
        <v>6.5</v>
      </c>
      <c r="CI64" s="63">
        <f>IF(CG64=0," ",(VLOOKUP(CG64,PROTOKOL!$A$1:$E$28,2))*CH64)</f>
        <v>124.8</v>
      </c>
      <c r="CJ64" s="64">
        <f t="shared" si="16"/>
        <v>52.2</v>
      </c>
      <c r="CK64" s="65">
        <f>IF(CG64=0," ",VLOOKUP(CG64,PROTOKOL!$A:$E,5,))</f>
        <v>0.33951315789473691</v>
      </c>
      <c r="CL64" s="82">
        <f t="shared" si="17"/>
        <v>17.722586842105269</v>
      </c>
      <c r="CM64" s="61" t="str">
        <f>IF(CO64=0," ",VLOOKUP(CO64,PROTOKOL!$A:$F,6))</f>
        <v xml:space="preserve"> </v>
      </c>
      <c r="CN64" s="66"/>
      <c r="CO64" s="66"/>
      <c r="CP64" s="62"/>
      <c r="CQ64" s="63" t="str">
        <f>IF(CO64=0," ",(VLOOKUP(CO64,PROTOKOL!$A$1:$E$28,2))*CP64)</f>
        <v xml:space="preserve"> </v>
      </c>
      <c r="CR64" s="64" t="str">
        <f t="shared" si="18"/>
        <v xml:space="preserve"> </v>
      </c>
      <c r="CS64" s="65" t="str">
        <f>IF(CO64=0," ",VLOOKUP(CO64,PROTOKOL!$A:$E,5,))</f>
        <v xml:space="preserve"> </v>
      </c>
      <c r="CT64" s="82" t="str">
        <f t="shared" si="19"/>
        <v xml:space="preserve"> </v>
      </c>
      <c r="CU64" s="65"/>
      <c r="CV64" s="82" t="str">
        <f t="shared" si="92"/>
        <v xml:space="preserve"> </v>
      </c>
      <c r="CW64" s="117"/>
      <c r="CX64" s="225">
        <v>15</v>
      </c>
      <c r="CY64" s="61" t="str">
        <f>IF(DA64=0," ",VLOOKUP(DA64,PROTOKOL!$A:$F,6))</f>
        <v>SIZDIRMAZLIK TAMİR</v>
      </c>
      <c r="CZ64" s="62">
        <v>122</v>
      </c>
      <c r="DA64" s="62">
        <v>11</v>
      </c>
      <c r="DB64" s="62">
        <v>7.5</v>
      </c>
      <c r="DC64" s="63">
        <f>IF(DA64=0," ",(VLOOKUP(DA64,PROTOKOL!$A$1:$E$28,2))*DB64)</f>
        <v>78</v>
      </c>
      <c r="DD64" s="64">
        <f t="shared" si="20"/>
        <v>44</v>
      </c>
      <c r="DE64" s="65">
        <f>IF(DA64=0," ",VLOOKUP(DA64,PROTOKOL!$A:$E,5,))</f>
        <v>0.61435714285714293</v>
      </c>
      <c r="DF64" s="82">
        <f t="shared" si="21"/>
        <v>27.03171428571429</v>
      </c>
      <c r="DG64" s="61" t="str">
        <f>IF(DI64=0," ",VLOOKUP(DI64,PROTOKOL!$A:$F,6))</f>
        <v xml:space="preserve"> </v>
      </c>
      <c r="DH64" s="66"/>
      <c r="DI64" s="66"/>
      <c r="DJ64" s="62"/>
      <c r="DK64" s="63" t="str">
        <f>IF(DI64=0," ",(VLOOKUP(DI64,PROTOKOL!$A$1:$E$28,2))*DJ64)</f>
        <v xml:space="preserve"> </v>
      </c>
      <c r="DL64" s="64" t="str">
        <f t="shared" si="22"/>
        <v xml:space="preserve"> </v>
      </c>
      <c r="DM64" s="65" t="str">
        <f>IF(DI64=0," ",VLOOKUP(DI64,PROTOKOL!$A:$E,5,))</f>
        <v xml:space="preserve"> </v>
      </c>
      <c r="DN64" s="82" t="str">
        <f t="shared" si="23"/>
        <v xml:space="preserve"> </v>
      </c>
      <c r="DO64" s="65"/>
      <c r="DP64" s="82" t="str">
        <f t="shared" si="93"/>
        <v xml:space="preserve"> </v>
      </c>
      <c r="DQ64" s="117"/>
      <c r="DR64" s="225">
        <v>15</v>
      </c>
      <c r="DS64" s="61" t="str">
        <f>IF(DU64=0," ",VLOOKUP(DU64,PROTOKOL!$A:$F,6))</f>
        <v>VAKUM TEST</v>
      </c>
      <c r="DT64" s="62">
        <v>234</v>
      </c>
      <c r="DU64" s="62">
        <v>4</v>
      </c>
      <c r="DV64" s="62">
        <v>7.5</v>
      </c>
      <c r="DW64" s="63">
        <f>IF(DU64=0," ",(VLOOKUP(DU64,PROTOKOL!$A$1:$E$28,2))*DV64)</f>
        <v>150</v>
      </c>
      <c r="DX64" s="64">
        <f t="shared" si="24"/>
        <v>84</v>
      </c>
      <c r="DY64" s="65">
        <f>IF(DU64=0," ",VLOOKUP(DU64,PROTOKOL!$A:$E,5,))</f>
        <v>0.32253749999999998</v>
      </c>
      <c r="DZ64" s="82">
        <f t="shared" si="25"/>
        <v>27.093149999999998</v>
      </c>
      <c r="EA64" s="61" t="str">
        <f>IF(EC64=0," ",VLOOKUP(EC64,PROTOKOL!$A:$F,6))</f>
        <v xml:space="preserve"> </v>
      </c>
      <c r="EB64" s="66"/>
      <c r="EC64" s="66"/>
      <c r="ED64" s="62"/>
      <c r="EE64" s="63" t="str">
        <f>IF(EC64=0," ",(VLOOKUP(EC64,PROTOKOL!$A$1:$E$28,2))*ED64)</f>
        <v xml:space="preserve"> </v>
      </c>
      <c r="EF64" s="64" t="str">
        <f t="shared" si="26"/>
        <v xml:space="preserve"> </v>
      </c>
      <c r="EG64" s="65" t="str">
        <f>IF(EC64=0," ",VLOOKUP(EC64,PROTOKOL!$A:$E,5,))</f>
        <v xml:space="preserve"> </v>
      </c>
      <c r="EH64" s="82" t="str">
        <f t="shared" si="27"/>
        <v xml:space="preserve"> </v>
      </c>
      <c r="EI64" s="65"/>
      <c r="EJ64" s="82" t="str">
        <f t="shared" si="94"/>
        <v xml:space="preserve"> </v>
      </c>
      <c r="EK64" s="117"/>
      <c r="EL64" s="225">
        <v>15</v>
      </c>
      <c r="EM64" s="61" t="str">
        <f>IF(EO64=0," ",VLOOKUP(EO64,PROTOKOL!$A:$F,6))</f>
        <v>SIZDIRMAZLIK TAMİR</v>
      </c>
      <c r="EN64" s="62">
        <v>120</v>
      </c>
      <c r="EO64" s="62">
        <v>11</v>
      </c>
      <c r="EP64" s="62">
        <v>7.5</v>
      </c>
      <c r="EQ64" s="63">
        <f>IF(EO64=0," ",(VLOOKUP(EO64,PROTOKOL!$A$1:$E$28,2))*EP64)</f>
        <v>78</v>
      </c>
      <c r="ER64" s="64">
        <f t="shared" si="28"/>
        <v>42</v>
      </c>
      <c r="ES64" s="65">
        <f>IF(EO64=0," ",VLOOKUP(EO64,PROTOKOL!$A:$E,5,))</f>
        <v>0.61435714285714293</v>
      </c>
      <c r="ET64" s="82">
        <f t="shared" si="29"/>
        <v>25.803000000000004</v>
      </c>
      <c r="EU64" s="61" t="str">
        <f>IF(EW64=0," ",VLOOKUP(EW64,PROTOKOL!$A:$F,6))</f>
        <v xml:space="preserve"> </v>
      </c>
      <c r="EV64" s="66"/>
      <c r="EW64" s="66"/>
      <c r="EX64" s="62"/>
      <c r="EY64" s="63" t="str">
        <f>IF(EW64=0," ",(VLOOKUP(EW64,PROTOKOL!$A$1:$E$28,2))*EX64)</f>
        <v xml:space="preserve"> </v>
      </c>
      <c r="EZ64" s="64" t="str">
        <f t="shared" si="30"/>
        <v xml:space="preserve"> </v>
      </c>
      <c r="FA64" s="65" t="str">
        <f>IF(EW64=0," ",VLOOKUP(EW64,PROTOKOL!$A:$E,5,))</f>
        <v xml:space="preserve"> </v>
      </c>
      <c r="FB64" s="82" t="str">
        <f t="shared" si="31"/>
        <v xml:space="preserve"> </v>
      </c>
      <c r="FC64" s="65"/>
      <c r="FD64" s="82" t="str">
        <f t="shared" si="95"/>
        <v xml:space="preserve"> </v>
      </c>
      <c r="FE64" s="117"/>
      <c r="FF64" s="225">
        <v>15</v>
      </c>
      <c r="FG64" s="61" t="str">
        <f>IF(FI64=0," ",VLOOKUP(FI64,PROTOKOL!$A:$F,6))</f>
        <v xml:space="preserve"> </v>
      </c>
      <c r="FH64" s="62"/>
      <c r="FI64" s="62"/>
      <c r="FJ64" s="62"/>
      <c r="FK64" s="63" t="str">
        <f>IF(FI64=0," ",(VLOOKUP(FI64,PROTOKOL!$A$1:$E$28,2))*FJ64)</f>
        <v xml:space="preserve"> </v>
      </c>
      <c r="FL64" s="64" t="str">
        <f t="shared" si="32"/>
        <v xml:space="preserve"> </v>
      </c>
      <c r="FM64" s="65" t="str">
        <f>IF(FI64=0," ",VLOOKUP(FI64,PROTOKOL!$A:$E,5,))</f>
        <v xml:space="preserve"> </v>
      </c>
      <c r="FN64" s="82" t="str">
        <f t="shared" si="33"/>
        <v xml:space="preserve"> </v>
      </c>
      <c r="FO64" s="61" t="str">
        <f>IF(FQ64=0," ",VLOOKUP(FQ64,PROTOKOL!$A:$F,6))</f>
        <v xml:space="preserve"> </v>
      </c>
      <c r="FP64" s="66"/>
      <c r="FQ64" s="66"/>
      <c r="FR64" s="62"/>
      <c r="FS64" s="63" t="str">
        <f>IF(FQ64=0," ",(VLOOKUP(FQ64,PROTOKOL!$A$1:$E$28,2))*FR64)</f>
        <v xml:space="preserve"> </v>
      </c>
      <c r="FT64" s="64" t="str">
        <f t="shared" si="34"/>
        <v xml:space="preserve"> </v>
      </c>
      <c r="FU64" s="65" t="str">
        <f>IF(FQ64=0," ",VLOOKUP(FQ64,PROTOKOL!$A:$E,5,))</f>
        <v xml:space="preserve"> </v>
      </c>
      <c r="FV64" s="82" t="str">
        <f t="shared" si="35"/>
        <v xml:space="preserve"> </v>
      </c>
      <c r="FW64" s="65"/>
      <c r="FX64" s="82" t="str">
        <f t="shared" si="96"/>
        <v xml:space="preserve"> </v>
      </c>
      <c r="FY64" s="117"/>
      <c r="FZ64" s="225">
        <v>15</v>
      </c>
      <c r="GA64" s="61" t="str">
        <f>IF(GC64=0," ",VLOOKUP(GC64,PROTOKOL!$A:$F,6))</f>
        <v>PANTOGRAF LAVABO TAŞLAMA</v>
      </c>
      <c r="GB64" s="62">
        <v>93</v>
      </c>
      <c r="GC64" s="62">
        <v>9</v>
      </c>
      <c r="GD64" s="62">
        <v>7.5</v>
      </c>
      <c r="GE64" s="63">
        <f>IF(GC64=0," ",(VLOOKUP(GC64,PROTOKOL!$A$1:$E$28,2))*GD64)</f>
        <v>65</v>
      </c>
      <c r="GF64" s="64">
        <f t="shared" si="36"/>
        <v>28</v>
      </c>
      <c r="GG64" s="65">
        <f>IF(GC64=0," ",VLOOKUP(GC64,PROTOKOL!$A:$E,5,))</f>
        <v>0.73722857142857134</v>
      </c>
      <c r="GH64" s="82">
        <f t="shared" si="37"/>
        <v>20.642399999999999</v>
      </c>
      <c r="GI64" s="61" t="str">
        <f>IF(GK64=0," ",VLOOKUP(GK64,PROTOKOL!$A:$F,6))</f>
        <v xml:space="preserve"> </v>
      </c>
      <c r="GJ64" s="66"/>
      <c r="GK64" s="66"/>
      <c r="GL64" s="62"/>
      <c r="GM64" s="63" t="str">
        <f>IF(GK64=0," ",(VLOOKUP(GK64,PROTOKOL!$A$1:$E$28,2))*GL64)</f>
        <v xml:space="preserve"> </v>
      </c>
      <c r="GN64" s="64" t="str">
        <f t="shared" si="38"/>
        <v xml:space="preserve"> </v>
      </c>
      <c r="GO64" s="65" t="str">
        <f>IF(GK64=0," ",VLOOKUP(GK64,PROTOKOL!$A:$E,5,))</f>
        <v xml:space="preserve"> </v>
      </c>
      <c r="GP64" s="82" t="str">
        <f t="shared" si="39"/>
        <v xml:space="preserve"> </v>
      </c>
      <c r="GQ64" s="65"/>
      <c r="GR64" s="82" t="str">
        <f t="shared" si="97"/>
        <v xml:space="preserve"> </v>
      </c>
      <c r="GS64" s="117"/>
      <c r="GT64" s="225">
        <v>15</v>
      </c>
      <c r="GU64" s="61" t="str">
        <f>IF(GW64=0," ",VLOOKUP(GW64,PROTOKOL!$A:$F,6))</f>
        <v>VAKUM TEST</v>
      </c>
      <c r="GV64" s="62">
        <v>45</v>
      </c>
      <c r="GW64" s="62">
        <v>4</v>
      </c>
      <c r="GX64" s="62">
        <v>1.5</v>
      </c>
      <c r="GY64" s="63">
        <f>IF(GW64=0," ",(VLOOKUP(GW64,PROTOKOL!$A$1:$E$28,2))*GX64)</f>
        <v>30</v>
      </c>
      <c r="GZ64" s="64">
        <f t="shared" si="40"/>
        <v>15</v>
      </c>
      <c r="HA64" s="65">
        <f>IF(GW64=0," ",VLOOKUP(GW64,PROTOKOL!$A:$E,5,))</f>
        <v>0.32253749999999998</v>
      </c>
      <c r="HB64" s="82">
        <f t="shared" si="41"/>
        <v>4.8380624999999995</v>
      </c>
      <c r="HC64" s="61" t="str">
        <f>IF(HE64=0," ",VLOOKUP(HE64,PROTOKOL!$A:$F,6))</f>
        <v xml:space="preserve"> </v>
      </c>
      <c r="HD64" s="66"/>
      <c r="HE64" s="66"/>
      <c r="HF64" s="62"/>
      <c r="HG64" s="63" t="str">
        <f>IF(HE64=0," ",(VLOOKUP(HE64,PROTOKOL!$A$1:$E$28,2))*HF64)</f>
        <v xml:space="preserve"> </v>
      </c>
      <c r="HH64" s="64" t="str">
        <f t="shared" si="42"/>
        <v xml:space="preserve"> </v>
      </c>
      <c r="HI64" s="65" t="str">
        <f>IF(HE64=0," ",VLOOKUP(HE64,PROTOKOL!$A:$E,5,))</f>
        <v xml:space="preserve"> </v>
      </c>
      <c r="HJ64" s="82" t="str">
        <f t="shared" si="43"/>
        <v xml:space="preserve"> </v>
      </c>
      <c r="HK64" s="65"/>
      <c r="HL64" s="82" t="str">
        <f t="shared" si="98"/>
        <v xml:space="preserve"> </v>
      </c>
      <c r="HM64" s="117"/>
      <c r="HN64" s="225">
        <v>15</v>
      </c>
      <c r="HO64" s="61" t="str">
        <f>IF(HQ64=0," ",VLOOKUP(HQ64,PROTOKOL!$A:$F,6))</f>
        <v>VAKUM TEST</v>
      </c>
      <c r="HP64" s="62">
        <v>136</v>
      </c>
      <c r="HQ64" s="62">
        <v>4</v>
      </c>
      <c r="HR64" s="62">
        <v>4.5</v>
      </c>
      <c r="HS64" s="63">
        <f>IF(HQ64=0," ",(VLOOKUP(HQ64,PROTOKOL!$A$1:$E$28,2))*HR64)</f>
        <v>90</v>
      </c>
      <c r="HT64" s="64">
        <f t="shared" si="44"/>
        <v>46</v>
      </c>
      <c r="HU64" s="65">
        <f>IF(HQ64=0," ",VLOOKUP(HQ64,PROTOKOL!$A:$E,5,))</f>
        <v>0.32253749999999998</v>
      </c>
      <c r="HV64" s="82">
        <f t="shared" si="45"/>
        <v>14.836724999999999</v>
      </c>
      <c r="HW64" s="61" t="str">
        <f>IF(HY64=0," ",VLOOKUP(HY64,PROTOKOL!$A:$F,6))</f>
        <v xml:space="preserve"> </v>
      </c>
      <c r="HX64" s="66"/>
      <c r="HY64" s="66"/>
      <c r="HZ64" s="62"/>
      <c r="IA64" s="63" t="str">
        <f>IF(HY64=0," ",(VLOOKUP(HY64,PROTOKOL!$A$1:$E$28,2))*HZ64)</f>
        <v xml:space="preserve"> </v>
      </c>
      <c r="IB64" s="64" t="str">
        <f t="shared" si="46"/>
        <v xml:space="preserve"> </v>
      </c>
      <c r="IC64" s="65" t="str">
        <f>IF(HY64=0," ",VLOOKUP(HY64,PROTOKOL!$A:$E,5,))</f>
        <v xml:space="preserve"> </v>
      </c>
      <c r="ID64" s="82" t="str">
        <f t="shared" si="47"/>
        <v xml:space="preserve"> </v>
      </c>
      <c r="IE64" s="65"/>
      <c r="IF64" s="82" t="str">
        <f t="shared" si="99"/>
        <v xml:space="preserve"> </v>
      </c>
      <c r="IG64" s="117"/>
      <c r="IH64" s="225">
        <v>15</v>
      </c>
      <c r="II64" s="61" t="str">
        <f>IF(IK64=0," ",VLOOKUP(IK64,PROTOKOL!$A:$F,6))</f>
        <v>VAKUM TEST</v>
      </c>
      <c r="IJ64" s="62">
        <v>232</v>
      </c>
      <c r="IK64" s="62">
        <v>4</v>
      </c>
      <c r="IL64" s="62">
        <v>7.5</v>
      </c>
      <c r="IM64" s="63">
        <f>IF(IK64=0," ",(VLOOKUP(IK64,PROTOKOL!$A$1:$E$28,2))*IL64)</f>
        <v>150</v>
      </c>
      <c r="IN64" s="64">
        <f t="shared" si="48"/>
        <v>82</v>
      </c>
      <c r="IO64" s="65">
        <f>IF(IK64=0," ",VLOOKUP(IK64,PROTOKOL!$A:$E,5,))</f>
        <v>0.32253749999999998</v>
      </c>
      <c r="IP64" s="82">
        <f t="shared" si="49"/>
        <v>26.448074999999999</v>
      </c>
      <c r="IQ64" s="61" t="str">
        <f>IF(IS64=0," ",VLOOKUP(IS64,PROTOKOL!$A:$F,6))</f>
        <v xml:space="preserve"> </v>
      </c>
      <c r="IR64" s="66"/>
      <c r="IS64" s="66"/>
      <c r="IT64" s="62"/>
      <c r="IU64" s="63" t="str">
        <f>IF(IS64=0," ",(VLOOKUP(IS64,PROTOKOL!$A$1:$E$28,2))*IT64)</f>
        <v xml:space="preserve"> </v>
      </c>
      <c r="IV64" s="64" t="str">
        <f t="shared" si="50"/>
        <v xml:space="preserve"> </v>
      </c>
      <c r="IW64" s="65" t="str">
        <f>IF(IS64=0," ",VLOOKUP(IS64,PROTOKOL!$A:$E,5,))</f>
        <v xml:space="preserve"> </v>
      </c>
      <c r="IX64" s="82" t="str">
        <f t="shared" si="51"/>
        <v xml:space="preserve"> </v>
      </c>
      <c r="IY64" s="65"/>
      <c r="IZ64" s="82" t="str">
        <f t="shared" si="100"/>
        <v xml:space="preserve"> </v>
      </c>
      <c r="JA64" s="117"/>
      <c r="JB64" s="225">
        <v>15</v>
      </c>
      <c r="JC64" s="61" t="str">
        <f>IF(JE64=0," ",VLOOKUP(JE64,PROTOKOL!$A:$F,6))</f>
        <v xml:space="preserve"> </v>
      </c>
      <c r="JD64" s="62"/>
      <c r="JE64" s="62"/>
      <c r="JF64" s="62"/>
      <c r="JG64" s="63" t="str">
        <f>IF(JE64=0," ",(VLOOKUP(JE64,PROTOKOL!$A$1:$E$28,2))*JF64)</f>
        <v xml:space="preserve"> </v>
      </c>
      <c r="JH64" s="64" t="str">
        <f t="shared" si="52"/>
        <v xml:space="preserve"> </v>
      </c>
      <c r="JI64" s="65" t="str">
        <f>IF(JE64=0," ",VLOOKUP(JE64,PROTOKOL!$A:$E,5,))</f>
        <v xml:space="preserve"> </v>
      </c>
      <c r="JJ64" s="82" t="str">
        <f t="shared" si="53"/>
        <v xml:space="preserve"> </v>
      </c>
      <c r="JK64" s="61" t="str">
        <f>IF(JM64=0," ",VLOOKUP(JM64,PROTOKOL!$A:$F,6))</f>
        <v xml:space="preserve"> </v>
      </c>
      <c r="JL64" s="66"/>
      <c r="JM64" s="66"/>
      <c r="JN64" s="62"/>
      <c r="JO64" s="63" t="str">
        <f>IF(JM64=0," ",(VLOOKUP(JM64,PROTOKOL!$A$1:$E$28,2))*JN64)</f>
        <v xml:space="preserve"> </v>
      </c>
      <c r="JP64" s="64" t="str">
        <f t="shared" si="54"/>
        <v xml:space="preserve"> </v>
      </c>
      <c r="JQ64" s="65" t="str">
        <f>IF(JM64=0," ",VLOOKUP(JM64,PROTOKOL!$A:$E,5,))</f>
        <v xml:space="preserve"> </v>
      </c>
      <c r="JR64" s="82" t="str">
        <f t="shared" si="55"/>
        <v xml:space="preserve"> </v>
      </c>
      <c r="JS64" s="65"/>
      <c r="JT64" s="82" t="str">
        <f t="shared" si="101"/>
        <v xml:space="preserve"> </v>
      </c>
      <c r="JU64" s="117"/>
      <c r="JV64" s="225">
        <v>15</v>
      </c>
      <c r="JW64" s="61" t="str">
        <f>IF(JY64=0," ",VLOOKUP(JY64,PROTOKOL!$A:$F,6))</f>
        <v>PANTOGRAF LAVABO TAŞLAMA</v>
      </c>
      <c r="JX64" s="62">
        <v>93</v>
      </c>
      <c r="JY64" s="62">
        <v>9</v>
      </c>
      <c r="JZ64" s="62">
        <v>7.5</v>
      </c>
      <c r="KA64" s="63">
        <f>IF(JY64=0," ",(VLOOKUP(JY64,PROTOKOL!$A$1:$E$28,2))*JZ64)</f>
        <v>65</v>
      </c>
      <c r="KB64" s="64">
        <f t="shared" si="56"/>
        <v>28</v>
      </c>
      <c r="KC64" s="65">
        <f>IF(JY64=0," ",VLOOKUP(JY64,PROTOKOL!$A:$E,5,))</f>
        <v>0.73722857142857134</v>
      </c>
      <c r="KD64" s="82">
        <f t="shared" si="57"/>
        <v>20.642399999999999</v>
      </c>
      <c r="KE64" s="61" t="str">
        <f>IF(KG64=0," ",VLOOKUP(KG64,PROTOKOL!$A:$F,6))</f>
        <v xml:space="preserve"> </v>
      </c>
      <c r="KF64" s="66"/>
      <c r="KG64" s="66"/>
      <c r="KH64" s="62"/>
      <c r="KI64" s="63" t="str">
        <f>IF(KG64=0," ",(VLOOKUP(KG64,PROTOKOL!$A$1:$E$28,2))*KH64)</f>
        <v xml:space="preserve"> </v>
      </c>
      <c r="KJ64" s="64" t="str">
        <f t="shared" si="58"/>
        <v xml:space="preserve"> </v>
      </c>
      <c r="KK64" s="65" t="str">
        <f>IF(KG64=0," ",VLOOKUP(KG64,PROTOKOL!$A:$E,5,))</f>
        <v xml:space="preserve"> </v>
      </c>
      <c r="KL64" s="82" t="str">
        <f t="shared" si="59"/>
        <v xml:space="preserve"> </v>
      </c>
      <c r="KM64" s="65"/>
      <c r="KN64" s="82" t="str">
        <f t="shared" si="102"/>
        <v xml:space="preserve"> </v>
      </c>
      <c r="KO64" s="117"/>
      <c r="KP64" s="225">
        <v>15</v>
      </c>
      <c r="KQ64" s="61" t="str">
        <f>IF(KS64=0," ",VLOOKUP(KS64,PROTOKOL!$A:$F,6))</f>
        <v>VAKUM TEST</v>
      </c>
      <c r="KR64" s="62">
        <v>231</v>
      </c>
      <c r="KS64" s="62">
        <v>4</v>
      </c>
      <c r="KT64" s="62">
        <v>7.5</v>
      </c>
      <c r="KU64" s="63">
        <f>IF(KS64=0," ",(VLOOKUP(KS64,PROTOKOL!$A$1:$E$28,2))*KT64)</f>
        <v>150</v>
      </c>
      <c r="KV64" s="64">
        <f t="shared" si="60"/>
        <v>81</v>
      </c>
      <c r="KW64" s="65">
        <f>IF(KS64=0," ",VLOOKUP(KS64,PROTOKOL!$A:$E,5,))</f>
        <v>0.32253749999999998</v>
      </c>
      <c r="KX64" s="82">
        <f t="shared" si="61"/>
        <v>26.125537499999997</v>
      </c>
      <c r="KY64" s="61" t="str">
        <f>IF(LA64=0," ",VLOOKUP(LA64,PROTOKOL!$A:$F,6))</f>
        <v xml:space="preserve"> </v>
      </c>
      <c r="KZ64" s="66"/>
      <c r="LA64" s="66"/>
      <c r="LB64" s="62"/>
      <c r="LC64" s="63" t="str">
        <f>IF(LA64=0," ",(VLOOKUP(LA64,PROTOKOL!$A$1:$E$28,2))*LB64)</f>
        <v xml:space="preserve"> </v>
      </c>
      <c r="LD64" s="64" t="str">
        <f t="shared" si="62"/>
        <v xml:space="preserve"> </v>
      </c>
      <c r="LE64" s="65" t="str">
        <f>IF(LA64=0," ",VLOOKUP(LA64,PROTOKOL!$A:$E,5,))</f>
        <v xml:space="preserve"> </v>
      </c>
      <c r="LF64" s="82" t="str">
        <f t="shared" si="63"/>
        <v xml:space="preserve"> </v>
      </c>
      <c r="LG64" s="65"/>
      <c r="LH64" s="82" t="str">
        <f t="shared" si="103"/>
        <v xml:space="preserve"> </v>
      </c>
      <c r="LI64" s="117"/>
      <c r="LJ64" s="225">
        <v>15</v>
      </c>
      <c r="LK64" s="61" t="str">
        <f>IF(LM64=0," ",VLOOKUP(LM64,PROTOKOL!$A:$F,6))</f>
        <v>PANTOGRAF LAVABO TAŞLAMA</v>
      </c>
      <c r="LL64" s="62">
        <v>93</v>
      </c>
      <c r="LM64" s="62">
        <v>9</v>
      </c>
      <c r="LN64" s="62">
        <v>7.5</v>
      </c>
      <c r="LO64" s="63">
        <f>IF(LM64=0," ",(VLOOKUP(LM64,PROTOKOL!$A$1:$E$28,2))*LN64)</f>
        <v>65</v>
      </c>
      <c r="LP64" s="64">
        <f t="shared" si="64"/>
        <v>28</v>
      </c>
      <c r="LQ64" s="65">
        <f>IF(LM64=0," ",VLOOKUP(LM64,PROTOKOL!$A:$E,5,))</f>
        <v>0.73722857142857134</v>
      </c>
      <c r="LR64" s="82">
        <f t="shared" si="65"/>
        <v>20.642399999999999</v>
      </c>
      <c r="LS64" s="61" t="str">
        <f>IF(LU64=0," ",VLOOKUP(LU64,PROTOKOL!$A:$F,6))</f>
        <v xml:space="preserve"> </v>
      </c>
      <c r="LT64" s="66"/>
      <c r="LU64" s="66"/>
      <c r="LV64" s="62"/>
      <c r="LW64" s="63" t="str">
        <f>IF(LU64=0," ",(VLOOKUP(LU64,PROTOKOL!$A$1:$E$28,2))*LV64)</f>
        <v xml:space="preserve"> </v>
      </c>
      <c r="LX64" s="64" t="str">
        <f t="shared" si="66"/>
        <v xml:space="preserve"> </v>
      </c>
      <c r="LY64" s="65" t="str">
        <f>IF(LU64=0," ",VLOOKUP(LU64,PROTOKOL!$A:$E,5,))</f>
        <v xml:space="preserve"> </v>
      </c>
      <c r="LZ64" s="82" t="str">
        <f t="shared" si="67"/>
        <v xml:space="preserve"> </v>
      </c>
      <c r="MA64" s="65"/>
      <c r="MB64" s="82" t="str">
        <f t="shared" si="104"/>
        <v xml:space="preserve"> </v>
      </c>
      <c r="MC64" s="117"/>
      <c r="MD64" s="225">
        <v>15</v>
      </c>
      <c r="ME64" s="61" t="str">
        <f>IF(MG64=0," ",VLOOKUP(MG64,PROTOKOL!$A:$F,6))</f>
        <v>PERDE KESME SULU SİST.</v>
      </c>
      <c r="MF64" s="62">
        <v>70</v>
      </c>
      <c r="MG64" s="62">
        <v>8</v>
      </c>
      <c r="MH64" s="62">
        <v>3.5</v>
      </c>
      <c r="MI64" s="63">
        <f>IF(MG64=0," ",(VLOOKUP(MG64,PROTOKOL!$A$1:$E$28,2))*MH64)</f>
        <v>45.733333333333334</v>
      </c>
      <c r="MJ64" s="64">
        <f t="shared" si="68"/>
        <v>24.266666666666666</v>
      </c>
      <c r="MK64" s="65">
        <f>IF(MG64=0," ",VLOOKUP(MG64,PROTOKOL!$A:$E,5,))</f>
        <v>0.49621153846153848</v>
      </c>
      <c r="ML64" s="200">
        <f t="shared" si="69"/>
        <v>12.041399999999999</v>
      </c>
      <c r="MM64" s="61" t="str">
        <f>IF(MO64=0," ",VLOOKUP(MO64,PROTOKOL!$A:$F,6))</f>
        <v xml:space="preserve"> </v>
      </c>
      <c r="MN64" s="66"/>
      <c r="MO64" s="66"/>
      <c r="MP64" s="62"/>
      <c r="MQ64" s="63" t="str">
        <f>IF(MO64=0," ",(VLOOKUP(MO64,PROTOKOL!$A$1:$E$28,2))*MP64)</f>
        <v xml:space="preserve"> </v>
      </c>
      <c r="MR64" s="64" t="str">
        <f t="shared" si="70"/>
        <v xml:space="preserve"> </v>
      </c>
      <c r="MS64" s="65" t="str">
        <f>IF(MO64=0," ",VLOOKUP(MO64,PROTOKOL!$A:$E,5,))</f>
        <v xml:space="preserve"> </v>
      </c>
      <c r="MT64" s="82" t="str">
        <f t="shared" si="71"/>
        <v xml:space="preserve"> </v>
      </c>
      <c r="MU64" s="65"/>
      <c r="MV64" s="82" t="str">
        <f t="shared" si="105"/>
        <v xml:space="preserve"> </v>
      </c>
      <c r="MW64" s="117"/>
      <c r="MX64" s="225">
        <v>15</v>
      </c>
      <c r="MY64" s="61" t="str">
        <f>IF(NA64=0," ",VLOOKUP(NA64,PROTOKOL!$A:$F,6))</f>
        <v>WNZL. LAV. VE DUV. ASMA KLZ</v>
      </c>
      <c r="MZ64" s="62">
        <v>182</v>
      </c>
      <c r="NA64" s="62">
        <v>1</v>
      </c>
      <c r="NB64" s="62">
        <v>6.5</v>
      </c>
      <c r="NC64" s="63">
        <f>IF(NA64=0," ",(VLOOKUP(NA64,PROTOKOL!$A$1:$E$28,2))*NB64)</f>
        <v>124.8</v>
      </c>
      <c r="ND64" s="64">
        <f t="shared" si="72"/>
        <v>57.2</v>
      </c>
      <c r="NE64" s="65">
        <f>IF(NA64=0," ",VLOOKUP(NA64,PROTOKOL!$A:$E,5,))</f>
        <v>0.33951315789473691</v>
      </c>
      <c r="NF64" s="82">
        <f t="shared" si="73"/>
        <v>19.420152631578951</v>
      </c>
      <c r="NG64" s="61" t="str">
        <f>IF(NI64=0," ",VLOOKUP(NI64,PROTOKOL!$A:$F,6))</f>
        <v xml:space="preserve"> </v>
      </c>
      <c r="NH64" s="66"/>
      <c r="NI64" s="66"/>
      <c r="NJ64" s="62"/>
      <c r="NK64" s="63" t="str">
        <f>IF(NI64=0," ",(VLOOKUP(NI64,PROTOKOL!$A$1:$E$28,2))*NJ64)</f>
        <v xml:space="preserve"> </v>
      </c>
      <c r="NL64" s="64" t="str">
        <f t="shared" si="74"/>
        <v xml:space="preserve"> </v>
      </c>
      <c r="NM64" s="65" t="str">
        <f>IF(NI64=0," ",VLOOKUP(NI64,PROTOKOL!$A:$E,5,))</f>
        <v xml:space="preserve"> </v>
      </c>
      <c r="NN64" s="82" t="str">
        <f t="shared" si="75"/>
        <v xml:space="preserve"> </v>
      </c>
      <c r="NO64" s="65"/>
      <c r="NP64" s="82" t="str">
        <f t="shared" si="106"/>
        <v xml:space="preserve"> </v>
      </c>
      <c r="NQ64" s="117"/>
      <c r="NR64" s="225">
        <v>15</v>
      </c>
      <c r="NS64" s="61" t="str">
        <f>IF(NU64=0," ",VLOOKUP(NU64,PROTOKOL!$A:$F,6))</f>
        <v xml:space="preserve"> </v>
      </c>
      <c r="NT64" s="62"/>
      <c r="NU64" s="62"/>
      <c r="NV64" s="62"/>
      <c r="NW64" s="63" t="str">
        <f>IF(NU64=0," ",(VLOOKUP(NU64,PROTOKOL!$A$1:$E$28,2))*NV64)</f>
        <v xml:space="preserve"> </v>
      </c>
      <c r="NX64" s="64" t="str">
        <f t="shared" si="76"/>
        <v xml:space="preserve"> </v>
      </c>
      <c r="NY64" s="65" t="str">
        <f>IF(NU64=0," ",VLOOKUP(NU64,PROTOKOL!$A:$E,5,))</f>
        <v xml:space="preserve"> </v>
      </c>
      <c r="NZ64" s="82" t="str">
        <f t="shared" si="77"/>
        <v xml:space="preserve"> </v>
      </c>
      <c r="OA64" s="61" t="str">
        <f>IF(OC64=0," ",VLOOKUP(OC64,PROTOKOL!$A:$F,6))</f>
        <v xml:space="preserve"> </v>
      </c>
      <c r="OB64" s="66"/>
      <c r="OC64" s="66"/>
      <c r="OD64" s="62"/>
      <c r="OE64" s="63" t="str">
        <f>IF(OC64=0," ",(VLOOKUP(OC64,PROTOKOL!$A$1:$E$28,2))*OD64)</f>
        <v xml:space="preserve"> </v>
      </c>
      <c r="OF64" s="64" t="str">
        <f t="shared" si="78"/>
        <v xml:space="preserve"> </v>
      </c>
      <c r="OG64" s="65" t="str">
        <f>IF(OC64=0," ",VLOOKUP(OC64,PROTOKOL!$A:$E,5,))</f>
        <v xml:space="preserve"> </v>
      </c>
      <c r="OH64" s="82" t="str">
        <f t="shared" si="79"/>
        <v xml:space="preserve"> </v>
      </c>
      <c r="OI64" s="65"/>
      <c r="OJ64" s="82" t="str">
        <f t="shared" si="107"/>
        <v xml:space="preserve"> </v>
      </c>
      <c r="OK64" s="117"/>
      <c r="OL64" s="207">
        <v>15</v>
      </c>
      <c r="OM64" s="225">
        <v>15</v>
      </c>
      <c r="ON64" s="61" t="str">
        <f>IF(OP64=0," ",VLOOKUP(OP64,PROTOKOL!$A:$F,6))</f>
        <v xml:space="preserve"> </v>
      </c>
      <c r="OO64" s="62"/>
      <c r="OP64" s="62"/>
      <c r="OQ64" s="62"/>
      <c r="OR64" s="63" t="str">
        <f>IF(OP64=0," ",(VLOOKUP(OP64,PROTOKOL!$A$1:$E$28,2))*OQ64)</f>
        <v xml:space="preserve"> </v>
      </c>
      <c r="OS64" s="64" t="str">
        <f t="shared" si="80"/>
        <v xml:space="preserve"> </v>
      </c>
      <c r="OT64" s="65" t="str">
        <f>IF(OP64=0," ",VLOOKUP(OP64,PROTOKOL!$A:$E,5,))</f>
        <v xml:space="preserve"> </v>
      </c>
      <c r="OU64" s="82" t="str">
        <f t="shared" si="81"/>
        <v xml:space="preserve"> </v>
      </c>
      <c r="OV64" s="61" t="str">
        <f>IF(OX64=0," ",VLOOKUP(OX64,PROTOKOL!$A:$F,6))</f>
        <v xml:space="preserve"> </v>
      </c>
      <c r="OW64" s="66"/>
      <c r="OX64" s="66"/>
      <c r="OY64" s="62"/>
      <c r="OZ64" s="63" t="str">
        <f>IF(OX64=0," ",(VLOOKUP(OX64,PROTOKOL!$A$1:$E$28,2))*OY64)</f>
        <v xml:space="preserve"> </v>
      </c>
      <c r="PA64" s="64" t="str">
        <f t="shared" si="108"/>
        <v xml:space="preserve"> </v>
      </c>
      <c r="PB64" s="65" t="str">
        <f>IF(OX64=0," ",VLOOKUP(OX64,PROTOKOL!$A:$E,5,))</f>
        <v xml:space="preserve"> </v>
      </c>
      <c r="PC64" s="82" t="str">
        <f t="shared" si="109"/>
        <v xml:space="preserve"> </v>
      </c>
      <c r="PD64" s="82">
        <f t="shared" si="110"/>
        <v>0</v>
      </c>
      <c r="PE64" s="82" t="str">
        <f t="shared" si="111"/>
        <v xml:space="preserve"> </v>
      </c>
      <c r="PF64" s="117"/>
      <c r="PG64" s="225">
        <v>15</v>
      </c>
      <c r="PH64" s="61" t="str">
        <f>IF(PJ64=0," ",VLOOKUP(PJ64,PROTOKOL!$A:$F,6))</f>
        <v>VAKUM TEST</v>
      </c>
      <c r="PI64" s="62">
        <v>233</v>
      </c>
      <c r="PJ64" s="62">
        <v>4</v>
      </c>
      <c r="PK64" s="62">
        <v>7.5</v>
      </c>
      <c r="PL64" s="63">
        <f>IF(PJ64=0," ",(VLOOKUP(PJ64,PROTOKOL!$A$1:$E$28,2))*PK64)</f>
        <v>150</v>
      </c>
      <c r="PM64" s="64">
        <f t="shared" si="84"/>
        <v>83</v>
      </c>
      <c r="PN64" s="65">
        <f>IF(PJ64=0," ",VLOOKUP(PJ64,PROTOKOL!$A:$E,5,))</f>
        <v>0.32253749999999998</v>
      </c>
      <c r="PO64" s="82">
        <f t="shared" si="85"/>
        <v>26.770612499999999</v>
      </c>
      <c r="PP64" s="61" t="str">
        <f>IF(PR64=0," ",VLOOKUP(PR64,PROTOKOL!$A:$F,6))</f>
        <v xml:space="preserve"> </v>
      </c>
      <c r="PQ64" s="66"/>
      <c r="PR64" s="66"/>
      <c r="PS64" s="62"/>
      <c r="PT64" s="63" t="str">
        <f>IF(PR64=0," ",(VLOOKUP(PR64,PROTOKOL!$A$1:$E$28,2))*PS64)</f>
        <v xml:space="preserve"> </v>
      </c>
      <c r="PU64" s="64" t="str">
        <f t="shared" si="86"/>
        <v xml:space="preserve"> </v>
      </c>
      <c r="PV64" s="65" t="str">
        <f>IF(PR64=0," ",VLOOKUP(PR64,PROTOKOL!$A:$E,5,))</f>
        <v xml:space="preserve"> </v>
      </c>
      <c r="PW64" s="82" t="str">
        <f t="shared" si="87"/>
        <v xml:space="preserve"> </v>
      </c>
      <c r="PX64" s="65"/>
      <c r="PY64" s="82" t="str">
        <f t="shared" si="112"/>
        <v xml:space="preserve"> </v>
      </c>
      <c r="PZ64" s="117"/>
      <c r="QA64" s="117"/>
      <c r="QB64" s="117"/>
      <c r="QC64" s="117"/>
      <c r="QD64" s="117"/>
      <c r="QE64" s="117"/>
      <c r="QF64" s="117"/>
      <c r="QG64" s="117"/>
      <c r="QH64" s="117"/>
      <c r="QI64" s="117"/>
      <c r="QJ64" s="117"/>
      <c r="QK64" s="117"/>
      <c r="QL64" s="117"/>
      <c r="QM64" s="117"/>
      <c r="QN64" s="117"/>
      <c r="QO64" s="117"/>
    </row>
    <row r="65" spans="1:457" ht="12.75" customHeight="1">
      <c r="B65" s="226"/>
      <c r="C65" s="61" t="str">
        <f>IF(E65=0," ",VLOOKUP(E65,PROTOKOL!$A:$F,6))</f>
        <v xml:space="preserve"> </v>
      </c>
      <c r="D65" s="62"/>
      <c r="E65" s="62"/>
      <c r="F65" s="62"/>
      <c r="G65" s="63" t="str">
        <f>IF(E65=0," ",(VLOOKUP(E65,PROTOKOL!$A$1:$E$28,2))*F65)</f>
        <v xml:space="preserve"> </v>
      </c>
      <c r="H65" s="64" t="str">
        <f t="shared" si="0"/>
        <v xml:space="preserve"> </v>
      </c>
      <c r="I65" s="65" t="str">
        <f>IF(E65=0," ",VLOOKUP(E65,PROTOKOL!$A:$E,5,))</f>
        <v xml:space="preserve"> </v>
      </c>
      <c r="J65" s="82" t="str">
        <f t="shared" si="1"/>
        <v xml:space="preserve"> </v>
      </c>
      <c r="K65" s="61" t="str">
        <f>IF(M65=0," ",VLOOKUP(M65,PROTOKOL!$A:$F,6))</f>
        <v xml:space="preserve"> </v>
      </c>
      <c r="L65" s="66"/>
      <c r="M65" s="66"/>
      <c r="N65" s="62"/>
      <c r="O65" s="63" t="str">
        <f>IF(M65=0," ",(VLOOKUP(M65,PROTOKOL!$A$1:$E$28,2))*N65)</f>
        <v xml:space="preserve"> </v>
      </c>
      <c r="P65" s="64" t="str">
        <f t="shared" si="2"/>
        <v xml:space="preserve"> </v>
      </c>
      <c r="Q65" s="65" t="str">
        <f>IF(M65=0," ",VLOOKUP(M65,PROTOKOL!$A:$E,5,))</f>
        <v xml:space="preserve"> </v>
      </c>
      <c r="R65" s="82" t="str">
        <f t="shared" si="3"/>
        <v xml:space="preserve"> </v>
      </c>
      <c r="S65" s="65"/>
      <c r="T65" s="82" t="str">
        <f t="shared" si="88"/>
        <v xml:space="preserve"> </v>
      </c>
      <c r="U65" s="185" t="str">
        <f>IF(F64+F65+F66=7.5,"ü","û")</f>
        <v>ü</v>
      </c>
      <c r="V65" s="226"/>
      <c r="W65" s="61" t="str">
        <f>IF(Y65=0," ",VLOOKUP(Y65,PROTOKOL!$A:$F,6))</f>
        <v xml:space="preserve"> </v>
      </c>
      <c r="X65" s="62"/>
      <c r="Y65" s="62"/>
      <c r="Z65" s="62"/>
      <c r="AA65" s="63" t="str">
        <f>IF(Y65=0," ",(VLOOKUP(Y65,PROTOKOL!$A$1:$E$28,2))*Z65)</f>
        <v xml:space="preserve"> </v>
      </c>
      <c r="AB65" s="64" t="str">
        <f t="shared" si="4"/>
        <v xml:space="preserve"> </v>
      </c>
      <c r="AC65" s="65" t="str">
        <f>IF(Y65=0," ",VLOOKUP(Y65,PROTOKOL!$A:$E,5,))</f>
        <v xml:space="preserve"> </v>
      </c>
      <c r="AD65" s="82" t="str">
        <f t="shared" si="5"/>
        <v xml:space="preserve"> </v>
      </c>
      <c r="AE65" s="61" t="str">
        <f>IF(AG65=0," ",VLOOKUP(AG65,PROTOKOL!$A:$F,6))</f>
        <v xml:space="preserve"> </v>
      </c>
      <c r="AF65" s="66"/>
      <c r="AG65" s="66"/>
      <c r="AH65" s="62"/>
      <c r="AI65" s="63" t="str">
        <f>IF(AG65=0," ",(VLOOKUP(AG65,PROTOKOL!$A$1:$E$28,2))*AH65)</f>
        <v xml:space="preserve"> </v>
      </c>
      <c r="AJ65" s="64" t="str">
        <f t="shared" si="6"/>
        <v xml:space="preserve"> </v>
      </c>
      <c r="AK65" s="65" t="str">
        <f>IF(AG65=0," ",VLOOKUP(AG65,PROTOKOL!$A:$E,5,))</f>
        <v xml:space="preserve"> </v>
      </c>
      <c r="AL65" s="82" t="str">
        <f t="shared" si="7"/>
        <v xml:space="preserve"> </v>
      </c>
      <c r="AM65" s="65"/>
      <c r="AN65" s="82" t="str">
        <f t="shared" si="89"/>
        <v xml:space="preserve"> </v>
      </c>
      <c r="AO65" s="185" t="str">
        <f>IF(Z64+Z65+Z66=7.5,"ü","û")</f>
        <v>ü</v>
      </c>
      <c r="AP65" s="226"/>
      <c r="AQ65" s="61" t="str">
        <f>IF(AS65=0," ",VLOOKUP(AS65,PROTOKOL!$A:$F,6))</f>
        <v xml:space="preserve"> </v>
      </c>
      <c r="AR65" s="62"/>
      <c r="AS65" s="62"/>
      <c r="AT65" s="62"/>
      <c r="AU65" s="63" t="str">
        <f>IF(AS65=0," ",(VLOOKUP(AS65,PROTOKOL!$A$1:$E$28,2))*AT65)</f>
        <v xml:space="preserve"> </v>
      </c>
      <c r="AV65" s="64" t="str">
        <f t="shared" si="8"/>
        <v xml:space="preserve"> </v>
      </c>
      <c r="AW65" s="65" t="str">
        <f>IF(AS65=0," ",VLOOKUP(AS65,PROTOKOL!$A:$E,5,))</f>
        <v xml:space="preserve"> </v>
      </c>
      <c r="AX65" s="82" t="str">
        <f t="shared" si="9"/>
        <v xml:space="preserve"> </v>
      </c>
      <c r="AY65" s="61" t="str">
        <f>IF(BA65=0," ",VLOOKUP(BA65,PROTOKOL!$A:$F,6))</f>
        <v>KOKU TESTİ</v>
      </c>
      <c r="AZ65" s="66">
        <v>1</v>
      </c>
      <c r="BA65" s="66">
        <v>16</v>
      </c>
      <c r="BB65" s="62">
        <v>1.5</v>
      </c>
      <c r="BC65" s="63">
        <f>IF(BA65=0," ",(VLOOKUP(BA65,PROTOKOL!$A$1:$E$28,2))*BB65)</f>
        <v>0</v>
      </c>
      <c r="BD65" s="64">
        <f t="shared" si="10"/>
        <v>1</v>
      </c>
      <c r="BE65" s="65">
        <f>IF(BA65=0," ",VLOOKUP(BA65,PROTOKOL!$A:$E,5,))</f>
        <v>25.405435113750318</v>
      </c>
      <c r="BF65" s="82">
        <f>IF(BA65=0," ",BE65*BD65)/7.5*1.5</f>
        <v>5.0810870227500642</v>
      </c>
      <c r="BG65" s="65">
        <v>3</v>
      </c>
      <c r="BH65" s="82">
        <f t="shared" si="90"/>
        <v>10.162174045500128</v>
      </c>
      <c r="BI65" s="185" t="str">
        <f>IF(AT64+AT65+AT66=7.5,"ü","û")</f>
        <v>ü</v>
      </c>
      <c r="BJ65" s="226"/>
      <c r="BK65" s="61" t="str">
        <f>IF(BM65=0," ",VLOOKUP(BM65,PROTOKOL!$A:$F,6))</f>
        <v xml:space="preserve"> </v>
      </c>
      <c r="BL65" s="62"/>
      <c r="BM65" s="62"/>
      <c r="BN65" s="62"/>
      <c r="BO65" s="63" t="str">
        <f>IF(BM65=0," ",(VLOOKUP(BM65,PROTOKOL!$A$1:$E$28,2))*BN65)</f>
        <v xml:space="preserve"> </v>
      </c>
      <c r="BP65" s="64" t="str">
        <f t="shared" si="12"/>
        <v xml:space="preserve"> </v>
      </c>
      <c r="BQ65" s="65" t="str">
        <f>IF(BM65=0," ",VLOOKUP(BM65,PROTOKOL!$A:$E,5,))</f>
        <v xml:space="preserve"> </v>
      </c>
      <c r="BR65" s="82" t="str">
        <f t="shared" si="13"/>
        <v xml:space="preserve"> </v>
      </c>
      <c r="BS65" s="61" t="str">
        <f>IF(BU65=0," ",VLOOKUP(BU65,PROTOKOL!$A:$F,6))</f>
        <v xml:space="preserve"> </v>
      </c>
      <c r="BT65" s="66"/>
      <c r="BU65" s="66"/>
      <c r="BV65" s="62"/>
      <c r="BW65" s="63" t="str">
        <f>IF(BU65=0," ",(VLOOKUP(BU65,PROTOKOL!$A$1:$E$28,2))*BV65)</f>
        <v xml:space="preserve"> </v>
      </c>
      <c r="BX65" s="64" t="str">
        <f t="shared" si="14"/>
        <v xml:space="preserve"> </v>
      </c>
      <c r="BY65" s="65" t="str">
        <f>IF(BU65=0," ",VLOOKUP(BU65,PROTOKOL!$A:$E,5,))</f>
        <v xml:space="preserve"> </v>
      </c>
      <c r="BZ65" s="82" t="str">
        <f t="shared" si="15"/>
        <v xml:space="preserve"> </v>
      </c>
      <c r="CA65" s="65"/>
      <c r="CB65" s="82" t="str">
        <f t="shared" si="91"/>
        <v xml:space="preserve"> </v>
      </c>
      <c r="CC65" s="185" t="str">
        <f>IF(AT64+AT65+AT66=7.5,"ü","û")</f>
        <v>ü</v>
      </c>
      <c r="CD65" s="226"/>
      <c r="CE65" s="61" t="str">
        <f>IF(CG65=0," ",VLOOKUP(CG65,PROTOKOL!$A:$F,6))</f>
        <v>Forklift Operatörü</v>
      </c>
      <c r="CF65" s="62">
        <v>1</v>
      </c>
      <c r="CG65" s="62">
        <v>13</v>
      </c>
      <c r="CH65" s="62">
        <v>1</v>
      </c>
      <c r="CI65" s="63">
        <f>IF(CG65=0," ",(VLOOKUP(CG65,PROTOKOL!$A$1:$E$28,2))*CH65)</f>
        <v>0</v>
      </c>
      <c r="CJ65" s="64">
        <f t="shared" si="16"/>
        <v>1</v>
      </c>
      <c r="CK65" s="65">
        <f>IF(CG65=0," ",VLOOKUP(CG65,PROTOKOL!$A:$E,5,))</f>
        <v>7.5</v>
      </c>
      <c r="CL65" s="82">
        <f>IF(CG65=0," ",CK65*CJ65)/7.5*1</f>
        <v>1</v>
      </c>
      <c r="CM65" s="61" t="str">
        <f>IF(CO65=0," ",VLOOKUP(CO65,PROTOKOL!$A:$F,6))</f>
        <v xml:space="preserve"> </v>
      </c>
      <c r="CN65" s="66"/>
      <c r="CO65" s="66"/>
      <c r="CP65" s="62"/>
      <c r="CQ65" s="63" t="str">
        <f>IF(CO65=0," ",(VLOOKUP(CO65,PROTOKOL!$A$1:$E$28,2))*CP65)</f>
        <v xml:space="preserve"> </v>
      </c>
      <c r="CR65" s="64" t="str">
        <f t="shared" si="18"/>
        <v xml:space="preserve"> </v>
      </c>
      <c r="CS65" s="65" t="str">
        <f>IF(CO65=0," ",VLOOKUP(CO65,PROTOKOL!$A:$E,5,))</f>
        <v xml:space="preserve"> </v>
      </c>
      <c r="CT65" s="82" t="str">
        <f t="shared" si="19"/>
        <v xml:space="preserve"> </v>
      </c>
      <c r="CU65" s="65"/>
      <c r="CV65" s="82" t="str">
        <f t="shared" si="92"/>
        <v xml:space="preserve"> </v>
      </c>
      <c r="CW65" s="185" t="str">
        <f>IF(CH64+CH65+CH66=7.5,"ü","û")</f>
        <v>ü</v>
      </c>
      <c r="CX65" s="226"/>
      <c r="CY65" s="61" t="str">
        <f>IF(DA65=0," ",VLOOKUP(DA65,PROTOKOL!$A:$F,6))</f>
        <v xml:space="preserve"> </v>
      </c>
      <c r="CZ65" s="62"/>
      <c r="DA65" s="62"/>
      <c r="DB65" s="62"/>
      <c r="DC65" s="63" t="str">
        <f>IF(DA65=0," ",(VLOOKUP(DA65,PROTOKOL!$A$1:$E$28,2))*DB65)</f>
        <v xml:space="preserve"> </v>
      </c>
      <c r="DD65" s="64" t="str">
        <f t="shared" si="20"/>
        <v xml:space="preserve"> </v>
      </c>
      <c r="DE65" s="65" t="str">
        <f>IF(DA65=0," ",VLOOKUP(DA65,PROTOKOL!$A:$E,5,))</f>
        <v xml:space="preserve"> </v>
      </c>
      <c r="DF65" s="82" t="str">
        <f t="shared" si="21"/>
        <v xml:space="preserve"> </v>
      </c>
      <c r="DG65" s="61" t="str">
        <f>IF(DI65=0," ",VLOOKUP(DI65,PROTOKOL!$A:$F,6))</f>
        <v xml:space="preserve"> </v>
      </c>
      <c r="DH65" s="66"/>
      <c r="DI65" s="66"/>
      <c r="DJ65" s="62"/>
      <c r="DK65" s="63" t="str">
        <f>IF(DI65=0," ",(VLOOKUP(DI65,PROTOKOL!$A$1:$E$28,2))*DJ65)</f>
        <v xml:space="preserve"> </v>
      </c>
      <c r="DL65" s="64" t="str">
        <f t="shared" si="22"/>
        <v xml:space="preserve"> </v>
      </c>
      <c r="DM65" s="65" t="str">
        <f>IF(DI65=0," ",VLOOKUP(DI65,PROTOKOL!$A:$E,5,))</f>
        <v xml:space="preserve"> </v>
      </c>
      <c r="DN65" s="82" t="str">
        <f t="shared" si="23"/>
        <v xml:space="preserve"> </v>
      </c>
      <c r="DO65" s="65"/>
      <c r="DP65" s="82" t="str">
        <f t="shared" si="93"/>
        <v xml:space="preserve"> </v>
      </c>
      <c r="DQ65" s="185" t="str">
        <f>IF(DB64+DB65+DB66=7.5,"ü","û")</f>
        <v>ü</v>
      </c>
      <c r="DR65" s="226"/>
      <c r="DS65" s="61" t="str">
        <f>IF(DU65=0," ",VLOOKUP(DU65,PROTOKOL!$A:$F,6))</f>
        <v xml:space="preserve"> </v>
      </c>
      <c r="DT65" s="62"/>
      <c r="DU65" s="62"/>
      <c r="DV65" s="62"/>
      <c r="DW65" s="63" t="str">
        <f>IF(DU65=0," ",(VLOOKUP(DU65,PROTOKOL!$A$1:$E$28,2))*DV65)</f>
        <v xml:space="preserve"> </v>
      </c>
      <c r="DX65" s="64" t="str">
        <f t="shared" si="24"/>
        <v xml:space="preserve"> </v>
      </c>
      <c r="DY65" s="65" t="str">
        <f>IF(DU65=0," ",VLOOKUP(DU65,PROTOKOL!$A:$E,5,))</f>
        <v xml:space="preserve"> </v>
      </c>
      <c r="DZ65" s="82" t="str">
        <f t="shared" si="25"/>
        <v xml:space="preserve"> </v>
      </c>
      <c r="EA65" s="61" t="str">
        <f>IF(EC65=0," ",VLOOKUP(EC65,PROTOKOL!$A:$F,6))</f>
        <v xml:space="preserve"> </v>
      </c>
      <c r="EB65" s="66"/>
      <c r="EC65" s="66"/>
      <c r="ED65" s="62"/>
      <c r="EE65" s="63" t="str">
        <f>IF(EC65=0," ",(VLOOKUP(EC65,PROTOKOL!$A$1:$E$28,2))*ED65)</f>
        <v xml:space="preserve"> </v>
      </c>
      <c r="EF65" s="64" t="str">
        <f t="shared" si="26"/>
        <v xml:space="preserve"> </v>
      </c>
      <c r="EG65" s="65" t="str">
        <f>IF(EC65=0," ",VLOOKUP(EC65,PROTOKOL!$A:$E,5,))</f>
        <v xml:space="preserve"> </v>
      </c>
      <c r="EH65" s="82" t="str">
        <f t="shared" si="27"/>
        <v xml:space="preserve"> </v>
      </c>
      <c r="EI65" s="65"/>
      <c r="EJ65" s="82" t="str">
        <f t="shared" si="94"/>
        <v xml:space="preserve"> </v>
      </c>
      <c r="EK65" s="185" t="str">
        <f>IF(DB64+DB65+DB66=7.5,"ü","û")</f>
        <v>ü</v>
      </c>
      <c r="EL65" s="226"/>
      <c r="EM65" s="61" t="str">
        <f>IF(EO65=0," ",VLOOKUP(EO65,PROTOKOL!$A:$F,6))</f>
        <v xml:space="preserve"> </v>
      </c>
      <c r="EN65" s="62"/>
      <c r="EO65" s="62"/>
      <c r="EP65" s="62"/>
      <c r="EQ65" s="63" t="str">
        <f>IF(EO65=0," ",(VLOOKUP(EO65,PROTOKOL!$A$1:$E$28,2))*EP65)</f>
        <v xml:space="preserve"> </v>
      </c>
      <c r="ER65" s="64" t="str">
        <f t="shared" si="28"/>
        <v xml:space="preserve"> </v>
      </c>
      <c r="ES65" s="65" t="str">
        <f>IF(EO65=0," ",VLOOKUP(EO65,PROTOKOL!$A:$E,5,))</f>
        <v xml:space="preserve"> </v>
      </c>
      <c r="ET65" s="82" t="str">
        <f t="shared" si="29"/>
        <v xml:space="preserve"> </v>
      </c>
      <c r="EU65" s="61" t="str">
        <f>IF(EW65=0," ",VLOOKUP(EW65,PROTOKOL!$A:$F,6))</f>
        <v xml:space="preserve"> </v>
      </c>
      <c r="EV65" s="66"/>
      <c r="EW65" s="66"/>
      <c r="EX65" s="62"/>
      <c r="EY65" s="63" t="str">
        <f>IF(EW65=0," ",(VLOOKUP(EW65,PROTOKOL!$A$1:$E$28,2))*EX65)</f>
        <v xml:space="preserve"> </v>
      </c>
      <c r="EZ65" s="64" t="str">
        <f t="shared" si="30"/>
        <v xml:space="preserve"> </v>
      </c>
      <c r="FA65" s="65" t="str">
        <f>IF(EW65=0," ",VLOOKUP(EW65,PROTOKOL!$A:$E,5,))</f>
        <v xml:space="preserve"> </v>
      </c>
      <c r="FB65" s="82" t="str">
        <f t="shared" si="31"/>
        <v xml:space="preserve"> </v>
      </c>
      <c r="FC65" s="65"/>
      <c r="FD65" s="82" t="str">
        <f t="shared" si="95"/>
        <v xml:space="preserve"> </v>
      </c>
      <c r="FE65" s="185" t="str">
        <f>IF(EP64+EP65+EP66=7.5,"ü","û")</f>
        <v>ü</v>
      </c>
      <c r="FF65" s="226"/>
      <c r="FG65" s="61" t="s">
        <v>48</v>
      </c>
      <c r="FH65" s="62"/>
      <c r="FI65" s="62"/>
      <c r="FJ65" s="62"/>
      <c r="FK65" s="63" t="str">
        <f>IF(FI65=0," ",(VLOOKUP(FI65,PROTOKOL!$A$1:$E$28,2))*FJ65)</f>
        <v xml:space="preserve"> </v>
      </c>
      <c r="FL65" s="64" t="str">
        <f t="shared" si="32"/>
        <v xml:space="preserve"> </v>
      </c>
      <c r="FM65" s="65" t="str">
        <f>IF(FI65=0," ",VLOOKUP(FI65,PROTOKOL!$A:$E,5,))</f>
        <v xml:space="preserve"> </v>
      </c>
      <c r="FN65" s="82" t="str">
        <f t="shared" si="33"/>
        <v xml:space="preserve"> </v>
      </c>
      <c r="FO65" s="61" t="str">
        <f>IF(FQ65=0," ",VLOOKUP(FQ65,PROTOKOL!$A:$F,6))</f>
        <v xml:space="preserve"> </v>
      </c>
      <c r="FP65" s="66"/>
      <c r="FQ65" s="66"/>
      <c r="FR65" s="62"/>
      <c r="FS65" s="63" t="str">
        <f>IF(FQ65=0," ",(VLOOKUP(FQ65,PROTOKOL!$A$1:$E$28,2))*FR65)</f>
        <v xml:space="preserve"> </v>
      </c>
      <c r="FT65" s="64" t="str">
        <f t="shared" si="34"/>
        <v xml:space="preserve"> </v>
      </c>
      <c r="FU65" s="65" t="str">
        <f>IF(FQ65=0," ",VLOOKUP(FQ65,PROTOKOL!$A:$E,5,))</f>
        <v xml:space="preserve"> </v>
      </c>
      <c r="FV65" s="82" t="str">
        <f t="shared" si="35"/>
        <v xml:space="preserve"> </v>
      </c>
      <c r="FW65" s="65"/>
      <c r="FX65" s="82" t="str">
        <f t="shared" si="96"/>
        <v xml:space="preserve"> </v>
      </c>
      <c r="FY65" s="185" t="str">
        <f>IF(EP64+EP65+EP66=7.5,"ü","û")</f>
        <v>ü</v>
      </c>
      <c r="FZ65" s="226"/>
      <c r="GA65" s="61" t="str">
        <f>IF(GC65=0," ",VLOOKUP(GC65,PROTOKOL!$A:$F,6))</f>
        <v xml:space="preserve"> </v>
      </c>
      <c r="GB65" s="62"/>
      <c r="GC65" s="62"/>
      <c r="GD65" s="62"/>
      <c r="GE65" s="63" t="str">
        <f>IF(GC65=0," ",(VLOOKUP(GC65,PROTOKOL!$A$1:$E$28,2))*GD65)</f>
        <v xml:space="preserve"> </v>
      </c>
      <c r="GF65" s="64" t="str">
        <f t="shared" si="36"/>
        <v xml:space="preserve"> </v>
      </c>
      <c r="GG65" s="65" t="str">
        <f>IF(GC65=0," ",VLOOKUP(GC65,PROTOKOL!$A:$E,5,))</f>
        <v xml:space="preserve"> </v>
      </c>
      <c r="GH65" s="82" t="str">
        <f t="shared" si="37"/>
        <v xml:space="preserve"> </v>
      </c>
      <c r="GI65" s="61" t="str">
        <f>IF(GK65=0," ",VLOOKUP(GK65,PROTOKOL!$A:$F,6))</f>
        <v xml:space="preserve"> </v>
      </c>
      <c r="GJ65" s="66"/>
      <c r="GK65" s="66"/>
      <c r="GL65" s="62"/>
      <c r="GM65" s="63" t="str">
        <f>IF(GK65=0," ",(VLOOKUP(GK65,PROTOKOL!$A$1:$E$28,2))*GL65)</f>
        <v xml:space="preserve"> </v>
      </c>
      <c r="GN65" s="64" t="str">
        <f t="shared" si="38"/>
        <v xml:space="preserve"> </v>
      </c>
      <c r="GO65" s="65" t="str">
        <f>IF(GK65=0," ",VLOOKUP(GK65,PROTOKOL!$A:$E,5,))</f>
        <v xml:space="preserve"> </v>
      </c>
      <c r="GP65" s="82" t="str">
        <f t="shared" si="39"/>
        <v xml:space="preserve"> </v>
      </c>
      <c r="GQ65" s="65"/>
      <c r="GR65" s="82" t="str">
        <f t="shared" si="97"/>
        <v xml:space="preserve"> </v>
      </c>
      <c r="GS65" s="185" t="str">
        <f>IF(GD64+GD65+GD66=7.5,"ü","û")</f>
        <v>ü</v>
      </c>
      <c r="GT65" s="226"/>
      <c r="GU65" s="61" t="str">
        <f>IF(GW65=0," ",VLOOKUP(GW65,PROTOKOL!$A:$F,6))</f>
        <v>PERDE KESME SULU SİST.</v>
      </c>
      <c r="GV65" s="62">
        <v>30</v>
      </c>
      <c r="GW65" s="62">
        <v>8</v>
      </c>
      <c r="GX65" s="62">
        <v>1.5</v>
      </c>
      <c r="GY65" s="63">
        <f>IF(GW65=0," ",(VLOOKUP(GW65,PROTOKOL!$A$1:$E$28,2))*GX65)</f>
        <v>19.600000000000001</v>
      </c>
      <c r="GZ65" s="64">
        <f t="shared" si="40"/>
        <v>10.399999999999999</v>
      </c>
      <c r="HA65" s="65">
        <f>IF(GW65=0," ",VLOOKUP(GW65,PROTOKOL!$A:$E,5,))</f>
        <v>0.49621153846153848</v>
      </c>
      <c r="HB65" s="82">
        <f t="shared" si="41"/>
        <v>5.1605999999999996</v>
      </c>
      <c r="HC65" s="61" t="str">
        <f>IF(HE65=0," ",VLOOKUP(HE65,PROTOKOL!$A:$F,6))</f>
        <v xml:space="preserve"> </v>
      </c>
      <c r="HD65" s="66"/>
      <c r="HE65" s="66"/>
      <c r="HF65" s="62"/>
      <c r="HG65" s="63" t="str">
        <f>IF(HE65=0," ",(VLOOKUP(HE65,PROTOKOL!$A$1:$E$28,2))*HF65)</f>
        <v xml:space="preserve"> </v>
      </c>
      <c r="HH65" s="64" t="str">
        <f t="shared" si="42"/>
        <v xml:space="preserve"> </v>
      </c>
      <c r="HI65" s="65" t="str">
        <f>IF(HE65=0," ",VLOOKUP(HE65,PROTOKOL!$A:$E,5,))</f>
        <v xml:space="preserve"> </v>
      </c>
      <c r="HJ65" s="82" t="str">
        <f t="shared" si="43"/>
        <v xml:space="preserve"> </v>
      </c>
      <c r="HK65" s="65"/>
      <c r="HL65" s="82" t="str">
        <f t="shared" si="98"/>
        <v xml:space="preserve"> </v>
      </c>
      <c r="HM65" s="185" t="str">
        <f>IF(GX64+GX65+GX66=7.5,"ü","û")</f>
        <v>ü</v>
      </c>
      <c r="HN65" s="226"/>
      <c r="HO65" s="61" t="str">
        <f>IF(HQ65=0," ",VLOOKUP(HQ65,PROTOKOL!$A:$F,6))</f>
        <v>PERDE KESME SULU SİST.</v>
      </c>
      <c r="HP65" s="62">
        <v>40</v>
      </c>
      <c r="HQ65" s="62">
        <v>8</v>
      </c>
      <c r="HR65" s="62">
        <v>2</v>
      </c>
      <c r="HS65" s="63">
        <f>IF(HQ65=0," ",(VLOOKUP(HQ65,PROTOKOL!$A$1:$E$28,2))*HR65)</f>
        <v>26.133333333333333</v>
      </c>
      <c r="HT65" s="64">
        <f t="shared" si="44"/>
        <v>13.866666666666667</v>
      </c>
      <c r="HU65" s="65">
        <f>IF(HQ65=0," ",VLOOKUP(HQ65,PROTOKOL!$A:$E,5,))</f>
        <v>0.49621153846153848</v>
      </c>
      <c r="HV65" s="82">
        <f t="shared" si="45"/>
        <v>6.8808000000000007</v>
      </c>
      <c r="HW65" s="61" t="str">
        <f>IF(HY65=0," ",VLOOKUP(HY65,PROTOKOL!$A:$F,6))</f>
        <v xml:space="preserve"> </v>
      </c>
      <c r="HX65" s="66"/>
      <c r="HY65" s="66"/>
      <c r="HZ65" s="62"/>
      <c r="IA65" s="63" t="str">
        <f>IF(HY65=0," ",(VLOOKUP(HY65,PROTOKOL!$A$1:$E$28,2))*HZ65)</f>
        <v xml:space="preserve"> </v>
      </c>
      <c r="IB65" s="64" t="str">
        <f t="shared" si="46"/>
        <v xml:space="preserve"> </v>
      </c>
      <c r="IC65" s="65" t="str">
        <f>IF(HY65=0," ",VLOOKUP(HY65,PROTOKOL!$A:$E,5,))</f>
        <v xml:space="preserve"> </v>
      </c>
      <c r="ID65" s="82" t="str">
        <f t="shared" si="47"/>
        <v xml:space="preserve"> </v>
      </c>
      <c r="IE65" s="65"/>
      <c r="IF65" s="82" t="str">
        <f t="shared" si="99"/>
        <v xml:space="preserve"> </v>
      </c>
      <c r="IG65" s="185" t="str">
        <f>IF(HR64+HR65+HR66=7.5,"ü","û")</f>
        <v>ü</v>
      </c>
      <c r="IH65" s="226"/>
      <c r="II65" s="61" t="str">
        <f>IF(IK65=0," ",VLOOKUP(IK65,PROTOKOL!$A:$F,6))</f>
        <v xml:space="preserve"> </v>
      </c>
      <c r="IJ65" s="62"/>
      <c r="IK65" s="62"/>
      <c r="IL65" s="62"/>
      <c r="IM65" s="63" t="str">
        <f>IF(IK65=0," ",(VLOOKUP(IK65,PROTOKOL!$A$1:$E$28,2))*IL65)</f>
        <v xml:space="preserve"> </v>
      </c>
      <c r="IN65" s="64" t="str">
        <f t="shared" si="48"/>
        <v xml:space="preserve"> </v>
      </c>
      <c r="IO65" s="65" t="str">
        <f>IF(IK65=0," ",VLOOKUP(IK65,PROTOKOL!$A:$E,5,))</f>
        <v xml:space="preserve"> </v>
      </c>
      <c r="IP65" s="82" t="str">
        <f t="shared" si="49"/>
        <v xml:space="preserve"> </v>
      </c>
      <c r="IQ65" s="61" t="str">
        <f>IF(IS65=0," ",VLOOKUP(IS65,PROTOKOL!$A:$F,6))</f>
        <v xml:space="preserve"> </v>
      </c>
      <c r="IR65" s="66"/>
      <c r="IS65" s="66"/>
      <c r="IT65" s="62"/>
      <c r="IU65" s="63" t="str">
        <f>IF(IS65=0," ",(VLOOKUP(IS65,PROTOKOL!$A$1:$E$28,2))*IT65)</f>
        <v xml:space="preserve"> </v>
      </c>
      <c r="IV65" s="64" t="str">
        <f t="shared" si="50"/>
        <v xml:space="preserve"> </v>
      </c>
      <c r="IW65" s="65" t="str">
        <f>IF(IS65=0," ",VLOOKUP(IS65,PROTOKOL!$A:$E,5,))</f>
        <v xml:space="preserve"> </v>
      </c>
      <c r="IX65" s="82" t="str">
        <f t="shared" si="51"/>
        <v xml:space="preserve"> </v>
      </c>
      <c r="IY65" s="65"/>
      <c r="IZ65" s="82" t="str">
        <f t="shared" si="100"/>
        <v xml:space="preserve"> </v>
      </c>
      <c r="JA65" s="185" t="str">
        <f>IF(HR64+HR65+HR66=7.5,"ü","û")</f>
        <v>ü</v>
      </c>
      <c r="JB65" s="226"/>
      <c r="JC65" s="61" t="s">
        <v>44</v>
      </c>
      <c r="JD65" s="62"/>
      <c r="JE65" s="62"/>
      <c r="JF65" s="62"/>
      <c r="JG65" s="63" t="str">
        <f>IF(JE65=0," ",(VLOOKUP(JE65,PROTOKOL!$A$1:$E$28,2))*JF65)</f>
        <v xml:space="preserve"> </v>
      </c>
      <c r="JH65" s="64" t="str">
        <f t="shared" si="52"/>
        <v xml:space="preserve"> </v>
      </c>
      <c r="JI65" s="65" t="str">
        <f>IF(JE65=0," ",VLOOKUP(JE65,PROTOKOL!$A:$E,5,))</f>
        <v xml:space="preserve"> </v>
      </c>
      <c r="JJ65" s="82" t="str">
        <f t="shared" si="53"/>
        <v xml:space="preserve"> </v>
      </c>
      <c r="JK65" s="61" t="str">
        <f>IF(JM65=0," ",VLOOKUP(JM65,PROTOKOL!$A:$F,6))</f>
        <v xml:space="preserve"> </v>
      </c>
      <c r="JL65" s="66"/>
      <c r="JM65" s="66"/>
      <c r="JN65" s="62"/>
      <c r="JO65" s="63" t="str">
        <f>IF(JM65=0," ",(VLOOKUP(JM65,PROTOKOL!$A$1:$E$28,2))*JN65)</f>
        <v xml:space="preserve"> </v>
      </c>
      <c r="JP65" s="64" t="str">
        <f t="shared" si="54"/>
        <v xml:space="preserve"> </v>
      </c>
      <c r="JQ65" s="65" t="str">
        <f>IF(JM65=0," ",VLOOKUP(JM65,PROTOKOL!$A:$E,5,))</f>
        <v xml:space="preserve"> </v>
      </c>
      <c r="JR65" s="82" t="str">
        <f t="shared" si="55"/>
        <v xml:space="preserve"> </v>
      </c>
      <c r="JS65" s="65"/>
      <c r="JT65" s="82" t="str">
        <f t="shared" si="101"/>
        <v xml:space="preserve"> </v>
      </c>
      <c r="JU65" s="185" t="str">
        <f>IF(JF64+JF65+JF66=7.5,"ü","û")</f>
        <v>û</v>
      </c>
      <c r="JV65" s="226"/>
      <c r="JW65" s="61" t="str">
        <f>IF(JY65=0," ",VLOOKUP(JY65,PROTOKOL!$A:$F,6))</f>
        <v xml:space="preserve"> </v>
      </c>
      <c r="JX65" s="62"/>
      <c r="JY65" s="62"/>
      <c r="JZ65" s="62"/>
      <c r="KA65" s="63" t="str">
        <f>IF(JY65=0," ",(VLOOKUP(JY65,PROTOKOL!$A$1:$E$28,2))*JZ65)</f>
        <v xml:space="preserve"> </v>
      </c>
      <c r="KB65" s="64" t="str">
        <f t="shared" si="56"/>
        <v xml:space="preserve"> </v>
      </c>
      <c r="KC65" s="65" t="str">
        <f>IF(JY65=0," ",VLOOKUP(JY65,PROTOKOL!$A:$E,5,))</f>
        <v xml:space="preserve"> </v>
      </c>
      <c r="KD65" s="82" t="str">
        <f t="shared" si="57"/>
        <v xml:space="preserve"> </v>
      </c>
      <c r="KE65" s="61" t="str">
        <f>IF(KG65=0," ",VLOOKUP(KG65,PROTOKOL!$A:$F,6))</f>
        <v xml:space="preserve"> </v>
      </c>
      <c r="KF65" s="66"/>
      <c r="KG65" s="66"/>
      <c r="KH65" s="62"/>
      <c r="KI65" s="63" t="str">
        <f>IF(KG65=0," ",(VLOOKUP(KG65,PROTOKOL!$A$1:$E$28,2))*KH65)</f>
        <v xml:space="preserve"> </v>
      </c>
      <c r="KJ65" s="64" t="str">
        <f t="shared" si="58"/>
        <v xml:space="preserve"> </v>
      </c>
      <c r="KK65" s="65" t="str">
        <f>IF(KG65=0," ",VLOOKUP(KG65,PROTOKOL!$A:$E,5,))</f>
        <v xml:space="preserve"> </v>
      </c>
      <c r="KL65" s="82" t="str">
        <f t="shared" si="59"/>
        <v xml:space="preserve"> </v>
      </c>
      <c r="KM65" s="65"/>
      <c r="KN65" s="82" t="str">
        <f t="shared" si="102"/>
        <v xml:space="preserve"> </v>
      </c>
      <c r="KO65" s="185" t="str">
        <f>IF(JZ64+JZ65+JZ66=7.5,"ü","û")</f>
        <v>ü</v>
      </c>
      <c r="KP65" s="226"/>
      <c r="KQ65" s="61" t="str">
        <f>IF(KS65=0," ",VLOOKUP(KS65,PROTOKOL!$A:$F,6))</f>
        <v xml:space="preserve"> </v>
      </c>
      <c r="KR65" s="62"/>
      <c r="KS65" s="62"/>
      <c r="KT65" s="62"/>
      <c r="KU65" s="63" t="str">
        <f>IF(KS65=0," ",(VLOOKUP(KS65,PROTOKOL!$A$1:$E$28,2))*KT65)</f>
        <v xml:space="preserve"> </v>
      </c>
      <c r="KV65" s="64" t="str">
        <f t="shared" si="60"/>
        <v xml:space="preserve"> </v>
      </c>
      <c r="KW65" s="65" t="str">
        <f>IF(KS65=0," ",VLOOKUP(KS65,PROTOKOL!$A:$E,5,))</f>
        <v xml:space="preserve"> </v>
      </c>
      <c r="KX65" s="82" t="str">
        <f t="shared" si="61"/>
        <v xml:space="preserve"> </v>
      </c>
      <c r="KY65" s="61" t="str">
        <f>IF(LA65=0," ",VLOOKUP(LA65,PROTOKOL!$A:$F,6))</f>
        <v xml:space="preserve"> </v>
      </c>
      <c r="KZ65" s="66"/>
      <c r="LA65" s="66"/>
      <c r="LB65" s="62"/>
      <c r="LC65" s="63" t="str">
        <f>IF(LA65=0," ",(VLOOKUP(LA65,PROTOKOL!$A$1:$E$28,2))*LB65)</f>
        <v xml:space="preserve"> </v>
      </c>
      <c r="LD65" s="64" t="str">
        <f t="shared" si="62"/>
        <v xml:space="preserve"> </v>
      </c>
      <c r="LE65" s="65" t="str">
        <f>IF(LA65=0," ",VLOOKUP(LA65,PROTOKOL!$A:$E,5,))</f>
        <v xml:space="preserve"> </v>
      </c>
      <c r="LF65" s="82" t="str">
        <f t="shared" si="63"/>
        <v xml:space="preserve"> </v>
      </c>
      <c r="LG65" s="65"/>
      <c r="LH65" s="82" t="str">
        <f t="shared" si="103"/>
        <v xml:space="preserve"> </v>
      </c>
      <c r="LI65" s="185" t="str">
        <f>IF(JZ64+JZ65+JZ66=7.5,"ü","û")</f>
        <v>ü</v>
      </c>
      <c r="LJ65" s="226"/>
      <c r="LK65" s="61" t="str">
        <f>IF(LM65=0," ",VLOOKUP(LM65,PROTOKOL!$A:$F,6))</f>
        <v xml:space="preserve"> </v>
      </c>
      <c r="LL65" s="62"/>
      <c r="LM65" s="62"/>
      <c r="LN65" s="62"/>
      <c r="LO65" s="63" t="str">
        <f>IF(LM65=0," ",(VLOOKUP(LM65,PROTOKOL!$A$1:$E$28,2))*LN65)</f>
        <v xml:space="preserve"> </v>
      </c>
      <c r="LP65" s="64" t="str">
        <f t="shared" si="64"/>
        <v xml:space="preserve"> </v>
      </c>
      <c r="LQ65" s="65" t="str">
        <f>IF(LM65=0," ",VLOOKUP(LM65,PROTOKOL!$A:$E,5,))</f>
        <v xml:space="preserve"> </v>
      </c>
      <c r="LR65" s="82" t="str">
        <f t="shared" si="65"/>
        <v xml:space="preserve"> </v>
      </c>
      <c r="LS65" s="61" t="str">
        <f>IF(LU65=0," ",VLOOKUP(LU65,PROTOKOL!$A:$F,6))</f>
        <v xml:space="preserve"> </v>
      </c>
      <c r="LT65" s="66"/>
      <c r="LU65" s="66"/>
      <c r="LV65" s="62"/>
      <c r="LW65" s="63" t="str">
        <f>IF(LU65=0," ",(VLOOKUP(LU65,PROTOKOL!$A$1:$E$28,2))*LV65)</f>
        <v xml:space="preserve"> </v>
      </c>
      <c r="LX65" s="64" t="str">
        <f t="shared" si="66"/>
        <v xml:space="preserve"> </v>
      </c>
      <c r="LY65" s="65" t="str">
        <f>IF(LU65=0," ",VLOOKUP(LU65,PROTOKOL!$A:$E,5,))</f>
        <v xml:space="preserve"> </v>
      </c>
      <c r="LZ65" s="82" t="str">
        <f t="shared" si="67"/>
        <v xml:space="preserve"> </v>
      </c>
      <c r="MA65" s="65"/>
      <c r="MB65" s="82" t="str">
        <f t="shared" si="104"/>
        <v xml:space="preserve"> </v>
      </c>
      <c r="MC65" s="185" t="str">
        <f>IF(LN64+LN65+LN66=7.5,"ü","û")</f>
        <v>ü</v>
      </c>
      <c r="MD65" s="226"/>
      <c r="ME65" s="61" t="str">
        <f>IF(MG65=0," ",VLOOKUP(MG65,PROTOKOL!$A:$F,6))</f>
        <v>PANTOGRAF LAVABO TAŞLAMA</v>
      </c>
      <c r="MF65" s="62">
        <v>65</v>
      </c>
      <c r="MG65" s="62">
        <v>9</v>
      </c>
      <c r="MH65" s="62">
        <v>4</v>
      </c>
      <c r="MI65" s="63">
        <f>IF(MG65=0," ",(VLOOKUP(MG65,PROTOKOL!$A$1:$E$28,2))*MH65)</f>
        <v>34.666666666666664</v>
      </c>
      <c r="MJ65" s="64">
        <f t="shared" si="68"/>
        <v>30.333333333333336</v>
      </c>
      <c r="MK65" s="65">
        <f>IF(MG65=0," ",VLOOKUP(MG65,PROTOKOL!$A:$E,5,))</f>
        <v>0.73722857142857134</v>
      </c>
      <c r="ML65" s="200">
        <f t="shared" si="69"/>
        <v>22.3626</v>
      </c>
      <c r="MM65" s="61" t="str">
        <f>IF(MO65=0," ",VLOOKUP(MO65,PROTOKOL!$A:$F,6))</f>
        <v xml:space="preserve"> </v>
      </c>
      <c r="MN65" s="66"/>
      <c r="MO65" s="66"/>
      <c r="MP65" s="62"/>
      <c r="MQ65" s="63" t="str">
        <f>IF(MO65=0," ",(VLOOKUP(MO65,PROTOKOL!$A$1:$E$28,2))*MP65)</f>
        <v xml:space="preserve"> </v>
      </c>
      <c r="MR65" s="64" t="str">
        <f t="shared" si="70"/>
        <v xml:space="preserve"> </v>
      </c>
      <c r="MS65" s="65" t="str">
        <f>IF(MO65=0," ",VLOOKUP(MO65,PROTOKOL!$A:$E,5,))</f>
        <v xml:space="preserve"> </v>
      </c>
      <c r="MT65" s="82" t="str">
        <f t="shared" si="71"/>
        <v xml:space="preserve"> </v>
      </c>
      <c r="MU65" s="65"/>
      <c r="MV65" s="82" t="str">
        <f t="shared" si="105"/>
        <v xml:space="preserve"> </v>
      </c>
      <c r="MW65" s="185" t="e">
        <f>IF(#REF!+#REF!+#REF!=7.5,"ü","û")</f>
        <v>#REF!</v>
      </c>
      <c r="MX65" s="226"/>
      <c r="MY65" s="61" t="str">
        <f>IF(NA65=0," ",VLOOKUP(NA65,PROTOKOL!$A:$F,6))</f>
        <v>Forklift Operatörü</v>
      </c>
      <c r="MZ65" s="62">
        <v>1</v>
      </c>
      <c r="NA65" s="62">
        <v>13</v>
      </c>
      <c r="NB65" s="62">
        <v>1</v>
      </c>
      <c r="NC65" s="63">
        <f>IF(NA65=0," ",(VLOOKUP(NA65,PROTOKOL!$A$1:$E$28,2))*NB65)</f>
        <v>0</v>
      </c>
      <c r="ND65" s="64">
        <f t="shared" si="72"/>
        <v>1</v>
      </c>
      <c r="NE65" s="65">
        <f>IF(NA65=0," ",VLOOKUP(NA65,PROTOKOL!$A:$E,5,))</f>
        <v>7.5</v>
      </c>
      <c r="NF65" s="82">
        <f>IF(NA65=0," ",NE65*ND65)/7.5*1</f>
        <v>1</v>
      </c>
      <c r="NG65" s="61" t="str">
        <f>IF(NI65=0," ",VLOOKUP(NI65,PROTOKOL!$A:$F,6))</f>
        <v xml:space="preserve"> </v>
      </c>
      <c r="NH65" s="66"/>
      <c r="NI65" s="66"/>
      <c r="NJ65" s="62"/>
      <c r="NK65" s="63" t="str">
        <f>IF(NI65=0," ",(VLOOKUP(NI65,PROTOKOL!$A$1:$E$28,2))*NJ65)</f>
        <v xml:space="preserve"> </v>
      </c>
      <c r="NL65" s="64" t="str">
        <f t="shared" si="74"/>
        <v xml:space="preserve"> </v>
      </c>
      <c r="NM65" s="65" t="str">
        <f>IF(NI65=0," ",VLOOKUP(NI65,PROTOKOL!$A:$E,5,))</f>
        <v xml:space="preserve"> </v>
      </c>
      <c r="NN65" s="82" t="str">
        <f t="shared" si="75"/>
        <v xml:space="preserve"> </v>
      </c>
      <c r="NO65" s="65"/>
      <c r="NP65" s="82" t="str">
        <f t="shared" si="106"/>
        <v xml:space="preserve"> </v>
      </c>
      <c r="NQ65" s="185" t="str">
        <f>IF(NB64+NB65+NB66=7.5,"ü","û")</f>
        <v>ü</v>
      </c>
      <c r="NR65" s="226"/>
      <c r="NS65" s="61" t="s">
        <v>48</v>
      </c>
      <c r="NT65" s="62"/>
      <c r="NU65" s="62"/>
      <c r="NV65" s="62"/>
      <c r="NW65" s="63" t="str">
        <f>IF(NU65=0," ",(VLOOKUP(NU65,PROTOKOL!$A$1:$E$28,2))*NV65)</f>
        <v xml:space="preserve"> </v>
      </c>
      <c r="NX65" s="64" t="str">
        <f t="shared" si="76"/>
        <v xml:space="preserve"> </v>
      </c>
      <c r="NY65" s="65" t="str">
        <f>IF(NU65=0," ",VLOOKUP(NU65,PROTOKOL!$A:$E,5,))</f>
        <v xml:space="preserve"> </v>
      </c>
      <c r="NZ65" s="82" t="str">
        <f t="shared" si="77"/>
        <v xml:space="preserve"> </v>
      </c>
      <c r="OA65" s="61" t="str">
        <f>IF(OC65=0," ",VLOOKUP(OC65,PROTOKOL!$A:$F,6))</f>
        <v xml:space="preserve"> </v>
      </c>
      <c r="OB65" s="66"/>
      <c r="OC65" s="66"/>
      <c r="OD65" s="62"/>
      <c r="OE65" s="63" t="str">
        <f>IF(OC65=0," ",(VLOOKUP(OC65,PROTOKOL!$A$1:$E$28,2))*OD65)</f>
        <v xml:space="preserve"> </v>
      </c>
      <c r="OF65" s="64" t="str">
        <f t="shared" si="78"/>
        <v xml:space="preserve"> </v>
      </c>
      <c r="OG65" s="65" t="str">
        <f>IF(OC65=0," ",VLOOKUP(OC65,PROTOKOL!$A:$E,5,))</f>
        <v xml:space="preserve"> </v>
      </c>
      <c r="OH65" s="82" t="str">
        <f t="shared" si="79"/>
        <v xml:space="preserve"> </v>
      </c>
      <c r="OI65" s="65"/>
      <c r="OJ65" s="82" t="str">
        <f t="shared" si="107"/>
        <v xml:space="preserve"> </v>
      </c>
      <c r="OK65" s="185" t="str">
        <f>IF(NV64+NV65+NV66=7.5,"ü","û")</f>
        <v>û</v>
      </c>
      <c r="OL65" s="208">
        <v>15</v>
      </c>
      <c r="OM65" s="226"/>
      <c r="ON65" s="61" t="str">
        <f>IF(OP65=0," ",VLOOKUP(OP65,PROTOKOL!$A:$F,6))</f>
        <v xml:space="preserve"> </v>
      </c>
      <c r="OO65" s="62"/>
      <c r="OP65" s="62"/>
      <c r="OQ65" s="62"/>
      <c r="OR65" s="63" t="str">
        <f>IF(OP65=0," ",(VLOOKUP(OP65,PROTOKOL!$A$1:$E$28,2))*OQ65)</f>
        <v xml:space="preserve"> </v>
      </c>
      <c r="OS65" s="64" t="str">
        <f t="shared" si="80"/>
        <v xml:space="preserve"> </v>
      </c>
      <c r="OT65" s="65" t="str">
        <f>IF(OP65=0," ",VLOOKUP(OP65,PROTOKOL!$A:$E,5,))</f>
        <v xml:space="preserve"> </v>
      </c>
      <c r="OU65" s="82" t="str">
        <f t="shared" si="81"/>
        <v xml:space="preserve"> </v>
      </c>
      <c r="OV65" s="61" t="str">
        <f>IF(OX65=0," ",VLOOKUP(OX65,PROTOKOL!$A:$F,6))</f>
        <v xml:space="preserve"> </v>
      </c>
      <c r="OW65" s="66"/>
      <c r="OX65" s="66"/>
      <c r="OY65" s="62"/>
      <c r="OZ65" s="63" t="str">
        <f>IF(OX65=0," ",(VLOOKUP(OX65,PROTOKOL!$A$1:$E$28,2))*OY65)</f>
        <v xml:space="preserve"> </v>
      </c>
      <c r="PA65" s="64" t="str">
        <f t="shared" si="108"/>
        <v xml:space="preserve"> </v>
      </c>
      <c r="PB65" s="65" t="str">
        <f>IF(OX65=0," ",VLOOKUP(OX65,PROTOKOL!$A:$E,5,))</f>
        <v xml:space="preserve"> </v>
      </c>
      <c r="PC65" s="82" t="str">
        <f t="shared" si="109"/>
        <v xml:space="preserve"> </v>
      </c>
      <c r="PD65" s="82">
        <f t="shared" si="110"/>
        <v>0</v>
      </c>
      <c r="PE65" s="82" t="str">
        <f t="shared" si="111"/>
        <v xml:space="preserve"> </v>
      </c>
      <c r="PF65" s="185" t="str">
        <f>IF(OQ64+OQ65+OQ66=7.5,"ü","û")</f>
        <v>û</v>
      </c>
      <c r="PG65" s="226"/>
      <c r="PH65" s="61" t="str">
        <f>IF(PJ65=0," ",VLOOKUP(PJ65,PROTOKOL!$A:$F,6))</f>
        <v xml:space="preserve"> </v>
      </c>
      <c r="PI65" s="62"/>
      <c r="PJ65" s="62"/>
      <c r="PK65" s="62"/>
      <c r="PL65" s="63" t="str">
        <f>IF(PJ65=0," ",(VLOOKUP(PJ65,PROTOKOL!$A$1:$E$28,2))*PK65)</f>
        <v xml:space="preserve"> </v>
      </c>
      <c r="PM65" s="64" t="str">
        <f t="shared" si="84"/>
        <v xml:space="preserve"> </v>
      </c>
      <c r="PN65" s="65" t="str">
        <f>IF(PJ65=0," ",VLOOKUP(PJ65,PROTOKOL!$A:$E,5,))</f>
        <v xml:space="preserve"> </v>
      </c>
      <c r="PO65" s="82" t="str">
        <f t="shared" si="85"/>
        <v xml:space="preserve"> </v>
      </c>
      <c r="PP65" s="61" t="str">
        <f>IF(PR65=0," ",VLOOKUP(PR65,PROTOKOL!$A:$F,6))</f>
        <v xml:space="preserve"> </v>
      </c>
      <c r="PQ65" s="66"/>
      <c r="PR65" s="66"/>
      <c r="PS65" s="62"/>
      <c r="PT65" s="63" t="str">
        <f>IF(PR65=0," ",(VLOOKUP(PR65,PROTOKOL!$A$1:$E$28,2))*PS65)</f>
        <v xml:space="preserve"> </v>
      </c>
      <c r="PU65" s="64" t="str">
        <f t="shared" si="86"/>
        <v xml:space="preserve"> </v>
      </c>
      <c r="PV65" s="65" t="str">
        <f>IF(PR65=0," ",VLOOKUP(PR65,PROTOKOL!$A:$E,5,))</f>
        <v xml:space="preserve"> </v>
      </c>
      <c r="PW65" s="82" t="str">
        <f t="shared" si="87"/>
        <v xml:space="preserve"> </v>
      </c>
      <c r="PX65" s="65"/>
      <c r="PY65" s="82" t="str">
        <f t="shared" si="112"/>
        <v xml:space="preserve"> </v>
      </c>
      <c r="PZ65" s="117"/>
      <c r="QA65" s="117"/>
      <c r="QB65" s="117"/>
      <c r="QC65" s="117"/>
      <c r="QD65" s="117"/>
      <c r="QE65" s="117"/>
      <c r="QF65" s="117"/>
      <c r="QG65" s="117"/>
      <c r="QH65" s="117"/>
      <c r="QI65" s="117"/>
      <c r="QJ65" s="117"/>
      <c r="QK65" s="117"/>
      <c r="QL65" s="117"/>
      <c r="QM65" s="117"/>
      <c r="QN65" s="117"/>
      <c r="QO65" s="117"/>
    </row>
    <row r="66" spans="1:457" ht="12.75" customHeight="1" thickBot="1">
      <c r="B66" s="227"/>
      <c r="C66" s="61" t="str">
        <f>IF(E66=0," ",VLOOKUP(E66,PROTOKOL!$A:$F,6))</f>
        <v xml:space="preserve"> </v>
      </c>
      <c r="D66" s="62"/>
      <c r="E66" s="62"/>
      <c r="F66" s="62"/>
      <c r="G66" s="63" t="str">
        <f>IF(E66=0," ",(VLOOKUP(E66,PROTOKOL!$A$1:$E$28,2))*F66)</f>
        <v xml:space="preserve"> </v>
      </c>
      <c r="H66" s="64" t="str">
        <f t="shared" si="0"/>
        <v xml:space="preserve"> </v>
      </c>
      <c r="I66" s="65" t="str">
        <f>IF(E66=0," ",VLOOKUP(E66,PROTOKOL!$A:$E,5,))</f>
        <v xml:space="preserve"> </v>
      </c>
      <c r="J66" s="82" t="str">
        <f t="shared" si="1"/>
        <v xml:space="preserve"> </v>
      </c>
      <c r="K66" s="61" t="str">
        <f>IF(M66=0," ",VLOOKUP(M66,PROTOKOL!$A:$F,6))</f>
        <v xml:space="preserve"> </v>
      </c>
      <c r="L66" s="66"/>
      <c r="M66" s="66"/>
      <c r="N66" s="62"/>
      <c r="O66" s="63" t="str">
        <f>IF(M66=0," ",(VLOOKUP(M66,PROTOKOL!$A$1:$E$28,2))*N66)</f>
        <v xml:space="preserve"> </v>
      </c>
      <c r="P66" s="64" t="str">
        <f t="shared" si="2"/>
        <v xml:space="preserve"> </v>
      </c>
      <c r="Q66" s="65" t="str">
        <f>IF(M66=0," ",VLOOKUP(M66,PROTOKOL!$A:$E,5,))</f>
        <v xml:space="preserve"> </v>
      </c>
      <c r="R66" s="82" t="str">
        <f t="shared" si="3"/>
        <v xml:space="preserve"> </v>
      </c>
      <c r="S66" s="65"/>
      <c r="T66" s="82" t="str">
        <f t="shared" si="88"/>
        <v xml:space="preserve"> </v>
      </c>
      <c r="U66" s="117"/>
      <c r="V66" s="227"/>
      <c r="W66" s="61" t="str">
        <f>IF(Y66=0," ",VLOOKUP(Y66,PROTOKOL!$A:$F,6))</f>
        <v xml:space="preserve"> </v>
      </c>
      <c r="X66" s="62"/>
      <c r="Y66" s="62"/>
      <c r="Z66" s="62"/>
      <c r="AA66" s="63" t="str">
        <f>IF(Y66=0," ",(VLOOKUP(Y66,PROTOKOL!$A$1:$E$28,2))*Z66)</f>
        <v xml:space="preserve"> </v>
      </c>
      <c r="AB66" s="64" t="str">
        <f t="shared" si="4"/>
        <v xml:space="preserve"> </v>
      </c>
      <c r="AC66" s="65" t="str">
        <f>IF(Y66=0," ",VLOOKUP(Y66,PROTOKOL!$A:$E,5,))</f>
        <v xml:space="preserve"> </v>
      </c>
      <c r="AD66" s="82" t="str">
        <f t="shared" si="5"/>
        <v xml:space="preserve"> </v>
      </c>
      <c r="AE66" s="61" t="str">
        <f>IF(AG66=0," ",VLOOKUP(AG66,PROTOKOL!$A:$F,6))</f>
        <v xml:space="preserve"> </v>
      </c>
      <c r="AF66" s="66"/>
      <c r="AG66" s="66"/>
      <c r="AH66" s="62"/>
      <c r="AI66" s="63" t="str">
        <f>IF(AG66=0," ",(VLOOKUP(AG66,PROTOKOL!$A$1:$E$28,2))*AH66)</f>
        <v xml:space="preserve"> </v>
      </c>
      <c r="AJ66" s="64" t="str">
        <f t="shared" si="6"/>
        <v xml:space="preserve"> </v>
      </c>
      <c r="AK66" s="65" t="str">
        <f>IF(AG66=0," ",VLOOKUP(AG66,PROTOKOL!$A:$E,5,))</f>
        <v xml:space="preserve"> </v>
      </c>
      <c r="AL66" s="82" t="str">
        <f t="shared" si="7"/>
        <v xml:space="preserve"> </v>
      </c>
      <c r="AM66" s="65"/>
      <c r="AN66" s="82" t="str">
        <f t="shared" si="89"/>
        <v xml:space="preserve"> </v>
      </c>
      <c r="AO66" s="117"/>
      <c r="AP66" s="227"/>
      <c r="AQ66" s="61" t="str">
        <f>IF(AS66=0," ",VLOOKUP(AS66,PROTOKOL!$A:$F,6))</f>
        <v xml:space="preserve"> </v>
      </c>
      <c r="AR66" s="62"/>
      <c r="AS66" s="62"/>
      <c r="AT66" s="62"/>
      <c r="AU66" s="63" t="str">
        <f>IF(AS66=0," ",(VLOOKUP(AS66,PROTOKOL!$A$1:$E$28,2))*AT66)</f>
        <v xml:space="preserve"> </v>
      </c>
      <c r="AV66" s="64" t="str">
        <f t="shared" si="8"/>
        <v xml:space="preserve"> </v>
      </c>
      <c r="AW66" s="65" t="str">
        <f>IF(AS66=0," ",VLOOKUP(AS66,PROTOKOL!$A:$E,5,))</f>
        <v xml:space="preserve"> </v>
      </c>
      <c r="AX66" s="82" t="str">
        <f t="shared" si="9"/>
        <v xml:space="preserve"> </v>
      </c>
      <c r="AY66" s="61" t="str">
        <f>IF(BA66=0," ",VLOOKUP(BA66,PROTOKOL!$A:$F,6))</f>
        <v xml:space="preserve"> </v>
      </c>
      <c r="AZ66" s="66"/>
      <c r="BA66" s="66"/>
      <c r="BB66" s="62"/>
      <c r="BC66" s="63" t="str">
        <f>IF(BA66=0," ",(VLOOKUP(BA66,PROTOKOL!$A$1:$E$28,2))*BB66)</f>
        <v xml:space="preserve"> </v>
      </c>
      <c r="BD66" s="64" t="str">
        <f t="shared" si="10"/>
        <v xml:space="preserve"> </v>
      </c>
      <c r="BE66" s="65" t="str">
        <f>IF(BA66=0," ",VLOOKUP(BA66,PROTOKOL!$A:$E,5,))</f>
        <v xml:space="preserve"> </v>
      </c>
      <c r="BF66" s="82" t="str">
        <f t="shared" si="11"/>
        <v xml:space="preserve"> </v>
      </c>
      <c r="BG66" s="65"/>
      <c r="BH66" s="82" t="str">
        <f t="shared" si="90"/>
        <v xml:space="preserve"> </v>
      </c>
      <c r="BI66" s="117"/>
      <c r="BJ66" s="227"/>
      <c r="BK66" s="61" t="str">
        <f>IF(BM66=0," ",VLOOKUP(BM66,PROTOKOL!$A:$F,6))</f>
        <v xml:space="preserve"> </v>
      </c>
      <c r="BL66" s="62"/>
      <c r="BM66" s="62"/>
      <c r="BN66" s="62"/>
      <c r="BO66" s="63" t="str">
        <f>IF(BM66=0," ",(VLOOKUP(BM66,PROTOKOL!$A$1:$E$28,2))*BN66)</f>
        <v xml:space="preserve"> </v>
      </c>
      <c r="BP66" s="64" t="str">
        <f t="shared" si="12"/>
        <v xml:space="preserve"> </v>
      </c>
      <c r="BQ66" s="65" t="str">
        <f>IF(BM66=0," ",VLOOKUP(BM66,PROTOKOL!$A:$E,5,))</f>
        <v xml:space="preserve"> </v>
      </c>
      <c r="BR66" s="82" t="str">
        <f t="shared" si="13"/>
        <v xml:space="preserve"> </v>
      </c>
      <c r="BS66" s="61" t="str">
        <f>IF(BU66=0," ",VLOOKUP(BU66,PROTOKOL!$A:$F,6))</f>
        <v xml:space="preserve"> </v>
      </c>
      <c r="BT66" s="66"/>
      <c r="BU66" s="66"/>
      <c r="BV66" s="62"/>
      <c r="BW66" s="63" t="str">
        <f>IF(BU66=0," ",(VLOOKUP(BU66,PROTOKOL!$A$1:$E$28,2))*BV66)</f>
        <v xml:space="preserve"> </v>
      </c>
      <c r="BX66" s="64" t="str">
        <f t="shared" si="14"/>
        <v xml:space="preserve"> </v>
      </c>
      <c r="BY66" s="65" t="str">
        <f>IF(BU66=0," ",VLOOKUP(BU66,PROTOKOL!$A:$E,5,))</f>
        <v xml:space="preserve"> </v>
      </c>
      <c r="BZ66" s="82" t="str">
        <f t="shared" si="15"/>
        <v xml:space="preserve"> </v>
      </c>
      <c r="CA66" s="65"/>
      <c r="CB66" s="82" t="str">
        <f t="shared" si="91"/>
        <v xml:space="preserve"> </v>
      </c>
      <c r="CC66" s="117"/>
      <c r="CD66" s="227"/>
      <c r="CE66" s="61" t="str">
        <f>IF(CG66=0," ",VLOOKUP(CG66,PROTOKOL!$A:$F,6))</f>
        <v xml:space="preserve"> </v>
      </c>
      <c r="CF66" s="62"/>
      <c r="CG66" s="62"/>
      <c r="CH66" s="62"/>
      <c r="CI66" s="63" t="str">
        <f>IF(CG66=0," ",(VLOOKUP(CG66,PROTOKOL!$A$1:$E$28,2))*CH66)</f>
        <v xml:space="preserve"> </v>
      </c>
      <c r="CJ66" s="64" t="str">
        <f t="shared" si="16"/>
        <v xml:space="preserve"> </v>
      </c>
      <c r="CK66" s="65" t="str">
        <f>IF(CG66=0," ",VLOOKUP(CG66,PROTOKOL!$A:$E,5,))</f>
        <v xml:space="preserve"> </v>
      </c>
      <c r="CL66" s="82" t="str">
        <f t="shared" si="17"/>
        <v xml:space="preserve"> </v>
      </c>
      <c r="CM66" s="61" t="str">
        <f>IF(CO66=0," ",VLOOKUP(CO66,PROTOKOL!$A:$F,6))</f>
        <v xml:space="preserve"> </v>
      </c>
      <c r="CN66" s="66"/>
      <c r="CO66" s="66"/>
      <c r="CP66" s="62"/>
      <c r="CQ66" s="63" t="str">
        <f>IF(CO66=0," ",(VLOOKUP(CO66,PROTOKOL!$A$1:$E$28,2))*CP66)</f>
        <v xml:space="preserve"> </v>
      </c>
      <c r="CR66" s="64" t="str">
        <f t="shared" si="18"/>
        <v xml:space="preserve"> </v>
      </c>
      <c r="CS66" s="65" t="str">
        <f>IF(CO66=0," ",VLOOKUP(CO66,PROTOKOL!$A:$E,5,))</f>
        <v xml:space="preserve"> </v>
      </c>
      <c r="CT66" s="82" t="str">
        <f t="shared" si="19"/>
        <v xml:space="preserve"> </v>
      </c>
      <c r="CU66" s="65"/>
      <c r="CV66" s="82" t="str">
        <f t="shared" si="92"/>
        <v xml:space="preserve"> </v>
      </c>
      <c r="CW66" s="117"/>
      <c r="CX66" s="227"/>
      <c r="CY66" s="61" t="str">
        <f>IF(DA66=0," ",VLOOKUP(DA66,PROTOKOL!$A:$F,6))</f>
        <v xml:space="preserve"> </v>
      </c>
      <c r="CZ66" s="62"/>
      <c r="DA66" s="62"/>
      <c r="DB66" s="62"/>
      <c r="DC66" s="63" t="str">
        <f>IF(DA66=0," ",(VLOOKUP(DA66,PROTOKOL!$A$1:$E$28,2))*DB66)</f>
        <v xml:space="preserve"> </v>
      </c>
      <c r="DD66" s="64" t="str">
        <f t="shared" si="20"/>
        <v xml:space="preserve"> </v>
      </c>
      <c r="DE66" s="65" t="str">
        <f>IF(DA66=0," ",VLOOKUP(DA66,PROTOKOL!$A:$E,5,))</f>
        <v xml:space="preserve"> </v>
      </c>
      <c r="DF66" s="82" t="str">
        <f t="shared" si="21"/>
        <v xml:space="preserve"> </v>
      </c>
      <c r="DG66" s="61" t="str">
        <f>IF(DI66=0," ",VLOOKUP(DI66,PROTOKOL!$A:$F,6))</f>
        <v xml:space="preserve"> </v>
      </c>
      <c r="DH66" s="66"/>
      <c r="DI66" s="66"/>
      <c r="DJ66" s="62"/>
      <c r="DK66" s="63" t="str">
        <f>IF(DI66=0," ",(VLOOKUP(DI66,PROTOKOL!$A$1:$E$28,2))*DJ66)</f>
        <v xml:space="preserve"> </v>
      </c>
      <c r="DL66" s="64" t="str">
        <f t="shared" si="22"/>
        <v xml:space="preserve"> </v>
      </c>
      <c r="DM66" s="65" t="str">
        <f>IF(DI66=0," ",VLOOKUP(DI66,PROTOKOL!$A:$E,5,))</f>
        <v xml:space="preserve"> </v>
      </c>
      <c r="DN66" s="82" t="str">
        <f t="shared" si="23"/>
        <v xml:space="preserve"> </v>
      </c>
      <c r="DO66" s="65"/>
      <c r="DP66" s="82" t="str">
        <f t="shared" si="93"/>
        <v xml:space="preserve"> </v>
      </c>
      <c r="DQ66" s="117"/>
      <c r="DR66" s="227"/>
      <c r="DS66" s="61" t="str">
        <f>IF(DU66=0," ",VLOOKUP(DU66,PROTOKOL!$A:$F,6))</f>
        <v xml:space="preserve"> </v>
      </c>
      <c r="DT66" s="62"/>
      <c r="DU66" s="62"/>
      <c r="DV66" s="62"/>
      <c r="DW66" s="63" t="str">
        <f>IF(DU66=0," ",(VLOOKUP(DU66,PROTOKOL!$A$1:$E$28,2))*DV66)</f>
        <v xml:space="preserve"> </v>
      </c>
      <c r="DX66" s="64" t="str">
        <f t="shared" si="24"/>
        <v xml:space="preserve"> </v>
      </c>
      <c r="DY66" s="65" t="str">
        <f>IF(DU66=0," ",VLOOKUP(DU66,PROTOKOL!$A:$E,5,))</f>
        <v xml:space="preserve"> </v>
      </c>
      <c r="DZ66" s="82" t="str">
        <f t="shared" si="25"/>
        <v xml:space="preserve"> </v>
      </c>
      <c r="EA66" s="61" t="str">
        <f>IF(EC66=0," ",VLOOKUP(EC66,PROTOKOL!$A:$F,6))</f>
        <v xml:space="preserve"> </v>
      </c>
      <c r="EB66" s="66"/>
      <c r="EC66" s="66"/>
      <c r="ED66" s="62"/>
      <c r="EE66" s="63" t="str">
        <f>IF(EC66=0," ",(VLOOKUP(EC66,PROTOKOL!$A$1:$E$28,2))*ED66)</f>
        <v xml:space="preserve"> </v>
      </c>
      <c r="EF66" s="64" t="str">
        <f t="shared" si="26"/>
        <v xml:space="preserve"> </v>
      </c>
      <c r="EG66" s="65" t="str">
        <f>IF(EC66=0," ",VLOOKUP(EC66,PROTOKOL!$A:$E,5,))</f>
        <v xml:space="preserve"> </v>
      </c>
      <c r="EH66" s="82" t="str">
        <f t="shared" si="27"/>
        <v xml:space="preserve"> </v>
      </c>
      <c r="EI66" s="65"/>
      <c r="EJ66" s="82" t="str">
        <f t="shared" si="94"/>
        <v xml:space="preserve"> </v>
      </c>
      <c r="EK66" s="117"/>
      <c r="EL66" s="227"/>
      <c r="EM66" s="61" t="str">
        <f>IF(EO66=0," ",VLOOKUP(EO66,PROTOKOL!$A:$F,6))</f>
        <v xml:space="preserve"> </v>
      </c>
      <c r="EN66" s="62"/>
      <c r="EO66" s="62"/>
      <c r="EP66" s="62"/>
      <c r="EQ66" s="63" t="str">
        <f>IF(EO66=0," ",(VLOOKUP(EO66,PROTOKOL!$A$1:$E$28,2))*EP66)</f>
        <v xml:space="preserve"> </v>
      </c>
      <c r="ER66" s="64" t="str">
        <f t="shared" si="28"/>
        <v xml:space="preserve"> </v>
      </c>
      <c r="ES66" s="65" t="str">
        <f>IF(EO66=0," ",VLOOKUP(EO66,PROTOKOL!$A:$E,5,))</f>
        <v xml:space="preserve"> </v>
      </c>
      <c r="ET66" s="82" t="str">
        <f t="shared" si="29"/>
        <v xml:space="preserve"> </v>
      </c>
      <c r="EU66" s="61" t="str">
        <f>IF(EW66=0," ",VLOOKUP(EW66,PROTOKOL!$A:$F,6))</f>
        <v xml:space="preserve"> </v>
      </c>
      <c r="EV66" s="66"/>
      <c r="EW66" s="66"/>
      <c r="EX66" s="62"/>
      <c r="EY66" s="63" t="str">
        <f>IF(EW66=0," ",(VLOOKUP(EW66,PROTOKOL!$A$1:$E$28,2))*EX66)</f>
        <v xml:space="preserve"> </v>
      </c>
      <c r="EZ66" s="64" t="str">
        <f t="shared" si="30"/>
        <v xml:space="preserve"> </v>
      </c>
      <c r="FA66" s="65" t="str">
        <f>IF(EW66=0," ",VLOOKUP(EW66,PROTOKOL!$A:$E,5,))</f>
        <v xml:space="preserve"> </v>
      </c>
      <c r="FB66" s="82" t="str">
        <f t="shared" si="31"/>
        <v xml:space="preserve"> </v>
      </c>
      <c r="FC66" s="65"/>
      <c r="FD66" s="82" t="str">
        <f t="shared" si="95"/>
        <v xml:space="preserve"> </v>
      </c>
      <c r="FE66" s="117"/>
      <c r="FF66" s="227"/>
      <c r="FG66" s="61" t="str">
        <f>IF(FI66=0," ",VLOOKUP(FI66,PROTOKOL!$A:$F,6))</f>
        <v xml:space="preserve"> </v>
      </c>
      <c r="FH66" s="62"/>
      <c r="FI66" s="62"/>
      <c r="FJ66" s="62"/>
      <c r="FK66" s="63" t="str">
        <f>IF(FI66=0," ",(VLOOKUP(FI66,PROTOKOL!$A$1:$E$28,2))*FJ66)</f>
        <v xml:space="preserve"> </v>
      </c>
      <c r="FL66" s="64" t="str">
        <f t="shared" si="32"/>
        <v xml:space="preserve"> </v>
      </c>
      <c r="FM66" s="65" t="str">
        <f>IF(FI66=0," ",VLOOKUP(FI66,PROTOKOL!$A:$E,5,))</f>
        <v xml:space="preserve"> </v>
      </c>
      <c r="FN66" s="82" t="str">
        <f t="shared" si="33"/>
        <v xml:space="preserve"> </v>
      </c>
      <c r="FO66" s="61" t="str">
        <f>IF(FQ66=0," ",VLOOKUP(FQ66,PROTOKOL!$A:$F,6))</f>
        <v xml:space="preserve"> </v>
      </c>
      <c r="FP66" s="66"/>
      <c r="FQ66" s="66"/>
      <c r="FR66" s="62"/>
      <c r="FS66" s="63" t="str">
        <f>IF(FQ66=0," ",(VLOOKUP(FQ66,PROTOKOL!$A$1:$E$28,2))*FR66)</f>
        <v xml:space="preserve"> </v>
      </c>
      <c r="FT66" s="64" t="str">
        <f t="shared" si="34"/>
        <v xml:space="preserve"> </v>
      </c>
      <c r="FU66" s="65" t="str">
        <f>IF(FQ66=0," ",VLOOKUP(FQ66,PROTOKOL!$A:$E,5,))</f>
        <v xml:space="preserve"> </v>
      </c>
      <c r="FV66" s="82" t="str">
        <f t="shared" si="35"/>
        <v xml:space="preserve"> </v>
      </c>
      <c r="FW66" s="65"/>
      <c r="FX66" s="82" t="str">
        <f t="shared" si="96"/>
        <v xml:space="preserve"> </v>
      </c>
      <c r="FY66" s="117"/>
      <c r="FZ66" s="227"/>
      <c r="GA66" s="61" t="str">
        <f>IF(GC66=0," ",VLOOKUP(GC66,PROTOKOL!$A:$F,6))</f>
        <v xml:space="preserve"> </v>
      </c>
      <c r="GB66" s="62"/>
      <c r="GC66" s="62"/>
      <c r="GD66" s="62"/>
      <c r="GE66" s="63" t="str">
        <f>IF(GC66=0," ",(VLOOKUP(GC66,PROTOKOL!$A$1:$E$28,2))*GD66)</f>
        <v xml:space="preserve"> </v>
      </c>
      <c r="GF66" s="64" t="str">
        <f t="shared" si="36"/>
        <v xml:space="preserve"> </v>
      </c>
      <c r="GG66" s="65" t="str">
        <f>IF(GC66=0," ",VLOOKUP(GC66,PROTOKOL!$A:$E,5,))</f>
        <v xml:space="preserve"> </v>
      </c>
      <c r="GH66" s="82" t="str">
        <f t="shared" si="37"/>
        <v xml:space="preserve"> </v>
      </c>
      <c r="GI66" s="61" t="str">
        <f>IF(GK66=0," ",VLOOKUP(GK66,PROTOKOL!$A:$F,6))</f>
        <v xml:space="preserve"> </v>
      </c>
      <c r="GJ66" s="66"/>
      <c r="GK66" s="66"/>
      <c r="GL66" s="62"/>
      <c r="GM66" s="63" t="str">
        <f>IF(GK66=0," ",(VLOOKUP(GK66,PROTOKOL!$A$1:$E$28,2))*GL66)</f>
        <v xml:space="preserve"> </v>
      </c>
      <c r="GN66" s="64" t="str">
        <f t="shared" si="38"/>
        <v xml:space="preserve"> </v>
      </c>
      <c r="GO66" s="65" t="str">
        <f>IF(GK66=0," ",VLOOKUP(GK66,PROTOKOL!$A:$E,5,))</f>
        <v xml:space="preserve"> </v>
      </c>
      <c r="GP66" s="82" t="str">
        <f t="shared" si="39"/>
        <v xml:space="preserve"> </v>
      </c>
      <c r="GQ66" s="65"/>
      <c r="GR66" s="82" t="str">
        <f t="shared" si="97"/>
        <v xml:space="preserve"> </v>
      </c>
      <c r="GS66" s="117"/>
      <c r="GT66" s="227"/>
      <c r="GU66" s="61" t="str">
        <f>IF(GW66=0," ",VLOOKUP(GW66,PROTOKOL!$A:$F,6))</f>
        <v>Forklift Operatörü</v>
      </c>
      <c r="GV66" s="62">
        <v>1</v>
      </c>
      <c r="GW66" s="62">
        <v>13</v>
      </c>
      <c r="GX66" s="62">
        <v>4.5</v>
      </c>
      <c r="GY66" s="63">
        <f>IF(GW66=0," ",(VLOOKUP(GW66,PROTOKOL!$A$1:$E$28,2))*GX66)</f>
        <v>0</v>
      </c>
      <c r="GZ66" s="64">
        <f t="shared" si="40"/>
        <v>1</v>
      </c>
      <c r="HA66" s="65">
        <f>IF(GW66=0," ",VLOOKUP(GW66,PROTOKOL!$A:$E,5,))</f>
        <v>7.5</v>
      </c>
      <c r="HB66" s="82">
        <f>IF(GW66=0," ",HA66*GZ66)/7.5*4.5</f>
        <v>4.5</v>
      </c>
      <c r="HC66" s="61" t="str">
        <f>IF(HE66=0," ",VLOOKUP(HE66,PROTOKOL!$A:$F,6))</f>
        <v xml:space="preserve"> </v>
      </c>
      <c r="HD66" s="66"/>
      <c r="HE66" s="66"/>
      <c r="HF66" s="62"/>
      <c r="HG66" s="63" t="str">
        <f>IF(HE66=0," ",(VLOOKUP(HE66,PROTOKOL!$A$1:$E$28,2))*HF66)</f>
        <v xml:space="preserve"> </v>
      </c>
      <c r="HH66" s="64" t="str">
        <f t="shared" si="42"/>
        <v xml:space="preserve"> </v>
      </c>
      <c r="HI66" s="65" t="str">
        <f>IF(HE66=0," ",VLOOKUP(HE66,PROTOKOL!$A:$E,5,))</f>
        <v xml:space="preserve"> </v>
      </c>
      <c r="HJ66" s="82" t="str">
        <f t="shared" si="43"/>
        <v xml:space="preserve"> </v>
      </c>
      <c r="HK66" s="65"/>
      <c r="HL66" s="82" t="str">
        <f t="shared" si="98"/>
        <v xml:space="preserve"> </v>
      </c>
      <c r="HM66" s="117"/>
      <c r="HN66" s="227"/>
      <c r="HO66" s="61" t="str">
        <f>IF(HQ66=0," ",VLOOKUP(HQ66,PROTOKOL!$A:$F,6))</f>
        <v>KOKU TESTİ</v>
      </c>
      <c r="HP66" s="62">
        <v>1</v>
      </c>
      <c r="HQ66" s="62">
        <v>16</v>
      </c>
      <c r="HR66" s="62">
        <v>1</v>
      </c>
      <c r="HS66" s="63">
        <f>IF(HQ66=0," ",(VLOOKUP(HQ66,PROTOKOL!$A$1:$E$28,2))*HR66)</f>
        <v>0</v>
      </c>
      <c r="HT66" s="64">
        <f t="shared" si="44"/>
        <v>1</v>
      </c>
      <c r="HU66" s="65">
        <f>IF(HQ66=0," ",VLOOKUP(HQ66,PROTOKOL!$A:$E,5,))</f>
        <v>25.405435113750318</v>
      </c>
      <c r="HV66" s="82">
        <f>IF(HQ66=0," ",HU66*HT66)/7.5*1</f>
        <v>3.3873913485000426</v>
      </c>
      <c r="HW66" s="61" t="str">
        <f>IF(HY66=0," ",VLOOKUP(HY66,PROTOKOL!$A:$F,6))</f>
        <v xml:space="preserve"> </v>
      </c>
      <c r="HX66" s="66"/>
      <c r="HY66" s="66"/>
      <c r="HZ66" s="62"/>
      <c r="IA66" s="63" t="str">
        <f>IF(HY66=0," ",(VLOOKUP(HY66,PROTOKOL!$A$1:$E$28,2))*HZ66)</f>
        <v xml:space="preserve"> </v>
      </c>
      <c r="IB66" s="64" t="str">
        <f t="shared" si="46"/>
        <v xml:space="preserve"> </v>
      </c>
      <c r="IC66" s="65" t="str">
        <f>IF(HY66=0," ",VLOOKUP(HY66,PROTOKOL!$A:$E,5,))</f>
        <v xml:space="preserve"> </v>
      </c>
      <c r="ID66" s="82" t="str">
        <f t="shared" si="47"/>
        <v xml:space="preserve"> </v>
      </c>
      <c r="IE66" s="65"/>
      <c r="IF66" s="82" t="str">
        <f t="shared" si="99"/>
        <v xml:space="preserve"> </v>
      </c>
      <c r="IG66" s="117"/>
      <c r="IH66" s="227"/>
      <c r="II66" s="61" t="str">
        <f>IF(IK66=0," ",VLOOKUP(IK66,PROTOKOL!$A:$F,6))</f>
        <v xml:space="preserve"> </v>
      </c>
      <c r="IJ66" s="62"/>
      <c r="IK66" s="62"/>
      <c r="IL66" s="62"/>
      <c r="IM66" s="63" t="str">
        <f>IF(IK66=0," ",(VLOOKUP(IK66,PROTOKOL!$A$1:$E$28,2))*IL66)</f>
        <v xml:space="preserve"> </v>
      </c>
      <c r="IN66" s="64" t="str">
        <f t="shared" si="48"/>
        <v xml:space="preserve"> </v>
      </c>
      <c r="IO66" s="65" t="str">
        <f>IF(IK66=0," ",VLOOKUP(IK66,PROTOKOL!$A:$E,5,))</f>
        <v xml:space="preserve"> </v>
      </c>
      <c r="IP66" s="82" t="str">
        <f t="shared" si="49"/>
        <v xml:space="preserve"> </v>
      </c>
      <c r="IQ66" s="61" t="str">
        <f>IF(IS66=0," ",VLOOKUP(IS66,PROTOKOL!$A:$F,6))</f>
        <v xml:space="preserve"> </v>
      </c>
      <c r="IR66" s="66"/>
      <c r="IS66" s="66"/>
      <c r="IT66" s="62"/>
      <c r="IU66" s="63" t="str">
        <f>IF(IS66=0," ",(VLOOKUP(IS66,PROTOKOL!$A$1:$E$28,2))*IT66)</f>
        <v xml:space="preserve"> </v>
      </c>
      <c r="IV66" s="64" t="str">
        <f t="shared" si="50"/>
        <v xml:space="preserve"> </v>
      </c>
      <c r="IW66" s="65" t="str">
        <f>IF(IS66=0," ",VLOOKUP(IS66,PROTOKOL!$A:$E,5,))</f>
        <v xml:space="preserve"> </v>
      </c>
      <c r="IX66" s="82" t="str">
        <f t="shared" si="51"/>
        <v xml:space="preserve"> </v>
      </c>
      <c r="IY66" s="65"/>
      <c r="IZ66" s="82" t="str">
        <f t="shared" si="100"/>
        <v xml:space="preserve"> </v>
      </c>
      <c r="JA66" s="117"/>
      <c r="JB66" s="227"/>
      <c r="JC66" s="61" t="str">
        <f>IF(JE66=0," ",VLOOKUP(JE66,PROTOKOL!$A:$F,6))</f>
        <v xml:space="preserve"> </v>
      </c>
      <c r="JD66" s="62"/>
      <c r="JE66" s="62"/>
      <c r="JF66" s="62"/>
      <c r="JG66" s="63" t="str">
        <f>IF(JE66=0," ",(VLOOKUP(JE66,PROTOKOL!$A$1:$E$28,2))*JF66)</f>
        <v xml:space="preserve"> </v>
      </c>
      <c r="JH66" s="64" t="str">
        <f t="shared" si="52"/>
        <v xml:space="preserve"> </v>
      </c>
      <c r="JI66" s="65" t="str">
        <f>IF(JE66=0," ",VLOOKUP(JE66,PROTOKOL!$A:$E,5,))</f>
        <v xml:space="preserve"> </v>
      </c>
      <c r="JJ66" s="82" t="str">
        <f t="shared" si="53"/>
        <v xml:space="preserve"> </v>
      </c>
      <c r="JK66" s="61" t="str">
        <f>IF(JM66=0," ",VLOOKUP(JM66,PROTOKOL!$A:$F,6))</f>
        <v xml:space="preserve"> </v>
      </c>
      <c r="JL66" s="66"/>
      <c r="JM66" s="66"/>
      <c r="JN66" s="62"/>
      <c r="JO66" s="63" t="str">
        <f>IF(JM66=0," ",(VLOOKUP(JM66,PROTOKOL!$A$1:$E$28,2))*JN66)</f>
        <v xml:space="preserve"> </v>
      </c>
      <c r="JP66" s="64" t="str">
        <f t="shared" si="54"/>
        <v xml:space="preserve"> </v>
      </c>
      <c r="JQ66" s="65" t="str">
        <f>IF(JM66=0," ",VLOOKUP(JM66,PROTOKOL!$A:$E,5,))</f>
        <v xml:space="preserve"> </v>
      </c>
      <c r="JR66" s="82" t="str">
        <f t="shared" si="55"/>
        <v xml:space="preserve"> </v>
      </c>
      <c r="JS66" s="65"/>
      <c r="JT66" s="82" t="str">
        <f t="shared" si="101"/>
        <v xml:space="preserve"> </v>
      </c>
      <c r="JU66" s="117"/>
      <c r="JV66" s="227"/>
      <c r="JW66" s="61" t="str">
        <f>IF(JY66=0," ",VLOOKUP(JY66,PROTOKOL!$A:$F,6))</f>
        <v xml:space="preserve"> </v>
      </c>
      <c r="JX66" s="62"/>
      <c r="JY66" s="62"/>
      <c r="JZ66" s="62"/>
      <c r="KA66" s="63" t="str">
        <f>IF(JY66=0," ",(VLOOKUP(JY66,PROTOKOL!$A$1:$E$28,2))*JZ66)</f>
        <v xml:space="preserve"> </v>
      </c>
      <c r="KB66" s="64" t="str">
        <f t="shared" si="56"/>
        <v xml:space="preserve"> </v>
      </c>
      <c r="KC66" s="65" t="str">
        <f>IF(JY66=0," ",VLOOKUP(JY66,PROTOKOL!$A:$E,5,))</f>
        <v xml:space="preserve"> </v>
      </c>
      <c r="KD66" s="82" t="str">
        <f t="shared" si="57"/>
        <v xml:space="preserve"> </v>
      </c>
      <c r="KE66" s="61" t="str">
        <f>IF(KG66=0," ",VLOOKUP(KG66,PROTOKOL!$A:$F,6))</f>
        <v xml:space="preserve"> </v>
      </c>
      <c r="KF66" s="66"/>
      <c r="KG66" s="66"/>
      <c r="KH66" s="62"/>
      <c r="KI66" s="63" t="str">
        <f>IF(KG66=0," ",(VLOOKUP(KG66,PROTOKOL!$A$1:$E$28,2))*KH66)</f>
        <v xml:space="preserve"> </v>
      </c>
      <c r="KJ66" s="64" t="str">
        <f t="shared" si="58"/>
        <v xml:space="preserve"> </v>
      </c>
      <c r="KK66" s="65" t="str">
        <f>IF(KG66=0," ",VLOOKUP(KG66,PROTOKOL!$A:$E,5,))</f>
        <v xml:space="preserve"> </v>
      </c>
      <c r="KL66" s="82" t="str">
        <f t="shared" si="59"/>
        <v xml:space="preserve"> </v>
      </c>
      <c r="KM66" s="65"/>
      <c r="KN66" s="82" t="str">
        <f t="shared" si="102"/>
        <v xml:space="preserve"> </v>
      </c>
      <c r="KO66" s="117"/>
      <c r="KP66" s="227"/>
      <c r="KQ66" s="61" t="str">
        <f>IF(KS66=0," ",VLOOKUP(KS66,PROTOKOL!$A:$F,6))</f>
        <v xml:space="preserve"> </v>
      </c>
      <c r="KR66" s="62"/>
      <c r="KS66" s="62"/>
      <c r="KT66" s="62"/>
      <c r="KU66" s="63" t="str">
        <f>IF(KS66=0," ",(VLOOKUP(KS66,PROTOKOL!$A$1:$E$28,2))*KT66)</f>
        <v xml:space="preserve"> </v>
      </c>
      <c r="KV66" s="64" t="str">
        <f t="shared" si="60"/>
        <v xml:space="preserve"> </v>
      </c>
      <c r="KW66" s="65" t="str">
        <f>IF(KS66=0," ",VLOOKUP(KS66,PROTOKOL!$A:$E,5,))</f>
        <v xml:space="preserve"> </v>
      </c>
      <c r="KX66" s="82" t="str">
        <f t="shared" si="61"/>
        <v xml:space="preserve"> </v>
      </c>
      <c r="KY66" s="61" t="str">
        <f>IF(LA66=0," ",VLOOKUP(LA66,PROTOKOL!$A:$F,6))</f>
        <v xml:space="preserve"> </v>
      </c>
      <c r="KZ66" s="66"/>
      <c r="LA66" s="66"/>
      <c r="LB66" s="62"/>
      <c r="LC66" s="63" t="str">
        <f>IF(LA66=0," ",(VLOOKUP(LA66,PROTOKOL!$A$1:$E$28,2))*LB66)</f>
        <v xml:space="preserve"> </v>
      </c>
      <c r="LD66" s="64" t="str">
        <f t="shared" si="62"/>
        <v xml:space="preserve"> </v>
      </c>
      <c r="LE66" s="65" t="str">
        <f>IF(LA66=0," ",VLOOKUP(LA66,PROTOKOL!$A:$E,5,))</f>
        <v xml:space="preserve"> </v>
      </c>
      <c r="LF66" s="82" t="str">
        <f t="shared" si="63"/>
        <v xml:space="preserve"> </v>
      </c>
      <c r="LG66" s="65"/>
      <c r="LH66" s="82" t="str">
        <f t="shared" si="103"/>
        <v xml:space="preserve"> </v>
      </c>
      <c r="LI66" s="117"/>
      <c r="LJ66" s="227"/>
      <c r="LK66" s="61" t="str">
        <f>IF(LM66=0," ",VLOOKUP(LM66,PROTOKOL!$A:$F,6))</f>
        <v xml:space="preserve"> </v>
      </c>
      <c r="LL66" s="62"/>
      <c r="LM66" s="62"/>
      <c r="LN66" s="62"/>
      <c r="LO66" s="63" t="str">
        <f>IF(LM66=0," ",(VLOOKUP(LM66,PROTOKOL!$A$1:$E$28,2))*LN66)</f>
        <v xml:space="preserve"> </v>
      </c>
      <c r="LP66" s="64" t="str">
        <f t="shared" si="64"/>
        <v xml:space="preserve"> </v>
      </c>
      <c r="LQ66" s="65" t="str">
        <f>IF(LM66=0," ",VLOOKUP(LM66,PROTOKOL!$A:$E,5,))</f>
        <v xml:space="preserve"> </v>
      </c>
      <c r="LR66" s="82" t="str">
        <f t="shared" si="65"/>
        <v xml:space="preserve"> </v>
      </c>
      <c r="LS66" s="61" t="str">
        <f>IF(LU66=0," ",VLOOKUP(LU66,PROTOKOL!$A:$F,6))</f>
        <v xml:space="preserve"> </v>
      </c>
      <c r="LT66" s="66"/>
      <c r="LU66" s="66"/>
      <c r="LV66" s="62"/>
      <c r="LW66" s="63" t="str">
        <f>IF(LU66=0," ",(VLOOKUP(LU66,PROTOKOL!$A$1:$E$28,2))*LV66)</f>
        <v xml:space="preserve"> </v>
      </c>
      <c r="LX66" s="64" t="str">
        <f t="shared" si="66"/>
        <v xml:space="preserve"> </v>
      </c>
      <c r="LY66" s="65" t="str">
        <f>IF(LU66=0," ",VLOOKUP(LU66,PROTOKOL!$A:$E,5,))</f>
        <v xml:space="preserve"> </v>
      </c>
      <c r="LZ66" s="82" t="str">
        <f t="shared" si="67"/>
        <v xml:space="preserve"> </v>
      </c>
      <c r="MA66" s="65"/>
      <c r="MB66" s="82" t="str">
        <f t="shared" si="104"/>
        <v xml:space="preserve"> </v>
      </c>
      <c r="MC66" s="117"/>
      <c r="MD66" s="227"/>
      <c r="ME66" s="61" t="str">
        <f>IF(MG66=0," ",VLOOKUP(MG66,PROTOKOL!$A:$F,6))</f>
        <v xml:space="preserve"> </v>
      </c>
      <c r="MF66" s="62"/>
      <c r="MG66" s="62"/>
      <c r="MH66" s="62"/>
      <c r="MI66" s="63" t="str">
        <f>IF(MG66=0," ",(VLOOKUP(MG66,PROTOKOL!$A$1:$E$28,2))*MH66)</f>
        <v xml:space="preserve"> </v>
      </c>
      <c r="MJ66" s="64" t="str">
        <f t="shared" si="68"/>
        <v xml:space="preserve"> </v>
      </c>
      <c r="MK66" s="65" t="str">
        <f>IF(MG66=0," ",VLOOKUP(MG66,PROTOKOL!$A:$E,5,))</f>
        <v xml:space="preserve"> </v>
      </c>
      <c r="ML66" s="82" t="str">
        <f t="shared" si="69"/>
        <v xml:space="preserve"> </v>
      </c>
      <c r="MM66" s="61" t="str">
        <f>IF(MO66=0," ",VLOOKUP(MO66,PROTOKOL!$A:$F,6))</f>
        <v xml:space="preserve"> </v>
      </c>
      <c r="MN66" s="66"/>
      <c r="MO66" s="66"/>
      <c r="MP66" s="62"/>
      <c r="MQ66" s="63" t="str">
        <f>IF(MO66=0," ",(VLOOKUP(MO66,PROTOKOL!$A$1:$E$28,2))*MP66)</f>
        <v xml:space="preserve"> </v>
      </c>
      <c r="MR66" s="64" t="str">
        <f t="shared" si="70"/>
        <v xml:space="preserve"> </v>
      </c>
      <c r="MS66" s="65" t="str">
        <f>IF(MO66=0," ",VLOOKUP(MO66,PROTOKOL!$A:$E,5,))</f>
        <v xml:space="preserve"> </v>
      </c>
      <c r="MT66" s="82" t="str">
        <f t="shared" si="71"/>
        <v xml:space="preserve"> </v>
      </c>
      <c r="MU66" s="65"/>
      <c r="MV66" s="82" t="str">
        <f t="shared" si="105"/>
        <v xml:space="preserve"> </v>
      </c>
      <c r="MW66" s="117"/>
      <c r="MX66" s="227"/>
      <c r="MY66" s="61" t="str">
        <f>IF(NA66=0," ",VLOOKUP(NA66,PROTOKOL!$A:$F,6))</f>
        <v xml:space="preserve"> </v>
      </c>
      <c r="MZ66" s="62"/>
      <c r="NA66" s="62"/>
      <c r="NB66" s="62"/>
      <c r="NC66" s="63" t="str">
        <f>IF(NA66=0," ",(VLOOKUP(NA66,PROTOKOL!$A$1:$E$28,2))*NB66)</f>
        <v xml:space="preserve"> </v>
      </c>
      <c r="ND66" s="64" t="str">
        <f t="shared" si="72"/>
        <v xml:space="preserve"> </v>
      </c>
      <c r="NE66" s="65" t="str">
        <f>IF(NA66=0," ",VLOOKUP(NA66,PROTOKOL!$A:$E,5,))</f>
        <v xml:space="preserve"> </v>
      </c>
      <c r="NF66" s="82" t="str">
        <f t="shared" si="73"/>
        <v xml:space="preserve"> </v>
      </c>
      <c r="NG66" s="61" t="str">
        <f>IF(NI66=0," ",VLOOKUP(NI66,PROTOKOL!$A:$F,6))</f>
        <v xml:space="preserve"> </v>
      </c>
      <c r="NH66" s="66"/>
      <c r="NI66" s="66"/>
      <c r="NJ66" s="62"/>
      <c r="NK66" s="63" t="str">
        <f>IF(NI66=0," ",(VLOOKUP(NI66,PROTOKOL!$A$1:$E$28,2))*NJ66)</f>
        <v xml:space="preserve"> </v>
      </c>
      <c r="NL66" s="64" t="str">
        <f t="shared" si="74"/>
        <v xml:space="preserve"> </v>
      </c>
      <c r="NM66" s="65" t="str">
        <f>IF(NI66=0," ",VLOOKUP(NI66,PROTOKOL!$A:$E,5,))</f>
        <v xml:space="preserve"> </v>
      </c>
      <c r="NN66" s="82" t="str">
        <f t="shared" si="75"/>
        <v xml:space="preserve"> </v>
      </c>
      <c r="NO66" s="65"/>
      <c r="NP66" s="82" t="str">
        <f t="shared" si="106"/>
        <v xml:space="preserve"> </v>
      </c>
      <c r="NQ66" s="117"/>
      <c r="NR66" s="227"/>
      <c r="NS66" s="61" t="str">
        <f>IF(NU66=0," ",VLOOKUP(NU66,PROTOKOL!$A:$F,6))</f>
        <v xml:space="preserve"> </v>
      </c>
      <c r="NT66" s="62"/>
      <c r="NU66" s="62"/>
      <c r="NV66" s="62"/>
      <c r="NW66" s="63" t="str">
        <f>IF(NU66=0," ",(VLOOKUP(NU66,PROTOKOL!$A$1:$E$28,2))*NV66)</f>
        <v xml:space="preserve"> </v>
      </c>
      <c r="NX66" s="64" t="str">
        <f t="shared" si="76"/>
        <v xml:space="preserve"> </v>
      </c>
      <c r="NY66" s="65" t="str">
        <f>IF(NU66=0," ",VLOOKUP(NU66,PROTOKOL!$A:$E,5,))</f>
        <v xml:space="preserve"> </v>
      </c>
      <c r="NZ66" s="82" t="str">
        <f t="shared" si="77"/>
        <v xml:space="preserve"> </v>
      </c>
      <c r="OA66" s="61" t="str">
        <f>IF(OC66=0," ",VLOOKUP(OC66,PROTOKOL!$A:$F,6))</f>
        <v xml:space="preserve"> </v>
      </c>
      <c r="OB66" s="66"/>
      <c r="OC66" s="66"/>
      <c r="OD66" s="62"/>
      <c r="OE66" s="63" t="str">
        <f>IF(OC66=0," ",(VLOOKUP(OC66,PROTOKOL!$A$1:$E$28,2))*OD66)</f>
        <v xml:space="preserve"> </v>
      </c>
      <c r="OF66" s="64" t="str">
        <f t="shared" si="78"/>
        <v xml:space="preserve"> </v>
      </c>
      <c r="OG66" s="65" t="str">
        <f>IF(OC66=0," ",VLOOKUP(OC66,PROTOKOL!$A:$E,5,))</f>
        <v xml:space="preserve"> </v>
      </c>
      <c r="OH66" s="82" t="str">
        <f t="shared" si="79"/>
        <v xml:space="preserve"> </v>
      </c>
      <c r="OI66" s="65"/>
      <c r="OJ66" s="82" t="str">
        <f t="shared" si="107"/>
        <v xml:space="preserve"> </v>
      </c>
      <c r="OK66" s="117"/>
      <c r="OL66" s="209">
        <v>15</v>
      </c>
      <c r="OM66" s="226"/>
      <c r="ON66" s="61" t="str">
        <f>IF(OP66=0," ",VLOOKUP(OP66,PROTOKOL!$A:$F,6))</f>
        <v xml:space="preserve"> </v>
      </c>
      <c r="OO66" s="62"/>
      <c r="OP66" s="62"/>
      <c r="OQ66" s="62"/>
      <c r="OR66" s="63" t="str">
        <f>IF(OP66=0," ",(VLOOKUP(OP66,PROTOKOL!$A$1:$E$28,2))*OQ66)</f>
        <v xml:space="preserve"> </v>
      </c>
      <c r="OS66" s="64" t="str">
        <f t="shared" si="80"/>
        <v xml:space="preserve"> </v>
      </c>
      <c r="OT66" s="65" t="str">
        <f>IF(OP66=0," ",VLOOKUP(OP66,PROTOKOL!$A:$E,5,))</f>
        <v xml:space="preserve"> </v>
      </c>
      <c r="OU66" s="82" t="str">
        <f t="shared" si="81"/>
        <v xml:space="preserve"> </v>
      </c>
      <c r="OV66" s="61" t="str">
        <f>IF(OX66=0," ",VLOOKUP(OX66,PROTOKOL!$A:$F,6))</f>
        <v xml:space="preserve"> </v>
      </c>
      <c r="OW66" s="66"/>
      <c r="OX66" s="66"/>
      <c r="OY66" s="62"/>
      <c r="OZ66" s="63" t="str">
        <f>IF(OX66=0," ",(VLOOKUP(OX66,PROTOKOL!$A$1:$E$28,2))*OY66)</f>
        <v xml:space="preserve"> </v>
      </c>
      <c r="PA66" s="64" t="str">
        <f t="shared" si="108"/>
        <v xml:space="preserve"> </v>
      </c>
      <c r="PB66" s="65" t="str">
        <f>IF(OX66=0," ",VLOOKUP(OX66,PROTOKOL!$A:$E,5,))</f>
        <v xml:space="preserve"> </v>
      </c>
      <c r="PC66" s="82" t="str">
        <f t="shared" si="109"/>
        <v xml:space="preserve"> </v>
      </c>
      <c r="PD66" s="82">
        <f t="shared" si="110"/>
        <v>0</v>
      </c>
      <c r="PE66" s="82" t="str">
        <f t="shared" si="111"/>
        <v xml:space="preserve"> </v>
      </c>
      <c r="PF66" s="117"/>
      <c r="PG66" s="227"/>
      <c r="PH66" s="61" t="str">
        <f>IF(PJ66=0," ",VLOOKUP(PJ66,PROTOKOL!$A:$F,6))</f>
        <v xml:space="preserve"> </v>
      </c>
      <c r="PI66" s="62"/>
      <c r="PJ66" s="62"/>
      <c r="PK66" s="62"/>
      <c r="PL66" s="63" t="str">
        <f>IF(PJ66=0," ",(VLOOKUP(PJ66,PROTOKOL!$A$1:$E$28,2))*PK66)</f>
        <v xml:space="preserve"> </v>
      </c>
      <c r="PM66" s="64" t="str">
        <f t="shared" si="84"/>
        <v xml:space="preserve"> </v>
      </c>
      <c r="PN66" s="65" t="str">
        <f>IF(PJ66=0," ",VLOOKUP(PJ66,PROTOKOL!$A:$E,5,))</f>
        <v xml:space="preserve"> </v>
      </c>
      <c r="PO66" s="82" t="str">
        <f t="shared" si="85"/>
        <v xml:space="preserve"> </v>
      </c>
      <c r="PP66" s="61" t="str">
        <f>IF(PR66=0," ",VLOOKUP(PR66,PROTOKOL!$A:$F,6))</f>
        <v xml:space="preserve"> </v>
      </c>
      <c r="PQ66" s="66"/>
      <c r="PR66" s="66"/>
      <c r="PS66" s="62"/>
      <c r="PT66" s="63" t="str">
        <f>IF(PR66=0," ",(VLOOKUP(PR66,PROTOKOL!$A$1:$E$28,2))*PS66)</f>
        <v xml:space="preserve"> </v>
      </c>
      <c r="PU66" s="64" t="str">
        <f t="shared" si="86"/>
        <v xml:space="preserve"> </v>
      </c>
      <c r="PV66" s="65" t="str">
        <f>IF(PR66=0," ",VLOOKUP(PR66,PROTOKOL!$A:$E,5,))</f>
        <v xml:space="preserve"> </v>
      </c>
      <c r="PW66" s="82" t="str">
        <f t="shared" si="87"/>
        <v xml:space="preserve"> </v>
      </c>
      <c r="PX66" s="65"/>
      <c r="PY66" s="82" t="str">
        <f t="shared" si="112"/>
        <v xml:space="preserve"> </v>
      </c>
      <c r="PZ66" s="117"/>
      <c r="QA66" s="117"/>
      <c r="QB66" s="117"/>
      <c r="QC66" s="117"/>
      <c r="QD66" s="117"/>
      <c r="QE66" s="117"/>
      <c r="QF66" s="117"/>
      <c r="QG66" s="117"/>
      <c r="QH66" s="117"/>
      <c r="QI66" s="117"/>
      <c r="QJ66" s="117"/>
      <c r="QK66" s="117"/>
      <c r="QL66" s="117"/>
      <c r="QM66" s="117"/>
      <c r="QN66" s="117"/>
      <c r="QO66" s="117"/>
    </row>
    <row r="67" spans="1:457" ht="12.75" customHeight="1">
      <c r="A67" s="58"/>
      <c r="B67" s="225">
        <v>16</v>
      </c>
      <c r="C67" s="61" t="str">
        <f>IF(E67=0," ",VLOOKUP(E67,PROTOKOL!$A:$F,6))</f>
        <v>VAKUM TEST</v>
      </c>
      <c r="D67" s="62">
        <v>131</v>
      </c>
      <c r="E67" s="62">
        <v>4</v>
      </c>
      <c r="F67" s="62">
        <v>7.5</v>
      </c>
      <c r="G67" s="63">
        <f>IF(E67=0," ",(VLOOKUP(E67,PROTOKOL!$A$1:$E$28,2))*F67)</f>
        <v>150</v>
      </c>
      <c r="H67" s="64">
        <f t="shared" si="0"/>
        <v>-19</v>
      </c>
      <c r="I67" s="65">
        <f>IF(E67=0," ",VLOOKUP(E67,PROTOKOL!$A:$E,5,))</f>
        <v>0.32253749999999998</v>
      </c>
      <c r="J67" s="82">
        <f t="shared" si="1"/>
        <v>-6.1282124999999992</v>
      </c>
      <c r="K67" s="61" t="str">
        <f>IF(M67=0," ",VLOOKUP(M67,PROTOKOL!$A:$F,6))</f>
        <v xml:space="preserve"> </v>
      </c>
      <c r="L67" s="66"/>
      <c r="M67" s="66"/>
      <c r="N67" s="62"/>
      <c r="O67" s="63" t="str">
        <f>IF(M67=0," ",(VLOOKUP(M67,PROTOKOL!$A$1:$E$28,2))*N67)</f>
        <v xml:space="preserve"> </v>
      </c>
      <c r="P67" s="64" t="str">
        <f t="shared" si="2"/>
        <v xml:space="preserve"> </v>
      </c>
      <c r="Q67" s="65" t="str">
        <f>IF(M67=0," ",VLOOKUP(M67,PROTOKOL!$A:$E,5,))</f>
        <v xml:space="preserve"> </v>
      </c>
      <c r="R67" s="82" t="str">
        <f t="shared" si="3"/>
        <v xml:space="preserve"> </v>
      </c>
      <c r="S67" s="65"/>
      <c r="T67" s="82" t="str">
        <f t="shared" si="88"/>
        <v xml:space="preserve"> </v>
      </c>
      <c r="U67" s="117"/>
      <c r="V67" s="225">
        <v>16</v>
      </c>
      <c r="W67" s="61" t="str">
        <f>IF(Y67=0," ",VLOOKUP(Y67,PROTOKOL!$A:$F,6))</f>
        <v>SIZDIRMAZLIK TAMİR</v>
      </c>
      <c r="X67" s="62">
        <v>120</v>
      </c>
      <c r="Y67" s="62">
        <v>11</v>
      </c>
      <c r="Z67" s="62">
        <v>7.5</v>
      </c>
      <c r="AA67" s="63">
        <f>IF(Y67=0," ",(VLOOKUP(Y67,PROTOKOL!$A$1:$E$28,2))*Z67)</f>
        <v>78</v>
      </c>
      <c r="AB67" s="64">
        <f t="shared" si="4"/>
        <v>42</v>
      </c>
      <c r="AC67" s="65">
        <f>IF(Y67=0," ",VLOOKUP(Y67,PROTOKOL!$A:$E,5,))</f>
        <v>0.61435714285714293</v>
      </c>
      <c r="AD67" s="82">
        <f t="shared" si="5"/>
        <v>25.803000000000004</v>
      </c>
      <c r="AE67" s="61" t="str">
        <f>IF(AG67=0," ",VLOOKUP(AG67,PROTOKOL!$A:$F,6))</f>
        <v xml:space="preserve"> </v>
      </c>
      <c r="AF67" s="66"/>
      <c r="AG67" s="66"/>
      <c r="AH67" s="62"/>
      <c r="AI67" s="63" t="str">
        <f>IF(AG67=0," ",(VLOOKUP(AG67,PROTOKOL!$A$1:$E$28,2))*AH67)</f>
        <v xml:space="preserve"> </v>
      </c>
      <c r="AJ67" s="64" t="str">
        <f t="shared" si="6"/>
        <v xml:space="preserve"> </v>
      </c>
      <c r="AK67" s="65" t="str">
        <f>IF(AG67=0," ",VLOOKUP(AG67,PROTOKOL!$A:$E,5,))</f>
        <v xml:space="preserve"> </v>
      </c>
      <c r="AL67" s="82" t="str">
        <f t="shared" si="7"/>
        <v xml:space="preserve"> </v>
      </c>
      <c r="AM67" s="65"/>
      <c r="AN67" s="82" t="str">
        <f t="shared" si="89"/>
        <v xml:space="preserve"> </v>
      </c>
      <c r="AO67" s="117"/>
      <c r="AP67" s="225">
        <v>16</v>
      </c>
      <c r="AQ67" s="61" t="str">
        <f>IF(AS67=0," ",VLOOKUP(AS67,PROTOKOL!$A:$F,6))</f>
        <v>VAKUM TEST</v>
      </c>
      <c r="AR67" s="62">
        <v>240</v>
      </c>
      <c r="AS67" s="62">
        <v>4</v>
      </c>
      <c r="AT67" s="62">
        <v>7.5</v>
      </c>
      <c r="AU67" s="63">
        <f>IF(AS67=0," ",(VLOOKUP(AS67,PROTOKOL!$A$1:$E$28,2))*AT67)</f>
        <v>150</v>
      </c>
      <c r="AV67" s="64">
        <f t="shared" si="8"/>
        <v>90</v>
      </c>
      <c r="AW67" s="65">
        <f>IF(AS67=0," ",VLOOKUP(AS67,PROTOKOL!$A:$E,5,))</f>
        <v>0.32253749999999998</v>
      </c>
      <c r="AX67" s="82">
        <f t="shared" si="9"/>
        <v>29.028374999999997</v>
      </c>
      <c r="AY67" s="61" t="str">
        <f>IF(BA67=0," ",VLOOKUP(BA67,PROTOKOL!$A:$F,6))</f>
        <v xml:space="preserve"> </v>
      </c>
      <c r="AZ67" s="66"/>
      <c r="BA67" s="66"/>
      <c r="BB67" s="62"/>
      <c r="BC67" s="63" t="str">
        <f>IF(BA67=0," ",(VLOOKUP(BA67,PROTOKOL!$A$1:$E$28,2))*BB67)</f>
        <v xml:space="preserve"> </v>
      </c>
      <c r="BD67" s="64" t="str">
        <f t="shared" si="10"/>
        <v xml:space="preserve"> </v>
      </c>
      <c r="BE67" s="65" t="str">
        <f>IF(BA67=0," ",VLOOKUP(BA67,PROTOKOL!$A:$E,5,))</f>
        <v xml:space="preserve"> </v>
      </c>
      <c r="BF67" s="82" t="str">
        <f t="shared" si="11"/>
        <v xml:space="preserve"> </v>
      </c>
      <c r="BG67" s="65"/>
      <c r="BH67" s="82" t="str">
        <f t="shared" si="90"/>
        <v xml:space="preserve"> </v>
      </c>
      <c r="BI67" s="117"/>
      <c r="BJ67" s="225">
        <v>16</v>
      </c>
      <c r="BK67" s="61" t="str">
        <f>IF(BM67=0," ",VLOOKUP(BM67,PROTOKOL!$A:$F,6))</f>
        <v xml:space="preserve"> </v>
      </c>
      <c r="BL67" s="62"/>
      <c r="BM67" s="62"/>
      <c r="BN67" s="62"/>
      <c r="BO67" s="63" t="str">
        <f>IF(BM67=0," ",(VLOOKUP(BM67,PROTOKOL!$A$1:$E$28,2))*BN67)</f>
        <v xml:space="preserve"> </v>
      </c>
      <c r="BP67" s="64" t="str">
        <f t="shared" si="12"/>
        <v xml:space="preserve"> </v>
      </c>
      <c r="BQ67" s="65" t="str">
        <f>IF(BM67=0," ",VLOOKUP(BM67,PROTOKOL!$A:$E,5,))</f>
        <v xml:space="preserve"> </v>
      </c>
      <c r="BR67" s="82" t="str">
        <f t="shared" si="13"/>
        <v xml:space="preserve"> </v>
      </c>
      <c r="BS67" s="61" t="str">
        <f>IF(BU67=0," ",VLOOKUP(BU67,PROTOKOL!$A:$F,6))</f>
        <v xml:space="preserve"> </v>
      </c>
      <c r="BT67" s="66"/>
      <c r="BU67" s="66"/>
      <c r="BV67" s="62"/>
      <c r="BW67" s="63" t="str">
        <f>IF(BU67=0," ",(VLOOKUP(BU67,PROTOKOL!$A$1:$E$28,2))*BV67)</f>
        <v xml:space="preserve"> </v>
      </c>
      <c r="BX67" s="64" t="str">
        <f t="shared" si="14"/>
        <v xml:space="preserve"> </v>
      </c>
      <c r="BY67" s="65" t="str">
        <f>IF(BU67=0," ",VLOOKUP(BU67,PROTOKOL!$A:$E,5,))</f>
        <v xml:space="preserve"> </v>
      </c>
      <c r="BZ67" s="82" t="str">
        <f t="shared" si="15"/>
        <v xml:space="preserve"> </v>
      </c>
      <c r="CA67" s="65"/>
      <c r="CB67" s="82" t="str">
        <f t="shared" si="91"/>
        <v xml:space="preserve"> </v>
      </c>
      <c r="CC67" s="117"/>
      <c r="CD67" s="225">
        <v>16</v>
      </c>
      <c r="CE67" s="61" t="str">
        <f>IF(CG67=0," ",VLOOKUP(CG67,PROTOKOL!$A:$F,6))</f>
        <v xml:space="preserve"> </v>
      </c>
      <c r="CF67" s="62"/>
      <c r="CG67" s="62"/>
      <c r="CH67" s="62"/>
      <c r="CI67" s="63" t="str">
        <f>IF(CG67=0," ",(VLOOKUP(CG67,PROTOKOL!$A$1:$E$28,2))*CH67)</f>
        <v xml:space="preserve"> </v>
      </c>
      <c r="CJ67" s="64" t="str">
        <f t="shared" si="16"/>
        <v xml:space="preserve"> </v>
      </c>
      <c r="CK67" s="65" t="str">
        <f>IF(CG67=0," ",VLOOKUP(CG67,PROTOKOL!$A:$E,5,))</f>
        <v xml:space="preserve"> </v>
      </c>
      <c r="CL67" s="82" t="str">
        <f t="shared" si="17"/>
        <v xml:space="preserve"> </v>
      </c>
      <c r="CM67" s="61" t="str">
        <f>IF(CO67=0," ",VLOOKUP(CO67,PROTOKOL!$A:$F,6))</f>
        <v>VAKUM TEST</v>
      </c>
      <c r="CN67" s="66">
        <v>60</v>
      </c>
      <c r="CO67" s="66">
        <v>4</v>
      </c>
      <c r="CP67" s="62">
        <v>1.5</v>
      </c>
      <c r="CQ67" s="63">
        <f>IF(CO67=0," ",(VLOOKUP(CO67,PROTOKOL!$A$1:$E$28,2))*CP67)</f>
        <v>30</v>
      </c>
      <c r="CR67" s="64">
        <f t="shared" si="18"/>
        <v>30</v>
      </c>
      <c r="CS67" s="65">
        <f>IF(CO67=0," ",VLOOKUP(CO67,PROTOKOL!$A:$E,5,))</f>
        <v>0.32253749999999998</v>
      </c>
      <c r="CT67" s="82">
        <f t="shared" si="19"/>
        <v>9.676124999999999</v>
      </c>
      <c r="CU67" s="65">
        <v>3</v>
      </c>
      <c r="CV67" s="82">
        <f t="shared" si="92"/>
        <v>19.352249999999998</v>
      </c>
      <c r="CW67" s="117"/>
      <c r="CX67" s="225">
        <v>16</v>
      </c>
      <c r="CY67" s="61" t="str">
        <f>IF(DA67=0," ",VLOOKUP(DA67,PROTOKOL!$A:$F,6))</f>
        <v xml:space="preserve"> </v>
      </c>
      <c r="CZ67" s="62"/>
      <c r="DA67" s="62"/>
      <c r="DB67" s="62"/>
      <c r="DC67" s="63" t="str">
        <f>IF(DA67=0," ",(VLOOKUP(DA67,PROTOKOL!$A$1:$E$28,2))*DB67)</f>
        <v xml:space="preserve"> </v>
      </c>
      <c r="DD67" s="64" t="str">
        <f t="shared" si="20"/>
        <v xml:space="preserve"> </v>
      </c>
      <c r="DE67" s="65" t="str">
        <f>IF(DA67=0," ",VLOOKUP(DA67,PROTOKOL!$A:$E,5,))</f>
        <v xml:space="preserve"> </v>
      </c>
      <c r="DF67" s="82" t="str">
        <f t="shared" si="21"/>
        <v xml:space="preserve"> </v>
      </c>
      <c r="DG67" s="61" t="str">
        <f>IF(DI67=0," ",VLOOKUP(DI67,PROTOKOL!$A:$F,6))</f>
        <v xml:space="preserve"> </v>
      </c>
      <c r="DH67" s="66"/>
      <c r="DI67" s="66"/>
      <c r="DJ67" s="62"/>
      <c r="DK67" s="63" t="str">
        <f>IF(DI67=0," ",(VLOOKUP(DI67,PROTOKOL!$A$1:$E$28,2))*DJ67)</f>
        <v xml:space="preserve"> </v>
      </c>
      <c r="DL67" s="64" t="str">
        <f t="shared" si="22"/>
        <v xml:space="preserve"> </v>
      </c>
      <c r="DM67" s="65" t="str">
        <f>IF(DI67=0," ",VLOOKUP(DI67,PROTOKOL!$A:$E,5,))</f>
        <v xml:space="preserve"> </v>
      </c>
      <c r="DN67" s="82" t="str">
        <f t="shared" si="23"/>
        <v xml:space="preserve"> </v>
      </c>
      <c r="DO67" s="65"/>
      <c r="DP67" s="82" t="str">
        <f t="shared" si="93"/>
        <v xml:space="preserve"> </v>
      </c>
      <c r="DQ67" s="117"/>
      <c r="DR67" s="225">
        <v>16</v>
      </c>
      <c r="DS67" s="61" t="str">
        <f>IF(DU67=0," ",VLOOKUP(DU67,PROTOKOL!$A:$F,6))</f>
        <v>VAKUM TEST</v>
      </c>
      <c r="DT67" s="62">
        <v>215</v>
      </c>
      <c r="DU67" s="62">
        <v>4</v>
      </c>
      <c r="DV67" s="62">
        <v>7</v>
      </c>
      <c r="DW67" s="63">
        <f>IF(DU67=0," ",(VLOOKUP(DU67,PROTOKOL!$A$1:$E$28,2))*DV67)</f>
        <v>140</v>
      </c>
      <c r="DX67" s="64">
        <f t="shared" si="24"/>
        <v>75</v>
      </c>
      <c r="DY67" s="65">
        <f>IF(DU67=0," ",VLOOKUP(DU67,PROTOKOL!$A:$E,5,))</f>
        <v>0.32253749999999998</v>
      </c>
      <c r="DZ67" s="82">
        <f t="shared" si="25"/>
        <v>24.190312499999997</v>
      </c>
      <c r="EA67" s="61" t="str">
        <f>IF(EC67=0," ",VLOOKUP(EC67,PROTOKOL!$A:$F,6))</f>
        <v xml:space="preserve"> </v>
      </c>
      <c r="EB67" s="66"/>
      <c r="EC67" s="66"/>
      <c r="ED67" s="62"/>
      <c r="EE67" s="63" t="str">
        <f>IF(EC67=0," ",(VLOOKUP(EC67,PROTOKOL!$A$1:$E$28,2))*ED67)</f>
        <v xml:space="preserve"> </v>
      </c>
      <c r="EF67" s="64" t="str">
        <f t="shared" si="26"/>
        <v xml:space="preserve"> </v>
      </c>
      <c r="EG67" s="65" t="str">
        <f>IF(EC67=0," ",VLOOKUP(EC67,PROTOKOL!$A:$E,5,))</f>
        <v xml:space="preserve"> </v>
      </c>
      <c r="EH67" s="82" t="str">
        <f t="shared" si="27"/>
        <v xml:space="preserve"> </v>
      </c>
      <c r="EI67" s="65"/>
      <c r="EJ67" s="82" t="str">
        <f t="shared" si="94"/>
        <v xml:space="preserve"> </v>
      </c>
      <c r="EK67" s="117"/>
      <c r="EL67" s="225">
        <v>16</v>
      </c>
      <c r="EM67" s="61" t="str">
        <f>IF(EO67=0," ",VLOOKUP(EO67,PROTOKOL!$A:$F,6))</f>
        <v>SIZDIRMAZLIK TAMİR</v>
      </c>
      <c r="EN67" s="62">
        <v>120</v>
      </c>
      <c r="EO67" s="62">
        <v>11</v>
      </c>
      <c r="EP67" s="62">
        <v>7.5</v>
      </c>
      <c r="EQ67" s="63">
        <f>IF(EO67=0," ",(VLOOKUP(EO67,PROTOKOL!$A$1:$E$28,2))*EP67)</f>
        <v>78</v>
      </c>
      <c r="ER67" s="64">
        <f t="shared" si="28"/>
        <v>42</v>
      </c>
      <c r="ES67" s="65">
        <f>IF(EO67=0," ",VLOOKUP(EO67,PROTOKOL!$A:$E,5,))</f>
        <v>0.61435714285714293</v>
      </c>
      <c r="ET67" s="82">
        <f t="shared" si="29"/>
        <v>25.803000000000004</v>
      </c>
      <c r="EU67" s="61" t="str">
        <f>IF(EW67=0," ",VLOOKUP(EW67,PROTOKOL!$A:$F,6))</f>
        <v xml:space="preserve"> </v>
      </c>
      <c r="EV67" s="66"/>
      <c r="EW67" s="66"/>
      <c r="EX67" s="62"/>
      <c r="EY67" s="63" t="str">
        <f>IF(EW67=0," ",(VLOOKUP(EW67,PROTOKOL!$A$1:$E$28,2))*EX67)</f>
        <v xml:space="preserve"> </v>
      </c>
      <c r="EZ67" s="64" t="str">
        <f t="shared" si="30"/>
        <v xml:space="preserve"> </v>
      </c>
      <c r="FA67" s="65" t="str">
        <f>IF(EW67=0," ",VLOOKUP(EW67,PROTOKOL!$A:$E,5,))</f>
        <v xml:space="preserve"> </v>
      </c>
      <c r="FB67" s="82" t="str">
        <f t="shared" si="31"/>
        <v xml:space="preserve"> </v>
      </c>
      <c r="FC67" s="65"/>
      <c r="FD67" s="82" t="str">
        <f t="shared" si="95"/>
        <v xml:space="preserve"> </v>
      </c>
      <c r="FE67" s="117"/>
      <c r="FF67" s="225">
        <v>16</v>
      </c>
      <c r="FG67" s="61" t="str">
        <f>IF(FI67=0," ",VLOOKUP(FI67,PROTOKOL!$A:$F,6))</f>
        <v>VAKUM TEST</v>
      </c>
      <c r="FH67" s="62">
        <v>234</v>
      </c>
      <c r="FI67" s="62">
        <v>4</v>
      </c>
      <c r="FJ67" s="62">
        <v>7.5</v>
      </c>
      <c r="FK67" s="63">
        <f>IF(FI67=0," ",(VLOOKUP(FI67,PROTOKOL!$A$1:$E$28,2))*FJ67)</f>
        <v>150</v>
      </c>
      <c r="FL67" s="64">
        <f t="shared" si="32"/>
        <v>84</v>
      </c>
      <c r="FM67" s="65">
        <f>IF(FI67=0," ",VLOOKUP(FI67,PROTOKOL!$A:$E,5,))</f>
        <v>0.32253749999999998</v>
      </c>
      <c r="FN67" s="82">
        <f t="shared" si="33"/>
        <v>27.093149999999998</v>
      </c>
      <c r="FO67" s="61" t="str">
        <f>IF(FQ67=0," ",VLOOKUP(FQ67,PROTOKOL!$A:$F,6))</f>
        <v xml:space="preserve"> </v>
      </c>
      <c r="FP67" s="66"/>
      <c r="FQ67" s="66"/>
      <c r="FR67" s="62"/>
      <c r="FS67" s="63" t="str">
        <f>IF(FQ67=0," ",(VLOOKUP(FQ67,PROTOKOL!$A$1:$E$28,2))*FR67)</f>
        <v xml:space="preserve"> </v>
      </c>
      <c r="FT67" s="64" t="str">
        <f t="shared" si="34"/>
        <v xml:space="preserve"> </v>
      </c>
      <c r="FU67" s="65" t="str">
        <f>IF(FQ67=0," ",VLOOKUP(FQ67,PROTOKOL!$A:$E,5,))</f>
        <v xml:space="preserve"> </v>
      </c>
      <c r="FV67" s="82" t="str">
        <f t="shared" si="35"/>
        <v xml:space="preserve"> </v>
      </c>
      <c r="FW67" s="65"/>
      <c r="FX67" s="82" t="str">
        <f t="shared" si="96"/>
        <v xml:space="preserve"> </v>
      </c>
      <c r="FY67" s="117"/>
      <c r="FZ67" s="225">
        <v>16</v>
      </c>
      <c r="GA67" s="61" t="str">
        <f>IF(GC67=0," ",VLOOKUP(GC67,PROTOKOL!$A:$F,6))</f>
        <v xml:space="preserve"> </v>
      </c>
      <c r="GB67" s="62"/>
      <c r="GC67" s="62"/>
      <c r="GD67" s="62"/>
      <c r="GE67" s="63" t="str">
        <f>IF(GC67=0," ",(VLOOKUP(GC67,PROTOKOL!$A$1:$E$28,2))*GD67)</f>
        <v xml:space="preserve"> </v>
      </c>
      <c r="GF67" s="64" t="str">
        <f t="shared" si="36"/>
        <v xml:space="preserve"> </v>
      </c>
      <c r="GG67" s="65" t="str">
        <f>IF(GC67=0," ",VLOOKUP(GC67,PROTOKOL!$A:$E,5,))</f>
        <v xml:space="preserve"> </v>
      </c>
      <c r="GH67" s="82" t="str">
        <f t="shared" si="37"/>
        <v xml:space="preserve"> </v>
      </c>
      <c r="GI67" s="61" t="str">
        <f>IF(GK67=0," ",VLOOKUP(GK67,PROTOKOL!$A:$F,6))</f>
        <v xml:space="preserve"> </v>
      </c>
      <c r="GJ67" s="66"/>
      <c r="GK67" s="66"/>
      <c r="GL67" s="62"/>
      <c r="GM67" s="63" t="str">
        <f>IF(GK67=0," ",(VLOOKUP(GK67,PROTOKOL!$A$1:$E$28,2))*GL67)</f>
        <v xml:space="preserve"> </v>
      </c>
      <c r="GN67" s="64" t="str">
        <f t="shared" si="38"/>
        <v xml:space="preserve"> </v>
      </c>
      <c r="GO67" s="65" t="str">
        <f>IF(GK67=0," ",VLOOKUP(GK67,PROTOKOL!$A:$E,5,))</f>
        <v xml:space="preserve"> </v>
      </c>
      <c r="GP67" s="82" t="str">
        <f t="shared" si="39"/>
        <v xml:space="preserve"> </v>
      </c>
      <c r="GQ67" s="65"/>
      <c r="GR67" s="82" t="str">
        <f t="shared" si="97"/>
        <v xml:space="preserve"> </v>
      </c>
      <c r="GS67" s="117"/>
      <c r="GT67" s="225">
        <v>16</v>
      </c>
      <c r="GU67" s="61" t="str">
        <f>IF(GW67=0," ",VLOOKUP(GW67,PROTOKOL!$A:$F,6))</f>
        <v xml:space="preserve"> </v>
      </c>
      <c r="GV67" s="62"/>
      <c r="GW67" s="62"/>
      <c r="GX67" s="62"/>
      <c r="GY67" s="63" t="str">
        <f>IF(GW67=0," ",(VLOOKUP(GW67,PROTOKOL!$A$1:$E$28,2))*GX67)</f>
        <v xml:space="preserve"> </v>
      </c>
      <c r="GZ67" s="64" t="str">
        <f t="shared" si="40"/>
        <v xml:space="preserve"> </v>
      </c>
      <c r="HA67" s="65" t="str">
        <f>IF(GW67=0," ",VLOOKUP(GW67,PROTOKOL!$A:$E,5,))</f>
        <v xml:space="preserve"> </v>
      </c>
      <c r="HB67" s="82" t="str">
        <f t="shared" si="41"/>
        <v xml:space="preserve"> </v>
      </c>
      <c r="HC67" s="61" t="str">
        <f>IF(HE67=0," ",VLOOKUP(HE67,PROTOKOL!$A:$F,6))</f>
        <v xml:space="preserve"> </v>
      </c>
      <c r="HD67" s="66"/>
      <c r="HE67" s="66"/>
      <c r="HF67" s="62"/>
      <c r="HG67" s="63" t="str">
        <f>IF(HE67=0," ",(VLOOKUP(HE67,PROTOKOL!$A$1:$E$28,2))*HF67)</f>
        <v xml:space="preserve"> </v>
      </c>
      <c r="HH67" s="64" t="str">
        <f t="shared" si="42"/>
        <v xml:space="preserve"> </v>
      </c>
      <c r="HI67" s="65" t="str">
        <f>IF(HE67=0," ",VLOOKUP(HE67,PROTOKOL!$A:$E,5,))</f>
        <v xml:space="preserve"> </v>
      </c>
      <c r="HJ67" s="82" t="str">
        <f t="shared" si="43"/>
        <v xml:space="preserve"> </v>
      </c>
      <c r="HK67" s="65"/>
      <c r="HL67" s="82" t="str">
        <f t="shared" si="98"/>
        <v xml:space="preserve"> </v>
      </c>
      <c r="HM67" s="117"/>
      <c r="HN67" s="225">
        <v>16</v>
      </c>
      <c r="HO67" s="61" t="str">
        <f>IF(HQ67=0," ",VLOOKUP(HQ67,PROTOKOL!$A:$F,6))</f>
        <v>VAKUM TEST</v>
      </c>
      <c r="HP67" s="62">
        <v>232</v>
      </c>
      <c r="HQ67" s="62">
        <v>4</v>
      </c>
      <c r="HR67" s="62">
        <v>7.5</v>
      </c>
      <c r="HS67" s="63">
        <f>IF(HQ67=0," ",(VLOOKUP(HQ67,PROTOKOL!$A$1:$E$28,2))*HR67)</f>
        <v>150</v>
      </c>
      <c r="HT67" s="64">
        <f t="shared" si="44"/>
        <v>82</v>
      </c>
      <c r="HU67" s="65">
        <f>IF(HQ67=0," ",VLOOKUP(HQ67,PROTOKOL!$A:$E,5,))</f>
        <v>0.32253749999999998</v>
      </c>
      <c r="HV67" s="82">
        <f t="shared" si="45"/>
        <v>26.448074999999999</v>
      </c>
      <c r="HW67" s="61" t="str">
        <f>IF(HY67=0," ",VLOOKUP(HY67,PROTOKOL!$A:$F,6))</f>
        <v xml:space="preserve"> </v>
      </c>
      <c r="HX67" s="66"/>
      <c r="HY67" s="66"/>
      <c r="HZ67" s="62"/>
      <c r="IA67" s="63" t="str">
        <f>IF(HY67=0," ",(VLOOKUP(HY67,PROTOKOL!$A$1:$E$28,2))*HZ67)</f>
        <v xml:space="preserve"> </v>
      </c>
      <c r="IB67" s="64" t="str">
        <f t="shared" si="46"/>
        <v xml:space="preserve"> </v>
      </c>
      <c r="IC67" s="65" t="str">
        <f>IF(HY67=0," ",VLOOKUP(HY67,PROTOKOL!$A:$E,5,))</f>
        <v xml:space="preserve"> </v>
      </c>
      <c r="ID67" s="82" t="str">
        <f t="shared" si="47"/>
        <v xml:space="preserve"> </v>
      </c>
      <c r="IE67" s="65"/>
      <c r="IF67" s="82" t="str">
        <f t="shared" si="99"/>
        <v xml:space="preserve"> </v>
      </c>
      <c r="IG67" s="117"/>
      <c r="IH67" s="225">
        <v>16</v>
      </c>
      <c r="II67" s="61" t="str">
        <f>IF(IK67=0," ",VLOOKUP(IK67,PROTOKOL!$A:$F,6))</f>
        <v>VAKUM TEST</v>
      </c>
      <c r="IJ67" s="62">
        <v>186</v>
      </c>
      <c r="IK67" s="62">
        <v>4</v>
      </c>
      <c r="IL67" s="62">
        <v>5.5</v>
      </c>
      <c r="IM67" s="63">
        <f>IF(IK67=0," ",(VLOOKUP(IK67,PROTOKOL!$A$1:$E$28,2))*IL67)</f>
        <v>110</v>
      </c>
      <c r="IN67" s="64">
        <f t="shared" si="48"/>
        <v>76</v>
      </c>
      <c r="IO67" s="65">
        <f>IF(IK67=0," ",VLOOKUP(IK67,PROTOKOL!$A:$E,5,))</f>
        <v>0.32253749999999998</v>
      </c>
      <c r="IP67" s="82">
        <f t="shared" si="49"/>
        <v>24.512849999999997</v>
      </c>
      <c r="IQ67" s="61" t="str">
        <f>IF(IS67=0," ",VLOOKUP(IS67,PROTOKOL!$A:$F,6))</f>
        <v xml:space="preserve"> </v>
      </c>
      <c r="IR67" s="66"/>
      <c r="IS67" s="66"/>
      <c r="IT67" s="62"/>
      <c r="IU67" s="63" t="str">
        <f>IF(IS67=0," ",(VLOOKUP(IS67,PROTOKOL!$A$1:$E$28,2))*IT67)</f>
        <v xml:space="preserve"> </v>
      </c>
      <c r="IV67" s="64" t="str">
        <f t="shared" si="50"/>
        <v xml:space="preserve"> </v>
      </c>
      <c r="IW67" s="65" t="str">
        <f>IF(IS67=0," ",VLOOKUP(IS67,PROTOKOL!$A:$E,5,))</f>
        <v xml:space="preserve"> </v>
      </c>
      <c r="IX67" s="82" t="str">
        <f t="shared" si="51"/>
        <v xml:space="preserve"> </v>
      </c>
      <c r="IY67" s="65"/>
      <c r="IZ67" s="82" t="str">
        <f t="shared" si="100"/>
        <v xml:space="preserve"> </v>
      </c>
      <c r="JA67" s="117"/>
      <c r="JB67" s="225">
        <v>16</v>
      </c>
      <c r="JC67" s="61" t="str">
        <f>IF(JE67=0," ",VLOOKUP(JE67,PROTOKOL!$A:$F,6))</f>
        <v xml:space="preserve"> </v>
      </c>
      <c r="JD67" s="62"/>
      <c r="JE67" s="62"/>
      <c r="JF67" s="62"/>
      <c r="JG67" s="63" t="str">
        <f>IF(JE67=0," ",(VLOOKUP(JE67,PROTOKOL!$A$1:$E$28,2))*JF67)</f>
        <v xml:space="preserve"> </v>
      </c>
      <c r="JH67" s="64" t="str">
        <f t="shared" si="52"/>
        <v xml:space="preserve"> </v>
      </c>
      <c r="JI67" s="65" t="str">
        <f>IF(JE67=0," ",VLOOKUP(JE67,PROTOKOL!$A:$E,5,))</f>
        <v xml:space="preserve"> </v>
      </c>
      <c r="JJ67" s="82" t="str">
        <f t="shared" si="53"/>
        <v xml:space="preserve"> </v>
      </c>
      <c r="JK67" s="61" t="str">
        <f>IF(JM67=0," ",VLOOKUP(JM67,PROTOKOL!$A:$F,6))</f>
        <v xml:space="preserve"> </v>
      </c>
      <c r="JL67" s="66"/>
      <c r="JM67" s="66"/>
      <c r="JN67" s="62"/>
      <c r="JO67" s="63" t="str">
        <f>IF(JM67=0," ",(VLOOKUP(JM67,PROTOKOL!$A$1:$E$28,2))*JN67)</f>
        <v xml:space="preserve"> </v>
      </c>
      <c r="JP67" s="64" t="str">
        <f t="shared" si="54"/>
        <v xml:space="preserve"> </v>
      </c>
      <c r="JQ67" s="65" t="str">
        <f>IF(JM67=0," ",VLOOKUP(JM67,PROTOKOL!$A:$E,5,))</f>
        <v xml:space="preserve"> </v>
      </c>
      <c r="JR67" s="82" t="str">
        <f t="shared" si="55"/>
        <v xml:space="preserve"> </v>
      </c>
      <c r="JS67" s="65"/>
      <c r="JT67" s="82" t="str">
        <f t="shared" si="101"/>
        <v xml:space="preserve"> </v>
      </c>
      <c r="JU67" s="117"/>
      <c r="JV67" s="225">
        <v>16</v>
      </c>
      <c r="JW67" s="61" t="str">
        <f>IF(JY67=0," ",VLOOKUP(JY67,PROTOKOL!$A:$F,6))</f>
        <v>PANTOGRAF LAVABO TAŞLAMA</v>
      </c>
      <c r="JX67" s="62">
        <v>93</v>
      </c>
      <c r="JY67" s="62">
        <v>9</v>
      </c>
      <c r="JZ67" s="62">
        <v>7.5</v>
      </c>
      <c r="KA67" s="63">
        <f>IF(JY67=0," ",(VLOOKUP(JY67,PROTOKOL!$A$1:$E$28,2))*JZ67)</f>
        <v>65</v>
      </c>
      <c r="KB67" s="64">
        <f t="shared" si="56"/>
        <v>28</v>
      </c>
      <c r="KC67" s="65">
        <f>IF(JY67=0," ",VLOOKUP(JY67,PROTOKOL!$A:$E,5,))</f>
        <v>0.73722857142857134</v>
      </c>
      <c r="KD67" s="82">
        <f t="shared" si="57"/>
        <v>20.642399999999999</v>
      </c>
      <c r="KE67" s="61" t="str">
        <f>IF(KG67=0," ",VLOOKUP(KG67,PROTOKOL!$A:$F,6))</f>
        <v xml:space="preserve"> </v>
      </c>
      <c r="KF67" s="66"/>
      <c r="KG67" s="66"/>
      <c r="KH67" s="62"/>
      <c r="KI67" s="63" t="str">
        <f>IF(KG67=0," ",(VLOOKUP(KG67,PROTOKOL!$A$1:$E$28,2))*KH67)</f>
        <v xml:space="preserve"> </v>
      </c>
      <c r="KJ67" s="64" t="str">
        <f t="shared" si="58"/>
        <v xml:space="preserve"> </v>
      </c>
      <c r="KK67" s="65" t="str">
        <f>IF(KG67=0," ",VLOOKUP(KG67,PROTOKOL!$A:$E,5,))</f>
        <v xml:space="preserve"> </v>
      </c>
      <c r="KL67" s="82" t="str">
        <f t="shared" si="59"/>
        <v xml:space="preserve"> </v>
      </c>
      <c r="KM67" s="65"/>
      <c r="KN67" s="82" t="str">
        <f t="shared" si="102"/>
        <v xml:space="preserve"> </v>
      </c>
      <c r="KO67" s="117"/>
      <c r="KP67" s="225">
        <v>16</v>
      </c>
      <c r="KQ67" s="61" t="str">
        <f>IF(KS67=0," ",VLOOKUP(KS67,PROTOKOL!$A:$F,6))</f>
        <v xml:space="preserve"> </v>
      </c>
      <c r="KR67" s="62"/>
      <c r="KS67" s="62"/>
      <c r="KT67" s="62"/>
      <c r="KU67" s="63" t="str">
        <f>IF(KS67=0," ",(VLOOKUP(KS67,PROTOKOL!$A$1:$E$28,2))*KT67)</f>
        <v xml:space="preserve"> </v>
      </c>
      <c r="KV67" s="64" t="str">
        <f t="shared" si="60"/>
        <v xml:space="preserve"> </v>
      </c>
      <c r="KW67" s="65" t="str">
        <f>IF(KS67=0," ",VLOOKUP(KS67,PROTOKOL!$A:$E,5,))</f>
        <v xml:space="preserve"> </v>
      </c>
      <c r="KX67" s="82" t="str">
        <f t="shared" si="61"/>
        <v xml:space="preserve"> </v>
      </c>
      <c r="KY67" s="61" t="str">
        <f>IF(LA67=0," ",VLOOKUP(LA67,PROTOKOL!$A:$F,6))</f>
        <v xml:space="preserve"> </v>
      </c>
      <c r="KZ67" s="66"/>
      <c r="LA67" s="66"/>
      <c r="LB67" s="62"/>
      <c r="LC67" s="63" t="str">
        <f>IF(LA67=0," ",(VLOOKUP(LA67,PROTOKOL!$A$1:$E$28,2))*LB67)</f>
        <v xml:space="preserve"> </v>
      </c>
      <c r="LD67" s="64" t="str">
        <f t="shared" si="62"/>
        <v xml:space="preserve"> </v>
      </c>
      <c r="LE67" s="65" t="str">
        <f>IF(LA67=0," ",VLOOKUP(LA67,PROTOKOL!$A:$E,5,))</f>
        <v xml:space="preserve"> </v>
      </c>
      <c r="LF67" s="82" t="str">
        <f t="shared" si="63"/>
        <v xml:space="preserve"> </v>
      </c>
      <c r="LG67" s="65"/>
      <c r="LH67" s="82" t="str">
        <f t="shared" si="103"/>
        <v xml:space="preserve"> </v>
      </c>
      <c r="LI67" s="117"/>
      <c r="LJ67" s="225">
        <v>16</v>
      </c>
      <c r="LK67" s="61" t="str">
        <f>IF(LM67=0," ",VLOOKUP(LM67,PROTOKOL!$A:$F,6))</f>
        <v>PANTOGRAF LAVABO TAŞLAMA</v>
      </c>
      <c r="LL67" s="62">
        <v>94</v>
      </c>
      <c r="LM67" s="62">
        <v>9</v>
      </c>
      <c r="LN67" s="62">
        <v>7.5</v>
      </c>
      <c r="LO67" s="63">
        <f>IF(LM67=0," ",(VLOOKUP(LM67,PROTOKOL!$A$1:$E$28,2))*LN67)</f>
        <v>65</v>
      </c>
      <c r="LP67" s="64">
        <f t="shared" si="64"/>
        <v>29</v>
      </c>
      <c r="LQ67" s="65">
        <f>IF(LM67=0," ",VLOOKUP(LM67,PROTOKOL!$A:$E,5,))</f>
        <v>0.73722857142857134</v>
      </c>
      <c r="LR67" s="82">
        <f t="shared" si="65"/>
        <v>21.379628571428569</v>
      </c>
      <c r="LS67" s="61" t="str">
        <f>IF(LU67=0," ",VLOOKUP(LU67,PROTOKOL!$A:$F,6))</f>
        <v xml:space="preserve"> </v>
      </c>
      <c r="LT67" s="66"/>
      <c r="LU67" s="66"/>
      <c r="LV67" s="62"/>
      <c r="LW67" s="63" t="str">
        <f>IF(LU67=0," ",(VLOOKUP(LU67,PROTOKOL!$A$1:$E$28,2))*LV67)</f>
        <v xml:space="preserve"> </v>
      </c>
      <c r="LX67" s="64" t="str">
        <f t="shared" si="66"/>
        <v xml:space="preserve"> </v>
      </c>
      <c r="LY67" s="65" t="str">
        <f>IF(LU67=0," ",VLOOKUP(LU67,PROTOKOL!$A:$E,5,))</f>
        <v xml:space="preserve"> </v>
      </c>
      <c r="LZ67" s="82" t="str">
        <f t="shared" si="67"/>
        <v xml:space="preserve"> </v>
      </c>
      <c r="MA67" s="65"/>
      <c r="MB67" s="82" t="str">
        <f t="shared" si="104"/>
        <v xml:space="preserve"> </v>
      </c>
      <c r="MC67" s="117"/>
      <c r="MD67" s="225">
        <v>16</v>
      </c>
      <c r="ME67" s="61" t="str">
        <f>IF(MG67=0," ",VLOOKUP(MG67,PROTOKOL!$A:$F,6))</f>
        <v xml:space="preserve"> </v>
      </c>
      <c r="MF67" s="62"/>
      <c r="MG67" s="62"/>
      <c r="MH67" s="62"/>
      <c r="MI67" s="63" t="str">
        <f>IF(MG67=0," ",(VLOOKUP(MG67,PROTOKOL!$A$1:$E$28,2))*MH67)</f>
        <v xml:space="preserve"> </v>
      </c>
      <c r="MJ67" s="64" t="str">
        <f t="shared" si="68"/>
        <v xml:space="preserve"> </v>
      </c>
      <c r="MK67" s="65" t="str">
        <f>IF(MG67=0," ",VLOOKUP(MG67,PROTOKOL!$A:$E,5,))</f>
        <v xml:space="preserve"> </v>
      </c>
      <c r="ML67" s="82" t="str">
        <f t="shared" si="69"/>
        <v xml:space="preserve"> </v>
      </c>
      <c r="MM67" s="61" t="str">
        <f>IF(MO67=0," ",VLOOKUP(MO67,PROTOKOL!$A:$F,6))</f>
        <v xml:space="preserve"> </v>
      </c>
      <c r="MN67" s="66"/>
      <c r="MO67" s="66"/>
      <c r="MP67" s="62"/>
      <c r="MQ67" s="63" t="str">
        <f>IF(MO67=0," ",(VLOOKUP(MO67,PROTOKOL!$A$1:$E$28,2))*MP67)</f>
        <v xml:space="preserve"> </v>
      </c>
      <c r="MR67" s="64" t="str">
        <f t="shared" si="70"/>
        <v xml:space="preserve"> </v>
      </c>
      <c r="MS67" s="65" t="str">
        <f>IF(MO67=0," ",VLOOKUP(MO67,PROTOKOL!$A:$E,5,))</f>
        <v xml:space="preserve"> </v>
      </c>
      <c r="MT67" s="82" t="str">
        <f t="shared" si="71"/>
        <v xml:space="preserve"> </v>
      </c>
      <c r="MU67" s="65"/>
      <c r="MV67" s="82" t="str">
        <f t="shared" si="105"/>
        <v xml:space="preserve"> </v>
      </c>
      <c r="MW67" s="117"/>
      <c r="MX67" s="225">
        <v>16</v>
      </c>
      <c r="MY67" s="61" t="str">
        <f>IF(NA67=0," ",VLOOKUP(NA67,PROTOKOL!$A:$F,6))</f>
        <v>WNZL. LAV. VE DUV. ASMA KLZ</v>
      </c>
      <c r="MZ67" s="62">
        <v>225</v>
      </c>
      <c r="NA67" s="62">
        <v>1</v>
      </c>
      <c r="NB67" s="62">
        <v>7.5</v>
      </c>
      <c r="NC67" s="63">
        <f>IF(NA67=0," ",(VLOOKUP(NA67,PROTOKOL!$A$1:$E$28,2))*NB67)</f>
        <v>144</v>
      </c>
      <c r="ND67" s="64">
        <f t="shared" si="72"/>
        <v>81</v>
      </c>
      <c r="NE67" s="65">
        <f>IF(NA67=0," ",VLOOKUP(NA67,PROTOKOL!$A:$E,5,))</f>
        <v>0.33951315789473691</v>
      </c>
      <c r="NF67" s="82">
        <f t="shared" si="73"/>
        <v>27.50056578947369</v>
      </c>
      <c r="NG67" s="61" t="str">
        <f>IF(NI67=0," ",VLOOKUP(NI67,PROTOKOL!$A:$F,6))</f>
        <v xml:space="preserve"> </v>
      </c>
      <c r="NH67" s="66"/>
      <c r="NI67" s="66"/>
      <c r="NJ67" s="62"/>
      <c r="NK67" s="63" t="str">
        <f>IF(NI67=0," ",(VLOOKUP(NI67,PROTOKOL!$A$1:$E$28,2))*NJ67)</f>
        <v xml:space="preserve"> </v>
      </c>
      <c r="NL67" s="64" t="str">
        <f t="shared" si="74"/>
        <v xml:space="preserve"> </v>
      </c>
      <c r="NM67" s="65" t="str">
        <f>IF(NI67=0," ",VLOOKUP(NI67,PROTOKOL!$A:$E,5,))</f>
        <v xml:space="preserve"> </v>
      </c>
      <c r="NN67" s="82" t="str">
        <f t="shared" si="75"/>
        <v xml:space="preserve"> </v>
      </c>
      <c r="NO67" s="65"/>
      <c r="NP67" s="82" t="str">
        <f t="shared" si="106"/>
        <v xml:space="preserve"> </v>
      </c>
      <c r="NQ67" s="117"/>
      <c r="NR67" s="225">
        <v>16</v>
      </c>
      <c r="NS67" s="61" t="str">
        <f>IF(NU67=0," ",VLOOKUP(NU67,PROTOKOL!$A:$F,6))</f>
        <v>VAKUM TEST</v>
      </c>
      <c r="NT67" s="62">
        <v>92</v>
      </c>
      <c r="NU67" s="62">
        <v>4</v>
      </c>
      <c r="NV67" s="62">
        <v>3</v>
      </c>
      <c r="NW67" s="63">
        <f>IF(NU67=0," ",(VLOOKUP(NU67,PROTOKOL!$A$1:$E$28,2))*NV67)</f>
        <v>60</v>
      </c>
      <c r="NX67" s="64">
        <f t="shared" si="76"/>
        <v>32</v>
      </c>
      <c r="NY67" s="65">
        <f>IF(NU67=0," ",VLOOKUP(NU67,PROTOKOL!$A:$E,5,))</f>
        <v>0.32253749999999998</v>
      </c>
      <c r="NZ67" s="82">
        <f t="shared" si="77"/>
        <v>10.321199999999999</v>
      </c>
      <c r="OA67" s="61" t="str">
        <f>IF(OC67=0," ",VLOOKUP(OC67,PROTOKOL!$A:$F,6))</f>
        <v xml:space="preserve"> </v>
      </c>
      <c r="OB67" s="66"/>
      <c r="OC67" s="66"/>
      <c r="OD67" s="62"/>
      <c r="OE67" s="63" t="str">
        <f>IF(OC67=0," ",(VLOOKUP(OC67,PROTOKOL!$A$1:$E$28,2))*OD67)</f>
        <v xml:space="preserve"> </v>
      </c>
      <c r="OF67" s="64" t="str">
        <f t="shared" si="78"/>
        <v xml:space="preserve"> </v>
      </c>
      <c r="OG67" s="65" t="str">
        <f>IF(OC67=0," ",VLOOKUP(OC67,PROTOKOL!$A:$E,5,))</f>
        <v xml:space="preserve"> </v>
      </c>
      <c r="OH67" s="82" t="str">
        <f t="shared" si="79"/>
        <v xml:space="preserve"> </v>
      </c>
      <c r="OI67" s="65"/>
      <c r="OJ67" s="82" t="str">
        <f t="shared" si="107"/>
        <v xml:space="preserve"> </v>
      </c>
      <c r="OK67" s="117"/>
      <c r="OL67" s="207">
        <v>16</v>
      </c>
      <c r="OM67" s="225">
        <v>16</v>
      </c>
      <c r="ON67" s="61" t="str">
        <f>IF(OP67=0," ",VLOOKUP(OP67,PROTOKOL!$A:$F,6))</f>
        <v xml:space="preserve"> </v>
      </c>
      <c r="OO67" s="62"/>
      <c r="OP67" s="62"/>
      <c r="OQ67" s="62"/>
      <c r="OR67" s="63" t="str">
        <f>IF(OP67=0," ",(VLOOKUP(OP67,PROTOKOL!$A$1:$E$28,2))*OQ67)</f>
        <v xml:space="preserve"> </v>
      </c>
      <c r="OS67" s="64" t="str">
        <f t="shared" si="80"/>
        <v xml:space="preserve"> </v>
      </c>
      <c r="OT67" s="65" t="str">
        <f>IF(OP67=0," ",VLOOKUP(OP67,PROTOKOL!$A:$E,5,))</f>
        <v xml:space="preserve"> </v>
      </c>
      <c r="OU67" s="82" t="str">
        <f t="shared" si="81"/>
        <v xml:space="preserve"> </v>
      </c>
      <c r="OV67" s="61" t="str">
        <f>IF(OX67=0," ",VLOOKUP(OX67,PROTOKOL!$A:$F,6))</f>
        <v xml:space="preserve"> </v>
      </c>
      <c r="OW67" s="66"/>
      <c r="OX67" s="66"/>
      <c r="OY67" s="62"/>
      <c r="OZ67" s="63" t="str">
        <f>IF(OX67=0," ",(VLOOKUP(OX67,PROTOKOL!$A$1:$E$28,2))*OY67)</f>
        <v xml:space="preserve"> </v>
      </c>
      <c r="PA67" s="64" t="str">
        <f t="shared" si="108"/>
        <v xml:space="preserve"> </v>
      </c>
      <c r="PB67" s="65" t="str">
        <f>IF(OX67=0," ",VLOOKUP(OX67,PROTOKOL!$A:$E,5,))</f>
        <v xml:space="preserve"> </v>
      </c>
      <c r="PC67" s="82" t="str">
        <f t="shared" si="109"/>
        <v xml:space="preserve"> </v>
      </c>
      <c r="PD67" s="82">
        <f t="shared" si="110"/>
        <v>0</v>
      </c>
      <c r="PE67" s="82" t="str">
        <f t="shared" si="111"/>
        <v xml:space="preserve"> </v>
      </c>
      <c r="PF67" s="117"/>
      <c r="PG67" s="225">
        <v>16</v>
      </c>
      <c r="PH67" s="61" t="str">
        <f>IF(PJ67=0," ",VLOOKUP(PJ67,PROTOKOL!$A:$F,6))</f>
        <v>WNZL. LAV. VE DUV. ASMA KLZ</v>
      </c>
      <c r="PI67" s="62">
        <v>229</v>
      </c>
      <c r="PJ67" s="62">
        <v>1</v>
      </c>
      <c r="PK67" s="62">
        <v>7.5</v>
      </c>
      <c r="PL67" s="63">
        <f>IF(PJ67=0," ",(VLOOKUP(PJ67,PROTOKOL!$A$1:$E$28,2))*PK67)</f>
        <v>144</v>
      </c>
      <c r="PM67" s="64">
        <f t="shared" si="84"/>
        <v>85</v>
      </c>
      <c r="PN67" s="65">
        <f>IF(PJ67=0," ",VLOOKUP(PJ67,PROTOKOL!$A:$E,5,))</f>
        <v>0.33951315789473691</v>
      </c>
      <c r="PO67" s="82">
        <f t="shared" si="85"/>
        <v>28.858618421052636</v>
      </c>
      <c r="PP67" s="61" t="str">
        <f>IF(PR67=0," ",VLOOKUP(PR67,PROTOKOL!$A:$F,6))</f>
        <v xml:space="preserve"> </v>
      </c>
      <c r="PQ67" s="66"/>
      <c r="PR67" s="66"/>
      <c r="PS67" s="62"/>
      <c r="PT67" s="63" t="str">
        <f>IF(PR67=0," ",(VLOOKUP(PR67,PROTOKOL!$A$1:$E$28,2))*PS67)</f>
        <v xml:space="preserve"> </v>
      </c>
      <c r="PU67" s="64" t="str">
        <f t="shared" si="86"/>
        <v xml:space="preserve"> </v>
      </c>
      <c r="PV67" s="65" t="str">
        <f>IF(PR67=0," ",VLOOKUP(PR67,PROTOKOL!$A:$E,5,))</f>
        <v xml:space="preserve"> </v>
      </c>
      <c r="PW67" s="82" t="str">
        <f t="shared" si="87"/>
        <v xml:space="preserve"> </v>
      </c>
      <c r="PX67" s="65"/>
      <c r="PY67" s="82" t="str">
        <f t="shared" si="112"/>
        <v xml:space="preserve"> </v>
      </c>
      <c r="PZ67" s="117"/>
      <c r="QA67" s="117"/>
      <c r="QB67" s="117"/>
      <c r="QC67" s="117"/>
      <c r="QD67" s="117"/>
      <c r="QE67" s="117"/>
      <c r="QF67" s="117"/>
      <c r="QG67" s="117"/>
      <c r="QH67" s="117"/>
      <c r="QI67" s="117"/>
      <c r="QJ67" s="117"/>
      <c r="QK67" s="117"/>
      <c r="QL67" s="117"/>
      <c r="QM67" s="117"/>
      <c r="QN67" s="117"/>
      <c r="QO67" s="117"/>
    </row>
    <row r="68" spans="1:457" ht="12.75" customHeight="1">
      <c r="B68" s="226"/>
      <c r="C68" s="61" t="str">
        <f>IF(E68=0," ",VLOOKUP(E68,PROTOKOL!$A:$F,6))</f>
        <v xml:space="preserve"> </v>
      </c>
      <c r="D68" s="62"/>
      <c r="E68" s="62"/>
      <c r="F68" s="62"/>
      <c r="G68" s="63" t="str">
        <f>IF(E68=0," ",(VLOOKUP(E68,PROTOKOL!$A$1:$E$28,2))*F68)</f>
        <v xml:space="preserve"> </v>
      </c>
      <c r="H68" s="64" t="str">
        <f t="shared" si="0"/>
        <v xml:space="preserve"> </v>
      </c>
      <c r="I68" s="65" t="str">
        <f>IF(E68=0," ",VLOOKUP(E68,PROTOKOL!$A:$E,5,))</f>
        <v xml:space="preserve"> </v>
      </c>
      <c r="J68" s="82" t="str">
        <f t="shared" si="1"/>
        <v xml:space="preserve"> </v>
      </c>
      <c r="K68" s="61" t="str">
        <f>IF(M68=0," ",VLOOKUP(M68,PROTOKOL!$A:$F,6))</f>
        <v xml:space="preserve"> </v>
      </c>
      <c r="L68" s="66"/>
      <c r="M68" s="66"/>
      <c r="N68" s="62"/>
      <c r="O68" s="63" t="str">
        <f>IF(M68=0," ",(VLOOKUP(M68,PROTOKOL!$A$1:$E$28,2))*N68)</f>
        <v xml:space="preserve"> </v>
      </c>
      <c r="P68" s="64" t="str">
        <f t="shared" si="2"/>
        <v xml:space="preserve"> </v>
      </c>
      <c r="Q68" s="65" t="str">
        <f>IF(M68=0," ",VLOOKUP(M68,PROTOKOL!$A:$E,5,))</f>
        <v xml:space="preserve"> </v>
      </c>
      <c r="R68" s="82" t="str">
        <f t="shared" si="3"/>
        <v xml:space="preserve"> </v>
      </c>
      <c r="S68" s="65"/>
      <c r="T68" s="82" t="str">
        <f t="shared" si="88"/>
        <v xml:space="preserve"> </v>
      </c>
      <c r="U68" s="185" t="str">
        <f>IF(F67+F68+F69=7.5,"ü","û")</f>
        <v>ü</v>
      </c>
      <c r="V68" s="226"/>
      <c r="W68" s="61" t="str">
        <f>IF(Y68=0," ",VLOOKUP(Y68,PROTOKOL!$A:$F,6))</f>
        <v xml:space="preserve"> </v>
      </c>
      <c r="X68" s="62"/>
      <c r="Y68" s="62"/>
      <c r="Z68" s="62"/>
      <c r="AA68" s="63" t="str">
        <f>IF(Y68=0," ",(VLOOKUP(Y68,PROTOKOL!$A$1:$E$28,2))*Z68)</f>
        <v xml:space="preserve"> </v>
      </c>
      <c r="AB68" s="64" t="str">
        <f t="shared" si="4"/>
        <v xml:space="preserve"> </v>
      </c>
      <c r="AC68" s="65" t="str">
        <f>IF(Y68=0," ",VLOOKUP(Y68,PROTOKOL!$A:$E,5,))</f>
        <v xml:space="preserve"> </v>
      </c>
      <c r="AD68" s="82" t="str">
        <f t="shared" si="5"/>
        <v xml:space="preserve"> </v>
      </c>
      <c r="AE68" s="61" t="str">
        <f>IF(AG68=0," ",VLOOKUP(AG68,PROTOKOL!$A:$F,6))</f>
        <v xml:space="preserve"> </v>
      </c>
      <c r="AF68" s="66"/>
      <c r="AG68" s="66"/>
      <c r="AH68" s="62"/>
      <c r="AI68" s="63" t="str">
        <f>IF(AG68=0," ",(VLOOKUP(AG68,PROTOKOL!$A$1:$E$28,2))*AH68)</f>
        <v xml:space="preserve"> </v>
      </c>
      <c r="AJ68" s="64" t="str">
        <f t="shared" si="6"/>
        <v xml:space="preserve"> </v>
      </c>
      <c r="AK68" s="65" t="str">
        <f>IF(AG68=0," ",VLOOKUP(AG68,PROTOKOL!$A:$E,5,))</f>
        <v xml:space="preserve"> </v>
      </c>
      <c r="AL68" s="82" t="str">
        <f t="shared" si="7"/>
        <v xml:space="preserve"> </v>
      </c>
      <c r="AM68" s="65"/>
      <c r="AN68" s="82" t="str">
        <f t="shared" si="89"/>
        <v xml:space="preserve"> </v>
      </c>
      <c r="AO68" s="185" t="str">
        <f>IF(Z67+Z68+Z69=7.5,"ü","û")</f>
        <v>ü</v>
      </c>
      <c r="AP68" s="226"/>
      <c r="AQ68" s="61" t="str">
        <f>IF(AS68=0," ",VLOOKUP(AS68,PROTOKOL!$A:$F,6))</f>
        <v xml:space="preserve"> </v>
      </c>
      <c r="AR68" s="62"/>
      <c r="AS68" s="62"/>
      <c r="AT68" s="62"/>
      <c r="AU68" s="63" t="str">
        <f>IF(AS68=0," ",(VLOOKUP(AS68,PROTOKOL!$A$1:$E$28,2))*AT68)</f>
        <v xml:space="preserve"> </v>
      </c>
      <c r="AV68" s="64" t="str">
        <f t="shared" si="8"/>
        <v xml:space="preserve"> </v>
      </c>
      <c r="AW68" s="65" t="str">
        <f>IF(AS68=0," ",VLOOKUP(AS68,PROTOKOL!$A:$E,5,))</f>
        <v xml:space="preserve"> </v>
      </c>
      <c r="AX68" s="82" t="str">
        <f t="shared" si="9"/>
        <v xml:space="preserve"> </v>
      </c>
      <c r="AY68" s="61" t="str">
        <f>IF(BA68=0," ",VLOOKUP(BA68,PROTOKOL!$A:$F,6))</f>
        <v xml:space="preserve"> </v>
      </c>
      <c r="AZ68" s="66"/>
      <c r="BA68" s="66"/>
      <c r="BB68" s="62"/>
      <c r="BC68" s="63" t="str">
        <f>IF(BA68=0," ",(VLOOKUP(BA68,PROTOKOL!$A$1:$E$28,2))*BB68)</f>
        <v xml:space="preserve"> </v>
      </c>
      <c r="BD68" s="64" t="str">
        <f t="shared" si="10"/>
        <v xml:space="preserve"> </v>
      </c>
      <c r="BE68" s="65" t="str">
        <f>IF(BA68=0," ",VLOOKUP(BA68,PROTOKOL!$A:$E,5,))</f>
        <v xml:space="preserve"> </v>
      </c>
      <c r="BF68" s="82" t="str">
        <f t="shared" si="11"/>
        <v xml:space="preserve"> </v>
      </c>
      <c r="BG68" s="65"/>
      <c r="BH68" s="82" t="str">
        <f t="shared" si="90"/>
        <v xml:space="preserve"> </v>
      </c>
      <c r="BI68" s="185" t="str">
        <f>IF(AT67+AT68+AT69=7.5,"ü","û")</f>
        <v>ü</v>
      </c>
      <c r="BJ68" s="226"/>
      <c r="BK68" s="61" t="s">
        <v>48</v>
      </c>
      <c r="BL68" s="62"/>
      <c r="BM68" s="62"/>
      <c r="BN68" s="62"/>
      <c r="BO68" s="63" t="str">
        <f>IF(BM68=0," ",(VLOOKUP(BM68,PROTOKOL!$A$1:$E$28,2))*BN68)</f>
        <v xml:space="preserve"> </v>
      </c>
      <c r="BP68" s="64" t="str">
        <f t="shared" si="12"/>
        <v xml:space="preserve"> </v>
      </c>
      <c r="BQ68" s="65" t="str">
        <f>IF(BM68=0," ",VLOOKUP(BM68,PROTOKOL!$A:$E,5,))</f>
        <v xml:space="preserve"> </v>
      </c>
      <c r="BR68" s="82" t="str">
        <f t="shared" si="13"/>
        <v xml:space="preserve"> </v>
      </c>
      <c r="BS68" s="61" t="str">
        <f>IF(BU68=0," ",VLOOKUP(BU68,PROTOKOL!$A:$F,6))</f>
        <v xml:space="preserve"> </v>
      </c>
      <c r="BT68" s="66"/>
      <c r="BU68" s="66"/>
      <c r="BV68" s="62"/>
      <c r="BW68" s="63" t="str">
        <f>IF(BU68=0," ",(VLOOKUP(BU68,PROTOKOL!$A$1:$E$28,2))*BV68)</f>
        <v xml:space="preserve"> </v>
      </c>
      <c r="BX68" s="64" t="str">
        <f t="shared" si="14"/>
        <v xml:space="preserve"> </v>
      </c>
      <c r="BY68" s="65" t="str">
        <f>IF(BU68=0," ",VLOOKUP(BU68,PROTOKOL!$A:$E,5,))</f>
        <v xml:space="preserve"> </v>
      </c>
      <c r="BZ68" s="82" t="str">
        <f t="shared" si="15"/>
        <v xml:space="preserve"> </v>
      </c>
      <c r="CA68" s="65"/>
      <c r="CB68" s="82" t="str">
        <f t="shared" si="91"/>
        <v xml:space="preserve"> </v>
      </c>
      <c r="CC68" s="185" t="str">
        <f>IF(AT67+AT68+AT69=7.5,"ü","û")</f>
        <v>ü</v>
      </c>
      <c r="CD68" s="226"/>
      <c r="CE68" s="61" t="s">
        <v>48</v>
      </c>
      <c r="CF68" s="62"/>
      <c r="CG68" s="62"/>
      <c r="CH68" s="62"/>
      <c r="CI68" s="63" t="str">
        <f>IF(CG68=0," ",(VLOOKUP(CG68,PROTOKOL!$A$1:$E$28,2))*CH68)</f>
        <v xml:space="preserve"> </v>
      </c>
      <c r="CJ68" s="64" t="str">
        <f t="shared" si="16"/>
        <v xml:space="preserve"> </v>
      </c>
      <c r="CK68" s="65" t="str">
        <f>IF(CG68=0," ",VLOOKUP(CG68,PROTOKOL!$A:$E,5,))</f>
        <v xml:space="preserve"> </v>
      </c>
      <c r="CL68" s="82" t="str">
        <f t="shared" si="17"/>
        <v xml:space="preserve"> </v>
      </c>
      <c r="CM68" s="61" t="str">
        <f>IF(CO68=0," ",VLOOKUP(CO68,PROTOKOL!$A:$F,6))</f>
        <v>PERDE KESME SULU SİST.</v>
      </c>
      <c r="CN68" s="66">
        <v>99</v>
      </c>
      <c r="CO68" s="66">
        <v>8</v>
      </c>
      <c r="CP68" s="62">
        <v>5</v>
      </c>
      <c r="CQ68" s="63">
        <f>IF(CO68=0," ",(VLOOKUP(CO68,PROTOKOL!$A$1:$E$28,2))*CP68)</f>
        <v>65.333333333333329</v>
      </c>
      <c r="CR68" s="64">
        <f t="shared" si="18"/>
        <v>33.666666666666671</v>
      </c>
      <c r="CS68" s="65">
        <f>IF(CO68=0," ",VLOOKUP(CO68,PROTOKOL!$A:$E,5,))</f>
        <v>0.49621153846153848</v>
      </c>
      <c r="CT68" s="82">
        <f t="shared" si="19"/>
        <v>16.705788461538464</v>
      </c>
      <c r="CU68" s="65">
        <v>10</v>
      </c>
      <c r="CV68" s="82">
        <f t="shared" si="92"/>
        <v>33.411576923076929</v>
      </c>
      <c r="CW68" s="185" t="str">
        <f>IF(CH67+CH68+CH69=7.5,"ü","û")</f>
        <v>û</v>
      </c>
      <c r="CX68" s="226"/>
      <c r="CY68" s="61" t="s">
        <v>48</v>
      </c>
      <c r="CZ68" s="62"/>
      <c r="DA68" s="62"/>
      <c r="DB68" s="62"/>
      <c r="DC68" s="63" t="str">
        <f>IF(DA68=0," ",(VLOOKUP(DA68,PROTOKOL!$A$1:$E$28,2))*DB68)</f>
        <v xml:space="preserve"> </v>
      </c>
      <c r="DD68" s="64" t="str">
        <f t="shared" si="20"/>
        <v xml:space="preserve"> </v>
      </c>
      <c r="DE68" s="65" t="str">
        <f>IF(DA68=0," ",VLOOKUP(DA68,PROTOKOL!$A:$E,5,))</f>
        <v xml:space="preserve"> </v>
      </c>
      <c r="DF68" s="82" t="str">
        <f t="shared" si="21"/>
        <v xml:space="preserve"> </v>
      </c>
      <c r="DG68" s="61" t="str">
        <f>IF(DI68=0," ",VLOOKUP(DI68,PROTOKOL!$A:$F,6))</f>
        <v xml:space="preserve"> </v>
      </c>
      <c r="DH68" s="66"/>
      <c r="DI68" s="66"/>
      <c r="DJ68" s="62"/>
      <c r="DK68" s="63" t="str">
        <f>IF(DI68=0," ",(VLOOKUP(DI68,PROTOKOL!$A$1:$E$28,2))*DJ68)</f>
        <v xml:space="preserve"> </v>
      </c>
      <c r="DL68" s="64" t="str">
        <f t="shared" si="22"/>
        <v xml:space="preserve"> </v>
      </c>
      <c r="DM68" s="65" t="str">
        <f>IF(DI68=0," ",VLOOKUP(DI68,PROTOKOL!$A:$E,5,))</f>
        <v xml:space="preserve"> </v>
      </c>
      <c r="DN68" s="82" t="str">
        <f t="shared" si="23"/>
        <v xml:space="preserve"> </v>
      </c>
      <c r="DO68" s="65"/>
      <c r="DP68" s="82" t="str">
        <f t="shared" si="93"/>
        <v xml:space="preserve"> </v>
      </c>
      <c r="DQ68" s="185" t="str">
        <f>IF(DB67+DB68+DB69=7.5,"ü","û")</f>
        <v>û</v>
      </c>
      <c r="DR68" s="226"/>
      <c r="DS68" s="61" t="str">
        <f>IF(DU68=0," ",VLOOKUP(DU68,PROTOKOL!$A:$F,6))</f>
        <v>KOKU TESTİ</v>
      </c>
      <c r="DT68" s="62">
        <v>1</v>
      </c>
      <c r="DU68" s="62">
        <v>16</v>
      </c>
      <c r="DV68" s="62">
        <v>0.5</v>
      </c>
      <c r="DW68" s="63">
        <f>IF(DU68=0," ",(VLOOKUP(DU68,PROTOKOL!$A$1:$E$28,2))*DV68)</f>
        <v>0</v>
      </c>
      <c r="DX68" s="64">
        <f t="shared" si="24"/>
        <v>1</v>
      </c>
      <c r="DY68" s="65">
        <f>IF(DU68=0," ",VLOOKUP(DU68,PROTOKOL!$A:$E,5,))</f>
        <v>25.405435113750318</v>
      </c>
      <c r="DZ68" s="82">
        <f>IF(DU68=0," ",DY68*DX68)/7.5*0.5</f>
        <v>1.6936956742500213</v>
      </c>
      <c r="EA68" s="61" t="str">
        <f>IF(EC68=0," ",VLOOKUP(EC68,PROTOKOL!$A:$F,6))</f>
        <v xml:space="preserve"> </v>
      </c>
      <c r="EB68" s="66"/>
      <c r="EC68" s="66"/>
      <c r="ED68" s="62"/>
      <c r="EE68" s="63" t="str">
        <f>IF(EC68=0," ",(VLOOKUP(EC68,PROTOKOL!$A$1:$E$28,2))*ED68)</f>
        <v xml:space="preserve"> </v>
      </c>
      <c r="EF68" s="64" t="str">
        <f t="shared" si="26"/>
        <v xml:space="preserve"> </v>
      </c>
      <c r="EG68" s="65" t="str">
        <f>IF(EC68=0," ",VLOOKUP(EC68,PROTOKOL!$A:$E,5,))</f>
        <v xml:space="preserve"> </v>
      </c>
      <c r="EH68" s="82" t="str">
        <f t="shared" si="27"/>
        <v xml:space="preserve"> </v>
      </c>
      <c r="EI68" s="65"/>
      <c r="EJ68" s="82" t="str">
        <f t="shared" si="94"/>
        <v xml:space="preserve"> </v>
      </c>
      <c r="EK68" s="185" t="str">
        <f>IF(DB67+DB68+DB69=7.5,"ü","û")</f>
        <v>û</v>
      </c>
      <c r="EL68" s="226"/>
      <c r="EM68" s="61" t="str">
        <f>IF(EO68=0," ",VLOOKUP(EO68,PROTOKOL!$A:$F,6))</f>
        <v xml:space="preserve"> </v>
      </c>
      <c r="EN68" s="62"/>
      <c r="EO68" s="62"/>
      <c r="EP68" s="62"/>
      <c r="EQ68" s="63" t="str">
        <f>IF(EO68=0," ",(VLOOKUP(EO68,PROTOKOL!$A$1:$E$28,2))*EP68)</f>
        <v xml:space="preserve"> </v>
      </c>
      <c r="ER68" s="64" t="str">
        <f t="shared" si="28"/>
        <v xml:space="preserve"> </v>
      </c>
      <c r="ES68" s="65" t="str">
        <f>IF(EO68=0," ",VLOOKUP(EO68,PROTOKOL!$A:$E,5,))</f>
        <v xml:space="preserve"> </v>
      </c>
      <c r="ET68" s="82" t="str">
        <f t="shared" si="29"/>
        <v xml:space="preserve"> </v>
      </c>
      <c r="EU68" s="61" t="str">
        <f>IF(EW68=0," ",VLOOKUP(EW68,PROTOKOL!$A:$F,6))</f>
        <v xml:space="preserve"> </v>
      </c>
      <c r="EV68" s="66"/>
      <c r="EW68" s="66"/>
      <c r="EX68" s="62"/>
      <c r="EY68" s="63" t="str">
        <f>IF(EW68=0," ",(VLOOKUP(EW68,PROTOKOL!$A$1:$E$28,2))*EX68)</f>
        <v xml:space="preserve"> </v>
      </c>
      <c r="EZ68" s="64" t="str">
        <f t="shared" si="30"/>
        <v xml:space="preserve"> </v>
      </c>
      <c r="FA68" s="65" t="str">
        <f>IF(EW68=0," ",VLOOKUP(EW68,PROTOKOL!$A:$E,5,))</f>
        <v xml:space="preserve"> </v>
      </c>
      <c r="FB68" s="82" t="str">
        <f t="shared" si="31"/>
        <v xml:space="preserve"> </v>
      </c>
      <c r="FC68" s="65"/>
      <c r="FD68" s="82" t="str">
        <f t="shared" si="95"/>
        <v xml:space="preserve"> </v>
      </c>
      <c r="FE68" s="185" t="str">
        <f>IF(EP67+EP68+EP69=7.5,"ü","û")</f>
        <v>ü</v>
      </c>
      <c r="FF68" s="226"/>
      <c r="FG68" s="61" t="str">
        <f>IF(FI68=0," ",VLOOKUP(FI68,PROTOKOL!$A:$F,6))</f>
        <v xml:space="preserve"> </v>
      </c>
      <c r="FH68" s="62"/>
      <c r="FI68" s="62"/>
      <c r="FJ68" s="62"/>
      <c r="FK68" s="63" t="str">
        <f>IF(FI68=0," ",(VLOOKUP(FI68,PROTOKOL!$A$1:$E$28,2))*FJ68)</f>
        <v xml:space="preserve"> </v>
      </c>
      <c r="FL68" s="64" t="str">
        <f t="shared" si="32"/>
        <v xml:space="preserve"> </v>
      </c>
      <c r="FM68" s="65" t="str">
        <f>IF(FI68=0," ",VLOOKUP(FI68,PROTOKOL!$A:$E,5,))</f>
        <v xml:space="preserve"> </v>
      </c>
      <c r="FN68" s="82" t="str">
        <f t="shared" si="33"/>
        <v xml:space="preserve"> </v>
      </c>
      <c r="FO68" s="61" t="str">
        <f>IF(FQ68=0," ",VLOOKUP(FQ68,PROTOKOL!$A:$F,6))</f>
        <v xml:space="preserve"> </v>
      </c>
      <c r="FP68" s="66"/>
      <c r="FQ68" s="66"/>
      <c r="FR68" s="62"/>
      <c r="FS68" s="63" t="str">
        <f>IF(FQ68=0," ",(VLOOKUP(FQ68,PROTOKOL!$A$1:$E$28,2))*FR68)</f>
        <v xml:space="preserve"> </v>
      </c>
      <c r="FT68" s="64" t="str">
        <f t="shared" si="34"/>
        <v xml:space="preserve"> </v>
      </c>
      <c r="FU68" s="65" t="str">
        <f>IF(FQ68=0," ",VLOOKUP(FQ68,PROTOKOL!$A:$E,5,))</f>
        <v xml:space="preserve"> </v>
      </c>
      <c r="FV68" s="82" t="str">
        <f t="shared" si="35"/>
        <v xml:space="preserve"> </v>
      </c>
      <c r="FW68" s="65"/>
      <c r="FX68" s="82" t="str">
        <f t="shared" si="96"/>
        <v xml:space="preserve"> </v>
      </c>
      <c r="FY68" s="185" t="str">
        <f>IF(EP67+EP68+EP69=7.5,"ü","û")</f>
        <v>ü</v>
      </c>
      <c r="FZ68" s="226"/>
      <c r="GA68" s="61" t="s">
        <v>48</v>
      </c>
      <c r="GB68" s="62"/>
      <c r="GC68" s="62"/>
      <c r="GD68" s="62"/>
      <c r="GE68" s="63" t="str">
        <f>IF(GC68=0," ",(VLOOKUP(GC68,PROTOKOL!$A$1:$E$28,2))*GD68)</f>
        <v xml:space="preserve"> </v>
      </c>
      <c r="GF68" s="64" t="str">
        <f t="shared" si="36"/>
        <v xml:space="preserve"> </v>
      </c>
      <c r="GG68" s="65" t="str">
        <f>IF(GC68=0," ",VLOOKUP(GC68,PROTOKOL!$A:$E,5,))</f>
        <v xml:space="preserve"> </v>
      </c>
      <c r="GH68" s="82" t="str">
        <f t="shared" si="37"/>
        <v xml:space="preserve"> </v>
      </c>
      <c r="GI68" s="61" t="str">
        <f>IF(GK68=0," ",VLOOKUP(GK68,PROTOKOL!$A:$F,6))</f>
        <v xml:space="preserve"> </v>
      </c>
      <c r="GJ68" s="66"/>
      <c r="GK68" s="66"/>
      <c r="GL68" s="62"/>
      <c r="GM68" s="63" t="str">
        <f>IF(GK68=0," ",(VLOOKUP(GK68,PROTOKOL!$A$1:$E$28,2))*GL68)</f>
        <v xml:space="preserve"> </v>
      </c>
      <c r="GN68" s="64" t="str">
        <f t="shared" si="38"/>
        <v xml:space="preserve"> </v>
      </c>
      <c r="GO68" s="65" t="str">
        <f>IF(GK68=0," ",VLOOKUP(GK68,PROTOKOL!$A:$E,5,))</f>
        <v xml:space="preserve"> </v>
      </c>
      <c r="GP68" s="82" t="str">
        <f t="shared" si="39"/>
        <v xml:space="preserve"> </v>
      </c>
      <c r="GQ68" s="65"/>
      <c r="GR68" s="82" t="str">
        <f t="shared" si="97"/>
        <v xml:space="preserve"> </v>
      </c>
      <c r="GS68" s="185" t="str">
        <f>IF(GD67+GD68+GD69=7.5,"ü","û")</f>
        <v>û</v>
      </c>
      <c r="GT68" s="226"/>
      <c r="GU68" s="61" t="s">
        <v>48</v>
      </c>
      <c r="GV68" s="62"/>
      <c r="GW68" s="62"/>
      <c r="GX68" s="62"/>
      <c r="GY68" s="63" t="str">
        <f>IF(GW68=0," ",(VLOOKUP(GW68,PROTOKOL!$A$1:$E$28,2))*GX68)</f>
        <v xml:space="preserve"> </v>
      </c>
      <c r="GZ68" s="64" t="str">
        <f t="shared" si="40"/>
        <v xml:space="preserve"> </v>
      </c>
      <c r="HA68" s="65" t="str">
        <f>IF(GW68=0," ",VLOOKUP(GW68,PROTOKOL!$A:$E,5,))</f>
        <v xml:space="preserve"> </v>
      </c>
      <c r="HB68" s="82" t="str">
        <f t="shared" si="41"/>
        <v xml:space="preserve"> </v>
      </c>
      <c r="HC68" s="61" t="str">
        <f>IF(HE68=0," ",VLOOKUP(HE68,PROTOKOL!$A:$F,6))</f>
        <v xml:space="preserve"> </v>
      </c>
      <c r="HD68" s="66"/>
      <c r="HE68" s="66"/>
      <c r="HF68" s="62"/>
      <c r="HG68" s="63" t="str">
        <f>IF(HE68=0," ",(VLOOKUP(HE68,PROTOKOL!$A$1:$E$28,2))*HF68)</f>
        <v xml:space="preserve"> </v>
      </c>
      <c r="HH68" s="64" t="str">
        <f t="shared" si="42"/>
        <v xml:space="preserve"> </v>
      </c>
      <c r="HI68" s="65" t="str">
        <f>IF(HE68=0," ",VLOOKUP(HE68,PROTOKOL!$A:$E,5,))</f>
        <v xml:space="preserve"> </v>
      </c>
      <c r="HJ68" s="82" t="str">
        <f t="shared" si="43"/>
        <v xml:space="preserve"> </v>
      </c>
      <c r="HK68" s="65"/>
      <c r="HL68" s="82" t="str">
        <f t="shared" si="98"/>
        <v xml:space="preserve"> </v>
      </c>
      <c r="HM68" s="185" t="str">
        <f>IF(GX67+GX68+GX69=7.5,"ü","û")</f>
        <v>û</v>
      </c>
      <c r="HN68" s="226"/>
      <c r="HO68" s="61" t="str">
        <f>IF(HQ68=0," ",VLOOKUP(HQ68,PROTOKOL!$A:$F,6))</f>
        <v xml:space="preserve"> </v>
      </c>
      <c r="HP68" s="62"/>
      <c r="HQ68" s="62"/>
      <c r="HR68" s="62"/>
      <c r="HS68" s="63" t="str">
        <f>IF(HQ68=0," ",(VLOOKUP(HQ68,PROTOKOL!$A$1:$E$28,2))*HR68)</f>
        <v xml:space="preserve"> </v>
      </c>
      <c r="HT68" s="64" t="str">
        <f t="shared" si="44"/>
        <v xml:space="preserve"> </v>
      </c>
      <c r="HU68" s="65" t="str">
        <f>IF(HQ68=0," ",VLOOKUP(HQ68,PROTOKOL!$A:$E,5,))</f>
        <v xml:space="preserve"> </v>
      </c>
      <c r="HV68" s="82" t="str">
        <f t="shared" si="45"/>
        <v xml:space="preserve"> </v>
      </c>
      <c r="HW68" s="61" t="str">
        <f>IF(HY68=0," ",VLOOKUP(HY68,PROTOKOL!$A:$F,6))</f>
        <v xml:space="preserve"> </v>
      </c>
      <c r="HX68" s="66"/>
      <c r="HY68" s="66"/>
      <c r="HZ68" s="62"/>
      <c r="IA68" s="63" t="str">
        <f>IF(HY68=0," ",(VLOOKUP(HY68,PROTOKOL!$A$1:$E$28,2))*HZ68)</f>
        <v xml:space="preserve"> </v>
      </c>
      <c r="IB68" s="64" t="str">
        <f t="shared" si="46"/>
        <v xml:space="preserve"> </v>
      </c>
      <c r="IC68" s="65" t="str">
        <f>IF(HY68=0," ",VLOOKUP(HY68,PROTOKOL!$A:$E,5,))</f>
        <v xml:space="preserve"> </v>
      </c>
      <c r="ID68" s="82" t="str">
        <f t="shared" si="47"/>
        <v xml:space="preserve"> </v>
      </c>
      <c r="IE68" s="65"/>
      <c r="IF68" s="82" t="str">
        <f t="shared" si="99"/>
        <v xml:space="preserve"> </v>
      </c>
      <c r="IG68" s="185" t="str">
        <f>IF(HR67+HR68+HR69=7.5,"ü","û")</f>
        <v>ü</v>
      </c>
      <c r="IH68" s="226"/>
      <c r="II68" s="61"/>
      <c r="IJ68" s="62">
        <v>1</v>
      </c>
      <c r="IK68" s="62">
        <v>16</v>
      </c>
      <c r="IL68" s="62">
        <v>2</v>
      </c>
      <c r="IM68" s="63">
        <f>IF(IK68=0," ",(VLOOKUP(IK68,PROTOKOL!$A$1:$E$28,2))*IL68)</f>
        <v>0</v>
      </c>
      <c r="IN68" s="64">
        <f t="shared" si="48"/>
        <v>1</v>
      </c>
      <c r="IO68" s="65">
        <f>IF(IK68=0," ",VLOOKUP(IK68,PROTOKOL!$A:$E,5,))</f>
        <v>25.405435113750318</v>
      </c>
      <c r="IP68" s="82">
        <f>IF(IK68=0," ",IO68*IN68)/7.5*2</f>
        <v>6.7747826970000853</v>
      </c>
      <c r="IQ68" s="61" t="str">
        <f>IF(IS68=0," ",VLOOKUP(IS68,PROTOKOL!$A:$F,6))</f>
        <v xml:space="preserve"> </v>
      </c>
      <c r="IR68" s="66"/>
      <c r="IS68" s="66"/>
      <c r="IT68" s="62"/>
      <c r="IU68" s="63" t="str">
        <f>IF(IS68=0," ",(VLOOKUP(IS68,PROTOKOL!$A$1:$E$28,2))*IT68)</f>
        <v xml:space="preserve"> </v>
      </c>
      <c r="IV68" s="64" t="str">
        <f t="shared" si="50"/>
        <v xml:space="preserve"> </v>
      </c>
      <c r="IW68" s="65" t="str">
        <f>IF(IS68=0," ",VLOOKUP(IS68,PROTOKOL!$A:$E,5,))</f>
        <v xml:space="preserve"> </v>
      </c>
      <c r="IX68" s="82"/>
      <c r="IY68" s="65"/>
      <c r="IZ68" s="82" t="str">
        <f t="shared" si="100"/>
        <v xml:space="preserve"> </v>
      </c>
      <c r="JA68" s="185" t="str">
        <f>IF(HR67+HR68+HR69=7.5,"ü","û")</f>
        <v>ü</v>
      </c>
      <c r="JB68" s="226"/>
      <c r="JC68" s="61" t="s">
        <v>44</v>
      </c>
      <c r="JD68" s="62"/>
      <c r="JE68" s="62"/>
      <c r="JF68" s="62"/>
      <c r="JG68" s="63" t="str">
        <f>IF(JE68=0," ",(VLOOKUP(JE68,PROTOKOL!$A$1:$E$28,2))*JF68)</f>
        <v xml:space="preserve"> </v>
      </c>
      <c r="JH68" s="64" t="str">
        <f t="shared" si="52"/>
        <v xml:space="preserve"> </v>
      </c>
      <c r="JI68" s="65" t="str">
        <f>IF(JE68=0," ",VLOOKUP(JE68,PROTOKOL!$A:$E,5,))</f>
        <v xml:space="preserve"> </v>
      </c>
      <c r="JJ68" s="82" t="str">
        <f t="shared" si="53"/>
        <v xml:space="preserve"> </v>
      </c>
      <c r="JK68" s="61" t="str">
        <f>IF(JM68=0," ",VLOOKUP(JM68,PROTOKOL!$A:$F,6))</f>
        <v xml:space="preserve"> </v>
      </c>
      <c r="JL68" s="66"/>
      <c r="JM68" s="66"/>
      <c r="JN68" s="62"/>
      <c r="JO68" s="63" t="str">
        <f>IF(JM68=0," ",(VLOOKUP(JM68,PROTOKOL!$A$1:$E$28,2))*JN68)</f>
        <v xml:space="preserve"> </v>
      </c>
      <c r="JP68" s="64" t="str">
        <f t="shared" si="54"/>
        <v xml:space="preserve"> </v>
      </c>
      <c r="JQ68" s="65" t="str">
        <f>IF(JM68=0," ",VLOOKUP(JM68,PROTOKOL!$A:$E,5,))</f>
        <v xml:space="preserve"> </v>
      </c>
      <c r="JR68" s="82" t="str">
        <f t="shared" si="55"/>
        <v xml:space="preserve"> </v>
      </c>
      <c r="JS68" s="65"/>
      <c r="JT68" s="82" t="str">
        <f t="shared" si="101"/>
        <v xml:space="preserve"> </v>
      </c>
      <c r="JU68" s="185" t="str">
        <f>IF(JF67+JF68+JF69=7.5,"ü","û")</f>
        <v>û</v>
      </c>
      <c r="JV68" s="226"/>
      <c r="JW68" s="61" t="str">
        <f>IF(JY68=0," ",VLOOKUP(JY68,PROTOKOL!$A:$F,6))</f>
        <v xml:space="preserve"> </v>
      </c>
      <c r="JX68" s="62"/>
      <c r="JY68" s="62"/>
      <c r="JZ68" s="62"/>
      <c r="KA68" s="63" t="str">
        <f>IF(JY68=0," ",(VLOOKUP(JY68,PROTOKOL!$A$1:$E$28,2))*JZ68)</f>
        <v xml:space="preserve"> </v>
      </c>
      <c r="KB68" s="64" t="str">
        <f t="shared" si="56"/>
        <v xml:space="preserve"> </v>
      </c>
      <c r="KC68" s="65" t="str">
        <f>IF(JY68=0," ",VLOOKUP(JY68,PROTOKOL!$A:$E,5,))</f>
        <v xml:space="preserve"> </v>
      </c>
      <c r="KD68" s="82" t="str">
        <f t="shared" si="57"/>
        <v xml:space="preserve"> </v>
      </c>
      <c r="KE68" s="61" t="str">
        <f>IF(KG68=0," ",VLOOKUP(KG68,PROTOKOL!$A:$F,6))</f>
        <v xml:space="preserve"> </v>
      </c>
      <c r="KF68" s="66"/>
      <c r="KG68" s="66"/>
      <c r="KH68" s="62"/>
      <c r="KI68" s="63" t="str">
        <f>IF(KG68=0," ",(VLOOKUP(KG68,PROTOKOL!$A$1:$E$28,2))*KH68)</f>
        <v xml:space="preserve"> </v>
      </c>
      <c r="KJ68" s="64" t="str">
        <f t="shared" si="58"/>
        <v xml:space="preserve"> </v>
      </c>
      <c r="KK68" s="65" t="str">
        <f>IF(KG68=0," ",VLOOKUP(KG68,PROTOKOL!$A:$E,5,))</f>
        <v xml:space="preserve"> </v>
      </c>
      <c r="KL68" s="82" t="str">
        <f t="shared" si="59"/>
        <v xml:space="preserve"> </v>
      </c>
      <c r="KM68" s="65"/>
      <c r="KN68" s="82" t="str">
        <f t="shared" si="102"/>
        <v xml:space="preserve"> </v>
      </c>
      <c r="KO68" s="185" t="str">
        <f>IF(JZ67+JZ68+JZ69=7.5,"ü","û")</f>
        <v>ü</v>
      </c>
      <c r="KP68" s="226"/>
      <c r="KQ68" s="61" t="s">
        <v>48</v>
      </c>
      <c r="KR68" s="62"/>
      <c r="KS68" s="62"/>
      <c r="KT68" s="62"/>
      <c r="KU68" s="63" t="str">
        <f>IF(KS68=0," ",(VLOOKUP(KS68,PROTOKOL!$A$1:$E$28,2))*KT68)</f>
        <v xml:space="preserve"> </v>
      </c>
      <c r="KV68" s="64" t="str">
        <f t="shared" si="60"/>
        <v xml:space="preserve"> </v>
      </c>
      <c r="KW68" s="65" t="str">
        <f>IF(KS68=0," ",VLOOKUP(KS68,PROTOKOL!$A:$E,5,))</f>
        <v xml:space="preserve"> </v>
      </c>
      <c r="KX68" s="82" t="str">
        <f t="shared" si="61"/>
        <v xml:space="preserve"> </v>
      </c>
      <c r="KY68" s="61" t="str">
        <f>IF(LA68=0," ",VLOOKUP(LA68,PROTOKOL!$A:$F,6))</f>
        <v xml:space="preserve"> </v>
      </c>
      <c r="KZ68" s="66"/>
      <c r="LA68" s="66"/>
      <c r="LB68" s="62"/>
      <c r="LC68" s="63" t="str">
        <f>IF(LA68=0," ",(VLOOKUP(LA68,PROTOKOL!$A$1:$E$28,2))*LB68)</f>
        <v xml:space="preserve"> </v>
      </c>
      <c r="LD68" s="64" t="str">
        <f t="shared" si="62"/>
        <v xml:space="preserve"> </v>
      </c>
      <c r="LE68" s="65" t="str">
        <f>IF(LA68=0," ",VLOOKUP(LA68,PROTOKOL!$A:$E,5,))</f>
        <v xml:space="preserve"> </v>
      </c>
      <c r="LF68" s="82" t="str">
        <f t="shared" si="63"/>
        <v xml:space="preserve"> </v>
      </c>
      <c r="LG68" s="65"/>
      <c r="LH68" s="82" t="str">
        <f t="shared" si="103"/>
        <v xml:space="preserve"> </v>
      </c>
      <c r="LI68" s="185" t="str">
        <f>IF(JZ67+JZ68+JZ69=7.5,"ü","û")</f>
        <v>ü</v>
      </c>
      <c r="LJ68" s="226"/>
      <c r="LK68" s="61" t="str">
        <f>IF(LM68=0," ",VLOOKUP(LM68,PROTOKOL!$A:$F,6))</f>
        <v xml:space="preserve"> </v>
      </c>
      <c r="LL68" s="62"/>
      <c r="LM68" s="62"/>
      <c r="LN68" s="62"/>
      <c r="LO68" s="63" t="str">
        <f>IF(LM68=0," ",(VLOOKUP(LM68,PROTOKOL!$A$1:$E$28,2))*LN68)</f>
        <v xml:space="preserve"> </v>
      </c>
      <c r="LP68" s="64" t="str">
        <f t="shared" si="64"/>
        <v xml:space="preserve"> </v>
      </c>
      <c r="LQ68" s="65" t="str">
        <f>IF(LM68=0," ",VLOOKUP(LM68,PROTOKOL!$A:$E,5,))</f>
        <v xml:space="preserve"> </v>
      </c>
      <c r="LR68" s="82" t="str">
        <f t="shared" si="65"/>
        <v xml:space="preserve"> </v>
      </c>
      <c r="LS68" s="61" t="str">
        <f>IF(LU68=0," ",VLOOKUP(LU68,PROTOKOL!$A:$F,6))</f>
        <v xml:space="preserve"> </v>
      </c>
      <c r="LT68" s="66"/>
      <c r="LU68" s="66"/>
      <c r="LV68" s="62"/>
      <c r="LW68" s="63" t="str">
        <f>IF(LU68=0," ",(VLOOKUP(LU68,PROTOKOL!$A$1:$E$28,2))*LV68)</f>
        <v xml:space="preserve"> </v>
      </c>
      <c r="LX68" s="64" t="str">
        <f t="shared" si="66"/>
        <v xml:space="preserve"> </v>
      </c>
      <c r="LY68" s="65" t="str">
        <f>IF(LU68=0," ",VLOOKUP(LU68,PROTOKOL!$A:$E,5,))</f>
        <v xml:space="preserve"> </v>
      </c>
      <c r="LZ68" s="82" t="str">
        <f t="shared" si="67"/>
        <v xml:space="preserve"> </v>
      </c>
      <c r="MA68" s="65"/>
      <c r="MB68" s="82" t="str">
        <f t="shared" si="104"/>
        <v xml:space="preserve"> </v>
      </c>
      <c r="MC68" s="185" t="str">
        <f>IF(LN67+LN68+LN69=7.5,"ü","û")</f>
        <v>ü</v>
      </c>
      <c r="MD68" s="226"/>
      <c r="ME68" s="61" t="s">
        <v>48</v>
      </c>
      <c r="MF68" s="62"/>
      <c r="MG68" s="62"/>
      <c r="MH68" s="62"/>
      <c r="MI68" s="63" t="str">
        <f>IF(MG68=0," ",(VLOOKUP(MG68,PROTOKOL!$A$1:$E$28,2))*MH68)</f>
        <v xml:space="preserve"> </v>
      </c>
      <c r="MJ68" s="64" t="str">
        <f t="shared" si="68"/>
        <v xml:space="preserve"> </v>
      </c>
      <c r="MK68" s="65" t="str">
        <f>IF(MG68=0," ",VLOOKUP(MG68,PROTOKOL!$A:$E,5,))</f>
        <v xml:space="preserve"> </v>
      </c>
      <c r="ML68" s="82" t="str">
        <f t="shared" si="69"/>
        <v xml:space="preserve"> </v>
      </c>
      <c r="MM68" s="61" t="str">
        <f>IF(MO68=0," ",VLOOKUP(MO68,PROTOKOL!$A:$F,6))</f>
        <v xml:space="preserve"> </v>
      </c>
      <c r="MN68" s="66"/>
      <c r="MO68" s="66"/>
      <c r="MP68" s="62"/>
      <c r="MQ68" s="63" t="str">
        <f>IF(MO68=0," ",(VLOOKUP(MO68,PROTOKOL!$A$1:$E$28,2))*MP68)</f>
        <v xml:space="preserve"> </v>
      </c>
      <c r="MR68" s="64" t="str">
        <f t="shared" si="70"/>
        <v xml:space="preserve"> </v>
      </c>
      <c r="MS68" s="65" t="str">
        <f>IF(MO68=0," ",VLOOKUP(MO68,PROTOKOL!$A:$E,5,))</f>
        <v xml:space="preserve"> </v>
      </c>
      <c r="MT68" s="82" t="str">
        <f t="shared" si="71"/>
        <v xml:space="preserve"> </v>
      </c>
      <c r="MU68" s="65"/>
      <c r="MV68" s="82" t="str">
        <f t="shared" si="105"/>
        <v xml:space="preserve"> </v>
      </c>
      <c r="MW68" s="185" t="e">
        <f>IF(#REF!+#REF!+#REF!=7.5,"ü","û")</f>
        <v>#REF!</v>
      </c>
      <c r="MX68" s="226"/>
      <c r="MY68" s="61" t="str">
        <f>IF(NA68=0," ",VLOOKUP(NA68,PROTOKOL!$A:$F,6))</f>
        <v xml:space="preserve"> </v>
      </c>
      <c r="MZ68" s="62"/>
      <c r="NA68" s="62"/>
      <c r="NB68" s="62"/>
      <c r="NC68" s="63" t="str">
        <f>IF(NA68=0," ",(VLOOKUP(NA68,PROTOKOL!$A$1:$E$28,2))*NB68)</f>
        <v xml:space="preserve"> </v>
      </c>
      <c r="ND68" s="64" t="str">
        <f t="shared" si="72"/>
        <v xml:space="preserve"> </v>
      </c>
      <c r="NE68" s="65" t="str">
        <f>IF(NA68=0," ",VLOOKUP(NA68,PROTOKOL!$A:$E,5,))</f>
        <v xml:space="preserve"> </v>
      </c>
      <c r="NF68" s="82" t="str">
        <f t="shared" si="73"/>
        <v xml:space="preserve"> </v>
      </c>
      <c r="NG68" s="61" t="str">
        <f>IF(NI68=0," ",VLOOKUP(NI68,PROTOKOL!$A:$F,6))</f>
        <v xml:space="preserve"> </v>
      </c>
      <c r="NH68" s="66"/>
      <c r="NI68" s="66"/>
      <c r="NJ68" s="62"/>
      <c r="NK68" s="63" t="str">
        <f>IF(NI68=0," ",(VLOOKUP(NI68,PROTOKOL!$A$1:$E$28,2))*NJ68)</f>
        <v xml:space="preserve"> </v>
      </c>
      <c r="NL68" s="64" t="str">
        <f t="shared" si="74"/>
        <v xml:space="preserve"> </v>
      </c>
      <c r="NM68" s="65" t="str">
        <f>IF(NI68=0," ",VLOOKUP(NI68,PROTOKOL!$A:$E,5,))</f>
        <v xml:space="preserve"> </v>
      </c>
      <c r="NN68" s="82" t="str">
        <f t="shared" si="75"/>
        <v xml:space="preserve"> </v>
      </c>
      <c r="NO68" s="65"/>
      <c r="NP68" s="82" t="str">
        <f t="shared" si="106"/>
        <v xml:space="preserve"> </v>
      </c>
      <c r="NQ68" s="185" t="str">
        <f>IF(NB67+NB68+NB69=7.5,"ü","û")</f>
        <v>ü</v>
      </c>
      <c r="NR68" s="226"/>
      <c r="NS68" s="61" t="str">
        <f>IF(NU68=0," ",VLOOKUP(NU68,PROTOKOL!$A:$F,6))</f>
        <v>PERDE KESME SULU SİST.</v>
      </c>
      <c r="NT68" s="62">
        <v>61</v>
      </c>
      <c r="NU68" s="62">
        <v>8</v>
      </c>
      <c r="NV68" s="62">
        <v>3</v>
      </c>
      <c r="NW68" s="63">
        <f>IF(NU68=0," ",(VLOOKUP(NU68,PROTOKOL!$A$1:$E$28,2))*NV68)</f>
        <v>39.200000000000003</v>
      </c>
      <c r="NX68" s="64">
        <f t="shared" si="76"/>
        <v>21.799999999999997</v>
      </c>
      <c r="NY68" s="65">
        <f>IF(NU68=0," ",VLOOKUP(NU68,PROTOKOL!$A:$E,5,))</f>
        <v>0.49621153846153848</v>
      </c>
      <c r="NZ68" s="82">
        <f t="shared" si="77"/>
        <v>10.817411538461538</v>
      </c>
      <c r="OA68" s="61" t="str">
        <f>IF(OC68=0," ",VLOOKUP(OC68,PROTOKOL!$A:$F,6))</f>
        <v xml:space="preserve"> </v>
      </c>
      <c r="OB68" s="66"/>
      <c r="OC68" s="66"/>
      <c r="OD68" s="62"/>
      <c r="OE68" s="63" t="str">
        <f>IF(OC68=0," ",(VLOOKUP(OC68,PROTOKOL!$A$1:$E$28,2))*OD68)</f>
        <v xml:space="preserve"> </v>
      </c>
      <c r="OF68" s="64" t="str">
        <f t="shared" si="78"/>
        <v xml:space="preserve"> </v>
      </c>
      <c r="OG68" s="65" t="str">
        <f>IF(OC68=0," ",VLOOKUP(OC68,PROTOKOL!$A:$E,5,))</f>
        <v xml:space="preserve"> </v>
      </c>
      <c r="OH68" s="82" t="str">
        <f t="shared" si="79"/>
        <v xml:space="preserve"> </v>
      </c>
      <c r="OI68" s="65"/>
      <c r="OJ68" s="82" t="str">
        <f t="shared" si="107"/>
        <v xml:space="preserve"> </v>
      </c>
      <c r="OK68" s="185" t="str">
        <f>IF(NV67+NV68+NV69=7.5,"ü","û")</f>
        <v>ü</v>
      </c>
      <c r="OL68" s="208">
        <v>16</v>
      </c>
      <c r="OM68" s="226"/>
      <c r="ON68" s="61" t="str">
        <f>IF(OP68=0," ",VLOOKUP(OP68,PROTOKOL!$A:$F,6))</f>
        <v xml:space="preserve"> </v>
      </c>
      <c r="OO68" s="62"/>
      <c r="OP68" s="62"/>
      <c r="OQ68" s="62"/>
      <c r="OR68" s="63" t="str">
        <f>IF(OP68=0," ",(VLOOKUP(OP68,PROTOKOL!$A$1:$E$28,2))*OQ68)</f>
        <v xml:space="preserve"> </v>
      </c>
      <c r="OS68" s="64" t="str">
        <f t="shared" si="80"/>
        <v xml:space="preserve"> </v>
      </c>
      <c r="OT68" s="65" t="str">
        <f>IF(OP68=0," ",VLOOKUP(OP68,PROTOKOL!$A:$E,5,))</f>
        <v xml:space="preserve"> </v>
      </c>
      <c r="OU68" s="82" t="str">
        <f t="shared" si="81"/>
        <v xml:space="preserve"> </v>
      </c>
      <c r="OV68" s="61" t="str">
        <f>IF(OX68=0," ",VLOOKUP(OX68,PROTOKOL!$A:$F,6))</f>
        <v xml:space="preserve"> </v>
      </c>
      <c r="OW68" s="66"/>
      <c r="OX68" s="66"/>
      <c r="OY68" s="62"/>
      <c r="OZ68" s="63" t="str">
        <f>IF(OX68=0," ",(VLOOKUP(OX68,PROTOKOL!$A$1:$E$28,2))*OY68)</f>
        <v xml:space="preserve"> </v>
      </c>
      <c r="PA68" s="64" t="str">
        <f t="shared" si="108"/>
        <v xml:space="preserve"> </v>
      </c>
      <c r="PB68" s="65" t="str">
        <f>IF(OX68=0," ",VLOOKUP(OX68,PROTOKOL!$A:$E,5,))</f>
        <v xml:space="preserve"> </v>
      </c>
      <c r="PC68" s="82" t="str">
        <f t="shared" si="109"/>
        <v xml:space="preserve"> </v>
      </c>
      <c r="PD68" s="82">
        <f t="shared" si="110"/>
        <v>0</v>
      </c>
      <c r="PE68" s="82" t="str">
        <f t="shared" si="111"/>
        <v xml:space="preserve"> </v>
      </c>
      <c r="PF68" s="185" t="str">
        <f>IF(OQ67+OQ68+OQ69=7.5,"ü","û")</f>
        <v>û</v>
      </c>
      <c r="PG68" s="226"/>
      <c r="PH68" s="61" t="str">
        <f>IF(PJ68=0," ",VLOOKUP(PJ68,PROTOKOL!$A:$F,6))</f>
        <v xml:space="preserve"> </v>
      </c>
      <c r="PI68" s="62"/>
      <c r="PJ68" s="62"/>
      <c r="PK68" s="62"/>
      <c r="PL68" s="63" t="str">
        <f>IF(PJ68=0," ",(VLOOKUP(PJ68,PROTOKOL!$A$1:$E$28,2))*PK68)</f>
        <v xml:space="preserve"> </v>
      </c>
      <c r="PM68" s="64" t="str">
        <f t="shared" si="84"/>
        <v xml:space="preserve"> </v>
      </c>
      <c r="PN68" s="65" t="str">
        <f>IF(PJ68=0," ",VLOOKUP(PJ68,PROTOKOL!$A:$E,5,))</f>
        <v xml:space="preserve"> </v>
      </c>
      <c r="PO68" s="82" t="str">
        <f t="shared" si="85"/>
        <v xml:space="preserve"> </v>
      </c>
      <c r="PP68" s="61" t="str">
        <f>IF(PR68=0," ",VLOOKUP(PR68,PROTOKOL!$A:$F,6))</f>
        <v xml:space="preserve"> </v>
      </c>
      <c r="PQ68" s="66"/>
      <c r="PR68" s="66"/>
      <c r="PS68" s="62"/>
      <c r="PT68" s="63" t="str">
        <f>IF(PR68=0," ",(VLOOKUP(PR68,PROTOKOL!$A$1:$E$28,2))*PS68)</f>
        <v xml:space="preserve"> </v>
      </c>
      <c r="PU68" s="64" t="str">
        <f t="shared" si="86"/>
        <v xml:space="preserve"> </v>
      </c>
      <c r="PV68" s="65" t="str">
        <f>IF(PR68=0," ",VLOOKUP(PR68,PROTOKOL!$A:$E,5,))</f>
        <v xml:space="preserve"> </v>
      </c>
      <c r="PW68" s="82" t="str">
        <f t="shared" si="87"/>
        <v xml:space="preserve"> </v>
      </c>
      <c r="PX68" s="65"/>
      <c r="PY68" s="82" t="str">
        <f t="shared" si="112"/>
        <v xml:space="preserve"> </v>
      </c>
      <c r="PZ68" s="117"/>
      <c r="QA68" s="117"/>
      <c r="QB68" s="117"/>
      <c r="QC68" s="117"/>
      <c r="QD68" s="117"/>
      <c r="QE68" s="117"/>
      <c r="QF68" s="117"/>
      <c r="QG68" s="117"/>
      <c r="QH68" s="117"/>
      <c r="QI68" s="117"/>
      <c r="QJ68" s="117"/>
      <c r="QK68" s="117"/>
      <c r="QL68" s="117"/>
      <c r="QM68" s="117"/>
      <c r="QN68" s="117"/>
      <c r="QO68" s="117"/>
    </row>
    <row r="69" spans="1:457" ht="12.75" customHeight="1" thickBot="1">
      <c r="B69" s="227"/>
      <c r="C69" s="61" t="str">
        <f>IF(E69=0," ",VLOOKUP(E69,PROTOKOL!$A:$F,6))</f>
        <v xml:space="preserve"> </v>
      </c>
      <c r="D69" s="62"/>
      <c r="E69" s="62"/>
      <c r="F69" s="62"/>
      <c r="G69" s="63" t="str">
        <f>IF(E69=0," ",(VLOOKUP(E69,PROTOKOL!$A$1:$E$28,2))*F69)</f>
        <v xml:space="preserve"> </v>
      </c>
      <c r="H69" s="64" t="str">
        <f t="shared" si="0"/>
        <v xml:space="preserve"> </v>
      </c>
      <c r="I69" s="65" t="str">
        <f>IF(E69=0," ",VLOOKUP(E69,PROTOKOL!$A:$E,5,))</f>
        <v xml:space="preserve"> </v>
      </c>
      <c r="J69" s="82" t="str">
        <f t="shared" si="1"/>
        <v xml:space="preserve"> </v>
      </c>
      <c r="K69" s="61" t="str">
        <f>IF(M69=0," ",VLOOKUP(M69,PROTOKOL!$A:$F,6))</f>
        <v xml:space="preserve"> </v>
      </c>
      <c r="L69" s="66"/>
      <c r="M69" s="66"/>
      <c r="N69" s="62"/>
      <c r="O69" s="63" t="str">
        <f>IF(M69=0," ",(VLOOKUP(M69,PROTOKOL!$A$1:$E$28,2))*N69)</f>
        <v xml:space="preserve"> </v>
      </c>
      <c r="P69" s="64" t="str">
        <f t="shared" si="2"/>
        <v xml:space="preserve"> </v>
      </c>
      <c r="Q69" s="65" t="str">
        <f>IF(M69=0," ",VLOOKUP(M69,PROTOKOL!$A:$E,5,))</f>
        <v xml:space="preserve"> </v>
      </c>
      <c r="R69" s="82" t="str">
        <f t="shared" si="3"/>
        <v xml:space="preserve"> </v>
      </c>
      <c r="S69" s="65"/>
      <c r="T69" s="82" t="str">
        <f t="shared" si="88"/>
        <v xml:space="preserve"> </v>
      </c>
      <c r="U69" s="117"/>
      <c r="V69" s="227"/>
      <c r="W69" s="61" t="str">
        <f>IF(Y69=0," ",VLOOKUP(Y69,PROTOKOL!$A:$F,6))</f>
        <v xml:space="preserve"> </v>
      </c>
      <c r="X69" s="62"/>
      <c r="Y69" s="62"/>
      <c r="Z69" s="62"/>
      <c r="AA69" s="63" t="str">
        <f>IF(Y69=0," ",(VLOOKUP(Y69,PROTOKOL!$A$1:$E$28,2))*Z69)</f>
        <v xml:space="preserve"> </v>
      </c>
      <c r="AB69" s="64" t="str">
        <f t="shared" si="4"/>
        <v xml:space="preserve"> </v>
      </c>
      <c r="AC69" s="65" t="str">
        <f>IF(Y69=0," ",VLOOKUP(Y69,PROTOKOL!$A:$E,5,))</f>
        <v xml:space="preserve"> </v>
      </c>
      <c r="AD69" s="82" t="str">
        <f t="shared" si="5"/>
        <v xml:space="preserve"> </v>
      </c>
      <c r="AE69" s="61" t="str">
        <f>IF(AG69=0," ",VLOOKUP(AG69,PROTOKOL!$A:$F,6))</f>
        <v xml:space="preserve"> </v>
      </c>
      <c r="AF69" s="66"/>
      <c r="AG69" s="66"/>
      <c r="AH69" s="62"/>
      <c r="AI69" s="63" t="str">
        <f>IF(AG69=0," ",(VLOOKUP(AG69,PROTOKOL!$A$1:$E$28,2))*AH69)</f>
        <v xml:space="preserve"> </v>
      </c>
      <c r="AJ69" s="64" t="str">
        <f t="shared" si="6"/>
        <v xml:space="preserve"> </v>
      </c>
      <c r="AK69" s="65" t="str">
        <f>IF(AG69=0," ",VLOOKUP(AG69,PROTOKOL!$A:$E,5,))</f>
        <v xml:space="preserve"> </v>
      </c>
      <c r="AL69" s="82" t="str">
        <f t="shared" si="7"/>
        <v xml:space="preserve"> </v>
      </c>
      <c r="AM69" s="65"/>
      <c r="AN69" s="82" t="str">
        <f t="shared" si="89"/>
        <v xml:space="preserve"> </v>
      </c>
      <c r="AO69" s="117"/>
      <c r="AP69" s="227"/>
      <c r="AQ69" s="61" t="str">
        <f>IF(AS69=0," ",VLOOKUP(AS69,PROTOKOL!$A:$F,6))</f>
        <v xml:space="preserve"> </v>
      </c>
      <c r="AR69" s="62"/>
      <c r="AS69" s="62"/>
      <c r="AT69" s="62"/>
      <c r="AU69" s="63" t="str">
        <f>IF(AS69=0," ",(VLOOKUP(AS69,PROTOKOL!$A$1:$E$28,2))*AT69)</f>
        <v xml:space="preserve"> </v>
      </c>
      <c r="AV69" s="64" t="str">
        <f t="shared" si="8"/>
        <v xml:space="preserve"> </v>
      </c>
      <c r="AW69" s="65" t="str">
        <f>IF(AS69=0," ",VLOOKUP(AS69,PROTOKOL!$A:$E,5,))</f>
        <v xml:space="preserve"> </v>
      </c>
      <c r="AX69" s="82" t="str">
        <f t="shared" si="9"/>
        <v xml:space="preserve"> </v>
      </c>
      <c r="AY69" s="61" t="str">
        <f>IF(BA69=0," ",VLOOKUP(BA69,PROTOKOL!$A:$F,6))</f>
        <v xml:space="preserve"> </v>
      </c>
      <c r="AZ69" s="66"/>
      <c r="BA69" s="66"/>
      <c r="BB69" s="62"/>
      <c r="BC69" s="63" t="str">
        <f>IF(BA69=0," ",(VLOOKUP(BA69,PROTOKOL!$A$1:$E$28,2))*BB69)</f>
        <v xml:space="preserve"> </v>
      </c>
      <c r="BD69" s="64" t="str">
        <f t="shared" si="10"/>
        <v xml:space="preserve"> </v>
      </c>
      <c r="BE69" s="65" t="str">
        <f>IF(BA69=0," ",VLOOKUP(BA69,PROTOKOL!$A:$E,5,))</f>
        <v xml:space="preserve"> </v>
      </c>
      <c r="BF69" s="82" t="str">
        <f t="shared" si="11"/>
        <v xml:space="preserve"> </v>
      </c>
      <c r="BG69" s="65"/>
      <c r="BH69" s="82" t="str">
        <f t="shared" si="90"/>
        <v xml:space="preserve"> </v>
      </c>
      <c r="BI69" s="117"/>
      <c r="BJ69" s="227"/>
      <c r="BK69" s="61" t="str">
        <f>IF(BM69=0," ",VLOOKUP(BM69,PROTOKOL!$A:$F,6))</f>
        <v xml:space="preserve"> </v>
      </c>
      <c r="BL69" s="62"/>
      <c r="BM69" s="62"/>
      <c r="BN69" s="62"/>
      <c r="BO69" s="63" t="str">
        <f>IF(BM69=0," ",(VLOOKUP(BM69,PROTOKOL!$A$1:$E$28,2))*BN69)</f>
        <v xml:space="preserve"> </v>
      </c>
      <c r="BP69" s="64" t="str">
        <f t="shared" si="12"/>
        <v xml:space="preserve"> </v>
      </c>
      <c r="BQ69" s="65" t="str">
        <f>IF(BM69=0," ",VLOOKUP(BM69,PROTOKOL!$A:$E,5,))</f>
        <v xml:space="preserve"> </v>
      </c>
      <c r="BR69" s="82" t="str">
        <f t="shared" si="13"/>
        <v xml:space="preserve"> </v>
      </c>
      <c r="BS69" s="61" t="str">
        <f>IF(BU69=0," ",VLOOKUP(BU69,PROTOKOL!$A:$F,6))</f>
        <v xml:space="preserve"> </v>
      </c>
      <c r="BT69" s="66"/>
      <c r="BU69" s="66"/>
      <c r="BV69" s="62"/>
      <c r="BW69" s="63" t="str">
        <f>IF(BU69=0," ",(VLOOKUP(BU69,PROTOKOL!$A$1:$E$28,2))*BV69)</f>
        <v xml:space="preserve"> </v>
      </c>
      <c r="BX69" s="64" t="str">
        <f t="shared" si="14"/>
        <v xml:space="preserve"> </v>
      </c>
      <c r="BY69" s="65" t="str">
        <f>IF(BU69=0," ",VLOOKUP(BU69,PROTOKOL!$A:$E,5,))</f>
        <v xml:space="preserve"> </v>
      </c>
      <c r="BZ69" s="82" t="str">
        <f t="shared" si="15"/>
        <v xml:space="preserve"> </v>
      </c>
      <c r="CA69" s="65"/>
      <c r="CB69" s="82" t="str">
        <f t="shared" si="91"/>
        <v xml:space="preserve"> </v>
      </c>
      <c r="CC69" s="117"/>
      <c r="CD69" s="227"/>
      <c r="CE69" s="61" t="str">
        <f>IF(CG69=0," ",VLOOKUP(CG69,PROTOKOL!$A:$F,6))</f>
        <v xml:space="preserve"> </v>
      </c>
      <c r="CF69" s="62"/>
      <c r="CG69" s="62"/>
      <c r="CH69" s="62"/>
      <c r="CI69" s="63" t="str">
        <f>IF(CG69=0," ",(VLOOKUP(CG69,PROTOKOL!$A$1:$E$28,2))*CH69)</f>
        <v xml:space="preserve"> </v>
      </c>
      <c r="CJ69" s="64" t="str">
        <f t="shared" si="16"/>
        <v xml:space="preserve"> </v>
      </c>
      <c r="CK69" s="65" t="str">
        <f>IF(CG69=0," ",VLOOKUP(CG69,PROTOKOL!$A:$E,5,))</f>
        <v xml:space="preserve"> </v>
      </c>
      <c r="CL69" s="82" t="str">
        <f t="shared" si="17"/>
        <v xml:space="preserve"> </v>
      </c>
      <c r="CM69" s="61" t="str">
        <f>IF(CO69=0," ",VLOOKUP(CO69,PROTOKOL!$A:$F,6))</f>
        <v>KOKU TESTİ</v>
      </c>
      <c r="CN69" s="66">
        <v>1</v>
      </c>
      <c r="CO69" s="66">
        <v>16</v>
      </c>
      <c r="CP69" s="62">
        <v>1</v>
      </c>
      <c r="CQ69" s="63">
        <f>IF(CO69=0," ",(VLOOKUP(CO69,PROTOKOL!$A$1:$E$28,2))*CP69)</f>
        <v>0</v>
      </c>
      <c r="CR69" s="64">
        <f t="shared" si="18"/>
        <v>1</v>
      </c>
      <c r="CS69" s="65">
        <f>IF(CO69=0," ",VLOOKUP(CO69,PROTOKOL!$A:$E,5,))</f>
        <v>25.405435113750318</v>
      </c>
      <c r="CT69" s="82">
        <f>IF(CO69=0," ",CS69*CR69)/7.5*1</f>
        <v>3.3873913485000426</v>
      </c>
      <c r="CU69" s="65">
        <v>2</v>
      </c>
      <c r="CV69" s="82">
        <f t="shared" si="92"/>
        <v>6.7747826970000853</v>
      </c>
      <c r="CW69" s="117"/>
      <c r="CX69" s="227"/>
      <c r="CY69" s="61" t="str">
        <f>IF(DA69=0," ",VLOOKUP(DA69,PROTOKOL!$A:$F,6))</f>
        <v xml:space="preserve"> </v>
      </c>
      <c r="CZ69" s="62"/>
      <c r="DA69" s="62"/>
      <c r="DB69" s="62"/>
      <c r="DC69" s="63" t="str">
        <f>IF(DA69=0," ",(VLOOKUP(DA69,PROTOKOL!$A$1:$E$28,2))*DB69)</f>
        <v xml:space="preserve"> </v>
      </c>
      <c r="DD69" s="64" t="str">
        <f t="shared" si="20"/>
        <v xml:space="preserve"> </v>
      </c>
      <c r="DE69" s="65" t="str">
        <f>IF(DA69=0," ",VLOOKUP(DA69,PROTOKOL!$A:$E,5,))</f>
        <v xml:space="preserve"> </v>
      </c>
      <c r="DF69" s="82" t="str">
        <f t="shared" si="21"/>
        <v xml:space="preserve"> </v>
      </c>
      <c r="DG69" s="61" t="str">
        <f>IF(DI69=0," ",VLOOKUP(DI69,PROTOKOL!$A:$F,6))</f>
        <v xml:space="preserve"> </v>
      </c>
      <c r="DH69" s="66"/>
      <c r="DI69" s="66"/>
      <c r="DJ69" s="62"/>
      <c r="DK69" s="63" t="str">
        <f>IF(DI69=0," ",(VLOOKUP(DI69,PROTOKOL!$A$1:$E$28,2))*DJ69)</f>
        <v xml:space="preserve"> </v>
      </c>
      <c r="DL69" s="64" t="str">
        <f t="shared" si="22"/>
        <v xml:space="preserve"> </v>
      </c>
      <c r="DM69" s="65" t="str">
        <f>IF(DI69=0," ",VLOOKUP(DI69,PROTOKOL!$A:$E,5,))</f>
        <v xml:space="preserve"> </v>
      </c>
      <c r="DN69" s="82" t="str">
        <f t="shared" si="23"/>
        <v xml:space="preserve"> </v>
      </c>
      <c r="DO69" s="65"/>
      <c r="DP69" s="82" t="str">
        <f t="shared" si="93"/>
        <v xml:space="preserve"> </v>
      </c>
      <c r="DQ69" s="117"/>
      <c r="DR69" s="227"/>
      <c r="DS69" s="61" t="str">
        <f>IF(DU69=0," ",VLOOKUP(DU69,PROTOKOL!$A:$F,6))</f>
        <v xml:space="preserve"> </v>
      </c>
      <c r="DT69" s="62"/>
      <c r="DU69" s="62"/>
      <c r="DV69" s="62"/>
      <c r="DW69" s="63" t="str">
        <f>IF(DU69=0," ",(VLOOKUP(DU69,PROTOKOL!$A$1:$E$28,2))*DV69)</f>
        <v xml:space="preserve"> </v>
      </c>
      <c r="DX69" s="64" t="str">
        <f t="shared" si="24"/>
        <v xml:space="preserve"> </v>
      </c>
      <c r="DY69" s="65" t="str">
        <f>IF(DU69=0," ",VLOOKUP(DU69,PROTOKOL!$A:$E,5,))</f>
        <v xml:space="preserve"> </v>
      </c>
      <c r="DZ69" s="82" t="str">
        <f t="shared" si="25"/>
        <v xml:space="preserve"> </v>
      </c>
      <c r="EA69" s="61" t="str">
        <f>IF(EC69=0," ",VLOOKUP(EC69,PROTOKOL!$A:$F,6))</f>
        <v xml:space="preserve"> </v>
      </c>
      <c r="EB69" s="66"/>
      <c r="EC69" s="66"/>
      <c r="ED69" s="62"/>
      <c r="EE69" s="63" t="str">
        <f>IF(EC69=0," ",(VLOOKUP(EC69,PROTOKOL!$A$1:$E$28,2))*ED69)</f>
        <v xml:space="preserve"> </v>
      </c>
      <c r="EF69" s="64" t="str">
        <f t="shared" si="26"/>
        <v xml:space="preserve"> </v>
      </c>
      <c r="EG69" s="65" t="str">
        <f>IF(EC69=0," ",VLOOKUP(EC69,PROTOKOL!$A:$E,5,))</f>
        <v xml:space="preserve"> </v>
      </c>
      <c r="EH69" s="82" t="str">
        <f t="shared" si="27"/>
        <v xml:space="preserve"> </v>
      </c>
      <c r="EI69" s="65"/>
      <c r="EJ69" s="82" t="str">
        <f t="shared" si="94"/>
        <v xml:space="preserve"> </v>
      </c>
      <c r="EK69" s="117"/>
      <c r="EL69" s="227"/>
      <c r="EM69" s="61" t="str">
        <f>IF(EO69=0," ",VLOOKUP(EO69,PROTOKOL!$A:$F,6))</f>
        <v xml:space="preserve"> </v>
      </c>
      <c r="EN69" s="62"/>
      <c r="EO69" s="62"/>
      <c r="EP69" s="62"/>
      <c r="EQ69" s="63" t="str">
        <f>IF(EO69=0," ",(VLOOKUP(EO69,PROTOKOL!$A$1:$E$28,2))*EP69)</f>
        <v xml:space="preserve"> </v>
      </c>
      <c r="ER69" s="64" t="str">
        <f t="shared" si="28"/>
        <v xml:space="preserve"> </v>
      </c>
      <c r="ES69" s="65" t="str">
        <f>IF(EO69=0," ",VLOOKUP(EO69,PROTOKOL!$A:$E,5,))</f>
        <v xml:space="preserve"> </v>
      </c>
      <c r="ET69" s="82" t="str">
        <f t="shared" si="29"/>
        <v xml:space="preserve"> </v>
      </c>
      <c r="EU69" s="61" t="str">
        <f>IF(EW69=0," ",VLOOKUP(EW69,PROTOKOL!$A:$F,6))</f>
        <v xml:space="preserve"> </v>
      </c>
      <c r="EV69" s="66"/>
      <c r="EW69" s="66"/>
      <c r="EX69" s="62"/>
      <c r="EY69" s="63" t="str">
        <f>IF(EW69=0," ",(VLOOKUP(EW69,PROTOKOL!$A$1:$E$28,2))*EX69)</f>
        <v xml:space="preserve"> </v>
      </c>
      <c r="EZ69" s="64" t="str">
        <f t="shared" si="30"/>
        <v xml:space="preserve"> </v>
      </c>
      <c r="FA69" s="65" t="str">
        <f>IF(EW69=0," ",VLOOKUP(EW69,PROTOKOL!$A:$E,5,))</f>
        <v xml:space="preserve"> </v>
      </c>
      <c r="FB69" s="82" t="str">
        <f t="shared" si="31"/>
        <v xml:space="preserve"> </v>
      </c>
      <c r="FC69" s="65"/>
      <c r="FD69" s="82" t="str">
        <f t="shared" si="95"/>
        <v xml:space="preserve"> </v>
      </c>
      <c r="FE69" s="117"/>
      <c r="FF69" s="227"/>
      <c r="FG69" s="61" t="str">
        <f>IF(FI69=0," ",VLOOKUP(FI69,PROTOKOL!$A:$F,6))</f>
        <v xml:space="preserve"> </v>
      </c>
      <c r="FH69" s="62"/>
      <c r="FI69" s="62"/>
      <c r="FJ69" s="62"/>
      <c r="FK69" s="63" t="str">
        <f>IF(FI69=0," ",(VLOOKUP(FI69,PROTOKOL!$A$1:$E$28,2))*FJ69)</f>
        <v xml:space="preserve"> </v>
      </c>
      <c r="FL69" s="64" t="str">
        <f t="shared" si="32"/>
        <v xml:space="preserve"> </v>
      </c>
      <c r="FM69" s="65" t="str">
        <f>IF(FI69=0," ",VLOOKUP(FI69,PROTOKOL!$A:$E,5,))</f>
        <v xml:space="preserve"> </v>
      </c>
      <c r="FN69" s="82" t="str">
        <f t="shared" si="33"/>
        <v xml:space="preserve"> </v>
      </c>
      <c r="FO69" s="61" t="str">
        <f>IF(FQ69=0," ",VLOOKUP(FQ69,PROTOKOL!$A:$F,6))</f>
        <v xml:space="preserve"> </v>
      </c>
      <c r="FP69" s="66"/>
      <c r="FQ69" s="66"/>
      <c r="FR69" s="62"/>
      <c r="FS69" s="63" t="str">
        <f>IF(FQ69=0," ",(VLOOKUP(FQ69,PROTOKOL!$A$1:$E$28,2))*FR69)</f>
        <v xml:space="preserve"> </v>
      </c>
      <c r="FT69" s="64" t="str">
        <f t="shared" si="34"/>
        <v xml:space="preserve"> </v>
      </c>
      <c r="FU69" s="65" t="str">
        <f>IF(FQ69=0," ",VLOOKUP(FQ69,PROTOKOL!$A:$E,5,))</f>
        <v xml:space="preserve"> </v>
      </c>
      <c r="FV69" s="82" t="str">
        <f t="shared" si="35"/>
        <v xml:space="preserve"> </v>
      </c>
      <c r="FW69" s="65"/>
      <c r="FX69" s="82" t="str">
        <f t="shared" si="96"/>
        <v xml:space="preserve"> </v>
      </c>
      <c r="FY69" s="117"/>
      <c r="FZ69" s="227"/>
      <c r="GA69" s="61" t="str">
        <f>IF(GC69=0," ",VLOOKUP(GC69,PROTOKOL!$A:$F,6))</f>
        <v xml:space="preserve"> </v>
      </c>
      <c r="GB69" s="62"/>
      <c r="GC69" s="62"/>
      <c r="GD69" s="62"/>
      <c r="GE69" s="63" t="str">
        <f>IF(GC69=0," ",(VLOOKUP(GC69,PROTOKOL!$A$1:$E$28,2))*GD69)</f>
        <v xml:space="preserve"> </v>
      </c>
      <c r="GF69" s="64" t="str">
        <f t="shared" si="36"/>
        <v xml:space="preserve"> </v>
      </c>
      <c r="GG69" s="65" t="str">
        <f>IF(GC69=0," ",VLOOKUP(GC69,PROTOKOL!$A:$E,5,))</f>
        <v xml:space="preserve"> </v>
      </c>
      <c r="GH69" s="82" t="str">
        <f t="shared" si="37"/>
        <v xml:space="preserve"> </v>
      </c>
      <c r="GI69" s="61" t="str">
        <f>IF(GK69=0," ",VLOOKUP(GK69,PROTOKOL!$A:$F,6))</f>
        <v xml:space="preserve"> </v>
      </c>
      <c r="GJ69" s="66"/>
      <c r="GK69" s="66"/>
      <c r="GL69" s="62"/>
      <c r="GM69" s="63" t="str">
        <f>IF(GK69=0," ",(VLOOKUP(GK69,PROTOKOL!$A$1:$E$28,2))*GL69)</f>
        <v xml:space="preserve"> </v>
      </c>
      <c r="GN69" s="64" t="str">
        <f t="shared" si="38"/>
        <v xml:space="preserve"> </v>
      </c>
      <c r="GO69" s="65" t="str">
        <f>IF(GK69=0," ",VLOOKUP(GK69,PROTOKOL!$A:$E,5,))</f>
        <v xml:space="preserve"> </v>
      </c>
      <c r="GP69" s="82" t="str">
        <f t="shared" si="39"/>
        <v xml:space="preserve"> </v>
      </c>
      <c r="GQ69" s="65"/>
      <c r="GR69" s="82" t="str">
        <f t="shared" si="97"/>
        <v xml:space="preserve"> </v>
      </c>
      <c r="GS69" s="117"/>
      <c r="GT69" s="227"/>
      <c r="GU69" s="61" t="str">
        <f>IF(GW69=0," ",VLOOKUP(GW69,PROTOKOL!$A:$F,6))</f>
        <v xml:space="preserve"> </v>
      </c>
      <c r="GV69" s="62"/>
      <c r="GW69" s="62"/>
      <c r="GX69" s="62"/>
      <c r="GY69" s="63" t="str">
        <f>IF(GW69=0," ",(VLOOKUP(GW69,PROTOKOL!$A$1:$E$28,2))*GX69)</f>
        <v xml:space="preserve"> </v>
      </c>
      <c r="GZ69" s="64" t="str">
        <f t="shared" si="40"/>
        <v xml:space="preserve"> </v>
      </c>
      <c r="HA69" s="65" t="str">
        <f>IF(GW69=0," ",VLOOKUP(GW69,PROTOKOL!$A:$E,5,))</f>
        <v xml:space="preserve"> </v>
      </c>
      <c r="HB69" s="82" t="str">
        <f t="shared" si="41"/>
        <v xml:space="preserve"> </v>
      </c>
      <c r="HC69" s="61" t="str">
        <f>IF(HE69=0," ",VLOOKUP(HE69,PROTOKOL!$A:$F,6))</f>
        <v xml:space="preserve"> </v>
      </c>
      <c r="HD69" s="66"/>
      <c r="HE69" s="66"/>
      <c r="HF69" s="62"/>
      <c r="HG69" s="63" t="str">
        <f>IF(HE69=0," ",(VLOOKUP(HE69,PROTOKOL!$A$1:$E$28,2))*HF69)</f>
        <v xml:space="preserve"> </v>
      </c>
      <c r="HH69" s="64" t="str">
        <f t="shared" si="42"/>
        <v xml:space="preserve"> </v>
      </c>
      <c r="HI69" s="65" t="str">
        <f>IF(HE69=0," ",VLOOKUP(HE69,PROTOKOL!$A:$E,5,))</f>
        <v xml:space="preserve"> </v>
      </c>
      <c r="HJ69" s="82" t="str">
        <f t="shared" si="43"/>
        <v xml:space="preserve"> </v>
      </c>
      <c r="HK69" s="65"/>
      <c r="HL69" s="82" t="str">
        <f t="shared" si="98"/>
        <v xml:space="preserve"> </v>
      </c>
      <c r="HM69" s="117"/>
      <c r="HN69" s="227"/>
      <c r="HO69" s="61" t="str">
        <f>IF(HQ69=0," ",VLOOKUP(HQ69,PROTOKOL!$A:$F,6))</f>
        <v xml:space="preserve"> </v>
      </c>
      <c r="HP69" s="62"/>
      <c r="HQ69" s="62"/>
      <c r="HR69" s="62"/>
      <c r="HS69" s="63" t="str">
        <f>IF(HQ69=0," ",(VLOOKUP(HQ69,PROTOKOL!$A$1:$E$28,2))*HR69)</f>
        <v xml:space="preserve"> </v>
      </c>
      <c r="HT69" s="64" t="str">
        <f t="shared" si="44"/>
        <v xml:space="preserve"> </v>
      </c>
      <c r="HU69" s="65" t="str">
        <f>IF(HQ69=0," ",VLOOKUP(HQ69,PROTOKOL!$A:$E,5,))</f>
        <v xml:space="preserve"> </v>
      </c>
      <c r="HV69" s="82" t="str">
        <f t="shared" si="45"/>
        <v xml:space="preserve"> </v>
      </c>
      <c r="HW69" s="61" t="str">
        <f>IF(HY69=0," ",VLOOKUP(HY69,PROTOKOL!$A:$F,6))</f>
        <v xml:space="preserve"> </v>
      </c>
      <c r="HX69" s="66"/>
      <c r="HY69" s="66"/>
      <c r="HZ69" s="62"/>
      <c r="IA69" s="63" t="str">
        <f>IF(HY69=0," ",(VLOOKUP(HY69,PROTOKOL!$A$1:$E$28,2))*HZ69)</f>
        <v xml:space="preserve"> </v>
      </c>
      <c r="IB69" s="64" t="str">
        <f t="shared" si="46"/>
        <v xml:space="preserve"> </v>
      </c>
      <c r="IC69" s="65" t="str">
        <f>IF(HY69=0," ",VLOOKUP(HY69,PROTOKOL!$A:$E,5,))</f>
        <v xml:space="preserve"> </v>
      </c>
      <c r="ID69" s="82" t="str">
        <f t="shared" si="47"/>
        <v xml:space="preserve"> </v>
      </c>
      <c r="IE69" s="65"/>
      <c r="IF69" s="82" t="str">
        <f t="shared" si="99"/>
        <v xml:space="preserve"> </v>
      </c>
      <c r="IG69" s="117"/>
      <c r="IH69" s="227"/>
      <c r="II69" s="61" t="str">
        <f>IF(IK69=0," ",VLOOKUP(IK69,PROTOKOL!$A:$F,6))</f>
        <v xml:space="preserve"> </v>
      </c>
      <c r="IJ69" s="62"/>
      <c r="IK69" s="62"/>
      <c r="IL69" s="62"/>
      <c r="IM69" s="63" t="str">
        <f>IF(IK69=0," ",(VLOOKUP(IK69,PROTOKOL!$A$1:$E$28,2))*IL69)</f>
        <v xml:space="preserve"> </v>
      </c>
      <c r="IN69" s="64" t="str">
        <f t="shared" si="48"/>
        <v xml:space="preserve"> </v>
      </c>
      <c r="IO69" s="65" t="str">
        <f>IF(IK69=0," ",VLOOKUP(IK69,PROTOKOL!$A:$E,5,))</f>
        <v xml:space="preserve"> </v>
      </c>
      <c r="IP69" s="82" t="str">
        <f t="shared" si="49"/>
        <v xml:space="preserve"> </v>
      </c>
      <c r="IQ69" s="61" t="str">
        <f>IF(IS69=0," ",VLOOKUP(IS69,PROTOKOL!$A:$F,6))</f>
        <v xml:space="preserve"> </v>
      </c>
      <c r="IR69" s="66"/>
      <c r="IS69" s="66"/>
      <c r="IT69" s="62"/>
      <c r="IU69" s="63" t="str">
        <f>IF(IS69=0," ",(VLOOKUP(IS69,PROTOKOL!$A$1:$E$28,2))*IT69)</f>
        <v xml:space="preserve"> </v>
      </c>
      <c r="IV69" s="64" t="str">
        <f t="shared" si="50"/>
        <v xml:space="preserve"> </v>
      </c>
      <c r="IW69" s="65" t="str">
        <f>IF(IS69=0," ",VLOOKUP(IS69,PROTOKOL!$A:$E,5,))</f>
        <v xml:space="preserve"> </v>
      </c>
      <c r="IX69" s="82" t="str">
        <f t="shared" si="51"/>
        <v xml:space="preserve"> </v>
      </c>
      <c r="IY69" s="65"/>
      <c r="IZ69" s="82" t="str">
        <f t="shared" si="100"/>
        <v xml:space="preserve"> </v>
      </c>
      <c r="JA69" s="117"/>
      <c r="JB69" s="227"/>
      <c r="JC69" s="61" t="str">
        <f>IF(JE69=0," ",VLOOKUP(JE69,PROTOKOL!$A:$F,6))</f>
        <v xml:space="preserve"> </v>
      </c>
      <c r="JD69" s="62"/>
      <c r="JE69" s="62"/>
      <c r="JF69" s="62"/>
      <c r="JG69" s="63" t="str">
        <f>IF(JE69=0," ",(VLOOKUP(JE69,PROTOKOL!$A$1:$E$28,2))*JF69)</f>
        <v xml:space="preserve"> </v>
      </c>
      <c r="JH69" s="64" t="str">
        <f t="shared" si="52"/>
        <v xml:space="preserve"> </v>
      </c>
      <c r="JI69" s="65" t="str">
        <f>IF(JE69=0," ",VLOOKUP(JE69,PROTOKOL!$A:$E,5,))</f>
        <v xml:space="preserve"> </v>
      </c>
      <c r="JJ69" s="82" t="str">
        <f t="shared" si="53"/>
        <v xml:space="preserve"> </v>
      </c>
      <c r="JK69" s="61" t="str">
        <f>IF(JM69=0," ",VLOOKUP(JM69,PROTOKOL!$A:$F,6))</f>
        <v xml:space="preserve"> </v>
      </c>
      <c r="JL69" s="66"/>
      <c r="JM69" s="66"/>
      <c r="JN69" s="62"/>
      <c r="JO69" s="63" t="str">
        <f>IF(JM69=0," ",(VLOOKUP(JM69,PROTOKOL!$A$1:$E$28,2))*JN69)</f>
        <v xml:space="preserve"> </v>
      </c>
      <c r="JP69" s="64" t="str">
        <f t="shared" si="54"/>
        <v xml:space="preserve"> </v>
      </c>
      <c r="JQ69" s="65" t="str">
        <f>IF(JM69=0," ",VLOOKUP(JM69,PROTOKOL!$A:$E,5,))</f>
        <v xml:space="preserve"> </v>
      </c>
      <c r="JR69" s="82" t="str">
        <f t="shared" si="55"/>
        <v xml:space="preserve"> </v>
      </c>
      <c r="JS69" s="65"/>
      <c r="JT69" s="82" t="str">
        <f t="shared" si="101"/>
        <v xml:space="preserve"> </v>
      </c>
      <c r="JU69" s="117"/>
      <c r="JV69" s="227"/>
      <c r="JW69" s="61" t="str">
        <f>IF(JY69=0," ",VLOOKUP(JY69,PROTOKOL!$A:$F,6))</f>
        <v xml:space="preserve"> </v>
      </c>
      <c r="JX69" s="62"/>
      <c r="JY69" s="62"/>
      <c r="JZ69" s="62"/>
      <c r="KA69" s="63" t="str">
        <f>IF(JY69=0," ",(VLOOKUP(JY69,PROTOKOL!$A$1:$E$28,2))*JZ69)</f>
        <v xml:space="preserve"> </v>
      </c>
      <c r="KB69" s="64" t="str">
        <f t="shared" si="56"/>
        <v xml:space="preserve"> </v>
      </c>
      <c r="KC69" s="65" t="str">
        <f>IF(JY69=0," ",VLOOKUP(JY69,PROTOKOL!$A:$E,5,))</f>
        <v xml:space="preserve"> </v>
      </c>
      <c r="KD69" s="82" t="str">
        <f t="shared" si="57"/>
        <v xml:space="preserve"> </v>
      </c>
      <c r="KE69" s="61" t="str">
        <f>IF(KG69=0," ",VLOOKUP(KG69,PROTOKOL!$A:$F,6))</f>
        <v xml:space="preserve"> </v>
      </c>
      <c r="KF69" s="66"/>
      <c r="KG69" s="66"/>
      <c r="KH69" s="62"/>
      <c r="KI69" s="63" t="str">
        <f>IF(KG69=0," ",(VLOOKUP(KG69,PROTOKOL!$A$1:$E$28,2))*KH69)</f>
        <v xml:space="preserve"> </v>
      </c>
      <c r="KJ69" s="64" t="str">
        <f t="shared" si="58"/>
        <v xml:space="preserve"> </v>
      </c>
      <c r="KK69" s="65" t="str">
        <f>IF(KG69=0," ",VLOOKUP(KG69,PROTOKOL!$A:$E,5,))</f>
        <v xml:space="preserve"> </v>
      </c>
      <c r="KL69" s="82" t="str">
        <f t="shared" si="59"/>
        <v xml:space="preserve"> </v>
      </c>
      <c r="KM69" s="65"/>
      <c r="KN69" s="82" t="str">
        <f t="shared" si="102"/>
        <v xml:space="preserve"> </v>
      </c>
      <c r="KO69" s="117"/>
      <c r="KP69" s="227"/>
      <c r="KQ69" s="61" t="str">
        <f>IF(KS69=0," ",VLOOKUP(KS69,PROTOKOL!$A:$F,6))</f>
        <v xml:space="preserve"> </v>
      </c>
      <c r="KR69" s="62"/>
      <c r="KS69" s="62"/>
      <c r="KT69" s="62"/>
      <c r="KU69" s="63" t="str">
        <f>IF(KS69=0," ",(VLOOKUP(KS69,PROTOKOL!$A$1:$E$28,2))*KT69)</f>
        <v xml:space="preserve"> </v>
      </c>
      <c r="KV69" s="64" t="str">
        <f t="shared" si="60"/>
        <v xml:space="preserve"> </v>
      </c>
      <c r="KW69" s="65" t="str">
        <f>IF(KS69=0," ",VLOOKUP(KS69,PROTOKOL!$A:$E,5,))</f>
        <v xml:space="preserve"> </v>
      </c>
      <c r="KX69" s="82" t="str">
        <f t="shared" si="61"/>
        <v xml:space="preserve"> </v>
      </c>
      <c r="KY69" s="61" t="str">
        <f>IF(LA69=0," ",VLOOKUP(LA69,PROTOKOL!$A:$F,6))</f>
        <v xml:space="preserve"> </v>
      </c>
      <c r="KZ69" s="66"/>
      <c r="LA69" s="66"/>
      <c r="LB69" s="62"/>
      <c r="LC69" s="63" t="str">
        <f>IF(LA69=0," ",(VLOOKUP(LA69,PROTOKOL!$A$1:$E$28,2))*LB69)</f>
        <v xml:space="preserve"> </v>
      </c>
      <c r="LD69" s="64" t="str">
        <f t="shared" si="62"/>
        <v xml:space="preserve"> </v>
      </c>
      <c r="LE69" s="65" t="str">
        <f>IF(LA69=0," ",VLOOKUP(LA69,PROTOKOL!$A:$E,5,))</f>
        <v xml:space="preserve"> </v>
      </c>
      <c r="LF69" s="82" t="str">
        <f t="shared" si="63"/>
        <v xml:space="preserve"> </v>
      </c>
      <c r="LG69" s="65"/>
      <c r="LH69" s="82" t="str">
        <f t="shared" si="103"/>
        <v xml:space="preserve"> </v>
      </c>
      <c r="LI69" s="117"/>
      <c r="LJ69" s="227"/>
      <c r="LK69" s="61" t="str">
        <f>IF(LM69=0," ",VLOOKUP(LM69,PROTOKOL!$A:$F,6))</f>
        <v xml:space="preserve"> </v>
      </c>
      <c r="LL69" s="62"/>
      <c r="LM69" s="62"/>
      <c r="LN69" s="62"/>
      <c r="LO69" s="63" t="str">
        <f>IF(LM69=0," ",(VLOOKUP(LM69,PROTOKOL!$A$1:$E$28,2))*LN69)</f>
        <v xml:space="preserve"> </v>
      </c>
      <c r="LP69" s="64" t="str">
        <f t="shared" si="64"/>
        <v xml:space="preserve"> </v>
      </c>
      <c r="LQ69" s="65" t="str">
        <f>IF(LM69=0," ",VLOOKUP(LM69,PROTOKOL!$A:$E,5,))</f>
        <v xml:space="preserve"> </v>
      </c>
      <c r="LR69" s="82" t="str">
        <f t="shared" si="65"/>
        <v xml:space="preserve"> </v>
      </c>
      <c r="LS69" s="61" t="str">
        <f>IF(LU69=0," ",VLOOKUP(LU69,PROTOKOL!$A:$F,6))</f>
        <v xml:space="preserve"> </v>
      </c>
      <c r="LT69" s="66"/>
      <c r="LU69" s="66"/>
      <c r="LV69" s="62"/>
      <c r="LW69" s="63" t="str">
        <f>IF(LU69=0," ",(VLOOKUP(LU69,PROTOKOL!$A$1:$E$28,2))*LV69)</f>
        <v xml:space="preserve"> </v>
      </c>
      <c r="LX69" s="64" t="str">
        <f t="shared" si="66"/>
        <v xml:space="preserve"> </v>
      </c>
      <c r="LY69" s="65" t="str">
        <f>IF(LU69=0," ",VLOOKUP(LU69,PROTOKOL!$A:$E,5,))</f>
        <v xml:space="preserve"> </v>
      </c>
      <c r="LZ69" s="82" t="str">
        <f t="shared" si="67"/>
        <v xml:space="preserve"> </v>
      </c>
      <c r="MA69" s="65"/>
      <c r="MB69" s="82" t="str">
        <f t="shared" si="104"/>
        <v xml:space="preserve"> </v>
      </c>
      <c r="MC69" s="117"/>
      <c r="MD69" s="227"/>
      <c r="ME69" s="61" t="str">
        <f>IF(MG69=0," ",VLOOKUP(MG69,PROTOKOL!$A:$F,6))</f>
        <v xml:space="preserve"> </v>
      </c>
      <c r="MF69" s="62"/>
      <c r="MG69" s="62"/>
      <c r="MH69" s="62"/>
      <c r="MI69" s="63" t="str">
        <f>IF(MG69=0," ",(VLOOKUP(MG69,PROTOKOL!$A$1:$E$28,2))*MH69)</f>
        <v xml:space="preserve"> </v>
      </c>
      <c r="MJ69" s="64" t="str">
        <f t="shared" si="68"/>
        <v xml:space="preserve"> </v>
      </c>
      <c r="MK69" s="65" t="str">
        <f>IF(MG69=0," ",VLOOKUP(MG69,PROTOKOL!$A:$E,5,))</f>
        <v xml:space="preserve"> </v>
      </c>
      <c r="ML69" s="82" t="str">
        <f t="shared" si="69"/>
        <v xml:space="preserve"> </v>
      </c>
      <c r="MM69" s="61" t="str">
        <f>IF(MO69=0," ",VLOOKUP(MO69,PROTOKOL!$A:$F,6))</f>
        <v xml:space="preserve"> </v>
      </c>
      <c r="MN69" s="66"/>
      <c r="MO69" s="66"/>
      <c r="MP69" s="62"/>
      <c r="MQ69" s="63" t="str">
        <f>IF(MO69=0," ",(VLOOKUP(MO69,PROTOKOL!$A$1:$E$28,2))*MP69)</f>
        <v xml:space="preserve"> </v>
      </c>
      <c r="MR69" s="64" t="str">
        <f t="shared" si="70"/>
        <v xml:space="preserve"> </v>
      </c>
      <c r="MS69" s="65" t="str">
        <f>IF(MO69=0," ",VLOOKUP(MO69,PROTOKOL!$A:$E,5,))</f>
        <v xml:space="preserve"> </v>
      </c>
      <c r="MT69" s="82" t="str">
        <f t="shared" si="71"/>
        <v xml:space="preserve"> </v>
      </c>
      <c r="MU69" s="65"/>
      <c r="MV69" s="82" t="str">
        <f t="shared" si="105"/>
        <v xml:space="preserve"> </v>
      </c>
      <c r="MW69" s="117"/>
      <c r="MX69" s="227"/>
      <c r="MY69" s="61" t="str">
        <f>IF(NA69=0," ",VLOOKUP(NA69,PROTOKOL!$A:$F,6))</f>
        <v xml:space="preserve"> </v>
      </c>
      <c r="MZ69" s="62"/>
      <c r="NA69" s="62"/>
      <c r="NB69" s="62"/>
      <c r="NC69" s="63" t="str">
        <f>IF(NA69=0," ",(VLOOKUP(NA69,PROTOKOL!$A$1:$E$28,2))*NB69)</f>
        <v xml:space="preserve"> </v>
      </c>
      <c r="ND69" s="64" t="str">
        <f t="shared" si="72"/>
        <v xml:space="preserve"> </v>
      </c>
      <c r="NE69" s="65" t="str">
        <f>IF(NA69=0," ",VLOOKUP(NA69,PROTOKOL!$A:$E,5,))</f>
        <v xml:space="preserve"> </v>
      </c>
      <c r="NF69" s="82" t="str">
        <f t="shared" si="73"/>
        <v xml:space="preserve"> </v>
      </c>
      <c r="NG69" s="61" t="str">
        <f>IF(NI69=0," ",VLOOKUP(NI69,PROTOKOL!$A:$F,6))</f>
        <v xml:space="preserve"> </v>
      </c>
      <c r="NH69" s="66"/>
      <c r="NI69" s="66"/>
      <c r="NJ69" s="62"/>
      <c r="NK69" s="63" t="str">
        <f>IF(NI69=0," ",(VLOOKUP(NI69,PROTOKOL!$A$1:$E$28,2))*NJ69)</f>
        <v xml:space="preserve"> </v>
      </c>
      <c r="NL69" s="64" t="str">
        <f t="shared" si="74"/>
        <v xml:space="preserve"> </v>
      </c>
      <c r="NM69" s="65" t="str">
        <f>IF(NI69=0," ",VLOOKUP(NI69,PROTOKOL!$A:$E,5,))</f>
        <v xml:space="preserve"> </v>
      </c>
      <c r="NN69" s="82" t="str">
        <f t="shared" si="75"/>
        <v xml:space="preserve"> </v>
      </c>
      <c r="NO69" s="65"/>
      <c r="NP69" s="82" t="str">
        <f t="shared" si="106"/>
        <v xml:space="preserve"> </v>
      </c>
      <c r="NQ69" s="117"/>
      <c r="NR69" s="227"/>
      <c r="NS69" s="61" t="str">
        <f>IF(NU69=0," ",VLOOKUP(NU69,PROTOKOL!$A:$F,6))</f>
        <v>KOKU TESTİ</v>
      </c>
      <c r="NT69" s="62">
        <v>1</v>
      </c>
      <c r="NU69" s="62">
        <v>16</v>
      </c>
      <c r="NV69" s="62">
        <v>1.5</v>
      </c>
      <c r="NW69" s="63">
        <f>IF(NU69=0," ",(VLOOKUP(NU69,PROTOKOL!$A$1:$E$28,2))*NV69)</f>
        <v>0</v>
      </c>
      <c r="NX69" s="64">
        <f t="shared" si="76"/>
        <v>1</v>
      </c>
      <c r="NY69" s="65">
        <f>IF(NU69=0," ",VLOOKUP(NU69,PROTOKOL!$A:$E,5,))</f>
        <v>25.405435113750318</v>
      </c>
      <c r="NZ69" s="82">
        <f>IF(NU69=0," ",NY69*NX69)/7.5*1.5</f>
        <v>5.0810870227500642</v>
      </c>
      <c r="OA69" s="61" t="str">
        <f>IF(OC69=0," ",VLOOKUP(OC69,PROTOKOL!$A:$F,6))</f>
        <v xml:space="preserve"> </v>
      </c>
      <c r="OB69" s="66"/>
      <c r="OC69" s="66"/>
      <c r="OD69" s="62"/>
      <c r="OE69" s="63" t="str">
        <f>IF(OC69=0," ",(VLOOKUP(OC69,PROTOKOL!$A$1:$E$28,2))*OD69)</f>
        <v xml:space="preserve"> </v>
      </c>
      <c r="OF69" s="64" t="str">
        <f t="shared" si="78"/>
        <v xml:space="preserve"> </v>
      </c>
      <c r="OG69" s="65" t="str">
        <f>IF(OC69=0," ",VLOOKUP(OC69,PROTOKOL!$A:$E,5,))</f>
        <v xml:space="preserve"> </v>
      </c>
      <c r="OH69" s="82" t="str">
        <f t="shared" si="79"/>
        <v xml:space="preserve"> </v>
      </c>
      <c r="OI69" s="65"/>
      <c r="OJ69" s="82" t="str">
        <f t="shared" si="107"/>
        <v xml:space="preserve"> </v>
      </c>
      <c r="OK69" s="117"/>
      <c r="OL69" s="209">
        <v>16</v>
      </c>
      <c r="OM69" s="226"/>
      <c r="ON69" s="61" t="str">
        <f>IF(OP69=0," ",VLOOKUP(OP69,PROTOKOL!$A:$F,6))</f>
        <v xml:space="preserve"> </v>
      </c>
      <c r="OO69" s="62"/>
      <c r="OP69" s="62"/>
      <c r="OQ69" s="62"/>
      <c r="OR69" s="63" t="str">
        <f>IF(OP69=0," ",(VLOOKUP(OP69,PROTOKOL!$A$1:$E$28,2))*OQ69)</f>
        <v xml:space="preserve"> </v>
      </c>
      <c r="OS69" s="64" t="str">
        <f t="shared" si="80"/>
        <v xml:space="preserve"> </v>
      </c>
      <c r="OT69" s="65" t="str">
        <f>IF(OP69=0," ",VLOOKUP(OP69,PROTOKOL!$A:$E,5,))</f>
        <v xml:space="preserve"> </v>
      </c>
      <c r="OU69" s="82" t="str">
        <f t="shared" si="81"/>
        <v xml:space="preserve"> </v>
      </c>
      <c r="OV69" s="61" t="str">
        <f>IF(OX69=0," ",VLOOKUP(OX69,PROTOKOL!$A:$F,6))</f>
        <v xml:space="preserve"> </v>
      </c>
      <c r="OW69" s="66"/>
      <c r="OX69" s="66"/>
      <c r="OY69" s="62"/>
      <c r="OZ69" s="63" t="str">
        <f>IF(OX69=0," ",(VLOOKUP(OX69,PROTOKOL!$A$1:$E$28,2))*OY69)</f>
        <v xml:space="preserve"> </v>
      </c>
      <c r="PA69" s="64" t="str">
        <f t="shared" si="108"/>
        <v xml:space="preserve"> </v>
      </c>
      <c r="PB69" s="65" t="str">
        <f>IF(OX69=0," ",VLOOKUP(OX69,PROTOKOL!$A:$E,5,))</f>
        <v xml:space="preserve"> </v>
      </c>
      <c r="PC69" s="82" t="str">
        <f t="shared" si="109"/>
        <v xml:space="preserve"> </v>
      </c>
      <c r="PD69" s="82">
        <f t="shared" si="110"/>
        <v>0</v>
      </c>
      <c r="PE69" s="82" t="str">
        <f t="shared" si="111"/>
        <v xml:space="preserve"> </v>
      </c>
      <c r="PF69" s="117"/>
      <c r="PG69" s="227"/>
      <c r="PH69" s="61" t="str">
        <f>IF(PJ69=0," ",VLOOKUP(PJ69,PROTOKOL!$A:$F,6))</f>
        <v xml:space="preserve"> </v>
      </c>
      <c r="PI69" s="62"/>
      <c r="PJ69" s="62"/>
      <c r="PK69" s="62"/>
      <c r="PL69" s="63" t="str">
        <f>IF(PJ69=0," ",(VLOOKUP(PJ69,PROTOKOL!$A$1:$E$28,2))*PK69)</f>
        <v xml:space="preserve"> </v>
      </c>
      <c r="PM69" s="64" t="str">
        <f t="shared" si="84"/>
        <v xml:space="preserve"> </v>
      </c>
      <c r="PN69" s="65" t="str">
        <f>IF(PJ69=0," ",VLOOKUP(PJ69,PROTOKOL!$A:$E,5,))</f>
        <v xml:space="preserve"> </v>
      </c>
      <c r="PO69" s="82" t="str">
        <f t="shared" si="85"/>
        <v xml:space="preserve"> </v>
      </c>
      <c r="PP69" s="61" t="str">
        <f>IF(PR69=0," ",VLOOKUP(PR69,PROTOKOL!$A:$F,6))</f>
        <v xml:space="preserve"> </v>
      </c>
      <c r="PQ69" s="66"/>
      <c r="PR69" s="66"/>
      <c r="PS69" s="62"/>
      <c r="PT69" s="63" t="str">
        <f>IF(PR69=0," ",(VLOOKUP(PR69,PROTOKOL!$A$1:$E$28,2))*PS69)</f>
        <v xml:space="preserve"> </v>
      </c>
      <c r="PU69" s="64" t="str">
        <f t="shared" si="86"/>
        <v xml:space="preserve"> </v>
      </c>
      <c r="PV69" s="65" t="str">
        <f>IF(PR69=0," ",VLOOKUP(PR69,PROTOKOL!$A:$E,5,))</f>
        <v xml:space="preserve"> </v>
      </c>
      <c r="PW69" s="82" t="str">
        <f t="shared" si="87"/>
        <v xml:space="preserve"> </v>
      </c>
      <c r="PX69" s="65"/>
      <c r="PY69" s="82" t="str">
        <f t="shared" si="112"/>
        <v xml:space="preserve"> </v>
      </c>
      <c r="PZ69" s="117"/>
      <c r="QA69" s="117"/>
      <c r="QB69" s="117"/>
      <c r="QC69" s="117"/>
      <c r="QD69" s="117"/>
      <c r="QE69" s="117"/>
      <c r="QF69" s="117"/>
      <c r="QG69" s="117"/>
      <c r="QH69" s="117"/>
      <c r="QI69" s="117"/>
      <c r="QJ69" s="117"/>
      <c r="QK69" s="117"/>
      <c r="QL69" s="117"/>
      <c r="QM69" s="117"/>
      <c r="QN69" s="117"/>
      <c r="QO69" s="117"/>
    </row>
    <row r="70" spans="1:457" ht="12.75" customHeight="1">
      <c r="A70" s="58"/>
      <c r="B70" s="225">
        <v>17</v>
      </c>
      <c r="C70" s="61" t="str">
        <f>IF(E70=0," ",VLOOKUP(E70,PROTOKOL!$A:$F,6))</f>
        <v xml:space="preserve"> </v>
      </c>
      <c r="D70" s="62"/>
      <c r="E70" s="62"/>
      <c r="F70" s="62"/>
      <c r="G70" s="63" t="str">
        <f>IF(E70=0," ",(VLOOKUP(E70,PROTOKOL!$A$1:$E$28,2))*F70)</f>
        <v xml:space="preserve"> </v>
      </c>
      <c r="H70" s="64" t="str">
        <f t="shared" si="0"/>
        <v xml:space="preserve"> </v>
      </c>
      <c r="I70" s="65" t="str">
        <f>IF(E70=0," ",VLOOKUP(E70,PROTOKOL!$A:$E,5,))</f>
        <v xml:space="preserve"> </v>
      </c>
      <c r="J70" s="82" t="str">
        <f t="shared" si="1"/>
        <v xml:space="preserve"> </v>
      </c>
      <c r="K70" s="61" t="str">
        <f>IF(M70=0," ",VLOOKUP(M70,PROTOKOL!$A:$F,6))</f>
        <v xml:space="preserve"> </v>
      </c>
      <c r="L70" s="66"/>
      <c r="M70" s="66"/>
      <c r="N70" s="62"/>
      <c r="O70" s="63" t="str">
        <f>IF(M70=0," ",(VLOOKUP(M70,PROTOKOL!$A$1:$E$28,2))*N70)</f>
        <v xml:space="preserve"> </v>
      </c>
      <c r="P70" s="64" t="str">
        <f t="shared" si="2"/>
        <v xml:space="preserve"> </v>
      </c>
      <c r="Q70" s="65" t="str">
        <f>IF(M70=0," ",VLOOKUP(M70,PROTOKOL!$A:$E,5,))</f>
        <v xml:space="preserve"> </v>
      </c>
      <c r="R70" s="82" t="str">
        <f t="shared" si="3"/>
        <v xml:space="preserve"> </v>
      </c>
      <c r="S70" s="65"/>
      <c r="T70" s="82" t="str">
        <f t="shared" si="88"/>
        <v xml:space="preserve"> </v>
      </c>
      <c r="U70" s="117"/>
      <c r="V70" s="225">
        <v>17</v>
      </c>
      <c r="W70" s="61" t="str">
        <f>IF(Y70=0," ",VLOOKUP(Y70,PROTOKOL!$A:$F,6))</f>
        <v xml:space="preserve"> </v>
      </c>
      <c r="X70" s="62"/>
      <c r="Y70" s="62"/>
      <c r="Z70" s="62"/>
      <c r="AA70" s="63" t="str">
        <f>IF(Y70=0," ",(VLOOKUP(Y70,PROTOKOL!$A$1:$E$28,2))*Z70)</f>
        <v xml:space="preserve"> </v>
      </c>
      <c r="AB70" s="64" t="str">
        <f t="shared" si="4"/>
        <v xml:space="preserve"> </v>
      </c>
      <c r="AC70" s="65" t="str">
        <f>IF(Y70=0," ",VLOOKUP(Y70,PROTOKOL!$A:$E,5,))</f>
        <v xml:space="preserve"> </v>
      </c>
      <c r="AD70" s="82" t="str">
        <f t="shared" si="5"/>
        <v xml:space="preserve"> </v>
      </c>
      <c r="AE70" s="61" t="str">
        <f>IF(AG70=0," ",VLOOKUP(AG70,PROTOKOL!$A:$F,6))</f>
        <v xml:space="preserve"> </v>
      </c>
      <c r="AF70" s="66"/>
      <c r="AG70" s="66"/>
      <c r="AH70" s="62"/>
      <c r="AI70" s="63" t="str">
        <f>IF(AG70=0," ",(VLOOKUP(AG70,PROTOKOL!$A$1:$E$28,2))*AH70)</f>
        <v xml:space="preserve"> </v>
      </c>
      <c r="AJ70" s="64" t="str">
        <f t="shared" si="6"/>
        <v xml:space="preserve"> </v>
      </c>
      <c r="AK70" s="65" t="str">
        <f>IF(AG70=0," ",VLOOKUP(AG70,PROTOKOL!$A:$E,5,))</f>
        <v xml:space="preserve"> </v>
      </c>
      <c r="AL70" s="82" t="str">
        <f t="shared" si="7"/>
        <v xml:space="preserve"> </v>
      </c>
      <c r="AM70" s="65"/>
      <c r="AN70" s="82" t="str">
        <f t="shared" si="89"/>
        <v xml:space="preserve"> </v>
      </c>
      <c r="AO70" s="117"/>
      <c r="AP70" s="225">
        <v>17</v>
      </c>
      <c r="AQ70" s="61" t="str">
        <f>IF(AS70=0," ",VLOOKUP(AS70,PROTOKOL!$A:$F,6))</f>
        <v xml:space="preserve"> </v>
      </c>
      <c r="AR70" s="62"/>
      <c r="AS70" s="62"/>
      <c r="AT70" s="62"/>
      <c r="AU70" s="63" t="str">
        <f>IF(AS70=0," ",(VLOOKUP(AS70,PROTOKOL!$A$1:$E$28,2))*AT70)</f>
        <v xml:space="preserve"> </v>
      </c>
      <c r="AV70" s="64" t="str">
        <f t="shared" si="8"/>
        <v xml:space="preserve"> </v>
      </c>
      <c r="AW70" s="65" t="str">
        <f>IF(AS70=0," ",VLOOKUP(AS70,PROTOKOL!$A:$E,5,))</f>
        <v xml:space="preserve"> </v>
      </c>
      <c r="AX70" s="82" t="str">
        <f t="shared" si="9"/>
        <v xml:space="preserve"> </v>
      </c>
      <c r="AY70" s="61" t="str">
        <f>IF(BA70=0," ",VLOOKUP(BA70,PROTOKOL!$A:$F,6))</f>
        <v>VAKUM TEST</v>
      </c>
      <c r="AZ70" s="66">
        <v>240</v>
      </c>
      <c r="BA70" s="66">
        <v>4</v>
      </c>
      <c r="BB70" s="62">
        <v>7.5</v>
      </c>
      <c r="BC70" s="63">
        <f>IF(BA70=0," ",(VLOOKUP(BA70,PROTOKOL!$A$1:$E$28,2))*BB70)</f>
        <v>150</v>
      </c>
      <c r="BD70" s="64">
        <f t="shared" si="10"/>
        <v>90</v>
      </c>
      <c r="BE70" s="65">
        <f>IF(BA70=0," ",VLOOKUP(BA70,PROTOKOL!$A:$E,5,))</f>
        <v>0.32253749999999998</v>
      </c>
      <c r="BF70" s="82">
        <f t="shared" si="11"/>
        <v>29.028374999999997</v>
      </c>
      <c r="BG70" s="65">
        <v>15</v>
      </c>
      <c r="BH70" s="82">
        <f t="shared" si="90"/>
        <v>58.056749999999994</v>
      </c>
      <c r="BI70" s="117"/>
      <c r="BJ70" s="225">
        <v>17</v>
      </c>
      <c r="BK70" s="61" t="str">
        <f>IF(BM70=0," ",VLOOKUP(BM70,PROTOKOL!$A:$F,6))</f>
        <v>WNZL. LAV. VE DUV. ASMA KLZ</v>
      </c>
      <c r="BL70" s="62">
        <v>244</v>
      </c>
      <c r="BM70" s="62">
        <v>1</v>
      </c>
      <c r="BN70" s="62">
        <v>7.5</v>
      </c>
      <c r="BO70" s="63">
        <f>IF(BM70=0," ",(VLOOKUP(BM70,PROTOKOL!$A$1:$E$28,2))*BN70)</f>
        <v>144</v>
      </c>
      <c r="BP70" s="64">
        <f t="shared" si="12"/>
        <v>100</v>
      </c>
      <c r="BQ70" s="65">
        <f>IF(BM70=0," ",VLOOKUP(BM70,PROTOKOL!$A:$E,5,))</f>
        <v>0.33951315789473691</v>
      </c>
      <c r="BR70" s="82">
        <f t="shared" si="13"/>
        <v>33.951315789473689</v>
      </c>
      <c r="BS70" s="61" t="str">
        <f>IF(BU70=0," ",VLOOKUP(BU70,PROTOKOL!$A:$F,6))</f>
        <v xml:space="preserve"> </v>
      </c>
      <c r="BT70" s="66"/>
      <c r="BU70" s="66"/>
      <c r="BV70" s="62"/>
      <c r="BW70" s="63" t="str">
        <f>IF(BU70=0," ",(VLOOKUP(BU70,PROTOKOL!$A$1:$E$28,2))*BV70)</f>
        <v xml:space="preserve"> </v>
      </c>
      <c r="BX70" s="64" t="str">
        <f t="shared" si="14"/>
        <v xml:space="preserve"> </v>
      </c>
      <c r="BY70" s="65" t="str">
        <f>IF(BU70=0," ",VLOOKUP(BU70,PROTOKOL!$A:$E,5,))</f>
        <v xml:space="preserve"> </v>
      </c>
      <c r="BZ70" s="82" t="str">
        <f t="shared" si="15"/>
        <v xml:space="preserve"> </v>
      </c>
      <c r="CA70" s="65"/>
      <c r="CB70" s="82" t="str">
        <f t="shared" si="91"/>
        <v xml:space="preserve"> </v>
      </c>
      <c r="CC70" s="117"/>
      <c r="CD70" s="225">
        <v>17</v>
      </c>
      <c r="CE70" s="61" t="str">
        <f>IF(CG70=0," ",VLOOKUP(CG70,PROTOKOL!$A:$F,6))</f>
        <v>WNZL. LAV. VE DUV. ASMA KLZ</v>
      </c>
      <c r="CF70" s="62">
        <v>220</v>
      </c>
      <c r="CG70" s="62">
        <v>1</v>
      </c>
      <c r="CH70" s="62">
        <v>7.5</v>
      </c>
      <c r="CI70" s="63">
        <f>IF(CG70=0," ",(VLOOKUP(CG70,PROTOKOL!$A$1:$E$28,2))*CH70)</f>
        <v>144</v>
      </c>
      <c r="CJ70" s="64">
        <f t="shared" si="16"/>
        <v>76</v>
      </c>
      <c r="CK70" s="65">
        <f>IF(CG70=0," ",VLOOKUP(CG70,PROTOKOL!$A:$E,5,))</f>
        <v>0.33951315789473691</v>
      </c>
      <c r="CL70" s="82">
        <f t="shared" si="17"/>
        <v>25.803000000000004</v>
      </c>
      <c r="CM70" s="61" t="str">
        <f>IF(CO70=0," ",VLOOKUP(CO70,PROTOKOL!$A:$F,6))</f>
        <v>PERDE KESME SULU SİST.</v>
      </c>
      <c r="CN70" s="66">
        <v>51</v>
      </c>
      <c r="CO70" s="66">
        <v>8</v>
      </c>
      <c r="CP70" s="62">
        <v>2.5</v>
      </c>
      <c r="CQ70" s="63">
        <f>IF(CO70=0," ",(VLOOKUP(CO70,PROTOKOL!$A$1:$E$28,2))*CP70)</f>
        <v>32.666666666666664</v>
      </c>
      <c r="CR70" s="64">
        <f t="shared" si="18"/>
        <v>18.333333333333336</v>
      </c>
      <c r="CS70" s="65">
        <f>IF(CO70=0," ",VLOOKUP(CO70,PROTOKOL!$A:$E,5,))</f>
        <v>0.49621153846153848</v>
      </c>
      <c r="CT70" s="82">
        <f t="shared" si="19"/>
        <v>9.09721153846154</v>
      </c>
      <c r="CU70" s="65">
        <v>5</v>
      </c>
      <c r="CV70" s="82">
        <f t="shared" si="92"/>
        <v>18.19442307692308</v>
      </c>
      <c r="CW70" s="117"/>
      <c r="CX70" s="225">
        <v>17</v>
      </c>
      <c r="CY70" s="61" t="str">
        <f>IF(DA70=0," ",VLOOKUP(DA70,PROTOKOL!$A:$F,6))</f>
        <v>SIZDIRMAZLIK TAMİR</v>
      </c>
      <c r="CZ70" s="62">
        <v>124</v>
      </c>
      <c r="DA70" s="62">
        <v>11</v>
      </c>
      <c r="DB70" s="62">
        <v>7.5</v>
      </c>
      <c r="DC70" s="63">
        <f>IF(DA70=0," ",(VLOOKUP(DA70,PROTOKOL!$A$1:$E$28,2))*DB70)</f>
        <v>78</v>
      </c>
      <c r="DD70" s="64">
        <f t="shared" si="20"/>
        <v>46</v>
      </c>
      <c r="DE70" s="65">
        <f>IF(DA70=0," ",VLOOKUP(DA70,PROTOKOL!$A:$E,5,))</f>
        <v>0.61435714285714293</v>
      </c>
      <c r="DF70" s="82">
        <f t="shared" si="21"/>
        <v>28.260428571428577</v>
      </c>
      <c r="DG70" s="61" t="str">
        <f>IF(DI70=0," ",VLOOKUP(DI70,PROTOKOL!$A:$F,6))</f>
        <v xml:space="preserve"> </v>
      </c>
      <c r="DH70" s="66"/>
      <c r="DI70" s="66"/>
      <c r="DJ70" s="62"/>
      <c r="DK70" s="63" t="str">
        <f>IF(DI70=0," ",(VLOOKUP(DI70,PROTOKOL!$A$1:$E$28,2))*DJ70)</f>
        <v xml:space="preserve"> </v>
      </c>
      <c r="DL70" s="64" t="str">
        <f t="shared" si="22"/>
        <v xml:space="preserve"> </v>
      </c>
      <c r="DM70" s="65" t="str">
        <f>IF(DI70=0," ",VLOOKUP(DI70,PROTOKOL!$A:$E,5,))</f>
        <v xml:space="preserve"> </v>
      </c>
      <c r="DN70" s="82" t="str">
        <f t="shared" si="23"/>
        <v xml:space="preserve"> </v>
      </c>
      <c r="DO70" s="65"/>
      <c r="DP70" s="82" t="str">
        <f t="shared" si="93"/>
        <v xml:space="preserve"> </v>
      </c>
      <c r="DQ70" s="117"/>
      <c r="DR70" s="225">
        <v>17</v>
      </c>
      <c r="DS70" s="61" t="str">
        <f>IF(DU70=0," ",VLOOKUP(DU70,PROTOKOL!$A:$F,6))</f>
        <v xml:space="preserve"> </v>
      </c>
      <c r="DT70" s="62"/>
      <c r="DU70" s="62"/>
      <c r="DV70" s="62"/>
      <c r="DW70" s="63" t="str">
        <f>IF(DU70=0," ",(VLOOKUP(DU70,PROTOKOL!$A$1:$E$28,2))*DV70)</f>
        <v xml:space="preserve"> </v>
      </c>
      <c r="DX70" s="64" t="str">
        <f t="shared" si="24"/>
        <v xml:space="preserve"> </v>
      </c>
      <c r="DY70" s="65" t="str">
        <f>IF(DU70=0," ",VLOOKUP(DU70,PROTOKOL!$A:$E,5,))</f>
        <v xml:space="preserve"> </v>
      </c>
      <c r="DZ70" s="82" t="str">
        <f t="shared" si="25"/>
        <v xml:space="preserve"> </v>
      </c>
      <c r="EA70" s="61" t="str">
        <f>IF(EC70=0," ",VLOOKUP(EC70,PROTOKOL!$A:$F,6))</f>
        <v xml:space="preserve"> </v>
      </c>
      <c r="EB70" s="66"/>
      <c r="EC70" s="66"/>
      <c r="ED70" s="62"/>
      <c r="EE70" s="63" t="str">
        <f>IF(EC70=0," ",(VLOOKUP(EC70,PROTOKOL!$A$1:$E$28,2))*ED70)</f>
        <v xml:space="preserve"> </v>
      </c>
      <c r="EF70" s="64" t="str">
        <f t="shared" si="26"/>
        <v xml:space="preserve"> </v>
      </c>
      <c r="EG70" s="65" t="str">
        <f>IF(EC70=0," ",VLOOKUP(EC70,PROTOKOL!$A:$E,5,))</f>
        <v xml:space="preserve"> </v>
      </c>
      <c r="EH70" s="82" t="str">
        <f t="shared" si="27"/>
        <v xml:space="preserve"> </v>
      </c>
      <c r="EI70" s="65"/>
      <c r="EJ70" s="82" t="str">
        <f t="shared" si="94"/>
        <v xml:space="preserve"> </v>
      </c>
      <c r="EK70" s="117"/>
      <c r="EL70" s="225">
        <v>17</v>
      </c>
      <c r="EM70" s="61" t="str">
        <f>IF(EO70=0," ",VLOOKUP(EO70,PROTOKOL!$A:$F,6))</f>
        <v xml:space="preserve"> </v>
      </c>
      <c r="EN70" s="62"/>
      <c r="EO70" s="62"/>
      <c r="EP70" s="62"/>
      <c r="EQ70" s="63" t="str">
        <f>IF(EO70=0," ",(VLOOKUP(EO70,PROTOKOL!$A$1:$E$28,2))*EP70)</f>
        <v xml:space="preserve"> </v>
      </c>
      <c r="ER70" s="64" t="str">
        <f t="shared" si="28"/>
        <v xml:space="preserve"> </v>
      </c>
      <c r="ES70" s="65" t="str">
        <f>IF(EO70=0," ",VLOOKUP(EO70,PROTOKOL!$A:$E,5,))</f>
        <v xml:space="preserve"> </v>
      </c>
      <c r="ET70" s="82" t="str">
        <f t="shared" si="29"/>
        <v xml:space="preserve"> </v>
      </c>
      <c r="EU70" s="61" t="str">
        <f>IF(EW70=0," ",VLOOKUP(EW70,PROTOKOL!$A:$F,6))</f>
        <v xml:space="preserve"> </v>
      </c>
      <c r="EV70" s="66"/>
      <c r="EW70" s="66"/>
      <c r="EX70" s="62"/>
      <c r="EY70" s="63" t="str">
        <f>IF(EW70=0," ",(VLOOKUP(EW70,PROTOKOL!$A$1:$E$28,2))*EX70)</f>
        <v xml:space="preserve"> </v>
      </c>
      <c r="EZ70" s="64" t="str">
        <f t="shared" si="30"/>
        <v xml:space="preserve"> </v>
      </c>
      <c r="FA70" s="65" t="str">
        <f>IF(EW70=0," ",VLOOKUP(EW70,PROTOKOL!$A:$E,5,))</f>
        <v xml:space="preserve"> </v>
      </c>
      <c r="FB70" s="82" t="str">
        <f t="shared" si="31"/>
        <v xml:space="preserve"> </v>
      </c>
      <c r="FC70" s="65"/>
      <c r="FD70" s="82" t="str">
        <f t="shared" si="95"/>
        <v xml:space="preserve"> </v>
      </c>
      <c r="FE70" s="117"/>
      <c r="FF70" s="225">
        <v>17</v>
      </c>
      <c r="FG70" s="61" t="str">
        <f>IF(FI70=0," ",VLOOKUP(FI70,PROTOKOL!$A:$F,6))</f>
        <v xml:space="preserve"> </v>
      </c>
      <c r="FH70" s="62"/>
      <c r="FI70" s="62"/>
      <c r="FJ70" s="62"/>
      <c r="FK70" s="63" t="str">
        <f>IF(FI70=0," ",(VLOOKUP(FI70,PROTOKOL!$A$1:$E$28,2))*FJ70)</f>
        <v xml:space="preserve"> </v>
      </c>
      <c r="FL70" s="64" t="str">
        <f t="shared" si="32"/>
        <v xml:space="preserve"> </v>
      </c>
      <c r="FM70" s="65" t="str">
        <f>IF(FI70=0," ",VLOOKUP(FI70,PROTOKOL!$A:$E,5,))</f>
        <v xml:space="preserve"> </v>
      </c>
      <c r="FN70" s="82" t="str">
        <f t="shared" si="33"/>
        <v xml:space="preserve"> </v>
      </c>
      <c r="FO70" s="61" t="str">
        <f>IF(FQ70=0," ",VLOOKUP(FQ70,PROTOKOL!$A:$F,6))</f>
        <v xml:space="preserve"> </v>
      </c>
      <c r="FP70" s="66"/>
      <c r="FQ70" s="66"/>
      <c r="FR70" s="62"/>
      <c r="FS70" s="63" t="str">
        <f>IF(FQ70=0," ",(VLOOKUP(FQ70,PROTOKOL!$A$1:$E$28,2))*FR70)</f>
        <v xml:space="preserve"> </v>
      </c>
      <c r="FT70" s="64" t="str">
        <f t="shared" si="34"/>
        <v xml:space="preserve"> </v>
      </c>
      <c r="FU70" s="65" t="str">
        <f>IF(FQ70=0," ",VLOOKUP(FQ70,PROTOKOL!$A:$E,5,))</f>
        <v xml:space="preserve"> </v>
      </c>
      <c r="FV70" s="82" t="str">
        <f t="shared" si="35"/>
        <v xml:space="preserve"> </v>
      </c>
      <c r="FW70" s="65"/>
      <c r="FX70" s="82" t="str">
        <f t="shared" si="96"/>
        <v xml:space="preserve"> </v>
      </c>
      <c r="FY70" s="117"/>
      <c r="FZ70" s="225">
        <v>17</v>
      </c>
      <c r="GA70" s="61" t="str">
        <f>IF(GC70=0," ",VLOOKUP(GC70,PROTOKOL!$A:$F,6))</f>
        <v>PANTOGRAF LAVABO TAŞLAMA</v>
      </c>
      <c r="GB70" s="62">
        <v>99</v>
      </c>
      <c r="GC70" s="62">
        <v>9</v>
      </c>
      <c r="GD70" s="62">
        <v>7.5</v>
      </c>
      <c r="GE70" s="63">
        <f>IF(GC70=0," ",(VLOOKUP(GC70,PROTOKOL!$A$1:$E$28,2))*GD70)</f>
        <v>65</v>
      </c>
      <c r="GF70" s="64">
        <f t="shared" si="36"/>
        <v>34</v>
      </c>
      <c r="GG70" s="65">
        <f>IF(GC70=0," ",VLOOKUP(GC70,PROTOKOL!$A:$E,5,))</f>
        <v>0.73722857142857134</v>
      </c>
      <c r="GH70" s="82">
        <f t="shared" si="37"/>
        <v>25.065771428571427</v>
      </c>
      <c r="GI70" s="61" t="str">
        <f>IF(GK70=0," ",VLOOKUP(GK70,PROTOKOL!$A:$F,6))</f>
        <v xml:space="preserve"> </v>
      </c>
      <c r="GJ70" s="66"/>
      <c r="GK70" s="66"/>
      <c r="GL70" s="62"/>
      <c r="GM70" s="63" t="str">
        <f>IF(GK70=0," ",(VLOOKUP(GK70,PROTOKOL!$A$1:$E$28,2))*GL70)</f>
        <v xml:space="preserve"> </v>
      </c>
      <c r="GN70" s="64" t="str">
        <f t="shared" si="38"/>
        <v xml:space="preserve"> </v>
      </c>
      <c r="GO70" s="65" t="str">
        <f>IF(GK70=0," ",VLOOKUP(GK70,PROTOKOL!$A:$E,5,))</f>
        <v xml:space="preserve"> </v>
      </c>
      <c r="GP70" s="82" t="str">
        <f t="shared" si="39"/>
        <v xml:space="preserve"> </v>
      </c>
      <c r="GQ70" s="65"/>
      <c r="GR70" s="82" t="str">
        <f t="shared" si="97"/>
        <v xml:space="preserve"> </v>
      </c>
      <c r="GS70" s="117"/>
      <c r="GT70" s="225">
        <v>17</v>
      </c>
      <c r="GU70" s="61" t="str">
        <f>IF(GW70=0," ",VLOOKUP(GW70,PROTOKOL!$A:$F,6))</f>
        <v>VAKUM TEST</v>
      </c>
      <c r="GV70" s="62">
        <v>233</v>
      </c>
      <c r="GW70" s="62">
        <v>4</v>
      </c>
      <c r="GX70" s="62">
        <v>7.5</v>
      </c>
      <c r="GY70" s="63">
        <f>IF(GW70=0," ",(VLOOKUP(GW70,PROTOKOL!$A$1:$E$28,2))*GX70)</f>
        <v>150</v>
      </c>
      <c r="GZ70" s="64">
        <f t="shared" si="40"/>
        <v>83</v>
      </c>
      <c r="HA70" s="65">
        <f>IF(GW70=0," ",VLOOKUP(GW70,PROTOKOL!$A:$E,5,))</f>
        <v>0.32253749999999998</v>
      </c>
      <c r="HB70" s="82">
        <f t="shared" si="41"/>
        <v>26.770612499999999</v>
      </c>
      <c r="HC70" s="61" t="str">
        <f>IF(HE70=0," ",VLOOKUP(HE70,PROTOKOL!$A:$F,6))</f>
        <v xml:space="preserve"> </v>
      </c>
      <c r="HD70" s="66"/>
      <c r="HE70" s="66"/>
      <c r="HF70" s="62"/>
      <c r="HG70" s="63" t="str">
        <f>IF(HE70=0," ",(VLOOKUP(HE70,PROTOKOL!$A$1:$E$28,2))*HF70)</f>
        <v xml:space="preserve"> </v>
      </c>
      <c r="HH70" s="64" t="str">
        <f t="shared" si="42"/>
        <v xml:space="preserve"> </v>
      </c>
      <c r="HI70" s="65" t="str">
        <f>IF(HE70=0," ",VLOOKUP(HE70,PROTOKOL!$A:$E,5,))</f>
        <v xml:space="preserve"> </v>
      </c>
      <c r="HJ70" s="82" t="str">
        <f t="shared" si="43"/>
        <v xml:space="preserve"> </v>
      </c>
      <c r="HK70" s="65"/>
      <c r="HL70" s="82" t="str">
        <f t="shared" si="98"/>
        <v xml:space="preserve"> </v>
      </c>
      <c r="HM70" s="117"/>
      <c r="HN70" s="225">
        <v>17</v>
      </c>
      <c r="HO70" s="61" t="str">
        <f>IF(HQ70=0," ",VLOOKUP(HQ70,PROTOKOL!$A:$F,6))</f>
        <v xml:space="preserve"> </v>
      </c>
      <c r="HP70" s="62"/>
      <c r="HQ70" s="62"/>
      <c r="HR70" s="62"/>
      <c r="HS70" s="63" t="str">
        <f>IF(HQ70=0," ",(VLOOKUP(HQ70,PROTOKOL!$A$1:$E$28,2))*HR70)</f>
        <v xml:space="preserve"> </v>
      </c>
      <c r="HT70" s="64" t="str">
        <f t="shared" si="44"/>
        <v xml:space="preserve"> </v>
      </c>
      <c r="HU70" s="65" t="str">
        <f>IF(HQ70=0," ",VLOOKUP(HQ70,PROTOKOL!$A:$E,5,))</f>
        <v xml:space="preserve"> </v>
      </c>
      <c r="HV70" s="82" t="str">
        <f t="shared" si="45"/>
        <v xml:space="preserve"> </v>
      </c>
      <c r="HW70" s="61" t="str">
        <f>IF(HY70=0," ",VLOOKUP(HY70,PROTOKOL!$A:$F,6))</f>
        <v xml:space="preserve"> </v>
      </c>
      <c r="HX70" s="66"/>
      <c r="HY70" s="66"/>
      <c r="HZ70" s="62"/>
      <c r="IA70" s="63" t="str">
        <f>IF(HY70=0," ",(VLOOKUP(HY70,PROTOKOL!$A$1:$E$28,2))*HZ70)</f>
        <v xml:space="preserve"> </v>
      </c>
      <c r="IB70" s="64" t="str">
        <f t="shared" si="46"/>
        <v xml:space="preserve"> </v>
      </c>
      <c r="IC70" s="65" t="str">
        <f>IF(HY70=0," ",VLOOKUP(HY70,PROTOKOL!$A:$E,5,))</f>
        <v xml:space="preserve"> </v>
      </c>
      <c r="ID70" s="82" t="str">
        <f t="shared" si="47"/>
        <v xml:space="preserve"> </v>
      </c>
      <c r="IE70" s="65"/>
      <c r="IF70" s="82" t="str">
        <f t="shared" si="99"/>
        <v xml:space="preserve"> </v>
      </c>
      <c r="IG70" s="117"/>
      <c r="IH70" s="225">
        <v>17</v>
      </c>
      <c r="II70" s="61" t="str">
        <f>IF(IK70=0," ",VLOOKUP(IK70,PROTOKOL!$A:$F,6))</f>
        <v>VAKUM TEST</v>
      </c>
      <c r="IJ70" s="62">
        <v>236</v>
      </c>
      <c r="IK70" s="62">
        <v>4</v>
      </c>
      <c r="IL70" s="62">
        <v>7.5</v>
      </c>
      <c r="IM70" s="63">
        <f>IF(IK70=0," ",(VLOOKUP(IK70,PROTOKOL!$A$1:$E$28,2))*IL70)</f>
        <v>150</v>
      </c>
      <c r="IN70" s="64">
        <f t="shared" si="48"/>
        <v>86</v>
      </c>
      <c r="IO70" s="65">
        <f>IF(IK70=0," ",VLOOKUP(IK70,PROTOKOL!$A:$E,5,))</f>
        <v>0.32253749999999998</v>
      </c>
      <c r="IP70" s="82">
        <f t="shared" si="49"/>
        <v>27.738224999999996</v>
      </c>
      <c r="IQ70" s="61" t="str">
        <f>IF(IS70=0," ",VLOOKUP(IS70,PROTOKOL!$A:$F,6))</f>
        <v xml:space="preserve"> </v>
      </c>
      <c r="IR70" s="66"/>
      <c r="IS70" s="66"/>
      <c r="IT70" s="62"/>
      <c r="IU70" s="63" t="str">
        <f>IF(IS70=0," ",(VLOOKUP(IS70,PROTOKOL!$A$1:$E$28,2))*IT70)</f>
        <v xml:space="preserve"> </v>
      </c>
      <c r="IV70" s="64" t="str">
        <f t="shared" si="50"/>
        <v xml:space="preserve"> </v>
      </c>
      <c r="IW70" s="65" t="str">
        <f>IF(IS70=0," ",VLOOKUP(IS70,PROTOKOL!$A:$E,5,))</f>
        <v xml:space="preserve"> </v>
      </c>
      <c r="IX70" s="82" t="str">
        <f t="shared" si="51"/>
        <v xml:space="preserve"> </v>
      </c>
      <c r="IY70" s="65"/>
      <c r="IZ70" s="82" t="str">
        <f t="shared" si="100"/>
        <v xml:space="preserve"> </v>
      </c>
      <c r="JA70" s="117"/>
      <c r="JB70" s="225">
        <v>17</v>
      </c>
      <c r="JC70" s="61" t="str">
        <f>IF(JE70=0," ",VLOOKUP(JE70,PROTOKOL!$A:$F,6))</f>
        <v xml:space="preserve"> </v>
      </c>
      <c r="JD70" s="62"/>
      <c r="JE70" s="62"/>
      <c r="JF70" s="62"/>
      <c r="JG70" s="63" t="str">
        <f>IF(JE70=0," ",(VLOOKUP(JE70,PROTOKOL!$A$1:$E$28,2))*JF70)</f>
        <v xml:space="preserve"> </v>
      </c>
      <c r="JH70" s="64" t="str">
        <f t="shared" si="52"/>
        <v xml:space="preserve"> </v>
      </c>
      <c r="JI70" s="65" t="str">
        <f>IF(JE70=0," ",VLOOKUP(JE70,PROTOKOL!$A:$E,5,))</f>
        <v xml:space="preserve"> </v>
      </c>
      <c r="JJ70" s="82" t="str">
        <f t="shared" si="53"/>
        <v xml:space="preserve"> </v>
      </c>
      <c r="JK70" s="61" t="str">
        <f>IF(JM70=0," ",VLOOKUP(JM70,PROTOKOL!$A:$F,6))</f>
        <v xml:space="preserve"> </v>
      </c>
      <c r="JL70" s="66"/>
      <c r="JM70" s="66"/>
      <c r="JN70" s="62"/>
      <c r="JO70" s="63" t="str">
        <f>IF(JM70=0," ",(VLOOKUP(JM70,PROTOKOL!$A$1:$E$28,2))*JN70)</f>
        <v xml:space="preserve"> </v>
      </c>
      <c r="JP70" s="64" t="str">
        <f t="shared" si="54"/>
        <v xml:space="preserve"> </v>
      </c>
      <c r="JQ70" s="65" t="str">
        <f>IF(JM70=0," ",VLOOKUP(JM70,PROTOKOL!$A:$E,5,))</f>
        <v xml:space="preserve"> </v>
      </c>
      <c r="JR70" s="82" t="str">
        <f t="shared" si="55"/>
        <v xml:space="preserve"> </v>
      </c>
      <c r="JS70" s="65"/>
      <c r="JT70" s="82" t="str">
        <f t="shared" si="101"/>
        <v xml:space="preserve"> </v>
      </c>
      <c r="JU70" s="117"/>
      <c r="JV70" s="225">
        <v>17</v>
      </c>
      <c r="JW70" s="61" t="str">
        <f>IF(JY70=0," ",VLOOKUP(JY70,PROTOKOL!$A:$F,6))</f>
        <v xml:space="preserve"> </v>
      </c>
      <c r="JX70" s="62"/>
      <c r="JY70" s="62"/>
      <c r="JZ70" s="62"/>
      <c r="KA70" s="63" t="str">
        <f>IF(JY70=0," ",(VLOOKUP(JY70,PROTOKOL!$A$1:$E$28,2))*JZ70)</f>
        <v xml:space="preserve"> </v>
      </c>
      <c r="KB70" s="64" t="str">
        <f t="shared" si="56"/>
        <v xml:space="preserve"> </v>
      </c>
      <c r="KC70" s="65" t="str">
        <f>IF(JY70=0," ",VLOOKUP(JY70,PROTOKOL!$A:$E,5,))</f>
        <v xml:space="preserve"> </v>
      </c>
      <c r="KD70" s="82" t="str">
        <f t="shared" si="57"/>
        <v xml:space="preserve"> </v>
      </c>
      <c r="KE70" s="61" t="str">
        <f>IF(KG70=0," ",VLOOKUP(KG70,PROTOKOL!$A:$F,6))</f>
        <v xml:space="preserve"> </v>
      </c>
      <c r="KF70" s="66"/>
      <c r="KG70" s="66"/>
      <c r="KH70" s="62"/>
      <c r="KI70" s="63" t="str">
        <f>IF(KG70=0," ",(VLOOKUP(KG70,PROTOKOL!$A$1:$E$28,2))*KH70)</f>
        <v xml:space="preserve"> </v>
      </c>
      <c r="KJ70" s="64" t="str">
        <f t="shared" si="58"/>
        <v xml:space="preserve"> </v>
      </c>
      <c r="KK70" s="65" t="str">
        <f>IF(KG70=0," ",VLOOKUP(KG70,PROTOKOL!$A:$E,5,))</f>
        <v xml:space="preserve"> </v>
      </c>
      <c r="KL70" s="82" t="str">
        <f t="shared" si="59"/>
        <v xml:space="preserve"> </v>
      </c>
      <c r="KM70" s="65"/>
      <c r="KN70" s="82" t="str">
        <f t="shared" si="102"/>
        <v xml:space="preserve"> </v>
      </c>
      <c r="KO70" s="117"/>
      <c r="KP70" s="225">
        <v>17</v>
      </c>
      <c r="KQ70" s="61" t="str">
        <f>IF(KS70=0," ",VLOOKUP(KS70,PROTOKOL!$A:$F,6))</f>
        <v>VAKUM TEST</v>
      </c>
      <c r="KR70" s="62">
        <v>140</v>
      </c>
      <c r="KS70" s="62">
        <v>4</v>
      </c>
      <c r="KT70" s="62">
        <v>4.5</v>
      </c>
      <c r="KU70" s="63">
        <f>IF(KS70=0," ",(VLOOKUP(KS70,PROTOKOL!$A$1:$E$28,2))*KT70)</f>
        <v>90</v>
      </c>
      <c r="KV70" s="64">
        <f t="shared" si="60"/>
        <v>50</v>
      </c>
      <c r="KW70" s="65">
        <f>IF(KS70=0," ",VLOOKUP(KS70,PROTOKOL!$A:$E,5,))</f>
        <v>0.32253749999999998</v>
      </c>
      <c r="KX70" s="82">
        <f t="shared" si="61"/>
        <v>16.126874999999998</v>
      </c>
      <c r="KY70" s="61" t="str">
        <f>IF(LA70=0," ",VLOOKUP(LA70,PROTOKOL!$A:$F,6))</f>
        <v xml:space="preserve"> </v>
      </c>
      <c r="KZ70" s="66"/>
      <c r="LA70" s="66"/>
      <c r="LB70" s="62"/>
      <c r="LC70" s="63" t="str">
        <f>IF(LA70=0," ",(VLOOKUP(LA70,PROTOKOL!$A$1:$E$28,2))*LB70)</f>
        <v xml:space="preserve"> </v>
      </c>
      <c r="LD70" s="64" t="str">
        <f t="shared" si="62"/>
        <v xml:space="preserve"> </v>
      </c>
      <c r="LE70" s="65" t="str">
        <f>IF(LA70=0," ",VLOOKUP(LA70,PROTOKOL!$A:$E,5,))</f>
        <v xml:space="preserve"> </v>
      </c>
      <c r="LF70" s="82" t="str">
        <f t="shared" si="63"/>
        <v xml:space="preserve"> </v>
      </c>
      <c r="LG70" s="65"/>
      <c r="LH70" s="82" t="str">
        <f t="shared" si="103"/>
        <v xml:space="preserve"> </v>
      </c>
      <c r="LI70" s="117"/>
      <c r="LJ70" s="225">
        <v>17</v>
      </c>
      <c r="LK70" s="61" t="str">
        <f>IF(LM70=0," ",VLOOKUP(LM70,PROTOKOL!$A:$F,6))</f>
        <v xml:space="preserve"> </v>
      </c>
      <c r="LL70" s="62"/>
      <c r="LM70" s="62"/>
      <c r="LN70" s="62"/>
      <c r="LO70" s="63" t="str">
        <f>IF(LM70=0," ",(VLOOKUP(LM70,PROTOKOL!$A$1:$E$28,2))*LN70)</f>
        <v xml:space="preserve"> </v>
      </c>
      <c r="LP70" s="64" t="str">
        <f t="shared" si="64"/>
        <v xml:space="preserve"> </v>
      </c>
      <c r="LQ70" s="65" t="str">
        <f>IF(LM70=0," ",VLOOKUP(LM70,PROTOKOL!$A:$E,5,))</f>
        <v xml:space="preserve"> </v>
      </c>
      <c r="LR70" s="82" t="str">
        <f t="shared" si="65"/>
        <v xml:space="preserve"> </v>
      </c>
      <c r="LS70" s="61" t="str">
        <f>IF(LU70=0," ",VLOOKUP(LU70,PROTOKOL!$A:$F,6))</f>
        <v>PANTOGRAF LAVABO TAŞLAMA</v>
      </c>
      <c r="LT70" s="66">
        <v>92</v>
      </c>
      <c r="LU70" s="66">
        <v>9</v>
      </c>
      <c r="LV70" s="62">
        <v>7.5</v>
      </c>
      <c r="LW70" s="63">
        <f>IF(LU70=0," ",(VLOOKUP(LU70,PROTOKOL!$A$1:$E$28,2))*LV70)</f>
        <v>65</v>
      </c>
      <c r="LX70" s="64">
        <f t="shared" si="66"/>
        <v>27</v>
      </c>
      <c r="LY70" s="65">
        <f>IF(LU70=0," ",VLOOKUP(LU70,PROTOKOL!$A:$E,5,))</f>
        <v>0.73722857142857134</v>
      </c>
      <c r="LZ70" s="82">
        <f t="shared" si="67"/>
        <v>19.905171428571425</v>
      </c>
      <c r="MA70" s="65">
        <v>15</v>
      </c>
      <c r="MB70" s="82">
        <f t="shared" si="104"/>
        <v>39.810342857142849</v>
      </c>
      <c r="MC70" s="117"/>
      <c r="MD70" s="225">
        <v>17</v>
      </c>
      <c r="ME70" s="61" t="str">
        <f>IF(MG70=0," ",VLOOKUP(MG70,PROTOKOL!$A:$F,6))</f>
        <v>PANTOGRAF LAVABO TAŞLAMA</v>
      </c>
      <c r="MF70" s="62">
        <v>102</v>
      </c>
      <c r="MG70" s="62">
        <v>9</v>
      </c>
      <c r="MH70" s="62">
        <v>7.5</v>
      </c>
      <c r="MI70" s="63">
        <f>IF(MG70=0," ",(VLOOKUP(MG70,PROTOKOL!$A$1:$E$28,2))*MH70)</f>
        <v>65</v>
      </c>
      <c r="MJ70" s="64">
        <f t="shared" si="68"/>
        <v>37</v>
      </c>
      <c r="MK70" s="65">
        <f>IF(MG70=0," ",VLOOKUP(MG70,PROTOKOL!$A:$E,5,))</f>
        <v>0.73722857142857134</v>
      </c>
      <c r="ML70" s="82">
        <f t="shared" si="69"/>
        <v>27.277457142857141</v>
      </c>
      <c r="MM70" s="61" t="str">
        <f>IF(MO70=0," ",VLOOKUP(MO70,PROTOKOL!$A:$F,6))</f>
        <v xml:space="preserve"> </v>
      </c>
      <c r="MN70" s="66"/>
      <c r="MO70" s="66"/>
      <c r="MP70" s="62"/>
      <c r="MQ70" s="63" t="str">
        <f>IF(MO70=0," ",(VLOOKUP(MO70,PROTOKOL!$A$1:$E$28,2))*MP70)</f>
        <v xml:space="preserve"> </v>
      </c>
      <c r="MR70" s="64" t="str">
        <f t="shared" si="70"/>
        <v xml:space="preserve"> </v>
      </c>
      <c r="MS70" s="65" t="str">
        <f>IF(MO70=0," ",VLOOKUP(MO70,PROTOKOL!$A:$E,5,))</f>
        <v xml:space="preserve"> </v>
      </c>
      <c r="MT70" s="82" t="str">
        <f t="shared" si="71"/>
        <v xml:space="preserve"> </v>
      </c>
      <c r="MU70" s="65"/>
      <c r="MV70" s="82" t="str">
        <f t="shared" si="105"/>
        <v xml:space="preserve"> </v>
      </c>
      <c r="MW70" s="117"/>
      <c r="MX70" s="225">
        <v>17</v>
      </c>
      <c r="MY70" s="61" t="str">
        <f>IF(NA70=0," ",VLOOKUP(NA70,PROTOKOL!$A:$F,6))</f>
        <v xml:space="preserve"> </v>
      </c>
      <c r="MZ70" s="62"/>
      <c r="NA70" s="62"/>
      <c r="NB70" s="62"/>
      <c r="NC70" s="63" t="str">
        <f>IF(NA70=0," ",(VLOOKUP(NA70,PROTOKOL!$A$1:$E$28,2))*NB70)</f>
        <v xml:space="preserve"> </v>
      </c>
      <c r="ND70" s="64" t="str">
        <f t="shared" si="72"/>
        <v xml:space="preserve"> </v>
      </c>
      <c r="NE70" s="65" t="str">
        <f>IF(NA70=0," ",VLOOKUP(NA70,PROTOKOL!$A:$E,5,))</f>
        <v xml:space="preserve"> </v>
      </c>
      <c r="NF70" s="82" t="str">
        <f t="shared" si="73"/>
        <v xml:space="preserve"> </v>
      </c>
      <c r="NG70" s="61" t="str">
        <f>IF(NI70=0," ",VLOOKUP(NI70,PROTOKOL!$A:$F,6))</f>
        <v xml:space="preserve"> </v>
      </c>
      <c r="NH70" s="66"/>
      <c r="NI70" s="66"/>
      <c r="NJ70" s="62"/>
      <c r="NK70" s="63" t="str">
        <f>IF(NI70=0," ",(VLOOKUP(NI70,PROTOKOL!$A$1:$E$28,2))*NJ70)</f>
        <v xml:space="preserve"> </v>
      </c>
      <c r="NL70" s="64" t="str">
        <f t="shared" si="74"/>
        <v xml:space="preserve"> </v>
      </c>
      <c r="NM70" s="65" t="str">
        <f>IF(NI70=0," ",VLOOKUP(NI70,PROTOKOL!$A:$E,5,))</f>
        <v xml:space="preserve"> </v>
      </c>
      <c r="NN70" s="82" t="str">
        <f t="shared" si="75"/>
        <v xml:space="preserve"> </v>
      </c>
      <c r="NO70" s="65"/>
      <c r="NP70" s="82" t="str">
        <f t="shared" si="106"/>
        <v xml:space="preserve"> </v>
      </c>
      <c r="NQ70" s="117"/>
      <c r="NR70" s="225">
        <v>17</v>
      </c>
      <c r="NS70" s="61" t="str">
        <f>IF(NU70=0," ",VLOOKUP(NU70,PROTOKOL!$A:$F,6))</f>
        <v>VAKUM TEST</v>
      </c>
      <c r="NT70" s="62">
        <v>23</v>
      </c>
      <c r="NU70" s="62">
        <v>4</v>
      </c>
      <c r="NV70" s="62">
        <v>7.5</v>
      </c>
      <c r="NW70" s="63">
        <f>IF(NU70=0," ",(VLOOKUP(NU70,PROTOKOL!$A$1:$E$28,2))*NV70)</f>
        <v>150</v>
      </c>
      <c r="NX70" s="64">
        <f t="shared" si="76"/>
        <v>-127</v>
      </c>
      <c r="NY70" s="65">
        <f>IF(NU70=0," ",VLOOKUP(NU70,PROTOKOL!$A:$E,5,))</f>
        <v>0.32253749999999998</v>
      </c>
      <c r="NZ70" s="82">
        <f t="shared" si="77"/>
        <v>-40.962262499999994</v>
      </c>
      <c r="OA70" s="61" t="str">
        <f>IF(OC70=0," ",VLOOKUP(OC70,PROTOKOL!$A:$F,6))</f>
        <v xml:space="preserve"> </v>
      </c>
      <c r="OB70" s="66"/>
      <c r="OC70" s="66"/>
      <c r="OD70" s="62"/>
      <c r="OE70" s="63" t="str">
        <f>IF(OC70=0," ",(VLOOKUP(OC70,PROTOKOL!$A$1:$E$28,2))*OD70)</f>
        <v xml:space="preserve"> </v>
      </c>
      <c r="OF70" s="64" t="str">
        <f t="shared" si="78"/>
        <v xml:space="preserve"> </v>
      </c>
      <c r="OG70" s="65" t="str">
        <f>IF(OC70=0," ",VLOOKUP(OC70,PROTOKOL!$A:$E,5,))</f>
        <v xml:space="preserve"> </v>
      </c>
      <c r="OH70" s="82" t="str">
        <f t="shared" si="79"/>
        <v xml:space="preserve"> </v>
      </c>
      <c r="OI70" s="65"/>
      <c r="OJ70" s="82" t="str">
        <f t="shared" si="107"/>
        <v xml:space="preserve"> </v>
      </c>
      <c r="OK70" s="117"/>
      <c r="OL70" s="207">
        <v>17</v>
      </c>
      <c r="OM70" s="225">
        <v>17</v>
      </c>
      <c r="ON70" s="61" t="str">
        <f>IF(OP70=0," ",VLOOKUP(OP70,PROTOKOL!$A:$F,6))</f>
        <v xml:space="preserve"> </v>
      </c>
      <c r="OO70" s="62"/>
      <c r="OP70" s="62"/>
      <c r="OQ70" s="62"/>
      <c r="OR70" s="63" t="str">
        <f>IF(OP70=0," ",(VLOOKUP(OP70,PROTOKOL!$A$1:$E$28,2))*OQ70)</f>
        <v xml:space="preserve"> </v>
      </c>
      <c r="OS70" s="64" t="str">
        <f t="shared" si="80"/>
        <v xml:space="preserve"> </v>
      </c>
      <c r="OT70" s="65" t="str">
        <f>IF(OP70=0," ",VLOOKUP(OP70,PROTOKOL!$A:$E,5,))</f>
        <v xml:space="preserve"> </v>
      </c>
      <c r="OU70" s="82" t="str">
        <f t="shared" si="81"/>
        <v xml:space="preserve"> </v>
      </c>
      <c r="OV70" s="61" t="str">
        <f>IF(OX70=0," ",VLOOKUP(OX70,PROTOKOL!$A:$F,6))</f>
        <v xml:space="preserve"> </v>
      </c>
      <c r="OW70" s="66"/>
      <c r="OX70" s="66"/>
      <c r="OY70" s="62"/>
      <c r="OZ70" s="63" t="str">
        <f>IF(OX70=0," ",(VLOOKUP(OX70,PROTOKOL!$A$1:$E$28,2))*OY70)</f>
        <v xml:space="preserve"> </v>
      </c>
      <c r="PA70" s="64" t="str">
        <f t="shared" si="108"/>
        <v xml:space="preserve"> </v>
      </c>
      <c r="PB70" s="65" t="str">
        <f>IF(OX70=0," ",VLOOKUP(OX70,PROTOKOL!$A:$E,5,))</f>
        <v xml:space="preserve"> </v>
      </c>
      <c r="PC70" s="82" t="str">
        <f t="shared" si="109"/>
        <v xml:space="preserve"> </v>
      </c>
      <c r="PD70" s="82">
        <f t="shared" si="110"/>
        <v>0</v>
      </c>
      <c r="PE70" s="82" t="str">
        <f t="shared" si="111"/>
        <v xml:space="preserve"> </v>
      </c>
      <c r="PF70" s="117"/>
      <c r="PG70" s="225">
        <v>17</v>
      </c>
      <c r="PH70" s="61" t="str">
        <f>IF(PJ70=0," ",VLOOKUP(PJ70,PROTOKOL!$A:$F,6))</f>
        <v xml:space="preserve"> </v>
      </c>
      <c r="PI70" s="62"/>
      <c r="PJ70" s="62"/>
      <c r="PK70" s="62"/>
      <c r="PL70" s="63" t="str">
        <f>IF(PJ70=0," ",(VLOOKUP(PJ70,PROTOKOL!$A$1:$E$28,2))*PK70)</f>
        <v xml:space="preserve"> </v>
      </c>
      <c r="PM70" s="64" t="str">
        <f t="shared" si="84"/>
        <v xml:space="preserve"> </v>
      </c>
      <c r="PN70" s="65" t="str">
        <f>IF(PJ70=0," ",VLOOKUP(PJ70,PROTOKOL!$A:$E,5,))</f>
        <v xml:space="preserve"> </v>
      </c>
      <c r="PO70" s="82" t="str">
        <f t="shared" si="85"/>
        <v xml:space="preserve"> </v>
      </c>
      <c r="PP70" s="61" t="str">
        <f>IF(PR70=0," ",VLOOKUP(PR70,PROTOKOL!$A:$F,6))</f>
        <v xml:space="preserve"> </v>
      </c>
      <c r="PQ70" s="66"/>
      <c r="PR70" s="66"/>
      <c r="PS70" s="62"/>
      <c r="PT70" s="63" t="str">
        <f>IF(PR70=0," ",(VLOOKUP(PR70,PROTOKOL!$A$1:$E$28,2))*PS70)</f>
        <v xml:space="preserve"> </v>
      </c>
      <c r="PU70" s="64" t="str">
        <f t="shared" si="86"/>
        <v xml:space="preserve"> </v>
      </c>
      <c r="PV70" s="65" t="str">
        <f>IF(PR70=0," ",VLOOKUP(PR70,PROTOKOL!$A:$E,5,))</f>
        <v xml:space="preserve"> </v>
      </c>
      <c r="PW70" s="82" t="str">
        <f t="shared" si="87"/>
        <v xml:space="preserve"> </v>
      </c>
      <c r="PX70" s="65"/>
      <c r="PY70" s="82" t="str">
        <f t="shared" si="112"/>
        <v xml:space="preserve"> </v>
      </c>
      <c r="PZ70" s="117"/>
      <c r="QA70" s="117"/>
      <c r="QB70" s="117"/>
      <c r="QC70" s="117"/>
      <c r="QD70" s="117"/>
      <c r="QE70" s="117"/>
      <c r="QF70" s="117"/>
      <c r="QG70" s="117"/>
      <c r="QH70" s="117"/>
      <c r="QI70" s="117"/>
      <c r="QJ70" s="117"/>
      <c r="QK70" s="117"/>
      <c r="QL70" s="117"/>
      <c r="QM70" s="117"/>
      <c r="QN70" s="117"/>
      <c r="QO70" s="117"/>
    </row>
    <row r="71" spans="1:457" ht="12.75" customHeight="1">
      <c r="B71" s="226"/>
      <c r="C71" s="61" t="s">
        <v>48</v>
      </c>
      <c r="D71" s="62"/>
      <c r="E71" s="62"/>
      <c r="F71" s="62"/>
      <c r="G71" s="63" t="str">
        <f>IF(E71=0," ",(VLOOKUP(E71,PROTOKOL!$A$1:$E$28,2))*F71)</f>
        <v xml:space="preserve"> </v>
      </c>
      <c r="H71" s="64" t="str">
        <f t="shared" ref="H71:H93" si="113">IF(D71=0," ",D71-G71)</f>
        <v xml:space="preserve"> </v>
      </c>
      <c r="I71" s="65" t="str">
        <f>IF(E71=0," ",VLOOKUP(E71,PROTOKOL!$A:$E,5,))</f>
        <v xml:space="preserve"> </v>
      </c>
      <c r="J71" s="82" t="str">
        <f t="shared" ref="J71:J93" si="114">IF(E71=0," ",I71*H71)</f>
        <v xml:space="preserve"> </v>
      </c>
      <c r="K71" s="61" t="str">
        <f>IF(M71=0," ",VLOOKUP(M71,PROTOKOL!$A:$F,6))</f>
        <v xml:space="preserve"> </v>
      </c>
      <c r="L71" s="66"/>
      <c r="M71" s="66"/>
      <c r="N71" s="62"/>
      <c r="O71" s="63" t="str">
        <f>IF(M71=0," ",(VLOOKUP(M71,PROTOKOL!$A$1:$E$28,2))*N71)</f>
        <v xml:space="preserve"> </v>
      </c>
      <c r="P71" s="64" t="str">
        <f t="shared" ref="P71:P93" si="115">IF(L71=0," ",L71-O71)</f>
        <v xml:space="preserve"> </v>
      </c>
      <c r="Q71" s="65" t="str">
        <f>IF(M71=0," ",VLOOKUP(M71,PROTOKOL!$A:$E,5,))</f>
        <v xml:space="preserve"> </v>
      </c>
      <c r="R71" s="82" t="str">
        <f t="shared" ref="R71:R93" si="116">IF(M71=0," ",Q71*P71)</f>
        <v xml:space="preserve"> </v>
      </c>
      <c r="S71" s="65"/>
      <c r="T71" s="82" t="str">
        <f t="shared" si="88"/>
        <v xml:space="preserve"> </v>
      </c>
      <c r="U71" s="185" t="str">
        <f>IF(F70+F71+F72=7.5,"ü","û")</f>
        <v>û</v>
      </c>
      <c r="V71" s="226"/>
      <c r="W71" s="61" t="s">
        <v>48</v>
      </c>
      <c r="X71" s="62"/>
      <c r="Y71" s="62"/>
      <c r="Z71" s="62"/>
      <c r="AA71" s="63" t="str">
        <f>IF(Y71=0," ",(VLOOKUP(Y71,PROTOKOL!$A$1:$E$28,2))*Z71)</f>
        <v xml:space="preserve"> </v>
      </c>
      <c r="AB71" s="64" t="str">
        <f t="shared" ref="AB71:AB93" si="117">IF(X71=0," ",X71-AA71)</f>
        <v xml:space="preserve"> </v>
      </c>
      <c r="AC71" s="65" t="str">
        <f>IF(Y71=0," ",VLOOKUP(Y71,PROTOKOL!$A:$E,5,))</f>
        <v xml:space="preserve"> </v>
      </c>
      <c r="AD71" s="82" t="str">
        <f t="shared" ref="AD71:AD93" si="118">IF(Y71=0," ",AC71*AB71)</f>
        <v xml:space="preserve"> </v>
      </c>
      <c r="AE71" s="61" t="str">
        <f>IF(AG71=0," ",VLOOKUP(AG71,PROTOKOL!$A:$F,6))</f>
        <v xml:space="preserve"> </v>
      </c>
      <c r="AF71" s="66"/>
      <c r="AG71" s="66"/>
      <c r="AH71" s="62"/>
      <c r="AI71" s="63" t="str">
        <f>IF(AG71=0," ",(VLOOKUP(AG71,PROTOKOL!$A$1:$E$28,2))*AH71)</f>
        <v xml:space="preserve"> </v>
      </c>
      <c r="AJ71" s="64" t="str">
        <f t="shared" ref="AJ71:AJ93" si="119">IF(AF71=0," ",AF71-AI71)</f>
        <v xml:space="preserve"> </v>
      </c>
      <c r="AK71" s="65" t="str">
        <f>IF(AG71=0," ",VLOOKUP(AG71,PROTOKOL!$A:$E,5,))</f>
        <v xml:space="preserve"> </v>
      </c>
      <c r="AL71" s="82" t="str">
        <f t="shared" ref="AL71:AL93" si="120">IF(AG71=0," ",AK71*AJ71)</f>
        <v xml:space="preserve"> </v>
      </c>
      <c r="AM71" s="65"/>
      <c r="AN71" s="82" t="str">
        <f t="shared" si="89"/>
        <v xml:space="preserve"> </v>
      </c>
      <c r="AO71" s="185" t="str">
        <f>IF(Z70+Z71+Z72=7.5,"ü","û")</f>
        <v>û</v>
      </c>
      <c r="AP71" s="226"/>
      <c r="AQ71" s="61" t="s">
        <v>48</v>
      </c>
      <c r="AR71" s="62"/>
      <c r="AS71" s="62"/>
      <c r="AT71" s="62"/>
      <c r="AU71" s="63" t="str">
        <f>IF(AS71=0," ",(VLOOKUP(AS71,PROTOKOL!$A$1:$E$28,2))*AT71)</f>
        <v xml:space="preserve"> </v>
      </c>
      <c r="AV71" s="64" t="str">
        <f t="shared" ref="AV71:AV93" si="121">IF(AR71=0," ",AR71-AU71)</f>
        <v xml:space="preserve"> </v>
      </c>
      <c r="AW71" s="65" t="str">
        <f>IF(AS71=0," ",VLOOKUP(AS71,PROTOKOL!$A:$E,5,))</f>
        <v xml:space="preserve"> </v>
      </c>
      <c r="AX71" s="82" t="str">
        <f t="shared" ref="AX71:AX93" si="122">IF(AS71=0," ",AW71*AV71)</f>
        <v xml:space="preserve"> </v>
      </c>
      <c r="AY71" s="61" t="str">
        <f>IF(BA71=0," ",VLOOKUP(BA71,PROTOKOL!$A:$F,6))</f>
        <v xml:space="preserve"> </v>
      </c>
      <c r="AZ71" s="66"/>
      <c r="BA71" s="66"/>
      <c r="BB71" s="62"/>
      <c r="BC71" s="63" t="str">
        <f>IF(BA71=0," ",(VLOOKUP(BA71,PROTOKOL!$A$1:$E$28,2))*BB71)</f>
        <v xml:space="preserve"> </v>
      </c>
      <c r="BD71" s="64" t="str">
        <f t="shared" ref="BD71:BD93" si="123">IF(AZ71=0," ",AZ71-BC71)</f>
        <v xml:space="preserve"> </v>
      </c>
      <c r="BE71" s="65" t="str">
        <f>IF(BA71=0," ",VLOOKUP(BA71,PROTOKOL!$A:$E,5,))</f>
        <v xml:space="preserve"> </v>
      </c>
      <c r="BF71" s="82" t="str">
        <f t="shared" ref="BF71:BF93" si="124">IF(BA71=0," ",BE71*BD71)</f>
        <v xml:space="preserve"> </v>
      </c>
      <c r="BG71" s="65"/>
      <c r="BH71" s="82" t="str">
        <f t="shared" si="90"/>
        <v xml:space="preserve"> </v>
      </c>
      <c r="BI71" s="185" t="str">
        <f>IF(AT70+AT71+AT72=7.5,"ü","û")</f>
        <v>û</v>
      </c>
      <c r="BJ71" s="226"/>
      <c r="BK71" s="61" t="str">
        <f>IF(BM71=0," ",VLOOKUP(BM71,PROTOKOL!$A:$F,6))</f>
        <v xml:space="preserve"> </v>
      </c>
      <c r="BL71" s="62"/>
      <c r="BM71" s="62"/>
      <c r="BN71" s="62"/>
      <c r="BO71" s="63" t="str">
        <f>IF(BM71=0," ",(VLOOKUP(BM71,PROTOKOL!$A$1:$E$28,2))*BN71)</f>
        <v xml:space="preserve"> </v>
      </c>
      <c r="BP71" s="64" t="str">
        <f t="shared" ref="BP71:BP93" si="125">IF(BL71=0," ",BL71-BO71)</f>
        <v xml:space="preserve"> </v>
      </c>
      <c r="BQ71" s="65" t="str">
        <f>IF(BM71=0," ",VLOOKUP(BM71,PROTOKOL!$A:$E,5,))</f>
        <v xml:space="preserve"> </v>
      </c>
      <c r="BR71" s="82" t="str">
        <f t="shared" ref="BR71:BR93" si="126">IF(BM71=0," ",BQ71*BP71)</f>
        <v xml:space="preserve"> </v>
      </c>
      <c r="BS71" s="61" t="str">
        <f>IF(BU71=0," ",VLOOKUP(BU71,PROTOKOL!$A:$F,6))</f>
        <v xml:space="preserve"> </v>
      </c>
      <c r="BT71" s="66"/>
      <c r="BU71" s="66"/>
      <c r="BV71" s="62"/>
      <c r="BW71" s="63" t="str">
        <f>IF(BU71=0," ",(VLOOKUP(BU71,PROTOKOL!$A$1:$E$28,2))*BV71)</f>
        <v xml:space="preserve"> </v>
      </c>
      <c r="BX71" s="64" t="str">
        <f t="shared" ref="BX71:BX93" si="127">IF(BT71=0," ",BT71-BW71)</f>
        <v xml:space="preserve"> </v>
      </c>
      <c r="BY71" s="65" t="str">
        <f>IF(BU71=0," ",VLOOKUP(BU71,PROTOKOL!$A:$E,5,))</f>
        <v xml:space="preserve"> </v>
      </c>
      <c r="BZ71" s="82" t="str">
        <f t="shared" ref="BZ71:BZ93" si="128">IF(BU71=0," ",BY71*BX71)</f>
        <v xml:space="preserve"> </v>
      </c>
      <c r="CA71" s="65"/>
      <c r="CB71" s="82" t="str">
        <f t="shared" si="91"/>
        <v xml:space="preserve"> </v>
      </c>
      <c r="CC71" s="185" t="str">
        <f>IF(AT70+AT71+AT72=7.5,"ü","û")</f>
        <v>û</v>
      </c>
      <c r="CD71" s="226"/>
      <c r="CE71" s="61" t="str">
        <f>IF(CG71=0," ",VLOOKUP(CG71,PROTOKOL!$A:$F,6))</f>
        <v xml:space="preserve"> </v>
      </c>
      <c r="CF71" s="62"/>
      <c r="CG71" s="62"/>
      <c r="CH71" s="62"/>
      <c r="CI71" s="63" t="str">
        <f>IF(CG71=0," ",(VLOOKUP(CG71,PROTOKOL!$A$1:$E$28,2))*CH71)</f>
        <v xml:space="preserve"> </v>
      </c>
      <c r="CJ71" s="64" t="str">
        <f t="shared" ref="CJ71:CJ93" si="129">IF(CF71=0," ",CF71-CI71)</f>
        <v xml:space="preserve"> </v>
      </c>
      <c r="CK71" s="65" t="str">
        <f>IF(CG71=0," ",VLOOKUP(CG71,PROTOKOL!$A:$E,5,))</f>
        <v xml:space="preserve"> </v>
      </c>
      <c r="CL71" s="82" t="str">
        <f t="shared" ref="CL71:CL93" si="130">IF(CG71=0," ",CK71*CJ71)</f>
        <v xml:space="preserve"> </v>
      </c>
      <c r="CM71" s="61" t="str">
        <f>IF(CO71=0," ",VLOOKUP(CO71,PROTOKOL!$A:$F,6))</f>
        <v xml:space="preserve"> </v>
      </c>
      <c r="CN71" s="66"/>
      <c r="CO71" s="66"/>
      <c r="CP71" s="62"/>
      <c r="CQ71" s="63" t="str">
        <f>IF(CO71=0," ",(VLOOKUP(CO71,PROTOKOL!$A$1:$E$28,2))*CP71)</f>
        <v xml:space="preserve"> </v>
      </c>
      <c r="CR71" s="64" t="str">
        <f t="shared" ref="CR71:CR93" si="131">IF(CN71=0," ",CN71-CQ71)</f>
        <v xml:space="preserve"> </v>
      </c>
      <c r="CS71" s="65" t="str">
        <f>IF(CO71=0," ",VLOOKUP(CO71,PROTOKOL!$A:$E,5,))</f>
        <v xml:space="preserve"> </v>
      </c>
      <c r="CT71" s="82" t="str">
        <f t="shared" ref="CT71:CT93" si="132">IF(CO71=0," ",CS71*CR71)</f>
        <v xml:space="preserve"> </v>
      </c>
      <c r="CU71" s="65"/>
      <c r="CV71" s="82" t="str">
        <f t="shared" si="92"/>
        <v xml:space="preserve"> </v>
      </c>
      <c r="CW71" s="185" t="str">
        <f>IF(CH70+CH71+CH72=7.5,"ü","û")</f>
        <v>ü</v>
      </c>
      <c r="CX71" s="226"/>
      <c r="CY71" s="61" t="str">
        <f>IF(DA71=0," ",VLOOKUP(DA71,PROTOKOL!$A:$F,6))</f>
        <v xml:space="preserve"> </v>
      </c>
      <c r="CZ71" s="62"/>
      <c r="DA71" s="62"/>
      <c r="DB71" s="62"/>
      <c r="DC71" s="63" t="str">
        <f>IF(DA71=0," ",(VLOOKUP(DA71,PROTOKOL!$A$1:$E$28,2))*DB71)</f>
        <v xml:space="preserve"> </v>
      </c>
      <c r="DD71" s="64" t="str">
        <f t="shared" ref="DD71:DD93" si="133">IF(CZ71=0," ",CZ71-DC71)</f>
        <v xml:space="preserve"> </v>
      </c>
      <c r="DE71" s="65" t="str">
        <f>IF(DA71=0," ",VLOOKUP(DA71,PROTOKOL!$A:$E,5,))</f>
        <v xml:space="preserve"> </v>
      </c>
      <c r="DF71" s="82" t="str">
        <f t="shared" ref="DF71:DF93" si="134">IF(DA71=0," ",DE71*DD71)</f>
        <v xml:space="preserve"> </v>
      </c>
      <c r="DG71" s="61" t="str">
        <f>IF(DI71=0," ",VLOOKUP(DI71,PROTOKOL!$A:$F,6))</f>
        <v xml:space="preserve"> </v>
      </c>
      <c r="DH71" s="66"/>
      <c r="DI71" s="66"/>
      <c r="DJ71" s="62"/>
      <c r="DK71" s="63" t="str">
        <f>IF(DI71=0," ",(VLOOKUP(DI71,PROTOKOL!$A$1:$E$28,2))*DJ71)</f>
        <v xml:space="preserve"> </v>
      </c>
      <c r="DL71" s="64" t="str">
        <f t="shared" ref="DL71:DL93" si="135">IF(DH71=0," ",DH71-DK71)</f>
        <v xml:space="preserve"> </v>
      </c>
      <c r="DM71" s="65" t="str">
        <f>IF(DI71=0," ",VLOOKUP(DI71,PROTOKOL!$A:$E,5,))</f>
        <v xml:space="preserve"> </v>
      </c>
      <c r="DN71" s="82" t="str">
        <f t="shared" ref="DN71:DN93" si="136">IF(DI71=0," ",DM71*DL71)</f>
        <v xml:space="preserve"> </v>
      </c>
      <c r="DO71" s="65"/>
      <c r="DP71" s="82" t="str">
        <f t="shared" si="93"/>
        <v xml:space="preserve"> </v>
      </c>
      <c r="DQ71" s="185" t="str">
        <f>IF(DB70+DB71+DB72=7.5,"ü","û")</f>
        <v>ü</v>
      </c>
      <c r="DR71" s="226"/>
      <c r="DS71" s="61" t="s">
        <v>48</v>
      </c>
      <c r="DT71" s="62"/>
      <c r="DU71" s="62"/>
      <c r="DV71" s="62"/>
      <c r="DW71" s="63" t="str">
        <f>IF(DU71=0," ",(VLOOKUP(DU71,PROTOKOL!$A$1:$E$28,2))*DV71)</f>
        <v xml:space="preserve"> </v>
      </c>
      <c r="DX71" s="64" t="str">
        <f t="shared" ref="DX71:DX93" si="137">IF(DT71=0," ",DT71-DW71)</f>
        <v xml:space="preserve"> </v>
      </c>
      <c r="DY71" s="65" t="str">
        <f>IF(DU71=0," ",VLOOKUP(DU71,PROTOKOL!$A:$E,5,))</f>
        <v xml:space="preserve"> </v>
      </c>
      <c r="DZ71" s="82" t="str">
        <f t="shared" ref="DZ71:DZ93" si="138">IF(DU71=0," ",DY71*DX71)</f>
        <v xml:space="preserve"> </v>
      </c>
      <c r="EA71" s="61" t="str">
        <f>IF(EC71=0," ",VLOOKUP(EC71,PROTOKOL!$A:$F,6))</f>
        <v xml:space="preserve"> </v>
      </c>
      <c r="EB71" s="66"/>
      <c r="EC71" s="66"/>
      <c r="ED71" s="62"/>
      <c r="EE71" s="63" t="str">
        <f>IF(EC71=0," ",(VLOOKUP(EC71,PROTOKOL!$A$1:$E$28,2))*ED71)</f>
        <v xml:space="preserve"> </v>
      </c>
      <c r="EF71" s="64" t="str">
        <f t="shared" ref="EF71:EF93" si="139">IF(EB71=0," ",EB71-EE71)</f>
        <v xml:space="preserve"> </v>
      </c>
      <c r="EG71" s="65" t="str">
        <f>IF(EC71=0," ",VLOOKUP(EC71,PROTOKOL!$A:$E,5,))</f>
        <v xml:space="preserve"> </v>
      </c>
      <c r="EH71" s="82" t="str">
        <f t="shared" ref="EH71:EH93" si="140">IF(EC71=0," ",EG71*EF71)</f>
        <v xml:space="preserve"> </v>
      </c>
      <c r="EI71" s="65"/>
      <c r="EJ71" s="82" t="str">
        <f t="shared" si="94"/>
        <v xml:space="preserve"> </v>
      </c>
      <c r="EK71" s="185" t="str">
        <f>IF(DB70+DB71+DB72=7.5,"ü","û")</f>
        <v>ü</v>
      </c>
      <c r="EL71" s="226"/>
      <c r="EM71" s="61" t="s">
        <v>48</v>
      </c>
      <c r="EN71" s="62"/>
      <c r="EO71" s="62"/>
      <c r="EP71" s="62"/>
      <c r="EQ71" s="63" t="str">
        <f>IF(EO71=0," ",(VLOOKUP(EO71,PROTOKOL!$A$1:$E$28,2))*EP71)</f>
        <v xml:space="preserve"> </v>
      </c>
      <c r="ER71" s="64" t="str">
        <f t="shared" ref="ER71:ER93" si="141">IF(EN71=0," ",EN71-EQ71)</f>
        <v xml:space="preserve"> </v>
      </c>
      <c r="ES71" s="65" t="str">
        <f>IF(EO71=0," ",VLOOKUP(EO71,PROTOKOL!$A:$E,5,))</f>
        <v xml:space="preserve"> </v>
      </c>
      <c r="ET71" s="82" t="str">
        <f t="shared" ref="ET71:ET93" si="142">IF(EO71=0," ",ES71*ER71)</f>
        <v xml:space="preserve"> </v>
      </c>
      <c r="EU71" s="61" t="str">
        <f>IF(EW71=0," ",VLOOKUP(EW71,PROTOKOL!$A:$F,6))</f>
        <v xml:space="preserve"> </v>
      </c>
      <c r="EV71" s="66"/>
      <c r="EW71" s="66"/>
      <c r="EX71" s="62"/>
      <c r="EY71" s="63" t="str">
        <f>IF(EW71=0," ",(VLOOKUP(EW71,PROTOKOL!$A$1:$E$28,2))*EX71)</f>
        <v xml:space="preserve"> </v>
      </c>
      <c r="EZ71" s="64" t="str">
        <f t="shared" ref="EZ71:EZ93" si="143">IF(EV71=0," ",EV71-EY71)</f>
        <v xml:space="preserve"> </v>
      </c>
      <c r="FA71" s="65" t="str">
        <f>IF(EW71=0," ",VLOOKUP(EW71,PROTOKOL!$A:$E,5,))</f>
        <v xml:space="preserve"> </v>
      </c>
      <c r="FB71" s="82" t="str">
        <f t="shared" ref="FB71:FB93" si="144">IF(EW71=0," ",FA71*EZ71)</f>
        <v xml:space="preserve"> </v>
      </c>
      <c r="FC71" s="65"/>
      <c r="FD71" s="82" t="str">
        <f t="shared" si="95"/>
        <v xml:space="preserve"> </v>
      </c>
      <c r="FE71" s="185" t="str">
        <f>IF(EP70+EP71+EP72=7.5,"ü","û")</f>
        <v>û</v>
      </c>
      <c r="FF71" s="226"/>
      <c r="FG71" s="61" t="s">
        <v>115</v>
      </c>
      <c r="FH71" s="62"/>
      <c r="FI71" s="62"/>
      <c r="FJ71" s="62"/>
      <c r="FK71" s="63" t="str">
        <f>IF(FI71=0," ",(VLOOKUP(FI71,PROTOKOL!$A$1:$E$28,2))*FJ71)</f>
        <v xml:space="preserve"> </v>
      </c>
      <c r="FL71" s="64" t="str">
        <f t="shared" ref="FL71:FL93" si="145">IF(FH71=0," ",FH71-FK71)</f>
        <v xml:space="preserve"> </v>
      </c>
      <c r="FM71" s="65" t="str">
        <f>IF(FI71=0," ",VLOOKUP(FI71,PROTOKOL!$A:$E,5,))</f>
        <v xml:space="preserve"> </v>
      </c>
      <c r="FN71" s="82" t="str">
        <f t="shared" ref="FN71:FN93" si="146">IF(FI71=0," ",FM71*FL71)</f>
        <v xml:space="preserve"> </v>
      </c>
      <c r="FO71" s="61" t="str">
        <f>IF(FQ71=0," ",VLOOKUP(FQ71,PROTOKOL!$A:$F,6))</f>
        <v xml:space="preserve"> </v>
      </c>
      <c r="FP71" s="66"/>
      <c r="FQ71" s="66"/>
      <c r="FR71" s="62"/>
      <c r="FS71" s="63" t="str">
        <f>IF(FQ71=0," ",(VLOOKUP(FQ71,PROTOKOL!$A$1:$E$28,2))*FR71)</f>
        <v xml:space="preserve"> </v>
      </c>
      <c r="FT71" s="64" t="str">
        <f t="shared" ref="FT71:FT93" si="147">IF(FP71=0," ",FP71-FS71)</f>
        <v xml:space="preserve"> </v>
      </c>
      <c r="FU71" s="65" t="str">
        <f>IF(FQ71=0," ",VLOOKUP(FQ71,PROTOKOL!$A:$E,5,))</f>
        <v xml:space="preserve"> </v>
      </c>
      <c r="FV71" s="82" t="str">
        <f t="shared" ref="FV71:FV93" si="148">IF(FQ71=0," ",FU71*FT71)</f>
        <v xml:space="preserve"> </v>
      </c>
      <c r="FW71" s="65"/>
      <c r="FX71" s="82" t="str">
        <f t="shared" si="96"/>
        <v xml:space="preserve"> </v>
      </c>
      <c r="FY71" s="185" t="str">
        <f>IF(EP70+EP71+EP72=7.5,"ü","û")</f>
        <v>û</v>
      </c>
      <c r="FZ71" s="226"/>
      <c r="GA71" s="61" t="str">
        <f>IF(GC71=0," ",VLOOKUP(GC71,PROTOKOL!$A:$F,6))</f>
        <v xml:space="preserve"> </v>
      </c>
      <c r="GB71" s="62"/>
      <c r="GC71" s="62"/>
      <c r="GD71" s="62"/>
      <c r="GE71" s="63" t="str">
        <f>IF(GC71=0," ",(VLOOKUP(GC71,PROTOKOL!$A$1:$E$28,2))*GD71)</f>
        <v xml:space="preserve"> </v>
      </c>
      <c r="GF71" s="64" t="str">
        <f t="shared" ref="GF71:GF93" si="149">IF(GB71=0," ",GB71-GE71)</f>
        <v xml:space="preserve"> </v>
      </c>
      <c r="GG71" s="65" t="str">
        <f>IF(GC71=0," ",VLOOKUP(GC71,PROTOKOL!$A:$E,5,))</f>
        <v xml:space="preserve"> </v>
      </c>
      <c r="GH71" s="82" t="str">
        <f t="shared" ref="GH71:GH93" si="150">IF(GC71=0," ",GG71*GF71)</f>
        <v xml:space="preserve"> </v>
      </c>
      <c r="GI71" s="61" t="str">
        <f>IF(GK71=0," ",VLOOKUP(GK71,PROTOKOL!$A:$F,6))</f>
        <v xml:space="preserve"> </v>
      </c>
      <c r="GJ71" s="66"/>
      <c r="GK71" s="66"/>
      <c r="GL71" s="62"/>
      <c r="GM71" s="63" t="str">
        <f>IF(GK71=0," ",(VLOOKUP(GK71,PROTOKOL!$A$1:$E$28,2))*GL71)</f>
        <v xml:space="preserve"> </v>
      </c>
      <c r="GN71" s="64" t="str">
        <f t="shared" ref="GN71:GN93" si="151">IF(GJ71=0," ",GJ71-GM71)</f>
        <v xml:space="preserve"> </v>
      </c>
      <c r="GO71" s="65" t="str">
        <f>IF(GK71=0," ",VLOOKUP(GK71,PROTOKOL!$A:$E,5,))</f>
        <v xml:space="preserve"> </v>
      </c>
      <c r="GP71" s="82" t="str">
        <f t="shared" ref="GP71:GP93" si="152">IF(GK71=0," ",GO71*GN71)</f>
        <v xml:space="preserve"> </v>
      </c>
      <c r="GQ71" s="65"/>
      <c r="GR71" s="82" t="str">
        <f t="shared" si="97"/>
        <v xml:space="preserve"> </v>
      </c>
      <c r="GS71" s="185" t="str">
        <f>IF(GD70+GD71+GD72=7.5,"ü","û")</f>
        <v>ü</v>
      </c>
      <c r="GT71" s="226"/>
      <c r="GU71" s="61" t="str">
        <f>IF(GW71=0," ",VLOOKUP(GW71,PROTOKOL!$A:$F,6))</f>
        <v xml:space="preserve"> </v>
      </c>
      <c r="GV71" s="62"/>
      <c r="GW71" s="62"/>
      <c r="GX71" s="62"/>
      <c r="GY71" s="63" t="str">
        <f>IF(GW71=0," ",(VLOOKUP(GW71,PROTOKOL!$A$1:$E$28,2))*GX71)</f>
        <v xml:space="preserve"> </v>
      </c>
      <c r="GZ71" s="64" t="str">
        <f t="shared" ref="GZ71:GZ93" si="153">IF(GV71=0," ",GV71-GY71)</f>
        <v xml:space="preserve"> </v>
      </c>
      <c r="HA71" s="65" t="str">
        <f>IF(GW71=0," ",VLOOKUP(GW71,PROTOKOL!$A:$E,5,))</f>
        <v xml:space="preserve"> </v>
      </c>
      <c r="HB71" s="82" t="str">
        <f t="shared" ref="HB71:HB93" si="154">IF(GW71=0," ",HA71*GZ71)</f>
        <v xml:space="preserve"> </v>
      </c>
      <c r="HC71" s="61" t="str">
        <f>IF(HE71=0," ",VLOOKUP(HE71,PROTOKOL!$A:$F,6))</f>
        <v xml:space="preserve"> </v>
      </c>
      <c r="HD71" s="66"/>
      <c r="HE71" s="66"/>
      <c r="HF71" s="62"/>
      <c r="HG71" s="63" t="str">
        <f>IF(HE71=0," ",(VLOOKUP(HE71,PROTOKOL!$A$1:$E$28,2))*HF71)</f>
        <v xml:space="preserve"> </v>
      </c>
      <c r="HH71" s="64" t="str">
        <f t="shared" ref="HH71:HH93" si="155">IF(HD71=0," ",HD71-HG71)</f>
        <v xml:space="preserve"> </v>
      </c>
      <c r="HI71" s="65" t="str">
        <f>IF(HE71=0," ",VLOOKUP(HE71,PROTOKOL!$A:$E,5,))</f>
        <v xml:space="preserve"> </v>
      </c>
      <c r="HJ71" s="82" t="str">
        <f t="shared" ref="HJ71:HJ93" si="156">IF(HE71=0," ",HI71*HH71)</f>
        <v xml:space="preserve"> </v>
      </c>
      <c r="HK71" s="65"/>
      <c r="HL71" s="82" t="str">
        <f t="shared" si="98"/>
        <v xml:space="preserve"> </v>
      </c>
      <c r="HM71" s="185" t="str">
        <f>IF(GX70+GX71+GX72=7.5,"ü","û")</f>
        <v>ü</v>
      </c>
      <c r="HN71" s="226"/>
      <c r="HO71" s="61" t="s">
        <v>48</v>
      </c>
      <c r="HP71" s="62"/>
      <c r="HQ71" s="62"/>
      <c r="HR71" s="62"/>
      <c r="HS71" s="63" t="str">
        <f>IF(HQ71=0," ",(VLOOKUP(HQ71,PROTOKOL!$A$1:$E$28,2))*HR71)</f>
        <v xml:space="preserve"> </v>
      </c>
      <c r="HT71" s="64" t="str">
        <f t="shared" ref="HT71:HT93" si="157">IF(HP71=0," ",HP71-HS71)</f>
        <v xml:space="preserve"> </v>
      </c>
      <c r="HU71" s="65" t="str">
        <f>IF(HQ71=0," ",VLOOKUP(HQ71,PROTOKOL!$A:$E,5,))</f>
        <v xml:space="preserve"> </v>
      </c>
      <c r="HV71" s="82" t="str">
        <f t="shared" ref="HV71:HV93" si="158">IF(HQ71=0," ",HU71*HT71)</f>
        <v xml:space="preserve"> </v>
      </c>
      <c r="HW71" s="61" t="str">
        <f>IF(HY71=0," ",VLOOKUP(HY71,PROTOKOL!$A:$F,6))</f>
        <v xml:space="preserve"> </v>
      </c>
      <c r="HX71" s="66"/>
      <c r="HY71" s="66"/>
      <c r="HZ71" s="62"/>
      <c r="IA71" s="63" t="str">
        <f>IF(HY71=0," ",(VLOOKUP(HY71,PROTOKOL!$A$1:$E$28,2))*HZ71)</f>
        <v xml:space="preserve"> </v>
      </c>
      <c r="IB71" s="64" t="str">
        <f t="shared" ref="IB71:IB93" si="159">IF(HX71=0," ",HX71-IA71)</f>
        <v xml:space="preserve"> </v>
      </c>
      <c r="IC71" s="65" t="str">
        <f>IF(HY71=0," ",VLOOKUP(HY71,PROTOKOL!$A:$E,5,))</f>
        <v xml:space="preserve"> </v>
      </c>
      <c r="ID71" s="82" t="str">
        <f t="shared" ref="ID71:ID93" si="160">IF(HY71=0," ",IC71*IB71)</f>
        <v xml:space="preserve"> </v>
      </c>
      <c r="IE71" s="65"/>
      <c r="IF71" s="82" t="str">
        <f t="shared" si="99"/>
        <v xml:space="preserve"> </v>
      </c>
      <c r="IG71" s="185" t="str">
        <f>IF(HR70+HR71+HR72=7.5,"ü","û")</f>
        <v>û</v>
      </c>
      <c r="IH71" s="226"/>
      <c r="II71" s="61" t="str">
        <f>IF(IK71=0," ",VLOOKUP(IK71,PROTOKOL!$A:$F,6))</f>
        <v xml:space="preserve"> </v>
      </c>
      <c r="IJ71" s="62"/>
      <c r="IK71" s="62"/>
      <c r="IL71" s="62"/>
      <c r="IM71" s="63" t="str">
        <f>IF(IK71=0," ",(VLOOKUP(IK71,PROTOKOL!$A$1:$E$28,2))*IL71)</f>
        <v xml:space="preserve"> </v>
      </c>
      <c r="IN71" s="64" t="str">
        <f t="shared" ref="IN71:IN93" si="161">IF(IJ71=0," ",IJ71-IM71)</f>
        <v xml:space="preserve"> </v>
      </c>
      <c r="IO71" s="65" t="str">
        <f>IF(IK71=0," ",VLOOKUP(IK71,PROTOKOL!$A:$E,5,))</f>
        <v xml:space="preserve"> </v>
      </c>
      <c r="IP71" s="82" t="str">
        <f t="shared" ref="IP71:IP93" si="162">IF(IK71=0," ",IO71*IN71)</f>
        <v xml:space="preserve"> </v>
      </c>
      <c r="IQ71" s="61" t="str">
        <f>IF(IS71=0," ",VLOOKUP(IS71,PROTOKOL!$A:$F,6))</f>
        <v xml:space="preserve"> </v>
      </c>
      <c r="IR71" s="66"/>
      <c r="IS71" s="66"/>
      <c r="IT71" s="62"/>
      <c r="IU71" s="63" t="str">
        <f>IF(IS71=0," ",(VLOOKUP(IS71,PROTOKOL!$A$1:$E$28,2))*IT71)</f>
        <v xml:space="preserve"> </v>
      </c>
      <c r="IV71" s="64" t="str">
        <f t="shared" ref="IV71:IV93" si="163">IF(IR71=0," ",IR71-IU71)</f>
        <v xml:space="preserve"> </v>
      </c>
      <c r="IW71" s="65" t="str">
        <f>IF(IS71=0," ",VLOOKUP(IS71,PROTOKOL!$A:$E,5,))</f>
        <v xml:space="preserve"> </v>
      </c>
      <c r="IX71" s="82" t="str">
        <f t="shared" ref="IX71:IX93" si="164">IF(IS71=0," ",IW71*IV71)</f>
        <v xml:space="preserve"> </v>
      </c>
      <c r="IY71" s="65"/>
      <c r="IZ71" s="82" t="str">
        <f t="shared" si="100"/>
        <v xml:space="preserve"> </v>
      </c>
      <c r="JA71" s="185" t="str">
        <f>IF(HR70+HR71+HR72=7.5,"ü","û")</f>
        <v>û</v>
      </c>
      <c r="JB71" s="226"/>
      <c r="JC71" s="61" t="s">
        <v>48</v>
      </c>
      <c r="JD71" s="62"/>
      <c r="JE71" s="62"/>
      <c r="JF71" s="62"/>
      <c r="JG71" s="63" t="str">
        <f>IF(JE71=0," ",(VLOOKUP(JE71,PROTOKOL!$A$1:$E$28,2))*JF71)</f>
        <v xml:space="preserve"> </v>
      </c>
      <c r="JH71" s="64" t="str">
        <f t="shared" ref="JH71:JH93" si="165">IF(JD71=0," ",JD71-JG71)</f>
        <v xml:space="preserve"> </v>
      </c>
      <c r="JI71" s="65" t="str">
        <f>IF(JE71=0," ",VLOOKUP(JE71,PROTOKOL!$A:$E,5,))</f>
        <v xml:space="preserve"> </v>
      </c>
      <c r="JJ71" s="82" t="str">
        <f t="shared" ref="JJ71:JJ92" si="166">IF(JE71=0," ",JI71*JH71)</f>
        <v xml:space="preserve"> </v>
      </c>
      <c r="JK71" s="61" t="str">
        <f>IF(JM71=0," ",VLOOKUP(JM71,PROTOKOL!$A:$F,6))</f>
        <v xml:space="preserve"> </v>
      </c>
      <c r="JL71" s="66"/>
      <c r="JM71" s="66"/>
      <c r="JN71" s="62"/>
      <c r="JO71" s="63" t="str">
        <f>IF(JM71=0," ",(VLOOKUP(JM71,PROTOKOL!$A$1:$E$28,2))*JN71)</f>
        <v xml:space="preserve"> </v>
      </c>
      <c r="JP71" s="64" t="str">
        <f t="shared" ref="JP71:JP93" si="167">IF(JL71=0," ",JL71-JO71)</f>
        <v xml:space="preserve"> </v>
      </c>
      <c r="JQ71" s="65" t="str">
        <f>IF(JM71=0," ",VLOOKUP(JM71,PROTOKOL!$A:$E,5,))</f>
        <v xml:space="preserve"> </v>
      </c>
      <c r="JR71" s="82" t="str">
        <f t="shared" ref="JR71:JR93" si="168">IF(JM71=0," ",JQ71*JP71)</f>
        <v xml:space="preserve"> </v>
      </c>
      <c r="JS71" s="65"/>
      <c r="JT71" s="82" t="str">
        <f t="shared" si="101"/>
        <v xml:space="preserve"> </v>
      </c>
      <c r="JU71" s="185" t="str">
        <f>IF(JF70+JF71+JF72=7.5,"ü","û")</f>
        <v>û</v>
      </c>
      <c r="JV71" s="226"/>
      <c r="JW71" s="61" t="s">
        <v>48</v>
      </c>
      <c r="JX71" s="62"/>
      <c r="JY71" s="62"/>
      <c r="JZ71" s="62"/>
      <c r="KA71" s="63" t="str">
        <f>IF(JY71=0," ",(VLOOKUP(JY71,PROTOKOL!$A$1:$E$28,2))*JZ71)</f>
        <v xml:space="preserve"> </v>
      </c>
      <c r="KB71" s="64" t="str">
        <f t="shared" ref="KB71:KB93" si="169">IF(JX71=0," ",JX71-KA71)</f>
        <v xml:space="preserve"> </v>
      </c>
      <c r="KC71" s="65" t="str">
        <f>IF(JY71=0," ",VLOOKUP(JY71,PROTOKOL!$A:$E,5,))</f>
        <v xml:space="preserve"> </v>
      </c>
      <c r="KD71" s="82" t="str">
        <f t="shared" ref="KD71:KD93" si="170">IF(JY71=0," ",KC71*KB71)</f>
        <v xml:space="preserve"> </v>
      </c>
      <c r="KE71" s="61" t="str">
        <f>IF(KG71=0," ",VLOOKUP(KG71,PROTOKOL!$A:$F,6))</f>
        <v xml:space="preserve"> </v>
      </c>
      <c r="KF71" s="66"/>
      <c r="KG71" s="66"/>
      <c r="KH71" s="62"/>
      <c r="KI71" s="63" t="str">
        <f>IF(KG71=0," ",(VLOOKUP(KG71,PROTOKOL!$A$1:$E$28,2))*KH71)</f>
        <v xml:space="preserve"> </v>
      </c>
      <c r="KJ71" s="64" t="str">
        <f t="shared" ref="KJ71:KJ93" si="171">IF(KF71=0," ",KF71-KI71)</f>
        <v xml:space="preserve"> </v>
      </c>
      <c r="KK71" s="65" t="str">
        <f>IF(KG71=0," ",VLOOKUP(KG71,PROTOKOL!$A:$E,5,))</f>
        <v xml:space="preserve"> </v>
      </c>
      <c r="KL71" s="82" t="str">
        <f t="shared" ref="KL71:KL93" si="172">IF(KG71=0," ",KK71*KJ71)</f>
        <v xml:space="preserve"> </v>
      </c>
      <c r="KM71" s="65"/>
      <c r="KN71" s="82" t="str">
        <f t="shared" si="102"/>
        <v xml:space="preserve"> </v>
      </c>
      <c r="KO71" s="185" t="str">
        <f>IF(JZ70+JZ71+JZ72=7.5,"ü","û")</f>
        <v>û</v>
      </c>
      <c r="KP71" s="226"/>
      <c r="KQ71" s="61" t="str">
        <f>IF(KS71=0," ",VLOOKUP(KS71,PROTOKOL!$A:$F,6))</f>
        <v>PERDE KESME SULU SİST.</v>
      </c>
      <c r="KR71" s="62">
        <v>40</v>
      </c>
      <c r="KS71" s="62">
        <v>8</v>
      </c>
      <c r="KT71" s="62">
        <v>2</v>
      </c>
      <c r="KU71" s="63">
        <f>IF(KS71=0," ",(VLOOKUP(KS71,PROTOKOL!$A$1:$E$28,2))*KT71)</f>
        <v>26.133333333333333</v>
      </c>
      <c r="KV71" s="64">
        <f t="shared" ref="KV71:KV93" si="173">IF(KR71=0," ",KR71-KU71)</f>
        <v>13.866666666666667</v>
      </c>
      <c r="KW71" s="65">
        <f>IF(KS71=0," ",VLOOKUP(KS71,PROTOKOL!$A:$E,5,))</f>
        <v>0.49621153846153848</v>
      </c>
      <c r="KX71" s="82">
        <f t="shared" ref="KX71:KX93" si="174">IF(KS71=0," ",KW71*KV71)</f>
        <v>6.8808000000000007</v>
      </c>
      <c r="KY71" s="61" t="str">
        <f>IF(LA71=0," ",VLOOKUP(LA71,PROTOKOL!$A:$F,6))</f>
        <v xml:space="preserve"> </v>
      </c>
      <c r="KZ71" s="66"/>
      <c r="LA71" s="66"/>
      <c r="LB71" s="62"/>
      <c r="LC71" s="63" t="str">
        <f>IF(LA71=0," ",(VLOOKUP(LA71,PROTOKOL!$A$1:$E$28,2))*LB71)</f>
        <v xml:space="preserve"> </v>
      </c>
      <c r="LD71" s="64" t="str">
        <f t="shared" ref="LD71:LD93" si="175">IF(KZ71=0," ",KZ71-LC71)</f>
        <v xml:space="preserve"> </v>
      </c>
      <c r="LE71" s="65" t="str">
        <f>IF(LA71=0," ",VLOOKUP(LA71,PROTOKOL!$A:$E,5,))</f>
        <v xml:space="preserve"> </v>
      </c>
      <c r="LF71" s="82" t="str">
        <f t="shared" ref="LF71:LF93" si="176">IF(LA71=0," ",LE71*LD71)</f>
        <v xml:space="preserve"> </v>
      </c>
      <c r="LG71" s="65"/>
      <c r="LH71" s="82" t="str">
        <f t="shared" si="103"/>
        <v xml:space="preserve"> </v>
      </c>
      <c r="LI71" s="185" t="str">
        <f>IF(JZ70+JZ71+JZ72=7.5,"ü","û")</f>
        <v>û</v>
      </c>
      <c r="LJ71" s="226"/>
      <c r="LK71" s="61" t="s">
        <v>48</v>
      </c>
      <c r="LL71" s="62"/>
      <c r="LM71" s="62"/>
      <c r="LN71" s="62"/>
      <c r="LO71" s="63" t="str">
        <f>IF(LM71=0," ",(VLOOKUP(LM71,PROTOKOL!$A$1:$E$28,2))*LN71)</f>
        <v xml:space="preserve"> </v>
      </c>
      <c r="LP71" s="64" t="str">
        <f t="shared" ref="LP71:LP93" si="177">IF(LL71=0," ",LL71-LO71)</f>
        <v xml:space="preserve"> </v>
      </c>
      <c r="LQ71" s="65" t="str">
        <f>IF(LM71=0," ",VLOOKUP(LM71,PROTOKOL!$A:$E,5,))</f>
        <v xml:space="preserve"> </v>
      </c>
      <c r="LR71" s="82" t="str">
        <f t="shared" ref="LR71:LR93" si="178">IF(LM71=0," ",LQ71*LP71)</f>
        <v xml:space="preserve"> </v>
      </c>
      <c r="LS71" s="61" t="str">
        <f>IF(LU71=0," ",VLOOKUP(LU71,PROTOKOL!$A:$F,6))</f>
        <v xml:space="preserve"> </v>
      </c>
      <c r="LT71" s="66"/>
      <c r="LU71" s="66"/>
      <c r="LV71" s="62"/>
      <c r="LW71" s="63" t="str">
        <f>IF(LU71=0," ",(VLOOKUP(LU71,PROTOKOL!$A$1:$E$28,2))*LV71)</f>
        <v xml:space="preserve"> </v>
      </c>
      <c r="LX71" s="64" t="str">
        <f t="shared" ref="LX71:LX93" si="179">IF(LT71=0," ",LT71-LW71)</f>
        <v xml:space="preserve"> </v>
      </c>
      <c r="LY71" s="65" t="str">
        <f>IF(LU71=0," ",VLOOKUP(LU71,PROTOKOL!$A:$E,5,))</f>
        <v xml:space="preserve"> </v>
      </c>
      <c r="LZ71" s="82" t="str">
        <f t="shared" ref="LZ71:LZ93" si="180">IF(LU71=0," ",LY71*LX71)</f>
        <v xml:space="preserve"> </v>
      </c>
      <c r="MA71" s="65"/>
      <c r="MB71" s="82" t="str">
        <f t="shared" si="104"/>
        <v xml:space="preserve"> </v>
      </c>
      <c r="MC71" s="185" t="str">
        <f>IF(LN70+LN71+LN72=7.5,"ü","û")</f>
        <v>û</v>
      </c>
      <c r="MD71" s="226"/>
      <c r="ME71" s="61" t="str">
        <f>IF(MG71=0," ",VLOOKUP(MG71,PROTOKOL!$A:$F,6))</f>
        <v xml:space="preserve"> </v>
      </c>
      <c r="MF71" s="62"/>
      <c r="MG71" s="62"/>
      <c r="MH71" s="62"/>
      <c r="MI71" s="63" t="str">
        <f>IF(MG71=0," ",(VLOOKUP(MG71,PROTOKOL!$A$1:$E$28,2))*MH71)</f>
        <v xml:space="preserve"> </v>
      </c>
      <c r="MJ71" s="64" t="str">
        <f t="shared" ref="MJ71:MJ93" si="181">IF(MF71=0," ",MF71-MI71)</f>
        <v xml:space="preserve"> </v>
      </c>
      <c r="MK71" s="65" t="str">
        <f>IF(MG71=0," ",VLOOKUP(MG71,PROTOKOL!$A:$E,5,))</f>
        <v xml:space="preserve"> </v>
      </c>
      <c r="ML71" s="82" t="str">
        <f t="shared" ref="ML71:ML93" si="182">IF(MG71=0," ",MK71*MJ71)</f>
        <v xml:space="preserve"> </v>
      </c>
      <c r="MM71" s="61" t="str">
        <f>IF(MO71=0," ",VLOOKUP(MO71,PROTOKOL!$A:$F,6))</f>
        <v xml:space="preserve"> </v>
      </c>
      <c r="MN71" s="66"/>
      <c r="MO71" s="66"/>
      <c r="MP71" s="62"/>
      <c r="MQ71" s="63" t="str">
        <f>IF(MO71=0," ",(VLOOKUP(MO71,PROTOKOL!$A$1:$E$28,2))*MP71)</f>
        <v xml:space="preserve"> </v>
      </c>
      <c r="MR71" s="64" t="str">
        <f t="shared" ref="MR71:MR93" si="183">IF(MN71=0," ",MN71-MQ71)</f>
        <v xml:space="preserve"> </v>
      </c>
      <c r="MS71" s="65" t="str">
        <f>IF(MO71=0," ",VLOOKUP(MO71,PROTOKOL!$A:$E,5,))</f>
        <v xml:space="preserve"> </v>
      </c>
      <c r="MT71" s="82" t="str">
        <f t="shared" ref="MT71:MT93" si="184">IF(MO71=0," ",MS71*MR71)</f>
        <v xml:space="preserve"> </v>
      </c>
      <c r="MU71" s="65"/>
      <c r="MV71" s="82" t="str">
        <f t="shared" si="105"/>
        <v xml:space="preserve"> </v>
      </c>
      <c r="MW71" s="185" t="e">
        <f>IF(#REF!+#REF!+#REF!=7.5,"ü","û")</f>
        <v>#REF!</v>
      </c>
      <c r="MX71" s="226"/>
      <c r="MY71" s="61" t="s">
        <v>48</v>
      </c>
      <c r="MZ71" s="62"/>
      <c r="NA71" s="62"/>
      <c r="NB71" s="62"/>
      <c r="NC71" s="63" t="str">
        <f>IF(NA71=0," ",(VLOOKUP(NA71,PROTOKOL!$A$1:$E$28,2))*NB71)</f>
        <v xml:space="preserve"> </v>
      </c>
      <c r="ND71" s="64" t="str">
        <f t="shared" ref="ND71:ND93" si="185">IF(MZ71=0," ",MZ71-NC71)</f>
        <v xml:space="preserve"> </v>
      </c>
      <c r="NE71" s="65" t="str">
        <f>IF(NA71=0," ",VLOOKUP(NA71,PROTOKOL!$A:$E,5,))</f>
        <v xml:space="preserve"> </v>
      </c>
      <c r="NF71" s="82" t="str">
        <f t="shared" ref="NF71:NF93" si="186">IF(NA71=0," ",NE71*ND71)</f>
        <v xml:space="preserve"> </v>
      </c>
      <c r="NG71" s="61" t="str">
        <f>IF(NI71=0," ",VLOOKUP(NI71,PROTOKOL!$A:$F,6))</f>
        <v xml:space="preserve"> </v>
      </c>
      <c r="NH71" s="66"/>
      <c r="NI71" s="66"/>
      <c r="NJ71" s="62"/>
      <c r="NK71" s="63" t="str">
        <f>IF(NI71=0," ",(VLOOKUP(NI71,PROTOKOL!$A$1:$E$28,2))*NJ71)</f>
        <v xml:space="preserve"> </v>
      </c>
      <c r="NL71" s="64" t="str">
        <f t="shared" ref="NL71:NL93" si="187">IF(NH71=0," ",NH71-NK71)</f>
        <v xml:space="preserve"> </v>
      </c>
      <c r="NM71" s="65" t="str">
        <f>IF(NI71=0," ",VLOOKUP(NI71,PROTOKOL!$A:$E,5,))</f>
        <v xml:space="preserve"> </v>
      </c>
      <c r="NN71" s="82" t="str">
        <f t="shared" ref="NN71:NN93" si="188">IF(NI71=0," ",NM71*NL71)</f>
        <v xml:space="preserve"> </v>
      </c>
      <c r="NO71" s="65"/>
      <c r="NP71" s="82" t="str">
        <f t="shared" si="106"/>
        <v xml:space="preserve"> </v>
      </c>
      <c r="NQ71" s="185" t="str">
        <f>IF(NB70+NB71+NB72=7.5,"ü","û")</f>
        <v>û</v>
      </c>
      <c r="NR71" s="226"/>
      <c r="NS71" s="61" t="str">
        <f>IF(NU71=0," ",VLOOKUP(NU71,PROTOKOL!$A:$F,6))</f>
        <v xml:space="preserve"> </v>
      </c>
      <c r="NT71" s="62"/>
      <c r="NU71" s="62"/>
      <c r="NV71" s="62"/>
      <c r="NW71" s="63" t="str">
        <f>IF(NU71=0," ",(VLOOKUP(NU71,PROTOKOL!$A$1:$E$28,2))*NV71)</f>
        <v xml:space="preserve"> </v>
      </c>
      <c r="NX71" s="64" t="str">
        <f t="shared" ref="NX71:NX93" si="189">IF(NT71=0," ",NT71-NW71)</f>
        <v xml:space="preserve"> </v>
      </c>
      <c r="NY71" s="65" t="str">
        <f>IF(NU71=0," ",VLOOKUP(NU71,PROTOKOL!$A:$E,5,))</f>
        <v xml:space="preserve"> </v>
      </c>
      <c r="NZ71" s="82" t="str">
        <f t="shared" ref="NZ71:NZ93" si="190">IF(NU71=0," ",NY71*NX71)</f>
        <v xml:space="preserve"> </v>
      </c>
      <c r="OA71" s="61" t="str">
        <f>IF(OC71=0," ",VLOOKUP(OC71,PROTOKOL!$A:$F,6))</f>
        <v xml:space="preserve"> </v>
      </c>
      <c r="OB71" s="66"/>
      <c r="OC71" s="66"/>
      <c r="OD71" s="62"/>
      <c r="OE71" s="63" t="str">
        <f>IF(OC71=0," ",(VLOOKUP(OC71,PROTOKOL!$A$1:$E$28,2))*OD71)</f>
        <v xml:space="preserve"> </v>
      </c>
      <c r="OF71" s="64" t="str">
        <f t="shared" ref="OF71:OF93" si="191">IF(OB71=0," ",OB71-OE71)</f>
        <v xml:space="preserve"> </v>
      </c>
      <c r="OG71" s="65" t="str">
        <f>IF(OC71=0," ",VLOOKUP(OC71,PROTOKOL!$A:$E,5,))</f>
        <v xml:space="preserve"> </v>
      </c>
      <c r="OH71" s="82" t="str">
        <f t="shared" ref="OH71:OH93" si="192">IF(OC71=0," ",OG71*OF71)</f>
        <v xml:space="preserve"> </v>
      </c>
      <c r="OI71" s="65"/>
      <c r="OJ71" s="82" t="str">
        <f t="shared" si="107"/>
        <v xml:space="preserve"> </v>
      </c>
      <c r="OK71" s="185" t="str">
        <f>IF(NV70+NV71+NV72=7.5,"ü","û")</f>
        <v>ü</v>
      </c>
      <c r="OL71" s="208">
        <v>17</v>
      </c>
      <c r="OM71" s="226"/>
      <c r="ON71" s="61" t="str">
        <f>IF(OP71=0," ",VLOOKUP(OP71,PROTOKOL!$A:$F,6))</f>
        <v xml:space="preserve"> </v>
      </c>
      <c r="OO71" s="62"/>
      <c r="OP71" s="62"/>
      <c r="OQ71" s="62"/>
      <c r="OR71" s="63" t="str">
        <f>IF(OP71=0," ",(VLOOKUP(OP71,PROTOKOL!$A$1:$E$28,2))*OQ71)</f>
        <v xml:space="preserve"> </v>
      </c>
      <c r="OS71" s="64" t="str">
        <f t="shared" ref="OS71:OS99" si="193">IF(OO71=0," ",OO71-OR71)</f>
        <v xml:space="preserve"> </v>
      </c>
      <c r="OT71" s="65" t="str">
        <f>IF(OP71=0," ",VLOOKUP(OP71,PROTOKOL!$A:$E,5,))</f>
        <v xml:space="preserve"> </v>
      </c>
      <c r="OU71" s="82" t="str">
        <f t="shared" ref="OU71:OU99" si="194">IF(OP71=0," ",OT71*OS71)</f>
        <v xml:space="preserve"> </v>
      </c>
      <c r="OV71" s="61" t="str">
        <f>IF(OX71=0," ",VLOOKUP(OX71,PROTOKOL!$A:$F,6))</f>
        <v xml:space="preserve"> </v>
      </c>
      <c r="OW71" s="66"/>
      <c r="OX71" s="66"/>
      <c r="OY71" s="62"/>
      <c r="OZ71" s="63" t="str">
        <f>IF(OX71=0," ",(VLOOKUP(OX71,PROTOKOL!$A$1:$E$28,2))*OY71)</f>
        <v xml:space="preserve"> </v>
      </c>
      <c r="PA71" s="64" t="str">
        <f t="shared" si="108"/>
        <v xml:space="preserve"> </v>
      </c>
      <c r="PB71" s="65" t="str">
        <f>IF(OX71=0," ",VLOOKUP(OX71,PROTOKOL!$A:$E,5,))</f>
        <v xml:space="preserve"> </v>
      </c>
      <c r="PC71" s="82" t="str">
        <f t="shared" si="109"/>
        <v xml:space="preserve"> </v>
      </c>
      <c r="PD71" s="82">
        <f t="shared" si="110"/>
        <v>0</v>
      </c>
      <c r="PE71" s="82" t="str">
        <f t="shared" si="111"/>
        <v xml:space="preserve"> </v>
      </c>
      <c r="PF71" s="185" t="str">
        <f>IF(OQ70+OQ71+OQ72=7.5,"ü","û")</f>
        <v>û</v>
      </c>
      <c r="PG71" s="226"/>
      <c r="PH71" s="61" t="s">
        <v>48</v>
      </c>
      <c r="PI71" s="62"/>
      <c r="PJ71" s="62"/>
      <c r="PK71" s="62"/>
      <c r="PL71" s="63" t="str">
        <f>IF(PJ71=0," ",(VLOOKUP(PJ71,PROTOKOL!$A$1:$E$28,2))*PK71)</f>
        <v xml:space="preserve"> </v>
      </c>
      <c r="PM71" s="64" t="str">
        <f t="shared" ref="PM71:PM93" si="195">IF(PI71=0," ",PI71-PL71)</f>
        <v xml:space="preserve"> </v>
      </c>
      <c r="PN71" s="65" t="str">
        <f>IF(PJ71=0," ",VLOOKUP(PJ71,PROTOKOL!$A:$E,5,))</f>
        <v xml:space="preserve"> </v>
      </c>
      <c r="PO71" s="82" t="str">
        <f t="shared" ref="PO71:PO93" si="196">IF(PJ71=0," ",PN71*PM71)</f>
        <v xml:space="preserve"> </v>
      </c>
      <c r="PP71" s="61" t="str">
        <f>IF(PR71=0," ",VLOOKUP(PR71,PROTOKOL!$A:$F,6))</f>
        <v xml:space="preserve"> </v>
      </c>
      <c r="PQ71" s="66"/>
      <c r="PR71" s="66"/>
      <c r="PS71" s="62"/>
      <c r="PT71" s="63" t="str">
        <f>IF(PR71=0," ",(VLOOKUP(PR71,PROTOKOL!$A$1:$E$28,2))*PS71)</f>
        <v xml:space="preserve"> </v>
      </c>
      <c r="PU71" s="64" t="str">
        <f t="shared" ref="PU71:PU93" si="197">IF(PQ71=0," ",PQ71-PT71)</f>
        <v xml:space="preserve"> </v>
      </c>
      <c r="PV71" s="65" t="str">
        <f>IF(PR71=0," ",VLOOKUP(PR71,PROTOKOL!$A:$E,5,))</f>
        <v xml:space="preserve"> </v>
      </c>
      <c r="PW71" s="82" t="str">
        <f t="shared" ref="PW71:PW93" si="198">IF(PR71=0," ",PV71*PU71)</f>
        <v xml:space="preserve"> </v>
      </c>
      <c r="PX71" s="65"/>
      <c r="PY71" s="82" t="str">
        <f t="shared" si="112"/>
        <v xml:space="preserve"> </v>
      </c>
      <c r="PZ71" s="117"/>
      <c r="QA71" s="117"/>
      <c r="QB71" s="117"/>
      <c r="QC71" s="117"/>
      <c r="QD71" s="117"/>
      <c r="QE71" s="117"/>
      <c r="QF71" s="117"/>
      <c r="QG71" s="117"/>
      <c r="QH71" s="117"/>
      <c r="QI71" s="117"/>
      <c r="QJ71" s="117"/>
      <c r="QK71" s="117"/>
      <c r="QL71" s="117"/>
      <c r="QM71" s="117"/>
      <c r="QN71" s="117"/>
      <c r="QO71" s="117"/>
    </row>
    <row r="72" spans="1:457" ht="12.75" customHeight="1" thickBot="1">
      <c r="B72" s="227"/>
      <c r="C72" s="61" t="str">
        <f>IF(E72=0," ",VLOOKUP(E72,PROTOKOL!$A:$F,6))</f>
        <v xml:space="preserve"> </v>
      </c>
      <c r="D72" s="62"/>
      <c r="E72" s="62"/>
      <c r="F72" s="62"/>
      <c r="G72" s="63" t="str">
        <f>IF(E72=0," ",(VLOOKUP(E72,PROTOKOL!$A$1:$E$28,2))*F72)</f>
        <v xml:space="preserve"> </v>
      </c>
      <c r="H72" s="64" t="str">
        <f t="shared" si="113"/>
        <v xml:space="preserve"> </v>
      </c>
      <c r="I72" s="65" t="str">
        <f>IF(E72=0," ",VLOOKUP(E72,PROTOKOL!$A:$E,5,))</f>
        <v xml:space="preserve"> </v>
      </c>
      <c r="J72" s="82" t="str">
        <f t="shared" si="114"/>
        <v xml:space="preserve"> </v>
      </c>
      <c r="K72" s="61" t="str">
        <f>IF(M72=0," ",VLOOKUP(M72,PROTOKOL!$A:$F,6))</f>
        <v xml:space="preserve"> </v>
      </c>
      <c r="L72" s="66"/>
      <c r="M72" s="66"/>
      <c r="N72" s="62"/>
      <c r="O72" s="63" t="str">
        <f>IF(M72=0," ",(VLOOKUP(M72,PROTOKOL!$A$1:$E$28,2))*N72)</f>
        <v xml:space="preserve"> </v>
      </c>
      <c r="P72" s="64" t="str">
        <f t="shared" si="115"/>
        <v xml:space="preserve"> </v>
      </c>
      <c r="Q72" s="65" t="str">
        <f>IF(M72=0," ",VLOOKUP(M72,PROTOKOL!$A:$E,5,))</f>
        <v xml:space="preserve"> </v>
      </c>
      <c r="R72" s="82" t="str">
        <f t="shared" si="116"/>
        <v xml:space="preserve"> </v>
      </c>
      <c r="S72" s="65"/>
      <c r="T72" s="82" t="str">
        <f t="shared" ref="T72:T93" si="199">IF(S72=0," ",R72/N72*S72)</f>
        <v xml:space="preserve"> </v>
      </c>
      <c r="U72" s="117"/>
      <c r="V72" s="227"/>
      <c r="W72" s="61" t="str">
        <f>IF(Y72=0," ",VLOOKUP(Y72,PROTOKOL!$A:$F,6))</f>
        <v xml:space="preserve"> </v>
      </c>
      <c r="X72" s="62"/>
      <c r="Y72" s="62"/>
      <c r="Z72" s="62"/>
      <c r="AA72" s="63" t="str">
        <f>IF(Y72=0," ",(VLOOKUP(Y72,PROTOKOL!$A$1:$E$28,2))*Z72)</f>
        <v xml:space="preserve"> </v>
      </c>
      <c r="AB72" s="64" t="str">
        <f t="shared" si="117"/>
        <v xml:space="preserve"> </v>
      </c>
      <c r="AC72" s="65" t="str">
        <f>IF(Y72=0," ",VLOOKUP(Y72,PROTOKOL!$A:$E,5,))</f>
        <v xml:space="preserve"> </v>
      </c>
      <c r="AD72" s="82" t="str">
        <f t="shared" si="118"/>
        <v xml:space="preserve"> </v>
      </c>
      <c r="AE72" s="61" t="str">
        <f>IF(AG72=0," ",VLOOKUP(AG72,PROTOKOL!$A:$F,6))</f>
        <v xml:space="preserve"> </v>
      </c>
      <c r="AF72" s="66"/>
      <c r="AG72" s="66"/>
      <c r="AH72" s="62"/>
      <c r="AI72" s="63" t="str">
        <f>IF(AG72=0," ",(VLOOKUP(AG72,PROTOKOL!$A$1:$E$28,2))*AH72)</f>
        <v xml:space="preserve"> </v>
      </c>
      <c r="AJ72" s="64" t="str">
        <f t="shared" si="119"/>
        <v xml:space="preserve"> </v>
      </c>
      <c r="AK72" s="65" t="str">
        <f>IF(AG72=0," ",VLOOKUP(AG72,PROTOKOL!$A:$E,5,))</f>
        <v xml:space="preserve"> </v>
      </c>
      <c r="AL72" s="82" t="str">
        <f t="shared" si="120"/>
        <v xml:space="preserve"> </v>
      </c>
      <c r="AM72" s="65"/>
      <c r="AN72" s="82" t="str">
        <f t="shared" ref="AN72:AN93" si="200">IF(AM72=0," ",AL72/AH72*AM72)</f>
        <v xml:space="preserve"> </v>
      </c>
      <c r="AO72" s="117"/>
      <c r="AP72" s="227"/>
      <c r="AQ72" s="61" t="str">
        <f>IF(AS72=0," ",VLOOKUP(AS72,PROTOKOL!$A:$F,6))</f>
        <v xml:space="preserve"> </v>
      </c>
      <c r="AR72" s="62"/>
      <c r="AS72" s="62"/>
      <c r="AT72" s="62"/>
      <c r="AU72" s="63" t="str">
        <f>IF(AS72=0," ",(VLOOKUP(AS72,PROTOKOL!$A$1:$E$28,2))*AT72)</f>
        <v xml:space="preserve"> </v>
      </c>
      <c r="AV72" s="64" t="str">
        <f t="shared" si="121"/>
        <v xml:space="preserve"> </v>
      </c>
      <c r="AW72" s="65" t="str">
        <f>IF(AS72=0," ",VLOOKUP(AS72,PROTOKOL!$A:$E,5,))</f>
        <v xml:space="preserve"> </v>
      </c>
      <c r="AX72" s="82" t="str">
        <f t="shared" si="122"/>
        <v xml:space="preserve"> </v>
      </c>
      <c r="AY72" s="61" t="str">
        <f>IF(BA72=0," ",VLOOKUP(BA72,PROTOKOL!$A:$F,6))</f>
        <v xml:space="preserve"> </v>
      </c>
      <c r="AZ72" s="66"/>
      <c r="BA72" s="66"/>
      <c r="BB72" s="62"/>
      <c r="BC72" s="63" t="str">
        <f>IF(BA72=0," ",(VLOOKUP(BA72,PROTOKOL!$A$1:$E$28,2))*BB72)</f>
        <v xml:space="preserve"> </v>
      </c>
      <c r="BD72" s="64" t="str">
        <f t="shared" si="123"/>
        <v xml:space="preserve"> </v>
      </c>
      <c r="BE72" s="65" t="str">
        <f>IF(BA72=0," ",VLOOKUP(BA72,PROTOKOL!$A:$E,5,))</f>
        <v xml:space="preserve"> </v>
      </c>
      <c r="BF72" s="82" t="str">
        <f t="shared" si="124"/>
        <v xml:space="preserve"> </v>
      </c>
      <c r="BG72" s="65"/>
      <c r="BH72" s="82" t="str">
        <f t="shared" ref="BH72:BH93" si="201">IF(BG72=0," ",BF72/BB72*BG72)</f>
        <v xml:space="preserve"> </v>
      </c>
      <c r="BI72" s="117"/>
      <c r="BJ72" s="227"/>
      <c r="BK72" s="61" t="str">
        <f>IF(BM72=0," ",VLOOKUP(BM72,PROTOKOL!$A:$F,6))</f>
        <v xml:space="preserve"> </v>
      </c>
      <c r="BL72" s="62"/>
      <c r="BM72" s="62"/>
      <c r="BN72" s="62"/>
      <c r="BO72" s="63" t="str">
        <f>IF(BM72=0," ",(VLOOKUP(BM72,PROTOKOL!$A$1:$E$28,2))*BN72)</f>
        <v xml:space="preserve"> </v>
      </c>
      <c r="BP72" s="64" t="str">
        <f t="shared" si="125"/>
        <v xml:space="preserve"> </v>
      </c>
      <c r="BQ72" s="65" t="str">
        <f>IF(BM72=0," ",VLOOKUP(BM72,PROTOKOL!$A:$E,5,))</f>
        <v xml:space="preserve"> </v>
      </c>
      <c r="BR72" s="82" t="str">
        <f t="shared" si="126"/>
        <v xml:space="preserve"> </v>
      </c>
      <c r="BS72" s="61" t="str">
        <f>IF(BU72=0," ",VLOOKUP(BU72,PROTOKOL!$A:$F,6))</f>
        <v xml:space="preserve"> </v>
      </c>
      <c r="BT72" s="66"/>
      <c r="BU72" s="66"/>
      <c r="BV72" s="62"/>
      <c r="BW72" s="63" t="str">
        <f>IF(BU72=0," ",(VLOOKUP(BU72,PROTOKOL!$A$1:$E$28,2))*BV72)</f>
        <v xml:space="preserve"> </v>
      </c>
      <c r="BX72" s="64" t="str">
        <f t="shared" si="127"/>
        <v xml:space="preserve"> </v>
      </c>
      <c r="BY72" s="65" t="str">
        <f>IF(BU72=0," ",VLOOKUP(BU72,PROTOKOL!$A:$E,5,))</f>
        <v xml:space="preserve"> </v>
      </c>
      <c r="BZ72" s="82" t="str">
        <f t="shared" si="128"/>
        <v xml:space="preserve"> </v>
      </c>
      <c r="CA72" s="65"/>
      <c r="CB72" s="82" t="str">
        <f t="shared" ref="CB72:CB93" si="202">IF(CA72=0," ",BZ72/BV72*CA72)</f>
        <v xml:space="preserve"> </v>
      </c>
      <c r="CC72" s="117"/>
      <c r="CD72" s="227"/>
      <c r="CE72" s="61" t="str">
        <f>IF(CG72=0," ",VLOOKUP(CG72,PROTOKOL!$A:$F,6))</f>
        <v xml:space="preserve"> </v>
      </c>
      <c r="CF72" s="62"/>
      <c r="CG72" s="62"/>
      <c r="CH72" s="62"/>
      <c r="CI72" s="63" t="str">
        <f>IF(CG72=0," ",(VLOOKUP(CG72,PROTOKOL!$A$1:$E$28,2))*CH72)</f>
        <v xml:space="preserve"> </v>
      </c>
      <c r="CJ72" s="64" t="str">
        <f t="shared" si="129"/>
        <v xml:space="preserve"> </v>
      </c>
      <c r="CK72" s="65" t="str">
        <f>IF(CG72=0," ",VLOOKUP(CG72,PROTOKOL!$A:$E,5,))</f>
        <v xml:space="preserve"> </v>
      </c>
      <c r="CL72" s="82" t="str">
        <f t="shared" si="130"/>
        <v xml:space="preserve"> </v>
      </c>
      <c r="CM72" s="61" t="str">
        <f>IF(CO72=0," ",VLOOKUP(CO72,PROTOKOL!$A:$F,6))</f>
        <v xml:space="preserve"> </v>
      </c>
      <c r="CN72" s="66"/>
      <c r="CO72" s="66"/>
      <c r="CP72" s="62"/>
      <c r="CQ72" s="63" t="str">
        <f>IF(CO72=0," ",(VLOOKUP(CO72,PROTOKOL!$A$1:$E$28,2))*CP72)</f>
        <v xml:space="preserve"> </v>
      </c>
      <c r="CR72" s="64" t="str">
        <f t="shared" si="131"/>
        <v xml:space="preserve"> </v>
      </c>
      <c r="CS72" s="65" t="str">
        <f>IF(CO72=0," ",VLOOKUP(CO72,PROTOKOL!$A:$E,5,))</f>
        <v xml:space="preserve"> </v>
      </c>
      <c r="CT72" s="82" t="str">
        <f t="shared" si="132"/>
        <v xml:space="preserve"> </v>
      </c>
      <c r="CU72" s="65"/>
      <c r="CV72" s="82" t="str">
        <f t="shared" ref="CV72:CV93" si="203">IF(CU72=0," ",CT72/CP72*CU72)</f>
        <v xml:space="preserve"> </v>
      </c>
      <c r="CW72" s="117"/>
      <c r="CX72" s="227"/>
      <c r="CY72" s="61" t="str">
        <f>IF(DA72=0," ",VLOOKUP(DA72,PROTOKOL!$A:$F,6))</f>
        <v xml:space="preserve"> </v>
      </c>
      <c r="CZ72" s="62"/>
      <c r="DA72" s="62"/>
      <c r="DB72" s="62"/>
      <c r="DC72" s="63" t="str">
        <f>IF(DA72=0," ",(VLOOKUP(DA72,PROTOKOL!$A$1:$E$28,2))*DB72)</f>
        <v xml:space="preserve"> </v>
      </c>
      <c r="DD72" s="64" t="str">
        <f t="shared" si="133"/>
        <v xml:space="preserve"> </v>
      </c>
      <c r="DE72" s="65" t="str">
        <f>IF(DA72=0," ",VLOOKUP(DA72,PROTOKOL!$A:$E,5,))</f>
        <v xml:space="preserve"> </v>
      </c>
      <c r="DF72" s="82" t="str">
        <f t="shared" si="134"/>
        <v xml:space="preserve"> </v>
      </c>
      <c r="DG72" s="61" t="str">
        <f>IF(DI72=0," ",VLOOKUP(DI72,PROTOKOL!$A:$F,6))</f>
        <v xml:space="preserve"> </v>
      </c>
      <c r="DH72" s="66"/>
      <c r="DI72" s="66"/>
      <c r="DJ72" s="62"/>
      <c r="DK72" s="63" t="str">
        <f>IF(DI72=0," ",(VLOOKUP(DI72,PROTOKOL!$A$1:$E$28,2))*DJ72)</f>
        <v xml:space="preserve"> </v>
      </c>
      <c r="DL72" s="64" t="str">
        <f t="shared" si="135"/>
        <v xml:space="preserve"> </v>
      </c>
      <c r="DM72" s="65" t="str">
        <f>IF(DI72=0," ",VLOOKUP(DI72,PROTOKOL!$A:$E,5,))</f>
        <v xml:space="preserve"> </v>
      </c>
      <c r="DN72" s="82" t="str">
        <f t="shared" si="136"/>
        <v xml:space="preserve"> </v>
      </c>
      <c r="DO72" s="65"/>
      <c r="DP72" s="82" t="str">
        <f t="shared" ref="DP72:DP93" si="204">IF(DO72=0," ",DN72/DJ72*DO72)</f>
        <v xml:space="preserve"> </v>
      </c>
      <c r="DQ72" s="117"/>
      <c r="DR72" s="227"/>
      <c r="DS72" s="61" t="str">
        <f>IF(DU72=0," ",VLOOKUP(DU72,PROTOKOL!$A:$F,6))</f>
        <v xml:space="preserve"> </v>
      </c>
      <c r="DT72" s="62"/>
      <c r="DU72" s="62"/>
      <c r="DV72" s="62"/>
      <c r="DW72" s="63" t="str">
        <f>IF(DU72=0," ",(VLOOKUP(DU72,PROTOKOL!$A$1:$E$28,2))*DV72)</f>
        <v xml:space="preserve"> </v>
      </c>
      <c r="DX72" s="64" t="str">
        <f t="shared" si="137"/>
        <v xml:space="preserve"> </v>
      </c>
      <c r="DY72" s="65" t="str">
        <f>IF(DU72=0," ",VLOOKUP(DU72,PROTOKOL!$A:$E,5,))</f>
        <v xml:space="preserve"> </v>
      </c>
      <c r="DZ72" s="82" t="str">
        <f t="shared" si="138"/>
        <v xml:space="preserve"> </v>
      </c>
      <c r="EA72" s="61" t="str">
        <f>IF(EC72=0," ",VLOOKUP(EC72,PROTOKOL!$A:$F,6))</f>
        <v xml:space="preserve"> </v>
      </c>
      <c r="EB72" s="66"/>
      <c r="EC72" s="66"/>
      <c r="ED72" s="62"/>
      <c r="EE72" s="63" t="str">
        <f>IF(EC72=0," ",(VLOOKUP(EC72,PROTOKOL!$A$1:$E$28,2))*ED72)</f>
        <v xml:space="preserve"> </v>
      </c>
      <c r="EF72" s="64" t="str">
        <f t="shared" si="139"/>
        <v xml:space="preserve"> </v>
      </c>
      <c r="EG72" s="65" t="str">
        <f>IF(EC72=0," ",VLOOKUP(EC72,PROTOKOL!$A:$E,5,))</f>
        <v xml:space="preserve"> </v>
      </c>
      <c r="EH72" s="82" t="str">
        <f t="shared" si="140"/>
        <v xml:space="preserve"> </v>
      </c>
      <c r="EI72" s="65"/>
      <c r="EJ72" s="82" t="str">
        <f t="shared" ref="EJ72:EJ93" si="205">IF(EI72=0," ",EH72/ED72*EI72)</f>
        <v xml:space="preserve"> </v>
      </c>
      <c r="EK72" s="117"/>
      <c r="EL72" s="227"/>
      <c r="EM72" s="61" t="str">
        <f>IF(EO72=0," ",VLOOKUP(EO72,PROTOKOL!$A:$F,6))</f>
        <v xml:space="preserve"> </v>
      </c>
      <c r="EN72" s="62"/>
      <c r="EO72" s="62"/>
      <c r="EP72" s="62"/>
      <c r="EQ72" s="63" t="str">
        <f>IF(EO72=0," ",(VLOOKUP(EO72,PROTOKOL!$A$1:$E$28,2))*EP72)</f>
        <v xml:space="preserve"> </v>
      </c>
      <c r="ER72" s="64" t="str">
        <f t="shared" si="141"/>
        <v xml:space="preserve"> </v>
      </c>
      <c r="ES72" s="65" t="str">
        <f>IF(EO72=0," ",VLOOKUP(EO72,PROTOKOL!$A:$E,5,))</f>
        <v xml:space="preserve"> </v>
      </c>
      <c r="ET72" s="82" t="str">
        <f t="shared" si="142"/>
        <v xml:space="preserve"> </v>
      </c>
      <c r="EU72" s="61" t="str">
        <f>IF(EW72=0," ",VLOOKUP(EW72,PROTOKOL!$A:$F,6))</f>
        <v xml:space="preserve"> </v>
      </c>
      <c r="EV72" s="66"/>
      <c r="EW72" s="66"/>
      <c r="EX72" s="62"/>
      <c r="EY72" s="63" t="str">
        <f>IF(EW72=0," ",(VLOOKUP(EW72,PROTOKOL!$A$1:$E$28,2))*EX72)</f>
        <v xml:space="preserve"> </v>
      </c>
      <c r="EZ72" s="64" t="str">
        <f t="shared" si="143"/>
        <v xml:space="preserve"> </v>
      </c>
      <c r="FA72" s="65" t="str">
        <f>IF(EW72=0," ",VLOOKUP(EW72,PROTOKOL!$A:$E,5,))</f>
        <v xml:space="preserve"> </v>
      </c>
      <c r="FB72" s="82" t="str">
        <f t="shared" si="144"/>
        <v xml:space="preserve"> </v>
      </c>
      <c r="FC72" s="65"/>
      <c r="FD72" s="82" t="str">
        <f t="shared" ref="FD72:FD93" si="206">IF(FC72=0," ",FB72/EX72*FC72)</f>
        <v xml:space="preserve"> </v>
      </c>
      <c r="FE72" s="117"/>
      <c r="FF72" s="227"/>
      <c r="FG72" s="61" t="str">
        <f>IF(FI72=0," ",VLOOKUP(FI72,PROTOKOL!$A:$F,6))</f>
        <v xml:space="preserve"> </v>
      </c>
      <c r="FH72" s="62"/>
      <c r="FI72" s="62"/>
      <c r="FJ72" s="62"/>
      <c r="FK72" s="63" t="str">
        <f>IF(FI72=0," ",(VLOOKUP(FI72,PROTOKOL!$A$1:$E$28,2))*FJ72)</f>
        <v xml:space="preserve"> </v>
      </c>
      <c r="FL72" s="64" t="str">
        <f t="shared" si="145"/>
        <v xml:space="preserve"> </v>
      </c>
      <c r="FM72" s="65" t="str">
        <f>IF(FI72=0," ",VLOOKUP(FI72,PROTOKOL!$A:$E,5,))</f>
        <v xml:space="preserve"> </v>
      </c>
      <c r="FN72" s="82" t="str">
        <f t="shared" si="146"/>
        <v xml:space="preserve"> </v>
      </c>
      <c r="FO72" s="61" t="str">
        <f>IF(FQ72=0," ",VLOOKUP(FQ72,PROTOKOL!$A:$F,6))</f>
        <v xml:space="preserve"> </v>
      </c>
      <c r="FP72" s="66"/>
      <c r="FQ72" s="66"/>
      <c r="FR72" s="62"/>
      <c r="FS72" s="63" t="str">
        <f>IF(FQ72=0," ",(VLOOKUP(FQ72,PROTOKOL!$A$1:$E$28,2))*FR72)</f>
        <v xml:space="preserve"> </v>
      </c>
      <c r="FT72" s="64" t="str">
        <f t="shared" si="147"/>
        <v xml:space="preserve"> </v>
      </c>
      <c r="FU72" s="65" t="str">
        <f>IF(FQ72=0," ",VLOOKUP(FQ72,PROTOKOL!$A:$E,5,))</f>
        <v xml:space="preserve"> </v>
      </c>
      <c r="FV72" s="82" t="str">
        <f t="shared" si="148"/>
        <v xml:space="preserve"> </v>
      </c>
      <c r="FW72" s="65"/>
      <c r="FX72" s="82" t="str">
        <f t="shared" ref="FX72:FX93" si="207">IF(FW72=0," ",FV72/FR72*FW72)</f>
        <v xml:space="preserve"> </v>
      </c>
      <c r="FY72" s="117"/>
      <c r="FZ72" s="227"/>
      <c r="GA72" s="61" t="str">
        <f>IF(GC72=0," ",VLOOKUP(GC72,PROTOKOL!$A:$F,6))</f>
        <v xml:space="preserve"> </v>
      </c>
      <c r="GB72" s="62"/>
      <c r="GC72" s="62"/>
      <c r="GD72" s="62"/>
      <c r="GE72" s="63" t="str">
        <f>IF(GC72=0," ",(VLOOKUP(GC72,PROTOKOL!$A$1:$E$28,2))*GD72)</f>
        <v xml:space="preserve"> </v>
      </c>
      <c r="GF72" s="64" t="str">
        <f t="shared" si="149"/>
        <v xml:space="preserve"> </v>
      </c>
      <c r="GG72" s="65" t="str">
        <f>IF(GC72=0," ",VLOOKUP(GC72,PROTOKOL!$A:$E,5,))</f>
        <v xml:space="preserve"> </v>
      </c>
      <c r="GH72" s="82" t="str">
        <f t="shared" si="150"/>
        <v xml:space="preserve"> </v>
      </c>
      <c r="GI72" s="61" t="str">
        <f>IF(GK72=0," ",VLOOKUP(GK72,PROTOKOL!$A:$F,6))</f>
        <v xml:space="preserve"> </v>
      </c>
      <c r="GJ72" s="66"/>
      <c r="GK72" s="66"/>
      <c r="GL72" s="62"/>
      <c r="GM72" s="63" t="str">
        <f>IF(GK72=0," ",(VLOOKUP(GK72,PROTOKOL!$A$1:$E$28,2))*GL72)</f>
        <v xml:space="preserve"> </v>
      </c>
      <c r="GN72" s="64" t="str">
        <f t="shared" si="151"/>
        <v xml:space="preserve"> </v>
      </c>
      <c r="GO72" s="65" t="str">
        <f>IF(GK72=0," ",VLOOKUP(GK72,PROTOKOL!$A:$E,5,))</f>
        <v xml:space="preserve"> </v>
      </c>
      <c r="GP72" s="82" t="str">
        <f t="shared" si="152"/>
        <v xml:space="preserve"> </v>
      </c>
      <c r="GQ72" s="65"/>
      <c r="GR72" s="82" t="str">
        <f t="shared" ref="GR72:GR93" si="208">IF(GQ72=0," ",GP72/GL72*GQ72)</f>
        <v xml:space="preserve"> </v>
      </c>
      <c r="GS72" s="117"/>
      <c r="GT72" s="227"/>
      <c r="GU72" s="61" t="str">
        <f>IF(GW72=0," ",VLOOKUP(GW72,PROTOKOL!$A:$F,6))</f>
        <v xml:space="preserve"> </v>
      </c>
      <c r="GV72" s="62"/>
      <c r="GW72" s="62"/>
      <c r="GX72" s="62"/>
      <c r="GY72" s="63" t="str">
        <f>IF(GW72=0," ",(VLOOKUP(GW72,PROTOKOL!$A$1:$E$28,2))*GX72)</f>
        <v xml:space="preserve"> </v>
      </c>
      <c r="GZ72" s="64" t="str">
        <f t="shared" si="153"/>
        <v xml:space="preserve"> </v>
      </c>
      <c r="HA72" s="65" t="str">
        <f>IF(GW72=0," ",VLOOKUP(GW72,PROTOKOL!$A:$E,5,))</f>
        <v xml:space="preserve"> </v>
      </c>
      <c r="HB72" s="82" t="str">
        <f t="shared" si="154"/>
        <v xml:space="preserve"> </v>
      </c>
      <c r="HC72" s="61" t="str">
        <f>IF(HE72=0," ",VLOOKUP(HE72,PROTOKOL!$A:$F,6))</f>
        <v xml:space="preserve"> </v>
      </c>
      <c r="HD72" s="66"/>
      <c r="HE72" s="66"/>
      <c r="HF72" s="62"/>
      <c r="HG72" s="63" t="str">
        <f>IF(HE72=0," ",(VLOOKUP(HE72,PROTOKOL!$A$1:$E$28,2))*HF72)</f>
        <v xml:space="preserve"> </v>
      </c>
      <c r="HH72" s="64" t="str">
        <f t="shared" si="155"/>
        <v xml:space="preserve"> </v>
      </c>
      <c r="HI72" s="65" t="str">
        <f>IF(HE72=0," ",VLOOKUP(HE72,PROTOKOL!$A:$E,5,))</f>
        <v xml:space="preserve"> </v>
      </c>
      <c r="HJ72" s="82" t="str">
        <f t="shared" si="156"/>
        <v xml:space="preserve"> </v>
      </c>
      <c r="HK72" s="65"/>
      <c r="HL72" s="82" t="str">
        <f t="shared" ref="HL72:HL93" si="209">IF(HK72=0," ",HJ72/HF72*HK72)</f>
        <v xml:space="preserve"> </v>
      </c>
      <c r="HM72" s="117"/>
      <c r="HN72" s="227"/>
      <c r="HO72" s="61" t="str">
        <f>IF(HQ72=0," ",VLOOKUP(HQ72,PROTOKOL!$A:$F,6))</f>
        <v xml:space="preserve"> </v>
      </c>
      <c r="HP72" s="62"/>
      <c r="HQ72" s="62"/>
      <c r="HR72" s="62"/>
      <c r="HS72" s="63" t="str">
        <f>IF(HQ72=0," ",(VLOOKUP(HQ72,PROTOKOL!$A$1:$E$28,2))*HR72)</f>
        <v xml:space="preserve"> </v>
      </c>
      <c r="HT72" s="64" t="str">
        <f t="shared" si="157"/>
        <v xml:space="preserve"> </v>
      </c>
      <c r="HU72" s="65" t="str">
        <f>IF(HQ72=0," ",VLOOKUP(HQ72,PROTOKOL!$A:$E,5,))</f>
        <v xml:space="preserve"> </v>
      </c>
      <c r="HV72" s="82" t="str">
        <f t="shared" si="158"/>
        <v xml:space="preserve"> </v>
      </c>
      <c r="HW72" s="61" t="str">
        <f>IF(HY72=0," ",VLOOKUP(HY72,PROTOKOL!$A:$F,6))</f>
        <v xml:space="preserve"> </v>
      </c>
      <c r="HX72" s="66"/>
      <c r="HY72" s="66"/>
      <c r="HZ72" s="62"/>
      <c r="IA72" s="63" t="str">
        <f>IF(HY72=0," ",(VLOOKUP(HY72,PROTOKOL!$A$1:$E$28,2))*HZ72)</f>
        <v xml:space="preserve"> </v>
      </c>
      <c r="IB72" s="64" t="str">
        <f t="shared" si="159"/>
        <v xml:space="preserve"> </v>
      </c>
      <c r="IC72" s="65" t="str">
        <f>IF(HY72=0," ",VLOOKUP(HY72,PROTOKOL!$A:$E,5,))</f>
        <v xml:space="preserve"> </v>
      </c>
      <c r="ID72" s="82" t="str">
        <f t="shared" si="160"/>
        <v xml:space="preserve"> </v>
      </c>
      <c r="IE72" s="65"/>
      <c r="IF72" s="82" t="str">
        <f t="shared" ref="IF72:IF93" si="210">IF(IE72=0," ",ID72/HZ72*IE72)</f>
        <v xml:space="preserve"> </v>
      </c>
      <c r="IG72" s="117"/>
      <c r="IH72" s="227"/>
      <c r="II72" s="61" t="str">
        <f>IF(IK72=0," ",VLOOKUP(IK72,PROTOKOL!$A:$F,6))</f>
        <v xml:space="preserve"> </v>
      </c>
      <c r="IJ72" s="62"/>
      <c r="IK72" s="62"/>
      <c r="IL72" s="62"/>
      <c r="IM72" s="63" t="str">
        <f>IF(IK72=0," ",(VLOOKUP(IK72,PROTOKOL!$A$1:$E$28,2))*IL72)</f>
        <v xml:space="preserve"> </v>
      </c>
      <c r="IN72" s="64" t="str">
        <f t="shared" si="161"/>
        <v xml:space="preserve"> </v>
      </c>
      <c r="IO72" s="65" t="str">
        <f>IF(IK72=0," ",VLOOKUP(IK72,PROTOKOL!$A:$E,5,))</f>
        <v xml:space="preserve"> </v>
      </c>
      <c r="IP72" s="82" t="str">
        <f t="shared" si="162"/>
        <v xml:space="preserve"> </v>
      </c>
      <c r="IQ72" s="61" t="str">
        <f>IF(IS72=0," ",VLOOKUP(IS72,PROTOKOL!$A:$F,6))</f>
        <v xml:space="preserve"> </v>
      </c>
      <c r="IR72" s="66"/>
      <c r="IS72" s="66"/>
      <c r="IT72" s="62"/>
      <c r="IU72" s="63" t="str">
        <f>IF(IS72=0," ",(VLOOKUP(IS72,PROTOKOL!$A$1:$E$28,2))*IT72)</f>
        <v xml:space="preserve"> </v>
      </c>
      <c r="IV72" s="64" t="str">
        <f t="shared" si="163"/>
        <v xml:space="preserve"> </v>
      </c>
      <c r="IW72" s="65" t="str">
        <f>IF(IS72=0," ",VLOOKUP(IS72,PROTOKOL!$A:$E,5,))</f>
        <v xml:space="preserve"> </v>
      </c>
      <c r="IX72" s="82" t="str">
        <f t="shared" si="164"/>
        <v xml:space="preserve"> </v>
      </c>
      <c r="IY72" s="65"/>
      <c r="IZ72" s="82" t="str">
        <f t="shared" ref="IZ72:IZ93" si="211">IF(IY72=0," ",IX72/IT72*IY72)</f>
        <v xml:space="preserve"> </v>
      </c>
      <c r="JA72" s="117"/>
      <c r="JB72" s="227"/>
      <c r="JC72" s="61" t="str">
        <f>IF(JE72=0," ",VLOOKUP(JE72,PROTOKOL!$A:$F,6))</f>
        <v xml:space="preserve"> </v>
      </c>
      <c r="JD72" s="62"/>
      <c r="JE72" s="62"/>
      <c r="JF72" s="62"/>
      <c r="JG72" s="63" t="str">
        <f>IF(JE72=0," ",(VLOOKUP(JE72,PROTOKOL!$A$1:$E$28,2))*JF72)</f>
        <v xml:space="preserve"> </v>
      </c>
      <c r="JH72" s="64" t="str">
        <f t="shared" si="165"/>
        <v xml:space="preserve"> </v>
      </c>
      <c r="JI72" s="65" t="str">
        <f>IF(JE72=0," ",VLOOKUP(JE72,PROTOKOL!$A:$E,5,))</f>
        <v xml:space="preserve"> </v>
      </c>
      <c r="JJ72" s="82" t="str">
        <f t="shared" si="166"/>
        <v xml:space="preserve"> </v>
      </c>
      <c r="JK72" s="61" t="str">
        <f>IF(JM72=0," ",VLOOKUP(JM72,PROTOKOL!$A:$F,6))</f>
        <v xml:space="preserve"> </v>
      </c>
      <c r="JL72" s="66"/>
      <c r="JM72" s="66"/>
      <c r="JN72" s="62"/>
      <c r="JO72" s="63" t="str">
        <f>IF(JM72=0," ",(VLOOKUP(JM72,PROTOKOL!$A$1:$E$28,2))*JN72)</f>
        <v xml:space="preserve"> </v>
      </c>
      <c r="JP72" s="64" t="str">
        <f t="shared" si="167"/>
        <v xml:space="preserve"> </v>
      </c>
      <c r="JQ72" s="65" t="str">
        <f>IF(JM72=0," ",VLOOKUP(JM72,PROTOKOL!$A:$E,5,))</f>
        <v xml:space="preserve"> </v>
      </c>
      <c r="JR72" s="82" t="str">
        <f t="shared" si="168"/>
        <v xml:space="preserve"> </v>
      </c>
      <c r="JS72" s="65"/>
      <c r="JT72" s="82" t="str">
        <f t="shared" ref="JT72:JT93" si="212">IF(JS72=0," ",JR72/JN72*JS72)</f>
        <v xml:space="preserve"> </v>
      </c>
      <c r="JU72" s="117"/>
      <c r="JV72" s="227"/>
      <c r="JW72" s="61" t="str">
        <f>IF(JY72=0," ",VLOOKUP(JY72,PROTOKOL!$A:$F,6))</f>
        <v xml:space="preserve"> </v>
      </c>
      <c r="JX72" s="62"/>
      <c r="JY72" s="62"/>
      <c r="JZ72" s="62"/>
      <c r="KA72" s="63" t="str">
        <f>IF(JY72=0," ",(VLOOKUP(JY72,PROTOKOL!$A$1:$E$28,2))*JZ72)</f>
        <v xml:space="preserve"> </v>
      </c>
      <c r="KB72" s="64" t="str">
        <f t="shared" si="169"/>
        <v xml:space="preserve"> </v>
      </c>
      <c r="KC72" s="65" t="str">
        <f>IF(JY72=0," ",VLOOKUP(JY72,PROTOKOL!$A:$E,5,))</f>
        <v xml:space="preserve"> </v>
      </c>
      <c r="KD72" s="82" t="str">
        <f t="shared" si="170"/>
        <v xml:space="preserve"> </v>
      </c>
      <c r="KE72" s="61" t="str">
        <f>IF(KG72=0," ",VLOOKUP(KG72,PROTOKOL!$A:$F,6))</f>
        <v xml:space="preserve"> </v>
      </c>
      <c r="KF72" s="66"/>
      <c r="KG72" s="66"/>
      <c r="KH72" s="62"/>
      <c r="KI72" s="63" t="str">
        <f>IF(KG72=0," ",(VLOOKUP(KG72,PROTOKOL!$A$1:$E$28,2))*KH72)</f>
        <v xml:space="preserve"> </v>
      </c>
      <c r="KJ72" s="64" t="str">
        <f t="shared" si="171"/>
        <v xml:space="preserve"> </v>
      </c>
      <c r="KK72" s="65" t="str">
        <f>IF(KG72=0," ",VLOOKUP(KG72,PROTOKOL!$A:$E,5,))</f>
        <v xml:space="preserve"> </v>
      </c>
      <c r="KL72" s="82" t="str">
        <f t="shared" si="172"/>
        <v xml:space="preserve"> </v>
      </c>
      <c r="KM72" s="65"/>
      <c r="KN72" s="82" t="str">
        <f t="shared" ref="KN72:KN93" si="213">IF(KM72=0," ",KL72/KH72*KM72)</f>
        <v xml:space="preserve"> </v>
      </c>
      <c r="KO72" s="117"/>
      <c r="KP72" s="227"/>
      <c r="KQ72" s="61" t="str">
        <f>IF(KS72=0," ",VLOOKUP(KS72,PROTOKOL!$A:$F,6))</f>
        <v>KOKU TESTİ</v>
      </c>
      <c r="KR72" s="62">
        <v>1</v>
      </c>
      <c r="KS72" s="62">
        <v>16</v>
      </c>
      <c r="KT72" s="62">
        <v>1</v>
      </c>
      <c r="KU72" s="63">
        <f>IF(KS72=0," ",(VLOOKUP(KS72,PROTOKOL!$A$1:$E$28,2))*KT72)</f>
        <v>0</v>
      </c>
      <c r="KV72" s="64">
        <f t="shared" si="173"/>
        <v>1</v>
      </c>
      <c r="KW72" s="65">
        <f>IF(KS72=0," ",VLOOKUP(KS72,PROTOKOL!$A:$E,5,))</f>
        <v>25.405435113750318</v>
      </c>
      <c r="KX72" s="82">
        <f>IF(KS72=0," ",KW72*KV72)/7.5*1</f>
        <v>3.3873913485000426</v>
      </c>
      <c r="KY72" s="61" t="str">
        <f>IF(LA72=0," ",VLOOKUP(LA72,PROTOKOL!$A:$F,6))</f>
        <v xml:space="preserve"> </v>
      </c>
      <c r="KZ72" s="66"/>
      <c r="LA72" s="66"/>
      <c r="LB72" s="62"/>
      <c r="LC72" s="63" t="str">
        <f>IF(LA72=0," ",(VLOOKUP(LA72,PROTOKOL!$A$1:$E$28,2))*LB72)</f>
        <v xml:space="preserve"> </v>
      </c>
      <c r="LD72" s="64" t="str">
        <f t="shared" si="175"/>
        <v xml:space="preserve"> </v>
      </c>
      <c r="LE72" s="65" t="str">
        <f>IF(LA72=0," ",VLOOKUP(LA72,PROTOKOL!$A:$E,5,))</f>
        <v xml:space="preserve"> </v>
      </c>
      <c r="LF72" s="82" t="str">
        <f t="shared" si="176"/>
        <v xml:space="preserve"> </v>
      </c>
      <c r="LG72" s="65"/>
      <c r="LH72" s="82" t="str">
        <f t="shared" ref="LH72:LH93" si="214">IF(LG72=0," ",LF72/LB72*LG72)</f>
        <v xml:space="preserve"> </v>
      </c>
      <c r="LI72" s="117"/>
      <c r="LJ72" s="227"/>
      <c r="LK72" s="61" t="str">
        <f>IF(LM72=0," ",VLOOKUP(LM72,PROTOKOL!$A:$F,6))</f>
        <v xml:space="preserve"> </v>
      </c>
      <c r="LL72" s="62"/>
      <c r="LM72" s="62"/>
      <c r="LN72" s="62"/>
      <c r="LO72" s="63" t="str">
        <f>IF(LM72=0," ",(VLOOKUP(LM72,PROTOKOL!$A$1:$E$28,2))*LN72)</f>
        <v xml:space="preserve"> </v>
      </c>
      <c r="LP72" s="64" t="str">
        <f t="shared" si="177"/>
        <v xml:space="preserve"> </v>
      </c>
      <c r="LQ72" s="65" t="str">
        <f>IF(LM72=0," ",VLOOKUP(LM72,PROTOKOL!$A:$E,5,))</f>
        <v xml:space="preserve"> </v>
      </c>
      <c r="LR72" s="82" t="str">
        <f t="shared" si="178"/>
        <v xml:space="preserve"> </v>
      </c>
      <c r="LS72" s="61" t="str">
        <f>IF(LU72=0," ",VLOOKUP(LU72,PROTOKOL!$A:$F,6))</f>
        <v xml:space="preserve"> </v>
      </c>
      <c r="LT72" s="66"/>
      <c r="LU72" s="66"/>
      <c r="LV72" s="62"/>
      <c r="LW72" s="63" t="str">
        <f>IF(LU72=0," ",(VLOOKUP(LU72,PROTOKOL!$A$1:$E$28,2))*LV72)</f>
        <v xml:space="preserve"> </v>
      </c>
      <c r="LX72" s="64" t="str">
        <f t="shared" si="179"/>
        <v xml:space="preserve"> </v>
      </c>
      <c r="LY72" s="65" t="str">
        <f>IF(LU72=0," ",VLOOKUP(LU72,PROTOKOL!$A:$E,5,))</f>
        <v xml:space="preserve"> </v>
      </c>
      <c r="LZ72" s="82" t="str">
        <f t="shared" si="180"/>
        <v xml:space="preserve"> </v>
      </c>
      <c r="MA72" s="65"/>
      <c r="MB72" s="82" t="str">
        <f t="shared" ref="MB72:MB93" si="215">IF(MA72=0," ",LZ72/LV72*MA72)</f>
        <v xml:space="preserve"> </v>
      </c>
      <c r="MC72" s="117"/>
      <c r="MD72" s="227"/>
      <c r="ME72" s="61" t="str">
        <f>IF(MG72=0," ",VLOOKUP(MG72,PROTOKOL!$A:$F,6))</f>
        <v xml:space="preserve"> </v>
      </c>
      <c r="MF72" s="62"/>
      <c r="MG72" s="62"/>
      <c r="MH72" s="62"/>
      <c r="MI72" s="63" t="str">
        <f>IF(MG72=0," ",(VLOOKUP(MG72,PROTOKOL!$A$1:$E$28,2))*MH72)</f>
        <v xml:space="preserve"> </v>
      </c>
      <c r="MJ72" s="64" t="str">
        <f t="shared" si="181"/>
        <v xml:space="preserve"> </v>
      </c>
      <c r="MK72" s="65" t="str">
        <f>IF(MG72=0," ",VLOOKUP(MG72,PROTOKOL!$A:$E,5,))</f>
        <v xml:space="preserve"> </v>
      </c>
      <c r="ML72" s="82" t="str">
        <f t="shared" si="182"/>
        <v xml:space="preserve"> </v>
      </c>
      <c r="MM72" s="61" t="str">
        <f>IF(MO72=0," ",VLOOKUP(MO72,PROTOKOL!$A:$F,6))</f>
        <v xml:space="preserve"> </v>
      </c>
      <c r="MN72" s="66"/>
      <c r="MO72" s="66"/>
      <c r="MP72" s="62"/>
      <c r="MQ72" s="63" t="str">
        <f>IF(MO72=0," ",(VLOOKUP(MO72,PROTOKOL!$A$1:$E$28,2))*MP72)</f>
        <v xml:space="preserve"> </v>
      </c>
      <c r="MR72" s="64" t="str">
        <f t="shared" si="183"/>
        <v xml:space="preserve"> </v>
      </c>
      <c r="MS72" s="65" t="str">
        <f>IF(MO72=0," ",VLOOKUP(MO72,PROTOKOL!$A:$E,5,))</f>
        <v xml:space="preserve"> </v>
      </c>
      <c r="MT72" s="82" t="str">
        <f t="shared" si="184"/>
        <v xml:space="preserve"> </v>
      </c>
      <c r="MU72" s="65"/>
      <c r="MV72" s="82" t="str">
        <f t="shared" ref="MV72:MV93" si="216">IF(MU72=0," ",MT72/MP72*MU72)</f>
        <v xml:space="preserve"> </v>
      </c>
      <c r="MW72" s="117"/>
      <c r="MX72" s="227"/>
      <c r="MY72" s="61" t="str">
        <f>IF(NA72=0," ",VLOOKUP(NA72,PROTOKOL!$A:$F,6))</f>
        <v xml:space="preserve"> </v>
      </c>
      <c r="MZ72" s="62"/>
      <c r="NA72" s="62"/>
      <c r="NB72" s="62"/>
      <c r="NC72" s="63" t="str">
        <f>IF(NA72=0," ",(VLOOKUP(NA72,PROTOKOL!$A$1:$E$28,2))*NB72)</f>
        <v xml:space="preserve"> </v>
      </c>
      <c r="ND72" s="64" t="str">
        <f t="shared" si="185"/>
        <v xml:space="preserve"> </v>
      </c>
      <c r="NE72" s="65" t="str">
        <f>IF(NA72=0," ",VLOOKUP(NA72,PROTOKOL!$A:$E,5,))</f>
        <v xml:space="preserve"> </v>
      </c>
      <c r="NF72" s="82" t="str">
        <f t="shared" si="186"/>
        <v xml:space="preserve"> </v>
      </c>
      <c r="NG72" s="61" t="str">
        <f>IF(NI72=0," ",VLOOKUP(NI72,PROTOKOL!$A:$F,6))</f>
        <v xml:space="preserve"> </v>
      </c>
      <c r="NH72" s="66"/>
      <c r="NI72" s="66"/>
      <c r="NJ72" s="62"/>
      <c r="NK72" s="63" t="str">
        <f>IF(NI72=0," ",(VLOOKUP(NI72,PROTOKOL!$A$1:$E$28,2))*NJ72)</f>
        <v xml:space="preserve"> </v>
      </c>
      <c r="NL72" s="64" t="str">
        <f t="shared" si="187"/>
        <v xml:space="preserve"> </v>
      </c>
      <c r="NM72" s="65" t="str">
        <f>IF(NI72=0," ",VLOOKUP(NI72,PROTOKOL!$A:$E,5,))</f>
        <v xml:space="preserve"> </v>
      </c>
      <c r="NN72" s="82" t="str">
        <f t="shared" si="188"/>
        <v xml:space="preserve"> </v>
      </c>
      <c r="NO72" s="65"/>
      <c r="NP72" s="82" t="str">
        <f t="shared" ref="NP72:NP93" si="217">IF(NO72=0," ",NN72/NJ72*NO72)</f>
        <v xml:space="preserve"> </v>
      </c>
      <c r="NQ72" s="117"/>
      <c r="NR72" s="227"/>
      <c r="NS72" s="61" t="str">
        <f>IF(NU72=0," ",VLOOKUP(NU72,PROTOKOL!$A:$F,6))</f>
        <v xml:space="preserve"> </v>
      </c>
      <c r="NT72" s="62"/>
      <c r="NU72" s="62"/>
      <c r="NV72" s="62"/>
      <c r="NW72" s="63" t="str">
        <f>IF(NU72=0," ",(VLOOKUP(NU72,PROTOKOL!$A$1:$E$28,2))*NV72)</f>
        <v xml:space="preserve"> </v>
      </c>
      <c r="NX72" s="64" t="str">
        <f t="shared" si="189"/>
        <v xml:space="preserve"> </v>
      </c>
      <c r="NY72" s="65" t="str">
        <f>IF(NU72=0," ",VLOOKUP(NU72,PROTOKOL!$A:$E,5,))</f>
        <v xml:space="preserve"> </v>
      </c>
      <c r="NZ72" s="82" t="str">
        <f t="shared" si="190"/>
        <v xml:space="preserve"> </v>
      </c>
      <c r="OA72" s="61" t="str">
        <f>IF(OC72=0," ",VLOOKUP(OC72,PROTOKOL!$A:$F,6))</f>
        <v xml:space="preserve"> </v>
      </c>
      <c r="OB72" s="66"/>
      <c r="OC72" s="66"/>
      <c r="OD72" s="62"/>
      <c r="OE72" s="63" t="str">
        <f>IF(OC72=0," ",(VLOOKUP(OC72,PROTOKOL!$A$1:$E$28,2))*OD72)</f>
        <v xml:space="preserve"> </v>
      </c>
      <c r="OF72" s="64" t="str">
        <f t="shared" si="191"/>
        <v xml:space="preserve"> </v>
      </c>
      <c r="OG72" s="65" t="str">
        <f>IF(OC72=0," ",VLOOKUP(OC72,PROTOKOL!$A:$E,5,))</f>
        <v xml:space="preserve"> </v>
      </c>
      <c r="OH72" s="82" t="str">
        <f t="shared" si="192"/>
        <v xml:space="preserve"> </v>
      </c>
      <c r="OI72" s="65"/>
      <c r="OJ72" s="82" t="str">
        <f t="shared" ref="OJ72:OJ93" si="218">IF(OI72=0," ",OH72/OD72*OI72)</f>
        <v xml:space="preserve"> </v>
      </c>
      <c r="OK72" s="117"/>
      <c r="OL72" s="209">
        <v>17</v>
      </c>
      <c r="OM72" s="226"/>
      <c r="ON72" s="61" t="str">
        <f>IF(OP72=0," ",VLOOKUP(OP72,PROTOKOL!$A:$F,6))</f>
        <v xml:space="preserve"> </v>
      </c>
      <c r="OO72" s="62"/>
      <c r="OP72" s="62"/>
      <c r="OQ72" s="62"/>
      <c r="OR72" s="63" t="str">
        <f>IF(OP72=0," ",(VLOOKUP(OP72,PROTOKOL!$A$1:$E$28,2))*OQ72)</f>
        <v xml:space="preserve"> </v>
      </c>
      <c r="OS72" s="64" t="str">
        <f t="shared" si="193"/>
        <v xml:space="preserve"> </v>
      </c>
      <c r="OT72" s="65" t="str">
        <f>IF(OP72=0," ",VLOOKUP(OP72,PROTOKOL!$A:$E,5,))</f>
        <v xml:space="preserve"> </v>
      </c>
      <c r="OU72" s="82" t="str">
        <f t="shared" si="194"/>
        <v xml:space="preserve"> </v>
      </c>
      <c r="OV72" s="61" t="str">
        <f>IF(OX72=0," ",VLOOKUP(OX72,PROTOKOL!$A:$F,6))</f>
        <v xml:space="preserve"> </v>
      </c>
      <c r="OW72" s="66"/>
      <c r="OX72" s="66"/>
      <c r="OY72" s="62"/>
      <c r="OZ72" s="63" t="str">
        <f>IF(OX72=0," ",(VLOOKUP(OX72,PROTOKOL!$A$1:$E$28,2))*OY72)</f>
        <v xml:space="preserve"> </v>
      </c>
      <c r="PA72" s="64" t="str">
        <f t="shared" ref="PA72:PA99" si="219">IF(OW72=0," ",OW72-OZ72)</f>
        <v xml:space="preserve"> </v>
      </c>
      <c r="PB72" s="65" t="str">
        <f>IF(OX72=0," ",VLOOKUP(OX72,PROTOKOL!$A:$E,5,))</f>
        <v xml:space="preserve"> </v>
      </c>
      <c r="PC72" s="82" t="str">
        <f t="shared" ref="PC72:PC99" si="220">IF(OX72=0," ",PB72*PA72)</f>
        <v xml:space="preserve"> </v>
      </c>
      <c r="PD72" s="82">
        <f t="shared" ref="PD72:PD99" si="221">OY72*2</f>
        <v>0</v>
      </c>
      <c r="PE72" s="82" t="str">
        <f t="shared" ref="PE72:PE99" si="222">IF(PD72=0," ",PC72/OY72*PD72)</f>
        <v xml:space="preserve"> </v>
      </c>
      <c r="PF72" s="117"/>
      <c r="PG72" s="227"/>
      <c r="PH72" s="61" t="str">
        <f>IF(PJ72=0," ",VLOOKUP(PJ72,PROTOKOL!$A:$F,6))</f>
        <v xml:space="preserve"> </v>
      </c>
      <c r="PI72" s="62"/>
      <c r="PJ72" s="62"/>
      <c r="PK72" s="62"/>
      <c r="PL72" s="63" t="str">
        <f>IF(PJ72=0," ",(VLOOKUP(PJ72,PROTOKOL!$A$1:$E$28,2))*PK72)</f>
        <v xml:space="preserve"> </v>
      </c>
      <c r="PM72" s="64" t="str">
        <f t="shared" si="195"/>
        <v xml:space="preserve"> </v>
      </c>
      <c r="PN72" s="65" t="str">
        <f>IF(PJ72=0," ",VLOOKUP(PJ72,PROTOKOL!$A:$E,5,))</f>
        <v xml:space="preserve"> </v>
      </c>
      <c r="PO72" s="82" t="str">
        <f t="shared" si="196"/>
        <v xml:space="preserve"> </v>
      </c>
      <c r="PP72" s="61" t="str">
        <f>IF(PR72=0," ",VLOOKUP(PR72,PROTOKOL!$A:$F,6))</f>
        <v xml:space="preserve"> </v>
      </c>
      <c r="PQ72" s="66"/>
      <c r="PR72" s="66"/>
      <c r="PS72" s="62"/>
      <c r="PT72" s="63" t="str">
        <f>IF(PR72=0," ",(VLOOKUP(PR72,PROTOKOL!$A$1:$E$28,2))*PS72)</f>
        <v xml:space="preserve"> </v>
      </c>
      <c r="PU72" s="64" t="str">
        <f t="shared" si="197"/>
        <v xml:space="preserve"> </v>
      </c>
      <c r="PV72" s="65" t="str">
        <f>IF(PR72=0," ",VLOOKUP(PR72,PROTOKOL!$A:$E,5,))</f>
        <v xml:space="preserve"> </v>
      </c>
      <c r="PW72" s="82" t="str">
        <f t="shared" si="198"/>
        <v xml:space="preserve"> </v>
      </c>
      <c r="PX72" s="65"/>
      <c r="PY72" s="82" t="str">
        <f t="shared" ref="PY72:PY93" si="223">IF(PX72=0," ",PW72/PS72*PX72)</f>
        <v xml:space="preserve"> </v>
      </c>
      <c r="PZ72" s="117"/>
      <c r="QA72" s="117"/>
      <c r="QB72" s="117"/>
      <c r="QC72" s="117"/>
      <c r="QD72" s="117"/>
      <c r="QE72" s="117"/>
      <c r="QF72" s="117"/>
      <c r="QG72" s="117"/>
      <c r="QH72" s="117"/>
      <c r="QI72" s="117"/>
      <c r="QJ72" s="117"/>
      <c r="QK72" s="117"/>
      <c r="QL72" s="117"/>
      <c r="QM72" s="117"/>
      <c r="QN72" s="117"/>
      <c r="QO72" s="117"/>
    </row>
    <row r="73" spans="1:457" ht="12.75" customHeight="1">
      <c r="A73" s="58"/>
      <c r="B73" s="225">
        <v>18</v>
      </c>
      <c r="C73" s="61" t="str">
        <f>IF(E73=0," ",VLOOKUP(E73,PROTOKOL!$A:$F,6))</f>
        <v>VAKUM TEST</v>
      </c>
      <c r="D73" s="62">
        <v>238</v>
      </c>
      <c r="E73" s="62">
        <v>4</v>
      </c>
      <c r="F73" s="62">
        <v>7.5</v>
      </c>
      <c r="G73" s="63">
        <f>IF(E73=0," ",(VLOOKUP(E73,PROTOKOL!$A$1:$E$28,2))*F73)</f>
        <v>150</v>
      </c>
      <c r="H73" s="64">
        <f t="shared" si="113"/>
        <v>88</v>
      </c>
      <c r="I73" s="65">
        <f>IF(E73=0," ",VLOOKUP(E73,PROTOKOL!$A:$E,5,))</f>
        <v>0.32253749999999998</v>
      </c>
      <c r="J73" s="82">
        <f t="shared" si="114"/>
        <v>28.383299999999998</v>
      </c>
      <c r="K73" s="61" t="str">
        <f>IF(M73=0," ",VLOOKUP(M73,PROTOKOL!$A:$F,6))</f>
        <v xml:space="preserve"> </v>
      </c>
      <c r="L73" s="66"/>
      <c r="M73" s="66"/>
      <c r="N73" s="62"/>
      <c r="O73" s="63" t="str">
        <f>IF(M73=0," ",(VLOOKUP(M73,PROTOKOL!$A$1:$E$28,2))*N73)</f>
        <v xml:space="preserve"> </v>
      </c>
      <c r="P73" s="64" t="str">
        <f t="shared" si="115"/>
        <v xml:space="preserve"> </v>
      </c>
      <c r="Q73" s="65" t="str">
        <f>IF(M73=0," ",VLOOKUP(M73,PROTOKOL!$A:$E,5,))</f>
        <v xml:space="preserve"> </v>
      </c>
      <c r="R73" s="82" t="str">
        <f t="shared" si="116"/>
        <v xml:space="preserve"> </v>
      </c>
      <c r="S73" s="65"/>
      <c r="T73" s="82" t="str">
        <f t="shared" si="199"/>
        <v xml:space="preserve"> </v>
      </c>
      <c r="U73" s="117"/>
      <c r="V73" s="225">
        <v>18</v>
      </c>
      <c r="W73" s="61" t="str">
        <f>IF(Y73=0," ",VLOOKUP(Y73,PROTOKOL!$A:$F,6))</f>
        <v>SIZDIRMAZLIK TAMİR</v>
      </c>
      <c r="X73" s="62">
        <v>123</v>
      </c>
      <c r="Y73" s="62">
        <v>11</v>
      </c>
      <c r="Z73" s="62">
        <v>7.5</v>
      </c>
      <c r="AA73" s="63">
        <f>IF(Y73=0," ",(VLOOKUP(Y73,PROTOKOL!$A$1:$E$28,2))*Z73)</f>
        <v>78</v>
      </c>
      <c r="AB73" s="64">
        <f t="shared" si="117"/>
        <v>45</v>
      </c>
      <c r="AC73" s="65">
        <f>IF(Y73=0," ",VLOOKUP(Y73,PROTOKOL!$A:$E,5,))</f>
        <v>0.61435714285714293</v>
      </c>
      <c r="AD73" s="82">
        <f t="shared" si="118"/>
        <v>27.646071428571432</v>
      </c>
      <c r="AE73" s="61" t="str">
        <f>IF(AG73=0," ",VLOOKUP(AG73,PROTOKOL!$A:$F,6))</f>
        <v xml:space="preserve"> </v>
      </c>
      <c r="AF73" s="66"/>
      <c r="AG73" s="66"/>
      <c r="AH73" s="62"/>
      <c r="AI73" s="63" t="str">
        <f>IF(AG73=0," ",(VLOOKUP(AG73,PROTOKOL!$A$1:$E$28,2))*AH73)</f>
        <v xml:space="preserve"> </v>
      </c>
      <c r="AJ73" s="64" t="str">
        <f t="shared" si="119"/>
        <v xml:space="preserve"> </v>
      </c>
      <c r="AK73" s="65" t="str">
        <f>IF(AG73=0," ",VLOOKUP(AG73,PROTOKOL!$A:$E,5,))</f>
        <v xml:space="preserve"> </v>
      </c>
      <c r="AL73" s="82" t="str">
        <f t="shared" si="120"/>
        <v xml:space="preserve"> </v>
      </c>
      <c r="AM73" s="65"/>
      <c r="AN73" s="82" t="str">
        <f t="shared" si="200"/>
        <v xml:space="preserve"> </v>
      </c>
      <c r="AO73" s="117"/>
      <c r="AP73" s="225">
        <v>18</v>
      </c>
      <c r="AQ73" s="61" t="str">
        <f>IF(AS73=0," ",VLOOKUP(AS73,PROTOKOL!$A:$F,6))</f>
        <v>VAKUM TEST</v>
      </c>
      <c r="AR73" s="62">
        <v>244</v>
      </c>
      <c r="AS73" s="62">
        <v>4</v>
      </c>
      <c r="AT73" s="62">
        <v>7.5</v>
      </c>
      <c r="AU73" s="63">
        <f>IF(AS73=0," ",(VLOOKUP(AS73,PROTOKOL!$A$1:$E$28,2))*AT73)</f>
        <v>150</v>
      </c>
      <c r="AV73" s="64">
        <f t="shared" si="121"/>
        <v>94</v>
      </c>
      <c r="AW73" s="65">
        <f>IF(AS73=0," ",VLOOKUP(AS73,PROTOKOL!$A:$E,5,))</f>
        <v>0.32253749999999998</v>
      </c>
      <c r="AX73" s="82">
        <f t="shared" si="122"/>
        <v>30.318524999999998</v>
      </c>
      <c r="AY73" s="61" t="str">
        <f>IF(BA73=0," ",VLOOKUP(BA73,PROTOKOL!$A:$F,6))</f>
        <v xml:space="preserve"> </v>
      </c>
      <c r="AZ73" s="66"/>
      <c r="BA73" s="66"/>
      <c r="BB73" s="62"/>
      <c r="BC73" s="63" t="str">
        <f>IF(BA73=0," ",(VLOOKUP(BA73,PROTOKOL!$A$1:$E$28,2))*BB73)</f>
        <v xml:space="preserve"> </v>
      </c>
      <c r="BD73" s="64" t="str">
        <f t="shared" si="123"/>
        <v xml:space="preserve"> </v>
      </c>
      <c r="BE73" s="65" t="str">
        <f>IF(BA73=0," ",VLOOKUP(BA73,PROTOKOL!$A:$E,5,))</f>
        <v xml:space="preserve"> </v>
      </c>
      <c r="BF73" s="82" t="str">
        <f t="shared" si="124"/>
        <v xml:space="preserve"> </v>
      </c>
      <c r="BG73" s="65"/>
      <c r="BH73" s="82" t="str">
        <f t="shared" si="201"/>
        <v xml:space="preserve"> </v>
      </c>
      <c r="BI73" s="117"/>
      <c r="BJ73" s="225">
        <v>18</v>
      </c>
      <c r="BK73" s="61" t="str">
        <f>IF(BM73=0," ",VLOOKUP(BM73,PROTOKOL!$A:$F,6))</f>
        <v>WNZL. LAV. VE DUV. ASMA KLZ</v>
      </c>
      <c r="BL73" s="62">
        <v>208</v>
      </c>
      <c r="BM73" s="62">
        <v>1</v>
      </c>
      <c r="BN73" s="62">
        <v>7.5</v>
      </c>
      <c r="BO73" s="63">
        <f>IF(BM73=0," ",(VLOOKUP(BM73,PROTOKOL!$A$1:$E$28,2))*BN73)</f>
        <v>144</v>
      </c>
      <c r="BP73" s="64">
        <f t="shared" si="125"/>
        <v>64</v>
      </c>
      <c r="BQ73" s="65">
        <f>IF(BM73=0," ",VLOOKUP(BM73,PROTOKOL!$A:$E,5,))</f>
        <v>0.33951315789473691</v>
      </c>
      <c r="BR73" s="82">
        <f t="shared" si="126"/>
        <v>21.728842105263162</v>
      </c>
      <c r="BS73" s="61" t="str">
        <f>IF(BU73=0," ",VLOOKUP(BU73,PROTOKOL!$A:$F,6))</f>
        <v xml:space="preserve"> </v>
      </c>
      <c r="BT73" s="66"/>
      <c r="BU73" s="66"/>
      <c r="BV73" s="62"/>
      <c r="BW73" s="63" t="str">
        <f>IF(BU73=0," ",(VLOOKUP(BU73,PROTOKOL!$A$1:$E$28,2))*BV73)</f>
        <v xml:space="preserve"> </v>
      </c>
      <c r="BX73" s="64" t="str">
        <f t="shared" si="127"/>
        <v xml:space="preserve"> </v>
      </c>
      <c r="BY73" s="65" t="str">
        <f>IF(BU73=0," ",VLOOKUP(BU73,PROTOKOL!$A:$E,5,))</f>
        <v xml:space="preserve"> </v>
      </c>
      <c r="BZ73" s="82" t="str">
        <f t="shared" si="128"/>
        <v xml:space="preserve"> </v>
      </c>
      <c r="CA73" s="65"/>
      <c r="CB73" s="82" t="str">
        <f t="shared" si="202"/>
        <v xml:space="preserve"> </v>
      </c>
      <c r="CC73" s="117"/>
      <c r="CD73" s="225">
        <v>18</v>
      </c>
      <c r="CE73" s="61" t="str">
        <f>IF(CG73=0," ",VLOOKUP(CG73,PROTOKOL!$A:$F,6))</f>
        <v>WNZL. LAV. VE DUV. ASMA KLZ</v>
      </c>
      <c r="CF73" s="62">
        <v>200</v>
      </c>
      <c r="CG73" s="62">
        <v>1</v>
      </c>
      <c r="CH73" s="62">
        <v>7.5</v>
      </c>
      <c r="CI73" s="63">
        <f>IF(CG73=0," ",(VLOOKUP(CG73,PROTOKOL!$A$1:$E$28,2))*CH73)</f>
        <v>144</v>
      </c>
      <c r="CJ73" s="64">
        <f t="shared" si="129"/>
        <v>56</v>
      </c>
      <c r="CK73" s="65">
        <f>IF(CG73=0," ",VLOOKUP(CG73,PROTOKOL!$A:$E,5,))</f>
        <v>0.33951315789473691</v>
      </c>
      <c r="CL73" s="82">
        <f t="shared" si="130"/>
        <v>19.012736842105266</v>
      </c>
      <c r="CM73" s="61" t="str">
        <f>IF(CO73=0," ",VLOOKUP(CO73,PROTOKOL!$A:$F,6))</f>
        <v>DEPO ÜRÜN KONTROL</v>
      </c>
      <c r="CN73" s="66">
        <v>1</v>
      </c>
      <c r="CO73" s="66">
        <v>23</v>
      </c>
      <c r="CP73" s="62">
        <v>3</v>
      </c>
      <c r="CQ73" s="63">
        <f>IF(CO73=0," ",(VLOOKUP(CO73,PROTOKOL!$A$1:$E$28,2))*CP73)</f>
        <v>0</v>
      </c>
      <c r="CR73" s="64">
        <f t="shared" si="131"/>
        <v>1</v>
      </c>
      <c r="CS73" s="65">
        <f>IF(CO73=0," ",VLOOKUP(CO73,PROTOKOL!$A:$E,5,))</f>
        <v>22.864891602375288</v>
      </c>
      <c r="CT73" s="82">
        <f>IF(CO73=0," ",CS73*CR73)/7.5*3</f>
        <v>9.1459566409501143</v>
      </c>
      <c r="CU73" s="65">
        <v>6</v>
      </c>
      <c r="CV73" s="82">
        <f t="shared" si="203"/>
        <v>18.291913281900229</v>
      </c>
      <c r="CW73" s="117"/>
      <c r="CX73" s="225">
        <v>18</v>
      </c>
      <c r="CY73" s="61" t="str">
        <f>IF(DA73=0," ",VLOOKUP(DA73,PROTOKOL!$A:$F,6))</f>
        <v>SIZDIRMAZLIK TAMİR</v>
      </c>
      <c r="CZ73" s="62">
        <v>120</v>
      </c>
      <c r="DA73" s="62">
        <v>11</v>
      </c>
      <c r="DB73" s="62">
        <v>7.5</v>
      </c>
      <c r="DC73" s="63">
        <f>IF(DA73=0," ",(VLOOKUP(DA73,PROTOKOL!$A$1:$E$28,2))*DB73)</f>
        <v>78</v>
      </c>
      <c r="DD73" s="64">
        <f t="shared" si="133"/>
        <v>42</v>
      </c>
      <c r="DE73" s="65">
        <f>IF(DA73=0," ",VLOOKUP(DA73,PROTOKOL!$A:$E,5,))</f>
        <v>0.61435714285714293</v>
      </c>
      <c r="DF73" s="82">
        <f t="shared" si="134"/>
        <v>25.803000000000004</v>
      </c>
      <c r="DG73" s="61" t="str">
        <f>IF(DI73=0," ",VLOOKUP(DI73,PROTOKOL!$A:$F,6))</f>
        <v>SIZDIRMAZLIK TAMİR</v>
      </c>
      <c r="DH73" s="66">
        <v>53</v>
      </c>
      <c r="DI73" s="66">
        <v>11</v>
      </c>
      <c r="DJ73" s="62">
        <v>3</v>
      </c>
      <c r="DK73" s="63">
        <f>IF(DI73=0," ",(VLOOKUP(DI73,PROTOKOL!$A$1:$E$28,2))*DJ73)</f>
        <v>31.200000000000003</v>
      </c>
      <c r="DL73" s="64">
        <f t="shared" si="135"/>
        <v>21.799999999999997</v>
      </c>
      <c r="DM73" s="65">
        <f>IF(DI73=0," ",VLOOKUP(DI73,PROTOKOL!$A:$E,5,))</f>
        <v>0.61435714285714293</v>
      </c>
      <c r="DN73" s="82">
        <f t="shared" si="136"/>
        <v>13.392985714285714</v>
      </c>
      <c r="DO73" s="65">
        <v>6</v>
      </c>
      <c r="DP73" s="82">
        <f t="shared" si="204"/>
        <v>26.785971428571429</v>
      </c>
      <c r="DQ73" s="117"/>
      <c r="DR73" s="225">
        <v>18</v>
      </c>
      <c r="DS73" s="61" t="str">
        <f>IF(DU73=0," ",VLOOKUP(DU73,PROTOKOL!$A:$F,6))</f>
        <v>VAKUM TEST</v>
      </c>
      <c r="DT73" s="62">
        <v>237</v>
      </c>
      <c r="DU73" s="62">
        <v>4</v>
      </c>
      <c r="DV73" s="62">
        <v>7.5</v>
      </c>
      <c r="DW73" s="63">
        <f>IF(DU73=0," ",(VLOOKUP(DU73,PROTOKOL!$A$1:$E$28,2))*DV73)</f>
        <v>150</v>
      </c>
      <c r="DX73" s="64">
        <f t="shared" si="137"/>
        <v>87</v>
      </c>
      <c r="DY73" s="65">
        <f>IF(DU73=0," ",VLOOKUP(DU73,PROTOKOL!$A:$E,5,))</f>
        <v>0.32253749999999998</v>
      </c>
      <c r="DZ73" s="82">
        <f t="shared" si="138"/>
        <v>28.060762499999999</v>
      </c>
      <c r="EA73" s="61" t="str">
        <f>IF(EC73=0," ",VLOOKUP(EC73,PROTOKOL!$A:$F,6))</f>
        <v xml:space="preserve"> </v>
      </c>
      <c r="EB73" s="66"/>
      <c r="EC73" s="66"/>
      <c r="ED73" s="62"/>
      <c r="EE73" s="63" t="str">
        <f>IF(EC73=0," ",(VLOOKUP(EC73,PROTOKOL!$A$1:$E$28,2))*ED73)</f>
        <v xml:space="preserve"> </v>
      </c>
      <c r="EF73" s="64" t="str">
        <f t="shared" si="139"/>
        <v xml:space="preserve"> </v>
      </c>
      <c r="EG73" s="65" t="str">
        <f>IF(EC73=0," ",VLOOKUP(EC73,PROTOKOL!$A:$E,5,))</f>
        <v xml:space="preserve"> </v>
      </c>
      <c r="EH73" s="82" t="str">
        <f t="shared" si="140"/>
        <v xml:space="preserve"> </v>
      </c>
      <c r="EI73" s="65"/>
      <c r="EJ73" s="82" t="str">
        <f t="shared" si="205"/>
        <v xml:space="preserve"> </v>
      </c>
      <c r="EK73" s="117"/>
      <c r="EL73" s="225">
        <v>18</v>
      </c>
      <c r="EM73" s="61" t="str">
        <f>IF(EO73=0," ",VLOOKUP(EO73,PROTOKOL!$A:$F,6))</f>
        <v>SIZDIRMAZLIK TAMİR</v>
      </c>
      <c r="EN73" s="62">
        <v>120</v>
      </c>
      <c r="EO73" s="62">
        <v>11</v>
      </c>
      <c r="EP73" s="62">
        <v>7.5</v>
      </c>
      <c r="EQ73" s="63">
        <f>IF(EO73=0," ",(VLOOKUP(EO73,PROTOKOL!$A$1:$E$28,2))*EP73)</f>
        <v>78</v>
      </c>
      <c r="ER73" s="64">
        <f t="shared" si="141"/>
        <v>42</v>
      </c>
      <c r="ES73" s="65">
        <f>IF(EO73=0," ",VLOOKUP(EO73,PROTOKOL!$A:$E,5,))</f>
        <v>0.61435714285714293</v>
      </c>
      <c r="ET73" s="82">
        <f t="shared" si="142"/>
        <v>25.803000000000004</v>
      </c>
      <c r="EU73" s="61" t="str">
        <f>IF(EW73=0," ",VLOOKUP(EW73,PROTOKOL!$A:$F,6))</f>
        <v>ÜRÜN KONTROL</v>
      </c>
      <c r="EV73" s="66">
        <v>1</v>
      </c>
      <c r="EW73" s="66">
        <v>19</v>
      </c>
      <c r="EX73" s="62">
        <v>3</v>
      </c>
      <c r="EY73" s="63">
        <f>IF(EW73=0," ",(VLOOKUP(EW73,PROTOKOL!$A$1:$E$28,2))*EX73)</f>
        <v>0</v>
      </c>
      <c r="EZ73" s="64">
        <f t="shared" si="143"/>
        <v>1</v>
      </c>
      <c r="FA73" s="65">
        <f>IF(EW73=0," ",VLOOKUP(EW73,PROTOKOL!$A:$E,5,))</f>
        <v>22.864891602375288</v>
      </c>
      <c r="FB73" s="82">
        <f>IF(EW73=0," ",FA73*EZ73)/7.5*3</f>
        <v>9.1459566409501143</v>
      </c>
      <c r="FC73" s="65">
        <v>6</v>
      </c>
      <c r="FD73" s="82">
        <f t="shared" si="206"/>
        <v>18.291913281900229</v>
      </c>
      <c r="FE73" s="117"/>
      <c r="FF73" s="225">
        <v>18</v>
      </c>
      <c r="FG73" s="61" t="str">
        <f>IF(FI73=0," ",VLOOKUP(FI73,PROTOKOL!$A:$F,6))</f>
        <v xml:space="preserve"> </v>
      </c>
      <c r="FH73" s="62"/>
      <c r="FI73" s="62"/>
      <c r="FJ73" s="62"/>
      <c r="FK73" s="63" t="str">
        <f>IF(FI73=0," ",(VLOOKUP(FI73,PROTOKOL!$A$1:$E$28,2))*FJ73)</f>
        <v xml:space="preserve"> </v>
      </c>
      <c r="FL73" s="64" t="str">
        <f t="shared" si="145"/>
        <v xml:space="preserve"> </v>
      </c>
      <c r="FM73" s="65" t="str">
        <f>IF(FI73=0," ",VLOOKUP(FI73,PROTOKOL!$A:$E,5,))</f>
        <v xml:space="preserve"> </v>
      </c>
      <c r="FN73" s="82" t="str">
        <f t="shared" si="146"/>
        <v xml:space="preserve"> </v>
      </c>
      <c r="FO73" s="61" t="str">
        <f>IF(FQ73=0," ",VLOOKUP(FQ73,PROTOKOL!$A:$F,6))</f>
        <v xml:space="preserve"> </v>
      </c>
      <c r="FP73" s="66"/>
      <c r="FQ73" s="66"/>
      <c r="FR73" s="62"/>
      <c r="FS73" s="63" t="str">
        <f>IF(FQ73=0," ",(VLOOKUP(FQ73,PROTOKOL!$A$1:$E$28,2))*FR73)</f>
        <v xml:space="preserve"> </v>
      </c>
      <c r="FT73" s="64" t="str">
        <f t="shared" si="147"/>
        <v xml:space="preserve"> </v>
      </c>
      <c r="FU73" s="65" t="str">
        <f>IF(FQ73=0," ",VLOOKUP(FQ73,PROTOKOL!$A:$E,5,))</f>
        <v xml:space="preserve"> </v>
      </c>
      <c r="FV73" s="82" t="str">
        <f t="shared" si="148"/>
        <v xml:space="preserve"> </v>
      </c>
      <c r="FW73" s="65"/>
      <c r="FX73" s="82" t="str">
        <f t="shared" si="207"/>
        <v xml:space="preserve"> </v>
      </c>
      <c r="FY73" s="117"/>
      <c r="FZ73" s="225">
        <v>18</v>
      </c>
      <c r="GA73" s="61" t="str">
        <f>IF(GC73=0," ",VLOOKUP(GC73,PROTOKOL!$A:$F,6))</f>
        <v>PANTOGRAF LAVABO TAŞLAMA</v>
      </c>
      <c r="GB73" s="62">
        <v>97</v>
      </c>
      <c r="GC73" s="62">
        <v>9</v>
      </c>
      <c r="GD73" s="62">
        <v>7.5</v>
      </c>
      <c r="GE73" s="63">
        <f>IF(GC73=0," ",(VLOOKUP(GC73,PROTOKOL!$A$1:$E$28,2))*GD73)</f>
        <v>65</v>
      </c>
      <c r="GF73" s="64">
        <f t="shared" si="149"/>
        <v>32</v>
      </c>
      <c r="GG73" s="65">
        <f>IF(GC73=0," ",VLOOKUP(GC73,PROTOKOL!$A:$E,5,))</f>
        <v>0.73722857142857134</v>
      </c>
      <c r="GH73" s="82">
        <f t="shared" si="150"/>
        <v>23.591314285714283</v>
      </c>
      <c r="GI73" s="61" t="str">
        <f>IF(GK73=0," ",VLOOKUP(GK73,PROTOKOL!$A:$F,6))</f>
        <v xml:space="preserve"> </v>
      </c>
      <c r="GJ73" s="66"/>
      <c r="GK73" s="66"/>
      <c r="GL73" s="62"/>
      <c r="GM73" s="63" t="str">
        <f>IF(GK73=0," ",(VLOOKUP(GK73,PROTOKOL!$A$1:$E$28,2))*GL73)</f>
        <v xml:space="preserve"> </v>
      </c>
      <c r="GN73" s="64" t="str">
        <f t="shared" si="151"/>
        <v xml:space="preserve"> </v>
      </c>
      <c r="GO73" s="65" t="str">
        <f>IF(GK73=0," ",VLOOKUP(GK73,PROTOKOL!$A:$E,5,))</f>
        <v xml:space="preserve"> </v>
      </c>
      <c r="GP73" s="82" t="str">
        <f t="shared" si="152"/>
        <v xml:space="preserve"> </v>
      </c>
      <c r="GQ73" s="65"/>
      <c r="GR73" s="82" t="str">
        <f t="shared" si="208"/>
        <v xml:space="preserve"> </v>
      </c>
      <c r="GS73" s="117"/>
      <c r="GT73" s="225">
        <v>18</v>
      </c>
      <c r="GU73" s="61" t="str">
        <f>IF(GW73=0," ",VLOOKUP(GW73,PROTOKOL!$A:$F,6))</f>
        <v>VAKUM TEST</v>
      </c>
      <c r="GV73" s="62">
        <v>233</v>
      </c>
      <c r="GW73" s="62">
        <v>4</v>
      </c>
      <c r="GX73" s="62">
        <v>7.5</v>
      </c>
      <c r="GY73" s="63">
        <f>IF(GW73=0," ",(VLOOKUP(GW73,PROTOKOL!$A$1:$E$28,2))*GX73)</f>
        <v>150</v>
      </c>
      <c r="GZ73" s="64">
        <f t="shared" si="153"/>
        <v>83</v>
      </c>
      <c r="HA73" s="65">
        <f>IF(GW73=0," ",VLOOKUP(GW73,PROTOKOL!$A:$E,5,))</f>
        <v>0.32253749999999998</v>
      </c>
      <c r="HB73" s="82">
        <f t="shared" si="154"/>
        <v>26.770612499999999</v>
      </c>
      <c r="HC73" s="61" t="str">
        <f>IF(HE73=0," ",VLOOKUP(HE73,PROTOKOL!$A:$F,6))</f>
        <v xml:space="preserve"> </v>
      </c>
      <c r="HD73" s="66"/>
      <c r="HE73" s="66"/>
      <c r="HF73" s="62"/>
      <c r="HG73" s="63" t="str">
        <f>IF(HE73=0," ",(VLOOKUP(HE73,PROTOKOL!$A$1:$E$28,2))*HF73)</f>
        <v xml:space="preserve"> </v>
      </c>
      <c r="HH73" s="64" t="str">
        <f t="shared" si="155"/>
        <v xml:space="preserve"> </v>
      </c>
      <c r="HI73" s="65" t="str">
        <f>IF(HE73=0," ",VLOOKUP(HE73,PROTOKOL!$A:$E,5,))</f>
        <v xml:space="preserve"> </v>
      </c>
      <c r="HJ73" s="82" t="str">
        <f t="shared" si="156"/>
        <v xml:space="preserve"> </v>
      </c>
      <c r="HK73" s="65"/>
      <c r="HL73" s="82" t="str">
        <f t="shared" si="209"/>
        <v xml:space="preserve"> </v>
      </c>
      <c r="HM73" s="117"/>
      <c r="HN73" s="225">
        <v>18</v>
      </c>
      <c r="HO73" s="61" t="str">
        <f>IF(HQ73=0," ",VLOOKUP(HQ73,PROTOKOL!$A:$F,6))</f>
        <v>PANTOGRAF LAVABO TAŞLAMA</v>
      </c>
      <c r="HP73" s="62">
        <v>96</v>
      </c>
      <c r="HQ73" s="62">
        <v>9</v>
      </c>
      <c r="HR73" s="62">
        <v>7.5</v>
      </c>
      <c r="HS73" s="63">
        <f>IF(HQ73=0," ",(VLOOKUP(HQ73,PROTOKOL!$A$1:$E$28,2))*HR73)</f>
        <v>65</v>
      </c>
      <c r="HT73" s="64">
        <f t="shared" si="157"/>
        <v>31</v>
      </c>
      <c r="HU73" s="65">
        <f>IF(HQ73=0," ",VLOOKUP(HQ73,PROTOKOL!$A:$E,5,))</f>
        <v>0.73722857142857134</v>
      </c>
      <c r="HV73" s="82">
        <f t="shared" si="158"/>
        <v>22.854085714285713</v>
      </c>
      <c r="HW73" s="61" t="str">
        <f>IF(HY73=0," ",VLOOKUP(HY73,PROTOKOL!$A:$F,6))</f>
        <v xml:space="preserve"> </v>
      </c>
      <c r="HX73" s="66"/>
      <c r="HY73" s="66"/>
      <c r="HZ73" s="62"/>
      <c r="IA73" s="63" t="str">
        <f>IF(HY73=0," ",(VLOOKUP(HY73,PROTOKOL!$A$1:$E$28,2))*HZ73)</f>
        <v xml:space="preserve"> </v>
      </c>
      <c r="IB73" s="64" t="str">
        <f t="shared" si="159"/>
        <v xml:space="preserve"> </v>
      </c>
      <c r="IC73" s="65" t="str">
        <f>IF(HY73=0," ",VLOOKUP(HY73,PROTOKOL!$A:$E,5,))</f>
        <v xml:space="preserve"> </v>
      </c>
      <c r="ID73" s="82" t="str">
        <f t="shared" si="160"/>
        <v xml:space="preserve"> </v>
      </c>
      <c r="IE73" s="65"/>
      <c r="IF73" s="82" t="str">
        <f t="shared" si="210"/>
        <v xml:space="preserve"> </v>
      </c>
      <c r="IG73" s="117"/>
      <c r="IH73" s="225">
        <v>18</v>
      </c>
      <c r="II73" s="61" t="str">
        <f>IF(IK73=0," ",VLOOKUP(IK73,PROTOKOL!$A:$F,6))</f>
        <v>VAKUM TEST</v>
      </c>
      <c r="IJ73" s="62">
        <v>234</v>
      </c>
      <c r="IK73" s="62">
        <v>4</v>
      </c>
      <c r="IL73" s="62">
        <v>7.5</v>
      </c>
      <c r="IM73" s="63">
        <f>IF(IK73=0," ",(VLOOKUP(IK73,PROTOKOL!$A$1:$E$28,2))*IL73)</f>
        <v>150</v>
      </c>
      <c r="IN73" s="64">
        <f t="shared" si="161"/>
        <v>84</v>
      </c>
      <c r="IO73" s="65">
        <f>IF(IK73=0," ",VLOOKUP(IK73,PROTOKOL!$A:$E,5,))</f>
        <v>0.32253749999999998</v>
      </c>
      <c r="IP73" s="82">
        <f t="shared" si="162"/>
        <v>27.093149999999998</v>
      </c>
      <c r="IQ73" s="61" t="str">
        <f>IF(IS73=0," ",VLOOKUP(IS73,PROTOKOL!$A:$F,6))</f>
        <v xml:space="preserve"> </v>
      </c>
      <c r="IR73" s="66"/>
      <c r="IS73" s="66"/>
      <c r="IT73" s="62"/>
      <c r="IU73" s="63" t="str">
        <f>IF(IS73=0," ",(VLOOKUP(IS73,PROTOKOL!$A$1:$E$28,2))*IT73)</f>
        <v xml:space="preserve"> </v>
      </c>
      <c r="IV73" s="64" t="str">
        <f t="shared" si="163"/>
        <v xml:space="preserve"> </v>
      </c>
      <c r="IW73" s="65" t="str">
        <f>IF(IS73=0," ",VLOOKUP(IS73,PROTOKOL!$A:$E,5,))</f>
        <v xml:space="preserve"> </v>
      </c>
      <c r="IX73" s="82" t="str">
        <f t="shared" si="164"/>
        <v xml:space="preserve"> </v>
      </c>
      <c r="IY73" s="65"/>
      <c r="IZ73" s="82" t="str">
        <f t="shared" si="211"/>
        <v xml:space="preserve"> </v>
      </c>
      <c r="JA73" s="117"/>
      <c r="JB73" s="225">
        <v>18</v>
      </c>
      <c r="JC73" s="61" t="str">
        <f>IF(JE73=0," ",VLOOKUP(JE73,PROTOKOL!$A:$F,6))</f>
        <v>VAKUM TEST</v>
      </c>
      <c r="JD73" s="62">
        <v>61</v>
      </c>
      <c r="JE73" s="62">
        <v>4</v>
      </c>
      <c r="JF73" s="62">
        <v>2</v>
      </c>
      <c r="JG73" s="63">
        <f>IF(JE73=0," ",(VLOOKUP(JE73,PROTOKOL!$A$1:$E$28,2))*JF73)</f>
        <v>40</v>
      </c>
      <c r="JH73" s="64">
        <f t="shared" si="165"/>
        <v>21</v>
      </c>
      <c r="JI73" s="65">
        <f>IF(JE73=0," ",VLOOKUP(JE73,PROTOKOL!$A:$E,5,))</f>
        <v>0.32253749999999998</v>
      </c>
      <c r="JJ73" s="82">
        <f t="shared" si="166"/>
        <v>6.7732874999999995</v>
      </c>
      <c r="JK73" s="61" t="str">
        <f>IF(JM73=0," ",VLOOKUP(JM73,PROTOKOL!$A:$F,6))</f>
        <v xml:space="preserve"> </v>
      </c>
      <c r="JL73" s="66"/>
      <c r="JM73" s="66"/>
      <c r="JN73" s="62"/>
      <c r="JO73" s="63" t="str">
        <f>IF(JM73=0," ",(VLOOKUP(JM73,PROTOKOL!$A$1:$E$28,2))*JN73)</f>
        <v xml:space="preserve"> </v>
      </c>
      <c r="JP73" s="64" t="str">
        <f t="shared" si="167"/>
        <v xml:space="preserve"> </v>
      </c>
      <c r="JQ73" s="65" t="str">
        <f>IF(JM73=0," ",VLOOKUP(JM73,PROTOKOL!$A:$E,5,))</f>
        <v xml:space="preserve"> </v>
      </c>
      <c r="JR73" s="82" t="str">
        <f t="shared" si="168"/>
        <v xml:space="preserve"> </v>
      </c>
      <c r="JS73" s="65"/>
      <c r="JT73" s="82" t="str">
        <f t="shared" si="212"/>
        <v xml:space="preserve"> </v>
      </c>
      <c r="JU73" s="117"/>
      <c r="JV73" s="225">
        <v>18</v>
      </c>
      <c r="JW73" s="61" t="str">
        <f>IF(JY73=0," ",VLOOKUP(JY73,PROTOKOL!$A:$F,6))</f>
        <v xml:space="preserve"> </v>
      </c>
      <c r="JX73" s="62"/>
      <c r="JY73" s="62"/>
      <c r="JZ73" s="62"/>
      <c r="KA73" s="63" t="str">
        <f>IF(JY73=0," ",(VLOOKUP(JY73,PROTOKOL!$A$1:$E$28,2))*JZ73)</f>
        <v xml:space="preserve"> </v>
      </c>
      <c r="KB73" s="64" t="str">
        <f t="shared" si="169"/>
        <v xml:space="preserve"> </v>
      </c>
      <c r="KC73" s="65" t="str">
        <f>IF(JY73=0," ",VLOOKUP(JY73,PROTOKOL!$A:$E,5,))</f>
        <v xml:space="preserve"> </v>
      </c>
      <c r="KD73" s="82" t="str">
        <f t="shared" si="170"/>
        <v xml:space="preserve"> </v>
      </c>
      <c r="KE73" s="61" t="str">
        <f>IF(KG73=0," ",VLOOKUP(KG73,PROTOKOL!$A:$F,6))</f>
        <v xml:space="preserve"> </v>
      </c>
      <c r="KF73" s="66"/>
      <c r="KG73" s="66"/>
      <c r="KH73" s="62"/>
      <c r="KI73" s="63" t="str">
        <f>IF(KG73=0," ",(VLOOKUP(KG73,PROTOKOL!$A$1:$E$28,2))*KH73)</f>
        <v xml:space="preserve"> </v>
      </c>
      <c r="KJ73" s="64" t="str">
        <f t="shared" si="171"/>
        <v xml:space="preserve"> </v>
      </c>
      <c r="KK73" s="65" t="str">
        <f>IF(KG73=0," ",VLOOKUP(KG73,PROTOKOL!$A:$E,5,))</f>
        <v xml:space="preserve"> </v>
      </c>
      <c r="KL73" s="82" t="str">
        <f t="shared" si="172"/>
        <v xml:space="preserve"> </v>
      </c>
      <c r="KM73" s="65"/>
      <c r="KN73" s="82" t="str">
        <f t="shared" si="213"/>
        <v xml:space="preserve"> </v>
      </c>
      <c r="KO73" s="117"/>
      <c r="KP73" s="225">
        <v>18</v>
      </c>
      <c r="KQ73" s="61" t="str">
        <f>IF(KS73=0," ",VLOOKUP(KS73,PROTOKOL!$A:$F,6))</f>
        <v>VAKUM TEST</v>
      </c>
      <c r="KR73" s="62">
        <v>75</v>
      </c>
      <c r="KS73" s="62">
        <v>4</v>
      </c>
      <c r="KT73" s="62">
        <v>2.5</v>
      </c>
      <c r="KU73" s="63">
        <f>IF(KS73=0," ",(VLOOKUP(KS73,PROTOKOL!$A$1:$E$28,2))*KT73)</f>
        <v>50</v>
      </c>
      <c r="KV73" s="64">
        <f t="shared" si="173"/>
        <v>25</v>
      </c>
      <c r="KW73" s="65">
        <f>IF(KS73=0," ",VLOOKUP(KS73,PROTOKOL!$A:$E,5,))</f>
        <v>0.32253749999999998</v>
      </c>
      <c r="KX73" s="82">
        <f t="shared" si="174"/>
        <v>8.0634374999999991</v>
      </c>
      <c r="KY73" s="61" t="str">
        <f>IF(LA73=0," ",VLOOKUP(LA73,PROTOKOL!$A:$F,6))</f>
        <v xml:space="preserve"> </v>
      </c>
      <c r="KZ73" s="66"/>
      <c r="LA73" s="66"/>
      <c r="LB73" s="62"/>
      <c r="LC73" s="63" t="str">
        <f>IF(LA73=0," ",(VLOOKUP(LA73,PROTOKOL!$A$1:$E$28,2))*LB73)</f>
        <v xml:space="preserve"> </v>
      </c>
      <c r="LD73" s="64" t="str">
        <f t="shared" si="175"/>
        <v xml:space="preserve"> </v>
      </c>
      <c r="LE73" s="65" t="str">
        <f>IF(LA73=0," ",VLOOKUP(LA73,PROTOKOL!$A:$E,5,))</f>
        <v xml:space="preserve"> </v>
      </c>
      <c r="LF73" s="82" t="str">
        <f t="shared" si="176"/>
        <v xml:space="preserve"> </v>
      </c>
      <c r="LG73" s="65"/>
      <c r="LH73" s="82" t="str">
        <f t="shared" si="214"/>
        <v xml:space="preserve"> </v>
      </c>
      <c r="LI73" s="117"/>
      <c r="LJ73" s="225">
        <v>18</v>
      </c>
      <c r="LK73" s="61" t="str">
        <f>IF(LM73=0," ",VLOOKUP(LM73,PROTOKOL!$A:$F,6))</f>
        <v>PANTOGRAF LAVABO TAŞLAMA</v>
      </c>
      <c r="LL73" s="62">
        <v>98</v>
      </c>
      <c r="LM73" s="62">
        <v>9</v>
      </c>
      <c r="LN73" s="62">
        <v>7.5</v>
      </c>
      <c r="LO73" s="63">
        <f>IF(LM73=0," ",(VLOOKUP(LM73,PROTOKOL!$A$1:$E$28,2))*LN73)</f>
        <v>65</v>
      </c>
      <c r="LP73" s="64">
        <f t="shared" si="177"/>
        <v>33</v>
      </c>
      <c r="LQ73" s="65">
        <f>IF(LM73=0," ",VLOOKUP(LM73,PROTOKOL!$A:$E,5,))</f>
        <v>0.73722857142857134</v>
      </c>
      <c r="LR73" s="82">
        <f t="shared" si="178"/>
        <v>24.328542857142853</v>
      </c>
      <c r="LS73" s="61" t="str">
        <f>IF(LU73=0," ",VLOOKUP(LU73,PROTOKOL!$A:$F,6))</f>
        <v xml:space="preserve"> </v>
      </c>
      <c r="LT73" s="66"/>
      <c r="LU73" s="66"/>
      <c r="LV73" s="62"/>
      <c r="LW73" s="63" t="str">
        <f>IF(LU73=0," ",(VLOOKUP(LU73,PROTOKOL!$A$1:$E$28,2))*LV73)</f>
        <v xml:space="preserve"> </v>
      </c>
      <c r="LX73" s="64" t="str">
        <f t="shared" si="179"/>
        <v xml:space="preserve"> </v>
      </c>
      <c r="LY73" s="65" t="str">
        <f>IF(LU73=0," ",VLOOKUP(LU73,PROTOKOL!$A:$E,5,))</f>
        <v xml:space="preserve"> </v>
      </c>
      <c r="LZ73" s="82" t="str">
        <f t="shared" si="180"/>
        <v xml:space="preserve"> </v>
      </c>
      <c r="MA73" s="65"/>
      <c r="MB73" s="82" t="str">
        <f t="shared" si="215"/>
        <v xml:space="preserve"> </v>
      </c>
      <c r="MC73" s="117"/>
      <c r="MD73" s="225">
        <v>18</v>
      </c>
      <c r="ME73" s="61" t="str">
        <f>IF(MG73=0," ",VLOOKUP(MG73,PROTOKOL!$A:$F,6))</f>
        <v>PANTOGRAF LAVABO TAŞLAMA</v>
      </c>
      <c r="MF73" s="62">
        <v>107</v>
      </c>
      <c r="MG73" s="62">
        <v>9</v>
      </c>
      <c r="MH73" s="62">
        <v>7.5</v>
      </c>
      <c r="MI73" s="63">
        <f>IF(MG73=0," ",(VLOOKUP(MG73,PROTOKOL!$A$1:$E$28,2))*MH73)</f>
        <v>65</v>
      </c>
      <c r="MJ73" s="64">
        <f t="shared" si="181"/>
        <v>42</v>
      </c>
      <c r="MK73" s="65">
        <f>IF(MG73=0," ",VLOOKUP(MG73,PROTOKOL!$A:$E,5,))</f>
        <v>0.73722857142857134</v>
      </c>
      <c r="ML73" s="82">
        <f t="shared" si="182"/>
        <v>30.963599999999996</v>
      </c>
      <c r="MM73" s="61" t="str">
        <f>IF(MO73=0," ",VLOOKUP(MO73,PROTOKOL!$A:$F,6))</f>
        <v xml:space="preserve"> </v>
      </c>
      <c r="MN73" s="66"/>
      <c r="MO73" s="66"/>
      <c r="MP73" s="62"/>
      <c r="MQ73" s="63" t="str">
        <f>IF(MO73=0," ",(VLOOKUP(MO73,PROTOKOL!$A$1:$E$28,2))*MP73)</f>
        <v xml:space="preserve"> </v>
      </c>
      <c r="MR73" s="64" t="str">
        <f t="shared" si="183"/>
        <v xml:space="preserve"> </v>
      </c>
      <c r="MS73" s="65" t="str">
        <f>IF(MO73=0," ",VLOOKUP(MO73,PROTOKOL!$A:$E,5,))</f>
        <v xml:space="preserve"> </v>
      </c>
      <c r="MT73" s="82" t="str">
        <f t="shared" si="184"/>
        <v xml:space="preserve"> </v>
      </c>
      <c r="MU73" s="65"/>
      <c r="MV73" s="82" t="str">
        <f t="shared" si="216"/>
        <v xml:space="preserve"> </v>
      </c>
      <c r="MW73" s="117"/>
      <c r="MX73" s="225">
        <v>18</v>
      </c>
      <c r="MY73" s="61" t="str">
        <f>IF(NA73=0," ",VLOOKUP(NA73,PROTOKOL!$A:$F,6))</f>
        <v>WNZL. LAV. VE DUV. ASMA KLZ</v>
      </c>
      <c r="MZ73" s="62">
        <v>200</v>
      </c>
      <c r="NA73" s="62">
        <v>1</v>
      </c>
      <c r="NB73" s="62">
        <v>7.5</v>
      </c>
      <c r="NC73" s="63">
        <f>IF(NA73=0," ",(VLOOKUP(NA73,PROTOKOL!$A$1:$E$28,2))*NB73)</f>
        <v>144</v>
      </c>
      <c r="ND73" s="64">
        <f t="shared" si="185"/>
        <v>56</v>
      </c>
      <c r="NE73" s="65">
        <f>IF(NA73=0," ",VLOOKUP(NA73,PROTOKOL!$A:$E,5,))</f>
        <v>0.33951315789473691</v>
      </c>
      <c r="NF73" s="82">
        <f t="shared" si="186"/>
        <v>19.012736842105266</v>
      </c>
      <c r="NG73" s="61" t="str">
        <f>IF(NI73=0," ",VLOOKUP(NI73,PROTOKOL!$A:$F,6))</f>
        <v xml:space="preserve"> </v>
      </c>
      <c r="NH73" s="66"/>
      <c r="NI73" s="66"/>
      <c r="NJ73" s="62"/>
      <c r="NK73" s="63" t="str">
        <f>IF(NI73=0," ",(VLOOKUP(NI73,PROTOKOL!$A$1:$E$28,2))*NJ73)</f>
        <v xml:space="preserve"> </v>
      </c>
      <c r="NL73" s="64" t="str">
        <f t="shared" si="187"/>
        <v xml:space="preserve"> </v>
      </c>
      <c r="NM73" s="65" t="str">
        <f>IF(NI73=0," ",VLOOKUP(NI73,PROTOKOL!$A:$E,5,))</f>
        <v xml:space="preserve"> </v>
      </c>
      <c r="NN73" s="82" t="str">
        <f t="shared" si="188"/>
        <v xml:space="preserve"> </v>
      </c>
      <c r="NO73" s="65"/>
      <c r="NP73" s="82" t="str">
        <f t="shared" si="217"/>
        <v xml:space="preserve"> </v>
      </c>
      <c r="NQ73" s="117"/>
      <c r="NR73" s="225">
        <v>18</v>
      </c>
      <c r="NS73" s="61" t="str">
        <f>IF(NU73=0," ",VLOOKUP(NU73,PROTOKOL!$A:$F,6))</f>
        <v>VAKUM TEST</v>
      </c>
      <c r="NT73" s="62">
        <v>74</v>
      </c>
      <c r="NU73" s="62">
        <v>4</v>
      </c>
      <c r="NV73" s="62">
        <v>2.5</v>
      </c>
      <c r="NW73" s="63">
        <f>IF(NU73=0," ",(VLOOKUP(NU73,PROTOKOL!$A$1:$E$28,2))*NV73)</f>
        <v>50</v>
      </c>
      <c r="NX73" s="64">
        <f t="shared" si="189"/>
        <v>24</v>
      </c>
      <c r="NY73" s="65">
        <f>IF(NU73=0," ",VLOOKUP(NU73,PROTOKOL!$A:$E,5,))</f>
        <v>0.32253749999999998</v>
      </c>
      <c r="NZ73" s="82">
        <f t="shared" si="190"/>
        <v>7.7408999999999999</v>
      </c>
      <c r="OA73" s="61" t="str">
        <f>IF(OC73=0," ",VLOOKUP(OC73,PROTOKOL!$A:$F,6))</f>
        <v xml:space="preserve"> </v>
      </c>
      <c r="OB73" s="66"/>
      <c r="OC73" s="66"/>
      <c r="OD73" s="62"/>
      <c r="OE73" s="63" t="str">
        <f>IF(OC73=0," ",(VLOOKUP(OC73,PROTOKOL!$A$1:$E$28,2))*OD73)</f>
        <v xml:space="preserve"> </v>
      </c>
      <c r="OF73" s="64" t="str">
        <f t="shared" si="191"/>
        <v xml:space="preserve"> </v>
      </c>
      <c r="OG73" s="65" t="str">
        <f>IF(OC73=0," ",VLOOKUP(OC73,PROTOKOL!$A:$E,5,))</f>
        <v xml:space="preserve"> </v>
      </c>
      <c r="OH73" s="82" t="str">
        <f t="shared" si="192"/>
        <v xml:space="preserve"> </v>
      </c>
      <c r="OI73" s="65"/>
      <c r="OJ73" s="82" t="str">
        <f t="shared" si="218"/>
        <v xml:space="preserve"> </v>
      </c>
      <c r="OK73" s="117"/>
      <c r="OL73" s="207">
        <v>18</v>
      </c>
      <c r="OM73" s="225">
        <v>18</v>
      </c>
      <c r="ON73" s="61" t="str">
        <f>IF(OP73=0," ",VLOOKUP(OP73,PROTOKOL!$A:$F,6))</f>
        <v xml:space="preserve"> </v>
      </c>
      <c r="OO73" s="62"/>
      <c r="OP73" s="62"/>
      <c r="OQ73" s="62"/>
      <c r="OR73" s="63" t="str">
        <f>IF(OP73=0," ",(VLOOKUP(OP73,PROTOKOL!$A$1:$E$28,2))*OQ73)</f>
        <v xml:space="preserve"> </v>
      </c>
      <c r="OS73" s="64" t="str">
        <f t="shared" si="193"/>
        <v xml:space="preserve"> </v>
      </c>
      <c r="OT73" s="65" t="str">
        <f>IF(OP73=0," ",VLOOKUP(OP73,PROTOKOL!$A:$E,5,))</f>
        <v xml:space="preserve"> </v>
      </c>
      <c r="OU73" s="82" t="str">
        <f t="shared" si="194"/>
        <v xml:space="preserve"> </v>
      </c>
      <c r="OV73" s="61" t="str">
        <f>IF(OX73=0," ",VLOOKUP(OX73,PROTOKOL!$A:$F,6))</f>
        <v xml:space="preserve"> </v>
      </c>
      <c r="OW73" s="66"/>
      <c r="OX73" s="66"/>
      <c r="OY73" s="62"/>
      <c r="OZ73" s="63" t="str">
        <f>IF(OX73=0," ",(VLOOKUP(OX73,PROTOKOL!$A$1:$E$28,2))*OY73)</f>
        <v xml:space="preserve"> </v>
      </c>
      <c r="PA73" s="64" t="str">
        <f t="shared" si="219"/>
        <v xml:space="preserve"> </v>
      </c>
      <c r="PB73" s="65" t="str">
        <f>IF(OX73=0," ",VLOOKUP(OX73,PROTOKOL!$A:$E,5,))</f>
        <v xml:space="preserve"> </v>
      </c>
      <c r="PC73" s="82" t="str">
        <f t="shared" si="220"/>
        <v xml:space="preserve"> </v>
      </c>
      <c r="PD73" s="82">
        <f t="shared" si="221"/>
        <v>0</v>
      </c>
      <c r="PE73" s="82" t="str">
        <f t="shared" si="222"/>
        <v xml:space="preserve"> </v>
      </c>
      <c r="PF73" s="117"/>
      <c r="PG73" s="225">
        <v>18</v>
      </c>
      <c r="PH73" s="61" t="str">
        <f>IF(PJ73=0," ",VLOOKUP(PJ73,PROTOKOL!$A:$F,6))</f>
        <v>WNZL. LAV. VE DUV. ASMA KLZ</v>
      </c>
      <c r="PI73" s="62">
        <v>205</v>
      </c>
      <c r="PJ73" s="62">
        <v>1</v>
      </c>
      <c r="PK73" s="62">
        <v>7.5</v>
      </c>
      <c r="PL73" s="63">
        <f>IF(PJ73=0," ",(VLOOKUP(PJ73,PROTOKOL!$A$1:$E$28,2))*PK73)</f>
        <v>144</v>
      </c>
      <c r="PM73" s="64">
        <f t="shared" si="195"/>
        <v>61</v>
      </c>
      <c r="PN73" s="65">
        <f>IF(PJ73=0," ",VLOOKUP(PJ73,PROTOKOL!$A:$E,5,))</f>
        <v>0.33951315789473691</v>
      </c>
      <c r="PO73" s="82">
        <f t="shared" si="196"/>
        <v>20.710302631578951</v>
      </c>
      <c r="PP73" s="61" t="str">
        <f>IF(PR73=0," ",VLOOKUP(PR73,PROTOKOL!$A:$F,6))</f>
        <v xml:space="preserve"> </v>
      </c>
      <c r="PQ73" s="66"/>
      <c r="PR73" s="66"/>
      <c r="PS73" s="62"/>
      <c r="PT73" s="63" t="str">
        <f>IF(PR73=0," ",(VLOOKUP(PR73,PROTOKOL!$A$1:$E$28,2))*PS73)</f>
        <v xml:space="preserve"> </v>
      </c>
      <c r="PU73" s="64" t="str">
        <f t="shared" si="197"/>
        <v xml:space="preserve"> </v>
      </c>
      <c r="PV73" s="65" t="str">
        <f>IF(PR73=0," ",VLOOKUP(PR73,PROTOKOL!$A:$E,5,))</f>
        <v xml:space="preserve"> </v>
      </c>
      <c r="PW73" s="82" t="str">
        <f t="shared" si="198"/>
        <v xml:space="preserve"> </v>
      </c>
      <c r="PX73" s="65"/>
      <c r="PY73" s="82" t="str">
        <f t="shared" si="223"/>
        <v xml:space="preserve"> </v>
      </c>
      <c r="PZ73" s="117"/>
      <c r="QA73" s="117"/>
      <c r="QB73" s="117"/>
      <c r="QC73" s="117"/>
      <c r="QD73" s="117"/>
      <c r="QE73" s="117"/>
      <c r="QF73" s="117"/>
      <c r="QG73" s="117"/>
      <c r="QH73" s="117"/>
      <c r="QI73" s="117"/>
      <c r="QJ73" s="117"/>
      <c r="QK73" s="117"/>
      <c r="QL73" s="117"/>
      <c r="QM73" s="117"/>
      <c r="QN73" s="117"/>
      <c r="QO73" s="117"/>
    </row>
    <row r="74" spans="1:457" ht="12.75" customHeight="1">
      <c r="B74" s="226"/>
      <c r="C74" s="61" t="str">
        <f>IF(E74=0," ",VLOOKUP(E74,PROTOKOL!$A:$F,6))</f>
        <v xml:space="preserve"> </v>
      </c>
      <c r="D74" s="62"/>
      <c r="E74" s="62"/>
      <c r="F74" s="62"/>
      <c r="G74" s="63" t="str">
        <f>IF(E74=0," ",(VLOOKUP(E74,PROTOKOL!$A$1:$E$28,2))*F74)</f>
        <v xml:space="preserve"> </v>
      </c>
      <c r="H74" s="64" t="str">
        <f t="shared" si="113"/>
        <v xml:space="preserve"> </v>
      </c>
      <c r="I74" s="65" t="str">
        <f>IF(E74=0," ",VLOOKUP(E74,PROTOKOL!$A:$E,5,))</f>
        <v xml:space="preserve"> </v>
      </c>
      <c r="J74" s="82" t="str">
        <f t="shared" si="114"/>
        <v xml:space="preserve"> </v>
      </c>
      <c r="K74" s="61" t="str">
        <f>IF(M74=0," ",VLOOKUP(M74,PROTOKOL!$A:$F,6))</f>
        <v xml:space="preserve"> </v>
      </c>
      <c r="L74" s="66"/>
      <c r="M74" s="66"/>
      <c r="N74" s="62"/>
      <c r="O74" s="63" t="str">
        <f>IF(M74=0," ",(VLOOKUP(M74,PROTOKOL!$A$1:$E$28,2))*N74)</f>
        <v xml:space="preserve"> </v>
      </c>
      <c r="P74" s="64" t="str">
        <f t="shared" si="115"/>
        <v xml:space="preserve"> </v>
      </c>
      <c r="Q74" s="65" t="str">
        <f>IF(M74=0," ",VLOOKUP(M74,PROTOKOL!$A:$E,5,))</f>
        <v xml:space="preserve"> </v>
      </c>
      <c r="R74" s="82" t="str">
        <f t="shared" si="116"/>
        <v xml:space="preserve"> </v>
      </c>
      <c r="S74" s="65"/>
      <c r="T74" s="82" t="str">
        <f t="shared" si="199"/>
        <v xml:space="preserve"> </v>
      </c>
      <c r="U74" s="185" t="str">
        <f>IF(F73+F74+F75=7.5,"ü","û")</f>
        <v>ü</v>
      </c>
      <c r="V74" s="226"/>
      <c r="W74" s="61" t="str">
        <f>IF(Y74=0," ",VLOOKUP(Y74,PROTOKOL!$A:$F,6))</f>
        <v xml:space="preserve"> </v>
      </c>
      <c r="X74" s="62"/>
      <c r="Y74" s="62"/>
      <c r="Z74" s="62"/>
      <c r="AA74" s="63" t="str">
        <f>IF(Y74=0," ",(VLOOKUP(Y74,PROTOKOL!$A$1:$E$28,2))*Z74)</f>
        <v xml:space="preserve"> </v>
      </c>
      <c r="AB74" s="64" t="str">
        <f t="shared" si="117"/>
        <v xml:space="preserve"> </v>
      </c>
      <c r="AC74" s="65" t="str">
        <f>IF(Y74=0," ",VLOOKUP(Y74,PROTOKOL!$A:$E,5,))</f>
        <v xml:space="preserve"> </v>
      </c>
      <c r="AD74" s="82" t="str">
        <f t="shared" si="118"/>
        <v xml:space="preserve"> </v>
      </c>
      <c r="AE74" s="61" t="str">
        <f>IF(AG74=0," ",VLOOKUP(AG74,PROTOKOL!$A:$F,6))</f>
        <v xml:space="preserve"> </v>
      </c>
      <c r="AF74" s="66"/>
      <c r="AG74" s="66"/>
      <c r="AH74" s="62"/>
      <c r="AI74" s="63" t="str">
        <f>IF(AG74=0," ",(VLOOKUP(AG74,PROTOKOL!$A$1:$E$28,2))*AH74)</f>
        <v xml:space="preserve"> </v>
      </c>
      <c r="AJ74" s="64" t="str">
        <f t="shared" si="119"/>
        <v xml:space="preserve"> </v>
      </c>
      <c r="AK74" s="65" t="str">
        <f>IF(AG74=0," ",VLOOKUP(AG74,PROTOKOL!$A:$E,5,))</f>
        <v xml:space="preserve"> </v>
      </c>
      <c r="AL74" s="82" t="str">
        <f t="shared" si="120"/>
        <v xml:space="preserve"> </v>
      </c>
      <c r="AM74" s="65"/>
      <c r="AN74" s="82" t="str">
        <f t="shared" si="200"/>
        <v xml:space="preserve"> </v>
      </c>
      <c r="AO74" s="185" t="str">
        <f>IF(Z73+Z74+Z75=7.5,"ü","û")</f>
        <v>ü</v>
      </c>
      <c r="AP74" s="226"/>
      <c r="AQ74" s="61" t="str">
        <f>IF(AS74=0," ",VLOOKUP(AS74,PROTOKOL!$A:$F,6))</f>
        <v xml:space="preserve"> </v>
      </c>
      <c r="AR74" s="62"/>
      <c r="AS74" s="62"/>
      <c r="AT74" s="62"/>
      <c r="AU74" s="63" t="str">
        <f>IF(AS74=0," ",(VLOOKUP(AS74,PROTOKOL!$A$1:$E$28,2))*AT74)</f>
        <v xml:space="preserve"> </v>
      </c>
      <c r="AV74" s="64" t="str">
        <f t="shared" si="121"/>
        <v xml:space="preserve"> </v>
      </c>
      <c r="AW74" s="65" t="str">
        <f>IF(AS74=0," ",VLOOKUP(AS74,PROTOKOL!$A:$E,5,))</f>
        <v xml:space="preserve"> </v>
      </c>
      <c r="AX74" s="82" t="str">
        <f t="shared" si="122"/>
        <v xml:space="preserve"> </v>
      </c>
      <c r="AY74" s="61" t="str">
        <f>IF(BA74=0," ",VLOOKUP(BA74,PROTOKOL!$A:$F,6))</f>
        <v xml:space="preserve"> </v>
      </c>
      <c r="AZ74" s="66"/>
      <c r="BA74" s="66"/>
      <c r="BB74" s="62"/>
      <c r="BC74" s="63" t="str">
        <f>IF(BA74=0," ",(VLOOKUP(BA74,PROTOKOL!$A$1:$E$28,2))*BB74)</f>
        <v xml:space="preserve"> </v>
      </c>
      <c r="BD74" s="64" t="str">
        <f t="shared" si="123"/>
        <v xml:space="preserve"> </v>
      </c>
      <c r="BE74" s="65" t="str">
        <f>IF(BA74=0," ",VLOOKUP(BA74,PROTOKOL!$A:$E,5,))</f>
        <v xml:space="preserve"> </v>
      </c>
      <c r="BF74" s="82" t="str">
        <f t="shared" si="124"/>
        <v xml:space="preserve"> </v>
      </c>
      <c r="BG74" s="65"/>
      <c r="BH74" s="82" t="str">
        <f t="shared" si="201"/>
        <v xml:space="preserve"> </v>
      </c>
      <c r="BI74" s="185" t="str">
        <f>IF(AT73+AT74+AT75=7.5,"ü","û")</f>
        <v>ü</v>
      </c>
      <c r="BJ74" s="226"/>
      <c r="BK74" s="61" t="str">
        <f>IF(BM74=0," ",VLOOKUP(BM74,PROTOKOL!$A:$F,6))</f>
        <v xml:space="preserve"> </v>
      </c>
      <c r="BL74" s="62"/>
      <c r="BM74" s="62"/>
      <c r="BN74" s="62"/>
      <c r="BO74" s="63" t="str">
        <f>IF(BM74=0," ",(VLOOKUP(BM74,PROTOKOL!$A$1:$E$28,2))*BN74)</f>
        <v xml:space="preserve"> </v>
      </c>
      <c r="BP74" s="64" t="str">
        <f t="shared" si="125"/>
        <v xml:space="preserve"> </v>
      </c>
      <c r="BQ74" s="65" t="str">
        <f>IF(BM74=0," ",VLOOKUP(BM74,PROTOKOL!$A:$E,5,))</f>
        <v xml:space="preserve"> </v>
      </c>
      <c r="BR74" s="82" t="str">
        <f t="shared" si="126"/>
        <v xml:space="preserve"> </v>
      </c>
      <c r="BS74" s="61" t="str">
        <f>IF(BU74=0," ",VLOOKUP(BU74,PROTOKOL!$A:$F,6))</f>
        <v xml:space="preserve"> </v>
      </c>
      <c r="BT74" s="66"/>
      <c r="BU74" s="66"/>
      <c r="BV74" s="62"/>
      <c r="BW74" s="63" t="str">
        <f>IF(BU74=0," ",(VLOOKUP(BU74,PROTOKOL!$A$1:$E$28,2))*BV74)</f>
        <v xml:space="preserve"> </v>
      </c>
      <c r="BX74" s="64" t="str">
        <f t="shared" si="127"/>
        <v xml:space="preserve"> </v>
      </c>
      <c r="BY74" s="65" t="str">
        <f>IF(BU74=0," ",VLOOKUP(BU74,PROTOKOL!$A:$E,5,))</f>
        <v xml:space="preserve"> </v>
      </c>
      <c r="BZ74" s="82" t="str">
        <f t="shared" si="128"/>
        <v xml:space="preserve"> </v>
      </c>
      <c r="CA74" s="65"/>
      <c r="CB74" s="82" t="str">
        <f t="shared" si="202"/>
        <v xml:space="preserve"> </v>
      </c>
      <c r="CC74" s="185" t="str">
        <f>IF(AT73+AT74+AT75=7.5,"ü","û")</f>
        <v>ü</v>
      </c>
      <c r="CD74" s="226"/>
      <c r="CE74" s="61" t="str">
        <f>IF(CG74=0," ",VLOOKUP(CG74,PROTOKOL!$A:$F,6))</f>
        <v xml:space="preserve"> </v>
      </c>
      <c r="CF74" s="62"/>
      <c r="CG74" s="62"/>
      <c r="CH74" s="62"/>
      <c r="CI74" s="63" t="str">
        <f>IF(CG74=0," ",(VLOOKUP(CG74,PROTOKOL!$A$1:$E$28,2))*CH74)</f>
        <v xml:space="preserve"> </v>
      </c>
      <c r="CJ74" s="64" t="str">
        <f t="shared" si="129"/>
        <v xml:space="preserve"> </v>
      </c>
      <c r="CK74" s="65" t="str">
        <f>IF(CG74=0," ",VLOOKUP(CG74,PROTOKOL!$A:$E,5,))</f>
        <v xml:space="preserve"> </v>
      </c>
      <c r="CL74" s="82" t="str">
        <f t="shared" si="130"/>
        <v xml:space="preserve"> </v>
      </c>
      <c r="CM74" s="61" t="str">
        <f>IF(CO74=0," ",VLOOKUP(CO74,PROTOKOL!$A:$F,6))</f>
        <v xml:space="preserve"> </v>
      </c>
      <c r="CN74" s="66"/>
      <c r="CO74" s="66"/>
      <c r="CP74" s="62"/>
      <c r="CQ74" s="63" t="str">
        <f>IF(CO74=0," ",(VLOOKUP(CO74,PROTOKOL!$A$1:$E$28,2))*CP74)</f>
        <v xml:space="preserve"> </v>
      </c>
      <c r="CR74" s="64" t="str">
        <f t="shared" si="131"/>
        <v xml:space="preserve"> </v>
      </c>
      <c r="CS74" s="65" t="str">
        <f>IF(CO74=0," ",VLOOKUP(CO74,PROTOKOL!$A:$E,5,))</f>
        <v xml:space="preserve"> </v>
      </c>
      <c r="CT74" s="82" t="str">
        <f t="shared" si="132"/>
        <v xml:space="preserve"> </v>
      </c>
      <c r="CU74" s="65"/>
      <c r="CV74" s="82" t="str">
        <f t="shared" si="203"/>
        <v xml:space="preserve"> </v>
      </c>
      <c r="CW74" s="185" t="str">
        <f>IF(CH73+CH74+CH75=7.5,"ü","û")</f>
        <v>ü</v>
      </c>
      <c r="CX74" s="226"/>
      <c r="CY74" s="61" t="str">
        <f>IF(DA74=0," ",VLOOKUP(DA74,PROTOKOL!$A:$F,6))</f>
        <v xml:space="preserve"> </v>
      </c>
      <c r="CZ74" s="62"/>
      <c r="DA74" s="62"/>
      <c r="DB74" s="62"/>
      <c r="DC74" s="63" t="str">
        <f>IF(DA74=0," ",(VLOOKUP(DA74,PROTOKOL!$A$1:$E$28,2))*DB74)</f>
        <v xml:space="preserve"> </v>
      </c>
      <c r="DD74" s="64" t="str">
        <f t="shared" si="133"/>
        <v xml:space="preserve"> </v>
      </c>
      <c r="DE74" s="65" t="str">
        <f>IF(DA74=0," ",VLOOKUP(DA74,PROTOKOL!$A:$E,5,))</f>
        <v xml:space="preserve"> </v>
      </c>
      <c r="DF74" s="82" t="str">
        <f t="shared" si="134"/>
        <v xml:space="preserve"> </v>
      </c>
      <c r="DG74" s="61" t="str">
        <f>IF(DI74=0," ",VLOOKUP(DI74,PROTOKOL!$A:$F,6))</f>
        <v xml:space="preserve"> </v>
      </c>
      <c r="DH74" s="66"/>
      <c r="DI74" s="66"/>
      <c r="DJ74" s="62"/>
      <c r="DK74" s="63" t="str">
        <f>IF(DI74=0," ",(VLOOKUP(DI74,PROTOKOL!$A$1:$E$28,2))*DJ74)</f>
        <v xml:space="preserve"> </v>
      </c>
      <c r="DL74" s="64" t="str">
        <f t="shared" si="135"/>
        <v xml:space="preserve"> </v>
      </c>
      <c r="DM74" s="65" t="str">
        <f>IF(DI74=0," ",VLOOKUP(DI74,PROTOKOL!$A:$E,5,))</f>
        <v xml:space="preserve"> </v>
      </c>
      <c r="DN74" s="82" t="str">
        <f t="shared" si="136"/>
        <v xml:space="preserve"> </v>
      </c>
      <c r="DO74" s="65"/>
      <c r="DP74" s="82" t="str">
        <f t="shared" si="204"/>
        <v xml:space="preserve"> </v>
      </c>
      <c r="DQ74" s="185" t="str">
        <f>IF(DB73+DB74+DB75=7.5,"ü","û")</f>
        <v>ü</v>
      </c>
      <c r="DR74" s="226"/>
      <c r="DS74" s="61" t="str">
        <f>IF(DU74=0," ",VLOOKUP(DU74,PROTOKOL!$A:$F,6))</f>
        <v xml:space="preserve"> </v>
      </c>
      <c r="DT74" s="62"/>
      <c r="DU74" s="62"/>
      <c r="DV74" s="62"/>
      <c r="DW74" s="63" t="str">
        <f>IF(DU74=0," ",(VLOOKUP(DU74,PROTOKOL!$A$1:$E$28,2))*DV74)</f>
        <v xml:space="preserve"> </v>
      </c>
      <c r="DX74" s="64" t="str">
        <f t="shared" si="137"/>
        <v xml:space="preserve"> </v>
      </c>
      <c r="DY74" s="65" t="str">
        <f>IF(DU74=0," ",VLOOKUP(DU74,PROTOKOL!$A:$E,5,))</f>
        <v xml:space="preserve"> </v>
      </c>
      <c r="DZ74" s="82" t="str">
        <f t="shared" si="138"/>
        <v xml:space="preserve"> </v>
      </c>
      <c r="EA74" s="61" t="str">
        <f>IF(EC74=0," ",VLOOKUP(EC74,PROTOKOL!$A:$F,6))</f>
        <v xml:space="preserve"> </v>
      </c>
      <c r="EB74" s="66"/>
      <c r="EC74" s="66"/>
      <c r="ED74" s="62"/>
      <c r="EE74" s="63" t="str">
        <f>IF(EC74=0," ",(VLOOKUP(EC74,PROTOKOL!$A$1:$E$28,2))*ED74)</f>
        <v xml:space="preserve"> </v>
      </c>
      <c r="EF74" s="64" t="str">
        <f t="shared" si="139"/>
        <v xml:space="preserve"> </v>
      </c>
      <c r="EG74" s="65" t="str">
        <f>IF(EC74=0," ",VLOOKUP(EC74,PROTOKOL!$A:$E,5,))</f>
        <v xml:space="preserve"> </v>
      </c>
      <c r="EH74" s="82" t="str">
        <f t="shared" si="140"/>
        <v xml:space="preserve"> </v>
      </c>
      <c r="EI74" s="65"/>
      <c r="EJ74" s="82" t="str">
        <f t="shared" si="205"/>
        <v xml:space="preserve"> </v>
      </c>
      <c r="EK74" s="185" t="str">
        <f>IF(DB73+DB74+DB75=7.5,"ü","û")</f>
        <v>ü</v>
      </c>
      <c r="EL74" s="226"/>
      <c r="EM74" s="61" t="str">
        <f>IF(EO74=0," ",VLOOKUP(EO74,PROTOKOL!$A:$F,6))</f>
        <v xml:space="preserve"> </v>
      </c>
      <c r="EN74" s="62"/>
      <c r="EO74" s="62"/>
      <c r="EP74" s="62"/>
      <c r="EQ74" s="63" t="str">
        <f>IF(EO74=0," ",(VLOOKUP(EO74,PROTOKOL!$A$1:$E$28,2))*EP74)</f>
        <v xml:space="preserve"> </v>
      </c>
      <c r="ER74" s="64" t="str">
        <f t="shared" si="141"/>
        <v xml:space="preserve"> </v>
      </c>
      <c r="ES74" s="65" t="str">
        <f>IF(EO74=0," ",VLOOKUP(EO74,PROTOKOL!$A:$E,5,))</f>
        <v xml:space="preserve"> </v>
      </c>
      <c r="ET74" s="82" t="str">
        <f t="shared" si="142"/>
        <v xml:space="preserve"> </v>
      </c>
      <c r="EU74" s="61" t="str">
        <f>IF(EW74=0," ",VLOOKUP(EW74,PROTOKOL!$A:$F,6))</f>
        <v xml:space="preserve"> </v>
      </c>
      <c r="EV74" s="66"/>
      <c r="EW74" s="66"/>
      <c r="EX74" s="62"/>
      <c r="EY74" s="63" t="str">
        <f>IF(EW74=0," ",(VLOOKUP(EW74,PROTOKOL!$A$1:$E$28,2))*EX74)</f>
        <v xml:space="preserve"> </v>
      </c>
      <c r="EZ74" s="64" t="str">
        <f t="shared" si="143"/>
        <v xml:space="preserve"> </v>
      </c>
      <c r="FA74" s="65" t="str">
        <f>IF(EW74=0," ",VLOOKUP(EW74,PROTOKOL!$A:$E,5,))</f>
        <v xml:space="preserve"> </v>
      </c>
      <c r="FB74" s="82" t="str">
        <f t="shared" si="144"/>
        <v xml:space="preserve"> </v>
      </c>
      <c r="FC74" s="65"/>
      <c r="FD74" s="82" t="str">
        <f t="shared" si="206"/>
        <v xml:space="preserve"> </v>
      </c>
      <c r="FE74" s="185" t="str">
        <f>IF(EP73+EP74+EP75=7.5,"ü","û")</f>
        <v>ü</v>
      </c>
      <c r="FF74" s="226"/>
      <c r="FG74" s="61" t="s">
        <v>115</v>
      </c>
      <c r="FH74" s="62"/>
      <c r="FI74" s="62"/>
      <c r="FJ74" s="62"/>
      <c r="FK74" s="63" t="str">
        <f>IF(FI74=0," ",(VLOOKUP(FI74,PROTOKOL!$A$1:$E$28,2))*FJ74)</f>
        <v xml:space="preserve"> </v>
      </c>
      <c r="FL74" s="64" t="str">
        <f t="shared" si="145"/>
        <v xml:space="preserve"> </v>
      </c>
      <c r="FM74" s="65" t="str">
        <f>IF(FI74=0," ",VLOOKUP(FI74,PROTOKOL!$A:$E,5,))</f>
        <v xml:space="preserve"> </v>
      </c>
      <c r="FN74" s="82" t="str">
        <f t="shared" si="146"/>
        <v xml:space="preserve"> </v>
      </c>
      <c r="FO74" s="61" t="str">
        <f>IF(FQ74=0," ",VLOOKUP(FQ74,PROTOKOL!$A:$F,6))</f>
        <v xml:space="preserve"> </v>
      </c>
      <c r="FP74" s="66"/>
      <c r="FQ74" s="66"/>
      <c r="FR74" s="62"/>
      <c r="FS74" s="63" t="str">
        <f>IF(FQ74=0," ",(VLOOKUP(FQ74,PROTOKOL!$A$1:$E$28,2))*FR74)</f>
        <v xml:space="preserve"> </v>
      </c>
      <c r="FT74" s="64" t="str">
        <f t="shared" si="147"/>
        <v xml:space="preserve"> </v>
      </c>
      <c r="FU74" s="65" t="str">
        <f>IF(FQ74=0," ",VLOOKUP(FQ74,PROTOKOL!$A:$E,5,))</f>
        <v xml:space="preserve"> </v>
      </c>
      <c r="FV74" s="82" t="str">
        <f t="shared" si="148"/>
        <v xml:space="preserve"> </v>
      </c>
      <c r="FW74" s="65"/>
      <c r="FX74" s="82" t="str">
        <f t="shared" si="207"/>
        <v xml:space="preserve"> </v>
      </c>
      <c r="FY74" s="185" t="str">
        <f>IF(EP73+EP74+EP75=7.5,"ü","û")</f>
        <v>ü</v>
      </c>
      <c r="FZ74" s="226"/>
      <c r="GA74" s="61" t="str">
        <f>IF(GC74=0," ",VLOOKUP(GC74,PROTOKOL!$A:$F,6))</f>
        <v xml:space="preserve"> </v>
      </c>
      <c r="GB74" s="62"/>
      <c r="GC74" s="62"/>
      <c r="GD74" s="62"/>
      <c r="GE74" s="63" t="str">
        <f>IF(GC74=0," ",(VLOOKUP(GC74,PROTOKOL!$A$1:$E$28,2))*GD74)</f>
        <v xml:space="preserve"> </v>
      </c>
      <c r="GF74" s="64" t="str">
        <f t="shared" si="149"/>
        <v xml:space="preserve"> </v>
      </c>
      <c r="GG74" s="65" t="str">
        <f>IF(GC74=0," ",VLOOKUP(GC74,PROTOKOL!$A:$E,5,))</f>
        <v xml:space="preserve"> </v>
      </c>
      <c r="GH74" s="82" t="str">
        <f t="shared" si="150"/>
        <v xml:space="preserve"> </v>
      </c>
      <c r="GI74" s="61" t="str">
        <f>IF(GK74=0," ",VLOOKUP(GK74,PROTOKOL!$A:$F,6))</f>
        <v xml:space="preserve"> </v>
      </c>
      <c r="GJ74" s="66"/>
      <c r="GK74" s="66"/>
      <c r="GL74" s="62"/>
      <c r="GM74" s="63" t="str">
        <f>IF(GK74=0," ",(VLOOKUP(GK74,PROTOKOL!$A$1:$E$28,2))*GL74)</f>
        <v xml:space="preserve"> </v>
      </c>
      <c r="GN74" s="64" t="str">
        <f t="shared" si="151"/>
        <v xml:space="preserve"> </v>
      </c>
      <c r="GO74" s="65" t="str">
        <f>IF(GK74=0," ",VLOOKUP(GK74,PROTOKOL!$A:$E,5,))</f>
        <v xml:space="preserve"> </v>
      </c>
      <c r="GP74" s="82" t="str">
        <f t="shared" si="152"/>
        <v xml:space="preserve"> </v>
      </c>
      <c r="GQ74" s="65"/>
      <c r="GR74" s="82" t="str">
        <f t="shared" si="208"/>
        <v xml:space="preserve"> </v>
      </c>
      <c r="GS74" s="185" t="str">
        <f>IF(GD73+GD74+GD75=7.5,"ü","û")</f>
        <v>ü</v>
      </c>
      <c r="GT74" s="226"/>
      <c r="GU74" s="61" t="str">
        <f>IF(GW74=0," ",VLOOKUP(GW74,PROTOKOL!$A:$F,6))</f>
        <v xml:space="preserve"> </v>
      </c>
      <c r="GV74" s="62"/>
      <c r="GW74" s="62"/>
      <c r="GX74" s="62"/>
      <c r="GY74" s="63" t="str">
        <f>IF(GW74=0," ",(VLOOKUP(GW74,PROTOKOL!$A$1:$E$28,2))*GX74)</f>
        <v xml:space="preserve"> </v>
      </c>
      <c r="GZ74" s="64" t="str">
        <f t="shared" si="153"/>
        <v xml:space="preserve"> </v>
      </c>
      <c r="HA74" s="65" t="str">
        <f>IF(GW74=0," ",VLOOKUP(GW74,PROTOKOL!$A:$E,5,))</f>
        <v xml:space="preserve"> </v>
      </c>
      <c r="HB74" s="82" t="str">
        <f t="shared" si="154"/>
        <v xml:space="preserve"> </v>
      </c>
      <c r="HC74" s="61" t="str">
        <f>IF(HE74=0," ",VLOOKUP(HE74,PROTOKOL!$A:$F,6))</f>
        <v xml:space="preserve"> </v>
      </c>
      <c r="HD74" s="66"/>
      <c r="HE74" s="66"/>
      <c r="HF74" s="62"/>
      <c r="HG74" s="63" t="str">
        <f>IF(HE74=0," ",(VLOOKUP(HE74,PROTOKOL!$A$1:$E$28,2))*HF74)</f>
        <v xml:space="preserve"> </v>
      </c>
      <c r="HH74" s="64" t="str">
        <f t="shared" si="155"/>
        <v xml:space="preserve"> </v>
      </c>
      <c r="HI74" s="65" t="str">
        <f>IF(HE74=0," ",VLOOKUP(HE74,PROTOKOL!$A:$E,5,))</f>
        <v xml:space="preserve"> </v>
      </c>
      <c r="HJ74" s="82" t="str">
        <f t="shared" si="156"/>
        <v xml:space="preserve"> </v>
      </c>
      <c r="HK74" s="65"/>
      <c r="HL74" s="82" t="str">
        <f t="shared" si="209"/>
        <v xml:space="preserve"> </v>
      </c>
      <c r="HM74" s="185" t="str">
        <f>IF(GX73+GX74+GX75=7.5,"ü","û")</f>
        <v>ü</v>
      </c>
      <c r="HN74" s="226"/>
      <c r="HO74" s="61" t="str">
        <f>IF(HQ74=0," ",VLOOKUP(HQ74,PROTOKOL!$A:$F,6))</f>
        <v xml:space="preserve"> </v>
      </c>
      <c r="HP74" s="62"/>
      <c r="HQ74" s="62"/>
      <c r="HR74" s="62"/>
      <c r="HS74" s="63" t="str">
        <f>IF(HQ74=0," ",(VLOOKUP(HQ74,PROTOKOL!$A$1:$E$28,2))*HR74)</f>
        <v xml:space="preserve"> </v>
      </c>
      <c r="HT74" s="64" t="str">
        <f t="shared" si="157"/>
        <v xml:space="preserve"> </v>
      </c>
      <c r="HU74" s="65" t="str">
        <f>IF(HQ74=0," ",VLOOKUP(HQ74,PROTOKOL!$A:$E,5,))</f>
        <v xml:space="preserve"> </v>
      </c>
      <c r="HV74" s="82" t="str">
        <f t="shared" si="158"/>
        <v xml:space="preserve"> </v>
      </c>
      <c r="HW74" s="61" t="str">
        <f>IF(HY74=0," ",VLOOKUP(HY74,PROTOKOL!$A:$F,6))</f>
        <v xml:space="preserve"> </v>
      </c>
      <c r="HX74" s="66"/>
      <c r="HY74" s="66"/>
      <c r="HZ74" s="62"/>
      <c r="IA74" s="63" t="str">
        <f>IF(HY74=0," ",(VLOOKUP(HY74,PROTOKOL!$A$1:$E$28,2))*HZ74)</f>
        <v xml:space="preserve"> </v>
      </c>
      <c r="IB74" s="64" t="str">
        <f t="shared" si="159"/>
        <v xml:space="preserve"> </v>
      </c>
      <c r="IC74" s="65" t="str">
        <f>IF(HY74=0," ",VLOOKUP(HY74,PROTOKOL!$A:$E,5,))</f>
        <v xml:space="preserve"> </v>
      </c>
      <c r="ID74" s="82" t="str">
        <f t="shared" si="160"/>
        <v xml:space="preserve"> </v>
      </c>
      <c r="IE74" s="65"/>
      <c r="IF74" s="82" t="str">
        <f t="shared" si="210"/>
        <v xml:space="preserve"> </v>
      </c>
      <c r="IG74" s="185" t="str">
        <f>IF(HR73+HR74+HR75=7.5,"ü","û")</f>
        <v>ü</v>
      </c>
      <c r="IH74" s="226"/>
      <c r="II74" s="61" t="str">
        <f>IF(IK74=0," ",VLOOKUP(IK74,PROTOKOL!$A:$F,6))</f>
        <v xml:space="preserve"> </v>
      </c>
      <c r="IJ74" s="62"/>
      <c r="IK74" s="62"/>
      <c r="IL74" s="62"/>
      <c r="IM74" s="63" t="str">
        <f>IF(IK74=0," ",(VLOOKUP(IK74,PROTOKOL!$A$1:$E$28,2))*IL74)</f>
        <v xml:space="preserve"> </v>
      </c>
      <c r="IN74" s="64" t="str">
        <f t="shared" si="161"/>
        <v xml:space="preserve"> </v>
      </c>
      <c r="IO74" s="65" t="str">
        <f>IF(IK74=0," ",VLOOKUP(IK74,PROTOKOL!$A:$E,5,))</f>
        <v xml:space="preserve"> </v>
      </c>
      <c r="IP74" s="82" t="str">
        <f t="shared" si="162"/>
        <v xml:space="preserve"> </v>
      </c>
      <c r="IQ74" s="61" t="str">
        <f>IF(IS74=0," ",VLOOKUP(IS74,PROTOKOL!$A:$F,6))</f>
        <v xml:space="preserve"> </v>
      </c>
      <c r="IR74" s="66"/>
      <c r="IS74" s="66"/>
      <c r="IT74" s="62"/>
      <c r="IU74" s="63" t="str">
        <f>IF(IS74=0," ",(VLOOKUP(IS74,PROTOKOL!$A$1:$E$28,2))*IT74)</f>
        <v xml:space="preserve"> </v>
      </c>
      <c r="IV74" s="64" t="str">
        <f t="shared" si="163"/>
        <v xml:space="preserve"> </v>
      </c>
      <c r="IW74" s="65" t="str">
        <f>IF(IS74=0," ",VLOOKUP(IS74,PROTOKOL!$A:$E,5,))</f>
        <v xml:space="preserve"> </v>
      </c>
      <c r="IX74" s="82" t="str">
        <f t="shared" si="164"/>
        <v xml:space="preserve"> </v>
      </c>
      <c r="IY74" s="65"/>
      <c r="IZ74" s="82" t="str">
        <f t="shared" si="211"/>
        <v xml:space="preserve"> </v>
      </c>
      <c r="JA74" s="185" t="str">
        <f>IF(HR73+HR74+HR75=7.5,"ü","û")</f>
        <v>ü</v>
      </c>
      <c r="JB74" s="226"/>
      <c r="JC74" s="61" t="str">
        <f>IF(JE74=0," ",VLOOKUP(JE74,PROTOKOL!$A:$F,6))</f>
        <v>PERDE KESME SULU SİST.</v>
      </c>
      <c r="JD74" s="62">
        <v>71</v>
      </c>
      <c r="JE74" s="62">
        <v>8</v>
      </c>
      <c r="JF74" s="62">
        <v>3.5</v>
      </c>
      <c r="JG74" s="63">
        <f>IF(JE74=0," ",(VLOOKUP(JE74,PROTOKOL!$A$1:$E$28,2))*JF74)</f>
        <v>45.733333333333334</v>
      </c>
      <c r="JH74" s="64">
        <f t="shared" si="165"/>
        <v>25.266666666666666</v>
      </c>
      <c r="JI74" s="65">
        <f>IF(JE74=0," ",VLOOKUP(JE74,PROTOKOL!$A:$E,5,))</f>
        <v>0.49621153846153848</v>
      </c>
      <c r="JJ74" s="82">
        <f t="shared" si="166"/>
        <v>12.537611538461539</v>
      </c>
      <c r="JK74" s="61" t="str">
        <f>IF(JM74=0," ",VLOOKUP(JM74,PROTOKOL!$A:$F,6))</f>
        <v xml:space="preserve"> </v>
      </c>
      <c r="JL74" s="66"/>
      <c r="JM74" s="66"/>
      <c r="JN74" s="62"/>
      <c r="JO74" s="63" t="str">
        <f>IF(JM74=0," ",(VLOOKUP(JM74,PROTOKOL!$A$1:$E$28,2))*JN74)</f>
        <v xml:space="preserve"> </v>
      </c>
      <c r="JP74" s="64" t="str">
        <f t="shared" si="167"/>
        <v xml:space="preserve"> </v>
      </c>
      <c r="JQ74" s="65" t="str">
        <f>IF(JM74=0," ",VLOOKUP(JM74,PROTOKOL!$A:$E,5,))</f>
        <v xml:space="preserve"> </v>
      </c>
      <c r="JR74" s="82" t="str">
        <f t="shared" si="168"/>
        <v xml:space="preserve"> </v>
      </c>
      <c r="JS74" s="65"/>
      <c r="JT74" s="82" t="str">
        <f t="shared" si="212"/>
        <v xml:space="preserve"> </v>
      </c>
      <c r="JU74" s="185" t="str">
        <f>IF(JF73+JF74+JF75=7.5,"ü","û")</f>
        <v>ü</v>
      </c>
      <c r="JV74" s="226"/>
      <c r="JW74" s="61" t="s">
        <v>44</v>
      </c>
      <c r="JX74" s="62"/>
      <c r="JY74" s="62"/>
      <c r="JZ74" s="62"/>
      <c r="KA74" s="63" t="str">
        <f>IF(JY74=0," ",(VLOOKUP(JY74,PROTOKOL!$A$1:$E$28,2))*JZ74)</f>
        <v xml:space="preserve"> </v>
      </c>
      <c r="KB74" s="64" t="str">
        <f t="shared" si="169"/>
        <v xml:space="preserve"> </v>
      </c>
      <c r="KC74" s="65" t="str">
        <f>IF(JY74=0," ",VLOOKUP(JY74,PROTOKOL!$A:$E,5,))</f>
        <v xml:space="preserve"> </v>
      </c>
      <c r="KD74" s="82" t="str">
        <f t="shared" si="170"/>
        <v xml:space="preserve"> </v>
      </c>
      <c r="KE74" s="61" t="str">
        <f>IF(KG74=0," ",VLOOKUP(KG74,PROTOKOL!$A:$F,6))</f>
        <v xml:space="preserve"> </v>
      </c>
      <c r="KF74" s="66"/>
      <c r="KG74" s="66"/>
      <c r="KH74" s="62"/>
      <c r="KI74" s="63" t="str">
        <f>IF(KG74=0," ",(VLOOKUP(KG74,PROTOKOL!$A$1:$E$28,2))*KH74)</f>
        <v xml:space="preserve"> </v>
      </c>
      <c r="KJ74" s="64" t="str">
        <f t="shared" si="171"/>
        <v xml:space="preserve"> </v>
      </c>
      <c r="KK74" s="65" t="str">
        <f>IF(KG74=0," ",VLOOKUP(KG74,PROTOKOL!$A:$E,5,))</f>
        <v xml:space="preserve"> </v>
      </c>
      <c r="KL74" s="82" t="str">
        <f t="shared" si="172"/>
        <v xml:space="preserve"> </v>
      </c>
      <c r="KM74" s="65"/>
      <c r="KN74" s="82" t="str">
        <f t="shared" si="213"/>
        <v xml:space="preserve"> </v>
      </c>
      <c r="KO74" s="185" t="str">
        <f>IF(JZ73+JZ74+JZ75=7.5,"ü","û")</f>
        <v>û</v>
      </c>
      <c r="KP74" s="226"/>
      <c r="KQ74" s="61" t="str">
        <f>IF(KS74=0," ",VLOOKUP(KS74,PROTOKOL!$A:$F,6))</f>
        <v>PERDE KESME SULU SİST.</v>
      </c>
      <c r="KR74" s="62">
        <v>70</v>
      </c>
      <c r="KS74" s="62">
        <v>8</v>
      </c>
      <c r="KT74" s="62">
        <v>3.5</v>
      </c>
      <c r="KU74" s="63">
        <f>IF(KS74=0," ",(VLOOKUP(KS74,PROTOKOL!$A$1:$E$28,2))*KT74)</f>
        <v>45.733333333333334</v>
      </c>
      <c r="KV74" s="64">
        <f t="shared" si="173"/>
        <v>24.266666666666666</v>
      </c>
      <c r="KW74" s="65">
        <f>IF(KS74=0," ",VLOOKUP(KS74,PROTOKOL!$A:$E,5,))</f>
        <v>0.49621153846153848</v>
      </c>
      <c r="KX74" s="82">
        <f t="shared" si="174"/>
        <v>12.041399999999999</v>
      </c>
      <c r="KY74" s="61" t="str">
        <f>IF(LA74=0," ",VLOOKUP(LA74,PROTOKOL!$A:$F,6))</f>
        <v xml:space="preserve"> </v>
      </c>
      <c r="KZ74" s="66"/>
      <c r="LA74" s="66"/>
      <c r="LB74" s="62"/>
      <c r="LC74" s="63" t="str">
        <f>IF(LA74=0," ",(VLOOKUP(LA74,PROTOKOL!$A$1:$E$28,2))*LB74)</f>
        <v xml:space="preserve"> </v>
      </c>
      <c r="LD74" s="64" t="str">
        <f t="shared" si="175"/>
        <v xml:space="preserve"> </v>
      </c>
      <c r="LE74" s="65" t="str">
        <f>IF(LA74=0," ",VLOOKUP(LA74,PROTOKOL!$A:$E,5,))</f>
        <v xml:space="preserve"> </v>
      </c>
      <c r="LF74" s="82" t="str">
        <f t="shared" si="176"/>
        <v xml:space="preserve"> </v>
      </c>
      <c r="LG74" s="65"/>
      <c r="LH74" s="82" t="str">
        <f t="shared" si="214"/>
        <v xml:space="preserve"> </v>
      </c>
      <c r="LI74" s="185" t="str">
        <f>IF(JZ73+JZ74+JZ75=7.5,"ü","û")</f>
        <v>û</v>
      </c>
      <c r="LJ74" s="226"/>
      <c r="LK74" s="61" t="str">
        <f>IF(LM74=0," ",VLOOKUP(LM74,PROTOKOL!$A:$F,6))</f>
        <v xml:space="preserve"> </v>
      </c>
      <c r="LL74" s="62"/>
      <c r="LM74" s="62"/>
      <c r="LN74" s="62"/>
      <c r="LO74" s="63" t="str">
        <f>IF(LM74=0," ",(VLOOKUP(LM74,PROTOKOL!$A$1:$E$28,2))*LN74)</f>
        <v xml:space="preserve"> </v>
      </c>
      <c r="LP74" s="64" t="str">
        <f t="shared" si="177"/>
        <v xml:space="preserve"> </v>
      </c>
      <c r="LQ74" s="65" t="str">
        <f>IF(LM74=0," ",VLOOKUP(LM74,PROTOKOL!$A:$E,5,))</f>
        <v xml:space="preserve"> </v>
      </c>
      <c r="LR74" s="82" t="str">
        <f t="shared" si="178"/>
        <v xml:space="preserve"> </v>
      </c>
      <c r="LS74" s="61" t="str">
        <f>IF(LU74=0," ",VLOOKUP(LU74,PROTOKOL!$A:$F,6))</f>
        <v xml:space="preserve"> </v>
      </c>
      <c r="LT74" s="66"/>
      <c r="LU74" s="66"/>
      <c r="LV74" s="62"/>
      <c r="LW74" s="63" t="str">
        <f>IF(LU74=0," ",(VLOOKUP(LU74,PROTOKOL!$A$1:$E$28,2))*LV74)</f>
        <v xml:space="preserve"> </v>
      </c>
      <c r="LX74" s="64" t="str">
        <f t="shared" si="179"/>
        <v xml:space="preserve"> </v>
      </c>
      <c r="LY74" s="65" t="str">
        <f>IF(LU74=0," ",VLOOKUP(LU74,PROTOKOL!$A:$E,5,))</f>
        <v xml:space="preserve"> </v>
      </c>
      <c r="LZ74" s="82" t="str">
        <f t="shared" si="180"/>
        <v xml:space="preserve"> </v>
      </c>
      <c r="MA74" s="65"/>
      <c r="MB74" s="82" t="str">
        <f t="shared" si="215"/>
        <v xml:space="preserve"> </v>
      </c>
      <c r="MC74" s="185" t="str">
        <f>IF(LN73+LN74+LN75=7.5,"ü","û")</f>
        <v>ü</v>
      </c>
      <c r="MD74" s="226"/>
      <c r="ME74" s="61" t="str">
        <f>IF(MG74=0," ",VLOOKUP(MG74,PROTOKOL!$A:$F,6))</f>
        <v xml:space="preserve"> </v>
      </c>
      <c r="MF74" s="62"/>
      <c r="MG74" s="62"/>
      <c r="MH74" s="62"/>
      <c r="MI74" s="63" t="str">
        <f>IF(MG74=0," ",(VLOOKUP(MG74,PROTOKOL!$A$1:$E$28,2))*MH74)</f>
        <v xml:space="preserve"> </v>
      </c>
      <c r="MJ74" s="64" t="str">
        <f t="shared" si="181"/>
        <v xml:space="preserve"> </v>
      </c>
      <c r="MK74" s="65" t="str">
        <f>IF(MG74=0," ",VLOOKUP(MG74,PROTOKOL!$A:$E,5,))</f>
        <v xml:space="preserve"> </v>
      </c>
      <c r="ML74" s="82" t="str">
        <f t="shared" si="182"/>
        <v xml:space="preserve"> </v>
      </c>
      <c r="MM74" s="61" t="str">
        <f>IF(MO74=0," ",VLOOKUP(MO74,PROTOKOL!$A:$F,6))</f>
        <v xml:space="preserve"> </v>
      </c>
      <c r="MN74" s="66"/>
      <c r="MO74" s="66"/>
      <c r="MP74" s="62"/>
      <c r="MQ74" s="63" t="str">
        <f>IF(MO74=0," ",(VLOOKUP(MO74,PROTOKOL!$A$1:$E$28,2))*MP74)</f>
        <v xml:space="preserve"> </v>
      </c>
      <c r="MR74" s="64" t="str">
        <f t="shared" si="183"/>
        <v xml:space="preserve"> </v>
      </c>
      <c r="MS74" s="65" t="str">
        <f>IF(MO74=0," ",VLOOKUP(MO74,PROTOKOL!$A:$E,5,))</f>
        <v xml:space="preserve"> </v>
      </c>
      <c r="MT74" s="82" t="str">
        <f t="shared" si="184"/>
        <v xml:space="preserve"> </v>
      </c>
      <c r="MU74" s="65"/>
      <c r="MV74" s="82" t="str">
        <f t="shared" si="216"/>
        <v xml:space="preserve"> </v>
      </c>
      <c r="MW74" s="185" t="e">
        <f>IF(#REF!+#REF!+#REF!=7.5,"ü","û")</f>
        <v>#REF!</v>
      </c>
      <c r="MX74" s="226"/>
      <c r="MY74" s="61" t="str">
        <f>IF(NA74=0," ",VLOOKUP(NA74,PROTOKOL!$A:$F,6))</f>
        <v xml:space="preserve"> </v>
      </c>
      <c r="MZ74" s="62"/>
      <c r="NA74" s="62"/>
      <c r="NB74" s="62"/>
      <c r="NC74" s="63" t="str">
        <f>IF(NA74=0," ",(VLOOKUP(NA74,PROTOKOL!$A$1:$E$28,2))*NB74)</f>
        <v xml:space="preserve"> </v>
      </c>
      <c r="ND74" s="64" t="str">
        <f t="shared" si="185"/>
        <v xml:space="preserve"> </v>
      </c>
      <c r="NE74" s="65" t="str">
        <f>IF(NA74=0," ",VLOOKUP(NA74,PROTOKOL!$A:$E,5,))</f>
        <v xml:space="preserve"> </v>
      </c>
      <c r="NF74" s="82" t="str">
        <f t="shared" si="186"/>
        <v xml:space="preserve"> </v>
      </c>
      <c r="NG74" s="61" t="str">
        <f>IF(NI74=0," ",VLOOKUP(NI74,PROTOKOL!$A:$F,6))</f>
        <v xml:space="preserve"> </v>
      </c>
      <c r="NH74" s="66"/>
      <c r="NI74" s="66"/>
      <c r="NJ74" s="62"/>
      <c r="NK74" s="63" t="str">
        <f>IF(NI74=0," ",(VLOOKUP(NI74,PROTOKOL!$A$1:$E$28,2))*NJ74)</f>
        <v xml:space="preserve"> </v>
      </c>
      <c r="NL74" s="64" t="str">
        <f t="shared" si="187"/>
        <v xml:space="preserve"> </v>
      </c>
      <c r="NM74" s="65" t="str">
        <f>IF(NI74=0," ",VLOOKUP(NI74,PROTOKOL!$A:$E,5,))</f>
        <v xml:space="preserve"> </v>
      </c>
      <c r="NN74" s="82" t="str">
        <f t="shared" si="188"/>
        <v xml:space="preserve"> </v>
      </c>
      <c r="NO74" s="65"/>
      <c r="NP74" s="82" t="str">
        <f t="shared" si="217"/>
        <v xml:space="preserve"> </v>
      </c>
      <c r="NQ74" s="185" t="str">
        <f>IF(NB73+NB74+NB75=7.5,"ü","û")</f>
        <v>ü</v>
      </c>
      <c r="NR74" s="226"/>
      <c r="NS74" s="61" t="str">
        <f>IF(NU74=0," ",VLOOKUP(NU74,PROTOKOL!$A:$F,6))</f>
        <v>PERDE KESME SULU SİST.</v>
      </c>
      <c r="NT74" s="62">
        <v>86</v>
      </c>
      <c r="NU74" s="62">
        <v>8</v>
      </c>
      <c r="NV74" s="62">
        <v>4</v>
      </c>
      <c r="NW74" s="63">
        <f>IF(NU74=0," ",(VLOOKUP(NU74,PROTOKOL!$A$1:$E$28,2))*NV74)</f>
        <v>52.266666666666666</v>
      </c>
      <c r="NX74" s="64">
        <f t="shared" si="189"/>
        <v>33.733333333333334</v>
      </c>
      <c r="NY74" s="65">
        <f>IF(NU74=0," ",VLOOKUP(NU74,PROTOKOL!$A:$E,5,))</f>
        <v>0.49621153846153848</v>
      </c>
      <c r="NZ74" s="82">
        <f t="shared" si="190"/>
        <v>16.738869230769232</v>
      </c>
      <c r="OA74" s="61" t="str">
        <f>IF(OC74=0," ",VLOOKUP(OC74,PROTOKOL!$A:$F,6))</f>
        <v xml:space="preserve"> </v>
      </c>
      <c r="OB74" s="66"/>
      <c r="OC74" s="66"/>
      <c r="OD74" s="62"/>
      <c r="OE74" s="63" t="str">
        <f>IF(OC74=0," ",(VLOOKUP(OC74,PROTOKOL!$A$1:$E$28,2))*OD74)</f>
        <v xml:space="preserve"> </v>
      </c>
      <c r="OF74" s="64" t="str">
        <f t="shared" si="191"/>
        <v xml:space="preserve"> </v>
      </c>
      <c r="OG74" s="65" t="str">
        <f>IF(OC74=0," ",VLOOKUP(OC74,PROTOKOL!$A:$E,5,))</f>
        <v xml:space="preserve"> </v>
      </c>
      <c r="OH74" s="82" t="str">
        <f t="shared" si="192"/>
        <v xml:space="preserve"> </v>
      </c>
      <c r="OI74" s="65"/>
      <c r="OJ74" s="82" t="str">
        <f t="shared" si="218"/>
        <v xml:space="preserve"> </v>
      </c>
      <c r="OK74" s="185" t="str">
        <f>IF(NV73+NV74+NV75=7.5,"ü","û")</f>
        <v>ü</v>
      </c>
      <c r="OL74" s="208">
        <v>18</v>
      </c>
      <c r="OM74" s="226"/>
      <c r="ON74" s="61" t="str">
        <f>IF(OP74=0," ",VLOOKUP(OP74,PROTOKOL!$A:$F,6))</f>
        <v xml:space="preserve"> </v>
      </c>
      <c r="OO74" s="62"/>
      <c r="OP74" s="62"/>
      <c r="OQ74" s="62"/>
      <c r="OR74" s="63" t="str">
        <f>IF(OP74=0," ",(VLOOKUP(OP74,PROTOKOL!$A$1:$E$28,2))*OQ74)</f>
        <v xml:space="preserve"> </v>
      </c>
      <c r="OS74" s="64" t="str">
        <f t="shared" si="193"/>
        <v xml:space="preserve"> </v>
      </c>
      <c r="OT74" s="65" t="str">
        <f>IF(OP74=0," ",VLOOKUP(OP74,PROTOKOL!$A:$E,5,))</f>
        <v xml:space="preserve"> </v>
      </c>
      <c r="OU74" s="82" t="str">
        <f t="shared" si="194"/>
        <v xml:space="preserve"> </v>
      </c>
      <c r="OV74" s="61" t="str">
        <f>IF(OX74=0," ",VLOOKUP(OX74,PROTOKOL!$A:$F,6))</f>
        <v xml:space="preserve"> </v>
      </c>
      <c r="OW74" s="66"/>
      <c r="OX74" s="66"/>
      <c r="OY74" s="62"/>
      <c r="OZ74" s="63" t="str">
        <f>IF(OX74=0," ",(VLOOKUP(OX74,PROTOKOL!$A$1:$E$28,2))*OY74)</f>
        <v xml:space="preserve"> </v>
      </c>
      <c r="PA74" s="64" t="str">
        <f t="shared" si="219"/>
        <v xml:space="preserve"> </v>
      </c>
      <c r="PB74" s="65" t="str">
        <f>IF(OX74=0," ",VLOOKUP(OX74,PROTOKOL!$A:$E,5,))</f>
        <v xml:space="preserve"> </v>
      </c>
      <c r="PC74" s="82" t="str">
        <f t="shared" si="220"/>
        <v xml:space="preserve"> </v>
      </c>
      <c r="PD74" s="82">
        <f t="shared" si="221"/>
        <v>0</v>
      </c>
      <c r="PE74" s="82" t="str">
        <f t="shared" si="222"/>
        <v xml:space="preserve"> </v>
      </c>
      <c r="PF74" s="185" t="str">
        <f>IF(OQ73+OQ74+OQ75=7.5,"ü","û")</f>
        <v>û</v>
      </c>
      <c r="PG74" s="226"/>
      <c r="PH74" s="61" t="str">
        <f>IF(PJ74=0," ",VLOOKUP(PJ74,PROTOKOL!$A:$F,6))</f>
        <v xml:space="preserve"> </v>
      </c>
      <c r="PI74" s="62"/>
      <c r="PJ74" s="62"/>
      <c r="PK74" s="62"/>
      <c r="PL74" s="63" t="str">
        <f>IF(PJ74=0," ",(VLOOKUP(PJ74,PROTOKOL!$A$1:$E$28,2))*PK74)</f>
        <v xml:space="preserve"> </v>
      </c>
      <c r="PM74" s="64" t="str">
        <f t="shared" si="195"/>
        <v xml:space="preserve"> </v>
      </c>
      <c r="PN74" s="65" t="str">
        <f>IF(PJ74=0," ",VLOOKUP(PJ74,PROTOKOL!$A:$E,5,))</f>
        <v xml:space="preserve"> </v>
      </c>
      <c r="PO74" s="82" t="str">
        <f t="shared" si="196"/>
        <v xml:space="preserve"> </v>
      </c>
      <c r="PP74" s="61" t="str">
        <f>IF(PR74=0," ",VLOOKUP(PR74,PROTOKOL!$A:$F,6))</f>
        <v xml:space="preserve"> </v>
      </c>
      <c r="PQ74" s="66"/>
      <c r="PR74" s="66"/>
      <c r="PS74" s="62"/>
      <c r="PT74" s="63" t="str">
        <f>IF(PR74=0," ",(VLOOKUP(PR74,PROTOKOL!$A$1:$E$28,2))*PS74)</f>
        <v xml:space="preserve"> </v>
      </c>
      <c r="PU74" s="64" t="str">
        <f t="shared" si="197"/>
        <v xml:space="preserve"> </v>
      </c>
      <c r="PV74" s="65" t="str">
        <f>IF(PR74=0," ",VLOOKUP(PR74,PROTOKOL!$A:$E,5,))</f>
        <v xml:space="preserve"> </v>
      </c>
      <c r="PW74" s="82" t="str">
        <f t="shared" si="198"/>
        <v xml:space="preserve"> </v>
      </c>
      <c r="PX74" s="65"/>
      <c r="PY74" s="82" t="str">
        <f t="shared" si="223"/>
        <v xml:space="preserve"> </v>
      </c>
      <c r="PZ74" s="117"/>
      <c r="QA74" s="117"/>
      <c r="QB74" s="117"/>
      <c r="QC74" s="117"/>
      <c r="QD74" s="117"/>
      <c r="QE74" s="117"/>
      <c r="QF74" s="117"/>
      <c r="QG74" s="117"/>
      <c r="QH74" s="117"/>
      <c r="QI74" s="117"/>
      <c r="QJ74" s="117"/>
      <c r="QK74" s="117"/>
      <c r="QL74" s="117"/>
      <c r="QM74" s="117"/>
      <c r="QN74" s="117"/>
      <c r="QO74" s="117"/>
    </row>
    <row r="75" spans="1:457" ht="12.75" customHeight="1" thickBot="1">
      <c r="B75" s="227"/>
      <c r="C75" s="61" t="str">
        <f>IF(E75=0," ",VLOOKUP(E75,PROTOKOL!$A:$F,6))</f>
        <v xml:space="preserve"> </v>
      </c>
      <c r="D75" s="62"/>
      <c r="E75" s="62"/>
      <c r="F75" s="62"/>
      <c r="G75" s="63" t="str">
        <f>IF(E75=0," ",(VLOOKUP(E75,PROTOKOL!$A$1:$E$28,2))*F75)</f>
        <v xml:space="preserve"> </v>
      </c>
      <c r="H75" s="64" t="str">
        <f t="shared" si="113"/>
        <v xml:space="preserve"> </v>
      </c>
      <c r="I75" s="65" t="str">
        <f>IF(E75=0," ",VLOOKUP(E75,PROTOKOL!$A:$E,5,))</f>
        <v xml:space="preserve"> </v>
      </c>
      <c r="J75" s="82" t="str">
        <f t="shared" si="114"/>
        <v xml:space="preserve"> </v>
      </c>
      <c r="K75" s="61" t="str">
        <f>IF(M75=0," ",VLOOKUP(M75,PROTOKOL!$A:$F,6))</f>
        <v xml:space="preserve"> </v>
      </c>
      <c r="L75" s="66"/>
      <c r="M75" s="66"/>
      <c r="N75" s="62"/>
      <c r="O75" s="63" t="str">
        <f>IF(M75=0," ",(VLOOKUP(M75,PROTOKOL!$A$1:$E$28,2))*N75)</f>
        <v xml:space="preserve"> </v>
      </c>
      <c r="P75" s="64" t="str">
        <f t="shared" si="115"/>
        <v xml:space="preserve"> </v>
      </c>
      <c r="Q75" s="65" t="str">
        <f>IF(M75=0," ",VLOOKUP(M75,PROTOKOL!$A:$E,5,))</f>
        <v xml:space="preserve"> </v>
      </c>
      <c r="R75" s="82" t="str">
        <f t="shared" si="116"/>
        <v xml:space="preserve"> </v>
      </c>
      <c r="S75" s="65"/>
      <c r="T75" s="82" t="str">
        <f t="shared" si="199"/>
        <v xml:space="preserve"> </v>
      </c>
      <c r="U75" s="117"/>
      <c r="V75" s="227"/>
      <c r="W75" s="61" t="str">
        <f>IF(Y75=0," ",VLOOKUP(Y75,PROTOKOL!$A:$F,6))</f>
        <v xml:space="preserve"> </v>
      </c>
      <c r="X75" s="62"/>
      <c r="Y75" s="62"/>
      <c r="Z75" s="62"/>
      <c r="AA75" s="63" t="str">
        <f>IF(Y75=0," ",(VLOOKUP(Y75,PROTOKOL!$A$1:$E$28,2))*Z75)</f>
        <v xml:space="preserve"> </v>
      </c>
      <c r="AB75" s="64" t="str">
        <f t="shared" si="117"/>
        <v xml:space="preserve"> </v>
      </c>
      <c r="AC75" s="65" t="str">
        <f>IF(Y75=0," ",VLOOKUP(Y75,PROTOKOL!$A:$E,5,))</f>
        <v xml:space="preserve"> </v>
      </c>
      <c r="AD75" s="82" t="str">
        <f t="shared" si="118"/>
        <v xml:space="preserve"> </v>
      </c>
      <c r="AE75" s="61" t="str">
        <f>IF(AG75=0," ",VLOOKUP(AG75,PROTOKOL!$A:$F,6))</f>
        <v xml:space="preserve"> </v>
      </c>
      <c r="AF75" s="66"/>
      <c r="AG75" s="66"/>
      <c r="AH75" s="62"/>
      <c r="AI75" s="63" t="str">
        <f>IF(AG75=0," ",(VLOOKUP(AG75,PROTOKOL!$A$1:$E$28,2))*AH75)</f>
        <v xml:space="preserve"> </v>
      </c>
      <c r="AJ75" s="64" t="str">
        <f t="shared" si="119"/>
        <v xml:space="preserve"> </v>
      </c>
      <c r="AK75" s="65" t="str">
        <f>IF(AG75=0," ",VLOOKUP(AG75,PROTOKOL!$A:$E,5,))</f>
        <v xml:space="preserve"> </v>
      </c>
      <c r="AL75" s="82" t="str">
        <f t="shared" si="120"/>
        <v xml:space="preserve"> </v>
      </c>
      <c r="AM75" s="65"/>
      <c r="AN75" s="82" t="str">
        <f t="shared" si="200"/>
        <v xml:space="preserve"> </v>
      </c>
      <c r="AO75" s="117"/>
      <c r="AP75" s="227"/>
      <c r="AQ75" s="61" t="str">
        <f>IF(AS75=0," ",VLOOKUP(AS75,PROTOKOL!$A:$F,6))</f>
        <v xml:space="preserve"> </v>
      </c>
      <c r="AR75" s="62"/>
      <c r="AS75" s="62"/>
      <c r="AT75" s="62"/>
      <c r="AU75" s="63" t="str">
        <f>IF(AS75=0," ",(VLOOKUP(AS75,PROTOKOL!$A$1:$E$28,2))*AT75)</f>
        <v xml:space="preserve"> </v>
      </c>
      <c r="AV75" s="64" t="str">
        <f t="shared" si="121"/>
        <v xml:space="preserve"> </v>
      </c>
      <c r="AW75" s="65" t="str">
        <f>IF(AS75=0," ",VLOOKUP(AS75,PROTOKOL!$A:$E,5,))</f>
        <v xml:space="preserve"> </v>
      </c>
      <c r="AX75" s="82" t="str">
        <f t="shared" si="122"/>
        <v xml:space="preserve"> </v>
      </c>
      <c r="AY75" s="61" t="str">
        <f>IF(BA75=0," ",VLOOKUP(BA75,PROTOKOL!$A:$F,6))</f>
        <v xml:space="preserve"> </v>
      </c>
      <c r="AZ75" s="66"/>
      <c r="BA75" s="66"/>
      <c r="BB75" s="62"/>
      <c r="BC75" s="63" t="str">
        <f>IF(BA75=0," ",(VLOOKUP(BA75,PROTOKOL!$A$1:$E$28,2))*BB75)</f>
        <v xml:space="preserve"> </v>
      </c>
      <c r="BD75" s="64" t="str">
        <f t="shared" si="123"/>
        <v xml:space="preserve"> </v>
      </c>
      <c r="BE75" s="65" t="str">
        <f>IF(BA75=0," ",VLOOKUP(BA75,PROTOKOL!$A:$E,5,))</f>
        <v xml:space="preserve"> </v>
      </c>
      <c r="BF75" s="82" t="str">
        <f t="shared" si="124"/>
        <v xml:space="preserve"> </v>
      </c>
      <c r="BG75" s="65"/>
      <c r="BH75" s="82" t="str">
        <f t="shared" si="201"/>
        <v xml:space="preserve"> </v>
      </c>
      <c r="BI75" s="117"/>
      <c r="BJ75" s="227"/>
      <c r="BK75" s="61" t="str">
        <f>IF(BM75=0," ",VLOOKUP(BM75,PROTOKOL!$A:$F,6))</f>
        <v xml:space="preserve"> </v>
      </c>
      <c r="BL75" s="62"/>
      <c r="BM75" s="62"/>
      <c r="BN75" s="62"/>
      <c r="BO75" s="63" t="str">
        <f>IF(BM75=0," ",(VLOOKUP(BM75,PROTOKOL!$A$1:$E$28,2))*BN75)</f>
        <v xml:space="preserve"> </v>
      </c>
      <c r="BP75" s="64" t="str">
        <f t="shared" si="125"/>
        <v xml:space="preserve"> </v>
      </c>
      <c r="BQ75" s="65" t="str">
        <f>IF(BM75=0," ",VLOOKUP(BM75,PROTOKOL!$A:$E,5,))</f>
        <v xml:space="preserve"> </v>
      </c>
      <c r="BR75" s="82" t="str">
        <f t="shared" si="126"/>
        <v xml:space="preserve"> </v>
      </c>
      <c r="BS75" s="61" t="str">
        <f>IF(BU75=0," ",VLOOKUP(BU75,PROTOKOL!$A:$F,6))</f>
        <v xml:space="preserve"> </v>
      </c>
      <c r="BT75" s="66"/>
      <c r="BU75" s="66"/>
      <c r="BV75" s="62"/>
      <c r="BW75" s="63" t="str">
        <f>IF(BU75=0," ",(VLOOKUP(BU75,PROTOKOL!$A$1:$E$28,2))*BV75)</f>
        <v xml:space="preserve"> </v>
      </c>
      <c r="BX75" s="64" t="str">
        <f t="shared" si="127"/>
        <v xml:space="preserve"> </v>
      </c>
      <c r="BY75" s="65" t="str">
        <f>IF(BU75=0," ",VLOOKUP(BU75,PROTOKOL!$A:$E,5,))</f>
        <v xml:space="preserve"> </v>
      </c>
      <c r="BZ75" s="82" t="str">
        <f t="shared" si="128"/>
        <v xml:space="preserve"> </v>
      </c>
      <c r="CA75" s="65"/>
      <c r="CB75" s="82" t="str">
        <f t="shared" si="202"/>
        <v xml:space="preserve"> </v>
      </c>
      <c r="CC75" s="117"/>
      <c r="CD75" s="227"/>
      <c r="CE75" s="61" t="str">
        <f>IF(CG75=0," ",VLOOKUP(CG75,PROTOKOL!$A:$F,6))</f>
        <v xml:space="preserve"> </v>
      </c>
      <c r="CF75" s="62"/>
      <c r="CG75" s="62"/>
      <c r="CH75" s="62"/>
      <c r="CI75" s="63" t="str">
        <f>IF(CG75=0," ",(VLOOKUP(CG75,PROTOKOL!$A$1:$E$28,2))*CH75)</f>
        <v xml:space="preserve"> </v>
      </c>
      <c r="CJ75" s="64" t="str">
        <f t="shared" si="129"/>
        <v xml:space="preserve"> </v>
      </c>
      <c r="CK75" s="65" t="str">
        <f>IF(CG75=0," ",VLOOKUP(CG75,PROTOKOL!$A:$E,5,))</f>
        <v xml:space="preserve"> </v>
      </c>
      <c r="CL75" s="82" t="str">
        <f t="shared" si="130"/>
        <v xml:space="preserve"> </v>
      </c>
      <c r="CM75" s="61" t="str">
        <f>IF(CO75=0," ",VLOOKUP(CO75,PROTOKOL!$A:$F,6))</f>
        <v xml:space="preserve"> </v>
      </c>
      <c r="CN75" s="66"/>
      <c r="CO75" s="66"/>
      <c r="CP75" s="62"/>
      <c r="CQ75" s="63" t="str">
        <f>IF(CO75=0," ",(VLOOKUP(CO75,PROTOKOL!$A$1:$E$28,2))*CP75)</f>
        <v xml:space="preserve"> </v>
      </c>
      <c r="CR75" s="64" t="str">
        <f t="shared" si="131"/>
        <v xml:space="preserve"> </v>
      </c>
      <c r="CS75" s="65" t="str">
        <f>IF(CO75=0," ",VLOOKUP(CO75,PROTOKOL!$A:$E,5,))</f>
        <v xml:space="preserve"> </v>
      </c>
      <c r="CT75" s="82" t="str">
        <f t="shared" si="132"/>
        <v xml:space="preserve"> </v>
      </c>
      <c r="CU75" s="65"/>
      <c r="CV75" s="82" t="str">
        <f t="shared" si="203"/>
        <v xml:space="preserve"> </v>
      </c>
      <c r="CW75" s="117"/>
      <c r="CX75" s="227"/>
      <c r="CY75" s="61" t="str">
        <f>IF(DA75=0," ",VLOOKUP(DA75,PROTOKOL!$A:$F,6))</f>
        <v xml:space="preserve"> </v>
      </c>
      <c r="CZ75" s="62"/>
      <c r="DA75" s="62"/>
      <c r="DB75" s="62"/>
      <c r="DC75" s="63" t="str">
        <f>IF(DA75=0," ",(VLOOKUP(DA75,PROTOKOL!$A$1:$E$28,2))*DB75)</f>
        <v xml:space="preserve"> </v>
      </c>
      <c r="DD75" s="64" t="str">
        <f t="shared" si="133"/>
        <v xml:space="preserve"> </v>
      </c>
      <c r="DE75" s="65" t="str">
        <f>IF(DA75=0," ",VLOOKUP(DA75,PROTOKOL!$A:$E,5,))</f>
        <v xml:space="preserve"> </v>
      </c>
      <c r="DF75" s="82" t="str">
        <f t="shared" si="134"/>
        <v xml:space="preserve"> </v>
      </c>
      <c r="DG75" s="61" t="str">
        <f>IF(DI75=0," ",VLOOKUP(DI75,PROTOKOL!$A:$F,6))</f>
        <v xml:space="preserve"> </v>
      </c>
      <c r="DH75" s="66"/>
      <c r="DI75" s="66"/>
      <c r="DJ75" s="62"/>
      <c r="DK75" s="63" t="str">
        <f>IF(DI75=0," ",(VLOOKUP(DI75,PROTOKOL!$A$1:$E$28,2))*DJ75)</f>
        <v xml:space="preserve"> </v>
      </c>
      <c r="DL75" s="64" t="str">
        <f t="shared" si="135"/>
        <v xml:space="preserve"> </v>
      </c>
      <c r="DM75" s="65" t="str">
        <f>IF(DI75=0," ",VLOOKUP(DI75,PROTOKOL!$A:$E,5,))</f>
        <v xml:space="preserve"> </v>
      </c>
      <c r="DN75" s="82" t="str">
        <f t="shared" si="136"/>
        <v xml:space="preserve"> </v>
      </c>
      <c r="DO75" s="65"/>
      <c r="DP75" s="82" t="str">
        <f t="shared" si="204"/>
        <v xml:space="preserve"> </v>
      </c>
      <c r="DQ75" s="117"/>
      <c r="DR75" s="227"/>
      <c r="DS75" s="61" t="str">
        <f>IF(DU75=0," ",VLOOKUP(DU75,PROTOKOL!$A:$F,6))</f>
        <v xml:space="preserve"> </v>
      </c>
      <c r="DT75" s="62"/>
      <c r="DU75" s="62"/>
      <c r="DV75" s="62"/>
      <c r="DW75" s="63" t="str">
        <f>IF(DU75=0," ",(VLOOKUP(DU75,PROTOKOL!$A$1:$E$28,2))*DV75)</f>
        <v xml:space="preserve"> </v>
      </c>
      <c r="DX75" s="64" t="str">
        <f t="shared" si="137"/>
        <v xml:space="preserve"> </v>
      </c>
      <c r="DY75" s="65" t="str">
        <f>IF(DU75=0," ",VLOOKUP(DU75,PROTOKOL!$A:$E,5,))</f>
        <v xml:space="preserve"> </v>
      </c>
      <c r="DZ75" s="82" t="str">
        <f t="shared" si="138"/>
        <v xml:space="preserve"> </v>
      </c>
      <c r="EA75" s="61" t="str">
        <f>IF(EC75=0," ",VLOOKUP(EC75,PROTOKOL!$A:$F,6))</f>
        <v xml:space="preserve"> </v>
      </c>
      <c r="EB75" s="66"/>
      <c r="EC75" s="66"/>
      <c r="ED75" s="62"/>
      <c r="EE75" s="63" t="str">
        <f>IF(EC75=0," ",(VLOOKUP(EC75,PROTOKOL!$A$1:$E$28,2))*ED75)</f>
        <v xml:space="preserve"> </v>
      </c>
      <c r="EF75" s="64" t="str">
        <f t="shared" si="139"/>
        <v xml:space="preserve"> </v>
      </c>
      <c r="EG75" s="65" t="str">
        <f>IF(EC75=0," ",VLOOKUP(EC75,PROTOKOL!$A:$E,5,))</f>
        <v xml:space="preserve"> </v>
      </c>
      <c r="EH75" s="82" t="str">
        <f t="shared" si="140"/>
        <v xml:space="preserve"> </v>
      </c>
      <c r="EI75" s="65"/>
      <c r="EJ75" s="82" t="str">
        <f t="shared" si="205"/>
        <v xml:space="preserve"> </v>
      </c>
      <c r="EK75" s="117"/>
      <c r="EL75" s="227"/>
      <c r="EM75" s="61" t="str">
        <f>IF(EO75=0," ",VLOOKUP(EO75,PROTOKOL!$A:$F,6))</f>
        <v xml:space="preserve"> </v>
      </c>
      <c r="EN75" s="62"/>
      <c r="EO75" s="62"/>
      <c r="EP75" s="62"/>
      <c r="EQ75" s="63" t="str">
        <f>IF(EO75=0," ",(VLOOKUP(EO75,PROTOKOL!$A$1:$E$28,2))*EP75)</f>
        <v xml:space="preserve"> </v>
      </c>
      <c r="ER75" s="64" t="str">
        <f t="shared" si="141"/>
        <v xml:space="preserve"> </v>
      </c>
      <c r="ES75" s="65" t="str">
        <f>IF(EO75=0," ",VLOOKUP(EO75,PROTOKOL!$A:$E,5,))</f>
        <v xml:space="preserve"> </v>
      </c>
      <c r="ET75" s="82" t="str">
        <f t="shared" si="142"/>
        <v xml:space="preserve"> </v>
      </c>
      <c r="EU75" s="61" t="str">
        <f>IF(EW75=0," ",VLOOKUP(EW75,PROTOKOL!$A:$F,6))</f>
        <v xml:space="preserve"> </v>
      </c>
      <c r="EV75" s="66"/>
      <c r="EW75" s="66"/>
      <c r="EX75" s="62"/>
      <c r="EY75" s="63" t="str">
        <f>IF(EW75=0," ",(VLOOKUP(EW75,PROTOKOL!$A$1:$E$28,2))*EX75)</f>
        <v xml:space="preserve"> </v>
      </c>
      <c r="EZ75" s="64" t="str">
        <f t="shared" si="143"/>
        <v xml:space="preserve"> </v>
      </c>
      <c r="FA75" s="65" t="str">
        <f>IF(EW75=0," ",VLOOKUP(EW75,PROTOKOL!$A:$E,5,))</f>
        <v xml:space="preserve"> </v>
      </c>
      <c r="FB75" s="82" t="str">
        <f t="shared" si="144"/>
        <v xml:space="preserve"> </v>
      </c>
      <c r="FC75" s="65"/>
      <c r="FD75" s="82" t="str">
        <f t="shared" si="206"/>
        <v xml:space="preserve"> </v>
      </c>
      <c r="FE75" s="117"/>
      <c r="FF75" s="227"/>
      <c r="FG75" s="61" t="str">
        <f>IF(FI75=0," ",VLOOKUP(FI75,PROTOKOL!$A:$F,6))</f>
        <v xml:space="preserve"> </v>
      </c>
      <c r="FH75" s="62"/>
      <c r="FI75" s="62"/>
      <c r="FJ75" s="62"/>
      <c r="FK75" s="63" t="str">
        <f>IF(FI75=0," ",(VLOOKUP(FI75,PROTOKOL!$A$1:$E$28,2))*FJ75)</f>
        <v xml:space="preserve"> </v>
      </c>
      <c r="FL75" s="64" t="str">
        <f t="shared" si="145"/>
        <v xml:space="preserve"> </v>
      </c>
      <c r="FM75" s="65" t="str">
        <f>IF(FI75=0," ",VLOOKUP(FI75,PROTOKOL!$A:$E,5,))</f>
        <v xml:space="preserve"> </v>
      </c>
      <c r="FN75" s="82" t="str">
        <f t="shared" si="146"/>
        <v xml:space="preserve"> </v>
      </c>
      <c r="FO75" s="61" t="str">
        <f>IF(FQ75=0," ",VLOOKUP(FQ75,PROTOKOL!$A:$F,6))</f>
        <v xml:space="preserve"> </v>
      </c>
      <c r="FP75" s="66"/>
      <c r="FQ75" s="66"/>
      <c r="FR75" s="62"/>
      <c r="FS75" s="63" t="str">
        <f>IF(FQ75=0," ",(VLOOKUP(FQ75,PROTOKOL!$A$1:$E$28,2))*FR75)</f>
        <v xml:space="preserve"> </v>
      </c>
      <c r="FT75" s="64" t="str">
        <f t="shared" si="147"/>
        <v xml:space="preserve"> </v>
      </c>
      <c r="FU75" s="65" t="str">
        <f>IF(FQ75=0," ",VLOOKUP(FQ75,PROTOKOL!$A:$E,5,))</f>
        <v xml:space="preserve"> </v>
      </c>
      <c r="FV75" s="82" t="str">
        <f t="shared" si="148"/>
        <v xml:space="preserve"> </v>
      </c>
      <c r="FW75" s="65"/>
      <c r="FX75" s="82" t="str">
        <f t="shared" si="207"/>
        <v xml:space="preserve"> </v>
      </c>
      <c r="FY75" s="117"/>
      <c r="FZ75" s="227"/>
      <c r="GA75" s="61" t="str">
        <f>IF(GC75=0," ",VLOOKUP(GC75,PROTOKOL!$A:$F,6))</f>
        <v xml:space="preserve"> </v>
      </c>
      <c r="GB75" s="62"/>
      <c r="GC75" s="62"/>
      <c r="GD75" s="62"/>
      <c r="GE75" s="63" t="str">
        <f>IF(GC75=0," ",(VLOOKUP(GC75,PROTOKOL!$A$1:$E$28,2))*GD75)</f>
        <v xml:space="preserve"> </v>
      </c>
      <c r="GF75" s="64" t="str">
        <f t="shared" si="149"/>
        <v xml:space="preserve"> </v>
      </c>
      <c r="GG75" s="65" t="str">
        <f>IF(GC75=0," ",VLOOKUP(GC75,PROTOKOL!$A:$E,5,))</f>
        <v xml:space="preserve"> </v>
      </c>
      <c r="GH75" s="82" t="str">
        <f t="shared" si="150"/>
        <v xml:space="preserve"> </v>
      </c>
      <c r="GI75" s="61" t="str">
        <f>IF(GK75=0," ",VLOOKUP(GK75,PROTOKOL!$A:$F,6))</f>
        <v xml:space="preserve"> </v>
      </c>
      <c r="GJ75" s="66"/>
      <c r="GK75" s="66"/>
      <c r="GL75" s="62"/>
      <c r="GM75" s="63" t="str">
        <f>IF(GK75=0," ",(VLOOKUP(GK75,PROTOKOL!$A$1:$E$28,2))*GL75)</f>
        <v xml:space="preserve"> </v>
      </c>
      <c r="GN75" s="64" t="str">
        <f t="shared" si="151"/>
        <v xml:space="preserve"> </v>
      </c>
      <c r="GO75" s="65" t="str">
        <f>IF(GK75=0," ",VLOOKUP(GK75,PROTOKOL!$A:$E,5,))</f>
        <v xml:space="preserve"> </v>
      </c>
      <c r="GP75" s="82" t="str">
        <f t="shared" si="152"/>
        <v xml:space="preserve"> </v>
      </c>
      <c r="GQ75" s="65"/>
      <c r="GR75" s="82" t="str">
        <f t="shared" si="208"/>
        <v xml:space="preserve"> </v>
      </c>
      <c r="GS75" s="117"/>
      <c r="GT75" s="227"/>
      <c r="GU75" s="61" t="str">
        <f>IF(GW75=0," ",VLOOKUP(GW75,PROTOKOL!$A:$F,6))</f>
        <v xml:space="preserve"> </v>
      </c>
      <c r="GV75" s="62"/>
      <c r="GW75" s="62"/>
      <c r="GX75" s="62"/>
      <c r="GY75" s="63" t="str">
        <f>IF(GW75=0," ",(VLOOKUP(GW75,PROTOKOL!$A$1:$E$28,2))*GX75)</f>
        <v xml:space="preserve"> </v>
      </c>
      <c r="GZ75" s="64" t="str">
        <f t="shared" si="153"/>
        <v xml:space="preserve"> </v>
      </c>
      <c r="HA75" s="65" t="str">
        <f>IF(GW75=0," ",VLOOKUP(GW75,PROTOKOL!$A:$E,5,))</f>
        <v xml:space="preserve"> </v>
      </c>
      <c r="HB75" s="82" t="str">
        <f t="shared" si="154"/>
        <v xml:space="preserve"> </v>
      </c>
      <c r="HC75" s="61" t="str">
        <f>IF(HE75=0," ",VLOOKUP(HE75,PROTOKOL!$A:$F,6))</f>
        <v xml:space="preserve"> </v>
      </c>
      <c r="HD75" s="66"/>
      <c r="HE75" s="66"/>
      <c r="HF75" s="62"/>
      <c r="HG75" s="63" t="str">
        <f>IF(HE75=0," ",(VLOOKUP(HE75,PROTOKOL!$A$1:$E$28,2))*HF75)</f>
        <v xml:space="preserve"> </v>
      </c>
      <c r="HH75" s="64" t="str">
        <f t="shared" si="155"/>
        <v xml:space="preserve"> </v>
      </c>
      <c r="HI75" s="65" t="str">
        <f>IF(HE75=0," ",VLOOKUP(HE75,PROTOKOL!$A:$E,5,))</f>
        <v xml:space="preserve"> </v>
      </c>
      <c r="HJ75" s="82" t="str">
        <f t="shared" si="156"/>
        <v xml:space="preserve"> </v>
      </c>
      <c r="HK75" s="65"/>
      <c r="HL75" s="82" t="str">
        <f t="shared" si="209"/>
        <v xml:space="preserve"> </v>
      </c>
      <c r="HM75" s="117"/>
      <c r="HN75" s="227"/>
      <c r="HO75" s="61" t="str">
        <f>IF(HQ75=0," ",VLOOKUP(HQ75,PROTOKOL!$A:$F,6))</f>
        <v xml:space="preserve"> </v>
      </c>
      <c r="HP75" s="62"/>
      <c r="HQ75" s="62"/>
      <c r="HR75" s="62"/>
      <c r="HS75" s="63" t="str">
        <f>IF(HQ75=0," ",(VLOOKUP(HQ75,PROTOKOL!$A$1:$E$28,2))*HR75)</f>
        <v xml:space="preserve"> </v>
      </c>
      <c r="HT75" s="64" t="str">
        <f t="shared" si="157"/>
        <v xml:space="preserve"> </v>
      </c>
      <c r="HU75" s="65" t="str">
        <f>IF(HQ75=0," ",VLOOKUP(HQ75,PROTOKOL!$A:$E,5,))</f>
        <v xml:space="preserve"> </v>
      </c>
      <c r="HV75" s="82" t="str">
        <f t="shared" si="158"/>
        <v xml:space="preserve"> </v>
      </c>
      <c r="HW75" s="61" t="str">
        <f>IF(HY75=0," ",VLOOKUP(HY75,PROTOKOL!$A:$F,6))</f>
        <v xml:space="preserve"> </v>
      </c>
      <c r="HX75" s="66"/>
      <c r="HY75" s="66"/>
      <c r="HZ75" s="62"/>
      <c r="IA75" s="63" t="str">
        <f>IF(HY75=0," ",(VLOOKUP(HY75,PROTOKOL!$A$1:$E$28,2))*HZ75)</f>
        <v xml:space="preserve"> </v>
      </c>
      <c r="IB75" s="64" t="str">
        <f t="shared" si="159"/>
        <v xml:space="preserve"> </v>
      </c>
      <c r="IC75" s="65" t="str">
        <f>IF(HY75=0," ",VLOOKUP(HY75,PROTOKOL!$A:$E,5,))</f>
        <v xml:space="preserve"> </v>
      </c>
      <c r="ID75" s="82" t="str">
        <f t="shared" si="160"/>
        <v xml:space="preserve"> </v>
      </c>
      <c r="IE75" s="65"/>
      <c r="IF75" s="82" t="str">
        <f t="shared" si="210"/>
        <v xml:space="preserve"> </v>
      </c>
      <c r="IG75" s="117"/>
      <c r="IH75" s="227"/>
      <c r="II75" s="61" t="str">
        <f>IF(IK75=0," ",VLOOKUP(IK75,PROTOKOL!$A:$F,6))</f>
        <v xml:space="preserve"> </v>
      </c>
      <c r="IJ75" s="62"/>
      <c r="IK75" s="62"/>
      <c r="IL75" s="62"/>
      <c r="IM75" s="63" t="str">
        <f>IF(IK75=0," ",(VLOOKUP(IK75,PROTOKOL!$A$1:$E$28,2))*IL75)</f>
        <v xml:space="preserve"> </v>
      </c>
      <c r="IN75" s="64" t="str">
        <f t="shared" si="161"/>
        <v xml:space="preserve"> </v>
      </c>
      <c r="IO75" s="65" t="str">
        <f>IF(IK75=0," ",VLOOKUP(IK75,PROTOKOL!$A:$E,5,))</f>
        <v xml:space="preserve"> </v>
      </c>
      <c r="IP75" s="82" t="str">
        <f t="shared" si="162"/>
        <v xml:space="preserve"> </v>
      </c>
      <c r="IQ75" s="61" t="str">
        <f>IF(IS75=0," ",VLOOKUP(IS75,PROTOKOL!$A:$F,6))</f>
        <v xml:space="preserve"> </v>
      </c>
      <c r="IR75" s="66"/>
      <c r="IS75" s="66"/>
      <c r="IT75" s="62"/>
      <c r="IU75" s="63" t="str">
        <f>IF(IS75=0," ",(VLOOKUP(IS75,PROTOKOL!$A$1:$E$28,2))*IT75)</f>
        <v xml:space="preserve"> </v>
      </c>
      <c r="IV75" s="64" t="str">
        <f t="shared" si="163"/>
        <v xml:space="preserve"> </v>
      </c>
      <c r="IW75" s="65" t="str">
        <f>IF(IS75=0," ",VLOOKUP(IS75,PROTOKOL!$A:$E,5,))</f>
        <v xml:space="preserve"> </v>
      </c>
      <c r="IX75" s="82" t="str">
        <f t="shared" si="164"/>
        <v xml:space="preserve"> </v>
      </c>
      <c r="IY75" s="65"/>
      <c r="IZ75" s="82" t="str">
        <f t="shared" si="211"/>
        <v xml:space="preserve"> </v>
      </c>
      <c r="JA75" s="117"/>
      <c r="JB75" s="227"/>
      <c r="JC75" s="61" t="str">
        <f>IF(JE75=0," ",VLOOKUP(JE75,PROTOKOL!$A:$F,6))</f>
        <v>KOKU TESTİ</v>
      </c>
      <c r="JD75" s="62">
        <v>1</v>
      </c>
      <c r="JE75" s="62">
        <v>16</v>
      </c>
      <c r="JF75" s="62">
        <v>2</v>
      </c>
      <c r="JG75" s="63">
        <f>IF(JE75=0," ",(VLOOKUP(JE75,PROTOKOL!$A$1:$E$28,2))*JF75)</f>
        <v>0</v>
      </c>
      <c r="JH75" s="64">
        <f t="shared" si="165"/>
        <v>1</v>
      </c>
      <c r="JI75" s="65">
        <f>IF(JE75=0," ",VLOOKUP(JE75,PROTOKOL!$A:$E,5,))</f>
        <v>25.405435113750318</v>
      </c>
      <c r="JJ75" s="82">
        <f>IF(JE75=0," ",JI75*JH75)/7.5*2</f>
        <v>6.7747826970000853</v>
      </c>
      <c r="JK75" s="61" t="str">
        <f>IF(JM75=0," ",VLOOKUP(JM75,PROTOKOL!$A:$F,6))</f>
        <v xml:space="preserve"> </v>
      </c>
      <c r="JL75" s="66"/>
      <c r="JM75" s="66"/>
      <c r="JN75" s="62"/>
      <c r="JO75" s="63" t="str">
        <f>IF(JM75=0," ",(VLOOKUP(JM75,PROTOKOL!$A$1:$E$28,2))*JN75)</f>
        <v xml:space="preserve"> </v>
      </c>
      <c r="JP75" s="64" t="str">
        <f t="shared" si="167"/>
        <v xml:space="preserve"> </v>
      </c>
      <c r="JQ75" s="65" t="str">
        <f>IF(JM75=0," ",VLOOKUP(JM75,PROTOKOL!$A:$E,5,))</f>
        <v xml:space="preserve"> </v>
      </c>
      <c r="JR75" s="82" t="str">
        <f t="shared" si="168"/>
        <v xml:space="preserve"> </v>
      </c>
      <c r="JS75" s="65"/>
      <c r="JT75" s="82" t="str">
        <f t="shared" si="212"/>
        <v xml:space="preserve"> </v>
      </c>
      <c r="JU75" s="117"/>
      <c r="JV75" s="227"/>
      <c r="JW75" s="61" t="str">
        <f>IF(JY75=0," ",VLOOKUP(JY75,PROTOKOL!$A:$F,6))</f>
        <v xml:space="preserve"> </v>
      </c>
      <c r="JX75" s="62"/>
      <c r="JY75" s="62"/>
      <c r="JZ75" s="62"/>
      <c r="KA75" s="63" t="str">
        <f>IF(JY75=0," ",(VLOOKUP(JY75,PROTOKOL!$A$1:$E$28,2))*JZ75)</f>
        <v xml:space="preserve"> </v>
      </c>
      <c r="KB75" s="64" t="str">
        <f t="shared" si="169"/>
        <v xml:space="preserve"> </v>
      </c>
      <c r="KC75" s="65" t="str">
        <f>IF(JY75=0," ",VLOOKUP(JY75,PROTOKOL!$A:$E,5,))</f>
        <v xml:space="preserve"> </v>
      </c>
      <c r="KD75" s="82" t="str">
        <f t="shared" si="170"/>
        <v xml:space="preserve"> </v>
      </c>
      <c r="KE75" s="61" t="str">
        <f>IF(KG75=0," ",VLOOKUP(KG75,PROTOKOL!$A:$F,6))</f>
        <v xml:space="preserve"> </v>
      </c>
      <c r="KF75" s="66"/>
      <c r="KG75" s="66"/>
      <c r="KH75" s="62"/>
      <c r="KI75" s="63" t="str">
        <f>IF(KG75=0," ",(VLOOKUP(KG75,PROTOKOL!$A$1:$E$28,2))*KH75)</f>
        <v xml:space="preserve"> </v>
      </c>
      <c r="KJ75" s="64" t="str">
        <f t="shared" si="171"/>
        <v xml:space="preserve"> </v>
      </c>
      <c r="KK75" s="65" t="str">
        <f>IF(KG75=0," ",VLOOKUP(KG75,PROTOKOL!$A:$E,5,))</f>
        <v xml:space="preserve"> </v>
      </c>
      <c r="KL75" s="82" t="str">
        <f t="shared" si="172"/>
        <v xml:space="preserve"> </v>
      </c>
      <c r="KM75" s="65"/>
      <c r="KN75" s="82" t="str">
        <f t="shared" si="213"/>
        <v xml:space="preserve"> </v>
      </c>
      <c r="KO75" s="117"/>
      <c r="KP75" s="227"/>
      <c r="KQ75" s="61" t="str">
        <f>IF(KS75=0," ",VLOOKUP(KS75,PROTOKOL!$A:$F,6))</f>
        <v>KOKU TESTİ</v>
      </c>
      <c r="KR75" s="62">
        <v>1</v>
      </c>
      <c r="KS75" s="62">
        <v>16</v>
      </c>
      <c r="KT75" s="62">
        <v>1.5</v>
      </c>
      <c r="KU75" s="63">
        <f>IF(KS75=0," ",(VLOOKUP(KS75,PROTOKOL!$A$1:$E$28,2))*KT75)</f>
        <v>0</v>
      </c>
      <c r="KV75" s="64">
        <f t="shared" si="173"/>
        <v>1</v>
      </c>
      <c r="KW75" s="65">
        <f>IF(KS75=0," ",VLOOKUP(KS75,PROTOKOL!$A:$E,5,))</f>
        <v>25.405435113750318</v>
      </c>
      <c r="KX75" s="82">
        <f>IF(KS75=0," ",KW75*KV75)/7.5*1.5</f>
        <v>5.0810870227500642</v>
      </c>
      <c r="KY75" s="61" t="str">
        <f>IF(LA75=0," ",VLOOKUP(LA75,PROTOKOL!$A:$F,6))</f>
        <v xml:space="preserve"> </v>
      </c>
      <c r="KZ75" s="66"/>
      <c r="LA75" s="66"/>
      <c r="LB75" s="62"/>
      <c r="LC75" s="63" t="str">
        <f>IF(LA75=0," ",(VLOOKUP(LA75,PROTOKOL!$A$1:$E$28,2))*LB75)</f>
        <v xml:space="preserve"> </v>
      </c>
      <c r="LD75" s="64" t="str">
        <f t="shared" si="175"/>
        <v xml:space="preserve"> </v>
      </c>
      <c r="LE75" s="65" t="str">
        <f>IF(LA75=0," ",VLOOKUP(LA75,PROTOKOL!$A:$E,5,))</f>
        <v xml:space="preserve"> </v>
      </c>
      <c r="LF75" s="82" t="str">
        <f t="shared" si="176"/>
        <v xml:space="preserve"> </v>
      </c>
      <c r="LG75" s="65"/>
      <c r="LH75" s="82" t="str">
        <f t="shared" si="214"/>
        <v xml:space="preserve"> </v>
      </c>
      <c r="LI75" s="117"/>
      <c r="LJ75" s="227"/>
      <c r="LK75" s="61" t="str">
        <f>IF(LM75=0," ",VLOOKUP(LM75,PROTOKOL!$A:$F,6))</f>
        <v xml:space="preserve"> </v>
      </c>
      <c r="LL75" s="62"/>
      <c r="LM75" s="62"/>
      <c r="LN75" s="62"/>
      <c r="LO75" s="63" t="str">
        <f>IF(LM75=0," ",(VLOOKUP(LM75,PROTOKOL!$A$1:$E$28,2))*LN75)</f>
        <v xml:space="preserve"> </v>
      </c>
      <c r="LP75" s="64" t="str">
        <f t="shared" si="177"/>
        <v xml:space="preserve"> </v>
      </c>
      <c r="LQ75" s="65" t="str">
        <f>IF(LM75=0," ",VLOOKUP(LM75,PROTOKOL!$A:$E,5,))</f>
        <v xml:space="preserve"> </v>
      </c>
      <c r="LR75" s="82" t="str">
        <f t="shared" si="178"/>
        <v xml:space="preserve"> </v>
      </c>
      <c r="LS75" s="61" t="str">
        <f>IF(LU75=0," ",VLOOKUP(LU75,PROTOKOL!$A:$F,6))</f>
        <v xml:space="preserve"> </v>
      </c>
      <c r="LT75" s="66"/>
      <c r="LU75" s="66"/>
      <c r="LV75" s="62"/>
      <c r="LW75" s="63" t="str">
        <f>IF(LU75=0," ",(VLOOKUP(LU75,PROTOKOL!$A$1:$E$28,2))*LV75)</f>
        <v xml:space="preserve"> </v>
      </c>
      <c r="LX75" s="64" t="str">
        <f t="shared" si="179"/>
        <v xml:space="preserve"> </v>
      </c>
      <c r="LY75" s="65" t="str">
        <f>IF(LU75=0," ",VLOOKUP(LU75,PROTOKOL!$A:$E,5,))</f>
        <v xml:space="preserve"> </v>
      </c>
      <c r="LZ75" s="82" t="str">
        <f t="shared" si="180"/>
        <v xml:space="preserve"> </v>
      </c>
      <c r="MA75" s="65"/>
      <c r="MB75" s="82" t="str">
        <f t="shared" si="215"/>
        <v xml:space="preserve"> </v>
      </c>
      <c r="MC75" s="117"/>
      <c r="MD75" s="227"/>
      <c r="ME75" s="61" t="str">
        <f>IF(MG75=0," ",VLOOKUP(MG75,PROTOKOL!$A:$F,6))</f>
        <v xml:space="preserve"> </v>
      </c>
      <c r="MF75" s="62"/>
      <c r="MG75" s="62"/>
      <c r="MH75" s="62"/>
      <c r="MI75" s="63" t="str">
        <f>IF(MG75=0," ",(VLOOKUP(MG75,PROTOKOL!$A$1:$E$28,2))*MH75)</f>
        <v xml:space="preserve"> </v>
      </c>
      <c r="MJ75" s="64" t="str">
        <f t="shared" si="181"/>
        <v xml:space="preserve"> </v>
      </c>
      <c r="MK75" s="65" t="str">
        <f>IF(MG75=0," ",VLOOKUP(MG75,PROTOKOL!$A:$E,5,))</f>
        <v xml:space="preserve"> </v>
      </c>
      <c r="ML75" s="82" t="str">
        <f t="shared" si="182"/>
        <v xml:space="preserve"> </v>
      </c>
      <c r="MM75" s="61" t="str">
        <f>IF(MO75=0," ",VLOOKUP(MO75,PROTOKOL!$A:$F,6))</f>
        <v xml:space="preserve"> </v>
      </c>
      <c r="MN75" s="66"/>
      <c r="MO75" s="66"/>
      <c r="MP75" s="62"/>
      <c r="MQ75" s="63" t="str">
        <f>IF(MO75=0," ",(VLOOKUP(MO75,PROTOKOL!$A$1:$E$28,2))*MP75)</f>
        <v xml:space="preserve"> </v>
      </c>
      <c r="MR75" s="64" t="str">
        <f t="shared" si="183"/>
        <v xml:space="preserve"> </v>
      </c>
      <c r="MS75" s="65" t="str">
        <f>IF(MO75=0," ",VLOOKUP(MO75,PROTOKOL!$A:$E,5,))</f>
        <v xml:space="preserve"> </v>
      </c>
      <c r="MT75" s="82" t="str">
        <f t="shared" si="184"/>
        <v xml:space="preserve"> </v>
      </c>
      <c r="MU75" s="65"/>
      <c r="MV75" s="82" t="str">
        <f t="shared" si="216"/>
        <v xml:space="preserve"> </v>
      </c>
      <c r="MW75" s="117"/>
      <c r="MX75" s="227"/>
      <c r="MY75" s="61" t="str">
        <f>IF(NA75=0," ",VLOOKUP(NA75,PROTOKOL!$A:$F,6))</f>
        <v xml:space="preserve"> </v>
      </c>
      <c r="MZ75" s="62"/>
      <c r="NA75" s="62"/>
      <c r="NB75" s="62"/>
      <c r="NC75" s="63" t="str">
        <f>IF(NA75=0," ",(VLOOKUP(NA75,PROTOKOL!$A$1:$E$28,2))*NB75)</f>
        <v xml:space="preserve"> </v>
      </c>
      <c r="ND75" s="64" t="str">
        <f t="shared" si="185"/>
        <v xml:space="preserve"> </v>
      </c>
      <c r="NE75" s="65" t="str">
        <f>IF(NA75=0," ",VLOOKUP(NA75,PROTOKOL!$A:$E,5,))</f>
        <v xml:space="preserve"> </v>
      </c>
      <c r="NF75" s="82" t="str">
        <f t="shared" si="186"/>
        <v xml:space="preserve"> </v>
      </c>
      <c r="NG75" s="61" t="str">
        <f>IF(NI75=0," ",VLOOKUP(NI75,PROTOKOL!$A:$F,6))</f>
        <v xml:space="preserve"> </v>
      </c>
      <c r="NH75" s="66"/>
      <c r="NI75" s="66"/>
      <c r="NJ75" s="62"/>
      <c r="NK75" s="63" t="str">
        <f>IF(NI75=0," ",(VLOOKUP(NI75,PROTOKOL!$A$1:$E$28,2))*NJ75)</f>
        <v xml:space="preserve"> </v>
      </c>
      <c r="NL75" s="64" t="str">
        <f t="shared" si="187"/>
        <v xml:space="preserve"> </v>
      </c>
      <c r="NM75" s="65" t="str">
        <f>IF(NI75=0," ",VLOOKUP(NI75,PROTOKOL!$A:$E,5,))</f>
        <v xml:space="preserve"> </v>
      </c>
      <c r="NN75" s="82" t="str">
        <f t="shared" si="188"/>
        <v xml:space="preserve"> </v>
      </c>
      <c r="NO75" s="65"/>
      <c r="NP75" s="82" t="str">
        <f t="shared" si="217"/>
        <v xml:space="preserve"> </v>
      </c>
      <c r="NQ75" s="117"/>
      <c r="NR75" s="227"/>
      <c r="NS75" s="61" t="str">
        <f>IF(NU75=0," ",VLOOKUP(NU75,PROTOKOL!$A:$F,6))</f>
        <v>KOKU TESTİ</v>
      </c>
      <c r="NT75" s="62">
        <v>1</v>
      </c>
      <c r="NU75" s="62">
        <v>16</v>
      </c>
      <c r="NV75" s="62">
        <v>1</v>
      </c>
      <c r="NW75" s="63">
        <f>IF(NU75=0," ",(VLOOKUP(NU75,PROTOKOL!$A$1:$E$28,2))*NV75)</f>
        <v>0</v>
      </c>
      <c r="NX75" s="64">
        <f t="shared" si="189"/>
        <v>1</v>
      </c>
      <c r="NY75" s="65">
        <f>IF(NU75=0," ",VLOOKUP(NU75,PROTOKOL!$A:$E,5,))</f>
        <v>25.405435113750318</v>
      </c>
      <c r="NZ75" s="82">
        <f>IF(NU75=0," ",NY75*NX75)/7.5*1</f>
        <v>3.3873913485000426</v>
      </c>
      <c r="OA75" s="61" t="str">
        <f>IF(OC75=0," ",VLOOKUP(OC75,PROTOKOL!$A:$F,6))</f>
        <v xml:space="preserve"> </v>
      </c>
      <c r="OB75" s="66"/>
      <c r="OC75" s="66"/>
      <c r="OD75" s="62"/>
      <c r="OE75" s="63" t="str">
        <f>IF(OC75=0," ",(VLOOKUP(OC75,PROTOKOL!$A$1:$E$28,2))*OD75)</f>
        <v xml:space="preserve"> </v>
      </c>
      <c r="OF75" s="64" t="str">
        <f t="shared" si="191"/>
        <v xml:space="preserve"> </v>
      </c>
      <c r="OG75" s="65" t="str">
        <f>IF(OC75=0," ",VLOOKUP(OC75,PROTOKOL!$A:$E,5,))</f>
        <v xml:space="preserve"> </v>
      </c>
      <c r="OH75" s="82" t="str">
        <f t="shared" si="192"/>
        <v xml:space="preserve"> </v>
      </c>
      <c r="OI75" s="65"/>
      <c r="OJ75" s="82" t="str">
        <f t="shared" si="218"/>
        <v xml:space="preserve"> </v>
      </c>
      <c r="OK75" s="117"/>
      <c r="OL75" s="209">
        <v>18</v>
      </c>
      <c r="OM75" s="226"/>
      <c r="ON75" s="61" t="str">
        <f>IF(OP75=0," ",VLOOKUP(OP75,PROTOKOL!$A:$F,6))</f>
        <v xml:space="preserve"> </v>
      </c>
      <c r="OO75" s="62"/>
      <c r="OP75" s="62"/>
      <c r="OQ75" s="62"/>
      <c r="OR75" s="63" t="str">
        <f>IF(OP75=0," ",(VLOOKUP(OP75,PROTOKOL!$A$1:$E$28,2))*OQ75)</f>
        <v xml:space="preserve"> </v>
      </c>
      <c r="OS75" s="64" t="str">
        <f t="shared" si="193"/>
        <v xml:space="preserve"> </v>
      </c>
      <c r="OT75" s="65" t="str">
        <f>IF(OP75=0," ",VLOOKUP(OP75,PROTOKOL!$A:$E,5,))</f>
        <v xml:space="preserve"> </v>
      </c>
      <c r="OU75" s="82" t="str">
        <f t="shared" si="194"/>
        <v xml:space="preserve"> </v>
      </c>
      <c r="OV75" s="61" t="str">
        <f>IF(OX75=0," ",VLOOKUP(OX75,PROTOKOL!$A:$F,6))</f>
        <v xml:space="preserve"> </v>
      </c>
      <c r="OW75" s="66"/>
      <c r="OX75" s="66"/>
      <c r="OY75" s="62"/>
      <c r="OZ75" s="63" t="str">
        <f>IF(OX75=0," ",(VLOOKUP(OX75,PROTOKOL!$A$1:$E$28,2))*OY75)</f>
        <v xml:space="preserve"> </v>
      </c>
      <c r="PA75" s="64" t="str">
        <f t="shared" si="219"/>
        <v xml:space="preserve"> </v>
      </c>
      <c r="PB75" s="65" t="str">
        <f>IF(OX75=0," ",VLOOKUP(OX75,PROTOKOL!$A:$E,5,))</f>
        <v xml:space="preserve"> </v>
      </c>
      <c r="PC75" s="82" t="str">
        <f t="shared" si="220"/>
        <v xml:space="preserve"> </v>
      </c>
      <c r="PD75" s="82">
        <f t="shared" si="221"/>
        <v>0</v>
      </c>
      <c r="PE75" s="82" t="str">
        <f t="shared" si="222"/>
        <v xml:space="preserve"> </v>
      </c>
      <c r="PF75" s="117"/>
      <c r="PG75" s="227"/>
      <c r="PH75" s="61" t="str">
        <f>IF(PJ75=0," ",VLOOKUP(PJ75,PROTOKOL!$A:$F,6))</f>
        <v xml:space="preserve"> </v>
      </c>
      <c r="PI75" s="62"/>
      <c r="PJ75" s="62"/>
      <c r="PK75" s="62"/>
      <c r="PL75" s="63" t="str">
        <f>IF(PJ75=0," ",(VLOOKUP(PJ75,PROTOKOL!$A$1:$E$28,2))*PK75)</f>
        <v xml:space="preserve"> </v>
      </c>
      <c r="PM75" s="64" t="str">
        <f t="shared" si="195"/>
        <v xml:space="preserve"> </v>
      </c>
      <c r="PN75" s="65" t="str">
        <f>IF(PJ75=0," ",VLOOKUP(PJ75,PROTOKOL!$A:$E,5,))</f>
        <v xml:space="preserve"> </v>
      </c>
      <c r="PO75" s="82" t="str">
        <f t="shared" si="196"/>
        <v xml:space="preserve"> </v>
      </c>
      <c r="PP75" s="61" t="str">
        <f>IF(PR75=0," ",VLOOKUP(PR75,PROTOKOL!$A:$F,6))</f>
        <v xml:space="preserve"> </v>
      </c>
      <c r="PQ75" s="66"/>
      <c r="PR75" s="66"/>
      <c r="PS75" s="62"/>
      <c r="PT75" s="63" t="str">
        <f>IF(PR75=0," ",(VLOOKUP(PR75,PROTOKOL!$A$1:$E$28,2))*PS75)</f>
        <v xml:space="preserve"> </v>
      </c>
      <c r="PU75" s="64" t="str">
        <f t="shared" si="197"/>
        <v xml:space="preserve"> </v>
      </c>
      <c r="PV75" s="65" t="str">
        <f>IF(PR75=0," ",VLOOKUP(PR75,PROTOKOL!$A:$E,5,))</f>
        <v xml:space="preserve"> </v>
      </c>
      <c r="PW75" s="82" t="str">
        <f t="shared" si="198"/>
        <v xml:space="preserve"> </v>
      </c>
      <c r="PX75" s="65"/>
      <c r="PY75" s="82" t="str">
        <f t="shared" si="223"/>
        <v xml:space="preserve"> </v>
      </c>
      <c r="PZ75" s="117"/>
      <c r="QA75" s="117"/>
      <c r="QB75" s="117"/>
      <c r="QC75" s="117"/>
      <c r="QD75" s="117"/>
      <c r="QE75" s="117"/>
      <c r="QF75" s="117"/>
      <c r="QG75" s="117"/>
      <c r="QH75" s="117"/>
      <c r="QI75" s="117"/>
      <c r="QJ75" s="117"/>
      <c r="QK75" s="117"/>
      <c r="QL75" s="117"/>
      <c r="QM75" s="117"/>
      <c r="QN75" s="117"/>
      <c r="QO75" s="117"/>
    </row>
    <row r="76" spans="1:457" ht="12.75" customHeight="1">
      <c r="A76" s="58"/>
      <c r="B76" s="225">
        <v>19</v>
      </c>
      <c r="C76" s="61" t="str">
        <f>IF(E76=0," ",VLOOKUP(E76,PROTOKOL!$A:$F,6))</f>
        <v>VAKUM TEST</v>
      </c>
      <c r="D76" s="62">
        <v>232</v>
      </c>
      <c r="E76" s="62">
        <v>4</v>
      </c>
      <c r="F76" s="62">
        <v>7.5</v>
      </c>
      <c r="G76" s="63">
        <f>IF(E76=0," ",(VLOOKUP(E76,PROTOKOL!$A$1:$E$28,2))*F76)</f>
        <v>150</v>
      </c>
      <c r="H76" s="64">
        <f t="shared" si="113"/>
        <v>82</v>
      </c>
      <c r="I76" s="65">
        <f>IF(E76=0," ",VLOOKUP(E76,PROTOKOL!$A:$E,5,))</f>
        <v>0.32253749999999998</v>
      </c>
      <c r="J76" s="82">
        <f t="shared" si="114"/>
        <v>26.448074999999999</v>
      </c>
      <c r="K76" s="61" t="str">
        <f>IF(M76=0," ",VLOOKUP(M76,PROTOKOL!$A:$F,6))</f>
        <v xml:space="preserve"> </v>
      </c>
      <c r="L76" s="66"/>
      <c r="M76" s="66"/>
      <c r="N76" s="62"/>
      <c r="O76" s="63" t="str">
        <f>IF(M76=0," ",(VLOOKUP(M76,PROTOKOL!$A$1:$E$28,2))*N76)</f>
        <v xml:space="preserve"> </v>
      </c>
      <c r="P76" s="64" t="str">
        <f t="shared" si="115"/>
        <v xml:space="preserve"> </v>
      </c>
      <c r="Q76" s="65" t="str">
        <f>IF(M76=0," ",VLOOKUP(M76,PROTOKOL!$A:$E,5,))</f>
        <v xml:space="preserve"> </v>
      </c>
      <c r="R76" s="82" t="str">
        <f t="shared" si="116"/>
        <v xml:space="preserve"> </v>
      </c>
      <c r="S76" s="65"/>
      <c r="T76" s="82" t="str">
        <f t="shared" si="199"/>
        <v xml:space="preserve"> </v>
      </c>
      <c r="U76" s="117"/>
      <c r="V76" s="225">
        <v>19</v>
      </c>
      <c r="W76" s="61" t="str">
        <f>IF(Y76=0," ",VLOOKUP(Y76,PROTOKOL!$A:$F,6))</f>
        <v>SIZDIRMAZLIK TAMİR</v>
      </c>
      <c r="X76" s="62">
        <v>124</v>
      </c>
      <c r="Y76" s="62">
        <v>11</v>
      </c>
      <c r="Z76" s="62">
        <v>7.5</v>
      </c>
      <c r="AA76" s="63">
        <f>IF(Y76=0," ",(VLOOKUP(Y76,PROTOKOL!$A$1:$E$28,2))*Z76)</f>
        <v>78</v>
      </c>
      <c r="AB76" s="64">
        <f t="shared" si="117"/>
        <v>46</v>
      </c>
      <c r="AC76" s="65">
        <f>IF(Y76=0," ",VLOOKUP(Y76,PROTOKOL!$A:$E,5,))</f>
        <v>0.61435714285714293</v>
      </c>
      <c r="AD76" s="82">
        <f t="shared" si="118"/>
        <v>28.260428571428577</v>
      </c>
      <c r="AE76" s="61" t="str">
        <f>IF(AG76=0," ",VLOOKUP(AG76,PROTOKOL!$A:$F,6))</f>
        <v xml:space="preserve"> </v>
      </c>
      <c r="AF76" s="66"/>
      <c r="AG76" s="66"/>
      <c r="AH76" s="62"/>
      <c r="AI76" s="63" t="str">
        <f>IF(AG76=0," ",(VLOOKUP(AG76,PROTOKOL!$A$1:$E$28,2))*AH76)</f>
        <v xml:space="preserve"> </v>
      </c>
      <c r="AJ76" s="64" t="str">
        <f t="shared" si="119"/>
        <v xml:space="preserve"> </v>
      </c>
      <c r="AK76" s="65" t="str">
        <f>IF(AG76=0," ",VLOOKUP(AG76,PROTOKOL!$A:$E,5,))</f>
        <v xml:space="preserve"> </v>
      </c>
      <c r="AL76" s="82" t="str">
        <f t="shared" si="120"/>
        <v xml:space="preserve"> </v>
      </c>
      <c r="AM76" s="65"/>
      <c r="AN76" s="82" t="str">
        <f t="shared" si="200"/>
        <v xml:space="preserve"> </v>
      </c>
      <c r="AO76" s="117"/>
      <c r="AP76" s="225">
        <v>19</v>
      </c>
      <c r="AQ76" s="61" t="str">
        <f>IF(AS76=0," ",VLOOKUP(AS76,PROTOKOL!$A:$F,6))</f>
        <v>VAKUM TEST</v>
      </c>
      <c r="AR76" s="62">
        <v>237</v>
      </c>
      <c r="AS76" s="62">
        <v>4</v>
      </c>
      <c r="AT76" s="62">
        <v>7.5</v>
      </c>
      <c r="AU76" s="63">
        <f>IF(AS76=0," ",(VLOOKUP(AS76,PROTOKOL!$A$1:$E$28,2))*AT76)</f>
        <v>150</v>
      </c>
      <c r="AV76" s="64">
        <f t="shared" si="121"/>
        <v>87</v>
      </c>
      <c r="AW76" s="65">
        <f>IF(AS76=0," ",VLOOKUP(AS76,PROTOKOL!$A:$E,5,))</f>
        <v>0.32253749999999998</v>
      </c>
      <c r="AX76" s="82">
        <f t="shared" si="122"/>
        <v>28.060762499999999</v>
      </c>
      <c r="AY76" s="61" t="str">
        <f>IF(BA76=0," ",VLOOKUP(BA76,PROTOKOL!$A:$F,6))</f>
        <v xml:space="preserve"> </v>
      </c>
      <c r="AZ76" s="66"/>
      <c r="BA76" s="66"/>
      <c r="BB76" s="62"/>
      <c r="BC76" s="63" t="str">
        <f>IF(BA76=0," ",(VLOOKUP(BA76,PROTOKOL!$A$1:$E$28,2))*BB76)</f>
        <v xml:space="preserve"> </v>
      </c>
      <c r="BD76" s="64" t="str">
        <f t="shared" si="123"/>
        <v xml:space="preserve"> </v>
      </c>
      <c r="BE76" s="65" t="str">
        <f>IF(BA76=0," ",VLOOKUP(BA76,PROTOKOL!$A:$E,5,))</f>
        <v xml:space="preserve"> </v>
      </c>
      <c r="BF76" s="82" t="str">
        <f t="shared" si="124"/>
        <v xml:space="preserve"> </v>
      </c>
      <c r="BG76" s="65"/>
      <c r="BH76" s="82" t="str">
        <f t="shared" si="201"/>
        <v xml:space="preserve"> </v>
      </c>
      <c r="BI76" s="117"/>
      <c r="BJ76" s="225">
        <v>19</v>
      </c>
      <c r="BK76" s="61" t="str">
        <f>IF(BM76=0," ",VLOOKUP(BM76,PROTOKOL!$A:$F,6))</f>
        <v>WNZL. LAV. VE DUV. ASMA KLZ</v>
      </c>
      <c r="BL76" s="62">
        <v>200</v>
      </c>
      <c r="BM76" s="62">
        <v>1</v>
      </c>
      <c r="BN76" s="62">
        <v>7.5</v>
      </c>
      <c r="BO76" s="63">
        <f>IF(BM76=0," ",(VLOOKUP(BM76,PROTOKOL!$A$1:$E$28,2))*BN76)</f>
        <v>144</v>
      </c>
      <c r="BP76" s="64">
        <f t="shared" si="125"/>
        <v>56</v>
      </c>
      <c r="BQ76" s="65">
        <f>IF(BM76=0," ",VLOOKUP(BM76,PROTOKOL!$A:$E,5,))</f>
        <v>0.33951315789473691</v>
      </c>
      <c r="BR76" s="82">
        <f t="shared" si="126"/>
        <v>19.012736842105266</v>
      </c>
      <c r="BS76" s="61" t="str">
        <f>IF(BU76=0," ",VLOOKUP(BU76,PROTOKOL!$A:$F,6))</f>
        <v xml:space="preserve"> </v>
      </c>
      <c r="BT76" s="66"/>
      <c r="BU76" s="66"/>
      <c r="BV76" s="62"/>
      <c r="BW76" s="63" t="str">
        <f>IF(BU76=0," ",(VLOOKUP(BU76,PROTOKOL!$A$1:$E$28,2))*BV76)</f>
        <v xml:space="preserve"> </v>
      </c>
      <c r="BX76" s="64" t="str">
        <f t="shared" si="127"/>
        <v xml:space="preserve"> </v>
      </c>
      <c r="BY76" s="65" t="str">
        <f>IF(BU76=0," ",VLOOKUP(BU76,PROTOKOL!$A:$E,5,))</f>
        <v xml:space="preserve"> </v>
      </c>
      <c r="BZ76" s="82" t="str">
        <f t="shared" si="128"/>
        <v xml:space="preserve"> </v>
      </c>
      <c r="CA76" s="65"/>
      <c r="CB76" s="82" t="str">
        <f t="shared" si="202"/>
        <v xml:space="preserve"> </v>
      </c>
      <c r="CC76" s="117"/>
      <c r="CD76" s="225">
        <v>19</v>
      </c>
      <c r="CE76" s="61" t="str">
        <f>IF(CG76=0," ",VLOOKUP(CG76,PROTOKOL!$A:$F,6))</f>
        <v>WNZL. LAV. VE DUV. ASMA KLZ</v>
      </c>
      <c r="CF76" s="62">
        <v>204</v>
      </c>
      <c r="CG76" s="62">
        <v>1</v>
      </c>
      <c r="CH76" s="62">
        <v>7.5</v>
      </c>
      <c r="CI76" s="63">
        <f>IF(CG76=0," ",(VLOOKUP(CG76,PROTOKOL!$A$1:$E$28,2))*CH76)</f>
        <v>144</v>
      </c>
      <c r="CJ76" s="64">
        <f t="shared" si="129"/>
        <v>60</v>
      </c>
      <c r="CK76" s="65">
        <f>IF(CG76=0," ",VLOOKUP(CG76,PROTOKOL!$A:$E,5,))</f>
        <v>0.33951315789473691</v>
      </c>
      <c r="CL76" s="82">
        <f t="shared" si="130"/>
        <v>20.370789473684216</v>
      </c>
      <c r="CM76" s="61" t="str">
        <f>IF(CO76=0," ",VLOOKUP(CO76,PROTOKOL!$A:$F,6))</f>
        <v>DEPO ÜRÜN KONTROL</v>
      </c>
      <c r="CN76" s="66">
        <v>1</v>
      </c>
      <c r="CO76" s="66">
        <v>23</v>
      </c>
      <c r="CP76" s="62">
        <v>3</v>
      </c>
      <c r="CQ76" s="63">
        <f>IF(CO76=0," ",(VLOOKUP(CO76,PROTOKOL!$A$1:$E$28,2))*CP76)</f>
        <v>0</v>
      </c>
      <c r="CR76" s="64">
        <f t="shared" si="131"/>
        <v>1</v>
      </c>
      <c r="CS76" s="65">
        <f>IF(CO76=0," ",VLOOKUP(CO76,PROTOKOL!$A:$E,5,))</f>
        <v>22.864891602375288</v>
      </c>
      <c r="CT76" s="82">
        <f>IF(CO76=0," ",CS76*CR76)/7.5*3</f>
        <v>9.1459566409501143</v>
      </c>
      <c r="CU76" s="65">
        <v>6</v>
      </c>
      <c r="CV76" s="82">
        <f t="shared" si="203"/>
        <v>18.291913281900229</v>
      </c>
      <c r="CW76" s="117"/>
      <c r="CX76" s="225">
        <v>19</v>
      </c>
      <c r="CY76" s="61" t="str">
        <f>IF(DA76=0," ",VLOOKUP(DA76,PROTOKOL!$A:$F,6))</f>
        <v>SIZDIRMAZLIK TAMİR</v>
      </c>
      <c r="CZ76" s="62">
        <v>122</v>
      </c>
      <c r="DA76" s="62">
        <v>11</v>
      </c>
      <c r="DB76" s="62">
        <v>7.5</v>
      </c>
      <c r="DC76" s="63">
        <f>IF(DA76=0," ",(VLOOKUP(DA76,PROTOKOL!$A$1:$E$28,2))*DB76)</f>
        <v>78</v>
      </c>
      <c r="DD76" s="64">
        <f t="shared" si="133"/>
        <v>44</v>
      </c>
      <c r="DE76" s="65">
        <f>IF(DA76=0," ",VLOOKUP(DA76,PROTOKOL!$A:$E,5,))</f>
        <v>0.61435714285714293</v>
      </c>
      <c r="DF76" s="82">
        <f t="shared" si="134"/>
        <v>27.03171428571429</v>
      </c>
      <c r="DG76" s="61" t="str">
        <f>IF(DI76=0," ",VLOOKUP(DI76,PROTOKOL!$A:$F,6))</f>
        <v xml:space="preserve"> </v>
      </c>
      <c r="DH76" s="66"/>
      <c r="DI76" s="66"/>
      <c r="DJ76" s="62"/>
      <c r="DK76" s="63" t="str">
        <f>IF(DI76=0," ",(VLOOKUP(DI76,PROTOKOL!$A$1:$E$28,2))*DJ76)</f>
        <v xml:space="preserve"> </v>
      </c>
      <c r="DL76" s="64" t="str">
        <f t="shared" si="135"/>
        <v xml:space="preserve"> </v>
      </c>
      <c r="DM76" s="65" t="str">
        <f>IF(DI76=0," ",VLOOKUP(DI76,PROTOKOL!$A:$E,5,))</f>
        <v xml:space="preserve"> </v>
      </c>
      <c r="DN76" s="82" t="str">
        <f t="shared" si="136"/>
        <v xml:space="preserve"> </v>
      </c>
      <c r="DO76" s="65"/>
      <c r="DP76" s="82" t="str">
        <f t="shared" si="204"/>
        <v xml:space="preserve"> </v>
      </c>
      <c r="DQ76" s="117"/>
      <c r="DR76" s="225">
        <v>19</v>
      </c>
      <c r="DS76" s="61" t="str">
        <f>IF(DU76=0," ",VLOOKUP(DU76,PROTOKOL!$A:$F,6))</f>
        <v>VAKUM TEST</v>
      </c>
      <c r="DT76" s="62">
        <v>231</v>
      </c>
      <c r="DU76" s="62">
        <v>4</v>
      </c>
      <c r="DV76" s="62">
        <v>7.5</v>
      </c>
      <c r="DW76" s="63">
        <f>IF(DU76=0," ",(VLOOKUP(DU76,PROTOKOL!$A$1:$E$28,2))*DV76)</f>
        <v>150</v>
      </c>
      <c r="DX76" s="64">
        <f t="shared" si="137"/>
        <v>81</v>
      </c>
      <c r="DY76" s="65">
        <f>IF(DU76=0," ",VLOOKUP(DU76,PROTOKOL!$A:$E,5,))</f>
        <v>0.32253749999999998</v>
      </c>
      <c r="DZ76" s="82">
        <f t="shared" si="138"/>
        <v>26.125537499999997</v>
      </c>
      <c r="EA76" s="61" t="str">
        <f>IF(EC76=0," ",VLOOKUP(EC76,PROTOKOL!$A:$F,6))</f>
        <v xml:space="preserve"> </v>
      </c>
      <c r="EB76" s="66"/>
      <c r="EC76" s="66"/>
      <c r="ED76" s="62"/>
      <c r="EE76" s="63" t="str">
        <f>IF(EC76=0," ",(VLOOKUP(EC76,PROTOKOL!$A$1:$E$28,2))*ED76)</f>
        <v xml:space="preserve"> </v>
      </c>
      <c r="EF76" s="64" t="str">
        <f t="shared" si="139"/>
        <v xml:space="preserve"> </v>
      </c>
      <c r="EG76" s="65" t="str">
        <f>IF(EC76=0," ",VLOOKUP(EC76,PROTOKOL!$A:$E,5,))</f>
        <v xml:space="preserve"> </v>
      </c>
      <c r="EH76" s="82" t="str">
        <f t="shared" si="140"/>
        <v xml:space="preserve"> </v>
      </c>
      <c r="EI76" s="65"/>
      <c r="EJ76" s="82" t="str">
        <f t="shared" si="205"/>
        <v xml:space="preserve"> </v>
      </c>
      <c r="EK76" s="117"/>
      <c r="EL76" s="225">
        <v>19</v>
      </c>
      <c r="EM76" s="61" t="str">
        <f>IF(EO76=0," ",VLOOKUP(EO76,PROTOKOL!$A:$F,6))</f>
        <v>SIZDIRMAZLIK TAMİR</v>
      </c>
      <c r="EN76" s="62">
        <v>120</v>
      </c>
      <c r="EO76" s="62">
        <v>11</v>
      </c>
      <c r="EP76" s="62">
        <v>7.5</v>
      </c>
      <c r="EQ76" s="63">
        <f>IF(EO76=0," ",(VLOOKUP(EO76,PROTOKOL!$A$1:$E$28,2))*EP76)</f>
        <v>78</v>
      </c>
      <c r="ER76" s="64">
        <f t="shared" si="141"/>
        <v>42</v>
      </c>
      <c r="ES76" s="65">
        <f>IF(EO76=0," ",VLOOKUP(EO76,PROTOKOL!$A:$E,5,))</f>
        <v>0.61435714285714293</v>
      </c>
      <c r="ET76" s="82">
        <f t="shared" si="142"/>
        <v>25.803000000000004</v>
      </c>
      <c r="EU76" s="61" t="str">
        <f>IF(EW76=0," ",VLOOKUP(EW76,PROTOKOL!$A:$F,6))</f>
        <v xml:space="preserve"> </v>
      </c>
      <c r="EV76" s="66"/>
      <c r="EW76" s="66"/>
      <c r="EX76" s="62"/>
      <c r="EY76" s="63" t="str">
        <f>IF(EW76=0," ",(VLOOKUP(EW76,PROTOKOL!$A$1:$E$28,2))*EX76)</f>
        <v xml:space="preserve"> </v>
      </c>
      <c r="EZ76" s="64" t="str">
        <f t="shared" si="143"/>
        <v xml:space="preserve"> </v>
      </c>
      <c r="FA76" s="65" t="str">
        <f>IF(EW76=0," ",VLOOKUP(EW76,PROTOKOL!$A:$E,5,))</f>
        <v xml:space="preserve"> </v>
      </c>
      <c r="FB76" s="82" t="str">
        <f t="shared" si="144"/>
        <v xml:space="preserve"> </v>
      </c>
      <c r="FC76" s="65"/>
      <c r="FD76" s="82" t="str">
        <f t="shared" si="206"/>
        <v xml:space="preserve"> </v>
      </c>
      <c r="FE76" s="117"/>
      <c r="FF76" s="225">
        <v>19</v>
      </c>
      <c r="FG76" s="61" t="str">
        <f>IF(FI76=0," ",VLOOKUP(FI76,PROTOKOL!$A:$F,6))</f>
        <v xml:space="preserve"> </v>
      </c>
      <c r="FH76" s="62"/>
      <c r="FI76" s="62"/>
      <c r="FJ76" s="62"/>
      <c r="FK76" s="63" t="str">
        <f>IF(FI76=0," ",(VLOOKUP(FI76,PROTOKOL!$A$1:$E$28,2))*FJ76)</f>
        <v xml:space="preserve"> </v>
      </c>
      <c r="FL76" s="64" t="str">
        <f t="shared" si="145"/>
        <v xml:space="preserve"> </v>
      </c>
      <c r="FM76" s="65" t="str">
        <f>IF(FI76=0," ",VLOOKUP(FI76,PROTOKOL!$A:$E,5,))</f>
        <v xml:space="preserve"> </v>
      </c>
      <c r="FN76" s="82" t="str">
        <f t="shared" si="146"/>
        <v xml:space="preserve"> </v>
      </c>
      <c r="FO76" s="61" t="str">
        <f>IF(FQ76=0," ",VLOOKUP(FQ76,PROTOKOL!$A:$F,6))</f>
        <v xml:space="preserve"> </v>
      </c>
      <c r="FP76" s="66"/>
      <c r="FQ76" s="66"/>
      <c r="FR76" s="62"/>
      <c r="FS76" s="63" t="str">
        <f>IF(FQ76=0," ",(VLOOKUP(FQ76,PROTOKOL!$A$1:$E$28,2))*FR76)</f>
        <v xml:space="preserve"> </v>
      </c>
      <c r="FT76" s="64" t="str">
        <f t="shared" si="147"/>
        <v xml:space="preserve"> </v>
      </c>
      <c r="FU76" s="65" t="str">
        <f>IF(FQ76=0," ",VLOOKUP(FQ76,PROTOKOL!$A:$E,5,))</f>
        <v xml:space="preserve"> </v>
      </c>
      <c r="FV76" s="82" t="str">
        <f t="shared" si="148"/>
        <v xml:space="preserve"> </v>
      </c>
      <c r="FW76" s="65"/>
      <c r="FX76" s="82" t="str">
        <f t="shared" si="207"/>
        <v xml:space="preserve"> </v>
      </c>
      <c r="FY76" s="117"/>
      <c r="FZ76" s="225">
        <v>19</v>
      </c>
      <c r="GA76" s="61" t="str">
        <f>IF(GC76=0," ",VLOOKUP(GC76,PROTOKOL!$A:$F,6))</f>
        <v>PANTOGRAF LAVABO TAŞLAMA</v>
      </c>
      <c r="GB76" s="62">
        <v>101</v>
      </c>
      <c r="GC76" s="62">
        <v>9</v>
      </c>
      <c r="GD76" s="62">
        <v>7.5</v>
      </c>
      <c r="GE76" s="63">
        <f>IF(GC76=0," ",(VLOOKUP(GC76,PROTOKOL!$A$1:$E$28,2))*GD76)</f>
        <v>65</v>
      </c>
      <c r="GF76" s="64">
        <f t="shared" si="149"/>
        <v>36</v>
      </c>
      <c r="GG76" s="65">
        <f>IF(GC76=0," ",VLOOKUP(GC76,PROTOKOL!$A:$E,5,))</f>
        <v>0.73722857142857134</v>
      </c>
      <c r="GH76" s="82">
        <f t="shared" si="150"/>
        <v>26.540228571428568</v>
      </c>
      <c r="GI76" s="61" t="str">
        <f>IF(GK76=0," ",VLOOKUP(GK76,PROTOKOL!$A:$F,6))</f>
        <v xml:space="preserve"> </v>
      </c>
      <c r="GJ76" s="66"/>
      <c r="GK76" s="66"/>
      <c r="GL76" s="62"/>
      <c r="GM76" s="63" t="str">
        <f>IF(GK76=0," ",(VLOOKUP(GK76,PROTOKOL!$A$1:$E$28,2))*GL76)</f>
        <v xml:space="preserve"> </v>
      </c>
      <c r="GN76" s="64" t="str">
        <f t="shared" si="151"/>
        <v xml:space="preserve"> </v>
      </c>
      <c r="GO76" s="65" t="str">
        <f>IF(GK76=0," ",VLOOKUP(GK76,PROTOKOL!$A:$E,5,))</f>
        <v xml:space="preserve"> </v>
      </c>
      <c r="GP76" s="82" t="str">
        <f t="shared" si="152"/>
        <v xml:space="preserve"> </v>
      </c>
      <c r="GQ76" s="65"/>
      <c r="GR76" s="82" t="str">
        <f t="shared" si="208"/>
        <v xml:space="preserve"> </v>
      </c>
      <c r="GS76" s="117"/>
      <c r="GT76" s="225">
        <v>19</v>
      </c>
      <c r="GU76" s="61" t="str">
        <f>IF(GW76=0," ",VLOOKUP(GW76,PROTOKOL!$A:$F,6))</f>
        <v>VAKUM TEST</v>
      </c>
      <c r="GV76" s="62">
        <v>233</v>
      </c>
      <c r="GW76" s="62">
        <v>4</v>
      </c>
      <c r="GX76" s="62">
        <v>7.5</v>
      </c>
      <c r="GY76" s="63">
        <f>IF(GW76=0," ",(VLOOKUP(GW76,PROTOKOL!$A$1:$E$28,2))*GX76)</f>
        <v>150</v>
      </c>
      <c r="GZ76" s="64">
        <f t="shared" si="153"/>
        <v>83</v>
      </c>
      <c r="HA76" s="65">
        <f>IF(GW76=0," ",VLOOKUP(GW76,PROTOKOL!$A:$E,5,))</f>
        <v>0.32253749999999998</v>
      </c>
      <c r="HB76" s="82">
        <f t="shared" si="154"/>
        <v>26.770612499999999</v>
      </c>
      <c r="HC76" s="61" t="str">
        <f>IF(HE76=0," ",VLOOKUP(HE76,PROTOKOL!$A:$F,6))</f>
        <v xml:space="preserve"> </v>
      </c>
      <c r="HD76" s="66"/>
      <c r="HE76" s="66"/>
      <c r="HF76" s="62"/>
      <c r="HG76" s="63" t="str">
        <f>IF(HE76=0," ",(VLOOKUP(HE76,PROTOKOL!$A$1:$E$28,2))*HF76)</f>
        <v xml:space="preserve"> </v>
      </c>
      <c r="HH76" s="64" t="str">
        <f t="shared" si="155"/>
        <v xml:space="preserve"> </v>
      </c>
      <c r="HI76" s="65" t="str">
        <f>IF(HE76=0," ",VLOOKUP(HE76,PROTOKOL!$A:$E,5,))</f>
        <v xml:space="preserve"> </v>
      </c>
      <c r="HJ76" s="82" t="str">
        <f t="shared" si="156"/>
        <v xml:space="preserve"> </v>
      </c>
      <c r="HK76" s="65"/>
      <c r="HL76" s="82" t="str">
        <f t="shared" si="209"/>
        <v xml:space="preserve"> </v>
      </c>
      <c r="HM76" s="117"/>
      <c r="HN76" s="225">
        <v>19</v>
      </c>
      <c r="HO76" s="61" t="str">
        <f>IF(HQ76=0," ",VLOOKUP(HQ76,PROTOKOL!$A:$F,6))</f>
        <v>PANTOGRAF LAVABO TAŞLAMA</v>
      </c>
      <c r="HP76" s="62">
        <v>96</v>
      </c>
      <c r="HQ76" s="62">
        <v>9</v>
      </c>
      <c r="HR76" s="62">
        <v>7.5</v>
      </c>
      <c r="HS76" s="63">
        <f>IF(HQ76=0," ",(VLOOKUP(HQ76,PROTOKOL!$A$1:$E$28,2))*HR76)</f>
        <v>65</v>
      </c>
      <c r="HT76" s="64">
        <f t="shared" si="157"/>
        <v>31</v>
      </c>
      <c r="HU76" s="65">
        <f>IF(HQ76=0," ",VLOOKUP(HQ76,PROTOKOL!$A:$E,5,))</f>
        <v>0.73722857142857134</v>
      </c>
      <c r="HV76" s="82">
        <f t="shared" si="158"/>
        <v>22.854085714285713</v>
      </c>
      <c r="HW76" s="61" t="str">
        <f>IF(HY76=0," ",VLOOKUP(HY76,PROTOKOL!$A:$F,6))</f>
        <v xml:space="preserve"> </v>
      </c>
      <c r="HX76" s="66"/>
      <c r="HY76" s="66"/>
      <c r="HZ76" s="62"/>
      <c r="IA76" s="63" t="str">
        <f>IF(HY76=0," ",(VLOOKUP(HY76,PROTOKOL!$A$1:$E$28,2))*HZ76)</f>
        <v xml:space="preserve"> </v>
      </c>
      <c r="IB76" s="64" t="str">
        <f t="shared" si="159"/>
        <v xml:space="preserve"> </v>
      </c>
      <c r="IC76" s="65" t="str">
        <f>IF(HY76=0," ",VLOOKUP(HY76,PROTOKOL!$A:$E,5,))</f>
        <v xml:space="preserve"> </v>
      </c>
      <c r="ID76" s="82" t="str">
        <f t="shared" si="160"/>
        <v xml:space="preserve"> </v>
      </c>
      <c r="IE76" s="65"/>
      <c r="IF76" s="82" t="str">
        <f t="shared" si="210"/>
        <v xml:space="preserve"> </v>
      </c>
      <c r="IG76" s="117"/>
      <c r="IH76" s="225">
        <v>19</v>
      </c>
      <c r="II76" s="61" t="str">
        <f>IF(IK76=0," ",VLOOKUP(IK76,PROTOKOL!$A:$F,6))</f>
        <v>VAKUM TEST</v>
      </c>
      <c r="IJ76" s="62">
        <v>236</v>
      </c>
      <c r="IK76" s="62">
        <v>4</v>
      </c>
      <c r="IL76" s="62">
        <v>7.5</v>
      </c>
      <c r="IM76" s="63">
        <f>IF(IK76=0," ",(VLOOKUP(IK76,PROTOKOL!$A$1:$E$28,2))*IL76)</f>
        <v>150</v>
      </c>
      <c r="IN76" s="64">
        <f t="shared" si="161"/>
        <v>86</v>
      </c>
      <c r="IO76" s="65">
        <f>IF(IK76=0," ",VLOOKUP(IK76,PROTOKOL!$A:$E,5,))</f>
        <v>0.32253749999999998</v>
      </c>
      <c r="IP76" s="82">
        <f t="shared" si="162"/>
        <v>27.738224999999996</v>
      </c>
      <c r="IQ76" s="61" t="str">
        <f>IF(IS76=0," ",VLOOKUP(IS76,PROTOKOL!$A:$F,6))</f>
        <v xml:space="preserve"> </v>
      </c>
      <c r="IR76" s="66"/>
      <c r="IS76" s="66"/>
      <c r="IT76" s="62"/>
      <c r="IU76" s="63" t="str">
        <f>IF(IS76=0," ",(VLOOKUP(IS76,PROTOKOL!$A$1:$E$28,2))*IT76)</f>
        <v xml:space="preserve"> </v>
      </c>
      <c r="IV76" s="64" t="str">
        <f t="shared" si="163"/>
        <v xml:space="preserve"> </v>
      </c>
      <c r="IW76" s="65" t="str">
        <f>IF(IS76=0," ",VLOOKUP(IS76,PROTOKOL!$A:$E,5,))</f>
        <v xml:space="preserve"> </v>
      </c>
      <c r="IX76" s="82" t="str">
        <f t="shared" si="164"/>
        <v xml:space="preserve"> </v>
      </c>
      <c r="IY76" s="65"/>
      <c r="IZ76" s="82" t="str">
        <f t="shared" si="211"/>
        <v xml:space="preserve"> </v>
      </c>
      <c r="JA76" s="117"/>
      <c r="JB76" s="225">
        <v>19</v>
      </c>
      <c r="JC76" s="61" t="str">
        <f>IF(JE76=0," ",VLOOKUP(JE76,PROTOKOL!$A:$F,6))</f>
        <v>VAKUM TEST</v>
      </c>
      <c r="JD76" s="62">
        <v>136</v>
      </c>
      <c r="JE76" s="62">
        <v>4</v>
      </c>
      <c r="JF76" s="62">
        <v>4.5</v>
      </c>
      <c r="JG76" s="63">
        <f>IF(JE76=0," ",(VLOOKUP(JE76,PROTOKOL!$A$1:$E$28,2))*JF76)</f>
        <v>90</v>
      </c>
      <c r="JH76" s="64">
        <f t="shared" si="165"/>
        <v>46</v>
      </c>
      <c r="JI76" s="65">
        <f>IF(JE76=0," ",VLOOKUP(JE76,PROTOKOL!$A:$E,5,))</f>
        <v>0.32253749999999998</v>
      </c>
      <c r="JJ76" s="82">
        <f t="shared" si="166"/>
        <v>14.836724999999999</v>
      </c>
      <c r="JK76" s="61" t="str">
        <f>IF(JM76=0," ",VLOOKUP(JM76,PROTOKOL!$A:$F,6))</f>
        <v xml:space="preserve"> </v>
      </c>
      <c r="JL76" s="66"/>
      <c r="JM76" s="66"/>
      <c r="JN76" s="62"/>
      <c r="JO76" s="63" t="str">
        <f>IF(JM76=0," ",(VLOOKUP(JM76,PROTOKOL!$A$1:$E$28,2))*JN76)</f>
        <v xml:space="preserve"> </v>
      </c>
      <c r="JP76" s="64" t="str">
        <f t="shared" si="167"/>
        <v xml:space="preserve"> </v>
      </c>
      <c r="JQ76" s="65" t="str">
        <f>IF(JM76=0," ",VLOOKUP(JM76,PROTOKOL!$A:$E,5,))</f>
        <v xml:space="preserve"> </v>
      </c>
      <c r="JR76" s="82" t="str">
        <f t="shared" si="168"/>
        <v xml:space="preserve"> </v>
      </c>
      <c r="JS76" s="65"/>
      <c r="JT76" s="82" t="str">
        <f t="shared" si="212"/>
        <v xml:space="preserve"> </v>
      </c>
      <c r="JU76" s="117"/>
      <c r="JV76" s="225">
        <v>19</v>
      </c>
      <c r="JW76" s="61" t="str">
        <f>IF(JY76=0," ",VLOOKUP(JY76,PROTOKOL!$A:$F,6))</f>
        <v xml:space="preserve"> </v>
      </c>
      <c r="JX76" s="62"/>
      <c r="JY76" s="62"/>
      <c r="JZ76" s="62"/>
      <c r="KA76" s="63" t="str">
        <f>IF(JY76=0," ",(VLOOKUP(JY76,PROTOKOL!$A$1:$E$28,2))*JZ76)</f>
        <v xml:space="preserve"> </v>
      </c>
      <c r="KB76" s="64" t="str">
        <f t="shared" si="169"/>
        <v xml:space="preserve"> </v>
      </c>
      <c r="KC76" s="65" t="str">
        <f>IF(JY76=0," ",VLOOKUP(JY76,PROTOKOL!$A:$E,5,))</f>
        <v xml:space="preserve"> </v>
      </c>
      <c r="KD76" s="82" t="str">
        <f t="shared" si="170"/>
        <v xml:space="preserve"> </v>
      </c>
      <c r="KE76" s="61" t="str">
        <f>IF(KG76=0," ",VLOOKUP(KG76,PROTOKOL!$A:$F,6))</f>
        <v xml:space="preserve"> </v>
      </c>
      <c r="KF76" s="66"/>
      <c r="KG76" s="66"/>
      <c r="KH76" s="62"/>
      <c r="KI76" s="63" t="str">
        <f>IF(KG76=0," ",(VLOOKUP(KG76,PROTOKOL!$A$1:$E$28,2))*KH76)</f>
        <v xml:space="preserve"> </v>
      </c>
      <c r="KJ76" s="64" t="str">
        <f t="shared" si="171"/>
        <v xml:space="preserve"> </v>
      </c>
      <c r="KK76" s="65" t="str">
        <f>IF(KG76=0," ",VLOOKUP(KG76,PROTOKOL!$A:$E,5,))</f>
        <v xml:space="preserve"> </v>
      </c>
      <c r="KL76" s="82" t="str">
        <f t="shared" si="172"/>
        <v xml:space="preserve"> </v>
      </c>
      <c r="KM76" s="65"/>
      <c r="KN76" s="82" t="str">
        <f t="shared" si="213"/>
        <v xml:space="preserve"> </v>
      </c>
      <c r="KO76" s="117"/>
      <c r="KP76" s="225">
        <v>19</v>
      </c>
      <c r="KQ76" s="61" t="str">
        <f>IF(KS76=0," ",VLOOKUP(KS76,PROTOKOL!$A:$F,6))</f>
        <v>VAKUM TEST</v>
      </c>
      <c r="KR76" s="62">
        <v>79</v>
      </c>
      <c r="KS76" s="62">
        <v>4</v>
      </c>
      <c r="KT76" s="62">
        <v>2.5</v>
      </c>
      <c r="KU76" s="63">
        <f>IF(KS76=0," ",(VLOOKUP(KS76,PROTOKOL!$A$1:$E$28,2))*KT76)</f>
        <v>50</v>
      </c>
      <c r="KV76" s="64">
        <f t="shared" si="173"/>
        <v>29</v>
      </c>
      <c r="KW76" s="65">
        <f>IF(KS76=0," ",VLOOKUP(KS76,PROTOKOL!$A:$E,5,))</f>
        <v>0.32253749999999998</v>
      </c>
      <c r="KX76" s="82">
        <f t="shared" si="174"/>
        <v>9.3535874999999997</v>
      </c>
      <c r="KY76" s="61" t="str">
        <f>IF(LA76=0," ",VLOOKUP(LA76,PROTOKOL!$A:$F,6))</f>
        <v xml:space="preserve"> </v>
      </c>
      <c r="KZ76" s="66"/>
      <c r="LA76" s="66"/>
      <c r="LB76" s="62"/>
      <c r="LC76" s="63" t="str">
        <f>IF(LA76=0," ",(VLOOKUP(LA76,PROTOKOL!$A$1:$E$28,2))*LB76)</f>
        <v xml:space="preserve"> </v>
      </c>
      <c r="LD76" s="64" t="str">
        <f t="shared" si="175"/>
        <v xml:space="preserve"> </v>
      </c>
      <c r="LE76" s="65" t="str">
        <f>IF(LA76=0," ",VLOOKUP(LA76,PROTOKOL!$A:$E,5,))</f>
        <v xml:space="preserve"> </v>
      </c>
      <c r="LF76" s="82" t="str">
        <f t="shared" si="176"/>
        <v xml:space="preserve"> </v>
      </c>
      <c r="LG76" s="65"/>
      <c r="LH76" s="82" t="str">
        <f t="shared" si="214"/>
        <v xml:space="preserve"> </v>
      </c>
      <c r="LI76" s="117"/>
      <c r="LJ76" s="225">
        <v>19</v>
      </c>
      <c r="LK76" s="61" t="str">
        <f>IF(LM76=0," ",VLOOKUP(LM76,PROTOKOL!$A:$F,6))</f>
        <v>PANTOGRAF LAVABO TAŞLAMA</v>
      </c>
      <c r="LL76" s="62">
        <v>53</v>
      </c>
      <c r="LM76" s="62">
        <v>9</v>
      </c>
      <c r="LN76" s="62">
        <v>4</v>
      </c>
      <c r="LO76" s="63">
        <f>IF(LM76=0," ",(VLOOKUP(LM76,PROTOKOL!$A$1:$E$28,2))*LN76)</f>
        <v>34.666666666666664</v>
      </c>
      <c r="LP76" s="64">
        <f t="shared" si="177"/>
        <v>18.333333333333336</v>
      </c>
      <c r="LQ76" s="65">
        <f>IF(LM76=0," ",VLOOKUP(LM76,PROTOKOL!$A:$E,5,))</f>
        <v>0.73722857142857134</v>
      </c>
      <c r="LR76" s="82">
        <f t="shared" si="178"/>
        <v>13.515857142857143</v>
      </c>
      <c r="LS76" s="61" t="str">
        <f>IF(LU76=0," ",VLOOKUP(LU76,PROTOKOL!$A:$F,6))</f>
        <v xml:space="preserve"> </v>
      </c>
      <c r="LT76" s="66"/>
      <c r="LU76" s="66"/>
      <c r="LV76" s="62"/>
      <c r="LW76" s="63" t="str">
        <f>IF(LU76=0," ",(VLOOKUP(LU76,PROTOKOL!$A$1:$E$28,2))*LV76)</f>
        <v xml:space="preserve"> </v>
      </c>
      <c r="LX76" s="64" t="str">
        <f t="shared" si="179"/>
        <v xml:space="preserve"> </v>
      </c>
      <c r="LY76" s="65" t="str">
        <f>IF(LU76=0," ",VLOOKUP(LU76,PROTOKOL!$A:$E,5,))</f>
        <v xml:space="preserve"> </v>
      </c>
      <c r="LZ76" s="82" t="str">
        <f t="shared" si="180"/>
        <v xml:space="preserve"> </v>
      </c>
      <c r="MA76" s="65"/>
      <c r="MB76" s="82" t="str">
        <f t="shared" si="215"/>
        <v xml:space="preserve"> </v>
      </c>
      <c r="MC76" s="117"/>
      <c r="MD76" s="225">
        <v>19</v>
      </c>
      <c r="ME76" s="61" t="str">
        <f>IF(MG76=0," ",VLOOKUP(MG76,PROTOKOL!$A:$F,6))</f>
        <v>PANTOGRAF LAVABO TAŞLAMA</v>
      </c>
      <c r="MF76" s="62">
        <v>102</v>
      </c>
      <c r="MG76" s="62">
        <v>9</v>
      </c>
      <c r="MH76" s="62">
        <v>7.5</v>
      </c>
      <c r="MI76" s="63">
        <f>IF(MG76=0," ",(VLOOKUP(MG76,PROTOKOL!$A$1:$E$28,2))*MH76)</f>
        <v>65</v>
      </c>
      <c r="MJ76" s="64">
        <f t="shared" si="181"/>
        <v>37</v>
      </c>
      <c r="MK76" s="65">
        <f>IF(MG76=0," ",VLOOKUP(MG76,PROTOKOL!$A:$E,5,))</f>
        <v>0.73722857142857134</v>
      </c>
      <c r="ML76" s="82">
        <f t="shared" si="182"/>
        <v>27.277457142857141</v>
      </c>
      <c r="MM76" s="61" t="str">
        <f>IF(MO76=0," ",VLOOKUP(MO76,PROTOKOL!$A:$F,6))</f>
        <v xml:space="preserve"> </v>
      </c>
      <c r="MN76" s="66"/>
      <c r="MO76" s="66"/>
      <c r="MP76" s="62"/>
      <c r="MQ76" s="63" t="str">
        <f>IF(MO76=0," ",(VLOOKUP(MO76,PROTOKOL!$A$1:$E$28,2))*MP76)</f>
        <v xml:space="preserve"> </v>
      </c>
      <c r="MR76" s="64" t="str">
        <f t="shared" si="183"/>
        <v xml:space="preserve"> </v>
      </c>
      <c r="MS76" s="65" t="str">
        <f>IF(MO76=0," ",VLOOKUP(MO76,PROTOKOL!$A:$E,5,))</f>
        <v xml:space="preserve"> </v>
      </c>
      <c r="MT76" s="82" t="str">
        <f t="shared" si="184"/>
        <v xml:space="preserve"> </v>
      </c>
      <c r="MU76" s="65"/>
      <c r="MV76" s="82" t="str">
        <f t="shared" si="216"/>
        <v xml:space="preserve"> </v>
      </c>
      <c r="MW76" s="117"/>
      <c r="MX76" s="225">
        <v>19</v>
      </c>
      <c r="MY76" s="61" t="str">
        <f>IF(NA76=0," ",VLOOKUP(NA76,PROTOKOL!$A:$F,6))</f>
        <v>WNZL. LAV. VE DUV. ASMA KLZ</v>
      </c>
      <c r="MZ76" s="62">
        <v>204</v>
      </c>
      <c r="NA76" s="62">
        <v>1</v>
      </c>
      <c r="NB76" s="62">
        <v>7.5</v>
      </c>
      <c r="NC76" s="63">
        <f>IF(NA76=0," ",(VLOOKUP(NA76,PROTOKOL!$A$1:$E$28,2))*NB76)</f>
        <v>144</v>
      </c>
      <c r="ND76" s="64">
        <f t="shared" si="185"/>
        <v>60</v>
      </c>
      <c r="NE76" s="65">
        <f>IF(NA76=0," ",VLOOKUP(NA76,PROTOKOL!$A:$E,5,))</f>
        <v>0.33951315789473691</v>
      </c>
      <c r="NF76" s="82">
        <f t="shared" si="186"/>
        <v>20.370789473684216</v>
      </c>
      <c r="NG76" s="61" t="str">
        <f>IF(NI76=0," ",VLOOKUP(NI76,PROTOKOL!$A:$F,6))</f>
        <v xml:space="preserve"> </v>
      </c>
      <c r="NH76" s="66"/>
      <c r="NI76" s="66"/>
      <c r="NJ76" s="62"/>
      <c r="NK76" s="63" t="str">
        <f>IF(NI76=0," ",(VLOOKUP(NI76,PROTOKOL!$A$1:$E$28,2))*NJ76)</f>
        <v xml:space="preserve"> </v>
      </c>
      <c r="NL76" s="64" t="str">
        <f t="shared" si="187"/>
        <v xml:space="preserve"> </v>
      </c>
      <c r="NM76" s="65" t="str">
        <f>IF(NI76=0," ",VLOOKUP(NI76,PROTOKOL!$A:$E,5,))</f>
        <v xml:space="preserve"> </v>
      </c>
      <c r="NN76" s="82" t="str">
        <f t="shared" si="188"/>
        <v xml:space="preserve"> </v>
      </c>
      <c r="NO76" s="65"/>
      <c r="NP76" s="82" t="str">
        <f t="shared" si="217"/>
        <v xml:space="preserve"> </v>
      </c>
      <c r="NQ76" s="117"/>
      <c r="NR76" s="225">
        <v>19</v>
      </c>
      <c r="NS76" s="61" t="str">
        <f>IF(NU76=0," ",VLOOKUP(NU76,PROTOKOL!$A:$F,6))</f>
        <v>VAKUM TEST</v>
      </c>
      <c r="NT76" s="62">
        <v>60</v>
      </c>
      <c r="NU76" s="62">
        <v>4</v>
      </c>
      <c r="NV76" s="62">
        <v>2</v>
      </c>
      <c r="NW76" s="63">
        <f>IF(NU76=0," ",(VLOOKUP(NU76,PROTOKOL!$A$1:$E$28,2))*NV76)</f>
        <v>40</v>
      </c>
      <c r="NX76" s="64">
        <f t="shared" si="189"/>
        <v>20</v>
      </c>
      <c r="NY76" s="65">
        <f>IF(NU76=0," ",VLOOKUP(NU76,PROTOKOL!$A:$E,5,))</f>
        <v>0.32253749999999998</v>
      </c>
      <c r="NZ76" s="82">
        <f t="shared" si="190"/>
        <v>6.4507499999999993</v>
      </c>
      <c r="OA76" s="61" t="str">
        <f>IF(OC76=0," ",VLOOKUP(OC76,PROTOKOL!$A:$F,6))</f>
        <v xml:space="preserve"> </v>
      </c>
      <c r="OB76" s="66"/>
      <c r="OC76" s="66"/>
      <c r="OD76" s="62"/>
      <c r="OE76" s="63" t="str">
        <f>IF(OC76=0," ",(VLOOKUP(OC76,PROTOKOL!$A$1:$E$28,2))*OD76)</f>
        <v xml:space="preserve"> </v>
      </c>
      <c r="OF76" s="64" t="str">
        <f t="shared" si="191"/>
        <v xml:space="preserve"> </v>
      </c>
      <c r="OG76" s="65" t="str">
        <f>IF(OC76=0," ",VLOOKUP(OC76,PROTOKOL!$A:$E,5,))</f>
        <v xml:space="preserve"> </v>
      </c>
      <c r="OH76" s="82" t="str">
        <f t="shared" si="192"/>
        <v xml:space="preserve"> </v>
      </c>
      <c r="OI76" s="65"/>
      <c r="OJ76" s="82" t="str">
        <f t="shared" si="218"/>
        <v xml:space="preserve"> </v>
      </c>
      <c r="OK76" s="117"/>
      <c r="OL76" s="207">
        <v>19</v>
      </c>
      <c r="OM76" s="225">
        <v>19</v>
      </c>
      <c r="ON76" s="61" t="str">
        <f>IF(OP76=0," ",VLOOKUP(OP76,PROTOKOL!$A:$F,6))</f>
        <v xml:space="preserve"> </v>
      </c>
      <c r="OO76" s="62"/>
      <c r="OP76" s="62"/>
      <c r="OQ76" s="62"/>
      <c r="OR76" s="63" t="str">
        <f>IF(OP76=0," ",(VLOOKUP(OP76,PROTOKOL!$A$1:$E$28,2))*OQ76)</f>
        <v xml:space="preserve"> </v>
      </c>
      <c r="OS76" s="64" t="str">
        <f t="shared" si="193"/>
        <v xml:space="preserve"> </v>
      </c>
      <c r="OT76" s="65" t="str">
        <f>IF(OP76=0," ",VLOOKUP(OP76,PROTOKOL!$A:$E,5,))</f>
        <v xml:space="preserve"> </v>
      </c>
      <c r="OU76" s="82" t="str">
        <f t="shared" si="194"/>
        <v xml:space="preserve"> </v>
      </c>
      <c r="OV76" s="61" t="str">
        <f>IF(OX76=0," ",VLOOKUP(OX76,PROTOKOL!$A:$F,6))</f>
        <v xml:space="preserve"> </v>
      </c>
      <c r="OW76" s="66"/>
      <c r="OX76" s="66"/>
      <c r="OY76" s="62"/>
      <c r="OZ76" s="63" t="str">
        <f>IF(OX76=0," ",(VLOOKUP(OX76,PROTOKOL!$A$1:$E$28,2))*OY76)</f>
        <v xml:space="preserve"> </v>
      </c>
      <c r="PA76" s="64" t="str">
        <f t="shared" si="219"/>
        <v xml:space="preserve"> </v>
      </c>
      <c r="PB76" s="65" t="str">
        <f>IF(OX76=0," ",VLOOKUP(OX76,PROTOKOL!$A:$E,5,))</f>
        <v xml:space="preserve"> </v>
      </c>
      <c r="PC76" s="82" t="str">
        <f t="shared" si="220"/>
        <v xml:space="preserve"> </v>
      </c>
      <c r="PD76" s="82">
        <f t="shared" si="221"/>
        <v>0</v>
      </c>
      <c r="PE76" s="82" t="str">
        <f t="shared" si="222"/>
        <v xml:space="preserve"> </v>
      </c>
      <c r="PF76" s="117"/>
      <c r="PG76" s="225">
        <v>19</v>
      </c>
      <c r="PH76" s="61" t="str">
        <f>IF(PJ76=0," ",VLOOKUP(PJ76,PROTOKOL!$A:$F,6))</f>
        <v>WNZL. LAV. VE DUV. ASMA KLZ</v>
      </c>
      <c r="PI76" s="62">
        <v>201</v>
      </c>
      <c r="PJ76" s="62">
        <v>1</v>
      </c>
      <c r="PK76" s="62">
        <v>7.5</v>
      </c>
      <c r="PL76" s="63">
        <f>IF(PJ76=0," ",(VLOOKUP(PJ76,PROTOKOL!$A$1:$E$28,2))*PK76)</f>
        <v>144</v>
      </c>
      <c r="PM76" s="64">
        <f t="shared" si="195"/>
        <v>57</v>
      </c>
      <c r="PN76" s="65">
        <f>IF(PJ76=0," ",VLOOKUP(PJ76,PROTOKOL!$A:$E,5,))</f>
        <v>0.33951315789473691</v>
      </c>
      <c r="PO76" s="82">
        <f t="shared" si="196"/>
        <v>19.352250000000005</v>
      </c>
      <c r="PP76" s="61" t="str">
        <f>IF(PR76=0," ",VLOOKUP(PR76,PROTOKOL!$A:$F,6))</f>
        <v xml:space="preserve"> </v>
      </c>
      <c r="PQ76" s="66"/>
      <c r="PR76" s="66"/>
      <c r="PS76" s="62"/>
      <c r="PT76" s="63" t="str">
        <f>IF(PR76=0," ",(VLOOKUP(PR76,PROTOKOL!$A$1:$E$28,2))*PS76)</f>
        <v xml:space="preserve"> </v>
      </c>
      <c r="PU76" s="64" t="str">
        <f t="shared" si="197"/>
        <v xml:space="preserve"> </v>
      </c>
      <c r="PV76" s="65" t="str">
        <f>IF(PR76=0," ",VLOOKUP(PR76,PROTOKOL!$A:$E,5,))</f>
        <v xml:space="preserve"> </v>
      </c>
      <c r="PW76" s="82" t="str">
        <f t="shared" si="198"/>
        <v xml:space="preserve"> </v>
      </c>
      <c r="PX76" s="65"/>
      <c r="PY76" s="82" t="str">
        <f t="shared" si="223"/>
        <v xml:space="preserve"> </v>
      </c>
      <c r="PZ76" s="117"/>
      <c r="QA76" s="117"/>
      <c r="QB76" s="117"/>
      <c r="QC76" s="117"/>
      <c r="QD76" s="117"/>
      <c r="QE76" s="117"/>
      <c r="QF76" s="117"/>
      <c r="QG76" s="117"/>
      <c r="QH76" s="117"/>
      <c r="QI76" s="117"/>
      <c r="QJ76" s="117"/>
      <c r="QK76" s="117"/>
      <c r="QL76" s="117"/>
      <c r="QM76" s="117"/>
      <c r="QN76" s="117"/>
      <c r="QO76" s="117"/>
    </row>
    <row r="77" spans="1:457" ht="12.75" customHeight="1">
      <c r="B77" s="226"/>
      <c r="C77" s="61" t="str">
        <f>IF(E77=0," ",VLOOKUP(E77,PROTOKOL!$A:$F,6))</f>
        <v xml:space="preserve"> </v>
      </c>
      <c r="D77" s="62"/>
      <c r="E77" s="62"/>
      <c r="F77" s="62"/>
      <c r="G77" s="63" t="str">
        <f>IF(E77=0," ",(VLOOKUP(E77,PROTOKOL!$A$1:$E$28,2))*F77)</f>
        <v xml:space="preserve"> </v>
      </c>
      <c r="H77" s="64" t="str">
        <f t="shared" si="113"/>
        <v xml:space="preserve"> </v>
      </c>
      <c r="I77" s="65" t="str">
        <f>IF(E77=0," ",VLOOKUP(E77,PROTOKOL!$A:$E,5,))</f>
        <v xml:space="preserve"> </v>
      </c>
      <c r="J77" s="82" t="str">
        <f t="shared" si="114"/>
        <v xml:space="preserve"> </v>
      </c>
      <c r="K77" s="61" t="str">
        <f>IF(M77=0," ",VLOOKUP(M77,PROTOKOL!$A:$F,6))</f>
        <v xml:space="preserve"> </v>
      </c>
      <c r="L77" s="66"/>
      <c r="M77" s="66"/>
      <c r="N77" s="62"/>
      <c r="O77" s="63" t="str">
        <f>IF(M77=0," ",(VLOOKUP(M77,PROTOKOL!$A$1:$E$28,2))*N77)</f>
        <v xml:space="preserve"> </v>
      </c>
      <c r="P77" s="64" t="str">
        <f t="shared" si="115"/>
        <v xml:space="preserve"> </v>
      </c>
      <c r="Q77" s="65" t="str">
        <f>IF(M77=0," ",VLOOKUP(M77,PROTOKOL!$A:$E,5,))</f>
        <v xml:space="preserve"> </v>
      </c>
      <c r="R77" s="82" t="str">
        <f t="shared" si="116"/>
        <v xml:space="preserve"> </v>
      </c>
      <c r="S77" s="65"/>
      <c r="T77" s="82" t="str">
        <f t="shared" si="199"/>
        <v xml:space="preserve"> </v>
      </c>
      <c r="U77" s="185" t="str">
        <f>IF(F76+F77+F78=7.5,"ü","û")</f>
        <v>ü</v>
      </c>
      <c r="V77" s="226"/>
      <c r="W77" s="61" t="str">
        <f>IF(Y77=0," ",VLOOKUP(Y77,PROTOKOL!$A:$F,6))</f>
        <v xml:space="preserve"> </v>
      </c>
      <c r="X77" s="62"/>
      <c r="Y77" s="62"/>
      <c r="Z77" s="62"/>
      <c r="AA77" s="63" t="str">
        <f>IF(Y77=0," ",(VLOOKUP(Y77,PROTOKOL!$A$1:$E$28,2))*Z77)</f>
        <v xml:space="preserve"> </v>
      </c>
      <c r="AB77" s="64" t="str">
        <f t="shared" si="117"/>
        <v xml:space="preserve"> </v>
      </c>
      <c r="AC77" s="65" t="str">
        <f>IF(Y77=0," ",VLOOKUP(Y77,PROTOKOL!$A:$E,5,))</f>
        <v xml:space="preserve"> </v>
      </c>
      <c r="AD77" s="82" t="str">
        <f t="shared" si="118"/>
        <v xml:space="preserve"> </v>
      </c>
      <c r="AE77" s="61" t="str">
        <f>IF(AG77=0," ",VLOOKUP(AG77,PROTOKOL!$A:$F,6))</f>
        <v xml:space="preserve"> </v>
      </c>
      <c r="AF77" s="66"/>
      <c r="AG77" s="66"/>
      <c r="AH77" s="62"/>
      <c r="AI77" s="63" t="str">
        <f>IF(AG77=0," ",(VLOOKUP(AG77,PROTOKOL!$A$1:$E$28,2))*AH77)</f>
        <v xml:space="preserve"> </v>
      </c>
      <c r="AJ77" s="64" t="str">
        <f t="shared" si="119"/>
        <v xml:space="preserve"> </v>
      </c>
      <c r="AK77" s="65" t="str">
        <f>IF(AG77=0," ",VLOOKUP(AG77,PROTOKOL!$A:$E,5,))</f>
        <v xml:space="preserve"> </v>
      </c>
      <c r="AL77" s="82" t="str">
        <f t="shared" si="120"/>
        <v xml:space="preserve"> </v>
      </c>
      <c r="AM77" s="65"/>
      <c r="AN77" s="82" t="str">
        <f t="shared" si="200"/>
        <v xml:space="preserve"> </v>
      </c>
      <c r="AO77" s="185" t="str">
        <f>IF(Z76+Z77+Z78=7.5,"ü","û")</f>
        <v>ü</v>
      </c>
      <c r="AP77" s="226"/>
      <c r="AQ77" s="61" t="str">
        <f>IF(AS77=0," ",VLOOKUP(AS77,PROTOKOL!$A:$F,6))</f>
        <v xml:space="preserve"> </v>
      </c>
      <c r="AR77" s="62"/>
      <c r="AS77" s="62"/>
      <c r="AT77" s="62"/>
      <c r="AU77" s="63" t="str">
        <f>IF(AS77=0," ",(VLOOKUP(AS77,PROTOKOL!$A$1:$E$28,2))*AT77)</f>
        <v xml:space="preserve"> </v>
      </c>
      <c r="AV77" s="64" t="str">
        <f t="shared" si="121"/>
        <v xml:space="preserve"> </v>
      </c>
      <c r="AW77" s="65" t="str">
        <f>IF(AS77=0," ",VLOOKUP(AS77,PROTOKOL!$A:$E,5,))</f>
        <v xml:space="preserve"> </v>
      </c>
      <c r="AX77" s="82" t="str">
        <f t="shared" si="122"/>
        <v xml:space="preserve"> </v>
      </c>
      <c r="AY77" s="61" t="str">
        <f>IF(BA77=0," ",VLOOKUP(BA77,PROTOKOL!$A:$F,6))</f>
        <v xml:space="preserve"> </v>
      </c>
      <c r="AZ77" s="66"/>
      <c r="BA77" s="66"/>
      <c r="BB77" s="62"/>
      <c r="BC77" s="63" t="str">
        <f>IF(BA77=0," ",(VLOOKUP(BA77,PROTOKOL!$A$1:$E$28,2))*BB77)</f>
        <v xml:space="preserve"> </v>
      </c>
      <c r="BD77" s="64" t="str">
        <f t="shared" si="123"/>
        <v xml:space="preserve"> </v>
      </c>
      <c r="BE77" s="65" t="str">
        <f>IF(BA77=0," ",VLOOKUP(BA77,PROTOKOL!$A:$E,5,))</f>
        <v xml:space="preserve"> </v>
      </c>
      <c r="BF77" s="82" t="str">
        <f t="shared" si="124"/>
        <v xml:space="preserve"> </v>
      </c>
      <c r="BG77" s="65"/>
      <c r="BH77" s="82" t="str">
        <f t="shared" si="201"/>
        <v xml:space="preserve"> </v>
      </c>
      <c r="BI77" s="185" t="str">
        <f>IF(AT76+AT77+AT78=7.5,"ü","û")</f>
        <v>ü</v>
      </c>
      <c r="BJ77" s="226"/>
      <c r="BK77" s="61" t="str">
        <f>IF(BM77=0," ",VLOOKUP(BM77,PROTOKOL!$A:$F,6))</f>
        <v xml:space="preserve"> </v>
      </c>
      <c r="BL77" s="62"/>
      <c r="BM77" s="62"/>
      <c r="BN77" s="62"/>
      <c r="BO77" s="63" t="str">
        <f>IF(BM77=0," ",(VLOOKUP(BM77,PROTOKOL!$A$1:$E$28,2))*BN77)</f>
        <v xml:space="preserve"> </v>
      </c>
      <c r="BP77" s="64" t="str">
        <f t="shared" si="125"/>
        <v xml:space="preserve"> </v>
      </c>
      <c r="BQ77" s="65" t="str">
        <f>IF(BM77=0," ",VLOOKUP(BM77,PROTOKOL!$A:$E,5,))</f>
        <v xml:space="preserve"> </v>
      </c>
      <c r="BR77" s="82" t="str">
        <f t="shared" si="126"/>
        <v xml:space="preserve"> </v>
      </c>
      <c r="BS77" s="61" t="str">
        <f>IF(BU77=0," ",VLOOKUP(BU77,PROTOKOL!$A:$F,6))</f>
        <v xml:space="preserve"> </v>
      </c>
      <c r="BT77" s="66"/>
      <c r="BU77" s="66"/>
      <c r="BV77" s="62"/>
      <c r="BW77" s="63" t="str">
        <f>IF(BU77=0," ",(VLOOKUP(BU77,PROTOKOL!$A$1:$E$28,2))*BV77)</f>
        <v xml:space="preserve"> </v>
      </c>
      <c r="BX77" s="64" t="str">
        <f t="shared" si="127"/>
        <v xml:space="preserve"> </v>
      </c>
      <c r="BY77" s="65" t="str">
        <f>IF(BU77=0," ",VLOOKUP(BU77,PROTOKOL!$A:$E,5,))</f>
        <v xml:space="preserve"> </v>
      </c>
      <c r="BZ77" s="82" t="str">
        <f t="shared" si="128"/>
        <v xml:space="preserve"> </v>
      </c>
      <c r="CA77" s="65"/>
      <c r="CB77" s="82" t="str">
        <f t="shared" si="202"/>
        <v xml:space="preserve"> </v>
      </c>
      <c r="CC77" s="185" t="str">
        <f>IF(AT76+AT77+AT78=7.5,"ü","û")</f>
        <v>ü</v>
      </c>
      <c r="CD77" s="226"/>
      <c r="CE77" s="61" t="str">
        <f>IF(CG77=0," ",VLOOKUP(CG77,PROTOKOL!$A:$F,6))</f>
        <v xml:space="preserve"> </v>
      </c>
      <c r="CF77" s="62"/>
      <c r="CG77" s="62"/>
      <c r="CH77" s="62"/>
      <c r="CI77" s="63" t="str">
        <f>IF(CG77=0," ",(VLOOKUP(CG77,PROTOKOL!$A$1:$E$28,2))*CH77)</f>
        <v xml:space="preserve"> </v>
      </c>
      <c r="CJ77" s="64" t="str">
        <f t="shared" si="129"/>
        <v xml:space="preserve"> </v>
      </c>
      <c r="CK77" s="65" t="str">
        <f>IF(CG77=0," ",VLOOKUP(CG77,PROTOKOL!$A:$E,5,))</f>
        <v xml:space="preserve"> </v>
      </c>
      <c r="CL77" s="82" t="str">
        <f t="shared" si="130"/>
        <v xml:space="preserve"> </v>
      </c>
      <c r="CM77" s="61" t="str">
        <f>IF(CO77=0," ",VLOOKUP(CO77,PROTOKOL!$A:$F,6))</f>
        <v xml:space="preserve"> </v>
      </c>
      <c r="CN77" s="66"/>
      <c r="CO77" s="66"/>
      <c r="CP77" s="62"/>
      <c r="CQ77" s="63" t="str">
        <f>IF(CO77=0," ",(VLOOKUP(CO77,PROTOKOL!$A$1:$E$28,2))*CP77)</f>
        <v xml:space="preserve"> </v>
      </c>
      <c r="CR77" s="64" t="str">
        <f t="shared" si="131"/>
        <v xml:space="preserve"> </v>
      </c>
      <c r="CS77" s="65" t="str">
        <f>IF(CO77=0," ",VLOOKUP(CO77,PROTOKOL!$A:$E,5,))</f>
        <v xml:space="preserve"> </v>
      </c>
      <c r="CT77" s="82" t="str">
        <f t="shared" si="132"/>
        <v xml:space="preserve"> </v>
      </c>
      <c r="CU77" s="65"/>
      <c r="CV77" s="82" t="str">
        <f t="shared" si="203"/>
        <v xml:space="preserve"> </v>
      </c>
      <c r="CW77" s="185" t="str">
        <f>IF(CH76+CH77+CH78=7.5,"ü","û")</f>
        <v>ü</v>
      </c>
      <c r="CX77" s="226"/>
      <c r="CY77" s="61" t="str">
        <f>IF(DA77=0," ",VLOOKUP(DA77,PROTOKOL!$A:$F,6))</f>
        <v xml:space="preserve"> </v>
      </c>
      <c r="CZ77" s="62"/>
      <c r="DA77" s="62"/>
      <c r="DB77" s="62"/>
      <c r="DC77" s="63" t="str">
        <f>IF(DA77=0," ",(VLOOKUP(DA77,PROTOKOL!$A$1:$E$28,2))*DB77)</f>
        <v xml:space="preserve"> </v>
      </c>
      <c r="DD77" s="64" t="str">
        <f t="shared" si="133"/>
        <v xml:space="preserve"> </v>
      </c>
      <c r="DE77" s="65" t="str">
        <f>IF(DA77=0," ",VLOOKUP(DA77,PROTOKOL!$A:$E,5,))</f>
        <v xml:space="preserve"> </v>
      </c>
      <c r="DF77" s="82" t="str">
        <f t="shared" si="134"/>
        <v xml:space="preserve"> </v>
      </c>
      <c r="DG77" s="61" t="str">
        <f>IF(DI77=0," ",VLOOKUP(DI77,PROTOKOL!$A:$F,6))</f>
        <v xml:space="preserve"> </v>
      </c>
      <c r="DH77" s="66"/>
      <c r="DI77" s="66"/>
      <c r="DJ77" s="62"/>
      <c r="DK77" s="63" t="str">
        <f>IF(DI77=0," ",(VLOOKUP(DI77,PROTOKOL!$A$1:$E$28,2))*DJ77)</f>
        <v xml:space="preserve"> </v>
      </c>
      <c r="DL77" s="64" t="str">
        <f t="shared" si="135"/>
        <v xml:space="preserve"> </v>
      </c>
      <c r="DM77" s="65" t="str">
        <f>IF(DI77=0," ",VLOOKUP(DI77,PROTOKOL!$A:$E,5,))</f>
        <v xml:space="preserve"> </v>
      </c>
      <c r="DN77" s="82" t="str">
        <f t="shared" si="136"/>
        <v xml:space="preserve"> </v>
      </c>
      <c r="DO77" s="65"/>
      <c r="DP77" s="82" t="str">
        <f t="shared" si="204"/>
        <v xml:space="preserve"> </v>
      </c>
      <c r="DQ77" s="185" t="str">
        <f>IF(DB76+DB77+DB78=7.5,"ü","û")</f>
        <v>ü</v>
      </c>
      <c r="DR77" s="226"/>
      <c r="DS77" s="61" t="str">
        <f>IF(DU77=0," ",VLOOKUP(DU77,PROTOKOL!$A:$F,6))</f>
        <v xml:space="preserve"> </v>
      </c>
      <c r="DT77" s="62"/>
      <c r="DU77" s="62"/>
      <c r="DV77" s="62"/>
      <c r="DW77" s="63" t="str">
        <f>IF(DU77=0," ",(VLOOKUP(DU77,PROTOKOL!$A$1:$E$28,2))*DV77)</f>
        <v xml:space="preserve"> </v>
      </c>
      <c r="DX77" s="64" t="str">
        <f t="shared" si="137"/>
        <v xml:space="preserve"> </v>
      </c>
      <c r="DY77" s="65" t="str">
        <f>IF(DU77=0," ",VLOOKUP(DU77,PROTOKOL!$A:$E,5,))</f>
        <v xml:space="preserve"> </v>
      </c>
      <c r="DZ77" s="82" t="str">
        <f t="shared" si="138"/>
        <v xml:space="preserve"> </v>
      </c>
      <c r="EA77" s="61" t="str">
        <f>IF(EC77=0," ",VLOOKUP(EC77,PROTOKOL!$A:$F,6))</f>
        <v xml:space="preserve"> </v>
      </c>
      <c r="EB77" s="66"/>
      <c r="EC77" s="66"/>
      <c r="ED77" s="62"/>
      <c r="EE77" s="63" t="str">
        <f>IF(EC77=0," ",(VLOOKUP(EC77,PROTOKOL!$A$1:$E$28,2))*ED77)</f>
        <v xml:space="preserve"> </v>
      </c>
      <c r="EF77" s="64" t="str">
        <f t="shared" si="139"/>
        <v xml:space="preserve"> </v>
      </c>
      <c r="EG77" s="65" t="str">
        <f>IF(EC77=0," ",VLOOKUP(EC77,PROTOKOL!$A:$E,5,))</f>
        <v xml:space="preserve"> </v>
      </c>
      <c r="EH77" s="82" t="str">
        <f t="shared" si="140"/>
        <v xml:space="preserve"> </v>
      </c>
      <c r="EI77" s="65"/>
      <c r="EJ77" s="82" t="str">
        <f t="shared" si="205"/>
        <v xml:space="preserve"> </v>
      </c>
      <c r="EK77" s="185" t="str">
        <f>IF(DB76+DB77+DB78=7.5,"ü","û")</f>
        <v>ü</v>
      </c>
      <c r="EL77" s="226"/>
      <c r="EM77" s="61" t="str">
        <f>IF(EO77=0," ",VLOOKUP(EO77,PROTOKOL!$A:$F,6))</f>
        <v xml:space="preserve"> </v>
      </c>
      <c r="EN77" s="62"/>
      <c r="EO77" s="62"/>
      <c r="EP77" s="62"/>
      <c r="EQ77" s="63" t="str">
        <f>IF(EO77=0," ",(VLOOKUP(EO77,PROTOKOL!$A$1:$E$28,2))*EP77)</f>
        <v xml:space="preserve"> </v>
      </c>
      <c r="ER77" s="64" t="str">
        <f t="shared" si="141"/>
        <v xml:space="preserve"> </v>
      </c>
      <c r="ES77" s="65" t="str">
        <f>IF(EO77=0," ",VLOOKUP(EO77,PROTOKOL!$A:$E,5,))</f>
        <v xml:space="preserve"> </v>
      </c>
      <c r="ET77" s="82" t="str">
        <f t="shared" si="142"/>
        <v xml:space="preserve"> </v>
      </c>
      <c r="EU77" s="61" t="str">
        <f>IF(EW77=0," ",VLOOKUP(EW77,PROTOKOL!$A:$F,6))</f>
        <v xml:space="preserve"> </v>
      </c>
      <c r="EV77" s="66"/>
      <c r="EW77" s="66"/>
      <c r="EX77" s="62"/>
      <c r="EY77" s="63" t="str">
        <f>IF(EW77=0," ",(VLOOKUP(EW77,PROTOKOL!$A$1:$E$28,2))*EX77)</f>
        <v xml:space="preserve"> </v>
      </c>
      <c r="EZ77" s="64" t="str">
        <f t="shared" si="143"/>
        <v xml:space="preserve"> </v>
      </c>
      <c r="FA77" s="65" t="str">
        <f>IF(EW77=0," ",VLOOKUP(EW77,PROTOKOL!$A:$E,5,))</f>
        <v xml:space="preserve"> </v>
      </c>
      <c r="FB77" s="82" t="str">
        <f t="shared" si="144"/>
        <v xml:space="preserve"> </v>
      </c>
      <c r="FC77" s="65"/>
      <c r="FD77" s="82" t="str">
        <f t="shared" si="206"/>
        <v xml:space="preserve"> </v>
      </c>
      <c r="FE77" s="185" t="str">
        <f>IF(EP76+EP77+EP78=7.5,"ü","û")</f>
        <v>ü</v>
      </c>
      <c r="FF77" s="226"/>
      <c r="FG77" s="61" t="s">
        <v>115</v>
      </c>
      <c r="FH77" s="62"/>
      <c r="FI77" s="62"/>
      <c r="FJ77" s="62"/>
      <c r="FK77" s="63" t="str">
        <f>IF(FI77=0," ",(VLOOKUP(FI77,PROTOKOL!$A$1:$E$28,2))*FJ77)</f>
        <v xml:space="preserve"> </v>
      </c>
      <c r="FL77" s="64" t="str">
        <f t="shared" si="145"/>
        <v xml:space="preserve"> </v>
      </c>
      <c r="FM77" s="65" t="str">
        <f>IF(FI77=0," ",VLOOKUP(FI77,PROTOKOL!$A:$E,5,))</f>
        <v xml:space="preserve"> </v>
      </c>
      <c r="FN77" s="82" t="str">
        <f t="shared" si="146"/>
        <v xml:space="preserve"> </v>
      </c>
      <c r="FO77" s="61" t="str">
        <f>IF(FQ77=0," ",VLOOKUP(FQ77,PROTOKOL!$A:$F,6))</f>
        <v xml:space="preserve"> </v>
      </c>
      <c r="FP77" s="66"/>
      <c r="FQ77" s="66"/>
      <c r="FR77" s="62"/>
      <c r="FS77" s="63" t="str">
        <f>IF(FQ77=0," ",(VLOOKUP(FQ77,PROTOKOL!$A$1:$E$28,2))*FR77)</f>
        <v xml:space="preserve"> </v>
      </c>
      <c r="FT77" s="64" t="str">
        <f t="shared" si="147"/>
        <v xml:space="preserve"> </v>
      </c>
      <c r="FU77" s="65" t="str">
        <f>IF(FQ77=0," ",VLOOKUP(FQ77,PROTOKOL!$A:$E,5,))</f>
        <v xml:space="preserve"> </v>
      </c>
      <c r="FV77" s="82" t="str">
        <f t="shared" si="148"/>
        <v xml:space="preserve"> </v>
      </c>
      <c r="FW77" s="65"/>
      <c r="FX77" s="82" t="str">
        <f t="shared" si="207"/>
        <v xml:space="preserve"> </v>
      </c>
      <c r="FY77" s="185" t="str">
        <f>IF(EP76+EP77+EP78=7.5,"ü","û")</f>
        <v>ü</v>
      </c>
      <c r="FZ77" s="226"/>
      <c r="GA77" s="61" t="str">
        <f>IF(GC77=0," ",VLOOKUP(GC77,PROTOKOL!$A:$F,6))</f>
        <v xml:space="preserve"> </v>
      </c>
      <c r="GB77" s="62"/>
      <c r="GC77" s="62"/>
      <c r="GD77" s="62"/>
      <c r="GE77" s="63" t="str">
        <f>IF(GC77=0," ",(VLOOKUP(GC77,PROTOKOL!$A$1:$E$28,2))*GD77)</f>
        <v xml:space="preserve"> </v>
      </c>
      <c r="GF77" s="64" t="str">
        <f t="shared" si="149"/>
        <v xml:space="preserve"> </v>
      </c>
      <c r="GG77" s="65" t="str">
        <f>IF(GC77=0," ",VLOOKUP(GC77,PROTOKOL!$A:$E,5,))</f>
        <v xml:space="preserve"> </v>
      </c>
      <c r="GH77" s="82" t="str">
        <f t="shared" si="150"/>
        <v xml:space="preserve"> </v>
      </c>
      <c r="GI77" s="61" t="str">
        <f>IF(GK77=0," ",VLOOKUP(GK77,PROTOKOL!$A:$F,6))</f>
        <v xml:space="preserve"> </v>
      </c>
      <c r="GJ77" s="66"/>
      <c r="GK77" s="66"/>
      <c r="GL77" s="62"/>
      <c r="GM77" s="63" t="str">
        <f>IF(GK77=0," ",(VLOOKUP(GK77,PROTOKOL!$A$1:$E$28,2))*GL77)</f>
        <v xml:space="preserve"> </v>
      </c>
      <c r="GN77" s="64" t="str">
        <f t="shared" si="151"/>
        <v xml:space="preserve"> </v>
      </c>
      <c r="GO77" s="65" t="str">
        <f>IF(GK77=0," ",VLOOKUP(GK77,PROTOKOL!$A:$E,5,))</f>
        <v xml:space="preserve"> </v>
      </c>
      <c r="GP77" s="82" t="str">
        <f t="shared" si="152"/>
        <v xml:space="preserve"> </v>
      </c>
      <c r="GQ77" s="65"/>
      <c r="GR77" s="82" t="str">
        <f t="shared" si="208"/>
        <v xml:space="preserve"> </v>
      </c>
      <c r="GS77" s="185" t="str">
        <f>IF(GD76+GD77+GD78=7.5,"ü","û")</f>
        <v>ü</v>
      </c>
      <c r="GT77" s="226"/>
      <c r="GU77" s="61" t="str">
        <f>IF(GW77=0," ",VLOOKUP(GW77,PROTOKOL!$A:$F,6))</f>
        <v xml:space="preserve"> </v>
      </c>
      <c r="GV77" s="62"/>
      <c r="GW77" s="62"/>
      <c r="GX77" s="62"/>
      <c r="GY77" s="63" t="str">
        <f>IF(GW77=0," ",(VLOOKUP(GW77,PROTOKOL!$A$1:$E$28,2))*GX77)</f>
        <v xml:space="preserve"> </v>
      </c>
      <c r="GZ77" s="64" t="str">
        <f t="shared" si="153"/>
        <v xml:space="preserve"> </v>
      </c>
      <c r="HA77" s="65" t="str">
        <f>IF(GW77=0," ",VLOOKUP(GW77,PROTOKOL!$A:$E,5,))</f>
        <v xml:space="preserve"> </v>
      </c>
      <c r="HB77" s="82" t="str">
        <f t="shared" si="154"/>
        <v xml:space="preserve"> </v>
      </c>
      <c r="HC77" s="61" t="str">
        <f>IF(HE77=0," ",VLOOKUP(HE77,PROTOKOL!$A:$F,6))</f>
        <v xml:space="preserve"> </v>
      </c>
      <c r="HD77" s="66"/>
      <c r="HE77" s="66"/>
      <c r="HF77" s="62"/>
      <c r="HG77" s="63" t="str">
        <f>IF(HE77=0," ",(VLOOKUP(HE77,PROTOKOL!$A$1:$E$28,2))*HF77)</f>
        <v xml:space="preserve"> </v>
      </c>
      <c r="HH77" s="64" t="str">
        <f t="shared" si="155"/>
        <v xml:space="preserve"> </v>
      </c>
      <c r="HI77" s="65" t="str">
        <f>IF(HE77=0," ",VLOOKUP(HE77,PROTOKOL!$A:$E,5,))</f>
        <v xml:space="preserve"> </v>
      </c>
      <c r="HJ77" s="82" t="str">
        <f t="shared" si="156"/>
        <v xml:space="preserve"> </v>
      </c>
      <c r="HK77" s="65"/>
      <c r="HL77" s="82" t="str">
        <f t="shared" si="209"/>
        <v xml:space="preserve"> </v>
      </c>
      <c r="HM77" s="185" t="str">
        <f>IF(GX76+GX77+GX78=7.5,"ü","û")</f>
        <v>ü</v>
      </c>
      <c r="HN77" s="226"/>
      <c r="HO77" s="61" t="str">
        <f>IF(HQ77=0," ",VLOOKUP(HQ77,PROTOKOL!$A:$F,6))</f>
        <v xml:space="preserve"> </v>
      </c>
      <c r="HP77" s="62"/>
      <c r="HQ77" s="62"/>
      <c r="HR77" s="62"/>
      <c r="HS77" s="63" t="str">
        <f>IF(HQ77=0," ",(VLOOKUP(HQ77,PROTOKOL!$A$1:$E$28,2))*HR77)</f>
        <v xml:space="preserve"> </v>
      </c>
      <c r="HT77" s="64" t="str">
        <f t="shared" si="157"/>
        <v xml:space="preserve"> </v>
      </c>
      <c r="HU77" s="65" t="str">
        <f>IF(HQ77=0," ",VLOOKUP(HQ77,PROTOKOL!$A:$E,5,))</f>
        <v xml:space="preserve"> </v>
      </c>
      <c r="HV77" s="82" t="str">
        <f t="shared" si="158"/>
        <v xml:space="preserve"> </v>
      </c>
      <c r="HW77" s="61" t="str">
        <f>IF(HY77=0," ",VLOOKUP(HY77,PROTOKOL!$A:$F,6))</f>
        <v xml:space="preserve"> </v>
      </c>
      <c r="HX77" s="66"/>
      <c r="HY77" s="66"/>
      <c r="HZ77" s="62"/>
      <c r="IA77" s="63" t="str">
        <f>IF(HY77=0," ",(VLOOKUP(HY77,PROTOKOL!$A$1:$E$28,2))*HZ77)</f>
        <v xml:space="preserve"> </v>
      </c>
      <c r="IB77" s="64" t="str">
        <f t="shared" si="159"/>
        <v xml:space="preserve"> </v>
      </c>
      <c r="IC77" s="65" t="str">
        <f>IF(HY77=0," ",VLOOKUP(HY77,PROTOKOL!$A:$E,5,))</f>
        <v xml:space="preserve"> </v>
      </c>
      <c r="ID77" s="82" t="str">
        <f t="shared" si="160"/>
        <v xml:space="preserve"> </v>
      </c>
      <c r="IE77" s="65"/>
      <c r="IF77" s="82" t="str">
        <f t="shared" si="210"/>
        <v xml:space="preserve"> </v>
      </c>
      <c r="IG77" s="185" t="str">
        <f>IF(HR76+HR77+HR78=7.5,"ü","û")</f>
        <v>ü</v>
      </c>
      <c r="IH77" s="226"/>
      <c r="II77" s="61" t="str">
        <f>IF(IK77=0," ",VLOOKUP(IK77,PROTOKOL!$A:$F,6))</f>
        <v xml:space="preserve"> </v>
      </c>
      <c r="IJ77" s="62"/>
      <c r="IK77" s="62"/>
      <c r="IL77" s="62"/>
      <c r="IM77" s="63" t="str">
        <f>IF(IK77=0," ",(VLOOKUP(IK77,PROTOKOL!$A$1:$E$28,2))*IL77)</f>
        <v xml:space="preserve"> </v>
      </c>
      <c r="IN77" s="64" t="str">
        <f t="shared" si="161"/>
        <v xml:space="preserve"> </v>
      </c>
      <c r="IO77" s="65" t="str">
        <f>IF(IK77=0," ",VLOOKUP(IK77,PROTOKOL!$A:$E,5,))</f>
        <v xml:space="preserve"> </v>
      </c>
      <c r="IP77" s="82" t="str">
        <f t="shared" si="162"/>
        <v xml:space="preserve"> </v>
      </c>
      <c r="IQ77" s="61" t="str">
        <f>IF(IS77=0," ",VLOOKUP(IS77,PROTOKOL!$A:$F,6))</f>
        <v xml:space="preserve"> </v>
      </c>
      <c r="IR77" s="66"/>
      <c r="IS77" s="66"/>
      <c r="IT77" s="62"/>
      <c r="IU77" s="63" t="str">
        <f>IF(IS77=0," ",(VLOOKUP(IS77,PROTOKOL!$A$1:$E$28,2))*IT77)</f>
        <v xml:space="preserve"> </v>
      </c>
      <c r="IV77" s="64" t="str">
        <f t="shared" si="163"/>
        <v xml:space="preserve"> </v>
      </c>
      <c r="IW77" s="65" t="str">
        <f>IF(IS77=0," ",VLOOKUP(IS77,PROTOKOL!$A:$E,5,))</f>
        <v xml:space="preserve"> </v>
      </c>
      <c r="IX77" s="82" t="str">
        <f t="shared" si="164"/>
        <v xml:space="preserve"> </v>
      </c>
      <c r="IY77" s="65"/>
      <c r="IZ77" s="82" t="str">
        <f t="shared" si="211"/>
        <v xml:space="preserve"> </v>
      </c>
      <c r="JA77" s="185" t="str">
        <f>IF(HR76+HR77+HR78=7.5,"ü","û")</f>
        <v>ü</v>
      </c>
      <c r="JB77" s="226"/>
      <c r="JC77" s="61" t="str">
        <f>IF(JE77=0," ",VLOOKUP(JE77,PROTOKOL!$A:$F,6))</f>
        <v>PERDE KESME SULU SİST.</v>
      </c>
      <c r="JD77" s="62">
        <v>50</v>
      </c>
      <c r="JE77" s="62">
        <v>8</v>
      </c>
      <c r="JF77" s="62">
        <v>2.5</v>
      </c>
      <c r="JG77" s="63">
        <f>IF(JE77=0," ",(VLOOKUP(JE77,PROTOKOL!$A$1:$E$28,2))*JF77)</f>
        <v>32.666666666666664</v>
      </c>
      <c r="JH77" s="64">
        <f t="shared" si="165"/>
        <v>17.333333333333336</v>
      </c>
      <c r="JI77" s="65">
        <f>IF(JE77=0," ",VLOOKUP(JE77,PROTOKOL!$A:$E,5,))</f>
        <v>0.49621153846153848</v>
      </c>
      <c r="JJ77" s="82">
        <f t="shared" si="166"/>
        <v>8.6010000000000009</v>
      </c>
      <c r="JK77" s="61" t="str">
        <f>IF(JM77=0," ",VLOOKUP(JM77,PROTOKOL!$A:$F,6))</f>
        <v xml:space="preserve"> </v>
      </c>
      <c r="JL77" s="66"/>
      <c r="JM77" s="66"/>
      <c r="JN77" s="62"/>
      <c r="JO77" s="63" t="str">
        <f>IF(JM77=0," ",(VLOOKUP(JM77,PROTOKOL!$A$1:$E$28,2))*JN77)</f>
        <v xml:space="preserve"> </v>
      </c>
      <c r="JP77" s="64" t="str">
        <f t="shared" si="167"/>
        <v xml:space="preserve"> </v>
      </c>
      <c r="JQ77" s="65" t="str">
        <f>IF(JM77=0," ",VLOOKUP(JM77,PROTOKOL!$A:$E,5,))</f>
        <v xml:space="preserve"> </v>
      </c>
      <c r="JR77" s="82" t="str">
        <f t="shared" si="168"/>
        <v xml:space="preserve"> </v>
      </c>
      <c r="JS77" s="65"/>
      <c r="JT77" s="82" t="str">
        <f t="shared" si="212"/>
        <v xml:space="preserve"> </v>
      </c>
      <c r="JU77" s="185" t="str">
        <f>IF(JF76+JF77+JF78=7.5,"ü","û")</f>
        <v>ü</v>
      </c>
      <c r="JV77" s="226"/>
      <c r="JW77" s="61" t="s">
        <v>44</v>
      </c>
      <c r="JX77" s="62"/>
      <c r="JY77" s="62"/>
      <c r="JZ77" s="62"/>
      <c r="KA77" s="63" t="str">
        <f>IF(JY77=0," ",(VLOOKUP(JY77,PROTOKOL!$A$1:$E$28,2))*JZ77)</f>
        <v xml:space="preserve"> </v>
      </c>
      <c r="KB77" s="64" t="str">
        <f t="shared" si="169"/>
        <v xml:space="preserve"> </v>
      </c>
      <c r="KC77" s="65" t="str">
        <f>IF(JY77=0," ",VLOOKUP(JY77,PROTOKOL!$A:$E,5,))</f>
        <v xml:space="preserve"> </v>
      </c>
      <c r="KD77" s="82" t="str">
        <f t="shared" si="170"/>
        <v xml:space="preserve"> </v>
      </c>
      <c r="KE77" s="61" t="str">
        <f>IF(KG77=0," ",VLOOKUP(KG77,PROTOKOL!$A:$F,6))</f>
        <v xml:space="preserve"> </v>
      </c>
      <c r="KF77" s="66"/>
      <c r="KG77" s="66"/>
      <c r="KH77" s="62"/>
      <c r="KI77" s="63" t="str">
        <f>IF(KG77=0," ",(VLOOKUP(KG77,PROTOKOL!$A$1:$E$28,2))*KH77)</f>
        <v xml:space="preserve"> </v>
      </c>
      <c r="KJ77" s="64" t="str">
        <f t="shared" si="171"/>
        <v xml:space="preserve"> </v>
      </c>
      <c r="KK77" s="65" t="str">
        <f>IF(KG77=0," ",VLOOKUP(KG77,PROTOKOL!$A:$E,5,))</f>
        <v xml:space="preserve"> </v>
      </c>
      <c r="KL77" s="82" t="str">
        <f t="shared" si="172"/>
        <v xml:space="preserve"> </v>
      </c>
      <c r="KM77" s="65"/>
      <c r="KN77" s="82" t="str">
        <f t="shared" si="213"/>
        <v xml:space="preserve"> </v>
      </c>
      <c r="KO77" s="185" t="str">
        <f>IF(JZ76+JZ77+JZ78=7.5,"ü","û")</f>
        <v>û</v>
      </c>
      <c r="KP77" s="226"/>
      <c r="KQ77" s="61" t="str">
        <f>IF(KS77=0," ",VLOOKUP(KS77,PROTOKOL!$A:$F,6))</f>
        <v>PERDE KESME SULU SİST.</v>
      </c>
      <c r="KR77" s="62">
        <v>81</v>
      </c>
      <c r="KS77" s="62">
        <v>8</v>
      </c>
      <c r="KT77" s="62">
        <v>4</v>
      </c>
      <c r="KU77" s="63">
        <f>IF(KS77=0," ",(VLOOKUP(KS77,PROTOKOL!$A$1:$E$28,2))*KT77)</f>
        <v>52.266666666666666</v>
      </c>
      <c r="KV77" s="64">
        <f t="shared" si="173"/>
        <v>28.733333333333334</v>
      </c>
      <c r="KW77" s="65">
        <f>IF(KS77=0," ",VLOOKUP(KS77,PROTOKOL!$A:$E,5,))</f>
        <v>0.49621153846153848</v>
      </c>
      <c r="KX77" s="82">
        <f t="shared" si="174"/>
        <v>14.257811538461539</v>
      </c>
      <c r="KY77" s="61" t="str">
        <f>IF(LA77=0," ",VLOOKUP(LA77,PROTOKOL!$A:$F,6))</f>
        <v xml:space="preserve"> </v>
      </c>
      <c r="KZ77" s="66"/>
      <c r="LA77" s="66"/>
      <c r="LB77" s="62"/>
      <c r="LC77" s="63" t="str">
        <f>IF(LA77=0," ",(VLOOKUP(LA77,PROTOKOL!$A$1:$E$28,2))*LB77)</f>
        <v xml:space="preserve"> </v>
      </c>
      <c r="LD77" s="64" t="str">
        <f t="shared" si="175"/>
        <v xml:space="preserve"> </v>
      </c>
      <c r="LE77" s="65" t="str">
        <f>IF(LA77=0," ",VLOOKUP(LA77,PROTOKOL!$A:$E,5,))</f>
        <v xml:space="preserve"> </v>
      </c>
      <c r="LF77" s="82" t="str">
        <f t="shared" si="176"/>
        <v xml:space="preserve"> </v>
      </c>
      <c r="LG77" s="65"/>
      <c r="LH77" s="82" t="str">
        <f t="shared" si="214"/>
        <v xml:space="preserve"> </v>
      </c>
      <c r="LI77" s="185" t="str">
        <f>IF(JZ76+JZ77+JZ78=7.5,"ü","û")</f>
        <v>û</v>
      </c>
      <c r="LJ77" s="226"/>
      <c r="LK77" s="61" t="str">
        <f>IF(LM77=0," ",VLOOKUP(LM77,PROTOKOL!$A:$F,6))</f>
        <v>ÜRÜN KONTROL</v>
      </c>
      <c r="LL77" s="62">
        <v>1</v>
      </c>
      <c r="LM77" s="62">
        <v>19</v>
      </c>
      <c r="LN77" s="62">
        <v>3.5</v>
      </c>
      <c r="LO77" s="63">
        <f>IF(LM77=0," ",(VLOOKUP(LM77,PROTOKOL!$A$1:$E$28,2))*LN77)</f>
        <v>0</v>
      </c>
      <c r="LP77" s="64">
        <f t="shared" si="177"/>
        <v>1</v>
      </c>
      <c r="LQ77" s="65">
        <f>IF(LM77=0," ",VLOOKUP(LM77,PROTOKOL!$A:$E,5,))</f>
        <v>22.864891602375288</v>
      </c>
      <c r="LR77" s="82">
        <f>IF(LM77=0," ",LQ77*LP77)/7.5*3.5</f>
        <v>10.670282747775135</v>
      </c>
      <c r="LS77" s="61" t="str">
        <f>IF(LU77=0," ",VLOOKUP(LU77,PROTOKOL!$A:$F,6))</f>
        <v xml:space="preserve"> </v>
      </c>
      <c r="LT77" s="66"/>
      <c r="LU77" s="66"/>
      <c r="LV77" s="62"/>
      <c r="LW77" s="63" t="str">
        <f>IF(LU77=0," ",(VLOOKUP(LU77,PROTOKOL!$A$1:$E$28,2))*LV77)</f>
        <v xml:space="preserve"> </v>
      </c>
      <c r="LX77" s="64" t="str">
        <f t="shared" si="179"/>
        <v xml:space="preserve"> </v>
      </c>
      <c r="LY77" s="65" t="str">
        <f>IF(LU77=0," ",VLOOKUP(LU77,PROTOKOL!$A:$E,5,))</f>
        <v xml:space="preserve"> </v>
      </c>
      <c r="LZ77" s="82" t="str">
        <f t="shared" si="180"/>
        <v xml:space="preserve"> </v>
      </c>
      <c r="MA77" s="65"/>
      <c r="MB77" s="82" t="str">
        <f t="shared" si="215"/>
        <v xml:space="preserve"> </v>
      </c>
      <c r="MC77" s="185" t="str">
        <f>IF(LN76+LN77+LN78=7.5,"ü","û")</f>
        <v>ü</v>
      </c>
      <c r="MD77" s="226"/>
      <c r="ME77" s="61" t="str">
        <f>IF(MG77=0," ",VLOOKUP(MG77,PROTOKOL!$A:$F,6))</f>
        <v xml:space="preserve"> </v>
      </c>
      <c r="MF77" s="62"/>
      <c r="MG77" s="62"/>
      <c r="MH77" s="62"/>
      <c r="MI77" s="63" t="str">
        <f>IF(MG77=0," ",(VLOOKUP(MG77,PROTOKOL!$A$1:$E$28,2))*MH77)</f>
        <v xml:space="preserve"> </v>
      </c>
      <c r="MJ77" s="64" t="str">
        <f t="shared" si="181"/>
        <v xml:space="preserve"> </v>
      </c>
      <c r="MK77" s="65" t="str">
        <f>IF(MG77=0," ",VLOOKUP(MG77,PROTOKOL!$A:$E,5,))</f>
        <v xml:space="preserve"> </v>
      </c>
      <c r="ML77" s="82" t="str">
        <f t="shared" si="182"/>
        <v xml:space="preserve"> </v>
      </c>
      <c r="MM77" s="61" t="str">
        <f>IF(MO77=0," ",VLOOKUP(MO77,PROTOKOL!$A:$F,6))</f>
        <v xml:space="preserve"> </v>
      </c>
      <c r="MN77" s="66"/>
      <c r="MO77" s="66"/>
      <c r="MP77" s="62"/>
      <c r="MQ77" s="63" t="str">
        <f>IF(MO77=0," ",(VLOOKUP(MO77,PROTOKOL!$A$1:$E$28,2))*MP77)</f>
        <v xml:space="preserve"> </v>
      </c>
      <c r="MR77" s="64" t="str">
        <f t="shared" si="183"/>
        <v xml:space="preserve"> </v>
      </c>
      <c r="MS77" s="65" t="str">
        <f>IF(MO77=0," ",VLOOKUP(MO77,PROTOKOL!$A:$E,5,))</f>
        <v xml:space="preserve"> </v>
      </c>
      <c r="MT77" s="82" t="str">
        <f t="shared" si="184"/>
        <v xml:space="preserve"> </v>
      </c>
      <c r="MU77" s="65"/>
      <c r="MV77" s="82" t="str">
        <f t="shared" si="216"/>
        <v xml:space="preserve"> </v>
      </c>
      <c r="MW77" s="185" t="e">
        <f>IF(#REF!+#REF!+#REF!=7.5,"ü","û")</f>
        <v>#REF!</v>
      </c>
      <c r="MX77" s="226"/>
      <c r="MY77" s="61" t="str">
        <f>IF(NA77=0," ",VLOOKUP(NA77,PROTOKOL!$A:$F,6))</f>
        <v xml:space="preserve"> </v>
      </c>
      <c r="MZ77" s="62"/>
      <c r="NA77" s="62"/>
      <c r="NB77" s="62"/>
      <c r="NC77" s="63" t="str">
        <f>IF(NA77=0," ",(VLOOKUP(NA77,PROTOKOL!$A$1:$E$28,2))*NB77)</f>
        <v xml:space="preserve"> </v>
      </c>
      <c r="ND77" s="64" t="str">
        <f t="shared" si="185"/>
        <v xml:space="preserve"> </v>
      </c>
      <c r="NE77" s="65" t="str">
        <f>IF(NA77=0," ",VLOOKUP(NA77,PROTOKOL!$A:$E,5,))</f>
        <v xml:space="preserve"> </v>
      </c>
      <c r="NF77" s="82" t="str">
        <f t="shared" si="186"/>
        <v xml:space="preserve"> </v>
      </c>
      <c r="NG77" s="61" t="str">
        <f>IF(NI77=0," ",VLOOKUP(NI77,PROTOKOL!$A:$F,6))</f>
        <v xml:space="preserve"> </v>
      </c>
      <c r="NH77" s="66"/>
      <c r="NI77" s="66"/>
      <c r="NJ77" s="62"/>
      <c r="NK77" s="63" t="str">
        <f>IF(NI77=0," ",(VLOOKUP(NI77,PROTOKOL!$A$1:$E$28,2))*NJ77)</f>
        <v xml:space="preserve"> </v>
      </c>
      <c r="NL77" s="64" t="str">
        <f t="shared" si="187"/>
        <v xml:space="preserve"> </v>
      </c>
      <c r="NM77" s="65" t="str">
        <f>IF(NI77=0," ",VLOOKUP(NI77,PROTOKOL!$A:$E,5,))</f>
        <v xml:space="preserve"> </v>
      </c>
      <c r="NN77" s="82" t="str">
        <f t="shared" si="188"/>
        <v xml:space="preserve"> </v>
      </c>
      <c r="NO77" s="65"/>
      <c r="NP77" s="82" t="str">
        <f t="shared" si="217"/>
        <v xml:space="preserve"> </v>
      </c>
      <c r="NQ77" s="185" t="str">
        <f>IF(NB76+NB77+NB78=7.5,"ü","û")</f>
        <v>ü</v>
      </c>
      <c r="NR77" s="226"/>
      <c r="NS77" s="61" t="str">
        <f>IF(NU77=0," ",VLOOKUP(NU77,PROTOKOL!$A:$F,6))</f>
        <v>PERDE KESME SULU SİST.</v>
      </c>
      <c r="NT77" s="62">
        <v>105</v>
      </c>
      <c r="NU77" s="62">
        <v>8</v>
      </c>
      <c r="NV77" s="62">
        <v>5</v>
      </c>
      <c r="NW77" s="63">
        <f>IF(NU77=0," ",(VLOOKUP(NU77,PROTOKOL!$A$1:$E$28,2))*NV77)</f>
        <v>65.333333333333329</v>
      </c>
      <c r="NX77" s="64">
        <f t="shared" si="189"/>
        <v>39.666666666666671</v>
      </c>
      <c r="NY77" s="65">
        <f>IF(NU77=0," ",VLOOKUP(NU77,PROTOKOL!$A:$E,5,))</f>
        <v>0.49621153846153848</v>
      </c>
      <c r="NZ77" s="82">
        <f t="shared" si="190"/>
        <v>19.683057692307695</v>
      </c>
      <c r="OA77" s="61" t="str">
        <f>IF(OC77=0," ",VLOOKUP(OC77,PROTOKOL!$A:$F,6))</f>
        <v xml:space="preserve"> </v>
      </c>
      <c r="OB77" s="66"/>
      <c r="OC77" s="66"/>
      <c r="OD77" s="62"/>
      <c r="OE77" s="63" t="str">
        <f>IF(OC77=0," ",(VLOOKUP(OC77,PROTOKOL!$A$1:$E$28,2))*OD77)</f>
        <v xml:space="preserve"> </v>
      </c>
      <c r="OF77" s="64" t="str">
        <f t="shared" si="191"/>
        <v xml:space="preserve"> </v>
      </c>
      <c r="OG77" s="65" t="str">
        <f>IF(OC77=0," ",VLOOKUP(OC77,PROTOKOL!$A:$E,5,))</f>
        <v xml:space="preserve"> </v>
      </c>
      <c r="OH77" s="82" t="str">
        <f t="shared" si="192"/>
        <v xml:space="preserve"> </v>
      </c>
      <c r="OI77" s="65"/>
      <c r="OJ77" s="82" t="str">
        <f t="shared" si="218"/>
        <v xml:space="preserve"> </v>
      </c>
      <c r="OK77" s="185" t="str">
        <f>IF(NV76+NV77+NV78=7.5,"ü","û")</f>
        <v>ü</v>
      </c>
      <c r="OL77" s="208">
        <v>19</v>
      </c>
      <c r="OM77" s="226"/>
      <c r="ON77" s="61" t="str">
        <f>IF(OP77=0," ",VLOOKUP(OP77,PROTOKOL!$A:$F,6))</f>
        <v xml:space="preserve"> </v>
      </c>
      <c r="OO77" s="62"/>
      <c r="OP77" s="62"/>
      <c r="OQ77" s="62"/>
      <c r="OR77" s="63" t="str">
        <f>IF(OP77=0," ",(VLOOKUP(OP77,PROTOKOL!$A$1:$E$28,2))*OQ77)</f>
        <v xml:space="preserve"> </v>
      </c>
      <c r="OS77" s="64" t="str">
        <f t="shared" si="193"/>
        <v xml:space="preserve"> </v>
      </c>
      <c r="OT77" s="65" t="str">
        <f>IF(OP77=0," ",VLOOKUP(OP77,PROTOKOL!$A:$E,5,))</f>
        <v xml:space="preserve"> </v>
      </c>
      <c r="OU77" s="82" t="str">
        <f t="shared" si="194"/>
        <v xml:space="preserve"> </v>
      </c>
      <c r="OV77" s="61" t="str">
        <f>IF(OX77=0," ",VLOOKUP(OX77,PROTOKOL!$A:$F,6))</f>
        <v xml:space="preserve"> </v>
      </c>
      <c r="OW77" s="66"/>
      <c r="OX77" s="66"/>
      <c r="OY77" s="62"/>
      <c r="OZ77" s="63" t="str">
        <f>IF(OX77=0," ",(VLOOKUP(OX77,PROTOKOL!$A$1:$E$28,2))*OY77)</f>
        <v xml:space="preserve"> </v>
      </c>
      <c r="PA77" s="64" t="str">
        <f t="shared" si="219"/>
        <v xml:space="preserve"> </v>
      </c>
      <c r="PB77" s="65" t="str">
        <f>IF(OX77=0," ",VLOOKUP(OX77,PROTOKOL!$A:$E,5,))</f>
        <v xml:space="preserve"> </v>
      </c>
      <c r="PC77" s="82" t="str">
        <f t="shared" si="220"/>
        <v xml:space="preserve"> </v>
      </c>
      <c r="PD77" s="82">
        <f t="shared" si="221"/>
        <v>0</v>
      </c>
      <c r="PE77" s="82" t="str">
        <f t="shared" si="222"/>
        <v xml:space="preserve"> </v>
      </c>
      <c r="PF77" s="185" t="str">
        <f>IF(OQ76+OQ77+OQ78=7.5,"ü","û")</f>
        <v>û</v>
      </c>
      <c r="PG77" s="226"/>
      <c r="PH77" s="61" t="str">
        <f>IF(PJ77=0," ",VLOOKUP(PJ77,PROTOKOL!$A:$F,6))</f>
        <v xml:space="preserve"> </v>
      </c>
      <c r="PI77" s="62"/>
      <c r="PJ77" s="62"/>
      <c r="PK77" s="62"/>
      <c r="PL77" s="63" t="str">
        <f>IF(PJ77=0," ",(VLOOKUP(PJ77,PROTOKOL!$A$1:$E$28,2))*PK77)</f>
        <v xml:space="preserve"> </v>
      </c>
      <c r="PM77" s="64" t="str">
        <f t="shared" si="195"/>
        <v xml:space="preserve"> </v>
      </c>
      <c r="PN77" s="65" t="str">
        <f>IF(PJ77=0," ",VLOOKUP(PJ77,PROTOKOL!$A:$E,5,))</f>
        <v xml:space="preserve"> </v>
      </c>
      <c r="PO77" s="82" t="str">
        <f t="shared" si="196"/>
        <v xml:space="preserve"> </v>
      </c>
      <c r="PP77" s="61" t="str">
        <f>IF(PR77=0," ",VLOOKUP(PR77,PROTOKOL!$A:$F,6))</f>
        <v xml:space="preserve"> </v>
      </c>
      <c r="PQ77" s="66"/>
      <c r="PR77" s="66"/>
      <c r="PS77" s="62"/>
      <c r="PT77" s="63" t="str">
        <f>IF(PR77=0," ",(VLOOKUP(PR77,PROTOKOL!$A$1:$E$28,2))*PS77)</f>
        <v xml:space="preserve"> </v>
      </c>
      <c r="PU77" s="64" t="str">
        <f t="shared" si="197"/>
        <v xml:space="preserve"> </v>
      </c>
      <c r="PV77" s="65" t="str">
        <f>IF(PR77=0," ",VLOOKUP(PR77,PROTOKOL!$A:$E,5,))</f>
        <v xml:space="preserve"> </v>
      </c>
      <c r="PW77" s="82" t="str">
        <f t="shared" si="198"/>
        <v xml:space="preserve"> </v>
      </c>
      <c r="PX77" s="65"/>
      <c r="PY77" s="82" t="str">
        <f t="shared" si="223"/>
        <v xml:space="preserve"> </v>
      </c>
      <c r="PZ77" s="117"/>
      <c r="QA77" s="117"/>
      <c r="QB77" s="117"/>
      <c r="QC77" s="117"/>
      <c r="QD77" s="117"/>
      <c r="QE77" s="117"/>
      <c r="QF77" s="117"/>
      <c r="QG77" s="117"/>
      <c r="QH77" s="117"/>
      <c r="QI77" s="117"/>
      <c r="QJ77" s="117"/>
      <c r="QK77" s="117"/>
      <c r="QL77" s="117"/>
      <c r="QM77" s="117"/>
      <c r="QN77" s="117"/>
      <c r="QO77" s="117"/>
    </row>
    <row r="78" spans="1:457" ht="12.75" customHeight="1" thickBot="1">
      <c r="B78" s="227"/>
      <c r="C78" s="61" t="str">
        <f>IF(E78=0," ",VLOOKUP(E78,PROTOKOL!$A:$F,6))</f>
        <v xml:space="preserve"> </v>
      </c>
      <c r="D78" s="62"/>
      <c r="E78" s="62"/>
      <c r="F78" s="62"/>
      <c r="G78" s="63" t="str">
        <f>IF(E78=0," ",(VLOOKUP(E78,PROTOKOL!$A$1:$E$28,2))*F78)</f>
        <v xml:space="preserve"> </v>
      </c>
      <c r="H78" s="64" t="str">
        <f t="shared" si="113"/>
        <v xml:space="preserve"> </v>
      </c>
      <c r="I78" s="65" t="str">
        <f>IF(E78=0," ",VLOOKUP(E78,PROTOKOL!$A:$E,5,))</f>
        <v xml:space="preserve"> </v>
      </c>
      <c r="J78" s="82" t="str">
        <f t="shared" si="114"/>
        <v xml:space="preserve"> </v>
      </c>
      <c r="K78" s="61" t="str">
        <f>IF(M78=0," ",VLOOKUP(M78,PROTOKOL!$A:$F,6))</f>
        <v xml:space="preserve"> </v>
      </c>
      <c r="L78" s="66"/>
      <c r="M78" s="66"/>
      <c r="N78" s="62"/>
      <c r="O78" s="63" t="str">
        <f>IF(M78=0," ",(VLOOKUP(M78,PROTOKOL!$A$1:$E$28,2))*N78)</f>
        <v xml:space="preserve"> </v>
      </c>
      <c r="P78" s="64" t="str">
        <f t="shared" si="115"/>
        <v xml:space="preserve"> </v>
      </c>
      <c r="Q78" s="65" t="str">
        <f>IF(M78=0," ",VLOOKUP(M78,PROTOKOL!$A:$E,5,))</f>
        <v xml:space="preserve"> </v>
      </c>
      <c r="R78" s="82" t="str">
        <f t="shared" si="116"/>
        <v xml:space="preserve"> </v>
      </c>
      <c r="S78" s="65"/>
      <c r="T78" s="82" t="str">
        <f t="shared" si="199"/>
        <v xml:space="preserve"> </v>
      </c>
      <c r="U78" s="117"/>
      <c r="V78" s="227"/>
      <c r="W78" s="61" t="str">
        <f>IF(Y78=0," ",VLOOKUP(Y78,PROTOKOL!$A:$F,6))</f>
        <v xml:space="preserve"> </v>
      </c>
      <c r="X78" s="62"/>
      <c r="Y78" s="62"/>
      <c r="Z78" s="62"/>
      <c r="AA78" s="63" t="str">
        <f>IF(Y78=0," ",(VLOOKUP(Y78,PROTOKOL!$A$1:$E$28,2))*Z78)</f>
        <v xml:space="preserve"> </v>
      </c>
      <c r="AB78" s="64" t="str">
        <f t="shared" si="117"/>
        <v xml:space="preserve"> </v>
      </c>
      <c r="AC78" s="65" t="str">
        <f>IF(Y78=0," ",VLOOKUP(Y78,PROTOKOL!$A:$E,5,))</f>
        <v xml:space="preserve"> </v>
      </c>
      <c r="AD78" s="82" t="str">
        <f t="shared" si="118"/>
        <v xml:space="preserve"> </v>
      </c>
      <c r="AE78" s="61" t="str">
        <f>IF(AG78=0," ",VLOOKUP(AG78,PROTOKOL!$A:$F,6))</f>
        <v xml:space="preserve"> </v>
      </c>
      <c r="AF78" s="66"/>
      <c r="AG78" s="66"/>
      <c r="AH78" s="62"/>
      <c r="AI78" s="63" t="str">
        <f>IF(AG78=0," ",(VLOOKUP(AG78,PROTOKOL!$A$1:$E$28,2))*AH78)</f>
        <v xml:space="preserve"> </v>
      </c>
      <c r="AJ78" s="64" t="str">
        <f t="shared" si="119"/>
        <v xml:space="preserve"> </v>
      </c>
      <c r="AK78" s="65" t="str">
        <f>IF(AG78=0," ",VLOOKUP(AG78,PROTOKOL!$A:$E,5,))</f>
        <v xml:space="preserve"> </v>
      </c>
      <c r="AL78" s="82" t="str">
        <f t="shared" si="120"/>
        <v xml:space="preserve"> </v>
      </c>
      <c r="AM78" s="65"/>
      <c r="AN78" s="82" t="str">
        <f t="shared" si="200"/>
        <v xml:space="preserve"> </v>
      </c>
      <c r="AO78" s="117"/>
      <c r="AP78" s="227"/>
      <c r="AQ78" s="61" t="str">
        <f>IF(AS78=0," ",VLOOKUP(AS78,PROTOKOL!$A:$F,6))</f>
        <v xml:space="preserve"> </v>
      </c>
      <c r="AR78" s="62"/>
      <c r="AS78" s="62"/>
      <c r="AT78" s="62"/>
      <c r="AU78" s="63" t="str">
        <f>IF(AS78=0," ",(VLOOKUP(AS78,PROTOKOL!$A$1:$E$28,2))*AT78)</f>
        <v xml:space="preserve"> </v>
      </c>
      <c r="AV78" s="64" t="str">
        <f t="shared" si="121"/>
        <v xml:space="preserve"> </v>
      </c>
      <c r="AW78" s="65" t="str">
        <f>IF(AS78=0," ",VLOOKUP(AS78,PROTOKOL!$A:$E,5,))</f>
        <v xml:space="preserve"> </v>
      </c>
      <c r="AX78" s="82" t="str">
        <f t="shared" si="122"/>
        <v xml:space="preserve"> </v>
      </c>
      <c r="AY78" s="61" t="str">
        <f>IF(BA78=0," ",VLOOKUP(BA78,PROTOKOL!$A:$F,6))</f>
        <v xml:space="preserve"> </v>
      </c>
      <c r="AZ78" s="66"/>
      <c r="BA78" s="66"/>
      <c r="BB78" s="62"/>
      <c r="BC78" s="63" t="str">
        <f>IF(BA78=0," ",(VLOOKUP(BA78,PROTOKOL!$A$1:$E$28,2))*BB78)</f>
        <v xml:space="preserve"> </v>
      </c>
      <c r="BD78" s="64" t="str">
        <f t="shared" si="123"/>
        <v xml:space="preserve"> </v>
      </c>
      <c r="BE78" s="65" t="str">
        <f>IF(BA78=0," ",VLOOKUP(BA78,PROTOKOL!$A:$E,5,))</f>
        <v xml:space="preserve"> </v>
      </c>
      <c r="BF78" s="82" t="str">
        <f t="shared" si="124"/>
        <v xml:space="preserve"> </v>
      </c>
      <c r="BG78" s="65"/>
      <c r="BH78" s="82" t="str">
        <f t="shared" si="201"/>
        <v xml:space="preserve"> </v>
      </c>
      <c r="BI78" s="117"/>
      <c r="BJ78" s="227"/>
      <c r="BK78" s="61" t="str">
        <f>IF(BM78=0," ",VLOOKUP(BM78,PROTOKOL!$A:$F,6))</f>
        <v xml:space="preserve"> </v>
      </c>
      <c r="BL78" s="62"/>
      <c r="BM78" s="62"/>
      <c r="BN78" s="62"/>
      <c r="BO78" s="63" t="str">
        <f>IF(BM78=0," ",(VLOOKUP(BM78,PROTOKOL!$A$1:$E$28,2))*BN78)</f>
        <v xml:space="preserve"> </v>
      </c>
      <c r="BP78" s="64" t="str">
        <f t="shared" si="125"/>
        <v xml:space="preserve"> </v>
      </c>
      <c r="BQ78" s="65" t="str">
        <f>IF(BM78=0," ",VLOOKUP(BM78,PROTOKOL!$A:$E,5,))</f>
        <v xml:space="preserve"> </v>
      </c>
      <c r="BR78" s="82" t="str">
        <f t="shared" si="126"/>
        <v xml:space="preserve"> </v>
      </c>
      <c r="BS78" s="61" t="str">
        <f>IF(BU78=0," ",VLOOKUP(BU78,PROTOKOL!$A:$F,6))</f>
        <v xml:space="preserve"> </v>
      </c>
      <c r="BT78" s="66"/>
      <c r="BU78" s="66"/>
      <c r="BV78" s="62"/>
      <c r="BW78" s="63" t="str">
        <f>IF(BU78=0," ",(VLOOKUP(BU78,PROTOKOL!$A$1:$E$28,2))*BV78)</f>
        <v xml:space="preserve"> </v>
      </c>
      <c r="BX78" s="64" t="str">
        <f t="shared" si="127"/>
        <v xml:space="preserve"> </v>
      </c>
      <c r="BY78" s="65" t="str">
        <f>IF(BU78=0," ",VLOOKUP(BU78,PROTOKOL!$A:$E,5,))</f>
        <v xml:space="preserve"> </v>
      </c>
      <c r="BZ78" s="82" t="str">
        <f t="shared" si="128"/>
        <v xml:space="preserve"> </v>
      </c>
      <c r="CA78" s="65"/>
      <c r="CB78" s="82" t="str">
        <f t="shared" si="202"/>
        <v xml:space="preserve"> </v>
      </c>
      <c r="CC78" s="117"/>
      <c r="CD78" s="227"/>
      <c r="CE78" s="61" t="str">
        <f>IF(CG78=0," ",VLOOKUP(CG78,PROTOKOL!$A:$F,6))</f>
        <v xml:space="preserve"> </v>
      </c>
      <c r="CF78" s="62"/>
      <c r="CG78" s="62"/>
      <c r="CH78" s="62"/>
      <c r="CI78" s="63" t="str">
        <f>IF(CG78=0," ",(VLOOKUP(CG78,PROTOKOL!$A$1:$E$28,2))*CH78)</f>
        <v xml:space="preserve"> </v>
      </c>
      <c r="CJ78" s="64" t="str">
        <f t="shared" si="129"/>
        <v xml:space="preserve"> </v>
      </c>
      <c r="CK78" s="65" t="str">
        <f>IF(CG78=0," ",VLOOKUP(CG78,PROTOKOL!$A:$E,5,))</f>
        <v xml:space="preserve"> </v>
      </c>
      <c r="CL78" s="82" t="str">
        <f t="shared" si="130"/>
        <v xml:space="preserve"> </v>
      </c>
      <c r="CM78" s="61" t="str">
        <f>IF(CO78=0," ",VLOOKUP(CO78,PROTOKOL!$A:$F,6))</f>
        <v xml:space="preserve"> </v>
      </c>
      <c r="CN78" s="66"/>
      <c r="CO78" s="66"/>
      <c r="CP78" s="62"/>
      <c r="CQ78" s="63" t="str">
        <f>IF(CO78=0," ",(VLOOKUP(CO78,PROTOKOL!$A$1:$E$28,2))*CP78)</f>
        <v xml:space="preserve"> </v>
      </c>
      <c r="CR78" s="64" t="str">
        <f t="shared" si="131"/>
        <v xml:space="preserve"> </v>
      </c>
      <c r="CS78" s="65" t="str">
        <f>IF(CO78=0," ",VLOOKUP(CO78,PROTOKOL!$A:$E,5,))</f>
        <v xml:space="preserve"> </v>
      </c>
      <c r="CT78" s="82" t="str">
        <f t="shared" si="132"/>
        <v xml:space="preserve"> </v>
      </c>
      <c r="CU78" s="65"/>
      <c r="CV78" s="82" t="str">
        <f t="shared" si="203"/>
        <v xml:space="preserve"> </v>
      </c>
      <c r="CW78" s="117"/>
      <c r="CX78" s="227"/>
      <c r="CY78" s="61" t="str">
        <f>IF(DA78=0," ",VLOOKUP(DA78,PROTOKOL!$A:$F,6))</f>
        <v xml:space="preserve"> </v>
      </c>
      <c r="CZ78" s="62"/>
      <c r="DA78" s="62"/>
      <c r="DB78" s="62"/>
      <c r="DC78" s="63" t="str">
        <f>IF(DA78=0," ",(VLOOKUP(DA78,PROTOKOL!$A$1:$E$28,2))*DB78)</f>
        <v xml:space="preserve"> </v>
      </c>
      <c r="DD78" s="64" t="str">
        <f t="shared" si="133"/>
        <v xml:space="preserve"> </v>
      </c>
      <c r="DE78" s="65" t="str">
        <f>IF(DA78=0," ",VLOOKUP(DA78,PROTOKOL!$A:$E,5,))</f>
        <v xml:space="preserve"> </v>
      </c>
      <c r="DF78" s="82" t="str">
        <f t="shared" si="134"/>
        <v xml:space="preserve"> </v>
      </c>
      <c r="DG78" s="61" t="str">
        <f>IF(DI78=0," ",VLOOKUP(DI78,PROTOKOL!$A:$F,6))</f>
        <v xml:space="preserve"> </v>
      </c>
      <c r="DH78" s="66"/>
      <c r="DI78" s="66"/>
      <c r="DJ78" s="62"/>
      <c r="DK78" s="63" t="str">
        <f>IF(DI78=0," ",(VLOOKUP(DI78,PROTOKOL!$A$1:$E$28,2))*DJ78)</f>
        <v xml:space="preserve"> </v>
      </c>
      <c r="DL78" s="64" t="str">
        <f t="shared" si="135"/>
        <v xml:space="preserve"> </v>
      </c>
      <c r="DM78" s="65" t="str">
        <f>IF(DI78=0," ",VLOOKUP(DI78,PROTOKOL!$A:$E,5,))</f>
        <v xml:space="preserve"> </v>
      </c>
      <c r="DN78" s="82" t="str">
        <f t="shared" si="136"/>
        <v xml:space="preserve"> </v>
      </c>
      <c r="DO78" s="65"/>
      <c r="DP78" s="82" t="str">
        <f t="shared" si="204"/>
        <v xml:space="preserve"> </v>
      </c>
      <c r="DQ78" s="117"/>
      <c r="DR78" s="227"/>
      <c r="DS78" s="61" t="str">
        <f>IF(DU78=0," ",VLOOKUP(DU78,PROTOKOL!$A:$F,6))</f>
        <v xml:space="preserve"> </v>
      </c>
      <c r="DT78" s="62"/>
      <c r="DU78" s="62"/>
      <c r="DV78" s="62"/>
      <c r="DW78" s="63" t="str">
        <f>IF(DU78=0," ",(VLOOKUP(DU78,PROTOKOL!$A$1:$E$28,2))*DV78)</f>
        <v xml:space="preserve"> </v>
      </c>
      <c r="DX78" s="64" t="str">
        <f t="shared" si="137"/>
        <v xml:space="preserve"> </v>
      </c>
      <c r="DY78" s="65" t="str">
        <f>IF(DU78=0," ",VLOOKUP(DU78,PROTOKOL!$A:$E,5,))</f>
        <v xml:space="preserve"> </v>
      </c>
      <c r="DZ78" s="82" t="str">
        <f t="shared" si="138"/>
        <v xml:space="preserve"> </v>
      </c>
      <c r="EA78" s="61" t="str">
        <f>IF(EC78=0," ",VLOOKUP(EC78,PROTOKOL!$A:$F,6))</f>
        <v xml:space="preserve"> </v>
      </c>
      <c r="EB78" s="66"/>
      <c r="EC78" s="66"/>
      <c r="ED78" s="62"/>
      <c r="EE78" s="63" t="str">
        <f>IF(EC78=0," ",(VLOOKUP(EC78,PROTOKOL!$A$1:$E$28,2))*ED78)</f>
        <v xml:space="preserve"> </v>
      </c>
      <c r="EF78" s="64" t="str">
        <f t="shared" si="139"/>
        <v xml:space="preserve"> </v>
      </c>
      <c r="EG78" s="65" t="str">
        <f>IF(EC78=0," ",VLOOKUP(EC78,PROTOKOL!$A:$E,5,))</f>
        <v xml:space="preserve"> </v>
      </c>
      <c r="EH78" s="82" t="str">
        <f t="shared" si="140"/>
        <v xml:space="preserve"> </v>
      </c>
      <c r="EI78" s="65"/>
      <c r="EJ78" s="82" t="str">
        <f t="shared" si="205"/>
        <v xml:space="preserve"> </v>
      </c>
      <c r="EK78" s="117"/>
      <c r="EL78" s="227"/>
      <c r="EM78" s="61" t="str">
        <f>IF(EO78=0," ",VLOOKUP(EO78,PROTOKOL!$A:$F,6))</f>
        <v xml:space="preserve"> </v>
      </c>
      <c r="EN78" s="62"/>
      <c r="EO78" s="62"/>
      <c r="EP78" s="62"/>
      <c r="EQ78" s="63" t="str">
        <f>IF(EO78=0," ",(VLOOKUP(EO78,PROTOKOL!$A$1:$E$28,2))*EP78)</f>
        <v xml:space="preserve"> </v>
      </c>
      <c r="ER78" s="64" t="str">
        <f t="shared" si="141"/>
        <v xml:space="preserve"> </v>
      </c>
      <c r="ES78" s="65" t="str">
        <f>IF(EO78=0," ",VLOOKUP(EO78,PROTOKOL!$A:$E,5,))</f>
        <v xml:space="preserve"> </v>
      </c>
      <c r="ET78" s="82" t="str">
        <f t="shared" si="142"/>
        <v xml:space="preserve"> </v>
      </c>
      <c r="EU78" s="61" t="str">
        <f>IF(EW78=0," ",VLOOKUP(EW78,PROTOKOL!$A:$F,6))</f>
        <v xml:space="preserve"> </v>
      </c>
      <c r="EV78" s="66"/>
      <c r="EW78" s="66"/>
      <c r="EX78" s="62"/>
      <c r="EY78" s="63" t="str">
        <f>IF(EW78=0," ",(VLOOKUP(EW78,PROTOKOL!$A$1:$E$28,2))*EX78)</f>
        <v xml:space="preserve"> </v>
      </c>
      <c r="EZ78" s="64" t="str">
        <f t="shared" si="143"/>
        <v xml:space="preserve"> </v>
      </c>
      <c r="FA78" s="65" t="str">
        <f>IF(EW78=0," ",VLOOKUP(EW78,PROTOKOL!$A:$E,5,))</f>
        <v xml:space="preserve"> </v>
      </c>
      <c r="FB78" s="82" t="str">
        <f t="shared" si="144"/>
        <v xml:space="preserve"> </v>
      </c>
      <c r="FC78" s="65"/>
      <c r="FD78" s="82" t="str">
        <f t="shared" si="206"/>
        <v xml:space="preserve"> </v>
      </c>
      <c r="FE78" s="117"/>
      <c r="FF78" s="227"/>
      <c r="FG78" s="61" t="str">
        <f>IF(FI78=0," ",VLOOKUP(FI78,PROTOKOL!$A:$F,6))</f>
        <v xml:space="preserve"> </v>
      </c>
      <c r="FH78" s="62"/>
      <c r="FI78" s="62"/>
      <c r="FJ78" s="62"/>
      <c r="FK78" s="63" t="str">
        <f>IF(FI78=0," ",(VLOOKUP(FI78,PROTOKOL!$A$1:$E$28,2))*FJ78)</f>
        <v xml:space="preserve"> </v>
      </c>
      <c r="FL78" s="64" t="str">
        <f t="shared" si="145"/>
        <v xml:space="preserve"> </v>
      </c>
      <c r="FM78" s="65" t="str">
        <f>IF(FI78=0," ",VLOOKUP(FI78,PROTOKOL!$A:$E,5,))</f>
        <v xml:space="preserve"> </v>
      </c>
      <c r="FN78" s="82" t="str">
        <f t="shared" si="146"/>
        <v xml:space="preserve"> </v>
      </c>
      <c r="FO78" s="61" t="str">
        <f>IF(FQ78=0," ",VLOOKUP(FQ78,PROTOKOL!$A:$F,6))</f>
        <v xml:space="preserve"> </v>
      </c>
      <c r="FP78" s="66"/>
      <c r="FQ78" s="66"/>
      <c r="FR78" s="62"/>
      <c r="FS78" s="63" t="str">
        <f>IF(FQ78=0," ",(VLOOKUP(FQ78,PROTOKOL!$A$1:$E$28,2))*FR78)</f>
        <v xml:space="preserve"> </v>
      </c>
      <c r="FT78" s="64" t="str">
        <f t="shared" si="147"/>
        <v xml:space="preserve"> </v>
      </c>
      <c r="FU78" s="65" t="str">
        <f>IF(FQ78=0," ",VLOOKUP(FQ78,PROTOKOL!$A:$E,5,))</f>
        <v xml:space="preserve"> </v>
      </c>
      <c r="FV78" s="82" t="str">
        <f t="shared" si="148"/>
        <v xml:space="preserve"> </v>
      </c>
      <c r="FW78" s="65"/>
      <c r="FX78" s="82" t="str">
        <f t="shared" si="207"/>
        <v xml:space="preserve"> </v>
      </c>
      <c r="FY78" s="117"/>
      <c r="FZ78" s="227"/>
      <c r="GA78" s="61" t="str">
        <f>IF(GC78=0," ",VLOOKUP(GC78,PROTOKOL!$A:$F,6))</f>
        <v xml:space="preserve"> </v>
      </c>
      <c r="GB78" s="62"/>
      <c r="GC78" s="62"/>
      <c r="GD78" s="62"/>
      <c r="GE78" s="63" t="str">
        <f>IF(GC78=0," ",(VLOOKUP(GC78,PROTOKOL!$A$1:$E$28,2))*GD78)</f>
        <v xml:space="preserve"> </v>
      </c>
      <c r="GF78" s="64" t="str">
        <f t="shared" si="149"/>
        <v xml:space="preserve"> </v>
      </c>
      <c r="GG78" s="65" t="str">
        <f>IF(GC78=0," ",VLOOKUP(GC78,PROTOKOL!$A:$E,5,))</f>
        <v xml:space="preserve"> </v>
      </c>
      <c r="GH78" s="82" t="str">
        <f t="shared" si="150"/>
        <v xml:space="preserve"> </v>
      </c>
      <c r="GI78" s="61" t="str">
        <f>IF(GK78=0," ",VLOOKUP(GK78,PROTOKOL!$A:$F,6))</f>
        <v xml:space="preserve"> </v>
      </c>
      <c r="GJ78" s="66"/>
      <c r="GK78" s="66"/>
      <c r="GL78" s="62"/>
      <c r="GM78" s="63" t="str">
        <f>IF(GK78=0," ",(VLOOKUP(GK78,PROTOKOL!$A$1:$E$28,2))*GL78)</f>
        <v xml:space="preserve"> </v>
      </c>
      <c r="GN78" s="64" t="str">
        <f t="shared" si="151"/>
        <v xml:space="preserve"> </v>
      </c>
      <c r="GO78" s="65" t="str">
        <f>IF(GK78=0," ",VLOOKUP(GK78,PROTOKOL!$A:$E,5,))</f>
        <v xml:space="preserve"> </v>
      </c>
      <c r="GP78" s="82" t="str">
        <f t="shared" si="152"/>
        <v xml:space="preserve"> </v>
      </c>
      <c r="GQ78" s="65"/>
      <c r="GR78" s="82" t="str">
        <f t="shared" si="208"/>
        <v xml:space="preserve"> </v>
      </c>
      <c r="GS78" s="117"/>
      <c r="GT78" s="227"/>
      <c r="GU78" s="61" t="str">
        <f>IF(GW78=0," ",VLOOKUP(GW78,PROTOKOL!$A:$F,6))</f>
        <v xml:space="preserve"> </v>
      </c>
      <c r="GV78" s="62"/>
      <c r="GW78" s="62"/>
      <c r="GX78" s="62"/>
      <c r="GY78" s="63" t="str">
        <f>IF(GW78=0," ",(VLOOKUP(GW78,PROTOKOL!$A$1:$E$28,2))*GX78)</f>
        <v xml:space="preserve"> </v>
      </c>
      <c r="GZ78" s="64" t="str">
        <f t="shared" si="153"/>
        <v xml:space="preserve"> </v>
      </c>
      <c r="HA78" s="65" t="str">
        <f>IF(GW78=0," ",VLOOKUP(GW78,PROTOKOL!$A:$E,5,))</f>
        <v xml:space="preserve"> </v>
      </c>
      <c r="HB78" s="82" t="str">
        <f t="shared" si="154"/>
        <v xml:space="preserve"> </v>
      </c>
      <c r="HC78" s="61" t="str">
        <f>IF(HE78=0," ",VLOOKUP(HE78,PROTOKOL!$A:$F,6))</f>
        <v xml:space="preserve"> </v>
      </c>
      <c r="HD78" s="66"/>
      <c r="HE78" s="66"/>
      <c r="HF78" s="62"/>
      <c r="HG78" s="63" t="str">
        <f>IF(HE78=0," ",(VLOOKUP(HE78,PROTOKOL!$A$1:$E$28,2))*HF78)</f>
        <v xml:space="preserve"> </v>
      </c>
      <c r="HH78" s="64" t="str">
        <f t="shared" si="155"/>
        <v xml:space="preserve"> </v>
      </c>
      <c r="HI78" s="65" t="str">
        <f>IF(HE78=0," ",VLOOKUP(HE78,PROTOKOL!$A:$E,5,))</f>
        <v xml:space="preserve"> </v>
      </c>
      <c r="HJ78" s="82" t="str">
        <f t="shared" si="156"/>
        <v xml:space="preserve"> </v>
      </c>
      <c r="HK78" s="65"/>
      <c r="HL78" s="82" t="str">
        <f t="shared" si="209"/>
        <v xml:space="preserve"> </v>
      </c>
      <c r="HM78" s="117"/>
      <c r="HN78" s="227"/>
      <c r="HO78" s="61" t="str">
        <f>IF(HQ78=0," ",VLOOKUP(HQ78,PROTOKOL!$A:$F,6))</f>
        <v xml:space="preserve"> </v>
      </c>
      <c r="HP78" s="62"/>
      <c r="HQ78" s="62"/>
      <c r="HR78" s="62"/>
      <c r="HS78" s="63" t="str">
        <f>IF(HQ78=0," ",(VLOOKUP(HQ78,PROTOKOL!$A$1:$E$28,2))*HR78)</f>
        <v xml:space="preserve"> </v>
      </c>
      <c r="HT78" s="64" t="str">
        <f t="shared" si="157"/>
        <v xml:space="preserve"> </v>
      </c>
      <c r="HU78" s="65" t="str">
        <f>IF(HQ78=0," ",VLOOKUP(HQ78,PROTOKOL!$A:$E,5,))</f>
        <v xml:space="preserve"> </v>
      </c>
      <c r="HV78" s="82" t="str">
        <f t="shared" si="158"/>
        <v xml:space="preserve"> </v>
      </c>
      <c r="HW78" s="61" t="str">
        <f>IF(HY78=0," ",VLOOKUP(HY78,PROTOKOL!$A:$F,6))</f>
        <v xml:space="preserve"> </v>
      </c>
      <c r="HX78" s="66"/>
      <c r="HY78" s="66"/>
      <c r="HZ78" s="62"/>
      <c r="IA78" s="63" t="str">
        <f>IF(HY78=0," ",(VLOOKUP(HY78,PROTOKOL!$A$1:$E$28,2))*HZ78)</f>
        <v xml:space="preserve"> </v>
      </c>
      <c r="IB78" s="64" t="str">
        <f t="shared" si="159"/>
        <v xml:space="preserve"> </v>
      </c>
      <c r="IC78" s="65" t="str">
        <f>IF(HY78=0," ",VLOOKUP(HY78,PROTOKOL!$A:$E,5,))</f>
        <v xml:space="preserve"> </v>
      </c>
      <c r="ID78" s="82" t="str">
        <f t="shared" si="160"/>
        <v xml:space="preserve"> </v>
      </c>
      <c r="IE78" s="65"/>
      <c r="IF78" s="82" t="str">
        <f t="shared" si="210"/>
        <v xml:space="preserve"> </v>
      </c>
      <c r="IG78" s="117"/>
      <c r="IH78" s="227"/>
      <c r="II78" s="61" t="str">
        <f>IF(IK78=0," ",VLOOKUP(IK78,PROTOKOL!$A:$F,6))</f>
        <v xml:space="preserve"> </v>
      </c>
      <c r="IJ78" s="62"/>
      <c r="IK78" s="62"/>
      <c r="IL78" s="62"/>
      <c r="IM78" s="63" t="str">
        <f>IF(IK78=0," ",(VLOOKUP(IK78,PROTOKOL!$A$1:$E$28,2))*IL78)</f>
        <v xml:space="preserve"> </v>
      </c>
      <c r="IN78" s="64" t="str">
        <f t="shared" si="161"/>
        <v xml:space="preserve"> </v>
      </c>
      <c r="IO78" s="65" t="str">
        <f>IF(IK78=0," ",VLOOKUP(IK78,PROTOKOL!$A:$E,5,))</f>
        <v xml:space="preserve"> </v>
      </c>
      <c r="IP78" s="82" t="str">
        <f t="shared" si="162"/>
        <v xml:space="preserve"> </v>
      </c>
      <c r="IQ78" s="61" t="str">
        <f>IF(IS78=0," ",VLOOKUP(IS78,PROTOKOL!$A:$F,6))</f>
        <v xml:space="preserve"> </v>
      </c>
      <c r="IR78" s="66"/>
      <c r="IS78" s="66"/>
      <c r="IT78" s="62"/>
      <c r="IU78" s="63" t="str">
        <f>IF(IS78=0," ",(VLOOKUP(IS78,PROTOKOL!$A$1:$E$28,2))*IT78)</f>
        <v xml:space="preserve"> </v>
      </c>
      <c r="IV78" s="64" t="str">
        <f t="shared" si="163"/>
        <v xml:space="preserve"> </v>
      </c>
      <c r="IW78" s="65" t="str">
        <f>IF(IS78=0," ",VLOOKUP(IS78,PROTOKOL!$A:$E,5,))</f>
        <v xml:space="preserve"> </v>
      </c>
      <c r="IX78" s="82" t="str">
        <f t="shared" si="164"/>
        <v xml:space="preserve"> </v>
      </c>
      <c r="IY78" s="65"/>
      <c r="IZ78" s="82" t="str">
        <f t="shared" si="211"/>
        <v xml:space="preserve"> </v>
      </c>
      <c r="JA78" s="117"/>
      <c r="JB78" s="227"/>
      <c r="JC78" s="61" t="str">
        <f>IF(JE78=0," ",VLOOKUP(JE78,PROTOKOL!$A:$F,6))</f>
        <v>KOKU TESTİ</v>
      </c>
      <c r="JD78" s="62">
        <v>1</v>
      </c>
      <c r="JE78" s="62">
        <v>16</v>
      </c>
      <c r="JF78" s="62">
        <v>0.5</v>
      </c>
      <c r="JG78" s="63">
        <f>IF(JE78=0," ",(VLOOKUP(JE78,PROTOKOL!$A$1:$E$28,2))*JF78)</f>
        <v>0</v>
      </c>
      <c r="JH78" s="64">
        <f t="shared" si="165"/>
        <v>1</v>
      </c>
      <c r="JI78" s="65">
        <f>IF(JE78=0," ",VLOOKUP(JE78,PROTOKOL!$A:$E,5,))</f>
        <v>25.405435113750318</v>
      </c>
      <c r="JJ78" s="82">
        <f>IF(JE78=0," ",JI78*JH78)/7.5*0.5</f>
        <v>1.6936956742500213</v>
      </c>
      <c r="JK78" s="61" t="str">
        <f>IF(JM78=0," ",VLOOKUP(JM78,PROTOKOL!$A:$F,6))</f>
        <v xml:space="preserve"> </v>
      </c>
      <c r="JL78" s="66"/>
      <c r="JM78" s="66"/>
      <c r="JN78" s="62"/>
      <c r="JO78" s="63" t="str">
        <f>IF(JM78=0," ",(VLOOKUP(JM78,PROTOKOL!$A$1:$E$28,2))*JN78)</f>
        <v xml:space="preserve"> </v>
      </c>
      <c r="JP78" s="64" t="str">
        <f t="shared" si="167"/>
        <v xml:space="preserve"> </v>
      </c>
      <c r="JQ78" s="65" t="str">
        <f>IF(JM78=0," ",VLOOKUP(JM78,PROTOKOL!$A:$E,5,))</f>
        <v xml:space="preserve"> </v>
      </c>
      <c r="JR78" s="82" t="str">
        <f t="shared" si="168"/>
        <v xml:space="preserve"> </v>
      </c>
      <c r="JS78" s="65"/>
      <c r="JT78" s="82" t="str">
        <f t="shared" si="212"/>
        <v xml:space="preserve"> </v>
      </c>
      <c r="JU78" s="117"/>
      <c r="JV78" s="227"/>
      <c r="JW78" s="61" t="str">
        <f>IF(JY78=0," ",VLOOKUP(JY78,PROTOKOL!$A:$F,6))</f>
        <v xml:space="preserve"> </v>
      </c>
      <c r="JX78" s="62"/>
      <c r="JY78" s="62"/>
      <c r="JZ78" s="62"/>
      <c r="KA78" s="63" t="str">
        <f>IF(JY78=0," ",(VLOOKUP(JY78,PROTOKOL!$A$1:$E$28,2))*JZ78)</f>
        <v xml:space="preserve"> </v>
      </c>
      <c r="KB78" s="64" t="str">
        <f t="shared" si="169"/>
        <v xml:space="preserve"> </v>
      </c>
      <c r="KC78" s="65" t="str">
        <f>IF(JY78=0," ",VLOOKUP(JY78,PROTOKOL!$A:$E,5,))</f>
        <v xml:space="preserve"> </v>
      </c>
      <c r="KD78" s="82" t="str">
        <f t="shared" si="170"/>
        <v xml:space="preserve"> </v>
      </c>
      <c r="KE78" s="61" t="str">
        <f>IF(KG78=0," ",VLOOKUP(KG78,PROTOKOL!$A:$F,6))</f>
        <v xml:space="preserve"> </v>
      </c>
      <c r="KF78" s="66"/>
      <c r="KG78" s="66"/>
      <c r="KH78" s="62"/>
      <c r="KI78" s="63" t="str">
        <f>IF(KG78=0," ",(VLOOKUP(KG78,PROTOKOL!$A$1:$E$28,2))*KH78)</f>
        <v xml:space="preserve"> </v>
      </c>
      <c r="KJ78" s="64" t="str">
        <f t="shared" si="171"/>
        <v xml:space="preserve"> </v>
      </c>
      <c r="KK78" s="65" t="str">
        <f>IF(KG78=0," ",VLOOKUP(KG78,PROTOKOL!$A:$E,5,))</f>
        <v xml:space="preserve"> </v>
      </c>
      <c r="KL78" s="82" t="str">
        <f t="shared" si="172"/>
        <v xml:space="preserve"> </v>
      </c>
      <c r="KM78" s="65"/>
      <c r="KN78" s="82" t="str">
        <f t="shared" si="213"/>
        <v xml:space="preserve"> </v>
      </c>
      <c r="KO78" s="117"/>
      <c r="KP78" s="227"/>
      <c r="KQ78" s="61" t="str">
        <f>IF(KS78=0," ",VLOOKUP(KS78,PROTOKOL!$A:$F,6))</f>
        <v>KOKU TESTİ</v>
      </c>
      <c r="KR78" s="62">
        <v>1</v>
      </c>
      <c r="KS78" s="62">
        <v>16</v>
      </c>
      <c r="KT78" s="62">
        <v>1</v>
      </c>
      <c r="KU78" s="63">
        <f>IF(KS78=0," ",(VLOOKUP(KS78,PROTOKOL!$A$1:$E$28,2))*KT78)</f>
        <v>0</v>
      </c>
      <c r="KV78" s="64">
        <f t="shared" si="173"/>
        <v>1</v>
      </c>
      <c r="KW78" s="65">
        <f>IF(KS78=0," ",VLOOKUP(KS78,PROTOKOL!$A:$E,5,))</f>
        <v>25.405435113750318</v>
      </c>
      <c r="KX78" s="82">
        <f>IF(KS78=0," ",KW78*KV78)/7.5*1</f>
        <v>3.3873913485000426</v>
      </c>
      <c r="KY78" s="61" t="str">
        <f>IF(LA78=0," ",VLOOKUP(LA78,PROTOKOL!$A:$F,6))</f>
        <v xml:space="preserve"> </v>
      </c>
      <c r="KZ78" s="66"/>
      <c r="LA78" s="66"/>
      <c r="LB78" s="62"/>
      <c r="LC78" s="63" t="str">
        <f>IF(LA78=0," ",(VLOOKUP(LA78,PROTOKOL!$A$1:$E$28,2))*LB78)</f>
        <v xml:space="preserve"> </v>
      </c>
      <c r="LD78" s="64" t="str">
        <f t="shared" si="175"/>
        <v xml:space="preserve"> </v>
      </c>
      <c r="LE78" s="65" t="str">
        <f>IF(LA78=0," ",VLOOKUP(LA78,PROTOKOL!$A:$E,5,))</f>
        <v xml:space="preserve"> </v>
      </c>
      <c r="LF78" s="82" t="str">
        <f t="shared" si="176"/>
        <v xml:space="preserve"> </v>
      </c>
      <c r="LG78" s="65"/>
      <c r="LH78" s="82" t="str">
        <f t="shared" si="214"/>
        <v xml:space="preserve"> </v>
      </c>
      <c r="LI78" s="117"/>
      <c r="LJ78" s="227"/>
      <c r="LK78" s="61" t="str">
        <f>IF(LM78=0," ",VLOOKUP(LM78,PROTOKOL!$A:$F,6))</f>
        <v xml:space="preserve"> </v>
      </c>
      <c r="LL78" s="62"/>
      <c r="LM78" s="62"/>
      <c r="LN78" s="62"/>
      <c r="LO78" s="63" t="str">
        <f>IF(LM78=0," ",(VLOOKUP(LM78,PROTOKOL!$A$1:$E$28,2))*LN78)</f>
        <v xml:space="preserve"> </v>
      </c>
      <c r="LP78" s="64" t="str">
        <f t="shared" si="177"/>
        <v xml:space="preserve"> </v>
      </c>
      <c r="LQ78" s="65" t="str">
        <f>IF(LM78=0," ",VLOOKUP(LM78,PROTOKOL!$A:$E,5,))</f>
        <v xml:space="preserve"> </v>
      </c>
      <c r="LR78" s="82" t="str">
        <f t="shared" si="178"/>
        <v xml:space="preserve"> </v>
      </c>
      <c r="LS78" s="61" t="str">
        <f>IF(LU78=0," ",VLOOKUP(LU78,PROTOKOL!$A:$F,6))</f>
        <v xml:space="preserve"> </v>
      </c>
      <c r="LT78" s="66"/>
      <c r="LU78" s="66"/>
      <c r="LV78" s="62"/>
      <c r="LW78" s="63" t="str">
        <f>IF(LU78=0," ",(VLOOKUP(LU78,PROTOKOL!$A$1:$E$28,2))*LV78)</f>
        <v xml:space="preserve"> </v>
      </c>
      <c r="LX78" s="64" t="str">
        <f t="shared" si="179"/>
        <v xml:space="preserve"> </v>
      </c>
      <c r="LY78" s="65" t="str">
        <f>IF(LU78=0," ",VLOOKUP(LU78,PROTOKOL!$A:$E,5,))</f>
        <v xml:space="preserve"> </v>
      </c>
      <c r="LZ78" s="82" t="str">
        <f t="shared" si="180"/>
        <v xml:space="preserve"> </v>
      </c>
      <c r="MA78" s="65"/>
      <c r="MB78" s="82" t="str">
        <f t="shared" si="215"/>
        <v xml:space="preserve"> </v>
      </c>
      <c r="MC78" s="117"/>
      <c r="MD78" s="227"/>
      <c r="ME78" s="61" t="str">
        <f>IF(MG78=0," ",VLOOKUP(MG78,PROTOKOL!$A:$F,6))</f>
        <v xml:space="preserve"> </v>
      </c>
      <c r="MF78" s="62"/>
      <c r="MG78" s="62"/>
      <c r="MH78" s="62"/>
      <c r="MI78" s="63" t="str">
        <f>IF(MG78=0," ",(VLOOKUP(MG78,PROTOKOL!$A$1:$E$28,2))*MH78)</f>
        <v xml:space="preserve"> </v>
      </c>
      <c r="MJ78" s="64" t="str">
        <f t="shared" si="181"/>
        <v xml:space="preserve"> </v>
      </c>
      <c r="MK78" s="65" t="str">
        <f>IF(MG78=0," ",VLOOKUP(MG78,PROTOKOL!$A:$E,5,))</f>
        <v xml:space="preserve"> </v>
      </c>
      <c r="ML78" s="82" t="str">
        <f t="shared" si="182"/>
        <v xml:space="preserve"> </v>
      </c>
      <c r="MM78" s="61" t="str">
        <f>IF(MO78=0," ",VLOOKUP(MO78,PROTOKOL!$A:$F,6))</f>
        <v xml:space="preserve"> </v>
      </c>
      <c r="MN78" s="66"/>
      <c r="MO78" s="66"/>
      <c r="MP78" s="62"/>
      <c r="MQ78" s="63" t="str">
        <f>IF(MO78=0," ",(VLOOKUP(MO78,PROTOKOL!$A$1:$E$28,2))*MP78)</f>
        <v xml:space="preserve"> </v>
      </c>
      <c r="MR78" s="64" t="str">
        <f t="shared" si="183"/>
        <v xml:space="preserve"> </v>
      </c>
      <c r="MS78" s="65" t="str">
        <f>IF(MO78=0," ",VLOOKUP(MO78,PROTOKOL!$A:$E,5,))</f>
        <v xml:space="preserve"> </v>
      </c>
      <c r="MT78" s="82" t="str">
        <f t="shared" si="184"/>
        <v xml:space="preserve"> </v>
      </c>
      <c r="MU78" s="65"/>
      <c r="MV78" s="82" t="str">
        <f t="shared" si="216"/>
        <v xml:space="preserve"> </v>
      </c>
      <c r="MW78" s="117"/>
      <c r="MX78" s="227"/>
      <c r="MY78" s="61" t="str">
        <f>IF(NA78=0," ",VLOOKUP(NA78,PROTOKOL!$A:$F,6))</f>
        <v xml:space="preserve"> </v>
      </c>
      <c r="MZ78" s="62"/>
      <c r="NA78" s="62"/>
      <c r="NB78" s="62"/>
      <c r="NC78" s="63" t="str">
        <f>IF(NA78=0," ",(VLOOKUP(NA78,PROTOKOL!$A$1:$E$28,2))*NB78)</f>
        <v xml:space="preserve"> </v>
      </c>
      <c r="ND78" s="64" t="str">
        <f t="shared" si="185"/>
        <v xml:space="preserve"> </v>
      </c>
      <c r="NE78" s="65" t="str">
        <f>IF(NA78=0," ",VLOOKUP(NA78,PROTOKOL!$A:$E,5,))</f>
        <v xml:space="preserve"> </v>
      </c>
      <c r="NF78" s="82" t="str">
        <f t="shared" si="186"/>
        <v xml:space="preserve"> </v>
      </c>
      <c r="NG78" s="61" t="str">
        <f>IF(NI78=0," ",VLOOKUP(NI78,PROTOKOL!$A:$F,6))</f>
        <v xml:space="preserve"> </v>
      </c>
      <c r="NH78" s="66"/>
      <c r="NI78" s="66"/>
      <c r="NJ78" s="62"/>
      <c r="NK78" s="63" t="str">
        <f>IF(NI78=0," ",(VLOOKUP(NI78,PROTOKOL!$A$1:$E$28,2))*NJ78)</f>
        <v xml:space="preserve"> </v>
      </c>
      <c r="NL78" s="64" t="str">
        <f t="shared" si="187"/>
        <v xml:space="preserve"> </v>
      </c>
      <c r="NM78" s="65" t="str">
        <f>IF(NI78=0," ",VLOOKUP(NI78,PROTOKOL!$A:$E,5,))</f>
        <v xml:space="preserve"> </v>
      </c>
      <c r="NN78" s="82" t="str">
        <f t="shared" si="188"/>
        <v xml:space="preserve"> </v>
      </c>
      <c r="NO78" s="65"/>
      <c r="NP78" s="82" t="str">
        <f t="shared" si="217"/>
        <v xml:space="preserve"> </v>
      </c>
      <c r="NQ78" s="117"/>
      <c r="NR78" s="227"/>
      <c r="NS78" s="61" t="str">
        <f>IF(NU78=0," ",VLOOKUP(NU78,PROTOKOL!$A:$F,6))</f>
        <v>KOKU TESTİ</v>
      </c>
      <c r="NT78" s="62">
        <v>1</v>
      </c>
      <c r="NU78" s="62">
        <v>16</v>
      </c>
      <c r="NV78" s="62">
        <v>0.5</v>
      </c>
      <c r="NW78" s="63">
        <f>IF(NU78=0," ",(VLOOKUP(NU78,PROTOKOL!$A$1:$E$28,2))*NV78)</f>
        <v>0</v>
      </c>
      <c r="NX78" s="64">
        <f t="shared" si="189"/>
        <v>1</v>
      </c>
      <c r="NY78" s="65">
        <f>IF(NU78=0," ",VLOOKUP(NU78,PROTOKOL!$A:$E,5,))</f>
        <v>25.405435113750318</v>
      </c>
      <c r="NZ78" s="82">
        <f>IF(NU78=0," ",NY78*NX78)/7.5*0.5</f>
        <v>1.6936956742500213</v>
      </c>
      <c r="OA78" s="61" t="str">
        <f>IF(OC78=0," ",VLOOKUP(OC78,PROTOKOL!$A:$F,6))</f>
        <v xml:space="preserve"> </v>
      </c>
      <c r="OB78" s="66"/>
      <c r="OC78" s="66"/>
      <c r="OD78" s="62"/>
      <c r="OE78" s="63" t="str">
        <f>IF(OC78=0," ",(VLOOKUP(OC78,PROTOKOL!$A$1:$E$28,2))*OD78)</f>
        <v xml:space="preserve"> </v>
      </c>
      <c r="OF78" s="64" t="str">
        <f t="shared" si="191"/>
        <v xml:space="preserve"> </v>
      </c>
      <c r="OG78" s="65" t="str">
        <f>IF(OC78=0," ",VLOOKUP(OC78,PROTOKOL!$A:$E,5,))</f>
        <v xml:space="preserve"> </v>
      </c>
      <c r="OH78" s="82" t="str">
        <f t="shared" si="192"/>
        <v xml:space="preserve"> </v>
      </c>
      <c r="OI78" s="65"/>
      <c r="OJ78" s="82" t="str">
        <f t="shared" si="218"/>
        <v xml:space="preserve"> </v>
      </c>
      <c r="OK78" s="117"/>
      <c r="OL78" s="209">
        <v>19</v>
      </c>
      <c r="OM78" s="226"/>
      <c r="ON78" s="61" t="str">
        <f>IF(OP78=0," ",VLOOKUP(OP78,PROTOKOL!$A:$F,6))</f>
        <v xml:space="preserve"> </v>
      </c>
      <c r="OO78" s="62"/>
      <c r="OP78" s="62"/>
      <c r="OQ78" s="62"/>
      <c r="OR78" s="63" t="str">
        <f>IF(OP78=0," ",(VLOOKUP(OP78,PROTOKOL!$A$1:$E$28,2))*OQ78)</f>
        <v xml:space="preserve"> </v>
      </c>
      <c r="OS78" s="64" t="str">
        <f t="shared" si="193"/>
        <v xml:space="preserve"> </v>
      </c>
      <c r="OT78" s="65" t="str">
        <f>IF(OP78=0," ",VLOOKUP(OP78,PROTOKOL!$A:$E,5,))</f>
        <v xml:space="preserve"> </v>
      </c>
      <c r="OU78" s="82" t="str">
        <f t="shared" si="194"/>
        <v xml:space="preserve"> </v>
      </c>
      <c r="OV78" s="61" t="str">
        <f>IF(OX78=0," ",VLOOKUP(OX78,PROTOKOL!$A:$F,6))</f>
        <v xml:space="preserve"> </v>
      </c>
      <c r="OW78" s="66"/>
      <c r="OX78" s="66"/>
      <c r="OY78" s="62"/>
      <c r="OZ78" s="63" t="str">
        <f>IF(OX78=0," ",(VLOOKUP(OX78,PROTOKOL!$A$1:$E$28,2))*OY78)</f>
        <v xml:space="preserve"> </v>
      </c>
      <c r="PA78" s="64" t="str">
        <f t="shared" si="219"/>
        <v xml:space="preserve"> </v>
      </c>
      <c r="PB78" s="65" t="str">
        <f>IF(OX78=0," ",VLOOKUP(OX78,PROTOKOL!$A:$E,5,))</f>
        <v xml:space="preserve"> </v>
      </c>
      <c r="PC78" s="82" t="str">
        <f t="shared" si="220"/>
        <v xml:space="preserve"> </v>
      </c>
      <c r="PD78" s="82">
        <f t="shared" si="221"/>
        <v>0</v>
      </c>
      <c r="PE78" s="82" t="str">
        <f t="shared" si="222"/>
        <v xml:space="preserve"> </v>
      </c>
      <c r="PF78" s="117"/>
      <c r="PG78" s="227"/>
      <c r="PH78" s="61" t="str">
        <f>IF(PJ78=0," ",VLOOKUP(PJ78,PROTOKOL!$A:$F,6))</f>
        <v xml:space="preserve"> </v>
      </c>
      <c r="PI78" s="62"/>
      <c r="PJ78" s="62"/>
      <c r="PK78" s="62"/>
      <c r="PL78" s="63" t="str">
        <f>IF(PJ78=0," ",(VLOOKUP(PJ78,PROTOKOL!$A$1:$E$28,2))*PK78)</f>
        <v xml:space="preserve"> </v>
      </c>
      <c r="PM78" s="64" t="str">
        <f t="shared" si="195"/>
        <v xml:space="preserve"> </v>
      </c>
      <c r="PN78" s="65" t="str">
        <f>IF(PJ78=0," ",VLOOKUP(PJ78,PROTOKOL!$A:$E,5,))</f>
        <v xml:space="preserve"> </v>
      </c>
      <c r="PO78" s="82" t="str">
        <f t="shared" si="196"/>
        <v xml:space="preserve"> </v>
      </c>
      <c r="PP78" s="61" t="str">
        <f>IF(PR78=0," ",VLOOKUP(PR78,PROTOKOL!$A:$F,6))</f>
        <v xml:space="preserve"> </v>
      </c>
      <c r="PQ78" s="66"/>
      <c r="PR78" s="66"/>
      <c r="PS78" s="62"/>
      <c r="PT78" s="63" t="str">
        <f>IF(PR78=0," ",(VLOOKUP(PR78,PROTOKOL!$A$1:$E$28,2))*PS78)</f>
        <v xml:space="preserve"> </v>
      </c>
      <c r="PU78" s="64" t="str">
        <f t="shared" si="197"/>
        <v xml:space="preserve"> </v>
      </c>
      <c r="PV78" s="65" t="str">
        <f>IF(PR78=0," ",VLOOKUP(PR78,PROTOKOL!$A:$E,5,))</f>
        <v xml:space="preserve"> </v>
      </c>
      <c r="PW78" s="82" t="str">
        <f t="shared" si="198"/>
        <v xml:space="preserve"> </v>
      </c>
      <c r="PX78" s="65"/>
      <c r="PY78" s="82" t="str">
        <f t="shared" si="223"/>
        <v xml:space="preserve"> </v>
      </c>
      <c r="PZ78" s="117"/>
      <c r="QA78" s="117"/>
      <c r="QB78" s="117"/>
      <c r="QC78" s="117"/>
      <c r="QD78" s="117"/>
      <c r="QE78" s="117"/>
      <c r="QF78" s="117"/>
      <c r="QG78" s="117"/>
      <c r="QH78" s="117"/>
      <c r="QI78" s="117"/>
      <c r="QJ78" s="117"/>
      <c r="QK78" s="117"/>
      <c r="QL78" s="117"/>
      <c r="QM78" s="117"/>
      <c r="QN78" s="117"/>
      <c r="QO78" s="117"/>
    </row>
    <row r="79" spans="1:457" ht="12.75" customHeight="1">
      <c r="A79" s="58"/>
      <c r="B79" s="225">
        <v>20</v>
      </c>
      <c r="C79" s="61" t="str">
        <f>IF(E79=0," ",VLOOKUP(E79,PROTOKOL!$A:$F,6))</f>
        <v>VAKUM TEST</v>
      </c>
      <c r="D79" s="62">
        <v>234</v>
      </c>
      <c r="E79" s="62">
        <v>4</v>
      </c>
      <c r="F79" s="62">
        <v>7.5</v>
      </c>
      <c r="G79" s="63">
        <f>IF(E79=0," ",(VLOOKUP(E79,PROTOKOL!$A$1:$E$28,2))*F79)</f>
        <v>150</v>
      </c>
      <c r="H79" s="64">
        <f t="shared" si="113"/>
        <v>84</v>
      </c>
      <c r="I79" s="65">
        <f>IF(E79=0," ",VLOOKUP(E79,PROTOKOL!$A:$E,5,))</f>
        <v>0.32253749999999998</v>
      </c>
      <c r="J79" s="82">
        <f t="shared" si="114"/>
        <v>27.093149999999998</v>
      </c>
      <c r="K79" s="61" t="str">
        <f>IF(M79=0," ",VLOOKUP(M79,PROTOKOL!$A:$F,6))</f>
        <v xml:space="preserve"> </v>
      </c>
      <c r="L79" s="66"/>
      <c r="M79" s="66"/>
      <c r="N79" s="62"/>
      <c r="O79" s="63" t="str">
        <f>IF(M79=0," ",(VLOOKUP(M79,PROTOKOL!$A$1:$E$28,2))*N79)</f>
        <v xml:space="preserve"> </v>
      </c>
      <c r="P79" s="64" t="str">
        <f t="shared" si="115"/>
        <v xml:space="preserve"> </v>
      </c>
      <c r="Q79" s="65" t="str">
        <f>IF(M79=0," ",VLOOKUP(M79,PROTOKOL!$A:$E,5,))</f>
        <v xml:space="preserve"> </v>
      </c>
      <c r="R79" s="82" t="str">
        <f t="shared" si="116"/>
        <v xml:space="preserve"> </v>
      </c>
      <c r="S79" s="65"/>
      <c r="T79" s="82" t="str">
        <f t="shared" si="199"/>
        <v xml:space="preserve"> </v>
      </c>
      <c r="U79" s="117"/>
      <c r="V79" s="225">
        <v>20</v>
      </c>
      <c r="W79" s="61" t="str">
        <f>IF(Y79=0," ",VLOOKUP(Y79,PROTOKOL!$A:$F,6))</f>
        <v>SIZDIRMAZLIK TAMİR</v>
      </c>
      <c r="X79" s="62">
        <v>122</v>
      </c>
      <c r="Y79" s="62">
        <v>11</v>
      </c>
      <c r="Z79" s="62">
        <v>7.5</v>
      </c>
      <c r="AA79" s="63">
        <f>IF(Y79=0," ",(VLOOKUP(Y79,PROTOKOL!$A$1:$E$28,2))*Z79)</f>
        <v>78</v>
      </c>
      <c r="AB79" s="64">
        <f t="shared" si="117"/>
        <v>44</v>
      </c>
      <c r="AC79" s="65">
        <f>IF(Y79=0," ",VLOOKUP(Y79,PROTOKOL!$A:$E,5,))</f>
        <v>0.61435714285714293</v>
      </c>
      <c r="AD79" s="82">
        <f t="shared" si="118"/>
        <v>27.03171428571429</v>
      </c>
      <c r="AE79" s="61" t="str">
        <f>IF(AG79=0," ",VLOOKUP(AG79,PROTOKOL!$A:$F,6))</f>
        <v xml:space="preserve"> </v>
      </c>
      <c r="AF79" s="66"/>
      <c r="AG79" s="66"/>
      <c r="AH79" s="62"/>
      <c r="AI79" s="63" t="str">
        <f>IF(AG79=0," ",(VLOOKUP(AG79,PROTOKOL!$A$1:$E$28,2))*AH79)</f>
        <v xml:space="preserve"> </v>
      </c>
      <c r="AJ79" s="64" t="str">
        <f t="shared" si="119"/>
        <v xml:space="preserve"> </v>
      </c>
      <c r="AK79" s="65" t="str">
        <f>IF(AG79=0," ",VLOOKUP(AG79,PROTOKOL!$A:$E,5,))</f>
        <v xml:space="preserve"> </v>
      </c>
      <c r="AL79" s="82" t="str">
        <f t="shared" si="120"/>
        <v xml:space="preserve"> </v>
      </c>
      <c r="AM79" s="65"/>
      <c r="AN79" s="82" t="str">
        <f t="shared" si="200"/>
        <v xml:space="preserve"> </v>
      </c>
      <c r="AO79" s="117"/>
      <c r="AP79" s="225">
        <v>20</v>
      </c>
      <c r="AQ79" s="61" t="str">
        <f>IF(AS79=0," ",VLOOKUP(AS79,PROTOKOL!$A:$F,6))</f>
        <v>VAKUM TEST</v>
      </c>
      <c r="AR79" s="62">
        <v>236</v>
      </c>
      <c r="AS79" s="62">
        <v>4</v>
      </c>
      <c r="AT79" s="62">
        <v>7.5</v>
      </c>
      <c r="AU79" s="63">
        <f>IF(AS79=0," ",(VLOOKUP(AS79,PROTOKOL!$A$1:$E$28,2))*AT79)</f>
        <v>150</v>
      </c>
      <c r="AV79" s="64">
        <f t="shared" si="121"/>
        <v>86</v>
      </c>
      <c r="AW79" s="65">
        <f>IF(AS79=0," ",VLOOKUP(AS79,PROTOKOL!$A:$E,5,))</f>
        <v>0.32253749999999998</v>
      </c>
      <c r="AX79" s="82">
        <f t="shared" si="122"/>
        <v>27.738224999999996</v>
      </c>
      <c r="AY79" s="61" t="str">
        <f>IF(BA79=0," ",VLOOKUP(BA79,PROTOKOL!$A:$F,6))</f>
        <v xml:space="preserve"> </v>
      </c>
      <c r="AZ79" s="66"/>
      <c r="BA79" s="66"/>
      <c r="BB79" s="62"/>
      <c r="BC79" s="63" t="str">
        <f>IF(BA79=0," ",(VLOOKUP(BA79,PROTOKOL!$A$1:$E$28,2))*BB79)</f>
        <v xml:space="preserve"> </v>
      </c>
      <c r="BD79" s="64" t="str">
        <f t="shared" si="123"/>
        <v xml:space="preserve"> </v>
      </c>
      <c r="BE79" s="65" t="str">
        <f>IF(BA79=0," ",VLOOKUP(BA79,PROTOKOL!$A:$E,5,))</f>
        <v xml:space="preserve"> </v>
      </c>
      <c r="BF79" s="82" t="str">
        <f t="shared" si="124"/>
        <v xml:space="preserve"> </v>
      </c>
      <c r="BG79" s="65"/>
      <c r="BH79" s="82" t="str">
        <f t="shared" si="201"/>
        <v xml:space="preserve"> </v>
      </c>
      <c r="BI79" s="117"/>
      <c r="BJ79" s="225">
        <v>20</v>
      </c>
      <c r="BK79" s="61" t="str">
        <f>IF(BM79=0," ",VLOOKUP(BM79,PROTOKOL!$A:$F,6))</f>
        <v>WNZL. LAV. VE DUV. ASMA KLZ</v>
      </c>
      <c r="BL79" s="62">
        <v>215</v>
      </c>
      <c r="BM79" s="62">
        <v>1</v>
      </c>
      <c r="BN79" s="62">
        <v>7.5</v>
      </c>
      <c r="BO79" s="63">
        <f>IF(BM79=0," ",(VLOOKUP(BM79,PROTOKOL!$A$1:$E$28,2))*BN79)</f>
        <v>144</v>
      </c>
      <c r="BP79" s="64">
        <f t="shared" si="125"/>
        <v>71</v>
      </c>
      <c r="BQ79" s="65">
        <f>IF(BM79=0," ",VLOOKUP(BM79,PROTOKOL!$A:$E,5,))</f>
        <v>0.33951315789473691</v>
      </c>
      <c r="BR79" s="82">
        <f t="shared" si="126"/>
        <v>24.105434210526319</v>
      </c>
      <c r="BS79" s="61" t="str">
        <f>IF(BU79=0," ",VLOOKUP(BU79,PROTOKOL!$A:$F,6))</f>
        <v xml:space="preserve"> </v>
      </c>
      <c r="BT79" s="66"/>
      <c r="BU79" s="66"/>
      <c r="BV79" s="62"/>
      <c r="BW79" s="63" t="str">
        <f>IF(BU79=0," ",(VLOOKUP(BU79,PROTOKOL!$A$1:$E$28,2))*BV79)</f>
        <v xml:space="preserve"> </v>
      </c>
      <c r="BX79" s="64" t="str">
        <f t="shared" si="127"/>
        <v xml:space="preserve"> </v>
      </c>
      <c r="BY79" s="65" t="str">
        <f>IF(BU79=0," ",VLOOKUP(BU79,PROTOKOL!$A:$E,5,))</f>
        <v xml:space="preserve"> </v>
      </c>
      <c r="BZ79" s="82" t="str">
        <f t="shared" si="128"/>
        <v xml:space="preserve"> </v>
      </c>
      <c r="CA79" s="65"/>
      <c r="CB79" s="82" t="str">
        <f t="shared" si="202"/>
        <v xml:space="preserve"> </v>
      </c>
      <c r="CC79" s="117"/>
      <c r="CD79" s="225">
        <v>20</v>
      </c>
      <c r="CE79" s="61" t="str">
        <f>IF(CG79=0," ",VLOOKUP(CG79,PROTOKOL!$A:$F,6))</f>
        <v>WNZL. LAV. VE DUV. ASMA KLZ</v>
      </c>
      <c r="CF79" s="62">
        <v>201</v>
      </c>
      <c r="CG79" s="62">
        <v>1</v>
      </c>
      <c r="CH79" s="62">
        <v>7.5</v>
      </c>
      <c r="CI79" s="63">
        <f>IF(CG79=0," ",(VLOOKUP(CG79,PROTOKOL!$A$1:$E$28,2))*CH79)</f>
        <v>144</v>
      </c>
      <c r="CJ79" s="64">
        <f t="shared" si="129"/>
        <v>57</v>
      </c>
      <c r="CK79" s="65">
        <f>IF(CG79=0," ",VLOOKUP(CG79,PROTOKOL!$A:$E,5,))</f>
        <v>0.33951315789473691</v>
      </c>
      <c r="CL79" s="82">
        <f t="shared" si="130"/>
        <v>19.352250000000005</v>
      </c>
      <c r="CM79" s="61" t="str">
        <f>IF(CO79=0," ",VLOOKUP(CO79,PROTOKOL!$A:$F,6))</f>
        <v>DEPO ÜRÜN KONTROL</v>
      </c>
      <c r="CN79" s="66">
        <v>1</v>
      </c>
      <c r="CO79" s="66">
        <v>23</v>
      </c>
      <c r="CP79" s="62">
        <v>3</v>
      </c>
      <c r="CQ79" s="63">
        <f>IF(CO79=0," ",(VLOOKUP(CO79,PROTOKOL!$A$1:$E$28,2))*CP79)</f>
        <v>0</v>
      </c>
      <c r="CR79" s="64">
        <f t="shared" si="131"/>
        <v>1</v>
      </c>
      <c r="CS79" s="65">
        <f>IF(CO79=0," ",VLOOKUP(CO79,PROTOKOL!$A:$E,5,))</f>
        <v>22.864891602375288</v>
      </c>
      <c r="CT79" s="82">
        <f>IF(CO79=0," ",CS79*CR79)/7.5*3</f>
        <v>9.1459566409501143</v>
      </c>
      <c r="CU79" s="65">
        <v>6</v>
      </c>
      <c r="CV79" s="82">
        <f t="shared" si="203"/>
        <v>18.291913281900229</v>
      </c>
      <c r="CW79" s="117"/>
      <c r="CX79" s="225">
        <v>20</v>
      </c>
      <c r="CY79" s="61" t="str">
        <f>IF(DA79=0," ",VLOOKUP(DA79,PROTOKOL!$A:$F,6))</f>
        <v>SIZDIRMAZLIK TAMİR</v>
      </c>
      <c r="CZ79" s="62">
        <v>120</v>
      </c>
      <c r="DA79" s="62">
        <v>11</v>
      </c>
      <c r="DB79" s="62">
        <v>7.5</v>
      </c>
      <c r="DC79" s="63">
        <f>IF(DA79=0," ",(VLOOKUP(DA79,PROTOKOL!$A$1:$E$28,2))*DB79)</f>
        <v>78</v>
      </c>
      <c r="DD79" s="64">
        <f t="shared" si="133"/>
        <v>42</v>
      </c>
      <c r="DE79" s="65">
        <f>IF(DA79=0," ",VLOOKUP(DA79,PROTOKOL!$A:$E,5,))</f>
        <v>0.61435714285714293</v>
      </c>
      <c r="DF79" s="82">
        <f t="shared" si="134"/>
        <v>25.803000000000004</v>
      </c>
      <c r="DG79" s="61" t="str">
        <f>IF(DI79=0," ",VLOOKUP(DI79,PROTOKOL!$A:$F,6))</f>
        <v>SIZDIRMAZLIK TAMİR</v>
      </c>
      <c r="DH79" s="66">
        <v>41</v>
      </c>
      <c r="DI79" s="66">
        <v>11</v>
      </c>
      <c r="DJ79" s="62">
        <v>2.5</v>
      </c>
      <c r="DK79" s="63">
        <f>IF(DI79=0," ",(VLOOKUP(DI79,PROTOKOL!$A$1:$E$28,2))*DJ79)</f>
        <v>26</v>
      </c>
      <c r="DL79" s="64">
        <f t="shared" si="135"/>
        <v>15</v>
      </c>
      <c r="DM79" s="65">
        <f>IF(DI79=0," ",VLOOKUP(DI79,PROTOKOL!$A:$E,5,))</f>
        <v>0.61435714285714293</v>
      </c>
      <c r="DN79" s="82">
        <f t="shared" si="136"/>
        <v>9.2153571428571439</v>
      </c>
      <c r="DO79" s="65">
        <v>5</v>
      </c>
      <c r="DP79" s="82">
        <f t="shared" si="204"/>
        <v>18.430714285714288</v>
      </c>
      <c r="DQ79" s="117"/>
      <c r="DR79" s="225">
        <v>20</v>
      </c>
      <c r="DS79" s="61" t="str">
        <f>IF(DU79=0," ",VLOOKUP(DU79,PROTOKOL!$A:$F,6))</f>
        <v>VAKUM TEST</v>
      </c>
      <c r="DT79" s="62">
        <v>242</v>
      </c>
      <c r="DU79" s="62">
        <v>4</v>
      </c>
      <c r="DV79" s="62">
        <v>7.5</v>
      </c>
      <c r="DW79" s="63">
        <f>IF(DU79=0," ",(VLOOKUP(DU79,PROTOKOL!$A$1:$E$28,2))*DV79)</f>
        <v>150</v>
      </c>
      <c r="DX79" s="64">
        <f t="shared" si="137"/>
        <v>92</v>
      </c>
      <c r="DY79" s="65">
        <f>IF(DU79=0," ",VLOOKUP(DU79,PROTOKOL!$A:$E,5,))</f>
        <v>0.32253749999999998</v>
      </c>
      <c r="DZ79" s="82">
        <f t="shared" si="138"/>
        <v>29.673449999999999</v>
      </c>
      <c r="EA79" s="61" t="str">
        <f>IF(EC79=0," ",VLOOKUP(EC79,PROTOKOL!$A:$F,6))</f>
        <v xml:space="preserve"> </v>
      </c>
      <c r="EB79" s="66"/>
      <c r="EC79" s="66"/>
      <c r="ED79" s="62"/>
      <c r="EE79" s="63" t="str">
        <f>IF(EC79=0," ",(VLOOKUP(EC79,PROTOKOL!$A$1:$E$28,2))*ED79)</f>
        <v xml:space="preserve"> </v>
      </c>
      <c r="EF79" s="64" t="str">
        <f t="shared" si="139"/>
        <v xml:space="preserve"> </v>
      </c>
      <c r="EG79" s="65" t="str">
        <f>IF(EC79=0," ",VLOOKUP(EC79,PROTOKOL!$A:$E,5,))</f>
        <v xml:space="preserve"> </v>
      </c>
      <c r="EH79" s="82" t="str">
        <f t="shared" si="140"/>
        <v xml:space="preserve"> </v>
      </c>
      <c r="EI79" s="65"/>
      <c r="EJ79" s="82" t="str">
        <f t="shared" si="205"/>
        <v xml:space="preserve"> </v>
      </c>
      <c r="EK79" s="117"/>
      <c r="EL79" s="225">
        <v>20</v>
      </c>
      <c r="EM79" s="61" t="str">
        <f>IF(EO79=0," ",VLOOKUP(EO79,PROTOKOL!$A:$F,6))</f>
        <v>SIZDIRMAZLIK TAMİR</v>
      </c>
      <c r="EN79" s="62">
        <v>120</v>
      </c>
      <c r="EO79" s="62">
        <v>11</v>
      </c>
      <c r="EP79" s="62">
        <v>7.5</v>
      </c>
      <c r="EQ79" s="63">
        <f>IF(EO79=0," ",(VLOOKUP(EO79,PROTOKOL!$A$1:$E$28,2))*EP79)</f>
        <v>78</v>
      </c>
      <c r="ER79" s="64">
        <f t="shared" si="141"/>
        <v>42</v>
      </c>
      <c r="ES79" s="65">
        <f>IF(EO79=0," ",VLOOKUP(EO79,PROTOKOL!$A:$E,5,))</f>
        <v>0.61435714285714293</v>
      </c>
      <c r="ET79" s="82">
        <f t="shared" si="142"/>
        <v>25.803000000000004</v>
      </c>
      <c r="EU79" s="61" t="str">
        <f>IF(EW79=0," ",VLOOKUP(EW79,PROTOKOL!$A:$F,6))</f>
        <v>DEPO ÜRÜN KONTROL</v>
      </c>
      <c r="EV79" s="66">
        <v>1</v>
      </c>
      <c r="EW79" s="66">
        <v>23</v>
      </c>
      <c r="EX79" s="62">
        <v>2.5</v>
      </c>
      <c r="EY79" s="63">
        <f>IF(EW79=0," ",(VLOOKUP(EW79,PROTOKOL!$A$1:$E$28,2))*EX79)</f>
        <v>0</v>
      </c>
      <c r="EZ79" s="64">
        <f t="shared" si="143"/>
        <v>1</v>
      </c>
      <c r="FA79" s="65">
        <f>IF(EW79=0," ",VLOOKUP(EW79,PROTOKOL!$A:$E,5,))</f>
        <v>22.864891602375288</v>
      </c>
      <c r="FB79" s="82">
        <f>IF(EW79=0," ",FA79*EZ79)/7.5*2.5</f>
        <v>7.6216305341250958</v>
      </c>
      <c r="FC79" s="65">
        <v>5</v>
      </c>
      <c r="FD79" s="82">
        <f t="shared" si="206"/>
        <v>15.243261068250192</v>
      </c>
      <c r="FE79" s="117"/>
      <c r="FF79" s="225">
        <v>20</v>
      </c>
      <c r="FG79" s="61" t="str">
        <f>IF(FI79=0," ",VLOOKUP(FI79,PROTOKOL!$A:$F,6))</f>
        <v xml:space="preserve"> </v>
      </c>
      <c r="FH79" s="62"/>
      <c r="FI79" s="62"/>
      <c r="FJ79" s="62"/>
      <c r="FK79" s="63" t="str">
        <f>IF(FI79=0," ",(VLOOKUP(FI79,PROTOKOL!$A$1:$E$28,2))*FJ79)</f>
        <v xml:space="preserve"> </v>
      </c>
      <c r="FL79" s="64" t="str">
        <f t="shared" si="145"/>
        <v xml:space="preserve"> </v>
      </c>
      <c r="FM79" s="65" t="str">
        <f>IF(FI79=0," ",VLOOKUP(FI79,PROTOKOL!$A:$E,5,))</f>
        <v xml:space="preserve"> </v>
      </c>
      <c r="FN79" s="82" t="str">
        <f t="shared" si="146"/>
        <v xml:space="preserve"> </v>
      </c>
      <c r="FO79" s="61" t="str">
        <f>IF(FQ79=0," ",VLOOKUP(FQ79,PROTOKOL!$A:$F,6))</f>
        <v xml:space="preserve"> </v>
      </c>
      <c r="FP79" s="66"/>
      <c r="FQ79" s="66"/>
      <c r="FR79" s="62"/>
      <c r="FS79" s="63" t="str">
        <f>IF(FQ79=0," ",(VLOOKUP(FQ79,PROTOKOL!$A$1:$E$28,2))*FR79)</f>
        <v xml:space="preserve"> </v>
      </c>
      <c r="FT79" s="64" t="str">
        <f t="shared" si="147"/>
        <v xml:space="preserve"> </v>
      </c>
      <c r="FU79" s="65" t="str">
        <f>IF(FQ79=0," ",VLOOKUP(FQ79,PROTOKOL!$A:$E,5,))</f>
        <v xml:space="preserve"> </v>
      </c>
      <c r="FV79" s="82" t="str">
        <f t="shared" si="148"/>
        <v xml:space="preserve"> </v>
      </c>
      <c r="FW79" s="65"/>
      <c r="FX79" s="82" t="str">
        <f t="shared" si="207"/>
        <v xml:space="preserve"> </v>
      </c>
      <c r="FY79" s="117"/>
      <c r="FZ79" s="225">
        <v>20</v>
      </c>
      <c r="GA79" s="61" t="str">
        <f>IF(GC79=0," ",VLOOKUP(GC79,PROTOKOL!$A:$F,6))</f>
        <v>PANTOGRAF LAVABO TAŞLAMA</v>
      </c>
      <c r="GB79" s="62">
        <v>101</v>
      </c>
      <c r="GC79" s="62">
        <v>9</v>
      </c>
      <c r="GD79" s="62">
        <v>7.5</v>
      </c>
      <c r="GE79" s="63">
        <f>IF(GC79=0," ",(VLOOKUP(GC79,PROTOKOL!$A$1:$E$28,2))*GD79)</f>
        <v>65</v>
      </c>
      <c r="GF79" s="64">
        <f t="shared" si="149"/>
        <v>36</v>
      </c>
      <c r="GG79" s="65">
        <f>IF(GC79=0," ",VLOOKUP(GC79,PROTOKOL!$A:$E,5,))</f>
        <v>0.73722857142857134</v>
      </c>
      <c r="GH79" s="82">
        <f t="shared" si="150"/>
        <v>26.540228571428568</v>
      </c>
      <c r="GI79" s="61" t="str">
        <f>IF(GK79=0," ",VLOOKUP(GK79,PROTOKOL!$A:$F,6))</f>
        <v xml:space="preserve"> </v>
      </c>
      <c r="GJ79" s="66"/>
      <c r="GK79" s="66"/>
      <c r="GL79" s="62"/>
      <c r="GM79" s="63" t="str">
        <f>IF(GK79=0," ",(VLOOKUP(GK79,PROTOKOL!$A$1:$E$28,2))*GL79)</f>
        <v xml:space="preserve"> </v>
      </c>
      <c r="GN79" s="64" t="str">
        <f t="shared" si="151"/>
        <v xml:space="preserve"> </v>
      </c>
      <c r="GO79" s="65" t="str">
        <f>IF(GK79=0," ",VLOOKUP(GK79,PROTOKOL!$A:$E,5,))</f>
        <v xml:space="preserve"> </v>
      </c>
      <c r="GP79" s="82" t="str">
        <f t="shared" si="152"/>
        <v xml:space="preserve"> </v>
      </c>
      <c r="GQ79" s="65"/>
      <c r="GR79" s="82" t="str">
        <f t="shared" si="208"/>
        <v xml:space="preserve"> </v>
      </c>
      <c r="GS79" s="117"/>
      <c r="GT79" s="225">
        <v>20</v>
      </c>
      <c r="GU79" s="61" t="str">
        <f>IF(GW79=0," ",VLOOKUP(GW79,PROTOKOL!$A:$F,6))</f>
        <v>VAKUM TEST</v>
      </c>
      <c r="GV79" s="62">
        <v>216</v>
      </c>
      <c r="GW79" s="62">
        <v>4</v>
      </c>
      <c r="GX79" s="62">
        <v>7</v>
      </c>
      <c r="GY79" s="63">
        <f>IF(GW79=0," ",(VLOOKUP(GW79,PROTOKOL!$A$1:$E$28,2))*GX79)</f>
        <v>140</v>
      </c>
      <c r="GZ79" s="64">
        <f t="shared" si="153"/>
        <v>76</v>
      </c>
      <c r="HA79" s="65">
        <f>IF(GW79=0," ",VLOOKUP(GW79,PROTOKOL!$A:$E,5,))</f>
        <v>0.32253749999999998</v>
      </c>
      <c r="HB79" s="82">
        <f t="shared" si="154"/>
        <v>24.512849999999997</v>
      </c>
      <c r="HC79" s="61" t="str">
        <f>IF(HE79=0," ",VLOOKUP(HE79,PROTOKOL!$A:$F,6))</f>
        <v xml:space="preserve"> </v>
      </c>
      <c r="HD79" s="66"/>
      <c r="HE79" s="66"/>
      <c r="HF79" s="62"/>
      <c r="HG79" s="63" t="str">
        <f>IF(HE79=0," ",(VLOOKUP(HE79,PROTOKOL!$A$1:$E$28,2))*HF79)</f>
        <v xml:space="preserve"> </v>
      </c>
      <c r="HH79" s="64" t="str">
        <f t="shared" si="155"/>
        <v xml:space="preserve"> </v>
      </c>
      <c r="HI79" s="65" t="str">
        <f>IF(HE79=0," ",VLOOKUP(HE79,PROTOKOL!$A:$E,5,))</f>
        <v xml:space="preserve"> </v>
      </c>
      <c r="HJ79" s="82" t="str">
        <f t="shared" si="156"/>
        <v xml:space="preserve"> </v>
      </c>
      <c r="HK79" s="65"/>
      <c r="HL79" s="82" t="str">
        <f t="shared" si="209"/>
        <v xml:space="preserve"> </v>
      </c>
      <c r="HM79" s="117"/>
      <c r="HN79" s="225">
        <v>20</v>
      </c>
      <c r="HO79" s="61" t="str">
        <f>IF(HQ79=0," ",VLOOKUP(HQ79,PROTOKOL!$A:$F,6))</f>
        <v>PANTOGRAF LAVABO TAŞLAMA</v>
      </c>
      <c r="HP79" s="62">
        <v>96</v>
      </c>
      <c r="HQ79" s="62">
        <v>9</v>
      </c>
      <c r="HR79" s="62">
        <v>7.5</v>
      </c>
      <c r="HS79" s="63">
        <f>IF(HQ79=0," ",(VLOOKUP(HQ79,PROTOKOL!$A$1:$E$28,2))*HR79)</f>
        <v>65</v>
      </c>
      <c r="HT79" s="64">
        <f t="shared" si="157"/>
        <v>31</v>
      </c>
      <c r="HU79" s="65">
        <f>IF(HQ79=0," ",VLOOKUP(HQ79,PROTOKOL!$A:$E,5,))</f>
        <v>0.73722857142857134</v>
      </c>
      <c r="HV79" s="82">
        <f t="shared" si="158"/>
        <v>22.854085714285713</v>
      </c>
      <c r="HW79" s="61" t="str">
        <f>IF(HY79=0," ",VLOOKUP(HY79,PROTOKOL!$A:$F,6))</f>
        <v xml:space="preserve"> </v>
      </c>
      <c r="HX79" s="66"/>
      <c r="HY79" s="66"/>
      <c r="HZ79" s="62"/>
      <c r="IA79" s="63" t="str">
        <f>IF(HY79=0," ",(VLOOKUP(HY79,PROTOKOL!$A$1:$E$28,2))*HZ79)</f>
        <v xml:space="preserve"> </v>
      </c>
      <c r="IB79" s="64" t="str">
        <f t="shared" si="159"/>
        <v xml:space="preserve"> </v>
      </c>
      <c r="IC79" s="65" t="str">
        <f>IF(HY79=0," ",VLOOKUP(HY79,PROTOKOL!$A:$E,5,))</f>
        <v xml:space="preserve"> </v>
      </c>
      <c r="ID79" s="82" t="str">
        <f t="shared" si="160"/>
        <v xml:space="preserve"> </v>
      </c>
      <c r="IE79" s="65"/>
      <c r="IF79" s="82" t="str">
        <f t="shared" si="210"/>
        <v xml:space="preserve"> </v>
      </c>
      <c r="IG79" s="117"/>
      <c r="IH79" s="225">
        <v>20</v>
      </c>
      <c r="II79" s="61" t="str">
        <f>IF(IK79=0," ",VLOOKUP(IK79,PROTOKOL!$A:$F,6))</f>
        <v>VAKUM TEST</v>
      </c>
      <c r="IJ79" s="62">
        <v>235</v>
      </c>
      <c r="IK79" s="62">
        <v>4</v>
      </c>
      <c r="IL79" s="62">
        <v>7.5</v>
      </c>
      <c r="IM79" s="63">
        <f>IF(IK79=0," ",(VLOOKUP(IK79,PROTOKOL!$A$1:$E$28,2))*IL79)</f>
        <v>150</v>
      </c>
      <c r="IN79" s="64">
        <f t="shared" si="161"/>
        <v>85</v>
      </c>
      <c r="IO79" s="65">
        <f>IF(IK79=0," ",VLOOKUP(IK79,PROTOKOL!$A:$E,5,))</f>
        <v>0.32253749999999998</v>
      </c>
      <c r="IP79" s="82">
        <f t="shared" si="162"/>
        <v>27.415687499999997</v>
      </c>
      <c r="IQ79" s="61" t="str">
        <f>IF(IS79=0," ",VLOOKUP(IS79,PROTOKOL!$A:$F,6))</f>
        <v xml:space="preserve"> </v>
      </c>
      <c r="IR79" s="66"/>
      <c r="IS79" s="66"/>
      <c r="IT79" s="62"/>
      <c r="IU79" s="63" t="str">
        <f>IF(IS79=0," ",(VLOOKUP(IS79,PROTOKOL!$A$1:$E$28,2))*IT79)</f>
        <v xml:space="preserve"> </v>
      </c>
      <c r="IV79" s="64" t="str">
        <f t="shared" si="163"/>
        <v xml:space="preserve"> </v>
      </c>
      <c r="IW79" s="65" t="str">
        <f>IF(IS79=0," ",VLOOKUP(IS79,PROTOKOL!$A:$E,5,))</f>
        <v xml:space="preserve"> </v>
      </c>
      <c r="IX79" s="82" t="str">
        <f t="shared" si="164"/>
        <v xml:space="preserve"> </v>
      </c>
      <c r="IY79" s="65"/>
      <c r="IZ79" s="82" t="str">
        <f t="shared" si="211"/>
        <v xml:space="preserve"> </v>
      </c>
      <c r="JA79" s="117"/>
      <c r="JB79" s="225">
        <v>20</v>
      </c>
      <c r="JC79" s="61" t="str">
        <f>IF(JE79=0," ",VLOOKUP(JE79,PROTOKOL!$A:$F,6))</f>
        <v>VAKUM TEST</v>
      </c>
      <c r="JD79" s="62">
        <v>108</v>
      </c>
      <c r="JE79" s="62">
        <v>4</v>
      </c>
      <c r="JF79" s="62">
        <v>3.5</v>
      </c>
      <c r="JG79" s="63">
        <f>IF(JE79=0," ",(VLOOKUP(JE79,PROTOKOL!$A$1:$E$28,2))*JF79)</f>
        <v>70</v>
      </c>
      <c r="JH79" s="64">
        <f t="shared" si="165"/>
        <v>38</v>
      </c>
      <c r="JI79" s="65">
        <f>IF(JE79=0," ",VLOOKUP(JE79,PROTOKOL!$A:$E,5,))</f>
        <v>0.32253749999999998</v>
      </c>
      <c r="JJ79" s="82">
        <f t="shared" si="166"/>
        <v>12.256424999999998</v>
      </c>
      <c r="JK79" s="61" t="str">
        <f>IF(JM79=0," ",VLOOKUP(JM79,PROTOKOL!$A:$F,6))</f>
        <v xml:space="preserve"> </v>
      </c>
      <c r="JL79" s="66"/>
      <c r="JM79" s="66"/>
      <c r="JN79" s="62"/>
      <c r="JO79" s="63" t="str">
        <f>IF(JM79=0," ",(VLOOKUP(JM79,PROTOKOL!$A$1:$E$28,2))*JN79)</f>
        <v xml:space="preserve"> </v>
      </c>
      <c r="JP79" s="64" t="str">
        <f t="shared" si="167"/>
        <v xml:space="preserve"> </v>
      </c>
      <c r="JQ79" s="65" t="str">
        <f>IF(JM79=0," ",VLOOKUP(JM79,PROTOKOL!$A:$E,5,))</f>
        <v xml:space="preserve"> </v>
      </c>
      <c r="JR79" s="82" t="str">
        <f t="shared" si="168"/>
        <v xml:space="preserve"> </v>
      </c>
      <c r="JS79" s="65"/>
      <c r="JT79" s="82" t="str">
        <f t="shared" si="212"/>
        <v xml:space="preserve"> </v>
      </c>
      <c r="JU79" s="117"/>
      <c r="JV79" s="225">
        <v>20</v>
      </c>
      <c r="JW79" s="61" t="str">
        <f>IF(JY79=0," ",VLOOKUP(JY79,PROTOKOL!$A:$F,6))</f>
        <v xml:space="preserve"> </v>
      </c>
      <c r="JX79" s="62"/>
      <c r="JY79" s="62"/>
      <c r="JZ79" s="62"/>
      <c r="KA79" s="63" t="str">
        <f>IF(JY79=0," ",(VLOOKUP(JY79,PROTOKOL!$A$1:$E$28,2))*JZ79)</f>
        <v xml:space="preserve"> </v>
      </c>
      <c r="KB79" s="64" t="str">
        <f t="shared" si="169"/>
        <v xml:space="preserve"> </v>
      </c>
      <c r="KC79" s="65" t="str">
        <f>IF(JY79=0," ",VLOOKUP(JY79,PROTOKOL!$A:$E,5,))</f>
        <v xml:space="preserve"> </v>
      </c>
      <c r="KD79" s="82" t="str">
        <f t="shared" si="170"/>
        <v xml:space="preserve"> </v>
      </c>
      <c r="KE79" s="61" t="str">
        <f>IF(KG79=0," ",VLOOKUP(KG79,PROTOKOL!$A:$F,6))</f>
        <v xml:space="preserve"> </v>
      </c>
      <c r="KF79" s="66"/>
      <c r="KG79" s="66"/>
      <c r="KH79" s="62"/>
      <c r="KI79" s="63" t="str">
        <f>IF(KG79=0," ",(VLOOKUP(KG79,PROTOKOL!$A$1:$E$28,2))*KH79)</f>
        <v xml:space="preserve"> </v>
      </c>
      <c r="KJ79" s="64" t="str">
        <f t="shared" si="171"/>
        <v xml:space="preserve"> </v>
      </c>
      <c r="KK79" s="65" t="str">
        <f>IF(KG79=0," ",VLOOKUP(KG79,PROTOKOL!$A:$E,5,))</f>
        <v xml:space="preserve"> </v>
      </c>
      <c r="KL79" s="82" t="str">
        <f t="shared" si="172"/>
        <v xml:space="preserve"> </v>
      </c>
      <c r="KM79" s="65"/>
      <c r="KN79" s="82" t="str">
        <f t="shared" si="213"/>
        <v xml:space="preserve"> </v>
      </c>
      <c r="KO79" s="117"/>
      <c r="KP79" s="225">
        <v>20</v>
      </c>
      <c r="KQ79" s="61" t="str">
        <f>IF(KS79=0," ",VLOOKUP(KS79,PROTOKOL!$A:$F,6))</f>
        <v>VAKUM TEST</v>
      </c>
      <c r="KR79" s="62">
        <v>90</v>
      </c>
      <c r="KS79" s="62">
        <v>4</v>
      </c>
      <c r="KT79" s="62">
        <v>3</v>
      </c>
      <c r="KU79" s="63">
        <f>IF(KS79=0," ",(VLOOKUP(KS79,PROTOKOL!$A$1:$E$28,2))*KT79)</f>
        <v>60</v>
      </c>
      <c r="KV79" s="64">
        <f t="shared" si="173"/>
        <v>30</v>
      </c>
      <c r="KW79" s="65">
        <f>IF(KS79=0," ",VLOOKUP(KS79,PROTOKOL!$A:$E,5,))</f>
        <v>0.32253749999999998</v>
      </c>
      <c r="KX79" s="82">
        <f t="shared" si="174"/>
        <v>9.676124999999999</v>
      </c>
      <c r="KY79" s="61" t="str">
        <f>IF(LA79=0," ",VLOOKUP(LA79,PROTOKOL!$A:$F,6))</f>
        <v xml:space="preserve"> </v>
      </c>
      <c r="KZ79" s="66"/>
      <c r="LA79" s="66"/>
      <c r="LB79" s="62"/>
      <c r="LC79" s="63" t="str">
        <f>IF(LA79=0," ",(VLOOKUP(LA79,PROTOKOL!$A$1:$E$28,2))*LB79)</f>
        <v xml:space="preserve"> </v>
      </c>
      <c r="LD79" s="64" t="str">
        <f t="shared" si="175"/>
        <v xml:space="preserve"> </v>
      </c>
      <c r="LE79" s="65" t="str">
        <f>IF(LA79=0," ",VLOOKUP(LA79,PROTOKOL!$A:$E,5,))</f>
        <v xml:space="preserve"> </v>
      </c>
      <c r="LF79" s="82" t="str">
        <f t="shared" si="176"/>
        <v xml:space="preserve"> </v>
      </c>
      <c r="LG79" s="65"/>
      <c r="LH79" s="82" t="str">
        <f t="shared" si="214"/>
        <v xml:space="preserve"> </v>
      </c>
      <c r="LI79" s="117"/>
      <c r="LJ79" s="225">
        <v>20</v>
      </c>
      <c r="LK79" s="61" t="str">
        <f>IF(LM79=0," ",VLOOKUP(LM79,PROTOKOL!$A:$F,6))</f>
        <v>PANTOGRAF LAVABO TAŞLAMA</v>
      </c>
      <c r="LL79" s="62">
        <v>100</v>
      </c>
      <c r="LM79" s="62">
        <v>9</v>
      </c>
      <c r="LN79" s="62">
        <v>7.5</v>
      </c>
      <c r="LO79" s="63">
        <f>IF(LM79=0," ",(VLOOKUP(LM79,PROTOKOL!$A$1:$E$28,2))*LN79)</f>
        <v>65</v>
      </c>
      <c r="LP79" s="64">
        <f t="shared" si="177"/>
        <v>35</v>
      </c>
      <c r="LQ79" s="65">
        <f>IF(LM79=0," ",VLOOKUP(LM79,PROTOKOL!$A:$E,5,))</f>
        <v>0.73722857142857134</v>
      </c>
      <c r="LR79" s="82">
        <f t="shared" si="178"/>
        <v>25.802999999999997</v>
      </c>
      <c r="LS79" s="61" t="str">
        <f>IF(LU79=0," ",VLOOKUP(LU79,PROTOKOL!$A:$F,6))</f>
        <v>DEPO ÜRÜN KONTROL</v>
      </c>
      <c r="LT79" s="66">
        <v>1</v>
      </c>
      <c r="LU79" s="66">
        <v>23</v>
      </c>
      <c r="LV79" s="62">
        <v>3</v>
      </c>
      <c r="LW79" s="63">
        <f>IF(LU79=0," ",(VLOOKUP(LU79,PROTOKOL!$A$1:$E$28,2))*LV79)</f>
        <v>0</v>
      </c>
      <c r="LX79" s="64">
        <f t="shared" si="179"/>
        <v>1</v>
      </c>
      <c r="LY79" s="65">
        <f>IF(LU79=0," ",VLOOKUP(LU79,PROTOKOL!$A:$E,5,))</f>
        <v>22.864891602375288</v>
      </c>
      <c r="LZ79" s="82">
        <f>IF(LU79=0," ",LY79*LX79)/7.5*3</f>
        <v>9.1459566409501143</v>
      </c>
      <c r="MA79" s="65">
        <v>6</v>
      </c>
      <c r="MB79" s="82">
        <f t="shared" si="215"/>
        <v>18.291913281900229</v>
      </c>
      <c r="MC79" s="117"/>
      <c r="MD79" s="225">
        <v>20</v>
      </c>
      <c r="ME79" s="61" t="str">
        <f>IF(MG79=0," ",VLOOKUP(MG79,PROTOKOL!$A:$F,6))</f>
        <v>PANTOGRAF LAVABO TAŞLAMA</v>
      </c>
      <c r="MF79" s="62">
        <v>102</v>
      </c>
      <c r="MG79" s="62">
        <v>9</v>
      </c>
      <c r="MH79" s="62">
        <v>7.5</v>
      </c>
      <c r="MI79" s="63">
        <f>IF(MG79=0," ",(VLOOKUP(MG79,PROTOKOL!$A$1:$E$28,2))*MH79)</f>
        <v>65</v>
      </c>
      <c r="MJ79" s="64">
        <f t="shared" si="181"/>
        <v>37</v>
      </c>
      <c r="MK79" s="65">
        <f>IF(MG79=0," ",VLOOKUP(MG79,PROTOKOL!$A:$E,5,))</f>
        <v>0.73722857142857134</v>
      </c>
      <c r="ML79" s="82">
        <f t="shared" si="182"/>
        <v>27.277457142857141</v>
      </c>
      <c r="MM79" s="61" t="str">
        <f>IF(MO79=0," ",VLOOKUP(MO79,PROTOKOL!$A:$F,6))</f>
        <v xml:space="preserve"> </v>
      </c>
      <c r="MN79" s="66"/>
      <c r="MO79" s="66"/>
      <c r="MP79" s="62"/>
      <c r="MQ79" s="63" t="str">
        <f>IF(MO79=0," ",(VLOOKUP(MO79,PROTOKOL!$A$1:$E$28,2))*MP79)</f>
        <v xml:space="preserve"> </v>
      </c>
      <c r="MR79" s="64" t="str">
        <f t="shared" si="183"/>
        <v xml:space="preserve"> </v>
      </c>
      <c r="MS79" s="65" t="str">
        <f>IF(MO79=0," ",VLOOKUP(MO79,PROTOKOL!$A:$E,5,))</f>
        <v xml:space="preserve"> </v>
      </c>
      <c r="MT79" s="82" t="str">
        <f t="shared" si="184"/>
        <v xml:space="preserve"> </v>
      </c>
      <c r="MU79" s="65"/>
      <c r="MV79" s="82" t="str">
        <f t="shared" si="216"/>
        <v xml:space="preserve"> </v>
      </c>
      <c r="MW79" s="117"/>
      <c r="MX79" s="225">
        <v>20</v>
      </c>
      <c r="MY79" s="61" t="str">
        <f>IF(NA79=0," ",VLOOKUP(NA79,PROTOKOL!$A:$F,6))</f>
        <v>WNZL. LAV. VE DUV. ASMA KLZ</v>
      </c>
      <c r="MZ79" s="62">
        <v>201</v>
      </c>
      <c r="NA79" s="62">
        <v>1</v>
      </c>
      <c r="NB79" s="62">
        <v>7.5</v>
      </c>
      <c r="NC79" s="63">
        <f>IF(NA79=0," ",(VLOOKUP(NA79,PROTOKOL!$A$1:$E$28,2))*NB79)</f>
        <v>144</v>
      </c>
      <c r="ND79" s="64">
        <f t="shared" si="185"/>
        <v>57</v>
      </c>
      <c r="NE79" s="65">
        <f>IF(NA79=0," ",VLOOKUP(NA79,PROTOKOL!$A:$E,5,))</f>
        <v>0.33951315789473691</v>
      </c>
      <c r="NF79" s="82">
        <f t="shared" si="186"/>
        <v>19.352250000000005</v>
      </c>
      <c r="NG79" s="61" t="str">
        <f>IF(NI79=0," ",VLOOKUP(NI79,PROTOKOL!$A:$F,6))</f>
        <v xml:space="preserve"> </v>
      </c>
      <c r="NH79" s="66"/>
      <c r="NI79" s="66"/>
      <c r="NJ79" s="62"/>
      <c r="NK79" s="63" t="str">
        <f>IF(NI79=0," ",(VLOOKUP(NI79,PROTOKOL!$A$1:$E$28,2))*NJ79)</f>
        <v xml:space="preserve"> </v>
      </c>
      <c r="NL79" s="64" t="str">
        <f t="shared" si="187"/>
        <v xml:space="preserve"> </v>
      </c>
      <c r="NM79" s="65" t="str">
        <f>IF(NI79=0," ",VLOOKUP(NI79,PROTOKOL!$A:$E,5,))</f>
        <v xml:space="preserve"> </v>
      </c>
      <c r="NN79" s="82" t="str">
        <f t="shared" si="188"/>
        <v xml:space="preserve"> </v>
      </c>
      <c r="NO79" s="65"/>
      <c r="NP79" s="82" t="str">
        <f t="shared" si="217"/>
        <v xml:space="preserve"> </v>
      </c>
      <c r="NQ79" s="117"/>
      <c r="NR79" s="225">
        <v>20</v>
      </c>
      <c r="NS79" s="61" t="str">
        <f>IF(NU79=0," ",VLOOKUP(NU79,PROTOKOL!$A:$F,6))</f>
        <v>PERDE KESME SULU SİST.</v>
      </c>
      <c r="NT79" s="62">
        <v>60</v>
      </c>
      <c r="NU79" s="62">
        <v>8</v>
      </c>
      <c r="NV79" s="62">
        <v>3</v>
      </c>
      <c r="NW79" s="63">
        <f>IF(NU79=0," ",(VLOOKUP(NU79,PROTOKOL!$A$1:$E$28,2))*NV79)</f>
        <v>39.200000000000003</v>
      </c>
      <c r="NX79" s="64">
        <f t="shared" si="189"/>
        <v>20.799999999999997</v>
      </c>
      <c r="NY79" s="65">
        <f>IF(NU79=0," ",VLOOKUP(NU79,PROTOKOL!$A:$E,5,))</f>
        <v>0.49621153846153848</v>
      </c>
      <c r="NZ79" s="82">
        <f t="shared" si="190"/>
        <v>10.321199999999999</v>
      </c>
      <c r="OA79" s="61" t="str">
        <f>IF(OC79=0," ",VLOOKUP(OC79,PROTOKOL!$A:$F,6))</f>
        <v xml:space="preserve"> </v>
      </c>
      <c r="OB79" s="66"/>
      <c r="OC79" s="66"/>
      <c r="OD79" s="62"/>
      <c r="OE79" s="63" t="str">
        <f>IF(OC79=0," ",(VLOOKUP(OC79,PROTOKOL!$A$1:$E$28,2))*OD79)</f>
        <v xml:space="preserve"> </v>
      </c>
      <c r="OF79" s="64" t="str">
        <f t="shared" si="191"/>
        <v xml:space="preserve"> </v>
      </c>
      <c r="OG79" s="65" t="str">
        <f>IF(OC79=0," ",VLOOKUP(OC79,PROTOKOL!$A:$E,5,))</f>
        <v xml:space="preserve"> </v>
      </c>
      <c r="OH79" s="82" t="str">
        <f t="shared" si="192"/>
        <v xml:space="preserve"> </v>
      </c>
      <c r="OI79" s="65"/>
      <c r="OJ79" s="82" t="str">
        <f t="shared" si="218"/>
        <v xml:space="preserve"> </v>
      </c>
      <c r="OK79" s="117"/>
      <c r="OL79" s="207">
        <v>20</v>
      </c>
      <c r="OM79" s="225">
        <v>20</v>
      </c>
      <c r="ON79" s="61" t="str">
        <f>IF(OP79=0," ",VLOOKUP(OP79,PROTOKOL!$A:$F,6))</f>
        <v xml:space="preserve"> </v>
      </c>
      <c r="OO79" s="62"/>
      <c r="OP79" s="62"/>
      <c r="OQ79" s="62"/>
      <c r="OR79" s="63" t="str">
        <f>IF(OP79=0," ",(VLOOKUP(OP79,PROTOKOL!$A$1:$E$28,2))*OQ79)</f>
        <v xml:space="preserve"> </v>
      </c>
      <c r="OS79" s="64" t="str">
        <f t="shared" si="193"/>
        <v xml:space="preserve"> </v>
      </c>
      <c r="OT79" s="65" t="str">
        <f>IF(OP79=0," ",VLOOKUP(OP79,PROTOKOL!$A:$E,5,))</f>
        <v xml:space="preserve"> </v>
      </c>
      <c r="OU79" s="82" t="str">
        <f t="shared" si="194"/>
        <v xml:space="preserve"> </v>
      </c>
      <c r="OV79" s="61" t="str">
        <f>IF(OX79=0," ",VLOOKUP(OX79,PROTOKOL!$A:$F,6))</f>
        <v xml:space="preserve"> </v>
      </c>
      <c r="OW79" s="66"/>
      <c r="OX79" s="66"/>
      <c r="OY79" s="62"/>
      <c r="OZ79" s="63" t="str">
        <f>IF(OX79=0," ",(VLOOKUP(OX79,PROTOKOL!$A$1:$E$28,2))*OY79)</f>
        <v xml:space="preserve"> </v>
      </c>
      <c r="PA79" s="64" t="str">
        <f t="shared" si="219"/>
        <v xml:space="preserve"> </v>
      </c>
      <c r="PB79" s="65" t="str">
        <f>IF(OX79=0," ",VLOOKUP(OX79,PROTOKOL!$A:$E,5,))</f>
        <v xml:space="preserve"> </v>
      </c>
      <c r="PC79" s="82" t="str">
        <f t="shared" si="220"/>
        <v xml:space="preserve"> </v>
      </c>
      <c r="PD79" s="82">
        <f t="shared" si="221"/>
        <v>0</v>
      </c>
      <c r="PE79" s="82" t="str">
        <f t="shared" si="222"/>
        <v xml:space="preserve"> </v>
      </c>
      <c r="PF79" s="117"/>
      <c r="PG79" s="225">
        <v>20</v>
      </c>
      <c r="PH79" s="61" t="str">
        <f>IF(PJ79=0," ",VLOOKUP(PJ79,PROTOKOL!$A:$F,6))</f>
        <v>WNZL. LAV. VE DUV. ASMA KLZ</v>
      </c>
      <c r="PI79" s="62">
        <v>150</v>
      </c>
      <c r="PJ79" s="62">
        <v>1</v>
      </c>
      <c r="PK79" s="62">
        <v>5</v>
      </c>
      <c r="PL79" s="63">
        <f>IF(PJ79=0," ",(VLOOKUP(PJ79,PROTOKOL!$A$1:$E$28,2))*PK79)</f>
        <v>96</v>
      </c>
      <c r="PM79" s="64">
        <f t="shared" si="195"/>
        <v>54</v>
      </c>
      <c r="PN79" s="65">
        <f>IF(PJ79=0," ",VLOOKUP(PJ79,PROTOKOL!$A:$E,5,))</f>
        <v>0.33951315789473691</v>
      </c>
      <c r="PO79" s="82">
        <f t="shared" si="196"/>
        <v>18.333710526315794</v>
      </c>
      <c r="PP79" s="61" t="str">
        <f>IF(PR79=0," ",VLOOKUP(PR79,PROTOKOL!$A:$F,6))</f>
        <v xml:space="preserve"> </v>
      </c>
      <c r="PQ79" s="66"/>
      <c r="PR79" s="66"/>
      <c r="PS79" s="62"/>
      <c r="PT79" s="63" t="str">
        <f>IF(PR79=0," ",(VLOOKUP(PR79,PROTOKOL!$A$1:$E$28,2))*PS79)</f>
        <v xml:space="preserve"> </v>
      </c>
      <c r="PU79" s="64" t="str">
        <f t="shared" si="197"/>
        <v xml:space="preserve"> </v>
      </c>
      <c r="PV79" s="65" t="str">
        <f>IF(PR79=0," ",VLOOKUP(PR79,PROTOKOL!$A:$E,5,))</f>
        <v xml:space="preserve"> </v>
      </c>
      <c r="PW79" s="82" t="str">
        <f t="shared" si="198"/>
        <v xml:space="preserve"> </v>
      </c>
      <c r="PX79" s="65"/>
      <c r="PY79" s="82" t="str">
        <f t="shared" si="223"/>
        <v xml:space="preserve"> </v>
      </c>
      <c r="PZ79" s="117"/>
      <c r="QA79" s="117"/>
      <c r="QB79" s="117"/>
      <c r="QC79" s="117"/>
      <c r="QD79" s="117"/>
      <c r="QE79" s="117"/>
      <c r="QF79" s="117"/>
      <c r="QG79" s="117"/>
      <c r="QH79" s="117"/>
      <c r="QI79" s="117"/>
      <c r="QJ79" s="117"/>
      <c r="QK79" s="117"/>
      <c r="QL79" s="117"/>
      <c r="QM79" s="117"/>
      <c r="QN79" s="117"/>
      <c r="QO79" s="117"/>
    </row>
    <row r="80" spans="1:457" ht="12.75" customHeight="1">
      <c r="B80" s="226"/>
      <c r="C80" s="61" t="str">
        <f>IF(E80=0," ",VLOOKUP(E80,PROTOKOL!$A:$F,6))</f>
        <v xml:space="preserve"> </v>
      </c>
      <c r="D80" s="62"/>
      <c r="E80" s="62"/>
      <c r="F80" s="62"/>
      <c r="G80" s="63" t="str">
        <f>IF(E80=0," ",(VLOOKUP(E80,PROTOKOL!$A$1:$E$28,2))*F80)</f>
        <v xml:space="preserve"> </v>
      </c>
      <c r="H80" s="64" t="str">
        <f t="shared" si="113"/>
        <v xml:space="preserve"> </v>
      </c>
      <c r="I80" s="65" t="str">
        <f>IF(E80=0," ",VLOOKUP(E80,PROTOKOL!$A:$E,5,))</f>
        <v xml:space="preserve"> </v>
      </c>
      <c r="J80" s="82" t="str">
        <f t="shared" si="114"/>
        <v xml:space="preserve"> </v>
      </c>
      <c r="K80" s="61" t="str">
        <f>IF(M80=0," ",VLOOKUP(M80,PROTOKOL!$A:$F,6))</f>
        <v xml:space="preserve"> </v>
      </c>
      <c r="L80" s="66"/>
      <c r="M80" s="66"/>
      <c r="N80" s="62"/>
      <c r="O80" s="63" t="str">
        <f>IF(M80=0," ",(VLOOKUP(M80,PROTOKOL!$A$1:$E$28,2))*N80)</f>
        <v xml:space="preserve"> </v>
      </c>
      <c r="P80" s="64" t="str">
        <f t="shared" si="115"/>
        <v xml:space="preserve"> </v>
      </c>
      <c r="Q80" s="65" t="str">
        <f>IF(M80=0," ",VLOOKUP(M80,PROTOKOL!$A:$E,5,))</f>
        <v xml:space="preserve"> </v>
      </c>
      <c r="R80" s="82" t="str">
        <f t="shared" si="116"/>
        <v xml:space="preserve"> </v>
      </c>
      <c r="S80" s="65"/>
      <c r="T80" s="82" t="str">
        <f t="shared" si="199"/>
        <v xml:space="preserve"> </v>
      </c>
      <c r="U80" s="185" t="str">
        <f>IF(F79+F80+F81=7.5,"ü","û")</f>
        <v>ü</v>
      </c>
      <c r="V80" s="226"/>
      <c r="W80" s="61" t="str">
        <f>IF(Y80=0," ",VLOOKUP(Y80,PROTOKOL!$A:$F,6))</f>
        <v xml:space="preserve"> </v>
      </c>
      <c r="X80" s="62"/>
      <c r="Y80" s="62"/>
      <c r="Z80" s="62"/>
      <c r="AA80" s="63" t="str">
        <f>IF(Y80=0," ",(VLOOKUP(Y80,PROTOKOL!$A$1:$E$28,2))*Z80)</f>
        <v xml:space="preserve"> </v>
      </c>
      <c r="AB80" s="64" t="str">
        <f t="shared" si="117"/>
        <v xml:space="preserve"> </v>
      </c>
      <c r="AC80" s="65" t="str">
        <f>IF(Y80=0," ",VLOOKUP(Y80,PROTOKOL!$A:$E,5,))</f>
        <v xml:space="preserve"> </v>
      </c>
      <c r="AD80" s="82" t="str">
        <f t="shared" si="118"/>
        <v xml:space="preserve"> </v>
      </c>
      <c r="AE80" s="61" t="str">
        <f>IF(AG80=0," ",VLOOKUP(AG80,PROTOKOL!$A:$F,6))</f>
        <v xml:space="preserve"> </v>
      </c>
      <c r="AF80" s="66"/>
      <c r="AG80" s="66"/>
      <c r="AH80" s="62"/>
      <c r="AI80" s="63" t="str">
        <f>IF(AG80=0," ",(VLOOKUP(AG80,PROTOKOL!$A$1:$E$28,2))*AH80)</f>
        <v xml:space="preserve"> </v>
      </c>
      <c r="AJ80" s="64" t="str">
        <f t="shared" si="119"/>
        <v xml:space="preserve"> </v>
      </c>
      <c r="AK80" s="65" t="str">
        <f>IF(AG80=0," ",VLOOKUP(AG80,PROTOKOL!$A:$E,5,))</f>
        <v xml:space="preserve"> </v>
      </c>
      <c r="AL80" s="82" t="str">
        <f t="shared" si="120"/>
        <v xml:space="preserve"> </v>
      </c>
      <c r="AM80" s="65"/>
      <c r="AN80" s="82" t="str">
        <f t="shared" si="200"/>
        <v xml:space="preserve"> </v>
      </c>
      <c r="AO80" s="185" t="str">
        <f>IF(Z79+Z80+Z81=7.5,"ü","û")</f>
        <v>ü</v>
      </c>
      <c r="AP80" s="226"/>
      <c r="AQ80" s="61" t="str">
        <f>IF(AS80=0," ",VLOOKUP(AS80,PROTOKOL!$A:$F,6))</f>
        <v xml:space="preserve"> </v>
      </c>
      <c r="AR80" s="62"/>
      <c r="AS80" s="62"/>
      <c r="AT80" s="62"/>
      <c r="AU80" s="63" t="str">
        <f>IF(AS80=0," ",(VLOOKUP(AS80,PROTOKOL!$A$1:$E$28,2))*AT80)</f>
        <v xml:space="preserve"> </v>
      </c>
      <c r="AV80" s="64" t="str">
        <f t="shared" si="121"/>
        <v xml:space="preserve"> </v>
      </c>
      <c r="AW80" s="65" t="str">
        <f>IF(AS80=0," ",VLOOKUP(AS80,PROTOKOL!$A:$E,5,))</f>
        <v xml:space="preserve"> </v>
      </c>
      <c r="AX80" s="82" t="str">
        <f t="shared" si="122"/>
        <v xml:space="preserve"> </v>
      </c>
      <c r="AY80" s="61" t="str">
        <f>IF(BA80=0," ",VLOOKUP(BA80,PROTOKOL!$A:$F,6))</f>
        <v xml:space="preserve"> </v>
      </c>
      <c r="AZ80" s="66"/>
      <c r="BA80" s="66"/>
      <c r="BB80" s="62"/>
      <c r="BC80" s="63" t="str">
        <f>IF(BA80=0," ",(VLOOKUP(BA80,PROTOKOL!$A$1:$E$28,2))*BB80)</f>
        <v xml:space="preserve"> </v>
      </c>
      <c r="BD80" s="64" t="str">
        <f t="shared" si="123"/>
        <v xml:space="preserve"> </v>
      </c>
      <c r="BE80" s="65" t="str">
        <f>IF(BA80=0," ",VLOOKUP(BA80,PROTOKOL!$A:$E,5,))</f>
        <v xml:space="preserve"> </v>
      </c>
      <c r="BF80" s="82" t="str">
        <f t="shared" si="124"/>
        <v xml:space="preserve"> </v>
      </c>
      <c r="BG80" s="65"/>
      <c r="BH80" s="82" t="str">
        <f t="shared" si="201"/>
        <v xml:space="preserve"> </v>
      </c>
      <c r="BI80" s="185" t="str">
        <f>IF(AT79+AT80+AT81=7.5,"ü","û")</f>
        <v>ü</v>
      </c>
      <c r="BJ80" s="226"/>
      <c r="BK80" s="61" t="str">
        <f>IF(BM80=0," ",VLOOKUP(BM80,PROTOKOL!$A:$F,6))</f>
        <v xml:space="preserve"> </v>
      </c>
      <c r="BL80" s="62"/>
      <c r="BM80" s="62"/>
      <c r="BN80" s="62"/>
      <c r="BO80" s="63" t="str">
        <f>IF(BM80=0," ",(VLOOKUP(BM80,PROTOKOL!$A$1:$E$28,2))*BN80)</f>
        <v xml:space="preserve"> </v>
      </c>
      <c r="BP80" s="64" t="str">
        <f t="shared" si="125"/>
        <v xml:space="preserve"> </v>
      </c>
      <c r="BQ80" s="65" t="str">
        <f>IF(BM80=0," ",VLOOKUP(BM80,PROTOKOL!$A:$E,5,))</f>
        <v xml:space="preserve"> </v>
      </c>
      <c r="BR80" s="82" t="str">
        <f t="shared" si="126"/>
        <v xml:space="preserve"> </v>
      </c>
      <c r="BS80" s="61" t="str">
        <f>IF(BU80=0," ",VLOOKUP(BU80,PROTOKOL!$A:$F,6))</f>
        <v xml:space="preserve"> </v>
      </c>
      <c r="BT80" s="66"/>
      <c r="BU80" s="66"/>
      <c r="BV80" s="62"/>
      <c r="BW80" s="63" t="str">
        <f>IF(BU80=0," ",(VLOOKUP(BU80,PROTOKOL!$A$1:$E$28,2))*BV80)</f>
        <v xml:space="preserve"> </v>
      </c>
      <c r="BX80" s="64" t="str">
        <f t="shared" si="127"/>
        <v xml:space="preserve"> </v>
      </c>
      <c r="BY80" s="65" t="str">
        <f>IF(BU80=0," ",VLOOKUP(BU80,PROTOKOL!$A:$E,5,))</f>
        <v xml:space="preserve"> </v>
      </c>
      <c r="BZ80" s="82" t="str">
        <f t="shared" si="128"/>
        <v xml:space="preserve"> </v>
      </c>
      <c r="CA80" s="65"/>
      <c r="CB80" s="82" t="str">
        <f t="shared" si="202"/>
        <v xml:space="preserve"> </v>
      </c>
      <c r="CC80" s="185" t="str">
        <f>IF(AT79+AT80+AT81=7.5,"ü","û")</f>
        <v>ü</v>
      </c>
      <c r="CD80" s="226"/>
      <c r="CE80" s="61" t="str">
        <f>IF(CG80=0," ",VLOOKUP(CG80,PROTOKOL!$A:$F,6))</f>
        <v xml:space="preserve"> </v>
      </c>
      <c r="CF80" s="62"/>
      <c r="CG80" s="62"/>
      <c r="CH80" s="62"/>
      <c r="CI80" s="63" t="str">
        <f>IF(CG80=0," ",(VLOOKUP(CG80,PROTOKOL!$A$1:$E$28,2))*CH80)</f>
        <v xml:space="preserve"> </v>
      </c>
      <c r="CJ80" s="64" t="str">
        <f t="shared" si="129"/>
        <v xml:space="preserve"> </v>
      </c>
      <c r="CK80" s="65" t="str">
        <f>IF(CG80=0," ",VLOOKUP(CG80,PROTOKOL!$A:$E,5,))</f>
        <v xml:space="preserve"> </v>
      </c>
      <c r="CL80" s="82" t="str">
        <f t="shared" si="130"/>
        <v xml:space="preserve"> </v>
      </c>
      <c r="CM80" s="61" t="str">
        <f>IF(CO80=0," ",VLOOKUP(CO80,PROTOKOL!$A:$F,6))</f>
        <v xml:space="preserve"> </v>
      </c>
      <c r="CN80" s="66"/>
      <c r="CO80" s="66"/>
      <c r="CP80" s="62"/>
      <c r="CQ80" s="63" t="str">
        <f>IF(CO80=0," ",(VLOOKUP(CO80,PROTOKOL!$A$1:$E$28,2))*CP80)</f>
        <v xml:space="preserve"> </v>
      </c>
      <c r="CR80" s="64" t="str">
        <f t="shared" si="131"/>
        <v xml:space="preserve"> </v>
      </c>
      <c r="CS80" s="65" t="str">
        <f>IF(CO80=0," ",VLOOKUP(CO80,PROTOKOL!$A:$E,5,))</f>
        <v xml:space="preserve"> </v>
      </c>
      <c r="CT80" s="82" t="str">
        <f t="shared" si="132"/>
        <v xml:space="preserve"> </v>
      </c>
      <c r="CU80" s="65"/>
      <c r="CV80" s="82" t="str">
        <f t="shared" si="203"/>
        <v xml:space="preserve"> </v>
      </c>
      <c r="CW80" s="185" t="str">
        <f>IF(CH79+CH80+CH81=7.5,"ü","û")</f>
        <v>ü</v>
      </c>
      <c r="CX80" s="226"/>
      <c r="CY80" s="61" t="str">
        <f>IF(DA80=0," ",VLOOKUP(DA80,PROTOKOL!$A:$F,6))</f>
        <v xml:space="preserve"> </v>
      </c>
      <c r="CZ80" s="62"/>
      <c r="DA80" s="62"/>
      <c r="DB80" s="62"/>
      <c r="DC80" s="63" t="str">
        <f>IF(DA80=0," ",(VLOOKUP(DA80,PROTOKOL!$A$1:$E$28,2))*DB80)</f>
        <v xml:space="preserve"> </v>
      </c>
      <c r="DD80" s="64" t="str">
        <f t="shared" si="133"/>
        <v xml:space="preserve"> </v>
      </c>
      <c r="DE80" s="65" t="str">
        <f>IF(DA80=0," ",VLOOKUP(DA80,PROTOKOL!$A:$E,5,))</f>
        <v xml:space="preserve"> </v>
      </c>
      <c r="DF80" s="82" t="str">
        <f t="shared" si="134"/>
        <v xml:space="preserve"> </v>
      </c>
      <c r="DG80" s="61" t="str">
        <f>IF(DI80=0," ",VLOOKUP(DI80,PROTOKOL!$A:$F,6))</f>
        <v xml:space="preserve"> </v>
      </c>
      <c r="DH80" s="66"/>
      <c r="DI80" s="66"/>
      <c r="DJ80" s="62"/>
      <c r="DK80" s="63" t="str">
        <f>IF(DI80=0," ",(VLOOKUP(DI80,PROTOKOL!$A$1:$E$28,2))*DJ80)</f>
        <v xml:space="preserve"> </v>
      </c>
      <c r="DL80" s="64" t="str">
        <f t="shared" si="135"/>
        <v xml:space="preserve"> </v>
      </c>
      <c r="DM80" s="65" t="str">
        <f>IF(DI80=0," ",VLOOKUP(DI80,PROTOKOL!$A:$E,5,))</f>
        <v xml:space="preserve"> </v>
      </c>
      <c r="DN80" s="82" t="str">
        <f t="shared" si="136"/>
        <v xml:space="preserve"> </v>
      </c>
      <c r="DO80" s="65"/>
      <c r="DP80" s="82" t="str">
        <f t="shared" si="204"/>
        <v xml:space="preserve"> </v>
      </c>
      <c r="DQ80" s="185" t="str">
        <f>IF(DB79+DB80+DB81=7.5,"ü","û")</f>
        <v>ü</v>
      </c>
      <c r="DR80" s="226"/>
      <c r="DS80" s="61" t="str">
        <f>IF(DU80=0," ",VLOOKUP(DU80,PROTOKOL!$A:$F,6))</f>
        <v xml:space="preserve"> </v>
      </c>
      <c r="DT80" s="62"/>
      <c r="DU80" s="62"/>
      <c r="DV80" s="62"/>
      <c r="DW80" s="63" t="str">
        <f>IF(DU80=0," ",(VLOOKUP(DU80,PROTOKOL!$A$1:$E$28,2))*DV80)</f>
        <v xml:space="preserve"> </v>
      </c>
      <c r="DX80" s="64" t="str">
        <f t="shared" si="137"/>
        <v xml:space="preserve"> </v>
      </c>
      <c r="DY80" s="65" t="str">
        <f>IF(DU80=0," ",VLOOKUP(DU80,PROTOKOL!$A:$E,5,))</f>
        <v xml:space="preserve"> </v>
      </c>
      <c r="DZ80" s="82" t="str">
        <f t="shared" si="138"/>
        <v xml:space="preserve"> </v>
      </c>
      <c r="EA80" s="61" t="str">
        <f>IF(EC80=0," ",VLOOKUP(EC80,PROTOKOL!$A:$F,6))</f>
        <v xml:space="preserve"> </v>
      </c>
      <c r="EB80" s="66"/>
      <c r="EC80" s="66"/>
      <c r="ED80" s="62"/>
      <c r="EE80" s="63" t="str">
        <f>IF(EC80=0," ",(VLOOKUP(EC80,PROTOKOL!$A$1:$E$28,2))*ED80)</f>
        <v xml:space="preserve"> </v>
      </c>
      <c r="EF80" s="64" t="str">
        <f t="shared" si="139"/>
        <v xml:space="preserve"> </v>
      </c>
      <c r="EG80" s="65" t="str">
        <f>IF(EC80=0," ",VLOOKUP(EC80,PROTOKOL!$A:$E,5,))</f>
        <v xml:space="preserve"> </v>
      </c>
      <c r="EH80" s="82" t="str">
        <f t="shared" si="140"/>
        <v xml:space="preserve"> </v>
      </c>
      <c r="EI80" s="65"/>
      <c r="EJ80" s="82" t="str">
        <f t="shared" si="205"/>
        <v xml:space="preserve"> </v>
      </c>
      <c r="EK80" s="185" t="str">
        <f>IF(DB79+DB80+DB81=7.5,"ü","û")</f>
        <v>ü</v>
      </c>
      <c r="EL80" s="226"/>
      <c r="EM80" s="61" t="str">
        <f>IF(EO80=0," ",VLOOKUP(EO80,PROTOKOL!$A:$F,6))</f>
        <v xml:space="preserve"> </v>
      </c>
      <c r="EN80" s="62"/>
      <c r="EO80" s="62"/>
      <c r="EP80" s="62"/>
      <c r="EQ80" s="63" t="str">
        <f>IF(EO80=0," ",(VLOOKUP(EO80,PROTOKOL!$A$1:$E$28,2))*EP80)</f>
        <v xml:space="preserve"> </v>
      </c>
      <c r="ER80" s="64" t="str">
        <f t="shared" si="141"/>
        <v xml:space="preserve"> </v>
      </c>
      <c r="ES80" s="65" t="str">
        <f>IF(EO80=0," ",VLOOKUP(EO80,PROTOKOL!$A:$E,5,))</f>
        <v xml:space="preserve"> </v>
      </c>
      <c r="ET80" s="82" t="str">
        <f t="shared" si="142"/>
        <v xml:space="preserve"> </v>
      </c>
      <c r="EU80" s="61" t="str">
        <f>IF(EW80=0," ",VLOOKUP(EW80,PROTOKOL!$A:$F,6))</f>
        <v xml:space="preserve"> </v>
      </c>
      <c r="EV80" s="66"/>
      <c r="EW80" s="66"/>
      <c r="EX80" s="62"/>
      <c r="EY80" s="63" t="str">
        <f>IF(EW80=0," ",(VLOOKUP(EW80,PROTOKOL!$A$1:$E$28,2))*EX80)</f>
        <v xml:space="preserve"> </v>
      </c>
      <c r="EZ80" s="64" t="str">
        <f t="shared" si="143"/>
        <v xml:space="preserve"> </v>
      </c>
      <c r="FA80" s="65" t="str">
        <f>IF(EW80=0," ",VLOOKUP(EW80,PROTOKOL!$A:$E,5,))</f>
        <v xml:space="preserve"> </v>
      </c>
      <c r="FB80" s="82" t="str">
        <f t="shared" si="144"/>
        <v xml:space="preserve"> </v>
      </c>
      <c r="FC80" s="65"/>
      <c r="FD80" s="82" t="str">
        <f t="shared" si="206"/>
        <v xml:space="preserve"> </v>
      </c>
      <c r="FE80" s="185" t="str">
        <f>IF(EP79+EP80+EP81=7.5,"ü","û")</f>
        <v>ü</v>
      </c>
      <c r="FF80" s="226"/>
      <c r="FG80" s="61" t="s">
        <v>115</v>
      </c>
      <c r="FH80" s="62"/>
      <c r="FI80" s="62"/>
      <c r="FJ80" s="62"/>
      <c r="FK80" s="63" t="str">
        <f>IF(FI80=0," ",(VLOOKUP(FI80,PROTOKOL!$A$1:$E$28,2))*FJ80)</f>
        <v xml:space="preserve"> </v>
      </c>
      <c r="FL80" s="64" t="str">
        <f t="shared" si="145"/>
        <v xml:space="preserve"> </v>
      </c>
      <c r="FM80" s="65" t="str">
        <f>IF(FI80=0," ",VLOOKUP(FI80,PROTOKOL!$A:$E,5,))</f>
        <v xml:space="preserve"> </v>
      </c>
      <c r="FN80" s="82" t="str">
        <f t="shared" si="146"/>
        <v xml:space="preserve"> </v>
      </c>
      <c r="FO80" s="61" t="str">
        <f>IF(FQ80=0," ",VLOOKUP(FQ80,PROTOKOL!$A:$F,6))</f>
        <v xml:space="preserve"> </v>
      </c>
      <c r="FP80" s="66"/>
      <c r="FQ80" s="66"/>
      <c r="FR80" s="62"/>
      <c r="FS80" s="63" t="str">
        <f>IF(FQ80=0," ",(VLOOKUP(FQ80,PROTOKOL!$A$1:$E$28,2))*FR80)</f>
        <v xml:space="preserve"> </v>
      </c>
      <c r="FT80" s="64" t="str">
        <f t="shared" si="147"/>
        <v xml:space="preserve"> </v>
      </c>
      <c r="FU80" s="65" t="str">
        <f>IF(FQ80=0," ",VLOOKUP(FQ80,PROTOKOL!$A:$E,5,))</f>
        <v xml:space="preserve"> </v>
      </c>
      <c r="FV80" s="82" t="str">
        <f t="shared" si="148"/>
        <v xml:space="preserve"> </v>
      </c>
      <c r="FW80" s="65"/>
      <c r="FX80" s="82" t="str">
        <f t="shared" si="207"/>
        <v xml:space="preserve"> </v>
      </c>
      <c r="FY80" s="185" t="str">
        <f>IF(EP79+EP80+EP81=7.5,"ü","û")</f>
        <v>ü</v>
      </c>
      <c r="FZ80" s="226"/>
      <c r="GA80" s="61" t="str">
        <f>IF(GC80=0," ",VLOOKUP(GC80,PROTOKOL!$A:$F,6))</f>
        <v xml:space="preserve"> </v>
      </c>
      <c r="GB80" s="62"/>
      <c r="GC80" s="62"/>
      <c r="GD80" s="62"/>
      <c r="GE80" s="63" t="str">
        <f>IF(GC80=0," ",(VLOOKUP(GC80,PROTOKOL!$A$1:$E$28,2))*GD80)</f>
        <v xml:space="preserve"> </v>
      </c>
      <c r="GF80" s="64" t="str">
        <f t="shared" si="149"/>
        <v xml:space="preserve"> </v>
      </c>
      <c r="GG80" s="65" t="str">
        <f>IF(GC80=0," ",VLOOKUP(GC80,PROTOKOL!$A:$E,5,))</f>
        <v xml:space="preserve"> </v>
      </c>
      <c r="GH80" s="82" t="str">
        <f t="shared" si="150"/>
        <v xml:space="preserve"> </v>
      </c>
      <c r="GI80" s="61" t="str">
        <f>IF(GK80=0," ",VLOOKUP(GK80,PROTOKOL!$A:$F,6))</f>
        <v xml:space="preserve"> </v>
      </c>
      <c r="GJ80" s="66"/>
      <c r="GK80" s="66"/>
      <c r="GL80" s="62"/>
      <c r="GM80" s="63" t="str">
        <f>IF(GK80=0," ",(VLOOKUP(GK80,PROTOKOL!$A$1:$E$28,2))*GL80)</f>
        <v xml:space="preserve"> </v>
      </c>
      <c r="GN80" s="64" t="str">
        <f t="shared" si="151"/>
        <v xml:space="preserve"> </v>
      </c>
      <c r="GO80" s="65" t="str">
        <f>IF(GK80=0," ",VLOOKUP(GK80,PROTOKOL!$A:$E,5,))</f>
        <v xml:space="preserve"> </v>
      </c>
      <c r="GP80" s="82" t="str">
        <f t="shared" si="152"/>
        <v xml:space="preserve"> </v>
      </c>
      <c r="GQ80" s="65"/>
      <c r="GR80" s="82" t="str">
        <f t="shared" si="208"/>
        <v xml:space="preserve"> </v>
      </c>
      <c r="GS80" s="185" t="str">
        <f>IF(GD79+GD80+GD81=7.5,"ü","û")</f>
        <v>ü</v>
      </c>
      <c r="GT80" s="226"/>
      <c r="GU80" s="61" t="str">
        <f>IF(GW80=0," ",VLOOKUP(GW80,PROTOKOL!$A:$F,6))</f>
        <v>KOKU TESTİ</v>
      </c>
      <c r="GV80" s="62">
        <v>1</v>
      </c>
      <c r="GW80" s="62">
        <v>16</v>
      </c>
      <c r="GX80" s="62">
        <v>0.5</v>
      </c>
      <c r="GY80" s="63">
        <f>IF(GW80=0," ",(VLOOKUP(GW80,PROTOKOL!$A$1:$E$28,2))*GX80)</f>
        <v>0</v>
      </c>
      <c r="GZ80" s="64">
        <f t="shared" si="153"/>
        <v>1</v>
      </c>
      <c r="HA80" s="65">
        <f>IF(GW80=0," ",VLOOKUP(GW80,PROTOKOL!$A:$E,5,))</f>
        <v>25.405435113750318</v>
      </c>
      <c r="HB80" s="82">
        <f>IF(GW80=0," ",HA80*GZ80)/7.5*0.5</f>
        <v>1.6936956742500213</v>
      </c>
      <c r="HC80" s="61" t="str">
        <f>IF(HE80=0," ",VLOOKUP(HE80,PROTOKOL!$A:$F,6))</f>
        <v xml:space="preserve"> </v>
      </c>
      <c r="HD80" s="66"/>
      <c r="HE80" s="66"/>
      <c r="HF80" s="62"/>
      <c r="HG80" s="63" t="str">
        <f>IF(HE80=0," ",(VLOOKUP(HE80,PROTOKOL!$A$1:$E$28,2))*HF80)</f>
        <v xml:space="preserve"> </v>
      </c>
      <c r="HH80" s="64" t="str">
        <f t="shared" si="155"/>
        <v xml:space="preserve"> </v>
      </c>
      <c r="HI80" s="65" t="str">
        <f>IF(HE80=0," ",VLOOKUP(HE80,PROTOKOL!$A:$E,5,))</f>
        <v xml:space="preserve"> </v>
      </c>
      <c r="HJ80" s="82" t="str">
        <f t="shared" si="156"/>
        <v xml:space="preserve"> </v>
      </c>
      <c r="HK80" s="65"/>
      <c r="HL80" s="82" t="str">
        <f t="shared" si="209"/>
        <v xml:space="preserve"> </v>
      </c>
      <c r="HM80" s="185" t="str">
        <f>IF(GX79+GX80+GX81=7.5,"ü","û")</f>
        <v>ü</v>
      </c>
      <c r="HN80" s="226"/>
      <c r="HO80" s="61" t="str">
        <f>IF(HQ80=0," ",VLOOKUP(HQ80,PROTOKOL!$A:$F,6))</f>
        <v xml:space="preserve"> </v>
      </c>
      <c r="HP80" s="62"/>
      <c r="HQ80" s="62"/>
      <c r="HR80" s="62"/>
      <c r="HS80" s="63" t="str">
        <f>IF(HQ80=0," ",(VLOOKUP(HQ80,PROTOKOL!$A$1:$E$28,2))*HR80)</f>
        <v xml:space="preserve"> </v>
      </c>
      <c r="HT80" s="64" t="str">
        <f t="shared" si="157"/>
        <v xml:space="preserve"> </v>
      </c>
      <c r="HU80" s="65" t="str">
        <f>IF(HQ80=0," ",VLOOKUP(HQ80,PROTOKOL!$A:$E,5,))</f>
        <v xml:space="preserve"> </v>
      </c>
      <c r="HV80" s="82" t="str">
        <f t="shared" si="158"/>
        <v xml:space="preserve"> </v>
      </c>
      <c r="HW80" s="61" t="str">
        <f>IF(HY80=0," ",VLOOKUP(HY80,PROTOKOL!$A:$F,6))</f>
        <v xml:space="preserve"> </v>
      </c>
      <c r="HX80" s="66"/>
      <c r="HY80" s="66"/>
      <c r="HZ80" s="62"/>
      <c r="IA80" s="63" t="str">
        <f>IF(HY80=0," ",(VLOOKUP(HY80,PROTOKOL!$A$1:$E$28,2))*HZ80)</f>
        <v xml:space="preserve"> </v>
      </c>
      <c r="IB80" s="64" t="str">
        <f t="shared" si="159"/>
        <v xml:space="preserve"> </v>
      </c>
      <c r="IC80" s="65" t="str">
        <f>IF(HY80=0," ",VLOOKUP(HY80,PROTOKOL!$A:$E,5,))</f>
        <v xml:space="preserve"> </v>
      </c>
      <c r="ID80" s="82" t="str">
        <f t="shared" si="160"/>
        <v xml:space="preserve"> </v>
      </c>
      <c r="IE80" s="65"/>
      <c r="IF80" s="82" t="str">
        <f t="shared" si="210"/>
        <v xml:space="preserve"> </v>
      </c>
      <c r="IG80" s="185" t="str">
        <f>IF(HR79+HR80+HR81=7.5,"ü","û")</f>
        <v>ü</v>
      </c>
      <c r="IH80" s="226"/>
      <c r="II80" s="61" t="str">
        <f>IF(IK80=0," ",VLOOKUP(IK80,PROTOKOL!$A:$F,6))</f>
        <v xml:space="preserve"> </v>
      </c>
      <c r="IJ80" s="62"/>
      <c r="IK80" s="62"/>
      <c r="IL80" s="62"/>
      <c r="IM80" s="63" t="str">
        <f>IF(IK80=0," ",(VLOOKUP(IK80,PROTOKOL!$A$1:$E$28,2))*IL80)</f>
        <v xml:space="preserve"> </v>
      </c>
      <c r="IN80" s="64" t="str">
        <f t="shared" si="161"/>
        <v xml:space="preserve"> </v>
      </c>
      <c r="IO80" s="65" t="str">
        <f>IF(IK80=0," ",VLOOKUP(IK80,PROTOKOL!$A:$E,5,))</f>
        <v xml:space="preserve"> </v>
      </c>
      <c r="IP80" s="82" t="str">
        <f t="shared" si="162"/>
        <v xml:space="preserve"> </v>
      </c>
      <c r="IQ80" s="61" t="str">
        <f>IF(IS80=0," ",VLOOKUP(IS80,PROTOKOL!$A:$F,6))</f>
        <v xml:space="preserve"> </v>
      </c>
      <c r="IR80" s="66"/>
      <c r="IS80" s="66"/>
      <c r="IT80" s="62"/>
      <c r="IU80" s="63" t="str">
        <f>IF(IS80=0," ",(VLOOKUP(IS80,PROTOKOL!$A$1:$E$28,2))*IT80)</f>
        <v xml:space="preserve"> </v>
      </c>
      <c r="IV80" s="64" t="str">
        <f t="shared" si="163"/>
        <v xml:space="preserve"> </v>
      </c>
      <c r="IW80" s="65" t="str">
        <f>IF(IS80=0," ",VLOOKUP(IS80,PROTOKOL!$A:$E,5,))</f>
        <v xml:space="preserve"> </v>
      </c>
      <c r="IX80" s="82" t="str">
        <f t="shared" si="164"/>
        <v xml:space="preserve"> </v>
      </c>
      <c r="IY80" s="65"/>
      <c r="IZ80" s="82" t="str">
        <f t="shared" si="211"/>
        <v xml:space="preserve"> </v>
      </c>
      <c r="JA80" s="185" t="str">
        <f>IF(HR79+HR80+HR81=7.5,"ü","û")</f>
        <v>ü</v>
      </c>
      <c r="JB80" s="226"/>
      <c r="JC80" s="61" t="str">
        <f>IF(JE80=0," ",VLOOKUP(JE80,PROTOKOL!$A:$F,6))</f>
        <v>PERDE KESME SULU SİST.</v>
      </c>
      <c r="JD80" s="62">
        <v>50</v>
      </c>
      <c r="JE80" s="62">
        <v>8</v>
      </c>
      <c r="JF80" s="62">
        <v>2.5</v>
      </c>
      <c r="JG80" s="63">
        <f>IF(JE80=0," ",(VLOOKUP(JE80,PROTOKOL!$A$1:$E$28,2))*JF80)</f>
        <v>32.666666666666664</v>
      </c>
      <c r="JH80" s="64">
        <f t="shared" si="165"/>
        <v>17.333333333333336</v>
      </c>
      <c r="JI80" s="65">
        <f>IF(JE80=0," ",VLOOKUP(JE80,PROTOKOL!$A:$E,5,))</f>
        <v>0.49621153846153848</v>
      </c>
      <c r="JJ80" s="82">
        <f t="shared" si="166"/>
        <v>8.6010000000000009</v>
      </c>
      <c r="JK80" s="61" t="str">
        <f>IF(JM80=0," ",VLOOKUP(JM80,PROTOKOL!$A:$F,6))</f>
        <v xml:space="preserve"> </v>
      </c>
      <c r="JL80" s="66"/>
      <c r="JM80" s="66"/>
      <c r="JN80" s="62"/>
      <c r="JO80" s="63" t="str">
        <f>IF(JM80=0," ",(VLOOKUP(JM80,PROTOKOL!$A$1:$E$28,2))*JN80)</f>
        <v xml:space="preserve"> </v>
      </c>
      <c r="JP80" s="64" t="str">
        <f t="shared" si="167"/>
        <v xml:space="preserve"> </v>
      </c>
      <c r="JQ80" s="65" t="str">
        <f>IF(JM80=0," ",VLOOKUP(JM80,PROTOKOL!$A:$E,5,))</f>
        <v xml:space="preserve"> </v>
      </c>
      <c r="JR80" s="82" t="str">
        <f t="shared" si="168"/>
        <v xml:space="preserve"> </v>
      </c>
      <c r="JS80" s="65"/>
      <c r="JT80" s="82" t="str">
        <f t="shared" si="212"/>
        <v xml:space="preserve"> </v>
      </c>
      <c r="JU80" s="185" t="str">
        <f>IF(JF79+JF80+JF81=7.5,"ü","û")</f>
        <v>ü</v>
      </c>
      <c r="JV80" s="226"/>
      <c r="JW80" s="61" t="s">
        <v>44</v>
      </c>
      <c r="JX80" s="62"/>
      <c r="JY80" s="62"/>
      <c r="JZ80" s="62"/>
      <c r="KA80" s="63" t="str">
        <f>IF(JY80=0," ",(VLOOKUP(JY80,PROTOKOL!$A$1:$E$28,2))*JZ80)</f>
        <v xml:space="preserve"> </v>
      </c>
      <c r="KB80" s="64" t="str">
        <f t="shared" si="169"/>
        <v xml:space="preserve"> </v>
      </c>
      <c r="KC80" s="65" t="str">
        <f>IF(JY80=0," ",VLOOKUP(JY80,PROTOKOL!$A:$E,5,))</f>
        <v xml:space="preserve"> </v>
      </c>
      <c r="KD80" s="82" t="str">
        <f t="shared" si="170"/>
        <v xml:space="preserve"> </v>
      </c>
      <c r="KE80" s="61" t="str">
        <f>IF(KG80=0," ",VLOOKUP(KG80,PROTOKOL!$A:$F,6))</f>
        <v xml:space="preserve"> </v>
      </c>
      <c r="KF80" s="66"/>
      <c r="KG80" s="66"/>
      <c r="KH80" s="62"/>
      <c r="KI80" s="63" t="str">
        <f>IF(KG80=0," ",(VLOOKUP(KG80,PROTOKOL!$A$1:$E$28,2))*KH80)</f>
        <v xml:space="preserve"> </v>
      </c>
      <c r="KJ80" s="64" t="str">
        <f t="shared" si="171"/>
        <v xml:space="preserve"> </v>
      </c>
      <c r="KK80" s="65" t="str">
        <f>IF(KG80=0," ",VLOOKUP(KG80,PROTOKOL!$A:$E,5,))</f>
        <v xml:space="preserve"> </v>
      </c>
      <c r="KL80" s="82" t="str">
        <f t="shared" si="172"/>
        <v xml:space="preserve"> </v>
      </c>
      <c r="KM80" s="65"/>
      <c r="KN80" s="82" t="str">
        <f t="shared" si="213"/>
        <v xml:space="preserve"> </v>
      </c>
      <c r="KO80" s="185" t="str">
        <f>IF(JZ79+JZ80+JZ81=7.5,"ü","û")</f>
        <v>û</v>
      </c>
      <c r="KP80" s="226"/>
      <c r="KQ80" s="61" t="str">
        <f>IF(KS80=0," ",VLOOKUP(KS80,PROTOKOL!$A:$F,6))</f>
        <v>PERDE KESME SULU SİST.</v>
      </c>
      <c r="KR80" s="62">
        <v>70</v>
      </c>
      <c r="KS80" s="62">
        <v>8</v>
      </c>
      <c r="KT80" s="62">
        <v>3.5</v>
      </c>
      <c r="KU80" s="63">
        <f>IF(KS80=0," ",(VLOOKUP(KS80,PROTOKOL!$A$1:$E$28,2))*KT80)</f>
        <v>45.733333333333334</v>
      </c>
      <c r="KV80" s="64">
        <f t="shared" si="173"/>
        <v>24.266666666666666</v>
      </c>
      <c r="KW80" s="65">
        <f>IF(KS80=0," ",VLOOKUP(KS80,PROTOKOL!$A:$E,5,))</f>
        <v>0.49621153846153848</v>
      </c>
      <c r="KX80" s="82">
        <f t="shared" si="174"/>
        <v>12.041399999999999</v>
      </c>
      <c r="KY80" s="61" t="str">
        <f>IF(LA80=0," ",VLOOKUP(LA80,PROTOKOL!$A:$F,6))</f>
        <v xml:space="preserve"> </v>
      </c>
      <c r="KZ80" s="66"/>
      <c r="LA80" s="66"/>
      <c r="LB80" s="62"/>
      <c r="LC80" s="63" t="str">
        <f>IF(LA80=0," ",(VLOOKUP(LA80,PROTOKOL!$A$1:$E$28,2))*LB80)</f>
        <v xml:space="preserve"> </v>
      </c>
      <c r="LD80" s="64" t="str">
        <f t="shared" si="175"/>
        <v xml:space="preserve"> </v>
      </c>
      <c r="LE80" s="65" t="str">
        <f>IF(LA80=0," ",VLOOKUP(LA80,PROTOKOL!$A:$E,5,))</f>
        <v xml:space="preserve"> </v>
      </c>
      <c r="LF80" s="82" t="str">
        <f t="shared" si="176"/>
        <v xml:space="preserve"> </v>
      </c>
      <c r="LG80" s="65"/>
      <c r="LH80" s="82" t="str">
        <f t="shared" si="214"/>
        <v xml:space="preserve"> </v>
      </c>
      <c r="LI80" s="185" t="str">
        <f>IF(JZ79+JZ80+JZ81=7.5,"ü","û")</f>
        <v>û</v>
      </c>
      <c r="LJ80" s="226"/>
      <c r="LK80" s="61" t="str">
        <f>IF(LM80=0," ",VLOOKUP(LM80,PROTOKOL!$A:$F,6))</f>
        <v xml:space="preserve"> </v>
      </c>
      <c r="LL80" s="62"/>
      <c r="LM80" s="62"/>
      <c r="LN80" s="62"/>
      <c r="LO80" s="63" t="str">
        <f>IF(LM80=0," ",(VLOOKUP(LM80,PROTOKOL!$A$1:$E$28,2))*LN80)</f>
        <v xml:space="preserve"> </v>
      </c>
      <c r="LP80" s="64" t="str">
        <f t="shared" si="177"/>
        <v xml:space="preserve"> </v>
      </c>
      <c r="LQ80" s="65" t="str">
        <f>IF(LM80=0," ",VLOOKUP(LM80,PROTOKOL!$A:$E,5,))</f>
        <v xml:space="preserve"> </v>
      </c>
      <c r="LR80" s="82" t="str">
        <f t="shared" si="178"/>
        <v xml:space="preserve"> </v>
      </c>
      <c r="LS80" s="61" t="str">
        <f>IF(LU80=0," ",VLOOKUP(LU80,PROTOKOL!$A:$F,6))</f>
        <v xml:space="preserve"> </v>
      </c>
      <c r="LT80" s="66"/>
      <c r="LU80" s="66"/>
      <c r="LV80" s="62"/>
      <c r="LW80" s="63" t="str">
        <f>IF(LU80=0," ",(VLOOKUP(LU80,PROTOKOL!$A$1:$E$28,2))*LV80)</f>
        <v xml:space="preserve"> </v>
      </c>
      <c r="LX80" s="64" t="str">
        <f t="shared" si="179"/>
        <v xml:space="preserve"> </v>
      </c>
      <c r="LY80" s="65" t="str">
        <f>IF(LU80=0," ",VLOOKUP(LU80,PROTOKOL!$A:$E,5,))</f>
        <v xml:space="preserve"> </v>
      </c>
      <c r="LZ80" s="82" t="str">
        <f t="shared" si="180"/>
        <v xml:space="preserve"> </v>
      </c>
      <c r="MA80" s="65"/>
      <c r="MB80" s="82" t="str">
        <f t="shared" si="215"/>
        <v xml:space="preserve"> </v>
      </c>
      <c r="MC80" s="185" t="str">
        <f>IF(LN79+LN80+LN81=7.5,"ü","û")</f>
        <v>ü</v>
      </c>
      <c r="MD80" s="226"/>
      <c r="ME80" s="61" t="str">
        <f>IF(MG80=0," ",VLOOKUP(MG80,PROTOKOL!$A:$F,6))</f>
        <v xml:space="preserve"> </v>
      </c>
      <c r="MF80" s="62"/>
      <c r="MG80" s="62"/>
      <c r="MH80" s="62"/>
      <c r="MI80" s="63" t="str">
        <f>IF(MG80=0," ",(VLOOKUP(MG80,PROTOKOL!$A$1:$E$28,2))*MH80)</f>
        <v xml:space="preserve"> </v>
      </c>
      <c r="MJ80" s="64" t="str">
        <f t="shared" si="181"/>
        <v xml:space="preserve"> </v>
      </c>
      <c r="MK80" s="65" t="str">
        <f>IF(MG80=0," ",VLOOKUP(MG80,PROTOKOL!$A:$E,5,))</f>
        <v xml:space="preserve"> </v>
      </c>
      <c r="ML80" s="82" t="str">
        <f t="shared" si="182"/>
        <v xml:space="preserve"> </v>
      </c>
      <c r="MM80" s="61" t="str">
        <f>IF(MO80=0," ",VLOOKUP(MO80,PROTOKOL!$A:$F,6))</f>
        <v xml:space="preserve"> </v>
      </c>
      <c r="MN80" s="66"/>
      <c r="MO80" s="66"/>
      <c r="MP80" s="62"/>
      <c r="MQ80" s="63" t="str">
        <f>IF(MO80=0," ",(VLOOKUP(MO80,PROTOKOL!$A$1:$E$28,2))*MP80)</f>
        <v xml:space="preserve"> </v>
      </c>
      <c r="MR80" s="64" t="str">
        <f t="shared" si="183"/>
        <v xml:space="preserve"> </v>
      </c>
      <c r="MS80" s="65" t="str">
        <f>IF(MO80=0," ",VLOOKUP(MO80,PROTOKOL!$A:$E,5,))</f>
        <v xml:space="preserve"> </v>
      </c>
      <c r="MT80" s="82" t="str">
        <f t="shared" si="184"/>
        <v xml:space="preserve"> </v>
      </c>
      <c r="MU80" s="65"/>
      <c r="MV80" s="82" t="str">
        <f t="shared" si="216"/>
        <v xml:space="preserve"> </v>
      </c>
      <c r="MW80" s="185" t="e">
        <f>IF(#REF!+#REF!+#REF!=7.5,"ü","û")</f>
        <v>#REF!</v>
      </c>
      <c r="MX80" s="226"/>
      <c r="MY80" s="61" t="str">
        <f>IF(NA80=0," ",VLOOKUP(NA80,PROTOKOL!$A:$F,6))</f>
        <v xml:space="preserve"> </v>
      </c>
      <c r="MZ80" s="62"/>
      <c r="NA80" s="62"/>
      <c r="NB80" s="62"/>
      <c r="NC80" s="63" t="str">
        <f>IF(NA80=0," ",(VLOOKUP(NA80,PROTOKOL!$A$1:$E$28,2))*NB80)</f>
        <v xml:space="preserve"> </v>
      </c>
      <c r="ND80" s="64" t="str">
        <f t="shared" si="185"/>
        <v xml:space="preserve"> </v>
      </c>
      <c r="NE80" s="65" t="str">
        <f>IF(NA80=0," ",VLOOKUP(NA80,PROTOKOL!$A:$E,5,))</f>
        <v xml:space="preserve"> </v>
      </c>
      <c r="NF80" s="82" t="str">
        <f t="shared" si="186"/>
        <v xml:space="preserve"> </v>
      </c>
      <c r="NG80" s="61" t="str">
        <f>IF(NI80=0," ",VLOOKUP(NI80,PROTOKOL!$A:$F,6))</f>
        <v xml:space="preserve"> </v>
      </c>
      <c r="NH80" s="66"/>
      <c r="NI80" s="66"/>
      <c r="NJ80" s="62"/>
      <c r="NK80" s="63" t="str">
        <f>IF(NI80=0," ",(VLOOKUP(NI80,PROTOKOL!$A$1:$E$28,2))*NJ80)</f>
        <v xml:space="preserve"> </v>
      </c>
      <c r="NL80" s="64" t="str">
        <f t="shared" si="187"/>
        <v xml:space="preserve"> </v>
      </c>
      <c r="NM80" s="65" t="str">
        <f>IF(NI80=0," ",VLOOKUP(NI80,PROTOKOL!$A:$E,5,))</f>
        <v xml:space="preserve"> </v>
      </c>
      <c r="NN80" s="82" t="str">
        <f t="shared" si="188"/>
        <v xml:space="preserve"> </v>
      </c>
      <c r="NO80" s="65"/>
      <c r="NP80" s="82" t="str">
        <f t="shared" si="217"/>
        <v xml:space="preserve"> </v>
      </c>
      <c r="NQ80" s="185" t="str">
        <f>IF(NB79+NB80+NB81=7.5,"ü","û")</f>
        <v>ü</v>
      </c>
      <c r="NR80" s="226"/>
      <c r="NS80" s="61" t="str">
        <f>IF(NU80=0," ",VLOOKUP(NU80,PROTOKOL!$A:$F,6))</f>
        <v>KOKU TESTİ</v>
      </c>
      <c r="NT80" s="62">
        <v>1</v>
      </c>
      <c r="NU80" s="62">
        <v>16</v>
      </c>
      <c r="NV80" s="62">
        <v>0.5</v>
      </c>
      <c r="NW80" s="63">
        <f>IF(NU80=0," ",(VLOOKUP(NU80,PROTOKOL!$A$1:$E$28,2))*NV80)</f>
        <v>0</v>
      </c>
      <c r="NX80" s="64">
        <f t="shared" si="189"/>
        <v>1</v>
      </c>
      <c r="NY80" s="65">
        <f>IF(NU80=0," ",VLOOKUP(NU80,PROTOKOL!$A:$E,5,))</f>
        <v>25.405435113750318</v>
      </c>
      <c r="NZ80" s="82">
        <f>IF(NU80=0," ",NY80*NX80)/7.5*0.5</f>
        <v>1.6936956742500213</v>
      </c>
      <c r="OA80" s="61" t="str">
        <f>IF(OC80=0," ",VLOOKUP(OC80,PROTOKOL!$A:$F,6))</f>
        <v xml:space="preserve"> </v>
      </c>
      <c r="OB80" s="66"/>
      <c r="OC80" s="66"/>
      <c r="OD80" s="62"/>
      <c r="OE80" s="63" t="str">
        <f>IF(OC80=0," ",(VLOOKUP(OC80,PROTOKOL!$A$1:$E$28,2))*OD80)</f>
        <v xml:space="preserve"> </v>
      </c>
      <c r="OF80" s="64" t="str">
        <f t="shared" si="191"/>
        <v xml:space="preserve"> </v>
      </c>
      <c r="OG80" s="65" t="str">
        <f>IF(OC80=0," ",VLOOKUP(OC80,PROTOKOL!$A:$E,5,))</f>
        <v xml:space="preserve"> </v>
      </c>
      <c r="OH80" s="82" t="str">
        <f t="shared" si="192"/>
        <v xml:space="preserve"> </v>
      </c>
      <c r="OI80" s="65"/>
      <c r="OJ80" s="82" t="str">
        <f t="shared" si="218"/>
        <v xml:space="preserve"> </v>
      </c>
      <c r="OK80" s="185" t="str">
        <f>IF(NV79+NV80+NV81=7.5,"ü","û")</f>
        <v>ü</v>
      </c>
      <c r="OL80" s="208">
        <v>20</v>
      </c>
      <c r="OM80" s="226"/>
      <c r="ON80" s="61" t="str">
        <f>IF(OP80=0," ",VLOOKUP(OP80,PROTOKOL!$A:$F,6))</f>
        <v xml:space="preserve"> </v>
      </c>
      <c r="OO80" s="62"/>
      <c r="OP80" s="62"/>
      <c r="OQ80" s="62"/>
      <c r="OR80" s="63" t="str">
        <f>IF(OP80=0," ",(VLOOKUP(OP80,PROTOKOL!$A$1:$E$28,2))*OQ80)</f>
        <v xml:space="preserve"> </v>
      </c>
      <c r="OS80" s="64" t="str">
        <f t="shared" si="193"/>
        <v xml:space="preserve"> </v>
      </c>
      <c r="OT80" s="65" t="str">
        <f>IF(OP80=0," ",VLOOKUP(OP80,PROTOKOL!$A:$E,5,))</f>
        <v xml:space="preserve"> </v>
      </c>
      <c r="OU80" s="82" t="str">
        <f t="shared" si="194"/>
        <v xml:space="preserve"> </v>
      </c>
      <c r="OV80" s="61" t="str">
        <f>IF(OX80=0," ",VLOOKUP(OX80,PROTOKOL!$A:$F,6))</f>
        <v xml:space="preserve"> </v>
      </c>
      <c r="OW80" s="66"/>
      <c r="OX80" s="66"/>
      <c r="OY80" s="62"/>
      <c r="OZ80" s="63" t="str">
        <f>IF(OX80=0," ",(VLOOKUP(OX80,PROTOKOL!$A$1:$E$28,2))*OY80)</f>
        <v xml:space="preserve"> </v>
      </c>
      <c r="PA80" s="64" t="str">
        <f t="shared" si="219"/>
        <v xml:space="preserve"> </v>
      </c>
      <c r="PB80" s="65" t="str">
        <f>IF(OX80=0," ",VLOOKUP(OX80,PROTOKOL!$A:$E,5,))</f>
        <v xml:space="preserve"> </v>
      </c>
      <c r="PC80" s="82" t="str">
        <f t="shared" si="220"/>
        <v xml:space="preserve"> </v>
      </c>
      <c r="PD80" s="82">
        <f t="shared" si="221"/>
        <v>0</v>
      </c>
      <c r="PE80" s="82" t="str">
        <f t="shared" si="222"/>
        <v xml:space="preserve"> </v>
      </c>
      <c r="PF80" s="185" t="str">
        <f>IF(OQ79+OQ80+OQ81=7.5,"ü","û")</f>
        <v>û</v>
      </c>
      <c r="PG80" s="226"/>
      <c r="PH80" s="61" t="str">
        <f>IF(PJ80=0," ",VLOOKUP(PJ80,PROTOKOL!$A:$F,6))</f>
        <v>BANTTA ÜRÜN ATMA</v>
      </c>
      <c r="PI80" s="62">
        <v>1</v>
      </c>
      <c r="PJ80" s="62">
        <v>21</v>
      </c>
      <c r="PK80" s="62">
        <v>2.5</v>
      </c>
      <c r="PL80" s="63">
        <f>IF(PJ80=0," ",(VLOOKUP(PJ80,PROTOKOL!$A$1:$E$28,2))*PK80)</f>
        <v>0</v>
      </c>
      <c r="PM80" s="64">
        <f t="shared" si="195"/>
        <v>1</v>
      </c>
      <c r="PN80" s="65">
        <f>IF(PJ80=0," ",VLOOKUP(PJ80,PROTOKOL!$A:$E,5,))</f>
        <v>22.864891602375288</v>
      </c>
      <c r="PO80" s="82">
        <f>IF(PJ80=0," ",PN80*PM80)/7.5*2.5</f>
        <v>7.6216305341250958</v>
      </c>
      <c r="PP80" s="61" t="str">
        <f>IF(PR80=0," ",VLOOKUP(PR80,PROTOKOL!$A:$F,6))</f>
        <v xml:space="preserve"> </v>
      </c>
      <c r="PQ80" s="66"/>
      <c r="PR80" s="66"/>
      <c r="PS80" s="62"/>
      <c r="PT80" s="63" t="str">
        <f>IF(PR80=0," ",(VLOOKUP(PR80,PROTOKOL!$A$1:$E$28,2))*PS80)</f>
        <v xml:space="preserve"> </v>
      </c>
      <c r="PU80" s="64" t="str">
        <f t="shared" si="197"/>
        <v xml:space="preserve"> </v>
      </c>
      <c r="PV80" s="65" t="str">
        <f>IF(PR80=0," ",VLOOKUP(PR80,PROTOKOL!$A:$E,5,))</f>
        <v xml:space="preserve"> </v>
      </c>
      <c r="PW80" s="82" t="str">
        <f t="shared" si="198"/>
        <v xml:space="preserve"> </v>
      </c>
      <c r="PX80" s="65"/>
      <c r="PY80" s="82" t="str">
        <f t="shared" si="223"/>
        <v xml:space="preserve"> </v>
      </c>
      <c r="PZ80" s="117"/>
      <c r="QA80" s="117"/>
      <c r="QB80" s="117"/>
      <c r="QC80" s="117"/>
      <c r="QD80" s="117"/>
      <c r="QE80" s="117"/>
      <c r="QF80" s="117"/>
      <c r="QG80" s="117"/>
      <c r="QH80" s="117"/>
      <c r="QI80" s="117"/>
      <c r="QJ80" s="117"/>
      <c r="QK80" s="117"/>
      <c r="QL80" s="117"/>
      <c r="QM80" s="117"/>
      <c r="QN80" s="117"/>
      <c r="QO80" s="117"/>
    </row>
    <row r="81" spans="1:457" ht="12.75" customHeight="1" thickBot="1">
      <c r="B81" s="227"/>
      <c r="C81" s="61" t="str">
        <f>IF(E81=0," ",VLOOKUP(E81,PROTOKOL!$A:$F,6))</f>
        <v xml:space="preserve"> </v>
      </c>
      <c r="D81" s="62"/>
      <c r="E81" s="62"/>
      <c r="F81" s="62"/>
      <c r="G81" s="63" t="str">
        <f>IF(E81=0," ",(VLOOKUP(E81,PROTOKOL!$A$1:$E$28,2))*F81)</f>
        <v xml:space="preserve"> </v>
      </c>
      <c r="H81" s="64" t="str">
        <f t="shared" si="113"/>
        <v xml:space="preserve"> </v>
      </c>
      <c r="I81" s="65" t="str">
        <f>IF(E81=0," ",VLOOKUP(E81,PROTOKOL!$A:$E,5,))</f>
        <v xml:space="preserve"> </v>
      </c>
      <c r="J81" s="82" t="str">
        <f t="shared" si="114"/>
        <v xml:space="preserve"> </v>
      </c>
      <c r="K81" s="61" t="str">
        <f>IF(M81=0," ",VLOOKUP(M81,PROTOKOL!$A:$F,6))</f>
        <v xml:space="preserve"> </v>
      </c>
      <c r="L81" s="66"/>
      <c r="M81" s="66"/>
      <c r="N81" s="62"/>
      <c r="O81" s="63" t="str">
        <f>IF(M81=0," ",(VLOOKUP(M81,PROTOKOL!$A$1:$E$28,2))*N81)</f>
        <v xml:space="preserve"> </v>
      </c>
      <c r="P81" s="64" t="str">
        <f t="shared" si="115"/>
        <v xml:space="preserve"> </v>
      </c>
      <c r="Q81" s="65" t="str">
        <f>IF(M81=0," ",VLOOKUP(M81,PROTOKOL!$A:$E,5,))</f>
        <v xml:space="preserve"> </v>
      </c>
      <c r="R81" s="82" t="str">
        <f t="shared" si="116"/>
        <v xml:space="preserve"> </v>
      </c>
      <c r="S81" s="65"/>
      <c r="T81" s="82" t="str">
        <f t="shared" si="199"/>
        <v xml:space="preserve"> </v>
      </c>
      <c r="U81" s="117"/>
      <c r="V81" s="227"/>
      <c r="W81" s="61" t="str">
        <f>IF(Y81=0," ",VLOOKUP(Y81,PROTOKOL!$A:$F,6))</f>
        <v xml:space="preserve"> </v>
      </c>
      <c r="X81" s="62"/>
      <c r="Y81" s="62"/>
      <c r="Z81" s="62"/>
      <c r="AA81" s="63" t="str">
        <f>IF(Y81=0," ",(VLOOKUP(Y81,PROTOKOL!$A$1:$E$28,2))*Z81)</f>
        <v xml:space="preserve"> </v>
      </c>
      <c r="AB81" s="64" t="str">
        <f t="shared" si="117"/>
        <v xml:space="preserve"> </v>
      </c>
      <c r="AC81" s="65" t="str">
        <f>IF(Y81=0," ",VLOOKUP(Y81,PROTOKOL!$A:$E,5,))</f>
        <v xml:space="preserve"> </v>
      </c>
      <c r="AD81" s="82" t="str">
        <f t="shared" si="118"/>
        <v xml:space="preserve"> </v>
      </c>
      <c r="AE81" s="61" t="str">
        <f>IF(AG81=0," ",VLOOKUP(AG81,PROTOKOL!$A:$F,6))</f>
        <v xml:space="preserve"> </v>
      </c>
      <c r="AF81" s="66"/>
      <c r="AG81" s="66"/>
      <c r="AH81" s="62"/>
      <c r="AI81" s="63" t="str">
        <f>IF(AG81=0," ",(VLOOKUP(AG81,PROTOKOL!$A$1:$E$28,2))*AH81)</f>
        <v xml:space="preserve"> </v>
      </c>
      <c r="AJ81" s="64" t="str">
        <f t="shared" si="119"/>
        <v xml:space="preserve"> </v>
      </c>
      <c r="AK81" s="65" t="str">
        <f>IF(AG81=0," ",VLOOKUP(AG81,PROTOKOL!$A:$E,5,))</f>
        <v xml:space="preserve"> </v>
      </c>
      <c r="AL81" s="82" t="str">
        <f t="shared" si="120"/>
        <v xml:space="preserve"> </v>
      </c>
      <c r="AM81" s="65"/>
      <c r="AN81" s="82" t="str">
        <f t="shared" si="200"/>
        <v xml:space="preserve"> </v>
      </c>
      <c r="AO81" s="117"/>
      <c r="AP81" s="227"/>
      <c r="AQ81" s="61" t="str">
        <f>IF(AS81=0," ",VLOOKUP(AS81,PROTOKOL!$A:$F,6))</f>
        <v xml:space="preserve"> </v>
      </c>
      <c r="AR81" s="62"/>
      <c r="AS81" s="62"/>
      <c r="AT81" s="62"/>
      <c r="AU81" s="63" t="str">
        <f>IF(AS81=0," ",(VLOOKUP(AS81,PROTOKOL!$A$1:$E$28,2))*AT81)</f>
        <v xml:space="preserve"> </v>
      </c>
      <c r="AV81" s="64" t="str">
        <f t="shared" si="121"/>
        <v xml:space="preserve"> </v>
      </c>
      <c r="AW81" s="65" t="str">
        <f>IF(AS81=0," ",VLOOKUP(AS81,PROTOKOL!$A:$E,5,))</f>
        <v xml:space="preserve"> </v>
      </c>
      <c r="AX81" s="82" t="str">
        <f t="shared" si="122"/>
        <v xml:space="preserve"> </v>
      </c>
      <c r="AY81" s="61" t="str">
        <f>IF(BA81=0," ",VLOOKUP(BA81,PROTOKOL!$A:$F,6))</f>
        <v xml:space="preserve"> </v>
      </c>
      <c r="AZ81" s="66"/>
      <c r="BA81" s="66"/>
      <c r="BB81" s="62"/>
      <c r="BC81" s="63" t="str">
        <f>IF(BA81=0," ",(VLOOKUP(BA81,PROTOKOL!$A$1:$E$28,2))*BB81)</f>
        <v xml:space="preserve"> </v>
      </c>
      <c r="BD81" s="64" t="str">
        <f t="shared" si="123"/>
        <v xml:space="preserve"> </v>
      </c>
      <c r="BE81" s="65" t="str">
        <f>IF(BA81=0," ",VLOOKUP(BA81,PROTOKOL!$A:$E,5,))</f>
        <v xml:space="preserve"> </v>
      </c>
      <c r="BF81" s="82" t="str">
        <f t="shared" si="124"/>
        <v xml:space="preserve"> </v>
      </c>
      <c r="BG81" s="65"/>
      <c r="BH81" s="82" t="str">
        <f t="shared" si="201"/>
        <v xml:space="preserve"> </v>
      </c>
      <c r="BI81" s="117"/>
      <c r="BJ81" s="227"/>
      <c r="BK81" s="61" t="str">
        <f>IF(BM81=0," ",VLOOKUP(BM81,PROTOKOL!$A:$F,6))</f>
        <v xml:space="preserve"> </v>
      </c>
      <c r="BL81" s="62"/>
      <c r="BM81" s="62"/>
      <c r="BN81" s="62"/>
      <c r="BO81" s="63" t="str">
        <f>IF(BM81=0," ",(VLOOKUP(BM81,PROTOKOL!$A$1:$E$28,2))*BN81)</f>
        <v xml:space="preserve"> </v>
      </c>
      <c r="BP81" s="64" t="str">
        <f t="shared" si="125"/>
        <v xml:space="preserve"> </v>
      </c>
      <c r="BQ81" s="65" t="str">
        <f>IF(BM81=0," ",VLOOKUP(BM81,PROTOKOL!$A:$E,5,))</f>
        <v xml:space="preserve"> </v>
      </c>
      <c r="BR81" s="82" t="str">
        <f t="shared" si="126"/>
        <v xml:space="preserve"> </v>
      </c>
      <c r="BS81" s="61" t="str">
        <f>IF(BU81=0," ",VLOOKUP(BU81,PROTOKOL!$A:$F,6))</f>
        <v xml:space="preserve"> </v>
      </c>
      <c r="BT81" s="66"/>
      <c r="BU81" s="66"/>
      <c r="BV81" s="62"/>
      <c r="BW81" s="63" t="str">
        <f>IF(BU81=0," ",(VLOOKUP(BU81,PROTOKOL!$A$1:$E$28,2))*BV81)</f>
        <v xml:space="preserve"> </v>
      </c>
      <c r="BX81" s="64" t="str">
        <f t="shared" si="127"/>
        <v xml:space="preserve"> </v>
      </c>
      <c r="BY81" s="65" t="str">
        <f>IF(BU81=0," ",VLOOKUP(BU81,PROTOKOL!$A:$E,5,))</f>
        <v xml:space="preserve"> </v>
      </c>
      <c r="BZ81" s="82" t="str">
        <f t="shared" si="128"/>
        <v xml:space="preserve"> </v>
      </c>
      <c r="CA81" s="65"/>
      <c r="CB81" s="82" t="str">
        <f t="shared" si="202"/>
        <v xml:space="preserve"> </v>
      </c>
      <c r="CC81" s="117"/>
      <c r="CD81" s="227"/>
      <c r="CE81" s="61" t="str">
        <f>IF(CG81=0," ",VLOOKUP(CG81,PROTOKOL!$A:$F,6))</f>
        <v xml:space="preserve"> </v>
      </c>
      <c r="CF81" s="62"/>
      <c r="CG81" s="62"/>
      <c r="CH81" s="62"/>
      <c r="CI81" s="63" t="str">
        <f>IF(CG81=0," ",(VLOOKUP(CG81,PROTOKOL!$A$1:$E$28,2))*CH81)</f>
        <v xml:space="preserve"> </v>
      </c>
      <c r="CJ81" s="64" t="str">
        <f t="shared" si="129"/>
        <v xml:space="preserve"> </v>
      </c>
      <c r="CK81" s="65" t="str">
        <f>IF(CG81=0," ",VLOOKUP(CG81,PROTOKOL!$A:$E,5,))</f>
        <v xml:space="preserve"> </v>
      </c>
      <c r="CL81" s="82" t="str">
        <f t="shared" si="130"/>
        <v xml:space="preserve"> </v>
      </c>
      <c r="CM81" s="61" t="str">
        <f>IF(CO81=0," ",VLOOKUP(CO81,PROTOKOL!$A:$F,6))</f>
        <v xml:space="preserve"> </v>
      </c>
      <c r="CN81" s="66"/>
      <c r="CO81" s="66"/>
      <c r="CP81" s="62"/>
      <c r="CQ81" s="63" t="str">
        <f>IF(CO81=0," ",(VLOOKUP(CO81,PROTOKOL!$A$1:$E$28,2))*CP81)</f>
        <v xml:space="preserve"> </v>
      </c>
      <c r="CR81" s="64" t="str">
        <f t="shared" si="131"/>
        <v xml:space="preserve"> </v>
      </c>
      <c r="CS81" s="65" t="str">
        <f>IF(CO81=0," ",VLOOKUP(CO81,PROTOKOL!$A:$E,5,))</f>
        <v xml:space="preserve"> </v>
      </c>
      <c r="CT81" s="82" t="str">
        <f t="shared" si="132"/>
        <v xml:space="preserve"> </v>
      </c>
      <c r="CU81" s="65"/>
      <c r="CV81" s="82" t="str">
        <f t="shared" si="203"/>
        <v xml:space="preserve"> </v>
      </c>
      <c r="CW81" s="117"/>
      <c r="CX81" s="227"/>
      <c r="CY81" s="61" t="str">
        <f>IF(DA81=0," ",VLOOKUP(DA81,PROTOKOL!$A:$F,6))</f>
        <v xml:space="preserve"> </v>
      </c>
      <c r="CZ81" s="62"/>
      <c r="DA81" s="62"/>
      <c r="DB81" s="62"/>
      <c r="DC81" s="63" t="str">
        <f>IF(DA81=0," ",(VLOOKUP(DA81,PROTOKOL!$A$1:$E$28,2))*DB81)</f>
        <v xml:space="preserve"> </v>
      </c>
      <c r="DD81" s="64" t="str">
        <f t="shared" si="133"/>
        <v xml:space="preserve"> </v>
      </c>
      <c r="DE81" s="65" t="str">
        <f>IF(DA81=0," ",VLOOKUP(DA81,PROTOKOL!$A:$E,5,))</f>
        <v xml:space="preserve"> </v>
      </c>
      <c r="DF81" s="82" t="str">
        <f t="shared" si="134"/>
        <v xml:space="preserve"> </v>
      </c>
      <c r="DG81" s="61" t="str">
        <f>IF(DI81=0," ",VLOOKUP(DI81,PROTOKOL!$A:$F,6))</f>
        <v xml:space="preserve"> </v>
      </c>
      <c r="DH81" s="66"/>
      <c r="DI81" s="66"/>
      <c r="DJ81" s="62"/>
      <c r="DK81" s="63" t="str">
        <f>IF(DI81=0," ",(VLOOKUP(DI81,PROTOKOL!$A$1:$E$28,2))*DJ81)</f>
        <v xml:space="preserve"> </v>
      </c>
      <c r="DL81" s="64" t="str">
        <f t="shared" si="135"/>
        <v xml:space="preserve"> </v>
      </c>
      <c r="DM81" s="65" t="str">
        <f>IF(DI81=0," ",VLOOKUP(DI81,PROTOKOL!$A:$E,5,))</f>
        <v xml:space="preserve"> </v>
      </c>
      <c r="DN81" s="82" t="str">
        <f t="shared" si="136"/>
        <v xml:space="preserve"> </v>
      </c>
      <c r="DO81" s="65"/>
      <c r="DP81" s="82" t="str">
        <f t="shared" si="204"/>
        <v xml:space="preserve"> </v>
      </c>
      <c r="DQ81" s="117"/>
      <c r="DR81" s="227"/>
      <c r="DS81" s="61" t="str">
        <f>IF(DU81=0," ",VLOOKUP(DU81,PROTOKOL!$A:$F,6))</f>
        <v xml:space="preserve"> </v>
      </c>
      <c r="DT81" s="62"/>
      <c r="DU81" s="62"/>
      <c r="DV81" s="62"/>
      <c r="DW81" s="63" t="str">
        <f>IF(DU81=0," ",(VLOOKUP(DU81,PROTOKOL!$A$1:$E$28,2))*DV81)</f>
        <v xml:space="preserve"> </v>
      </c>
      <c r="DX81" s="64" t="str">
        <f t="shared" si="137"/>
        <v xml:space="preserve"> </v>
      </c>
      <c r="DY81" s="65" t="str">
        <f>IF(DU81=0," ",VLOOKUP(DU81,PROTOKOL!$A:$E,5,))</f>
        <v xml:space="preserve"> </v>
      </c>
      <c r="DZ81" s="82" t="str">
        <f t="shared" si="138"/>
        <v xml:space="preserve"> </v>
      </c>
      <c r="EA81" s="61" t="str">
        <f>IF(EC81=0," ",VLOOKUP(EC81,PROTOKOL!$A:$F,6))</f>
        <v xml:space="preserve"> </v>
      </c>
      <c r="EB81" s="66"/>
      <c r="EC81" s="66"/>
      <c r="ED81" s="62"/>
      <c r="EE81" s="63" t="str">
        <f>IF(EC81=0," ",(VLOOKUP(EC81,PROTOKOL!$A$1:$E$28,2))*ED81)</f>
        <v xml:space="preserve"> </v>
      </c>
      <c r="EF81" s="64" t="str">
        <f t="shared" si="139"/>
        <v xml:space="preserve"> </v>
      </c>
      <c r="EG81" s="65" t="str">
        <f>IF(EC81=0," ",VLOOKUP(EC81,PROTOKOL!$A:$E,5,))</f>
        <v xml:space="preserve"> </v>
      </c>
      <c r="EH81" s="82" t="str">
        <f t="shared" si="140"/>
        <v xml:space="preserve"> </v>
      </c>
      <c r="EI81" s="65"/>
      <c r="EJ81" s="82" t="str">
        <f t="shared" si="205"/>
        <v xml:space="preserve"> </v>
      </c>
      <c r="EK81" s="117"/>
      <c r="EL81" s="227"/>
      <c r="EM81" s="61" t="str">
        <f>IF(EO81=0," ",VLOOKUP(EO81,PROTOKOL!$A:$F,6))</f>
        <v xml:space="preserve"> </v>
      </c>
      <c r="EN81" s="62"/>
      <c r="EO81" s="62"/>
      <c r="EP81" s="62"/>
      <c r="EQ81" s="63" t="str">
        <f>IF(EO81=0," ",(VLOOKUP(EO81,PROTOKOL!$A$1:$E$28,2))*EP81)</f>
        <v xml:space="preserve"> </v>
      </c>
      <c r="ER81" s="64" t="str">
        <f t="shared" si="141"/>
        <v xml:space="preserve"> </v>
      </c>
      <c r="ES81" s="65" t="str">
        <f>IF(EO81=0," ",VLOOKUP(EO81,PROTOKOL!$A:$E,5,))</f>
        <v xml:space="preserve"> </v>
      </c>
      <c r="ET81" s="82" t="str">
        <f t="shared" si="142"/>
        <v xml:space="preserve"> </v>
      </c>
      <c r="EU81" s="61" t="str">
        <f>IF(EW81=0," ",VLOOKUP(EW81,PROTOKOL!$A:$F,6))</f>
        <v xml:space="preserve"> </v>
      </c>
      <c r="EV81" s="66"/>
      <c r="EW81" s="66"/>
      <c r="EX81" s="62"/>
      <c r="EY81" s="63" t="str">
        <f>IF(EW81=0," ",(VLOOKUP(EW81,PROTOKOL!$A$1:$E$28,2))*EX81)</f>
        <v xml:space="preserve"> </v>
      </c>
      <c r="EZ81" s="64" t="str">
        <f t="shared" si="143"/>
        <v xml:space="preserve"> </v>
      </c>
      <c r="FA81" s="65" t="str">
        <f>IF(EW81=0," ",VLOOKUP(EW81,PROTOKOL!$A:$E,5,))</f>
        <v xml:space="preserve"> </v>
      </c>
      <c r="FB81" s="82" t="str">
        <f t="shared" si="144"/>
        <v xml:space="preserve"> </v>
      </c>
      <c r="FC81" s="65"/>
      <c r="FD81" s="82" t="str">
        <f t="shared" si="206"/>
        <v xml:space="preserve"> </v>
      </c>
      <c r="FE81" s="117"/>
      <c r="FF81" s="227"/>
      <c r="FG81" s="61" t="str">
        <f>IF(FI81=0," ",VLOOKUP(FI81,PROTOKOL!$A:$F,6))</f>
        <v xml:space="preserve"> </v>
      </c>
      <c r="FH81" s="62"/>
      <c r="FI81" s="62"/>
      <c r="FJ81" s="62"/>
      <c r="FK81" s="63" t="str">
        <f>IF(FI81=0," ",(VLOOKUP(FI81,PROTOKOL!$A$1:$E$28,2))*FJ81)</f>
        <v xml:space="preserve"> </v>
      </c>
      <c r="FL81" s="64" t="str">
        <f t="shared" si="145"/>
        <v xml:space="preserve"> </v>
      </c>
      <c r="FM81" s="65" t="str">
        <f>IF(FI81=0," ",VLOOKUP(FI81,PROTOKOL!$A:$E,5,))</f>
        <v xml:space="preserve"> </v>
      </c>
      <c r="FN81" s="82" t="str">
        <f t="shared" si="146"/>
        <v xml:space="preserve"> </v>
      </c>
      <c r="FO81" s="61" t="str">
        <f>IF(FQ81=0," ",VLOOKUP(FQ81,PROTOKOL!$A:$F,6))</f>
        <v xml:space="preserve"> </v>
      </c>
      <c r="FP81" s="66"/>
      <c r="FQ81" s="66"/>
      <c r="FR81" s="62"/>
      <c r="FS81" s="63" t="str">
        <f>IF(FQ81=0," ",(VLOOKUP(FQ81,PROTOKOL!$A$1:$E$28,2))*FR81)</f>
        <v xml:space="preserve"> </v>
      </c>
      <c r="FT81" s="64" t="str">
        <f t="shared" si="147"/>
        <v xml:space="preserve"> </v>
      </c>
      <c r="FU81" s="65" t="str">
        <f>IF(FQ81=0," ",VLOOKUP(FQ81,PROTOKOL!$A:$E,5,))</f>
        <v xml:space="preserve"> </v>
      </c>
      <c r="FV81" s="82" t="str">
        <f t="shared" si="148"/>
        <v xml:space="preserve"> </v>
      </c>
      <c r="FW81" s="65"/>
      <c r="FX81" s="82" t="str">
        <f t="shared" si="207"/>
        <v xml:space="preserve"> </v>
      </c>
      <c r="FY81" s="117"/>
      <c r="FZ81" s="227"/>
      <c r="GA81" s="61" t="str">
        <f>IF(GC81=0," ",VLOOKUP(GC81,PROTOKOL!$A:$F,6))</f>
        <v xml:space="preserve"> </v>
      </c>
      <c r="GB81" s="62"/>
      <c r="GC81" s="62"/>
      <c r="GD81" s="62"/>
      <c r="GE81" s="63" t="str">
        <f>IF(GC81=0," ",(VLOOKUP(GC81,PROTOKOL!$A$1:$E$28,2))*GD81)</f>
        <v xml:space="preserve"> </v>
      </c>
      <c r="GF81" s="64" t="str">
        <f t="shared" si="149"/>
        <v xml:space="preserve"> </v>
      </c>
      <c r="GG81" s="65" t="str">
        <f>IF(GC81=0," ",VLOOKUP(GC81,PROTOKOL!$A:$E,5,))</f>
        <v xml:space="preserve"> </v>
      </c>
      <c r="GH81" s="82" t="str">
        <f t="shared" si="150"/>
        <v xml:space="preserve"> </v>
      </c>
      <c r="GI81" s="61" t="str">
        <f>IF(GK81=0," ",VLOOKUP(GK81,PROTOKOL!$A:$F,6))</f>
        <v xml:space="preserve"> </v>
      </c>
      <c r="GJ81" s="66"/>
      <c r="GK81" s="66"/>
      <c r="GL81" s="62"/>
      <c r="GM81" s="63" t="str">
        <f>IF(GK81=0," ",(VLOOKUP(GK81,PROTOKOL!$A$1:$E$28,2))*GL81)</f>
        <v xml:space="preserve"> </v>
      </c>
      <c r="GN81" s="64" t="str">
        <f t="shared" si="151"/>
        <v xml:space="preserve"> </v>
      </c>
      <c r="GO81" s="65" t="str">
        <f>IF(GK81=0," ",VLOOKUP(GK81,PROTOKOL!$A:$E,5,))</f>
        <v xml:space="preserve"> </v>
      </c>
      <c r="GP81" s="82" t="str">
        <f t="shared" si="152"/>
        <v xml:space="preserve"> </v>
      </c>
      <c r="GQ81" s="65"/>
      <c r="GR81" s="82" t="str">
        <f t="shared" si="208"/>
        <v xml:space="preserve"> </v>
      </c>
      <c r="GS81" s="117"/>
      <c r="GT81" s="227"/>
      <c r="GU81" s="61" t="str">
        <f>IF(GW81=0," ",VLOOKUP(GW81,PROTOKOL!$A:$F,6))</f>
        <v xml:space="preserve"> </v>
      </c>
      <c r="GV81" s="62"/>
      <c r="GW81" s="62"/>
      <c r="GX81" s="62"/>
      <c r="GY81" s="63" t="str">
        <f>IF(GW81=0," ",(VLOOKUP(GW81,PROTOKOL!$A$1:$E$28,2))*GX81)</f>
        <v xml:space="preserve"> </v>
      </c>
      <c r="GZ81" s="64" t="str">
        <f t="shared" si="153"/>
        <v xml:space="preserve"> </v>
      </c>
      <c r="HA81" s="65" t="str">
        <f>IF(GW81=0," ",VLOOKUP(GW81,PROTOKOL!$A:$E,5,))</f>
        <v xml:space="preserve"> </v>
      </c>
      <c r="HB81" s="82" t="str">
        <f t="shared" si="154"/>
        <v xml:space="preserve"> </v>
      </c>
      <c r="HC81" s="61" t="str">
        <f>IF(HE81=0," ",VLOOKUP(HE81,PROTOKOL!$A:$F,6))</f>
        <v xml:space="preserve"> </v>
      </c>
      <c r="HD81" s="66"/>
      <c r="HE81" s="66"/>
      <c r="HF81" s="62"/>
      <c r="HG81" s="63" t="str">
        <f>IF(HE81=0," ",(VLOOKUP(HE81,PROTOKOL!$A$1:$E$28,2))*HF81)</f>
        <v xml:space="preserve"> </v>
      </c>
      <c r="HH81" s="64" t="str">
        <f t="shared" si="155"/>
        <v xml:space="preserve"> </v>
      </c>
      <c r="HI81" s="65" t="str">
        <f>IF(HE81=0," ",VLOOKUP(HE81,PROTOKOL!$A:$E,5,))</f>
        <v xml:space="preserve"> </v>
      </c>
      <c r="HJ81" s="82" t="str">
        <f t="shared" si="156"/>
        <v xml:space="preserve"> </v>
      </c>
      <c r="HK81" s="65"/>
      <c r="HL81" s="82" t="str">
        <f t="shared" si="209"/>
        <v xml:space="preserve"> </v>
      </c>
      <c r="HM81" s="117"/>
      <c r="HN81" s="227"/>
      <c r="HO81" s="61" t="str">
        <f>IF(HQ81=0," ",VLOOKUP(HQ81,PROTOKOL!$A:$F,6))</f>
        <v xml:space="preserve"> </v>
      </c>
      <c r="HP81" s="62"/>
      <c r="HQ81" s="62"/>
      <c r="HR81" s="62"/>
      <c r="HS81" s="63" t="str">
        <f>IF(HQ81=0," ",(VLOOKUP(HQ81,PROTOKOL!$A$1:$E$28,2))*HR81)</f>
        <v xml:space="preserve"> </v>
      </c>
      <c r="HT81" s="64" t="str">
        <f t="shared" si="157"/>
        <v xml:space="preserve"> </v>
      </c>
      <c r="HU81" s="65" t="str">
        <f>IF(HQ81=0," ",VLOOKUP(HQ81,PROTOKOL!$A:$E,5,))</f>
        <v xml:space="preserve"> </v>
      </c>
      <c r="HV81" s="82" t="str">
        <f t="shared" si="158"/>
        <v xml:space="preserve"> </v>
      </c>
      <c r="HW81" s="61" t="str">
        <f>IF(HY81=0," ",VLOOKUP(HY81,PROTOKOL!$A:$F,6))</f>
        <v xml:space="preserve"> </v>
      </c>
      <c r="HX81" s="66"/>
      <c r="HY81" s="66"/>
      <c r="HZ81" s="62"/>
      <c r="IA81" s="63" t="str">
        <f>IF(HY81=0," ",(VLOOKUP(HY81,PROTOKOL!$A$1:$E$28,2))*HZ81)</f>
        <v xml:space="preserve"> </v>
      </c>
      <c r="IB81" s="64" t="str">
        <f t="shared" si="159"/>
        <v xml:space="preserve"> </v>
      </c>
      <c r="IC81" s="65" t="str">
        <f>IF(HY81=0," ",VLOOKUP(HY81,PROTOKOL!$A:$E,5,))</f>
        <v xml:space="preserve"> </v>
      </c>
      <c r="ID81" s="82" t="str">
        <f t="shared" si="160"/>
        <v xml:space="preserve"> </v>
      </c>
      <c r="IE81" s="65"/>
      <c r="IF81" s="82" t="str">
        <f t="shared" si="210"/>
        <v xml:space="preserve"> </v>
      </c>
      <c r="IG81" s="117"/>
      <c r="IH81" s="227"/>
      <c r="II81" s="61" t="str">
        <f>IF(IK81=0," ",VLOOKUP(IK81,PROTOKOL!$A:$F,6))</f>
        <v xml:space="preserve"> </v>
      </c>
      <c r="IJ81" s="62"/>
      <c r="IK81" s="62"/>
      <c r="IL81" s="62"/>
      <c r="IM81" s="63" t="str">
        <f>IF(IK81=0," ",(VLOOKUP(IK81,PROTOKOL!$A$1:$E$28,2))*IL81)</f>
        <v xml:space="preserve"> </v>
      </c>
      <c r="IN81" s="64" t="str">
        <f t="shared" si="161"/>
        <v xml:space="preserve"> </v>
      </c>
      <c r="IO81" s="65" t="str">
        <f>IF(IK81=0," ",VLOOKUP(IK81,PROTOKOL!$A:$E,5,))</f>
        <v xml:space="preserve"> </v>
      </c>
      <c r="IP81" s="82" t="str">
        <f t="shared" si="162"/>
        <v xml:space="preserve"> </v>
      </c>
      <c r="IQ81" s="61" t="str">
        <f>IF(IS81=0," ",VLOOKUP(IS81,PROTOKOL!$A:$F,6))</f>
        <v xml:space="preserve"> </v>
      </c>
      <c r="IR81" s="66"/>
      <c r="IS81" s="66"/>
      <c r="IT81" s="62"/>
      <c r="IU81" s="63" t="str">
        <f>IF(IS81=0," ",(VLOOKUP(IS81,PROTOKOL!$A$1:$E$28,2))*IT81)</f>
        <v xml:space="preserve"> </v>
      </c>
      <c r="IV81" s="64" t="str">
        <f t="shared" si="163"/>
        <v xml:space="preserve"> </v>
      </c>
      <c r="IW81" s="65" t="str">
        <f>IF(IS81=0," ",VLOOKUP(IS81,PROTOKOL!$A:$E,5,))</f>
        <v xml:space="preserve"> </v>
      </c>
      <c r="IX81" s="82" t="str">
        <f t="shared" si="164"/>
        <v xml:space="preserve"> </v>
      </c>
      <c r="IY81" s="65"/>
      <c r="IZ81" s="82" t="str">
        <f t="shared" si="211"/>
        <v xml:space="preserve"> </v>
      </c>
      <c r="JA81" s="117"/>
      <c r="JB81" s="227"/>
      <c r="JC81" s="61" t="str">
        <f>IF(JE81=0," ",VLOOKUP(JE81,PROTOKOL!$A:$F,6))</f>
        <v>KOKU TESTİ</v>
      </c>
      <c r="JD81" s="62">
        <v>1</v>
      </c>
      <c r="JE81" s="62">
        <v>16</v>
      </c>
      <c r="JF81" s="62">
        <v>1.5</v>
      </c>
      <c r="JG81" s="63">
        <f>IF(JE81=0," ",(VLOOKUP(JE81,PROTOKOL!$A$1:$E$28,2))*JF81)</f>
        <v>0</v>
      </c>
      <c r="JH81" s="64">
        <f t="shared" si="165"/>
        <v>1</v>
      </c>
      <c r="JI81" s="65">
        <f>IF(JE81=0," ",VLOOKUP(JE81,PROTOKOL!$A:$E,5,))</f>
        <v>25.405435113750318</v>
      </c>
      <c r="JJ81" s="82">
        <f>IF(JE81=0," ",JI81*JH81)/7.5*1.5</f>
        <v>5.0810870227500642</v>
      </c>
      <c r="JK81" s="61" t="str">
        <f>IF(JM81=0," ",VLOOKUP(JM81,PROTOKOL!$A:$F,6))</f>
        <v xml:space="preserve"> </v>
      </c>
      <c r="JL81" s="66"/>
      <c r="JM81" s="66"/>
      <c r="JN81" s="62"/>
      <c r="JO81" s="63" t="str">
        <f>IF(JM81=0," ",(VLOOKUP(JM81,PROTOKOL!$A$1:$E$28,2))*JN81)</f>
        <v xml:space="preserve"> </v>
      </c>
      <c r="JP81" s="64" t="str">
        <f t="shared" si="167"/>
        <v xml:space="preserve"> </v>
      </c>
      <c r="JQ81" s="65" t="str">
        <f>IF(JM81=0," ",VLOOKUP(JM81,PROTOKOL!$A:$E,5,))</f>
        <v xml:space="preserve"> </v>
      </c>
      <c r="JR81" s="82" t="str">
        <f t="shared" si="168"/>
        <v xml:space="preserve"> </v>
      </c>
      <c r="JS81" s="65"/>
      <c r="JT81" s="82" t="str">
        <f t="shared" si="212"/>
        <v xml:space="preserve"> </v>
      </c>
      <c r="JU81" s="117"/>
      <c r="JV81" s="227"/>
      <c r="JW81" s="61" t="str">
        <f>IF(JY81=0," ",VLOOKUP(JY81,PROTOKOL!$A:$F,6))</f>
        <v xml:space="preserve"> </v>
      </c>
      <c r="JX81" s="62"/>
      <c r="JY81" s="62"/>
      <c r="JZ81" s="62"/>
      <c r="KA81" s="63" t="str">
        <f>IF(JY81=0," ",(VLOOKUP(JY81,PROTOKOL!$A$1:$E$28,2))*JZ81)</f>
        <v xml:space="preserve"> </v>
      </c>
      <c r="KB81" s="64" t="str">
        <f t="shared" si="169"/>
        <v xml:space="preserve"> </v>
      </c>
      <c r="KC81" s="65" t="str">
        <f>IF(JY81=0," ",VLOOKUP(JY81,PROTOKOL!$A:$E,5,))</f>
        <v xml:space="preserve"> </v>
      </c>
      <c r="KD81" s="82" t="str">
        <f t="shared" si="170"/>
        <v xml:space="preserve"> </v>
      </c>
      <c r="KE81" s="61" t="str">
        <f>IF(KG81=0," ",VLOOKUP(KG81,PROTOKOL!$A:$F,6))</f>
        <v xml:space="preserve"> </v>
      </c>
      <c r="KF81" s="66"/>
      <c r="KG81" s="66"/>
      <c r="KH81" s="62"/>
      <c r="KI81" s="63" t="str">
        <f>IF(KG81=0," ",(VLOOKUP(KG81,PROTOKOL!$A$1:$E$28,2))*KH81)</f>
        <v xml:space="preserve"> </v>
      </c>
      <c r="KJ81" s="64" t="str">
        <f t="shared" si="171"/>
        <v xml:space="preserve"> </v>
      </c>
      <c r="KK81" s="65" t="str">
        <f>IF(KG81=0," ",VLOOKUP(KG81,PROTOKOL!$A:$E,5,))</f>
        <v xml:space="preserve"> </v>
      </c>
      <c r="KL81" s="82" t="str">
        <f t="shared" si="172"/>
        <v xml:space="preserve"> </v>
      </c>
      <c r="KM81" s="65"/>
      <c r="KN81" s="82" t="str">
        <f t="shared" si="213"/>
        <v xml:space="preserve"> </v>
      </c>
      <c r="KO81" s="117"/>
      <c r="KP81" s="227"/>
      <c r="KQ81" s="61" t="str">
        <f>IF(KS81=0," ",VLOOKUP(KS81,PROTOKOL!$A:$F,6))</f>
        <v>KOKU TESTİ</v>
      </c>
      <c r="KR81" s="62">
        <v>1</v>
      </c>
      <c r="KS81" s="62">
        <v>16</v>
      </c>
      <c r="KT81" s="62">
        <v>1</v>
      </c>
      <c r="KU81" s="63">
        <f>IF(KS81=0," ",(VLOOKUP(KS81,PROTOKOL!$A$1:$E$28,2))*KT81)</f>
        <v>0</v>
      </c>
      <c r="KV81" s="64">
        <f t="shared" si="173"/>
        <v>1</v>
      </c>
      <c r="KW81" s="65">
        <f>IF(KS81=0," ",VLOOKUP(KS81,PROTOKOL!$A:$E,5,))</f>
        <v>25.405435113750318</v>
      </c>
      <c r="KX81" s="82">
        <f>IF(KS81=0," ",KW81*KV81)/7.5*1</f>
        <v>3.3873913485000426</v>
      </c>
      <c r="KY81" s="61" t="str">
        <f>IF(LA81=0," ",VLOOKUP(LA81,PROTOKOL!$A:$F,6))</f>
        <v xml:space="preserve"> </v>
      </c>
      <c r="KZ81" s="66"/>
      <c r="LA81" s="66"/>
      <c r="LB81" s="62"/>
      <c r="LC81" s="63" t="str">
        <f>IF(LA81=0," ",(VLOOKUP(LA81,PROTOKOL!$A$1:$E$28,2))*LB81)</f>
        <v xml:space="preserve"> </v>
      </c>
      <c r="LD81" s="64" t="str">
        <f t="shared" si="175"/>
        <v xml:space="preserve"> </v>
      </c>
      <c r="LE81" s="65" t="str">
        <f>IF(LA81=0," ",VLOOKUP(LA81,PROTOKOL!$A:$E,5,))</f>
        <v xml:space="preserve"> </v>
      </c>
      <c r="LF81" s="82" t="str">
        <f t="shared" si="176"/>
        <v xml:space="preserve"> </v>
      </c>
      <c r="LG81" s="65"/>
      <c r="LH81" s="82" t="str">
        <f t="shared" si="214"/>
        <v xml:space="preserve"> </v>
      </c>
      <c r="LI81" s="117"/>
      <c r="LJ81" s="227"/>
      <c r="LK81" s="61" t="str">
        <f>IF(LM81=0," ",VLOOKUP(LM81,PROTOKOL!$A:$F,6))</f>
        <v xml:space="preserve"> </v>
      </c>
      <c r="LL81" s="62"/>
      <c r="LM81" s="62"/>
      <c r="LN81" s="62"/>
      <c r="LO81" s="63" t="str">
        <f>IF(LM81=0," ",(VLOOKUP(LM81,PROTOKOL!$A$1:$E$28,2))*LN81)</f>
        <v xml:space="preserve"> </v>
      </c>
      <c r="LP81" s="64" t="str">
        <f t="shared" si="177"/>
        <v xml:space="preserve"> </v>
      </c>
      <c r="LQ81" s="65" t="str">
        <f>IF(LM81=0," ",VLOOKUP(LM81,PROTOKOL!$A:$E,5,))</f>
        <v xml:space="preserve"> </v>
      </c>
      <c r="LR81" s="82" t="str">
        <f t="shared" si="178"/>
        <v xml:space="preserve"> </v>
      </c>
      <c r="LS81" s="61" t="str">
        <f>IF(LU81=0," ",VLOOKUP(LU81,PROTOKOL!$A:$F,6))</f>
        <v xml:space="preserve"> </v>
      </c>
      <c r="LT81" s="66"/>
      <c r="LU81" s="66"/>
      <c r="LV81" s="62"/>
      <c r="LW81" s="63" t="str">
        <f>IF(LU81=0," ",(VLOOKUP(LU81,PROTOKOL!$A$1:$E$28,2))*LV81)</f>
        <v xml:space="preserve"> </v>
      </c>
      <c r="LX81" s="64" t="str">
        <f t="shared" si="179"/>
        <v xml:space="preserve"> </v>
      </c>
      <c r="LY81" s="65" t="str">
        <f>IF(LU81=0," ",VLOOKUP(LU81,PROTOKOL!$A:$E,5,))</f>
        <v xml:space="preserve"> </v>
      </c>
      <c r="LZ81" s="82" t="str">
        <f t="shared" si="180"/>
        <v xml:space="preserve"> </v>
      </c>
      <c r="MA81" s="65"/>
      <c r="MB81" s="82" t="str">
        <f t="shared" si="215"/>
        <v xml:space="preserve"> </v>
      </c>
      <c r="MC81" s="117"/>
      <c r="MD81" s="227"/>
      <c r="ME81" s="61" t="str">
        <f>IF(MG81=0," ",VLOOKUP(MG81,PROTOKOL!$A:$F,6))</f>
        <v xml:space="preserve"> </v>
      </c>
      <c r="MF81" s="62"/>
      <c r="MG81" s="62"/>
      <c r="MH81" s="62"/>
      <c r="MI81" s="63" t="str">
        <f>IF(MG81=0," ",(VLOOKUP(MG81,PROTOKOL!$A$1:$E$28,2))*MH81)</f>
        <v xml:space="preserve"> </v>
      </c>
      <c r="MJ81" s="64" t="str">
        <f t="shared" si="181"/>
        <v xml:space="preserve"> </v>
      </c>
      <c r="MK81" s="65" t="str">
        <f>IF(MG81=0," ",VLOOKUP(MG81,PROTOKOL!$A:$E,5,))</f>
        <v xml:space="preserve"> </v>
      </c>
      <c r="ML81" s="82" t="str">
        <f t="shared" si="182"/>
        <v xml:space="preserve"> </v>
      </c>
      <c r="MM81" s="61" t="str">
        <f>IF(MO81=0," ",VLOOKUP(MO81,PROTOKOL!$A:$F,6))</f>
        <v xml:space="preserve"> </v>
      </c>
      <c r="MN81" s="66"/>
      <c r="MO81" s="66"/>
      <c r="MP81" s="62"/>
      <c r="MQ81" s="63" t="str">
        <f>IF(MO81=0," ",(VLOOKUP(MO81,PROTOKOL!$A$1:$E$28,2))*MP81)</f>
        <v xml:space="preserve"> </v>
      </c>
      <c r="MR81" s="64" t="str">
        <f t="shared" si="183"/>
        <v xml:space="preserve"> </v>
      </c>
      <c r="MS81" s="65" t="str">
        <f>IF(MO81=0," ",VLOOKUP(MO81,PROTOKOL!$A:$E,5,))</f>
        <v xml:space="preserve"> </v>
      </c>
      <c r="MT81" s="82" t="str">
        <f t="shared" si="184"/>
        <v xml:space="preserve"> </v>
      </c>
      <c r="MU81" s="65"/>
      <c r="MV81" s="82" t="str">
        <f t="shared" si="216"/>
        <v xml:space="preserve"> </v>
      </c>
      <c r="MW81" s="117"/>
      <c r="MX81" s="227"/>
      <c r="MY81" s="61" t="str">
        <f>IF(NA81=0," ",VLOOKUP(NA81,PROTOKOL!$A:$F,6))</f>
        <v xml:space="preserve"> </v>
      </c>
      <c r="MZ81" s="62"/>
      <c r="NA81" s="62"/>
      <c r="NB81" s="62"/>
      <c r="NC81" s="63" t="str">
        <f>IF(NA81=0," ",(VLOOKUP(NA81,PROTOKOL!$A$1:$E$28,2))*NB81)</f>
        <v xml:space="preserve"> </v>
      </c>
      <c r="ND81" s="64" t="str">
        <f t="shared" si="185"/>
        <v xml:space="preserve"> </v>
      </c>
      <c r="NE81" s="65" t="str">
        <f>IF(NA81=0," ",VLOOKUP(NA81,PROTOKOL!$A:$E,5,))</f>
        <v xml:space="preserve"> </v>
      </c>
      <c r="NF81" s="82" t="str">
        <f t="shared" si="186"/>
        <v xml:space="preserve"> </v>
      </c>
      <c r="NG81" s="61" t="str">
        <f>IF(NI81=0," ",VLOOKUP(NI81,PROTOKOL!$A:$F,6))</f>
        <v xml:space="preserve"> </v>
      </c>
      <c r="NH81" s="66"/>
      <c r="NI81" s="66"/>
      <c r="NJ81" s="62"/>
      <c r="NK81" s="63" t="str">
        <f>IF(NI81=0," ",(VLOOKUP(NI81,PROTOKOL!$A$1:$E$28,2))*NJ81)</f>
        <v xml:space="preserve"> </v>
      </c>
      <c r="NL81" s="64" t="str">
        <f t="shared" si="187"/>
        <v xml:space="preserve"> </v>
      </c>
      <c r="NM81" s="65" t="str">
        <f>IF(NI81=0," ",VLOOKUP(NI81,PROTOKOL!$A:$E,5,))</f>
        <v xml:space="preserve"> </v>
      </c>
      <c r="NN81" s="82" t="str">
        <f t="shared" si="188"/>
        <v xml:space="preserve"> </v>
      </c>
      <c r="NO81" s="65"/>
      <c r="NP81" s="82" t="str">
        <f t="shared" si="217"/>
        <v xml:space="preserve"> </v>
      </c>
      <c r="NQ81" s="117"/>
      <c r="NR81" s="227"/>
      <c r="NS81" s="61" t="str">
        <f>IF(NU81=0," ",VLOOKUP(NU81,PROTOKOL!$A:$F,6))</f>
        <v>BANTTA ÜRÜN ATMA</v>
      </c>
      <c r="NT81" s="62">
        <v>1</v>
      </c>
      <c r="NU81" s="62">
        <v>21</v>
      </c>
      <c r="NV81" s="62">
        <v>4</v>
      </c>
      <c r="NW81" s="63">
        <f>IF(NU81=0," ",(VLOOKUP(NU81,PROTOKOL!$A$1:$E$28,2))*NV81)</f>
        <v>0</v>
      </c>
      <c r="NX81" s="64">
        <f t="shared" si="189"/>
        <v>1</v>
      </c>
      <c r="NY81" s="65">
        <f>IF(NU81=0," ",VLOOKUP(NU81,PROTOKOL!$A:$E,5,))</f>
        <v>22.864891602375288</v>
      </c>
      <c r="NZ81" s="82">
        <f>IF(NU81=0," ",NY81*NX81)/7.5*4</f>
        <v>12.194608854600153</v>
      </c>
      <c r="OA81" s="61" t="str">
        <f>IF(OC81=0," ",VLOOKUP(OC81,PROTOKOL!$A:$F,6))</f>
        <v xml:space="preserve"> </v>
      </c>
      <c r="OB81" s="66"/>
      <c r="OC81" s="66"/>
      <c r="OD81" s="62"/>
      <c r="OE81" s="63" t="str">
        <f>IF(OC81=0," ",(VLOOKUP(OC81,PROTOKOL!$A$1:$E$28,2))*OD81)</f>
        <v xml:space="preserve"> </v>
      </c>
      <c r="OF81" s="64" t="str">
        <f t="shared" si="191"/>
        <v xml:space="preserve"> </v>
      </c>
      <c r="OG81" s="65" t="str">
        <f>IF(OC81=0," ",VLOOKUP(OC81,PROTOKOL!$A:$E,5,))</f>
        <v xml:space="preserve"> </v>
      </c>
      <c r="OH81" s="82" t="str">
        <f t="shared" si="192"/>
        <v xml:space="preserve"> </v>
      </c>
      <c r="OI81" s="65"/>
      <c r="OJ81" s="82" t="str">
        <f t="shared" si="218"/>
        <v xml:space="preserve"> </v>
      </c>
      <c r="OK81" s="117"/>
      <c r="OL81" s="209">
        <v>20</v>
      </c>
      <c r="OM81" s="226"/>
      <c r="ON81" s="61" t="str">
        <f>IF(OP81=0," ",VLOOKUP(OP81,PROTOKOL!$A:$F,6))</f>
        <v xml:space="preserve"> </v>
      </c>
      <c r="OO81" s="62"/>
      <c r="OP81" s="62"/>
      <c r="OQ81" s="62"/>
      <c r="OR81" s="63" t="str">
        <f>IF(OP81=0," ",(VLOOKUP(OP81,PROTOKOL!$A$1:$E$28,2))*OQ81)</f>
        <v xml:space="preserve"> </v>
      </c>
      <c r="OS81" s="64" t="str">
        <f t="shared" si="193"/>
        <v xml:space="preserve"> </v>
      </c>
      <c r="OT81" s="65" t="str">
        <f>IF(OP81=0," ",VLOOKUP(OP81,PROTOKOL!$A:$E,5,))</f>
        <v xml:space="preserve"> </v>
      </c>
      <c r="OU81" s="82" t="str">
        <f t="shared" si="194"/>
        <v xml:space="preserve"> </v>
      </c>
      <c r="OV81" s="61" t="str">
        <f>IF(OX81=0," ",VLOOKUP(OX81,PROTOKOL!$A:$F,6))</f>
        <v xml:space="preserve"> </v>
      </c>
      <c r="OW81" s="66"/>
      <c r="OX81" s="66"/>
      <c r="OY81" s="62"/>
      <c r="OZ81" s="63" t="str">
        <f>IF(OX81=0," ",(VLOOKUP(OX81,PROTOKOL!$A$1:$E$28,2))*OY81)</f>
        <v xml:space="preserve"> </v>
      </c>
      <c r="PA81" s="64" t="str">
        <f t="shared" si="219"/>
        <v xml:space="preserve"> </v>
      </c>
      <c r="PB81" s="65" t="str">
        <f>IF(OX81=0," ",VLOOKUP(OX81,PROTOKOL!$A:$E,5,))</f>
        <v xml:space="preserve"> </v>
      </c>
      <c r="PC81" s="82" t="str">
        <f t="shared" si="220"/>
        <v xml:space="preserve"> </v>
      </c>
      <c r="PD81" s="82">
        <f t="shared" si="221"/>
        <v>0</v>
      </c>
      <c r="PE81" s="82" t="str">
        <f t="shared" si="222"/>
        <v xml:space="preserve"> </v>
      </c>
      <c r="PF81" s="117"/>
      <c r="PG81" s="227"/>
      <c r="PH81" s="61" t="str">
        <f>IF(PJ81=0," ",VLOOKUP(PJ81,PROTOKOL!$A:$F,6))</f>
        <v xml:space="preserve"> </v>
      </c>
      <c r="PI81" s="62"/>
      <c r="PJ81" s="62"/>
      <c r="PK81" s="62"/>
      <c r="PL81" s="63" t="str">
        <f>IF(PJ81=0," ",(VLOOKUP(PJ81,PROTOKOL!$A$1:$E$28,2))*PK81)</f>
        <v xml:space="preserve"> </v>
      </c>
      <c r="PM81" s="64" t="str">
        <f t="shared" si="195"/>
        <v xml:space="preserve"> </v>
      </c>
      <c r="PN81" s="65" t="str">
        <f>IF(PJ81=0," ",VLOOKUP(PJ81,PROTOKOL!$A:$E,5,))</f>
        <v xml:space="preserve"> </v>
      </c>
      <c r="PO81" s="82" t="str">
        <f t="shared" si="196"/>
        <v xml:space="preserve"> </v>
      </c>
      <c r="PP81" s="61" t="str">
        <f>IF(PR81=0," ",VLOOKUP(PR81,PROTOKOL!$A:$F,6))</f>
        <v xml:space="preserve"> </v>
      </c>
      <c r="PQ81" s="66"/>
      <c r="PR81" s="66"/>
      <c r="PS81" s="62"/>
      <c r="PT81" s="63" t="str">
        <f>IF(PR81=0," ",(VLOOKUP(PR81,PROTOKOL!$A$1:$E$28,2))*PS81)</f>
        <v xml:space="preserve"> </v>
      </c>
      <c r="PU81" s="64" t="str">
        <f t="shared" si="197"/>
        <v xml:space="preserve"> </v>
      </c>
      <c r="PV81" s="65" t="str">
        <f>IF(PR81=0," ",VLOOKUP(PR81,PROTOKOL!$A:$E,5,))</f>
        <v xml:space="preserve"> </v>
      </c>
      <c r="PW81" s="82" t="str">
        <f t="shared" si="198"/>
        <v xml:space="preserve"> </v>
      </c>
      <c r="PX81" s="65"/>
      <c r="PY81" s="82" t="str">
        <f t="shared" si="223"/>
        <v xml:space="preserve"> </v>
      </c>
      <c r="PZ81" s="117"/>
      <c r="QA81" s="117"/>
      <c r="QB81" s="117"/>
      <c r="QC81" s="117"/>
      <c r="QD81" s="117"/>
      <c r="QE81" s="117"/>
      <c r="QF81" s="117"/>
      <c r="QG81" s="117"/>
      <c r="QH81" s="117"/>
      <c r="QI81" s="117"/>
      <c r="QJ81" s="117"/>
      <c r="QK81" s="117"/>
      <c r="QL81" s="117"/>
      <c r="QM81" s="117"/>
      <c r="QN81" s="117"/>
      <c r="QO81" s="117"/>
    </row>
    <row r="82" spans="1:457" ht="12.75" customHeight="1">
      <c r="A82" s="58"/>
      <c r="B82" s="225">
        <v>21</v>
      </c>
      <c r="C82" s="61" t="str">
        <f>IF(E82=0," ",VLOOKUP(E82,PROTOKOL!$A:$F,6))</f>
        <v>VAKUM TEST</v>
      </c>
      <c r="D82" s="62">
        <v>234</v>
      </c>
      <c r="E82" s="62">
        <v>4</v>
      </c>
      <c r="F82" s="62">
        <v>7.5</v>
      </c>
      <c r="G82" s="63">
        <f>IF(E82=0," ",(VLOOKUP(E82,PROTOKOL!$A$1:$E$28,2))*F82)</f>
        <v>150</v>
      </c>
      <c r="H82" s="64">
        <f t="shared" si="113"/>
        <v>84</v>
      </c>
      <c r="I82" s="65">
        <f>IF(E82=0," ",VLOOKUP(E82,PROTOKOL!$A:$E,5,))</f>
        <v>0.32253749999999998</v>
      </c>
      <c r="J82" s="82">
        <f t="shared" si="114"/>
        <v>27.093149999999998</v>
      </c>
      <c r="K82" s="61" t="str">
        <f>IF(M82=0," ",VLOOKUP(M82,PROTOKOL!$A:$F,6))</f>
        <v xml:space="preserve"> </v>
      </c>
      <c r="L82" s="66"/>
      <c r="M82" s="66"/>
      <c r="N82" s="62"/>
      <c r="O82" s="63" t="str">
        <f>IF(M82=0," ",(VLOOKUP(M82,PROTOKOL!$A$1:$E$28,2))*N82)</f>
        <v xml:space="preserve"> </v>
      </c>
      <c r="P82" s="64" t="str">
        <f t="shared" si="115"/>
        <v xml:space="preserve"> </v>
      </c>
      <c r="Q82" s="65" t="str">
        <f>IF(M82=0," ",VLOOKUP(M82,PROTOKOL!$A:$E,5,))</f>
        <v xml:space="preserve"> </v>
      </c>
      <c r="R82" s="82" t="str">
        <f t="shared" si="116"/>
        <v xml:space="preserve"> </v>
      </c>
      <c r="S82" s="65"/>
      <c r="T82" s="82" t="str">
        <f t="shared" si="199"/>
        <v xml:space="preserve"> </v>
      </c>
      <c r="U82" s="117"/>
      <c r="V82" s="225">
        <v>21</v>
      </c>
      <c r="W82" s="61" t="str">
        <f>IF(Y82=0," ",VLOOKUP(Y82,PROTOKOL!$A:$F,6))</f>
        <v xml:space="preserve"> </v>
      </c>
      <c r="X82" s="62"/>
      <c r="Y82" s="62"/>
      <c r="Z82" s="62"/>
      <c r="AA82" s="63" t="str">
        <f>IF(Y82=0," ",(VLOOKUP(Y82,PROTOKOL!$A$1:$E$28,2))*Z82)</f>
        <v xml:space="preserve"> </v>
      </c>
      <c r="AB82" s="64" t="str">
        <f t="shared" si="117"/>
        <v xml:space="preserve"> </v>
      </c>
      <c r="AC82" s="65" t="str">
        <f>IF(Y82=0," ",VLOOKUP(Y82,PROTOKOL!$A:$E,5,))</f>
        <v xml:space="preserve"> </v>
      </c>
      <c r="AD82" s="82" t="str">
        <f t="shared" si="118"/>
        <v xml:space="preserve"> </v>
      </c>
      <c r="AE82" s="61" t="str">
        <f>IF(AG82=0," ",VLOOKUP(AG82,PROTOKOL!$A:$F,6))</f>
        <v xml:space="preserve"> </v>
      </c>
      <c r="AF82" s="66"/>
      <c r="AG82" s="66"/>
      <c r="AH82" s="62"/>
      <c r="AI82" s="63" t="str">
        <f>IF(AG82=0," ",(VLOOKUP(AG82,PROTOKOL!$A$1:$E$28,2))*AH82)</f>
        <v xml:space="preserve"> </v>
      </c>
      <c r="AJ82" s="64" t="str">
        <f t="shared" si="119"/>
        <v xml:space="preserve"> </v>
      </c>
      <c r="AK82" s="65" t="str">
        <f>IF(AG82=0," ",VLOOKUP(AG82,PROTOKOL!$A:$E,5,))</f>
        <v xml:space="preserve"> </v>
      </c>
      <c r="AL82" s="82" t="str">
        <f t="shared" si="120"/>
        <v xml:space="preserve"> </v>
      </c>
      <c r="AM82" s="65"/>
      <c r="AN82" s="82" t="str">
        <f t="shared" si="200"/>
        <v xml:space="preserve"> </v>
      </c>
      <c r="AO82" s="117"/>
      <c r="AP82" s="225">
        <v>21</v>
      </c>
      <c r="AQ82" s="61" t="str">
        <f>IF(AS82=0," ",VLOOKUP(AS82,PROTOKOL!$A:$F,6))</f>
        <v>VAKUM TEST</v>
      </c>
      <c r="AR82" s="62">
        <v>234</v>
      </c>
      <c r="AS82" s="62">
        <v>4</v>
      </c>
      <c r="AT82" s="62">
        <v>7.5</v>
      </c>
      <c r="AU82" s="63">
        <f>IF(AS82=0," ",(VLOOKUP(AS82,PROTOKOL!$A$1:$E$28,2))*AT82)</f>
        <v>150</v>
      </c>
      <c r="AV82" s="64">
        <f t="shared" si="121"/>
        <v>84</v>
      </c>
      <c r="AW82" s="65">
        <f>IF(AS82=0," ",VLOOKUP(AS82,PROTOKOL!$A:$E,5,))</f>
        <v>0.32253749999999998</v>
      </c>
      <c r="AX82" s="82">
        <f t="shared" si="122"/>
        <v>27.093149999999998</v>
      </c>
      <c r="AY82" s="61" t="str">
        <f>IF(BA82=0," ",VLOOKUP(BA82,PROTOKOL!$A:$F,6))</f>
        <v xml:space="preserve"> </v>
      </c>
      <c r="AZ82" s="66"/>
      <c r="BA82" s="66"/>
      <c r="BB82" s="62"/>
      <c r="BC82" s="63" t="str">
        <f>IF(BA82=0," ",(VLOOKUP(BA82,PROTOKOL!$A$1:$E$28,2))*BB82)</f>
        <v xml:space="preserve"> </v>
      </c>
      <c r="BD82" s="64" t="str">
        <f t="shared" si="123"/>
        <v xml:space="preserve"> </v>
      </c>
      <c r="BE82" s="65" t="str">
        <f>IF(BA82=0," ",VLOOKUP(BA82,PROTOKOL!$A:$E,5,))</f>
        <v xml:space="preserve"> </v>
      </c>
      <c r="BF82" s="82" t="str">
        <f t="shared" si="124"/>
        <v xml:space="preserve"> </v>
      </c>
      <c r="BG82" s="65"/>
      <c r="BH82" s="82" t="str">
        <f t="shared" si="201"/>
        <v xml:space="preserve"> </v>
      </c>
      <c r="BI82" s="117"/>
      <c r="BJ82" s="225">
        <v>21</v>
      </c>
      <c r="BK82" s="61" t="str">
        <f>IF(BM82=0," ",VLOOKUP(BM82,PROTOKOL!$A:$F,6))</f>
        <v>WNZL. LAV. VE DUV. ASMA KLZ</v>
      </c>
      <c r="BL82" s="62">
        <v>230</v>
      </c>
      <c r="BM82" s="62">
        <v>1</v>
      </c>
      <c r="BN82" s="62">
        <v>7.5</v>
      </c>
      <c r="BO82" s="63">
        <f>IF(BM82=0," ",(VLOOKUP(BM82,PROTOKOL!$A$1:$E$28,2))*BN82)</f>
        <v>144</v>
      </c>
      <c r="BP82" s="64">
        <f t="shared" si="125"/>
        <v>86</v>
      </c>
      <c r="BQ82" s="65">
        <f>IF(BM82=0," ",VLOOKUP(BM82,PROTOKOL!$A:$E,5,))</f>
        <v>0.33951315789473691</v>
      </c>
      <c r="BR82" s="82">
        <f t="shared" si="126"/>
        <v>29.198131578947375</v>
      </c>
      <c r="BS82" s="61" t="str">
        <f>IF(BU82=0," ",VLOOKUP(BU82,PROTOKOL!$A:$F,6))</f>
        <v xml:space="preserve"> </v>
      </c>
      <c r="BT82" s="66"/>
      <c r="BU82" s="66"/>
      <c r="BV82" s="62"/>
      <c r="BW82" s="63" t="str">
        <f>IF(BU82=0," ",(VLOOKUP(BU82,PROTOKOL!$A$1:$E$28,2))*BV82)</f>
        <v xml:space="preserve"> </v>
      </c>
      <c r="BX82" s="64" t="str">
        <f t="shared" si="127"/>
        <v xml:space="preserve"> </v>
      </c>
      <c r="BY82" s="65" t="str">
        <f>IF(BU82=0," ",VLOOKUP(BU82,PROTOKOL!$A:$E,5,))</f>
        <v xml:space="preserve"> </v>
      </c>
      <c r="BZ82" s="82" t="str">
        <f t="shared" si="128"/>
        <v xml:space="preserve"> </v>
      </c>
      <c r="CA82" s="65"/>
      <c r="CB82" s="82" t="str">
        <f t="shared" si="202"/>
        <v xml:space="preserve"> </v>
      </c>
      <c r="CC82" s="117"/>
      <c r="CD82" s="225">
        <v>21</v>
      </c>
      <c r="CE82" s="61" t="str">
        <f>IF(CG82=0," ",VLOOKUP(CG82,PROTOKOL!$A:$F,6))</f>
        <v>PERDE KESME SULU SİST.</v>
      </c>
      <c r="CF82" s="62">
        <v>39</v>
      </c>
      <c r="CG82" s="62">
        <v>8</v>
      </c>
      <c r="CH82" s="62">
        <v>2</v>
      </c>
      <c r="CI82" s="63">
        <f>IF(CG82=0," ",(VLOOKUP(CG82,PROTOKOL!$A$1:$E$28,2))*CH82)</f>
        <v>26.133333333333333</v>
      </c>
      <c r="CJ82" s="64">
        <f t="shared" si="129"/>
        <v>12.866666666666667</v>
      </c>
      <c r="CK82" s="65">
        <f>IF(CG82=0," ",VLOOKUP(CG82,PROTOKOL!$A:$E,5,))</f>
        <v>0.49621153846153848</v>
      </c>
      <c r="CL82" s="82">
        <f t="shared" si="130"/>
        <v>6.3845884615384616</v>
      </c>
      <c r="CM82" s="61" t="str">
        <f>IF(CO82=0," ",VLOOKUP(CO82,PROTOKOL!$A:$F,6))</f>
        <v>DEPO ÜRÜN KONTROL</v>
      </c>
      <c r="CN82" s="66">
        <v>1</v>
      </c>
      <c r="CO82" s="66">
        <v>23</v>
      </c>
      <c r="CP82" s="62">
        <v>2.5</v>
      </c>
      <c r="CQ82" s="63">
        <f>IF(CO82=0," ",(VLOOKUP(CO82,PROTOKOL!$A$1:$E$28,2))*CP82)</f>
        <v>0</v>
      </c>
      <c r="CR82" s="64">
        <f t="shared" si="131"/>
        <v>1</v>
      </c>
      <c r="CS82" s="65">
        <f>IF(CO82=0," ",VLOOKUP(CO82,PROTOKOL!$A:$E,5,))</f>
        <v>22.864891602375288</v>
      </c>
      <c r="CT82" s="82">
        <f>IF(CO82=0," ",CS82*CR82)/7.5*2.5</f>
        <v>7.6216305341250958</v>
      </c>
      <c r="CU82" s="65">
        <v>5</v>
      </c>
      <c r="CV82" s="82">
        <f t="shared" si="203"/>
        <v>15.243261068250192</v>
      </c>
      <c r="CW82" s="117"/>
      <c r="CX82" s="225">
        <v>21</v>
      </c>
      <c r="CY82" s="61" t="str">
        <f>IF(DA82=0," ",VLOOKUP(DA82,PROTOKOL!$A:$F,6))</f>
        <v>SIZDIRMAZLIK TAMİR</v>
      </c>
      <c r="CZ82" s="62">
        <v>120</v>
      </c>
      <c r="DA82" s="62">
        <v>11</v>
      </c>
      <c r="DB82" s="62">
        <v>7.5</v>
      </c>
      <c r="DC82" s="63">
        <f>IF(DA82=0," ",(VLOOKUP(DA82,PROTOKOL!$A$1:$E$28,2))*DB82)</f>
        <v>78</v>
      </c>
      <c r="DD82" s="64">
        <f t="shared" si="133"/>
        <v>42</v>
      </c>
      <c r="DE82" s="65">
        <f>IF(DA82=0," ",VLOOKUP(DA82,PROTOKOL!$A:$E,5,))</f>
        <v>0.61435714285714293</v>
      </c>
      <c r="DF82" s="82">
        <f t="shared" si="134"/>
        <v>25.803000000000004</v>
      </c>
      <c r="DG82" s="61" t="str">
        <f>IF(DI82=0," ",VLOOKUP(DI82,PROTOKOL!$A:$F,6))</f>
        <v xml:space="preserve"> </v>
      </c>
      <c r="DH82" s="66"/>
      <c r="DI82" s="66"/>
      <c r="DJ82" s="62"/>
      <c r="DK82" s="63" t="str">
        <f>IF(DI82=0," ",(VLOOKUP(DI82,PROTOKOL!$A$1:$E$28,2))*DJ82)</f>
        <v xml:space="preserve"> </v>
      </c>
      <c r="DL82" s="64" t="str">
        <f t="shared" si="135"/>
        <v xml:space="preserve"> </v>
      </c>
      <c r="DM82" s="65" t="str">
        <f>IF(DI82=0," ",VLOOKUP(DI82,PROTOKOL!$A:$E,5,))</f>
        <v xml:space="preserve"> </v>
      </c>
      <c r="DN82" s="82" t="str">
        <f t="shared" si="136"/>
        <v xml:space="preserve"> </v>
      </c>
      <c r="DO82" s="65"/>
      <c r="DP82" s="82" t="str">
        <f t="shared" si="204"/>
        <v xml:space="preserve"> </v>
      </c>
      <c r="DQ82" s="117"/>
      <c r="DR82" s="225">
        <v>21</v>
      </c>
      <c r="DS82" s="61" t="str">
        <f>IF(DU82=0," ",VLOOKUP(DU82,PROTOKOL!$A:$F,6))</f>
        <v>VAKUM TEST</v>
      </c>
      <c r="DT82" s="62">
        <v>235</v>
      </c>
      <c r="DU82" s="62">
        <v>4</v>
      </c>
      <c r="DV82" s="62">
        <v>7.5</v>
      </c>
      <c r="DW82" s="63">
        <f>IF(DU82=0," ",(VLOOKUP(DU82,PROTOKOL!$A$1:$E$28,2))*DV82)</f>
        <v>150</v>
      </c>
      <c r="DX82" s="64">
        <f t="shared" si="137"/>
        <v>85</v>
      </c>
      <c r="DY82" s="65">
        <f>IF(DU82=0," ",VLOOKUP(DU82,PROTOKOL!$A:$E,5,))</f>
        <v>0.32253749999999998</v>
      </c>
      <c r="DZ82" s="82">
        <f t="shared" si="138"/>
        <v>27.415687499999997</v>
      </c>
      <c r="EA82" s="61" t="str">
        <f>IF(EC82=0," ",VLOOKUP(EC82,PROTOKOL!$A:$F,6))</f>
        <v xml:space="preserve"> </v>
      </c>
      <c r="EB82" s="66"/>
      <c r="EC82" s="66"/>
      <c r="ED82" s="62"/>
      <c r="EE82" s="63" t="str">
        <f>IF(EC82=0," ",(VLOOKUP(EC82,PROTOKOL!$A$1:$E$28,2))*ED82)</f>
        <v xml:space="preserve"> </v>
      </c>
      <c r="EF82" s="64" t="str">
        <f t="shared" si="139"/>
        <v xml:space="preserve"> </v>
      </c>
      <c r="EG82" s="65" t="str">
        <f>IF(EC82=0," ",VLOOKUP(EC82,PROTOKOL!$A:$E,5,))</f>
        <v xml:space="preserve"> </v>
      </c>
      <c r="EH82" s="82" t="str">
        <f t="shared" si="140"/>
        <v xml:space="preserve"> </v>
      </c>
      <c r="EI82" s="65"/>
      <c r="EJ82" s="82" t="str">
        <f t="shared" si="205"/>
        <v xml:space="preserve"> </v>
      </c>
      <c r="EK82" s="117"/>
      <c r="EL82" s="225">
        <v>21</v>
      </c>
      <c r="EM82" s="61" t="str">
        <f>IF(EO82=0," ",VLOOKUP(EO82,PROTOKOL!$A:$F,6))</f>
        <v>SIZDIRMAZLIK TAMİR</v>
      </c>
      <c r="EN82" s="62">
        <v>120</v>
      </c>
      <c r="EO82" s="62">
        <v>11</v>
      </c>
      <c r="EP82" s="62">
        <v>7.5</v>
      </c>
      <c r="EQ82" s="63">
        <f>IF(EO82=0," ",(VLOOKUP(EO82,PROTOKOL!$A$1:$E$28,2))*EP82)</f>
        <v>78</v>
      </c>
      <c r="ER82" s="64">
        <f t="shared" si="141"/>
        <v>42</v>
      </c>
      <c r="ES82" s="65">
        <f>IF(EO82=0," ",VLOOKUP(EO82,PROTOKOL!$A:$E,5,))</f>
        <v>0.61435714285714293</v>
      </c>
      <c r="ET82" s="82">
        <f t="shared" si="142"/>
        <v>25.803000000000004</v>
      </c>
      <c r="EU82" s="61" t="str">
        <f>IF(EW82=0," ",VLOOKUP(EW82,PROTOKOL!$A:$F,6))</f>
        <v xml:space="preserve"> </v>
      </c>
      <c r="EV82" s="66"/>
      <c r="EW82" s="66"/>
      <c r="EX82" s="62"/>
      <c r="EY82" s="63" t="str">
        <f>IF(EW82=0," ",(VLOOKUP(EW82,PROTOKOL!$A$1:$E$28,2))*EX82)</f>
        <v xml:space="preserve"> </v>
      </c>
      <c r="EZ82" s="64" t="str">
        <f t="shared" si="143"/>
        <v xml:space="preserve"> </v>
      </c>
      <c r="FA82" s="65" t="str">
        <f>IF(EW82=0," ",VLOOKUP(EW82,PROTOKOL!$A:$E,5,))</f>
        <v xml:space="preserve"> </v>
      </c>
      <c r="FB82" s="82" t="str">
        <f t="shared" si="144"/>
        <v xml:space="preserve"> </v>
      </c>
      <c r="FC82" s="65"/>
      <c r="FD82" s="82" t="str">
        <f t="shared" si="206"/>
        <v xml:space="preserve"> </v>
      </c>
      <c r="FE82" s="117"/>
      <c r="FF82" s="225">
        <v>21</v>
      </c>
      <c r="FG82" s="61" t="str">
        <f>IF(FI82=0," ",VLOOKUP(FI82,PROTOKOL!$A:$F,6))</f>
        <v xml:space="preserve"> </v>
      </c>
      <c r="FH82" s="62"/>
      <c r="FI82" s="62"/>
      <c r="FJ82" s="62"/>
      <c r="FK82" s="63" t="str">
        <f>IF(FI82=0," ",(VLOOKUP(FI82,PROTOKOL!$A$1:$E$28,2))*FJ82)</f>
        <v xml:space="preserve"> </v>
      </c>
      <c r="FL82" s="64" t="str">
        <f t="shared" si="145"/>
        <v xml:space="preserve"> </v>
      </c>
      <c r="FM82" s="65" t="str">
        <f>IF(FI82=0," ",VLOOKUP(FI82,PROTOKOL!$A:$E,5,))</f>
        <v xml:space="preserve"> </v>
      </c>
      <c r="FN82" s="82" t="str">
        <f t="shared" si="146"/>
        <v xml:space="preserve"> </v>
      </c>
      <c r="FO82" s="61" t="str">
        <f>IF(FQ82=0," ",VLOOKUP(FQ82,PROTOKOL!$A:$F,6))</f>
        <v xml:space="preserve"> </v>
      </c>
      <c r="FP82" s="66"/>
      <c r="FQ82" s="66"/>
      <c r="FR82" s="62"/>
      <c r="FS82" s="63" t="str">
        <f>IF(FQ82=0," ",(VLOOKUP(FQ82,PROTOKOL!$A$1:$E$28,2))*FR82)</f>
        <v xml:space="preserve"> </v>
      </c>
      <c r="FT82" s="64" t="str">
        <f t="shared" si="147"/>
        <v xml:space="preserve"> </v>
      </c>
      <c r="FU82" s="65" t="str">
        <f>IF(FQ82=0," ",VLOOKUP(FQ82,PROTOKOL!$A:$E,5,))</f>
        <v xml:space="preserve"> </v>
      </c>
      <c r="FV82" s="82" t="str">
        <f t="shared" si="148"/>
        <v xml:space="preserve"> </v>
      </c>
      <c r="FW82" s="65"/>
      <c r="FX82" s="82" t="str">
        <f t="shared" si="207"/>
        <v xml:space="preserve"> </v>
      </c>
      <c r="FY82" s="117"/>
      <c r="FZ82" s="225">
        <v>21</v>
      </c>
      <c r="GA82" s="61" t="str">
        <f>IF(GC82=0," ",VLOOKUP(GC82,PROTOKOL!$A:$F,6))</f>
        <v>PANTOGRAF LAVABO TAŞLAMA</v>
      </c>
      <c r="GB82" s="62">
        <v>95</v>
      </c>
      <c r="GC82" s="62">
        <v>9</v>
      </c>
      <c r="GD82" s="62">
        <v>7</v>
      </c>
      <c r="GE82" s="63">
        <f>IF(GC82=0," ",(VLOOKUP(GC82,PROTOKOL!$A$1:$E$28,2))*GD82)</f>
        <v>60.666666666666664</v>
      </c>
      <c r="GF82" s="64">
        <f t="shared" si="149"/>
        <v>34.333333333333336</v>
      </c>
      <c r="GG82" s="65">
        <f>IF(GC82=0," ",VLOOKUP(GC82,PROTOKOL!$A:$E,5,))</f>
        <v>0.73722857142857134</v>
      </c>
      <c r="GH82" s="82">
        <f t="shared" si="150"/>
        <v>25.311514285714285</v>
      </c>
      <c r="GI82" s="61" t="str">
        <f>IF(GK82=0," ",VLOOKUP(GK82,PROTOKOL!$A:$F,6))</f>
        <v xml:space="preserve"> </v>
      </c>
      <c r="GJ82" s="66"/>
      <c r="GK82" s="66"/>
      <c r="GL82" s="62"/>
      <c r="GM82" s="63" t="str">
        <f>IF(GK82=0," ",(VLOOKUP(GK82,PROTOKOL!$A$1:$E$28,2))*GL82)</f>
        <v xml:space="preserve"> </v>
      </c>
      <c r="GN82" s="64" t="str">
        <f t="shared" si="151"/>
        <v xml:space="preserve"> </v>
      </c>
      <c r="GO82" s="65" t="str">
        <f>IF(GK82=0," ",VLOOKUP(GK82,PROTOKOL!$A:$E,5,))</f>
        <v xml:space="preserve"> </v>
      </c>
      <c r="GP82" s="82" t="str">
        <f t="shared" si="152"/>
        <v xml:space="preserve"> </v>
      </c>
      <c r="GQ82" s="65"/>
      <c r="GR82" s="82" t="str">
        <f t="shared" si="208"/>
        <v xml:space="preserve"> </v>
      </c>
      <c r="GS82" s="117"/>
      <c r="GT82" s="225">
        <v>21</v>
      </c>
      <c r="GU82" s="61" t="str">
        <f>IF(GW82=0," ",VLOOKUP(GW82,PROTOKOL!$A:$F,6))</f>
        <v>VAKUM TEST</v>
      </c>
      <c r="GV82" s="62">
        <v>234</v>
      </c>
      <c r="GW82" s="62">
        <v>4</v>
      </c>
      <c r="GX82" s="62">
        <v>7.5</v>
      </c>
      <c r="GY82" s="63">
        <f>IF(GW82=0," ",(VLOOKUP(GW82,PROTOKOL!$A$1:$E$28,2))*GX82)</f>
        <v>150</v>
      </c>
      <c r="GZ82" s="64">
        <f t="shared" si="153"/>
        <v>84</v>
      </c>
      <c r="HA82" s="65">
        <f>IF(GW82=0," ",VLOOKUP(GW82,PROTOKOL!$A:$E,5,))</f>
        <v>0.32253749999999998</v>
      </c>
      <c r="HB82" s="82">
        <f t="shared" si="154"/>
        <v>27.093149999999998</v>
      </c>
      <c r="HC82" s="61" t="str">
        <f>IF(HE82=0," ",VLOOKUP(HE82,PROTOKOL!$A:$F,6))</f>
        <v xml:space="preserve"> </v>
      </c>
      <c r="HD82" s="66"/>
      <c r="HE82" s="66"/>
      <c r="HF82" s="62"/>
      <c r="HG82" s="63" t="str">
        <f>IF(HE82=0," ",(VLOOKUP(HE82,PROTOKOL!$A$1:$E$28,2))*HF82)</f>
        <v xml:space="preserve"> </v>
      </c>
      <c r="HH82" s="64" t="str">
        <f t="shared" si="155"/>
        <v xml:space="preserve"> </v>
      </c>
      <c r="HI82" s="65" t="str">
        <f>IF(HE82=0," ",VLOOKUP(HE82,PROTOKOL!$A:$E,5,))</f>
        <v xml:space="preserve"> </v>
      </c>
      <c r="HJ82" s="82" t="str">
        <f t="shared" si="156"/>
        <v xml:space="preserve"> </v>
      </c>
      <c r="HK82" s="65"/>
      <c r="HL82" s="82" t="str">
        <f t="shared" si="209"/>
        <v xml:space="preserve"> </v>
      </c>
      <c r="HM82" s="117"/>
      <c r="HN82" s="225">
        <v>21</v>
      </c>
      <c r="HO82" s="61" t="str">
        <f>IF(HQ82=0," ",VLOOKUP(HQ82,PROTOKOL!$A:$F,6))</f>
        <v>PANTOGRAF LAVABO TAŞLAMA</v>
      </c>
      <c r="HP82" s="62">
        <v>97</v>
      </c>
      <c r="HQ82" s="62">
        <v>9</v>
      </c>
      <c r="HR82" s="62">
        <v>7.5</v>
      </c>
      <c r="HS82" s="63">
        <f>IF(HQ82=0," ",(VLOOKUP(HQ82,PROTOKOL!$A$1:$E$28,2))*HR82)</f>
        <v>65</v>
      </c>
      <c r="HT82" s="64">
        <f t="shared" si="157"/>
        <v>32</v>
      </c>
      <c r="HU82" s="65">
        <f>IF(HQ82=0," ",VLOOKUP(HQ82,PROTOKOL!$A:$E,5,))</f>
        <v>0.73722857142857134</v>
      </c>
      <c r="HV82" s="82">
        <f t="shared" si="158"/>
        <v>23.591314285714283</v>
      </c>
      <c r="HW82" s="61" t="str">
        <f>IF(HY82=0," ",VLOOKUP(HY82,PROTOKOL!$A:$F,6))</f>
        <v xml:space="preserve"> </v>
      </c>
      <c r="HX82" s="66"/>
      <c r="HY82" s="66"/>
      <c r="HZ82" s="62"/>
      <c r="IA82" s="63" t="str">
        <f>IF(HY82=0," ",(VLOOKUP(HY82,PROTOKOL!$A$1:$E$28,2))*HZ82)</f>
        <v xml:space="preserve"> </v>
      </c>
      <c r="IB82" s="64" t="str">
        <f t="shared" si="159"/>
        <v xml:space="preserve"> </v>
      </c>
      <c r="IC82" s="65" t="str">
        <f>IF(HY82=0," ",VLOOKUP(HY82,PROTOKOL!$A:$E,5,))</f>
        <v xml:space="preserve"> </v>
      </c>
      <c r="ID82" s="82" t="str">
        <f t="shared" si="160"/>
        <v xml:space="preserve"> </v>
      </c>
      <c r="IE82" s="65"/>
      <c r="IF82" s="82" t="str">
        <f t="shared" si="210"/>
        <v xml:space="preserve"> </v>
      </c>
      <c r="IG82" s="117"/>
      <c r="IH82" s="225">
        <v>21</v>
      </c>
      <c r="II82" s="61" t="str">
        <f>IF(IK82=0," ",VLOOKUP(IK82,PROTOKOL!$A:$F,6))</f>
        <v>VAKUM TEST</v>
      </c>
      <c r="IJ82" s="62">
        <v>235</v>
      </c>
      <c r="IK82" s="62">
        <v>4</v>
      </c>
      <c r="IL82" s="62">
        <v>7.5</v>
      </c>
      <c r="IM82" s="63">
        <f>IF(IK82=0," ",(VLOOKUP(IK82,PROTOKOL!$A$1:$E$28,2))*IL82)</f>
        <v>150</v>
      </c>
      <c r="IN82" s="64">
        <f t="shared" si="161"/>
        <v>85</v>
      </c>
      <c r="IO82" s="65">
        <f>IF(IK82=0," ",VLOOKUP(IK82,PROTOKOL!$A:$E,5,))</f>
        <v>0.32253749999999998</v>
      </c>
      <c r="IP82" s="82">
        <f t="shared" si="162"/>
        <v>27.415687499999997</v>
      </c>
      <c r="IQ82" s="61" t="str">
        <f>IF(IS82=0," ",VLOOKUP(IS82,PROTOKOL!$A:$F,6))</f>
        <v xml:space="preserve"> </v>
      </c>
      <c r="IR82" s="66"/>
      <c r="IS82" s="66"/>
      <c r="IT82" s="62"/>
      <c r="IU82" s="63" t="str">
        <f>IF(IS82=0," ",(VLOOKUP(IS82,PROTOKOL!$A$1:$E$28,2))*IT82)</f>
        <v xml:space="preserve"> </v>
      </c>
      <c r="IV82" s="64" t="str">
        <f t="shared" si="163"/>
        <v xml:space="preserve"> </v>
      </c>
      <c r="IW82" s="65" t="str">
        <f>IF(IS82=0," ",VLOOKUP(IS82,PROTOKOL!$A:$E,5,))</f>
        <v xml:space="preserve"> </v>
      </c>
      <c r="IX82" s="82" t="str">
        <f t="shared" si="164"/>
        <v xml:space="preserve"> </v>
      </c>
      <c r="IY82" s="65"/>
      <c r="IZ82" s="82" t="str">
        <f t="shared" si="211"/>
        <v xml:space="preserve"> </v>
      </c>
      <c r="JA82" s="117"/>
      <c r="JB82" s="225">
        <v>21</v>
      </c>
      <c r="JC82" s="61" t="str">
        <f>IF(JE82=0," ",VLOOKUP(JE82,PROTOKOL!$A:$F,6))</f>
        <v>VAKUM TEST</v>
      </c>
      <c r="JD82" s="62">
        <v>66</v>
      </c>
      <c r="JE82" s="62">
        <v>4</v>
      </c>
      <c r="JF82" s="62">
        <v>2</v>
      </c>
      <c r="JG82" s="63">
        <f>IF(JE82=0," ",(VLOOKUP(JE82,PROTOKOL!$A$1:$E$28,2))*JF82)</f>
        <v>40</v>
      </c>
      <c r="JH82" s="64">
        <f t="shared" si="165"/>
        <v>26</v>
      </c>
      <c r="JI82" s="65">
        <f>IF(JE82=0," ",VLOOKUP(JE82,PROTOKOL!$A:$E,5,))</f>
        <v>0.32253749999999998</v>
      </c>
      <c r="JJ82" s="82">
        <f t="shared" si="166"/>
        <v>8.3859750000000002</v>
      </c>
      <c r="JK82" s="61" t="str">
        <f>IF(JM82=0," ",VLOOKUP(JM82,PROTOKOL!$A:$F,6))</f>
        <v xml:space="preserve"> </v>
      </c>
      <c r="JL82" s="66"/>
      <c r="JM82" s="66"/>
      <c r="JN82" s="62"/>
      <c r="JO82" s="63" t="str">
        <f>IF(JM82=0," ",(VLOOKUP(JM82,PROTOKOL!$A$1:$E$28,2))*JN82)</f>
        <v xml:space="preserve"> </v>
      </c>
      <c r="JP82" s="64" t="str">
        <f t="shared" si="167"/>
        <v xml:space="preserve"> </v>
      </c>
      <c r="JQ82" s="65" t="str">
        <f>IF(JM82=0," ",VLOOKUP(JM82,PROTOKOL!$A:$E,5,))</f>
        <v xml:space="preserve"> </v>
      </c>
      <c r="JR82" s="82" t="str">
        <f t="shared" si="168"/>
        <v xml:space="preserve"> </v>
      </c>
      <c r="JS82" s="65"/>
      <c r="JT82" s="82" t="str">
        <f t="shared" si="212"/>
        <v xml:space="preserve"> </v>
      </c>
      <c r="JU82" s="117"/>
      <c r="JV82" s="225">
        <v>21</v>
      </c>
      <c r="JW82" s="61" t="str">
        <f>IF(JY82=0," ",VLOOKUP(JY82,PROTOKOL!$A:$F,6))</f>
        <v xml:space="preserve"> </v>
      </c>
      <c r="JX82" s="62"/>
      <c r="JY82" s="62"/>
      <c r="JZ82" s="62"/>
      <c r="KA82" s="63" t="str">
        <f>IF(JY82=0," ",(VLOOKUP(JY82,PROTOKOL!$A$1:$E$28,2))*JZ82)</f>
        <v xml:space="preserve"> </v>
      </c>
      <c r="KB82" s="64" t="str">
        <f t="shared" si="169"/>
        <v xml:space="preserve"> </v>
      </c>
      <c r="KC82" s="65" t="str">
        <f>IF(JY82=0," ",VLOOKUP(JY82,PROTOKOL!$A:$E,5,))</f>
        <v xml:space="preserve"> </v>
      </c>
      <c r="KD82" s="82" t="str">
        <f t="shared" si="170"/>
        <v xml:space="preserve"> </v>
      </c>
      <c r="KE82" s="61" t="str">
        <f>IF(KG82=0," ",VLOOKUP(KG82,PROTOKOL!$A:$F,6))</f>
        <v xml:space="preserve"> </v>
      </c>
      <c r="KF82" s="66"/>
      <c r="KG82" s="66"/>
      <c r="KH82" s="62"/>
      <c r="KI82" s="63" t="str">
        <f>IF(KG82=0," ",(VLOOKUP(KG82,PROTOKOL!$A$1:$E$28,2))*KH82)</f>
        <v xml:space="preserve"> </v>
      </c>
      <c r="KJ82" s="64" t="str">
        <f t="shared" si="171"/>
        <v xml:space="preserve"> </v>
      </c>
      <c r="KK82" s="65" t="str">
        <f>IF(KG82=0," ",VLOOKUP(KG82,PROTOKOL!$A:$E,5,))</f>
        <v xml:space="preserve"> </v>
      </c>
      <c r="KL82" s="82" t="str">
        <f t="shared" si="172"/>
        <v xml:space="preserve"> </v>
      </c>
      <c r="KM82" s="65"/>
      <c r="KN82" s="82" t="str">
        <f t="shared" si="213"/>
        <v xml:space="preserve"> </v>
      </c>
      <c r="KO82" s="117"/>
      <c r="KP82" s="225">
        <v>21</v>
      </c>
      <c r="KQ82" s="61" t="str">
        <f>IF(KS82=0," ",VLOOKUP(KS82,PROTOKOL!$A:$F,6))</f>
        <v>VAKUM TEST</v>
      </c>
      <c r="KR82" s="62">
        <v>105</v>
      </c>
      <c r="KS82" s="62">
        <v>4</v>
      </c>
      <c r="KT82" s="62">
        <v>3.5</v>
      </c>
      <c r="KU82" s="63">
        <f>IF(KS82=0," ",(VLOOKUP(KS82,PROTOKOL!$A$1:$E$28,2))*KT82)</f>
        <v>70</v>
      </c>
      <c r="KV82" s="64">
        <f t="shared" si="173"/>
        <v>35</v>
      </c>
      <c r="KW82" s="65">
        <f>IF(KS82=0," ",VLOOKUP(KS82,PROTOKOL!$A:$E,5,))</f>
        <v>0.32253749999999998</v>
      </c>
      <c r="KX82" s="82">
        <f t="shared" si="174"/>
        <v>11.288812499999999</v>
      </c>
      <c r="KY82" s="61" t="str">
        <f>IF(LA82=0," ",VLOOKUP(LA82,PROTOKOL!$A:$F,6))</f>
        <v xml:space="preserve"> </v>
      </c>
      <c r="KZ82" s="66"/>
      <c r="LA82" s="66"/>
      <c r="LB82" s="62"/>
      <c r="LC82" s="63" t="str">
        <f>IF(LA82=0," ",(VLOOKUP(LA82,PROTOKOL!$A$1:$E$28,2))*LB82)</f>
        <v xml:space="preserve"> </v>
      </c>
      <c r="LD82" s="64" t="str">
        <f t="shared" si="175"/>
        <v xml:space="preserve"> </v>
      </c>
      <c r="LE82" s="65" t="str">
        <f>IF(LA82=0," ",VLOOKUP(LA82,PROTOKOL!$A:$E,5,))</f>
        <v xml:space="preserve"> </v>
      </c>
      <c r="LF82" s="82" t="str">
        <f t="shared" si="176"/>
        <v xml:space="preserve"> </v>
      </c>
      <c r="LG82" s="65"/>
      <c r="LH82" s="82" t="str">
        <f t="shared" si="214"/>
        <v xml:space="preserve"> </v>
      </c>
      <c r="LI82" s="117"/>
      <c r="LJ82" s="225">
        <v>21</v>
      </c>
      <c r="LK82" s="61" t="str">
        <f>IF(LM82=0," ",VLOOKUP(LM82,PROTOKOL!$A:$F,6))</f>
        <v>PANTOGRAF LAVABO TAŞLAMA</v>
      </c>
      <c r="LL82" s="62">
        <v>100</v>
      </c>
      <c r="LM82" s="62">
        <v>9</v>
      </c>
      <c r="LN82" s="62">
        <v>7.5</v>
      </c>
      <c r="LO82" s="63">
        <f>IF(LM82=0," ",(VLOOKUP(LM82,PROTOKOL!$A$1:$E$28,2))*LN82)</f>
        <v>65</v>
      </c>
      <c r="LP82" s="64">
        <f t="shared" si="177"/>
        <v>35</v>
      </c>
      <c r="LQ82" s="65">
        <f>IF(LM82=0," ",VLOOKUP(LM82,PROTOKOL!$A:$E,5,))</f>
        <v>0.73722857142857134</v>
      </c>
      <c r="LR82" s="82">
        <f t="shared" si="178"/>
        <v>25.802999999999997</v>
      </c>
      <c r="LS82" s="61" t="str">
        <f>IF(LU82=0," ",VLOOKUP(LU82,PROTOKOL!$A:$F,6))</f>
        <v>DEPO ÜRÜN KONTROL</v>
      </c>
      <c r="LT82" s="66">
        <v>1</v>
      </c>
      <c r="LU82" s="66">
        <v>23</v>
      </c>
      <c r="LV82" s="62">
        <v>2.5</v>
      </c>
      <c r="LW82" s="63">
        <f>IF(LU82=0," ",(VLOOKUP(LU82,PROTOKOL!$A$1:$E$28,2))*LV82)</f>
        <v>0</v>
      </c>
      <c r="LX82" s="64">
        <f t="shared" si="179"/>
        <v>1</v>
      </c>
      <c r="LY82" s="65">
        <f>IF(LU82=0," ",VLOOKUP(LU82,PROTOKOL!$A:$E,5,))</f>
        <v>22.864891602375288</v>
      </c>
      <c r="LZ82" s="82">
        <f>IF(LU82=0," ",LY82*LX82)/7.5*2.5</f>
        <v>7.6216305341250958</v>
      </c>
      <c r="MA82" s="65">
        <v>5</v>
      </c>
      <c r="MB82" s="82">
        <f t="shared" si="215"/>
        <v>15.243261068250192</v>
      </c>
      <c r="MC82" s="117"/>
      <c r="MD82" s="225">
        <v>21</v>
      </c>
      <c r="ME82" s="61" t="str">
        <f>IF(MG82=0," ",VLOOKUP(MG82,PROTOKOL!$A:$F,6))</f>
        <v>PANTOGRAF LAVABO TAŞLAMA</v>
      </c>
      <c r="MF82" s="62">
        <v>105</v>
      </c>
      <c r="MG82" s="62">
        <v>9</v>
      </c>
      <c r="MH82" s="62">
        <v>7.5</v>
      </c>
      <c r="MI82" s="63">
        <f>IF(MG82=0," ",(VLOOKUP(MG82,PROTOKOL!$A$1:$E$28,2))*MH82)</f>
        <v>65</v>
      </c>
      <c r="MJ82" s="64">
        <f t="shared" si="181"/>
        <v>40</v>
      </c>
      <c r="MK82" s="65">
        <f>IF(MG82=0," ",VLOOKUP(MG82,PROTOKOL!$A:$E,5,))</f>
        <v>0.73722857142857134</v>
      </c>
      <c r="ML82" s="82">
        <f t="shared" si="182"/>
        <v>29.489142857142852</v>
      </c>
      <c r="MM82" s="61" t="str">
        <f>IF(MO82=0," ",VLOOKUP(MO82,PROTOKOL!$A:$F,6))</f>
        <v xml:space="preserve"> </v>
      </c>
      <c r="MN82" s="66"/>
      <c r="MO82" s="66"/>
      <c r="MP82" s="62"/>
      <c r="MQ82" s="63" t="str">
        <f>IF(MO82=0," ",(VLOOKUP(MO82,PROTOKOL!$A$1:$E$28,2))*MP82)</f>
        <v xml:space="preserve"> </v>
      </c>
      <c r="MR82" s="64" t="str">
        <f t="shared" si="183"/>
        <v xml:space="preserve"> </v>
      </c>
      <c r="MS82" s="65" t="str">
        <f>IF(MO82=0," ",VLOOKUP(MO82,PROTOKOL!$A:$E,5,))</f>
        <v xml:space="preserve"> </v>
      </c>
      <c r="MT82" s="82" t="str">
        <f t="shared" si="184"/>
        <v xml:space="preserve"> </v>
      </c>
      <c r="MU82" s="65"/>
      <c r="MV82" s="82" t="str">
        <f t="shared" si="216"/>
        <v xml:space="preserve"> </v>
      </c>
      <c r="MW82" s="117"/>
      <c r="MX82" s="225">
        <v>21</v>
      </c>
      <c r="MY82" s="61" t="str">
        <f>IF(NA82=0," ",VLOOKUP(NA82,PROTOKOL!$A:$F,6))</f>
        <v>VAKUM TEST</v>
      </c>
      <c r="MZ82" s="62">
        <v>32</v>
      </c>
      <c r="NA82" s="62">
        <v>4</v>
      </c>
      <c r="NB82" s="62">
        <v>1</v>
      </c>
      <c r="NC82" s="63">
        <f>IF(NA82=0," ",(VLOOKUP(NA82,PROTOKOL!$A$1:$E$28,2))*NB82)</f>
        <v>20</v>
      </c>
      <c r="ND82" s="64">
        <f t="shared" si="185"/>
        <v>12</v>
      </c>
      <c r="NE82" s="65">
        <f>IF(NA82=0," ",VLOOKUP(NA82,PROTOKOL!$A:$E,5,))</f>
        <v>0.32253749999999998</v>
      </c>
      <c r="NF82" s="82">
        <f t="shared" si="186"/>
        <v>3.8704499999999999</v>
      </c>
      <c r="NG82" s="61" t="str">
        <f>IF(NI82=0," ",VLOOKUP(NI82,PROTOKOL!$A:$F,6))</f>
        <v xml:space="preserve"> </v>
      </c>
      <c r="NH82" s="66"/>
      <c r="NI82" s="66"/>
      <c r="NJ82" s="62"/>
      <c r="NK82" s="63" t="str">
        <f>IF(NI82=0," ",(VLOOKUP(NI82,PROTOKOL!$A$1:$E$28,2))*NJ82)</f>
        <v xml:space="preserve"> </v>
      </c>
      <c r="NL82" s="64" t="str">
        <f t="shared" si="187"/>
        <v xml:space="preserve"> </v>
      </c>
      <c r="NM82" s="65" t="str">
        <f>IF(NI82=0," ",VLOOKUP(NI82,PROTOKOL!$A:$E,5,))</f>
        <v xml:space="preserve"> </v>
      </c>
      <c r="NN82" s="82" t="str">
        <f t="shared" si="188"/>
        <v xml:space="preserve"> </v>
      </c>
      <c r="NO82" s="65"/>
      <c r="NP82" s="82" t="str">
        <f t="shared" si="217"/>
        <v xml:space="preserve"> </v>
      </c>
      <c r="NQ82" s="117"/>
      <c r="NR82" s="225">
        <v>21</v>
      </c>
      <c r="NS82" s="61" t="str">
        <f>IF(NU82=0," ",VLOOKUP(NU82,PROTOKOL!$A:$F,6))</f>
        <v>VAKUM TEST</v>
      </c>
      <c r="NT82" s="62">
        <v>30</v>
      </c>
      <c r="NU82" s="62">
        <v>4</v>
      </c>
      <c r="NV82" s="62">
        <v>1</v>
      </c>
      <c r="NW82" s="63">
        <f>IF(NU82=0," ",(VLOOKUP(NU82,PROTOKOL!$A$1:$E$28,2))*NV82)</f>
        <v>20</v>
      </c>
      <c r="NX82" s="64">
        <f t="shared" si="189"/>
        <v>10</v>
      </c>
      <c r="NY82" s="65">
        <f>IF(NU82=0," ",VLOOKUP(NU82,PROTOKOL!$A:$E,5,))</f>
        <v>0.32253749999999998</v>
      </c>
      <c r="NZ82" s="82">
        <f t="shared" si="190"/>
        <v>3.2253749999999997</v>
      </c>
      <c r="OA82" s="61" t="str">
        <f>IF(OC82=0," ",VLOOKUP(OC82,PROTOKOL!$A:$F,6))</f>
        <v xml:space="preserve"> </v>
      </c>
      <c r="OB82" s="66"/>
      <c r="OC82" s="66"/>
      <c r="OD82" s="62"/>
      <c r="OE82" s="63" t="str">
        <f>IF(OC82=0," ",(VLOOKUP(OC82,PROTOKOL!$A$1:$E$28,2))*OD82)</f>
        <v xml:space="preserve"> </v>
      </c>
      <c r="OF82" s="64" t="str">
        <f t="shared" si="191"/>
        <v xml:space="preserve"> </v>
      </c>
      <c r="OG82" s="65" t="str">
        <f>IF(OC82=0," ",VLOOKUP(OC82,PROTOKOL!$A:$E,5,))</f>
        <v xml:space="preserve"> </v>
      </c>
      <c r="OH82" s="82" t="str">
        <f t="shared" si="192"/>
        <v xml:space="preserve"> </v>
      </c>
      <c r="OI82" s="65"/>
      <c r="OJ82" s="82" t="str">
        <f t="shared" si="218"/>
        <v xml:space="preserve"> </v>
      </c>
      <c r="OK82" s="117"/>
      <c r="OL82" s="207">
        <v>21</v>
      </c>
      <c r="OM82" s="225">
        <v>21</v>
      </c>
      <c r="ON82" s="61" t="str">
        <f>IF(OP82=0," ",VLOOKUP(OP82,PROTOKOL!$A:$F,6))</f>
        <v xml:space="preserve"> </v>
      </c>
      <c r="OO82" s="62"/>
      <c r="OP82" s="62"/>
      <c r="OQ82" s="62"/>
      <c r="OR82" s="63" t="str">
        <f>IF(OP82=0," ",(VLOOKUP(OP82,PROTOKOL!$A$1:$E$28,2))*OQ82)</f>
        <v xml:space="preserve"> </v>
      </c>
      <c r="OS82" s="64" t="str">
        <f t="shared" si="193"/>
        <v xml:space="preserve"> </v>
      </c>
      <c r="OT82" s="65" t="str">
        <f>IF(OP82=0," ",VLOOKUP(OP82,PROTOKOL!$A:$E,5,))</f>
        <v xml:space="preserve"> </v>
      </c>
      <c r="OU82" s="82" t="str">
        <f t="shared" si="194"/>
        <v xml:space="preserve"> </v>
      </c>
      <c r="OV82" s="61" t="str">
        <f>IF(OX82=0," ",VLOOKUP(OX82,PROTOKOL!$A:$F,6))</f>
        <v xml:space="preserve"> </v>
      </c>
      <c r="OW82" s="66"/>
      <c r="OX82" s="66"/>
      <c r="OY82" s="62"/>
      <c r="OZ82" s="63" t="str">
        <f>IF(OX82=0," ",(VLOOKUP(OX82,PROTOKOL!$A$1:$E$28,2))*OY82)</f>
        <v xml:space="preserve"> </v>
      </c>
      <c r="PA82" s="64" t="str">
        <f t="shared" si="219"/>
        <v xml:space="preserve"> </v>
      </c>
      <c r="PB82" s="65" t="str">
        <f>IF(OX82=0," ",VLOOKUP(OX82,PROTOKOL!$A:$E,5,))</f>
        <v xml:space="preserve"> </v>
      </c>
      <c r="PC82" s="82" t="str">
        <f t="shared" si="220"/>
        <v xml:space="preserve"> </v>
      </c>
      <c r="PD82" s="82">
        <f t="shared" si="221"/>
        <v>0</v>
      </c>
      <c r="PE82" s="82" t="str">
        <f t="shared" si="222"/>
        <v xml:space="preserve"> </v>
      </c>
      <c r="PF82" s="117"/>
      <c r="PG82" s="225">
        <v>21</v>
      </c>
      <c r="PH82" s="61" t="str">
        <f>IF(PJ82=0," ",VLOOKUP(PJ82,PROTOKOL!$A:$F,6))</f>
        <v>BANTTA ÜRÜN ATMA</v>
      </c>
      <c r="PI82" s="62">
        <v>1</v>
      </c>
      <c r="PJ82" s="62">
        <v>21</v>
      </c>
      <c r="PK82" s="62">
        <v>7.5</v>
      </c>
      <c r="PL82" s="63">
        <f>IF(PJ82=0," ",(VLOOKUP(PJ82,PROTOKOL!$A$1:$E$28,2))*PK82)</f>
        <v>0</v>
      </c>
      <c r="PM82" s="64">
        <f t="shared" si="195"/>
        <v>1</v>
      </c>
      <c r="PN82" s="65">
        <f>IF(PJ82=0," ",VLOOKUP(PJ82,PROTOKOL!$A:$E,5,))</f>
        <v>22.864891602375288</v>
      </c>
      <c r="PO82" s="82">
        <f t="shared" si="196"/>
        <v>22.864891602375288</v>
      </c>
      <c r="PP82" s="61" t="str">
        <f>IF(PR82=0," ",VLOOKUP(PR82,PROTOKOL!$A:$F,6))</f>
        <v xml:space="preserve"> </v>
      </c>
      <c r="PQ82" s="66"/>
      <c r="PR82" s="66"/>
      <c r="PS82" s="62"/>
      <c r="PT82" s="63" t="str">
        <f>IF(PR82=0," ",(VLOOKUP(PR82,PROTOKOL!$A$1:$E$28,2))*PS82)</f>
        <v xml:space="preserve"> </v>
      </c>
      <c r="PU82" s="64" t="str">
        <f t="shared" si="197"/>
        <v xml:space="preserve"> </v>
      </c>
      <c r="PV82" s="65" t="str">
        <f>IF(PR82=0," ",VLOOKUP(PR82,PROTOKOL!$A:$E,5,))</f>
        <v xml:space="preserve"> </v>
      </c>
      <c r="PW82" s="82" t="str">
        <f t="shared" si="198"/>
        <v xml:space="preserve"> </v>
      </c>
      <c r="PX82" s="65"/>
      <c r="PY82" s="82" t="str">
        <f t="shared" si="223"/>
        <v xml:space="preserve"> </v>
      </c>
      <c r="PZ82" s="117"/>
      <c r="QA82" s="117"/>
      <c r="QB82" s="117"/>
      <c r="QC82" s="117"/>
      <c r="QD82" s="117"/>
      <c r="QE82" s="117"/>
      <c r="QF82" s="117"/>
      <c r="QG82" s="117"/>
      <c r="QH82" s="117"/>
      <c r="QI82" s="117"/>
      <c r="QJ82" s="117"/>
      <c r="QK82" s="117"/>
      <c r="QL82" s="117"/>
      <c r="QM82" s="117"/>
      <c r="QN82" s="117"/>
      <c r="QO82" s="117"/>
    </row>
    <row r="83" spans="1:457" ht="12.75" customHeight="1">
      <c r="B83" s="226"/>
      <c r="C83" s="61" t="str">
        <f>IF(E83=0," ",VLOOKUP(E83,PROTOKOL!$A:$F,6))</f>
        <v xml:space="preserve"> </v>
      </c>
      <c r="D83" s="62"/>
      <c r="E83" s="62"/>
      <c r="F83" s="62"/>
      <c r="G83" s="63" t="str">
        <f>IF(E83=0," ",(VLOOKUP(E83,PROTOKOL!$A$1:$E$28,2))*F83)</f>
        <v xml:space="preserve"> </v>
      </c>
      <c r="H83" s="64" t="str">
        <f t="shared" si="113"/>
        <v xml:space="preserve"> </v>
      </c>
      <c r="I83" s="65" t="str">
        <f>IF(E83=0," ",VLOOKUP(E83,PROTOKOL!$A:$E,5,))</f>
        <v xml:space="preserve"> </v>
      </c>
      <c r="J83" s="82" t="str">
        <f t="shared" si="114"/>
        <v xml:space="preserve"> </v>
      </c>
      <c r="K83" s="61" t="str">
        <f>IF(M83=0," ",VLOOKUP(M83,PROTOKOL!$A:$F,6))</f>
        <v xml:space="preserve"> </v>
      </c>
      <c r="L83" s="66"/>
      <c r="M83" s="66"/>
      <c r="N83" s="62"/>
      <c r="O83" s="63" t="str">
        <f>IF(M83=0," ",(VLOOKUP(M83,PROTOKOL!$A$1:$E$28,2))*N83)</f>
        <v xml:space="preserve"> </v>
      </c>
      <c r="P83" s="64" t="str">
        <f t="shared" si="115"/>
        <v xml:space="preserve"> </v>
      </c>
      <c r="Q83" s="65" t="str">
        <f>IF(M83=0," ",VLOOKUP(M83,PROTOKOL!$A:$E,5,))</f>
        <v xml:space="preserve"> </v>
      </c>
      <c r="R83" s="82" t="str">
        <f t="shared" si="116"/>
        <v xml:space="preserve"> </v>
      </c>
      <c r="S83" s="65"/>
      <c r="T83" s="82" t="str">
        <f t="shared" si="199"/>
        <v xml:space="preserve"> </v>
      </c>
      <c r="U83" s="185" t="str">
        <f>IF(F82+F83+F84=7.5,"ü","û")</f>
        <v>ü</v>
      </c>
      <c r="V83" s="226"/>
      <c r="W83" s="61" t="s">
        <v>115</v>
      </c>
      <c r="X83" s="62"/>
      <c r="Y83" s="62"/>
      <c r="Z83" s="62"/>
      <c r="AA83" s="63" t="str">
        <f>IF(Y83=0," ",(VLOOKUP(Y83,PROTOKOL!$A$1:$E$28,2))*Z83)</f>
        <v xml:space="preserve"> </v>
      </c>
      <c r="AB83" s="64" t="str">
        <f t="shared" si="117"/>
        <v xml:space="preserve"> </v>
      </c>
      <c r="AC83" s="65" t="str">
        <f>IF(Y83=0," ",VLOOKUP(Y83,PROTOKOL!$A:$E,5,))</f>
        <v xml:space="preserve"> </v>
      </c>
      <c r="AD83" s="82" t="str">
        <f t="shared" si="118"/>
        <v xml:space="preserve"> </v>
      </c>
      <c r="AE83" s="61" t="str">
        <f>IF(AG83=0," ",VLOOKUP(AG83,PROTOKOL!$A:$F,6))</f>
        <v xml:space="preserve"> </v>
      </c>
      <c r="AF83" s="66"/>
      <c r="AG83" s="66"/>
      <c r="AH83" s="62"/>
      <c r="AI83" s="63" t="str">
        <f>IF(AG83=0," ",(VLOOKUP(AG83,PROTOKOL!$A$1:$E$28,2))*AH83)</f>
        <v xml:space="preserve"> </v>
      </c>
      <c r="AJ83" s="64" t="str">
        <f t="shared" si="119"/>
        <v xml:space="preserve"> </v>
      </c>
      <c r="AK83" s="65" t="str">
        <f>IF(AG83=0," ",VLOOKUP(AG83,PROTOKOL!$A:$E,5,))</f>
        <v xml:space="preserve"> </v>
      </c>
      <c r="AL83" s="82" t="str">
        <f t="shared" si="120"/>
        <v xml:space="preserve"> </v>
      </c>
      <c r="AM83" s="65"/>
      <c r="AN83" s="82" t="str">
        <f t="shared" si="200"/>
        <v xml:space="preserve"> </v>
      </c>
      <c r="AO83" s="185" t="str">
        <f>IF(Z82+Z83+Z84=7.5,"ü","û")</f>
        <v>û</v>
      </c>
      <c r="AP83" s="226"/>
      <c r="AQ83" s="61" t="str">
        <f>IF(AS83=0," ",VLOOKUP(AS83,PROTOKOL!$A:$F,6))</f>
        <v xml:space="preserve"> </v>
      </c>
      <c r="AR83" s="62"/>
      <c r="AS83" s="62"/>
      <c r="AT83" s="62"/>
      <c r="AU83" s="63" t="str">
        <f>IF(AS83=0," ",(VLOOKUP(AS83,PROTOKOL!$A$1:$E$28,2))*AT83)</f>
        <v xml:space="preserve"> </v>
      </c>
      <c r="AV83" s="64" t="str">
        <f t="shared" si="121"/>
        <v xml:space="preserve"> </v>
      </c>
      <c r="AW83" s="65" t="str">
        <f>IF(AS83=0," ",VLOOKUP(AS83,PROTOKOL!$A:$E,5,))</f>
        <v xml:space="preserve"> </v>
      </c>
      <c r="AX83" s="82" t="str">
        <f t="shared" si="122"/>
        <v xml:space="preserve"> </v>
      </c>
      <c r="AY83" s="61" t="str">
        <f>IF(BA83=0," ",VLOOKUP(BA83,PROTOKOL!$A:$F,6))</f>
        <v xml:space="preserve"> </v>
      </c>
      <c r="AZ83" s="66"/>
      <c r="BA83" s="66"/>
      <c r="BB83" s="62"/>
      <c r="BC83" s="63" t="str">
        <f>IF(BA83=0," ",(VLOOKUP(BA83,PROTOKOL!$A$1:$E$28,2))*BB83)</f>
        <v xml:space="preserve"> </v>
      </c>
      <c r="BD83" s="64" t="str">
        <f t="shared" si="123"/>
        <v xml:space="preserve"> </v>
      </c>
      <c r="BE83" s="65" t="str">
        <f>IF(BA83=0," ",VLOOKUP(BA83,PROTOKOL!$A:$E,5,))</f>
        <v xml:space="preserve"> </v>
      </c>
      <c r="BF83" s="82" t="str">
        <f t="shared" si="124"/>
        <v xml:space="preserve"> </v>
      </c>
      <c r="BG83" s="65"/>
      <c r="BH83" s="82" t="str">
        <f t="shared" si="201"/>
        <v xml:space="preserve"> </v>
      </c>
      <c r="BI83" s="185" t="str">
        <f>IF(AT82+AT83+AT84=7.5,"ü","û")</f>
        <v>ü</v>
      </c>
      <c r="BJ83" s="226"/>
      <c r="BK83" s="61" t="str">
        <f>IF(BM83=0," ",VLOOKUP(BM83,PROTOKOL!$A:$F,6))</f>
        <v xml:space="preserve"> </v>
      </c>
      <c r="BL83" s="62"/>
      <c r="BM83" s="62"/>
      <c r="BN83" s="62"/>
      <c r="BO83" s="63" t="str">
        <f>IF(BM83=0," ",(VLOOKUP(BM83,PROTOKOL!$A$1:$E$28,2))*BN83)</f>
        <v xml:space="preserve"> </v>
      </c>
      <c r="BP83" s="64" t="str">
        <f t="shared" si="125"/>
        <v xml:space="preserve"> </v>
      </c>
      <c r="BQ83" s="65" t="str">
        <f>IF(BM83=0," ",VLOOKUP(BM83,PROTOKOL!$A:$E,5,))</f>
        <v xml:space="preserve"> </v>
      </c>
      <c r="BR83" s="82" t="str">
        <f t="shared" si="126"/>
        <v xml:space="preserve"> </v>
      </c>
      <c r="BS83" s="61" t="str">
        <f>IF(BU83=0," ",VLOOKUP(BU83,PROTOKOL!$A:$F,6))</f>
        <v xml:space="preserve"> </v>
      </c>
      <c r="BT83" s="66"/>
      <c r="BU83" s="66"/>
      <c r="BV83" s="62"/>
      <c r="BW83" s="63" t="str">
        <f>IF(BU83=0," ",(VLOOKUP(BU83,PROTOKOL!$A$1:$E$28,2))*BV83)</f>
        <v xml:space="preserve"> </v>
      </c>
      <c r="BX83" s="64" t="str">
        <f t="shared" si="127"/>
        <v xml:space="preserve"> </v>
      </c>
      <c r="BY83" s="65" t="str">
        <f>IF(BU83=0," ",VLOOKUP(BU83,PROTOKOL!$A:$E,5,))</f>
        <v xml:space="preserve"> </v>
      </c>
      <c r="BZ83" s="82" t="str">
        <f t="shared" si="128"/>
        <v xml:space="preserve"> </v>
      </c>
      <c r="CA83" s="65"/>
      <c r="CB83" s="82" t="str">
        <f t="shared" si="202"/>
        <v xml:space="preserve"> </v>
      </c>
      <c r="CC83" s="185" t="str">
        <f>IF(AT82+AT83+AT84=7.5,"ü","û")</f>
        <v>ü</v>
      </c>
      <c r="CD83" s="226"/>
      <c r="CE83" s="61" t="str">
        <f>IF(CG83=0," ",VLOOKUP(CG83,PROTOKOL!$A:$F,6))</f>
        <v>WNZL. LAV. VE DUV. ASMA KLZ</v>
      </c>
      <c r="CF83" s="62">
        <v>149</v>
      </c>
      <c r="CG83" s="62">
        <v>1</v>
      </c>
      <c r="CH83" s="62">
        <v>5.5</v>
      </c>
      <c r="CI83" s="63">
        <f>IF(CG83=0," ",(VLOOKUP(CG83,PROTOKOL!$A$1:$E$28,2))*CH83)</f>
        <v>105.6</v>
      </c>
      <c r="CJ83" s="64">
        <f t="shared" si="129"/>
        <v>43.400000000000006</v>
      </c>
      <c r="CK83" s="65">
        <f>IF(CG83=0," ",VLOOKUP(CG83,PROTOKOL!$A:$E,5,))</f>
        <v>0.33951315789473691</v>
      </c>
      <c r="CL83" s="82">
        <f t="shared" si="130"/>
        <v>14.734871052631584</v>
      </c>
      <c r="CM83" s="61" t="str">
        <f>IF(CO83=0," ",VLOOKUP(CO83,PROTOKOL!$A:$F,6))</f>
        <v xml:space="preserve"> </v>
      </c>
      <c r="CN83" s="66"/>
      <c r="CO83" s="66"/>
      <c r="CP83" s="62"/>
      <c r="CQ83" s="63" t="str">
        <f>IF(CO83=0," ",(VLOOKUP(CO83,PROTOKOL!$A$1:$E$28,2))*CP83)</f>
        <v xml:space="preserve"> </v>
      </c>
      <c r="CR83" s="64" t="str">
        <f t="shared" si="131"/>
        <v xml:space="preserve"> </v>
      </c>
      <c r="CS83" s="65" t="str">
        <f>IF(CO83=0," ",VLOOKUP(CO83,PROTOKOL!$A:$E,5,))</f>
        <v xml:space="preserve"> </v>
      </c>
      <c r="CT83" s="82" t="str">
        <f t="shared" si="132"/>
        <v xml:space="preserve"> </v>
      </c>
      <c r="CU83" s="65"/>
      <c r="CV83" s="82" t="str">
        <f t="shared" si="203"/>
        <v xml:space="preserve"> </v>
      </c>
      <c r="CW83" s="185" t="str">
        <f>IF(CH82+CH83+CH84=7.5,"ü","û")</f>
        <v>ü</v>
      </c>
      <c r="CX83" s="226"/>
      <c r="CY83" s="61" t="str">
        <f>IF(DA83=0," ",VLOOKUP(DA83,PROTOKOL!$A:$F,6))</f>
        <v xml:space="preserve"> </v>
      </c>
      <c r="CZ83" s="62"/>
      <c r="DA83" s="62"/>
      <c r="DB83" s="62"/>
      <c r="DC83" s="63" t="str">
        <f>IF(DA83=0," ",(VLOOKUP(DA83,PROTOKOL!$A$1:$E$28,2))*DB83)</f>
        <v xml:space="preserve"> </v>
      </c>
      <c r="DD83" s="64" t="str">
        <f t="shared" si="133"/>
        <v xml:space="preserve"> </v>
      </c>
      <c r="DE83" s="65" t="str">
        <f>IF(DA83=0," ",VLOOKUP(DA83,PROTOKOL!$A:$E,5,))</f>
        <v xml:space="preserve"> </v>
      </c>
      <c r="DF83" s="82" t="str">
        <f t="shared" si="134"/>
        <v xml:space="preserve"> </v>
      </c>
      <c r="DG83" s="61" t="str">
        <f>IF(DI83=0," ",VLOOKUP(DI83,PROTOKOL!$A:$F,6))</f>
        <v xml:space="preserve"> </v>
      </c>
      <c r="DH83" s="66"/>
      <c r="DI83" s="66"/>
      <c r="DJ83" s="62"/>
      <c r="DK83" s="63" t="str">
        <f>IF(DI83=0," ",(VLOOKUP(DI83,PROTOKOL!$A$1:$E$28,2))*DJ83)</f>
        <v xml:space="preserve"> </v>
      </c>
      <c r="DL83" s="64" t="str">
        <f t="shared" si="135"/>
        <v xml:space="preserve"> </v>
      </c>
      <c r="DM83" s="65" t="str">
        <f>IF(DI83=0," ",VLOOKUP(DI83,PROTOKOL!$A:$E,5,))</f>
        <v xml:space="preserve"> </v>
      </c>
      <c r="DN83" s="82" t="str">
        <f t="shared" si="136"/>
        <v xml:space="preserve"> </v>
      </c>
      <c r="DO83" s="65"/>
      <c r="DP83" s="82" t="str">
        <f t="shared" si="204"/>
        <v xml:space="preserve"> </v>
      </c>
      <c r="DQ83" s="185" t="str">
        <f>IF(DB82+DB83+DB84=7.5,"ü","û")</f>
        <v>ü</v>
      </c>
      <c r="DR83" s="226"/>
      <c r="DS83" s="61" t="str">
        <f>IF(DU83=0," ",VLOOKUP(DU83,PROTOKOL!$A:$F,6))</f>
        <v xml:space="preserve"> </v>
      </c>
      <c r="DT83" s="62"/>
      <c r="DU83" s="62"/>
      <c r="DV83" s="62"/>
      <c r="DW83" s="63" t="str">
        <f>IF(DU83=0," ",(VLOOKUP(DU83,PROTOKOL!$A$1:$E$28,2))*DV83)</f>
        <v xml:space="preserve"> </v>
      </c>
      <c r="DX83" s="64" t="str">
        <f t="shared" si="137"/>
        <v xml:space="preserve"> </v>
      </c>
      <c r="DY83" s="65" t="str">
        <f>IF(DU83=0," ",VLOOKUP(DU83,PROTOKOL!$A:$E,5,))</f>
        <v xml:space="preserve"> </v>
      </c>
      <c r="DZ83" s="82" t="str">
        <f t="shared" si="138"/>
        <v xml:space="preserve"> </v>
      </c>
      <c r="EA83" s="61" t="str">
        <f>IF(EC83=0," ",VLOOKUP(EC83,PROTOKOL!$A:$F,6))</f>
        <v xml:space="preserve"> </v>
      </c>
      <c r="EB83" s="66"/>
      <c r="EC83" s="66"/>
      <c r="ED83" s="62"/>
      <c r="EE83" s="63" t="str">
        <f>IF(EC83=0," ",(VLOOKUP(EC83,PROTOKOL!$A$1:$E$28,2))*ED83)</f>
        <v xml:space="preserve"> </v>
      </c>
      <c r="EF83" s="64" t="str">
        <f t="shared" si="139"/>
        <v xml:space="preserve"> </v>
      </c>
      <c r="EG83" s="65" t="str">
        <f>IF(EC83=0," ",VLOOKUP(EC83,PROTOKOL!$A:$E,5,))</f>
        <v xml:space="preserve"> </v>
      </c>
      <c r="EH83" s="82" t="str">
        <f t="shared" si="140"/>
        <v xml:space="preserve"> </v>
      </c>
      <c r="EI83" s="65"/>
      <c r="EJ83" s="82" t="str">
        <f t="shared" si="205"/>
        <v xml:space="preserve"> </v>
      </c>
      <c r="EK83" s="185" t="str">
        <f>IF(DB82+DB83+DB84=7.5,"ü","û")</f>
        <v>ü</v>
      </c>
      <c r="EL83" s="226"/>
      <c r="EM83" s="61" t="str">
        <f>IF(EO83=0," ",VLOOKUP(EO83,PROTOKOL!$A:$F,6))</f>
        <v xml:space="preserve"> </v>
      </c>
      <c r="EN83" s="62"/>
      <c r="EO83" s="62"/>
      <c r="EP83" s="62"/>
      <c r="EQ83" s="63" t="str">
        <f>IF(EO83=0," ",(VLOOKUP(EO83,PROTOKOL!$A$1:$E$28,2))*EP83)</f>
        <v xml:space="preserve"> </v>
      </c>
      <c r="ER83" s="64" t="str">
        <f t="shared" si="141"/>
        <v xml:space="preserve"> </v>
      </c>
      <c r="ES83" s="65" t="str">
        <f>IF(EO83=0," ",VLOOKUP(EO83,PROTOKOL!$A:$E,5,))</f>
        <v xml:space="preserve"> </v>
      </c>
      <c r="ET83" s="82" t="str">
        <f t="shared" si="142"/>
        <v xml:space="preserve"> </v>
      </c>
      <c r="EU83" s="61" t="str">
        <f>IF(EW83=0," ",VLOOKUP(EW83,PROTOKOL!$A:$F,6))</f>
        <v xml:space="preserve"> </v>
      </c>
      <c r="EV83" s="66"/>
      <c r="EW83" s="66"/>
      <c r="EX83" s="62"/>
      <c r="EY83" s="63" t="str">
        <f>IF(EW83=0," ",(VLOOKUP(EW83,PROTOKOL!$A$1:$E$28,2))*EX83)</f>
        <v xml:space="preserve"> </v>
      </c>
      <c r="EZ83" s="64" t="str">
        <f t="shared" si="143"/>
        <v xml:space="preserve"> </v>
      </c>
      <c r="FA83" s="65" t="str">
        <f>IF(EW83=0," ",VLOOKUP(EW83,PROTOKOL!$A:$E,5,))</f>
        <v xml:space="preserve"> </v>
      </c>
      <c r="FB83" s="82" t="str">
        <f t="shared" si="144"/>
        <v xml:space="preserve"> </v>
      </c>
      <c r="FC83" s="65"/>
      <c r="FD83" s="82" t="str">
        <f t="shared" si="206"/>
        <v xml:space="preserve"> </v>
      </c>
      <c r="FE83" s="185" t="str">
        <f>IF(EP82+EP83+EP84=7.5,"ü","û")</f>
        <v>ü</v>
      </c>
      <c r="FF83" s="226"/>
      <c r="FG83" s="61" t="s">
        <v>115</v>
      </c>
      <c r="FH83" s="62"/>
      <c r="FI83" s="62"/>
      <c r="FJ83" s="62"/>
      <c r="FK83" s="63" t="str">
        <f>IF(FI83=0," ",(VLOOKUP(FI83,PROTOKOL!$A$1:$E$28,2))*FJ83)</f>
        <v xml:space="preserve"> </v>
      </c>
      <c r="FL83" s="64" t="str">
        <f t="shared" si="145"/>
        <v xml:space="preserve"> </v>
      </c>
      <c r="FM83" s="65" t="str">
        <f>IF(FI83=0," ",VLOOKUP(FI83,PROTOKOL!$A:$E,5,))</f>
        <v xml:space="preserve"> </v>
      </c>
      <c r="FN83" s="82" t="str">
        <f t="shared" si="146"/>
        <v xml:space="preserve"> </v>
      </c>
      <c r="FO83" s="61" t="str">
        <f>IF(FQ83=0," ",VLOOKUP(FQ83,PROTOKOL!$A:$F,6))</f>
        <v xml:space="preserve"> </v>
      </c>
      <c r="FP83" s="66"/>
      <c r="FQ83" s="66"/>
      <c r="FR83" s="62"/>
      <c r="FS83" s="63" t="str">
        <f>IF(FQ83=0," ",(VLOOKUP(FQ83,PROTOKOL!$A$1:$E$28,2))*FR83)</f>
        <v xml:space="preserve"> </v>
      </c>
      <c r="FT83" s="64" t="str">
        <f t="shared" si="147"/>
        <v xml:space="preserve"> </v>
      </c>
      <c r="FU83" s="65" t="str">
        <f>IF(FQ83=0," ",VLOOKUP(FQ83,PROTOKOL!$A:$E,5,))</f>
        <v xml:space="preserve"> </v>
      </c>
      <c r="FV83" s="82" t="str">
        <f t="shared" si="148"/>
        <v xml:space="preserve"> </v>
      </c>
      <c r="FW83" s="65"/>
      <c r="FX83" s="82" t="str">
        <f t="shared" si="207"/>
        <v xml:space="preserve"> </v>
      </c>
      <c r="FY83" s="185" t="str">
        <f>IF(EP82+EP83+EP84=7.5,"ü","û")</f>
        <v>ü</v>
      </c>
      <c r="FZ83" s="226"/>
      <c r="GA83" s="61" t="str">
        <f>IF(GC83=0," ",VLOOKUP(GC83,PROTOKOL!$A:$F,6))</f>
        <v>Diğer İşler</v>
      </c>
      <c r="GB83" s="62">
        <v>1</v>
      </c>
      <c r="GC83" s="62">
        <v>14</v>
      </c>
      <c r="GD83" s="62">
        <v>0.5</v>
      </c>
      <c r="GE83" s="63">
        <f>IF(GC83=0," ",(VLOOKUP(GC83,PROTOKOL!$A$1:$E$28,2))*GD83)</f>
        <v>0</v>
      </c>
      <c r="GF83" s="64">
        <f t="shared" si="149"/>
        <v>1</v>
      </c>
      <c r="GG83" s="65">
        <f>IF(GC83=0," ",VLOOKUP(GC83,PROTOKOL!$A:$E,5,))</f>
        <v>0</v>
      </c>
      <c r="GH83" s="82">
        <f t="shared" si="150"/>
        <v>0</v>
      </c>
      <c r="GI83" s="61" t="str">
        <f>IF(GK83=0," ",VLOOKUP(GK83,PROTOKOL!$A:$F,6))</f>
        <v xml:space="preserve"> </v>
      </c>
      <c r="GJ83" s="66"/>
      <c r="GK83" s="66"/>
      <c r="GL83" s="62"/>
      <c r="GM83" s="63" t="str">
        <f>IF(GK83=0," ",(VLOOKUP(GK83,PROTOKOL!$A$1:$E$28,2))*GL83)</f>
        <v xml:space="preserve"> </v>
      </c>
      <c r="GN83" s="64" t="str">
        <f t="shared" si="151"/>
        <v xml:space="preserve"> </v>
      </c>
      <c r="GO83" s="65" t="str">
        <f>IF(GK83=0," ",VLOOKUP(GK83,PROTOKOL!$A:$E,5,))</f>
        <v xml:space="preserve"> </v>
      </c>
      <c r="GP83" s="82" t="str">
        <f t="shared" si="152"/>
        <v xml:space="preserve"> </v>
      </c>
      <c r="GQ83" s="65"/>
      <c r="GR83" s="82" t="str">
        <f t="shared" si="208"/>
        <v xml:space="preserve"> </v>
      </c>
      <c r="GS83" s="185" t="str">
        <f>IF(GD82+GD83+GD84=7.5,"ü","û")</f>
        <v>ü</v>
      </c>
      <c r="GT83" s="226"/>
      <c r="GU83" s="61" t="str">
        <f>IF(GW83=0," ",VLOOKUP(GW83,PROTOKOL!$A:$F,6))</f>
        <v xml:space="preserve"> </v>
      </c>
      <c r="GV83" s="62"/>
      <c r="GW83" s="62"/>
      <c r="GX83" s="62"/>
      <c r="GY83" s="63" t="str">
        <f>IF(GW83=0," ",(VLOOKUP(GW83,PROTOKOL!$A$1:$E$28,2))*GX83)</f>
        <v xml:space="preserve"> </v>
      </c>
      <c r="GZ83" s="64" t="str">
        <f t="shared" si="153"/>
        <v xml:space="preserve"> </v>
      </c>
      <c r="HA83" s="65" t="str">
        <f>IF(GW83=0," ",VLOOKUP(GW83,PROTOKOL!$A:$E,5,))</f>
        <v xml:space="preserve"> </v>
      </c>
      <c r="HB83" s="82" t="str">
        <f t="shared" si="154"/>
        <v xml:space="preserve"> </v>
      </c>
      <c r="HC83" s="61" t="str">
        <f>IF(HE83=0," ",VLOOKUP(HE83,PROTOKOL!$A:$F,6))</f>
        <v xml:space="preserve"> </v>
      </c>
      <c r="HD83" s="66"/>
      <c r="HE83" s="66"/>
      <c r="HF83" s="62"/>
      <c r="HG83" s="63" t="str">
        <f>IF(HE83=0," ",(VLOOKUP(HE83,PROTOKOL!$A$1:$E$28,2))*HF83)</f>
        <v xml:space="preserve"> </v>
      </c>
      <c r="HH83" s="64" t="str">
        <f t="shared" si="155"/>
        <v xml:space="preserve"> </v>
      </c>
      <c r="HI83" s="65" t="str">
        <f>IF(HE83=0," ",VLOOKUP(HE83,PROTOKOL!$A:$E,5,))</f>
        <v xml:space="preserve"> </v>
      </c>
      <c r="HJ83" s="82" t="str">
        <f t="shared" si="156"/>
        <v xml:space="preserve"> </v>
      </c>
      <c r="HK83" s="65"/>
      <c r="HL83" s="82" t="str">
        <f t="shared" si="209"/>
        <v xml:space="preserve"> </v>
      </c>
      <c r="HM83" s="185" t="str">
        <f>IF(GX82+GX83+GX84=7.5,"ü","û")</f>
        <v>ü</v>
      </c>
      <c r="HN83" s="226"/>
      <c r="HO83" s="61" t="str">
        <f>IF(HQ83=0," ",VLOOKUP(HQ83,PROTOKOL!$A:$F,6))</f>
        <v xml:space="preserve"> </v>
      </c>
      <c r="HP83" s="62"/>
      <c r="HQ83" s="62"/>
      <c r="HR83" s="62"/>
      <c r="HS83" s="63" t="str">
        <f>IF(HQ83=0," ",(VLOOKUP(HQ83,PROTOKOL!$A$1:$E$28,2))*HR83)</f>
        <v xml:space="preserve"> </v>
      </c>
      <c r="HT83" s="64" t="str">
        <f t="shared" si="157"/>
        <v xml:space="preserve"> </v>
      </c>
      <c r="HU83" s="65" t="str">
        <f>IF(HQ83=0," ",VLOOKUP(HQ83,PROTOKOL!$A:$E,5,))</f>
        <v xml:space="preserve"> </v>
      </c>
      <c r="HV83" s="82" t="str">
        <f t="shared" si="158"/>
        <v xml:space="preserve"> </v>
      </c>
      <c r="HW83" s="61" t="str">
        <f>IF(HY83=0," ",VLOOKUP(HY83,PROTOKOL!$A:$F,6))</f>
        <v xml:space="preserve"> </v>
      </c>
      <c r="HX83" s="66"/>
      <c r="HY83" s="66"/>
      <c r="HZ83" s="62"/>
      <c r="IA83" s="63" t="str">
        <f>IF(HY83=0," ",(VLOOKUP(HY83,PROTOKOL!$A$1:$E$28,2))*HZ83)</f>
        <v xml:space="preserve"> </v>
      </c>
      <c r="IB83" s="64" t="str">
        <f t="shared" si="159"/>
        <v xml:space="preserve"> </v>
      </c>
      <c r="IC83" s="65" t="str">
        <f>IF(HY83=0," ",VLOOKUP(HY83,PROTOKOL!$A:$E,5,))</f>
        <v xml:space="preserve"> </v>
      </c>
      <c r="ID83" s="82" t="str">
        <f t="shared" si="160"/>
        <v xml:space="preserve"> </v>
      </c>
      <c r="IE83" s="65"/>
      <c r="IF83" s="82" t="str">
        <f t="shared" si="210"/>
        <v xml:space="preserve"> </v>
      </c>
      <c r="IG83" s="185" t="str">
        <f>IF(HR82+HR83+HR84=7.5,"ü","û")</f>
        <v>ü</v>
      </c>
      <c r="IH83" s="226"/>
      <c r="II83" s="61" t="str">
        <f>IF(IK83=0," ",VLOOKUP(IK83,PROTOKOL!$A:$F,6))</f>
        <v xml:space="preserve"> </v>
      </c>
      <c r="IJ83" s="62"/>
      <c r="IK83" s="62"/>
      <c r="IL83" s="62"/>
      <c r="IM83" s="63" t="str">
        <f>IF(IK83=0," ",(VLOOKUP(IK83,PROTOKOL!$A$1:$E$28,2))*IL83)</f>
        <v xml:space="preserve"> </v>
      </c>
      <c r="IN83" s="64" t="str">
        <f t="shared" si="161"/>
        <v xml:space="preserve"> </v>
      </c>
      <c r="IO83" s="65" t="str">
        <f>IF(IK83=0," ",VLOOKUP(IK83,PROTOKOL!$A:$E,5,))</f>
        <v xml:space="preserve"> </v>
      </c>
      <c r="IP83" s="82" t="str">
        <f t="shared" si="162"/>
        <v xml:space="preserve"> </v>
      </c>
      <c r="IQ83" s="61" t="str">
        <f>IF(IS83=0," ",VLOOKUP(IS83,PROTOKOL!$A:$F,6))</f>
        <v xml:space="preserve"> </v>
      </c>
      <c r="IR83" s="66"/>
      <c r="IS83" s="66"/>
      <c r="IT83" s="62"/>
      <c r="IU83" s="63" t="str">
        <f>IF(IS83=0," ",(VLOOKUP(IS83,PROTOKOL!$A$1:$E$28,2))*IT83)</f>
        <v xml:space="preserve"> </v>
      </c>
      <c r="IV83" s="64" t="str">
        <f t="shared" si="163"/>
        <v xml:space="preserve"> </v>
      </c>
      <c r="IW83" s="65" t="str">
        <f>IF(IS83=0," ",VLOOKUP(IS83,PROTOKOL!$A:$E,5,))</f>
        <v xml:space="preserve"> </v>
      </c>
      <c r="IX83" s="82" t="str">
        <f t="shared" si="164"/>
        <v xml:space="preserve"> </v>
      </c>
      <c r="IY83" s="65"/>
      <c r="IZ83" s="82" t="str">
        <f t="shared" si="211"/>
        <v xml:space="preserve"> </v>
      </c>
      <c r="JA83" s="185" t="str">
        <f>IF(HR82+HR83+HR84=7.5,"ü","û")</f>
        <v>ü</v>
      </c>
      <c r="JB83" s="226"/>
      <c r="JC83" s="61" t="str">
        <f>IF(JE83=0," ",VLOOKUP(JE83,PROTOKOL!$A:$F,6))</f>
        <v>PERDE KESME SULU SİST.</v>
      </c>
      <c r="JD83" s="62">
        <v>81</v>
      </c>
      <c r="JE83" s="62">
        <v>8</v>
      </c>
      <c r="JF83" s="62">
        <v>4</v>
      </c>
      <c r="JG83" s="63">
        <f>IF(JE83=0," ",(VLOOKUP(JE83,PROTOKOL!$A$1:$E$28,2))*JF83)</f>
        <v>52.266666666666666</v>
      </c>
      <c r="JH83" s="64">
        <f t="shared" si="165"/>
        <v>28.733333333333334</v>
      </c>
      <c r="JI83" s="65">
        <f>IF(JE83=0," ",VLOOKUP(JE83,PROTOKOL!$A:$E,5,))</f>
        <v>0.49621153846153848</v>
      </c>
      <c r="JJ83" s="82">
        <f t="shared" si="166"/>
        <v>14.257811538461539</v>
      </c>
      <c r="JK83" s="61" t="str">
        <f>IF(JM83=0," ",VLOOKUP(JM83,PROTOKOL!$A:$F,6))</f>
        <v xml:space="preserve"> </v>
      </c>
      <c r="JL83" s="66"/>
      <c r="JM83" s="66"/>
      <c r="JN83" s="62"/>
      <c r="JO83" s="63" t="str">
        <f>IF(JM83=0," ",(VLOOKUP(JM83,PROTOKOL!$A$1:$E$28,2))*JN83)</f>
        <v xml:space="preserve"> </v>
      </c>
      <c r="JP83" s="64" t="str">
        <f t="shared" si="167"/>
        <v xml:space="preserve"> </v>
      </c>
      <c r="JQ83" s="65" t="str">
        <f>IF(JM83=0," ",VLOOKUP(JM83,PROTOKOL!$A:$E,5,))</f>
        <v xml:space="preserve"> </v>
      </c>
      <c r="JR83" s="82" t="str">
        <f t="shared" si="168"/>
        <v xml:space="preserve"> </v>
      </c>
      <c r="JS83" s="65"/>
      <c r="JT83" s="82" t="str">
        <f t="shared" si="212"/>
        <v xml:space="preserve"> </v>
      </c>
      <c r="JU83" s="185" t="str">
        <f>IF(JF82+JF83+JF84=7.5,"ü","û")</f>
        <v>ü</v>
      </c>
      <c r="JV83" s="226"/>
      <c r="JW83" s="61" t="s">
        <v>44</v>
      </c>
      <c r="JX83" s="62"/>
      <c r="JY83" s="62"/>
      <c r="JZ83" s="62"/>
      <c r="KA83" s="63" t="str">
        <f>IF(JY83=0," ",(VLOOKUP(JY83,PROTOKOL!$A$1:$E$28,2))*JZ83)</f>
        <v xml:space="preserve"> </v>
      </c>
      <c r="KB83" s="64" t="str">
        <f t="shared" si="169"/>
        <v xml:space="preserve"> </v>
      </c>
      <c r="KC83" s="65" t="str">
        <f>IF(JY83=0," ",VLOOKUP(JY83,PROTOKOL!$A:$E,5,))</f>
        <v xml:space="preserve"> </v>
      </c>
      <c r="KD83" s="82" t="str">
        <f t="shared" si="170"/>
        <v xml:space="preserve"> </v>
      </c>
      <c r="KE83" s="61" t="str">
        <f>IF(KG83=0," ",VLOOKUP(KG83,PROTOKOL!$A:$F,6))</f>
        <v xml:space="preserve"> </v>
      </c>
      <c r="KF83" s="66"/>
      <c r="KG83" s="66"/>
      <c r="KH83" s="62"/>
      <c r="KI83" s="63" t="str">
        <f>IF(KG83=0," ",(VLOOKUP(KG83,PROTOKOL!$A$1:$E$28,2))*KH83)</f>
        <v xml:space="preserve"> </v>
      </c>
      <c r="KJ83" s="64" t="str">
        <f t="shared" si="171"/>
        <v xml:space="preserve"> </v>
      </c>
      <c r="KK83" s="65" t="str">
        <f>IF(KG83=0," ",VLOOKUP(KG83,PROTOKOL!$A:$E,5,))</f>
        <v xml:space="preserve"> </v>
      </c>
      <c r="KL83" s="82" t="str">
        <f t="shared" si="172"/>
        <v xml:space="preserve"> </v>
      </c>
      <c r="KM83" s="65"/>
      <c r="KN83" s="82" t="str">
        <f t="shared" si="213"/>
        <v xml:space="preserve"> </v>
      </c>
      <c r="KO83" s="185" t="str">
        <f>IF(JZ82+JZ83+JZ84=7.5,"ü","û")</f>
        <v>û</v>
      </c>
      <c r="KP83" s="226"/>
      <c r="KQ83" s="61" t="str">
        <f>IF(KS83=0," ",VLOOKUP(KS83,PROTOKOL!$A:$F,6))</f>
        <v>PERDE KESME SULU SİST.</v>
      </c>
      <c r="KR83" s="62">
        <v>70</v>
      </c>
      <c r="KS83" s="62">
        <v>8</v>
      </c>
      <c r="KT83" s="62">
        <v>3.5</v>
      </c>
      <c r="KU83" s="63">
        <f>IF(KS83=0," ",(VLOOKUP(KS83,PROTOKOL!$A$1:$E$28,2))*KT83)</f>
        <v>45.733333333333334</v>
      </c>
      <c r="KV83" s="64">
        <f t="shared" si="173"/>
        <v>24.266666666666666</v>
      </c>
      <c r="KW83" s="65">
        <f>IF(KS83=0," ",VLOOKUP(KS83,PROTOKOL!$A:$E,5,))</f>
        <v>0.49621153846153848</v>
      </c>
      <c r="KX83" s="82">
        <f t="shared" si="174"/>
        <v>12.041399999999999</v>
      </c>
      <c r="KY83" s="61" t="str">
        <f>IF(LA83=0," ",VLOOKUP(LA83,PROTOKOL!$A:$F,6))</f>
        <v xml:space="preserve"> </v>
      </c>
      <c r="KZ83" s="66"/>
      <c r="LA83" s="66"/>
      <c r="LB83" s="62"/>
      <c r="LC83" s="63" t="str">
        <f>IF(LA83=0," ",(VLOOKUP(LA83,PROTOKOL!$A$1:$E$28,2))*LB83)</f>
        <v xml:space="preserve"> </v>
      </c>
      <c r="LD83" s="64" t="str">
        <f t="shared" si="175"/>
        <v xml:space="preserve"> </v>
      </c>
      <c r="LE83" s="65" t="str">
        <f>IF(LA83=0," ",VLOOKUP(LA83,PROTOKOL!$A:$E,5,))</f>
        <v xml:space="preserve"> </v>
      </c>
      <c r="LF83" s="82" t="str">
        <f t="shared" si="176"/>
        <v xml:space="preserve"> </v>
      </c>
      <c r="LG83" s="65"/>
      <c r="LH83" s="82" t="str">
        <f t="shared" si="214"/>
        <v xml:space="preserve"> </v>
      </c>
      <c r="LI83" s="185" t="str">
        <f>IF(JZ82+JZ83+JZ84=7.5,"ü","û")</f>
        <v>û</v>
      </c>
      <c r="LJ83" s="226"/>
      <c r="LK83" s="61" t="str">
        <f>IF(LM83=0," ",VLOOKUP(LM83,PROTOKOL!$A:$F,6))</f>
        <v xml:space="preserve"> </v>
      </c>
      <c r="LL83" s="62"/>
      <c r="LM83" s="62"/>
      <c r="LN83" s="62"/>
      <c r="LO83" s="63" t="str">
        <f>IF(LM83=0," ",(VLOOKUP(LM83,PROTOKOL!$A$1:$E$28,2))*LN83)</f>
        <v xml:space="preserve"> </v>
      </c>
      <c r="LP83" s="64" t="str">
        <f t="shared" si="177"/>
        <v xml:space="preserve"> </v>
      </c>
      <c r="LQ83" s="65" t="str">
        <f>IF(LM83=0," ",VLOOKUP(LM83,PROTOKOL!$A:$E,5,))</f>
        <v xml:space="preserve"> </v>
      </c>
      <c r="LR83" s="82" t="str">
        <f t="shared" si="178"/>
        <v xml:space="preserve"> </v>
      </c>
      <c r="LS83" s="61" t="str">
        <f>IF(LU83=0," ",VLOOKUP(LU83,PROTOKOL!$A:$F,6))</f>
        <v xml:space="preserve"> </v>
      </c>
      <c r="LT83" s="66"/>
      <c r="LU83" s="66"/>
      <c r="LV83" s="62"/>
      <c r="LW83" s="63" t="str">
        <f>IF(LU83=0," ",(VLOOKUP(LU83,PROTOKOL!$A$1:$E$28,2))*LV83)</f>
        <v xml:space="preserve"> </v>
      </c>
      <c r="LX83" s="64" t="str">
        <f t="shared" si="179"/>
        <v xml:space="preserve"> </v>
      </c>
      <c r="LY83" s="65" t="str">
        <f>IF(LU83=0," ",VLOOKUP(LU83,PROTOKOL!$A:$E,5,))</f>
        <v xml:space="preserve"> </v>
      </c>
      <c r="LZ83" s="82" t="str">
        <f t="shared" si="180"/>
        <v xml:space="preserve"> </v>
      </c>
      <c r="MA83" s="65"/>
      <c r="MB83" s="82" t="str">
        <f t="shared" si="215"/>
        <v xml:space="preserve"> </v>
      </c>
      <c r="MC83" s="185" t="str">
        <f>IF(LN82+LN83+LN84=7.5,"ü","û")</f>
        <v>ü</v>
      </c>
      <c r="MD83" s="226"/>
      <c r="ME83" s="61" t="str">
        <f>IF(MG83=0," ",VLOOKUP(MG83,PROTOKOL!$A:$F,6))</f>
        <v xml:space="preserve"> </v>
      </c>
      <c r="MF83" s="62"/>
      <c r="MG83" s="62"/>
      <c r="MH83" s="62"/>
      <c r="MI83" s="63" t="str">
        <f>IF(MG83=0," ",(VLOOKUP(MG83,PROTOKOL!$A$1:$E$28,2))*MH83)</f>
        <v xml:space="preserve"> </v>
      </c>
      <c r="MJ83" s="64" t="str">
        <f t="shared" si="181"/>
        <v xml:space="preserve"> </v>
      </c>
      <c r="MK83" s="65" t="str">
        <f>IF(MG83=0," ",VLOOKUP(MG83,PROTOKOL!$A:$E,5,))</f>
        <v xml:space="preserve"> </v>
      </c>
      <c r="ML83" s="82" t="str">
        <f t="shared" si="182"/>
        <v xml:space="preserve"> </v>
      </c>
      <c r="MM83" s="61" t="str">
        <f>IF(MO83=0," ",VLOOKUP(MO83,PROTOKOL!$A:$F,6))</f>
        <v xml:space="preserve"> </v>
      </c>
      <c r="MN83" s="66"/>
      <c r="MO83" s="66"/>
      <c r="MP83" s="62"/>
      <c r="MQ83" s="63" t="str">
        <f>IF(MO83=0," ",(VLOOKUP(MO83,PROTOKOL!$A$1:$E$28,2))*MP83)</f>
        <v xml:space="preserve"> </v>
      </c>
      <c r="MR83" s="64" t="str">
        <f t="shared" si="183"/>
        <v xml:space="preserve"> </v>
      </c>
      <c r="MS83" s="65" t="str">
        <f>IF(MO83=0," ",VLOOKUP(MO83,PROTOKOL!$A:$E,5,))</f>
        <v xml:space="preserve"> </v>
      </c>
      <c r="MT83" s="82" t="str">
        <f t="shared" si="184"/>
        <v xml:space="preserve"> </v>
      </c>
      <c r="MU83" s="65"/>
      <c r="MV83" s="82" t="str">
        <f t="shared" si="216"/>
        <v xml:space="preserve"> </v>
      </c>
      <c r="MW83" s="185" t="e">
        <f>IF(#REF!+#REF!+#REF!=7.5,"ü","û")</f>
        <v>#REF!</v>
      </c>
      <c r="MX83" s="226"/>
      <c r="MY83" s="61" t="str">
        <f>IF(NA83=0," ",VLOOKUP(NA83,PROTOKOL!$A:$F,6))</f>
        <v>WNZL. LAV. VE DUV. ASMA KLZ</v>
      </c>
      <c r="MZ83" s="62">
        <v>193</v>
      </c>
      <c r="NA83" s="62">
        <v>1</v>
      </c>
      <c r="NB83" s="62">
        <v>6.5</v>
      </c>
      <c r="NC83" s="63">
        <f>IF(NA83=0," ",(VLOOKUP(NA83,PROTOKOL!$A$1:$E$28,2))*NB83)</f>
        <v>124.8</v>
      </c>
      <c r="ND83" s="64">
        <f t="shared" si="185"/>
        <v>68.2</v>
      </c>
      <c r="NE83" s="65">
        <f>IF(NA83=0," ",VLOOKUP(NA83,PROTOKOL!$A:$E,5,))</f>
        <v>0.33951315789473691</v>
      </c>
      <c r="NF83" s="82">
        <f t="shared" si="186"/>
        <v>23.154797368421058</v>
      </c>
      <c r="NG83" s="61" t="str">
        <f>IF(NI83=0," ",VLOOKUP(NI83,PROTOKOL!$A:$F,6))</f>
        <v xml:space="preserve"> </v>
      </c>
      <c r="NH83" s="66"/>
      <c r="NI83" s="66"/>
      <c r="NJ83" s="62"/>
      <c r="NK83" s="63" t="str">
        <f>IF(NI83=0," ",(VLOOKUP(NI83,PROTOKOL!$A$1:$E$28,2))*NJ83)</f>
        <v xml:space="preserve"> </v>
      </c>
      <c r="NL83" s="64" t="str">
        <f t="shared" si="187"/>
        <v xml:space="preserve"> </v>
      </c>
      <c r="NM83" s="65" t="str">
        <f>IF(NI83=0," ",VLOOKUP(NI83,PROTOKOL!$A:$E,5,))</f>
        <v xml:space="preserve"> </v>
      </c>
      <c r="NN83" s="82" t="str">
        <f t="shared" si="188"/>
        <v xml:space="preserve"> </v>
      </c>
      <c r="NO83" s="65"/>
      <c r="NP83" s="82" t="str">
        <f t="shared" si="217"/>
        <v xml:space="preserve"> </v>
      </c>
      <c r="NQ83" s="185" t="str">
        <f>IF(NB82+NB83+NB84=7.5,"ü","û")</f>
        <v>ü</v>
      </c>
      <c r="NR83" s="226"/>
      <c r="NS83" s="61" t="str">
        <f>IF(NU83=0," ",VLOOKUP(NU83,PROTOKOL!$A:$F,6))</f>
        <v>PERDE KESME SULU SİST.</v>
      </c>
      <c r="NT83" s="62">
        <v>102</v>
      </c>
      <c r="NU83" s="62">
        <v>8</v>
      </c>
      <c r="NV83" s="62">
        <v>5</v>
      </c>
      <c r="NW83" s="63">
        <f>IF(NU83=0," ",(VLOOKUP(NU83,PROTOKOL!$A$1:$E$28,2))*NV83)</f>
        <v>65.333333333333329</v>
      </c>
      <c r="NX83" s="64">
        <f t="shared" si="189"/>
        <v>36.666666666666671</v>
      </c>
      <c r="NY83" s="65">
        <f>IF(NU83=0," ",VLOOKUP(NU83,PROTOKOL!$A:$E,5,))</f>
        <v>0.49621153846153848</v>
      </c>
      <c r="NZ83" s="82">
        <f t="shared" si="190"/>
        <v>18.19442307692308</v>
      </c>
      <c r="OA83" s="61" t="str">
        <f>IF(OC83=0," ",VLOOKUP(OC83,PROTOKOL!$A:$F,6))</f>
        <v xml:space="preserve"> </v>
      </c>
      <c r="OB83" s="66"/>
      <c r="OC83" s="66"/>
      <c r="OD83" s="62"/>
      <c r="OE83" s="63" t="str">
        <f>IF(OC83=0," ",(VLOOKUP(OC83,PROTOKOL!$A$1:$E$28,2))*OD83)</f>
        <v xml:space="preserve"> </v>
      </c>
      <c r="OF83" s="64" t="str">
        <f t="shared" si="191"/>
        <v xml:space="preserve"> </v>
      </c>
      <c r="OG83" s="65" t="str">
        <f>IF(OC83=0," ",VLOOKUP(OC83,PROTOKOL!$A:$E,5,))</f>
        <v xml:space="preserve"> </v>
      </c>
      <c r="OH83" s="82" t="str">
        <f t="shared" si="192"/>
        <v xml:space="preserve"> </v>
      </c>
      <c r="OI83" s="65"/>
      <c r="OJ83" s="82" t="str">
        <f t="shared" si="218"/>
        <v xml:space="preserve"> </v>
      </c>
      <c r="OK83" s="185" t="str">
        <f>IF(NV82+NV83+NV84=7.5,"ü","û")</f>
        <v>ü</v>
      </c>
      <c r="OL83" s="208">
        <v>21</v>
      </c>
      <c r="OM83" s="226"/>
      <c r="ON83" s="61" t="str">
        <f>IF(OP83=0," ",VLOOKUP(OP83,PROTOKOL!$A:$F,6))</f>
        <v xml:space="preserve"> </v>
      </c>
      <c r="OO83" s="62"/>
      <c r="OP83" s="62"/>
      <c r="OQ83" s="62"/>
      <c r="OR83" s="63" t="str">
        <f>IF(OP83=0," ",(VLOOKUP(OP83,PROTOKOL!$A$1:$E$28,2))*OQ83)</f>
        <v xml:space="preserve"> </v>
      </c>
      <c r="OS83" s="64" t="str">
        <f t="shared" si="193"/>
        <v xml:space="preserve"> </v>
      </c>
      <c r="OT83" s="65" t="str">
        <f>IF(OP83=0," ",VLOOKUP(OP83,PROTOKOL!$A:$E,5,))</f>
        <v xml:space="preserve"> </v>
      </c>
      <c r="OU83" s="82" t="str">
        <f t="shared" si="194"/>
        <v xml:space="preserve"> </v>
      </c>
      <c r="OV83" s="61" t="str">
        <f>IF(OX83=0," ",VLOOKUP(OX83,PROTOKOL!$A:$F,6))</f>
        <v xml:space="preserve"> </v>
      </c>
      <c r="OW83" s="66"/>
      <c r="OX83" s="66"/>
      <c r="OY83" s="62"/>
      <c r="OZ83" s="63" t="str">
        <f>IF(OX83=0," ",(VLOOKUP(OX83,PROTOKOL!$A$1:$E$28,2))*OY83)</f>
        <v xml:space="preserve"> </v>
      </c>
      <c r="PA83" s="64" t="str">
        <f t="shared" si="219"/>
        <v xml:space="preserve"> </v>
      </c>
      <c r="PB83" s="65" t="str">
        <f>IF(OX83=0," ",VLOOKUP(OX83,PROTOKOL!$A:$E,5,))</f>
        <v xml:space="preserve"> </v>
      </c>
      <c r="PC83" s="82" t="str">
        <f t="shared" si="220"/>
        <v xml:space="preserve"> </v>
      </c>
      <c r="PD83" s="82">
        <f t="shared" si="221"/>
        <v>0</v>
      </c>
      <c r="PE83" s="82" t="str">
        <f t="shared" si="222"/>
        <v xml:space="preserve"> </v>
      </c>
      <c r="PF83" s="185" t="str">
        <f>IF(OQ82+OQ83+OQ84=7.5,"ü","û")</f>
        <v>û</v>
      </c>
      <c r="PG83" s="226"/>
      <c r="PH83" s="61" t="str">
        <f>IF(PJ83=0," ",VLOOKUP(PJ83,PROTOKOL!$A:$F,6))</f>
        <v xml:space="preserve"> </v>
      </c>
      <c r="PI83" s="62"/>
      <c r="PJ83" s="62"/>
      <c r="PK83" s="62"/>
      <c r="PL83" s="63" t="str">
        <f>IF(PJ83=0," ",(VLOOKUP(PJ83,PROTOKOL!$A$1:$E$28,2))*PK83)</f>
        <v xml:space="preserve"> </v>
      </c>
      <c r="PM83" s="64" t="str">
        <f t="shared" si="195"/>
        <v xml:space="preserve"> </v>
      </c>
      <c r="PN83" s="65" t="str">
        <f>IF(PJ83=0," ",VLOOKUP(PJ83,PROTOKOL!$A:$E,5,))</f>
        <v xml:space="preserve"> </v>
      </c>
      <c r="PO83" s="82" t="str">
        <f t="shared" si="196"/>
        <v xml:space="preserve"> </v>
      </c>
      <c r="PP83" s="61" t="str">
        <f>IF(PR83=0," ",VLOOKUP(PR83,PROTOKOL!$A:$F,6))</f>
        <v xml:space="preserve"> </v>
      </c>
      <c r="PQ83" s="66"/>
      <c r="PR83" s="66"/>
      <c r="PS83" s="62"/>
      <c r="PT83" s="63" t="str">
        <f>IF(PR83=0," ",(VLOOKUP(PR83,PROTOKOL!$A$1:$E$28,2))*PS83)</f>
        <v xml:space="preserve"> </v>
      </c>
      <c r="PU83" s="64" t="str">
        <f t="shared" si="197"/>
        <v xml:space="preserve"> </v>
      </c>
      <c r="PV83" s="65" t="str">
        <f>IF(PR83=0," ",VLOOKUP(PR83,PROTOKOL!$A:$E,5,))</f>
        <v xml:space="preserve"> </v>
      </c>
      <c r="PW83" s="82" t="str">
        <f t="shared" si="198"/>
        <v xml:space="preserve"> </v>
      </c>
      <c r="PX83" s="65"/>
      <c r="PY83" s="82" t="str">
        <f t="shared" si="223"/>
        <v xml:space="preserve"> </v>
      </c>
      <c r="PZ83" s="117"/>
      <c r="QA83" s="117"/>
      <c r="QB83" s="117"/>
      <c r="QC83" s="117"/>
      <c r="QD83" s="117"/>
      <c r="QE83" s="117"/>
      <c r="QF83" s="117"/>
      <c r="QG83" s="117"/>
      <c r="QH83" s="117"/>
      <c r="QI83" s="117"/>
      <c r="QJ83" s="117"/>
      <c r="QK83" s="117"/>
      <c r="QL83" s="117"/>
      <c r="QM83" s="117"/>
      <c r="QN83" s="117"/>
      <c r="QO83" s="117"/>
    </row>
    <row r="84" spans="1:457" ht="12.75" customHeight="1" thickBot="1">
      <c r="B84" s="227"/>
      <c r="C84" s="61" t="str">
        <f>IF(E84=0," ",VLOOKUP(E84,PROTOKOL!$A:$F,6))</f>
        <v xml:space="preserve"> </v>
      </c>
      <c r="D84" s="62"/>
      <c r="E84" s="62"/>
      <c r="F84" s="62"/>
      <c r="G84" s="63" t="str">
        <f>IF(E84=0," ",(VLOOKUP(E84,PROTOKOL!$A$1:$E$28,2))*F84)</f>
        <v xml:space="preserve"> </v>
      </c>
      <c r="H84" s="64" t="str">
        <f t="shared" si="113"/>
        <v xml:space="preserve"> </v>
      </c>
      <c r="I84" s="65" t="str">
        <f>IF(E84=0," ",VLOOKUP(E84,PROTOKOL!$A:$E,5,))</f>
        <v xml:space="preserve"> </v>
      </c>
      <c r="J84" s="82" t="str">
        <f t="shared" si="114"/>
        <v xml:space="preserve"> </v>
      </c>
      <c r="K84" s="61" t="str">
        <f>IF(M84=0," ",VLOOKUP(M84,PROTOKOL!$A:$F,6))</f>
        <v xml:space="preserve"> </v>
      </c>
      <c r="L84" s="66"/>
      <c r="M84" s="66"/>
      <c r="N84" s="62"/>
      <c r="O84" s="63" t="str">
        <f>IF(M84=0," ",(VLOOKUP(M84,PROTOKOL!$A$1:$E$28,2))*N84)</f>
        <v xml:space="preserve"> </v>
      </c>
      <c r="P84" s="64" t="str">
        <f t="shared" si="115"/>
        <v xml:space="preserve"> </v>
      </c>
      <c r="Q84" s="65" t="str">
        <f>IF(M84=0," ",VLOOKUP(M84,PROTOKOL!$A:$E,5,))</f>
        <v xml:space="preserve"> </v>
      </c>
      <c r="R84" s="82" t="str">
        <f t="shared" si="116"/>
        <v xml:space="preserve"> </v>
      </c>
      <c r="S84" s="65"/>
      <c r="T84" s="82" t="str">
        <f t="shared" si="199"/>
        <v xml:space="preserve"> </v>
      </c>
      <c r="U84" s="117"/>
      <c r="V84" s="227"/>
      <c r="W84" s="61" t="str">
        <f>IF(Y84=0," ",VLOOKUP(Y84,PROTOKOL!$A:$F,6))</f>
        <v xml:space="preserve"> </v>
      </c>
      <c r="X84" s="62"/>
      <c r="Y84" s="62"/>
      <c r="Z84" s="62"/>
      <c r="AA84" s="63" t="str">
        <f>IF(Y84=0," ",(VLOOKUP(Y84,PROTOKOL!$A$1:$E$28,2))*Z84)</f>
        <v xml:space="preserve"> </v>
      </c>
      <c r="AB84" s="64" t="str">
        <f t="shared" si="117"/>
        <v xml:space="preserve"> </v>
      </c>
      <c r="AC84" s="65" t="str">
        <f>IF(Y84=0," ",VLOOKUP(Y84,PROTOKOL!$A:$E,5,))</f>
        <v xml:space="preserve"> </v>
      </c>
      <c r="AD84" s="82" t="str">
        <f t="shared" si="118"/>
        <v xml:space="preserve"> </v>
      </c>
      <c r="AE84" s="61" t="str">
        <f>IF(AG84=0," ",VLOOKUP(AG84,PROTOKOL!$A:$F,6))</f>
        <v xml:space="preserve"> </v>
      </c>
      <c r="AF84" s="66"/>
      <c r="AG84" s="66"/>
      <c r="AH84" s="62"/>
      <c r="AI84" s="63" t="str">
        <f>IF(AG84=0," ",(VLOOKUP(AG84,PROTOKOL!$A$1:$E$28,2))*AH84)</f>
        <v xml:space="preserve"> </v>
      </c>
      <c r="AJ84" s="64" t="str">
        <f t="shared" si="119"/>
        <v xml:space="preserve"> </v>
      </c>
      <c r="AK84" s="65" t="str">
        <f>IF(AG84=0," ",VLOOKUP(AG84,PROTOKOL!$A:$E,5,))</f>
        <v xml:space="preserve"> </v>
      </c>
      <c r="AL84" s="82" t="str">
        <f t="shared" si="120"/>
        <v xml:space="preserve"> </v>
      </c>
      <c r="AM84" s="65"/>
      <c r="AN84" s="82" t="str">
        <f t="shared" si="200"/>
        <v xml:space="preserve"> </v>
      </c>
      <c r="AO84" s="117"/>
      <c r="AP84" s="227"/>
      <c r="AQ84" s="61" t="str">
        <f>IF(AS84=0," ",VLOOKUP(AS84,PROTOKOL!$A:$F,6))</f>
        <v xml:space="preserve"> </v>
      </c>
      <c r="AR84" s="62"/>
      <c r="AS84" s="62"/>
      <c r="AT84" s="62"/>
      <c r="AU84" s="63" t="str">
        <f>IF(AS84=0," ",(VLOOKUP(AS84,PROTOKOL!$A$1:$E$28,2))*AT84)</f>
        <v xml:space="preserve"> </v>
      </c>
      <c r="AV84" s="64" t="str">
        <f t="shared" si="121"/>
        <v xml:space="preserve"> </v>
      </c>
      <c r="AW84" s="65" t="str">
        <f>IF(AS84=0," ",VLOOKUP(AS84,PROTOKOL!$A:$E,5,))</f>
        <v xml:space="preserve"> </v>
      </c>
      <c r="AX84" s="82" t="str">
        <f t="shared" si="122"/>
        <v xml:space="preserve"> </v>
      </c>
      <c r="AY84" s="61" t="str">
        <f>IF(BA84=0," ",VLOOKUP(BA84,PROTOKOL!$A:$F,6))</f>
        <v xml:space="preserve"> </v>
      </c>
      <c r="AZ84" s="66"/>
      <c r="BA84" s="66"/>
      <c r="BB84" s="62"/>
      <c r="BC84" s="63" t="str">
        <f>IF(BA84=0," ",(VLOOKUP(BA84,PROTOKOL!$A$1:$E$28,2))*BB84)</f>
        <v xml:space="preserve"> </v>
      </c>
      <c r="BD84" s="64" t="str">
        <f t="shared" si="123"/>
        <v xml:space="preserve"> </v>
      </c>
      <c r="BE84" s="65" t="str">
        <f>IF(BA84=0," ",VLOOKUP(BA84,PROTOKOL!$A:$E,5,))</f>
        <v xml:space="preserve"> </v>
      </c>
      <c r="BF84" s="82" t="str">
        <f t="shared" si="124"/>
        <v xml:space="preserve"> </v>
      </c>
      <c r="BG84" s="65"/>
      <c r="BH84" s="82" t="str">
        <f t="shared" si="201"/>
        <v xml:space="preserve"> </v>
      </c>
      <c r="BI84" s="117"/>
      <c r="BJ84" s="227"/>
      <c r="BK84" s="61" t="str">
        <f>IF(BM84=0," ",VLOOKUP(BM84,PROTOKOL!$A:$F,6))</f>
        <v xml:space="preserve"> </v>
      </c>
      <c r="BL84" s="62"/>
      <c r="BM84" s="62"/>
      <c r="BN84" s="62"/>
      <c r="BO84" s="63" t="str">
        <f>IF(BM84=0," ",(VLOOKUP(BM84,PROTOKOL!$A$1:$E$28,2))*BN84)</f>
        <v xml:space="preserve"> </v>
      </c>
      <c r="BP84" s="64" t="str">
        <f t="shared" si="125"/>
        <v xml:space="preserve"> </v>
      </c>
      <c r="BQ84" s="65" t="str">
        <f>IF(BM84=0," ",VLOOKUP(BM84,PROTOKOL!$A:$E,5,))</f>
        <v xml:space="preserve"> </v>
      </c>
      <c r="BR84" s="82" t="str">
        <f t="shared" si="126"/>
        <v xml:space="preserve"> </v>
      </c>
      <c r="BS84" s="61" t="str">
        <f>IF(BU84=0," ",VLOOKUP(BU84,PROTOKOL!$A:$F,6))</f>
        <v xml:space="preserve"> </v>
      </c>
      <c r="BT84" s="66"/>
      <c r="BU84" s="66"/>
      <c r="BV84" s="62"/>
      <c r="BW84" s="63" t="str">
        <f>IF(BU84=0," ",(VLOOKUP(BU84,PROTOKOL!$A$1:$E$28,2))*BV84)</f>
        <v xml:space="preserve"> </v>
      </c>
      <c r="BX84" s="64" t="str">
        <f t="shared" si="127"/>
        <v xml:space="preserve"> </v>
      </c>
      <c r="BY84" s="65" t="str">
        <f>IF(BU84=0," ",VLOOKUP(BU84,PROTOKOL!$A:$E,5,))</f>
        <v xml:space="preserve"> </v>
      </c>
      <c r="BZ84" s="82" t="str">
        <f t="shared" si="128"/>
        <v xml:space="preserve"> </v>
      </c>
      <c r="CA84" s="65"/>
      <c r="CB84" s="82" t="str">
        <f t="shared" si="202"/>
        <v xml:space="preserve"> </v>
      </c>
      <c r="CC84" s="117"/>
      <c r="CD84" s="227"/>
      <c r="CE84" s="61" t="str">
        <f>IF(CG84=0," ",VLOOKUP(CG84,PROTOKOL!$A:$F,6))</f>
        <v xml:space="preserve"> </v>
      </c>
      <c r="CF84" s="62"/>
      <c r="CG84" s="62"/>
      <c r="CH84" s="62"/>
      <c r="CI84" s="63" t="str">
        <f>IF(CG84=0," ",(VLOOKUP(CG84,PROTOKOL!$A$1:$E$28,2))*CH84)</f>
        <v xml:space="preserve"> </v>
      </c>
      <c r="CJ84" s="64" t="str">
        <f t="shared" si="129"/>
        <v xml:space="preserve"> </v>
      </c>
      <c r="CK84" s="65" t="str">
        <f>IF(CG84=0," ",VLOOKUP(CG84,PROTOKOL!$A:$E,5,))</f>
        <v xml:space="preserve"> </v>
      </c>
      <c r="CL84" s="82" t="str">
        <f t="shared" si="130"/>
        <v xml:space="preserve"> </v>
      </c>
      <c r="CM84" s="61" t="str">
        <f>IF(CO84=0," ",VLOOKUP(CO84,PROTOKOL!$A:$F,6))</f>
        <v xml:space="preserve"> </v>
      </c>
      <c r="CN84" s="66"/>
      <c r="CO84" s="66"/>
      <c r="CP84" s="62"/>
      <c r="CQ84" s="63" t="str">
        <f>IF(CO84=0," ",(VLOOKUP(CO84,PROTOKOL!$A$1:$E$28,2))*CP84)</f>
        <v xml:space="preserve"> </v>
      </c>
      <c r="CR84" s="64" t="str">
        <f t="shared" si="131"/>
        <v xml:space="preserve"> </v>
      </c>
      <c r="CS84" s="65" t="str">
        <f>IF(CO84=0," ",VLOOKUP(CO84,PROTOKOL!$A:$E,5,))</f>
        <v xml:space="preserve"> </v>
      </c>
      <c r="CT84" s="82" t="str">
        <f t="shared" si="132"/>
        <v xml:space="preserve"> </v>
      </c>
      <c r="CU84" s="65"/>
      <c r="CV84" s="82" t="str">
        <f t="shared" si="203"/>
        <v xml:space="preserve"> </v>
      </c>
      <c r="CW84" s="117"/>
      <c r="CX84" s="227"/>
      <c r="CY84" s="61" t="str">
        <f>IF(DA84=0," ",VLOOKUP(DA84,PROTOKOL!$A:$F,6))</f>
        <v xml:space="preserve"> </v>
      </c>
      <c r="CZ84" s="62"/>
      <c r="DA84" s="62"/>
      <c r="DB84" s="62"/>
      <c r="DC84" s="63" t="str">
        <f>IF(DA84=0," ",(VLOOKUP(DA84,PROTOKOL!$A$1:$E$28,2))*DB84)</f>
        <v xml:space="preserve"> </v>
      </c>
      <c r="DD84" s="64" t="str">
        <f t="shared" si="133"/>
        <v xml:space="preserve"> </v>
      </c>
      <c r="DE84" s="65" t="str">
        <f>IF(DA84=0," ",VLOOKUP(DA84,PROTOKOL!$A:$E,5,))</f>
        <v xml:space="preserve"> </v>
      </c>
      <c r="DF84" s="82" t="str">
        <f t="shared" si="134"/>
        <v xml:space="preserve"> </v>
      </c>
      <c r="DG84" s="61" t="str">
        <f>IF(DI84=0," ",VLOOKUP(DI84,PROTOKOL!$A:$F,6))</f>
        <v xml:space="preserve"> </v>
      </c>
      <c r="DH84" s="66"/>
      <c r="DI84" s="66"/>
      <c r="DJ84" s="62"/>
      <c r="DK84" s="63" t="str">
        <f>IF(DI84=0," ",(VLOOKUP(DI84,PROTOKOL!$A$1:$E$28,2))*DJ84)</f>
        <v xml:space="preserve"> </v>
      </c>
      <c r="DL84" s="64" t="str">
        <f t="shared" si="135"/>
        <v xml:space="preserve"> </v>
      </c>
      <c r="DM84" s="65" t="str">
        <f>IF(DI84=0," ",VLOOKUP(DI84,PROTOKOL!$A:$E,5,))</f>
        <v xml:space="preserve"> </v>
      </c>
      <c r="DN84" s="82" t="str">
        <f t="shared" si="136"/>
        <v xml:space="preserve"> </v>
      </c>
      <c r="DO84" s="65"/>
      <c r="DP84" s="82" t="str">
        <f t="shared" si="204"/>
        <v xml:space="preserve"> </v>
      </c>
      <c r="DQ84" s="117"/>
      <c r="DR84" s="227"/>
      <c r="DS84" s="61" t="str">
        <f>IF(DU84=0," ",VLOOKUP(DU84,PROTOKOL!$A:$F,6))</f>
        <v xml:space="preserve"> </v>
      </c>
      <c r="DT84" s="62"/>
      <c r="DU84" s="62"/>
      <c r="DV84" s="62"/>
      <c r="DW84" s="63" t="str">
        <f>IF(DU84=0," ",(VLOOKUP(DU84,PROTOKOL!$A$1:$E$28,2))*DV84)</f>
        <v xml:space="preserve"> </v>
      </c>
      <c r="DX84" s="64" t="str">
        <f t="shared" si="137"/>
        <v xml:space="preserve"> </v>
      </c>
      <c r="DY84" s="65" t="str">
        <f>IF(DU84=0," ",VLOOKUP(DU84,PROTOKOL!$A:$E,5,))</f>
        <v xml:space="preserve"> </v>
      </c>
      <c r="DZ84" s="82" t="str">
        <f t="shared" si="138"/>
        <v xml:space="preserve"> </v>
      </c>
      <c r="EA84" s="61" t="str">
        <f>IF(EC84=0," ",VLOOKUP(EC84,PROTOKOL!$A:$F,6))</f>
        <v xml:space="preserve"> </v>
      </c>
      <c r="EB84" s="66"/>
      <c r="EC84" s="66"/>
      <c r="ED84" s="62"/>
      <c r="EE84" s="63" t="str">
        <f>IF(EC84=0," ",(VLOOKUP(EC84,PROTOKOL!$A$1:$E$28,2))*ED84)</f>
        <v xml:space="preserve"> </v>
      </c>
      <c r="EF84" s="64" t="str">
        <f t="shared" si="139"/>
        <v xml:space="preserve"> </v>
      </c>
      <c r="EG84" s="65" t="str">
        <f>IF(EC84=0," ",VLOOKUP(EC84,PROTOKOL!$A:$E,5,))</f>
        <v xml:space="preserve"> </v>
      </c>
      <c r="EH84" s="82" t="str">
        <f t="shared" si="140"/>
        <v xml:space="preserve"> </v>
      </c>
      <c r="EI84" s="65"/>
      <c r="EJ84" s="82" t="str">
        <f t="shared" si="205"/>
        <v xml:space="preserve"> </v>
      </c>
      <c r="EK84" s="117"/>
      <c r="EL84" s="227"/>
      <c r="EM84" s="61" t="str">
        <f>IF(EO84=0," ",VLOOKUP(EO84,PROTOKOL!$A:$F,6))</f>
        <v xml:space="preserve"> </v>
      </c>
      <c r="EN84" s="62"/>
      <c r="EO84" s="62"/>
      <c r="EP84" s="62"/>
      <c r="EQ84" s="63" t="str">
        <f>IF(EO84=0," ",(VLOOKUP(EO84,PROTOKOL!$A$1:$E$28,2))*EP84)</f>
        <v xml:space="preserve"> </v>
      </c>
      <c r="ER84" s="64" t="str">
        <f t="shared" si="141"/>
        <v xml:space="preserve"> </v>
      </c>
      <c r="ES84" s="65" t="str">
        <f>IF(EO84=0," ",VLOOKUP(EO84,PROTOKOL!$A:$E,5,))</f>
        <v xml:space="preserve"> </v>
      </c>
      <c r="ET84" s="82" t="str">
        <f t="shared" si="142"/>
        <v xml:space="preserve"> </v>
      </c>
      <c r="EU84" s="61" t="str">
        <f>IF(EW84=0," ",VLOOKUP(EW84,PROTOKOL!$A:$F,6))</f>
        <v xml:space="preserve"> </v>
      </c>
      <c r="EV84" s="66"/>
      <c r="EW84" s="66"/>
      <c r="EX84" s="62"/>
      <c r="EY84" s="63" t="str">
        <f>IF(EW84=0," ",(VLOOKUP(EW84,PROTOKOL!$A$1:$E$28,2))*EX84)</f>
        <v xml:space="preserve"> </v>
      </c>
      <c r="EZ84" s="64" t="str">
        <f t="shared" si="143"/>
        <v xml:space="preserve"> </v>
      </c>
      <c r="FA84" s="65" t="str">
        <f>IF(EW84=0," ",VLOOKUP(EW84,PROTOKOL!$A:$E,5,))</f>
        <v xml:space="preserve"> </v>
      </c>
      <c r="FB84" s="82" t="str">
        <f t="shared" si="144"/>
        <v xml:space="preserve"> </v>
      </c>
      <c r="FC84" s="65"/>
      <c r="FD84" s="82" t="str">
        <f t="shared" si="206"/>
        <v xml:space="preserve"> </v>
      </c>
      <c r="FE84" s="117"/>
      <c r="FF84" s="227"/>
      <c r="FG84" s="61" t="str">
        <f>IF(FI84=0," ",VLOOKUP(FI84,PROTOKOL!$A:$F,6))</f>
        <v xml:space="preserve"> </v>
      </c>
      <c r="FH84" s="62"/>
      <c r="FI84" s="62"/>
      <c r="FJ84" s="62"/>
      <c r="FK84" s="63" t="str">
        <f>IF(FI84=0," ",(VLOOKUP(FI84,PROTOKOL!$A$1:$E$28,2))*FJ84)</f>
        <v xml:space="preserve"> </v>
      </c>
      <c r="FL84" s="64" t="str">
        <f t="shared" si="145"/>
        <v xml:space="preserve"> </v>
      </c>
      <c r="FM84" s="65" t="str">
        <f>IF(FI84=0," ",VLOOKUP(FI84,PROTOKOL!$A:$E,5,))</f>
        <v xml:space="preserve"> </v>
      </c>
      <c r="FN84" s="82" t="str">
        <f t="shared" si="146"/>
        <v xml:space="preserve"> </v>
      </c>
      <c r="FO84" s="61" t="str">
        <f>IF(FQ84=0," ",VLOOKUP(FQ84,PROTOKOL!$A:$F,6))</f>
        <v xml:space="preserve"> </v>
      </c>
      <c r="FP84" s="66"/>
      <c r="FQ84" s="66"/>
      <c r="FR84" s="62"/>
      <c r="FS84" s="63" t="str">
        <f>IF(FQ84=0," ",(VLOOKUP(FQ84,PROTOKOL!$A$1:$E$28,2))*FR84)</f>
        <v xml:space="preserve"> </v>
      </c>
      <c r="FT84" s="64" t="str">
        <f t="shared" si="147"/>
        <v xml:space="preserve"> </v>
      </c>
      <c r="FU84" s="65" t="str">
        <f>IF(FQ84=0," ",VLOOKUP(FQ84,PROTOKOL!$A:$E,5,))</f>
        <v xml:space="preserve"> </v>
      </c>
      <c r="FV84" s="82" t="str">
        <f t="shared" si="148"/>
        <v xml:space="preserve"> </v>
      </c>
      <c r="FW84" s="65"/>
      <c r="FX84" s="82" t="str">
        <f t="shared" si="207"/>
        <v xml:space="preserve"> </v>
      </c>
      <c r="FY84" s="117"/>
      <c r="FZ84" s="227"/>
      <c r="GA84" s="61" t="str">
        <f>IF(GC84=0," ",VLOOKUP(GC84,PROTOKOL!$A:$F,6))</f>
        <v xml:space="preserve"> </v>
      </c>
      <c r="GB84" s="62"/>
      <c r="GC84" s="62"/>
      <c r="GD84" s="62"/>
      <c r="GE84" s="63" t="str">
        <f>IF(GC84=0," ",(VLOOKUP(GC84,PROTOKOL!$A$1:$E$28,2))*GD84)</f>
        <v xml:space="preserve"> </v>
      </c>
      <c r="GF84" s="64" t="str">
        <f t="shared" si="149"/>
        <v xml:space="preserve"> </v>
      </c>
      <c r="GG84" s="65" t="str">
        <f>IF(GC84=0," ",VLOOKUP(GC84,PROTOKOL!$A:$E,5,))</f>
        <v xml:space="preserve"> </v>
      </c>
      <c r="GH84" s="82" t="str">
        <f t="shared" si="150"/>
        <v xml:space="preserve"> </v>
      </c>
      <c r="GI84" s="61" t="str">
        <f>IF(GK84=0," ",VLOOKUP(GK84,PROTOKOL!$A:$F,6))</f>
        <v xml:space="preserve"> </v>
      </c>
      <c r="GJ84" s="66"/>
      <c r="GK84" s="66"/>
      <c r="GL84" s="62"/>
      <c r="GM84" s="63" t="str">
        <f>IF(GK84=0," ",(VLOOKUP(GK84,PROTOKOL!$A$1:$E$28,2))*GL84)</f>
        <v xml:space="preserve"> </v>
      </c>
      <c r="GN84" s="64" t="str">
        <f t="shared" si="151"/>
        <v xml:space="preserve"> </v>
      </c>
      <c r="GO84" s="65" t="str">
        <f>IF(GK84=0," ",VLOOKUP(GK84,PROTOKOL!$A:$E,5,))</f>
        <v xml:space="preserve"> </v>
      </c>
      <c r="GP84" s="82" t="str">
        <f t="shared" si="152"/>
        <v xml:space="preserve"> </v>
      </c>
      <c r="GQ84" s="65"/>
      <c r="GR84" s="82" t="str">
        <f t="shared" si="208"/>
        <v xml:space="preserve"> </v>
      </c>
      <c r="GS84" s="117"/>
      <c r="GT84" s="227"/>
      <c r="GU84" s="61" t="str">
        <f>IF(GW84=0," ",VLOOKUP(GW84,PROTOKOL!$A:$F,6))</f>
        <v xml:space="preserve"> </v>
      </c>
      <c r="GV84" s="62"/>
      <c r="GW84" s="62"/>
      <c r="GX84" s="62"/>
      <c r="GY84" s="63" t="str">
        <f>IF(GW84=0," ",(VLOOKUP(GW84,PROTOKOL!$A$1:$E$28,2))*GX84)</f>
        <v xml:space="preserve"> </v>
      </c>
      <c r="GZ84" s="64" t="str">
        <f t="shared" si="153"/>
        <v xml:space="preserve"> </v>
      </c>
      <c r="HA84" s="65" t="str">
        <f>IF(GW84=0," ",VLOOKUP(GW84,PROTOKOL!$A:$E,5,))</f>
        <v xml:space="preserve"> </v>
      </c>
      <c r="HB84" s="82" t="str">
        <f t="shared" si="154"/>
        <v xml:space="preserve"> </v>
      </c>
      <c r="HC84" s="61" t="str">
        <f>IF(HE84=0," ",VLOOKUP(HE84,PROTOKOL!$A:$F,6))</f>
        <v xml:space="preserve"> </v>
      </c>
      <c r="HD84" s="66"/>
      <c r="HE84" s="66"/>
      <c r="HF84" s="62"/>
      <c r="HG84" s="63" t="str">
        <f>IF(HE84=0," ",(VLOOKUP(HE84,PROTOKOL!$A$1:$E$28,2))*HF84)</f>
        <v xml:space="preserve"> </v>
      </c>
      <c r="HH84" s="64" t="str">
        <f t="shared" si="155"/>
        <v xml:space="preserve"> </v>
      </c>
      <c r="HI84" s="65" t="str">
        <f>IF(HE84=0," ",VLOOKUP(HE84,PROTOKOL!$A:$E,5,))</f>
        <v xml:space="preserve"> </v>
      </c>
      <c r="HJ84" s="82" t="str">
        <f t="shared" si="156"/>
        <v xml:space="preserve"> </v>
      </c>
      <c r="HK84" s="65"/>
      <c r="HL84" s="82" t="str">
        <f t="shared" si="209"/>
        <v xml:space="preserve"> </v>
      </c>
      <c r="HM84" s="117"/>
      <c r="HN84" s="227"/>
      <c r="HO84" s="61" t="str">
        <f>IF(HQ84=0," ",VLOOKUP(HQ84,PROTOKOL!$A:$F,6))</f>
        <v xml:space="preserve"> </v>
      </c>
      <c r="HP84" s="62"/>
      <c r="HQ84" s="62"/>
      <c r="HR84" s="62"/>
      <c r="HS84" s="63" t="str">
        <f>IF(HQ84=0," ",(VLOOKUP(HQ84,PROTOKOL!$A$1:$E$28,2))*HR84)</f>
        <v xml:space="preserve"> </v>
      </c>
      <c r="HT84" s="64" t="str">
        <f t="shared" si="157"/>
        <v xml:space="preserve"> </v>
      </c>
      <c r="HU84" s="65" t="str">
        <f>IF(HQ84=0," ",VLOOKUP(HQ84,PROTOKOL!$A:$E,5,))</f>
        <v xml:space="preserve"> </v>
      </c>
      <c r="HV84" s="82" t="str">
        <f t="shared" si="158"/>
        <v xml:space="preserve"> </v>
      </c>
      <c r="HW84" s="61" t="str">
        <f>IF(HY84=0," ",VLOOKUP(HY84,PROTOKOL!$A:$F,6))</f>
        <v xml:space="preserve"> </v>
      </c>
      <c r="HX84" s="66"/>
      <c r="HY84" s="66"/>
      <c r="HZ84" s="62"/>
      <c r="IA84" s="63" t="str">
        <f>IF(HY84=0," ",(VLOOKUP(HY84,PROTOKOL!$A$1:$E$28,2))*HZ84)</f>
        <v xml:space="preserve"> </v>
      </c>
      <c r="IB84" s="64" t="str">
        <f t="shared" si="159"/>
        <v xml:space="preserve"> </v>
      </c>
      <c r="IC84" s="65" t="str">
        <f>IF(HY84=0," ",VLOOKUP(HY84,PROTOKOL!$A:$E,5,))</f>
        <v xml:space="preserve"> </v>
      </c>
      <c r="ID84" s="82" t="str">
        <f t="shared" si="160"/>
        <v xml:space="preserve"> </v>
      </c>
      <c r="IE84" s="65"/>
      <c r="IF84" s="82" t="str">
        <f t="shared" si="210"/>
        <v xml:space="preserve"> </v>
      </c>
      <c r="IG84" s="117"/>
      <c r="IH84" s="227"/>
      <c r="II84" s="61" t="str">
        <f>IF(IK84=0," ",VLOOKUP(IK84,PROTOKOL!$A:$F,6))</f>
        <v xml:space="preserve"> </v>
      </c>
      <c r="IJ84" s="62"/>
      <c r="IK84" s="62"/>
      <c r="IL84" s="62"/>
      <c r="IM84" s="63" t="str">
        <f>IF(IK84=0," ",(VLOOKUP(IK84,PROTOKOL!$A$1:$E$28,2))*IL84)</f>
        <v xml:space="preserve"> </v>
      </c>
      <c r="IN84" s="64" t="str">
        <f t="shared" si="161"/>
        <v xml:space="preserve"> </v>
      </c>
      <c r="IO84" s="65" t="str">
        <f>IF(IK84=0," ",VLOOKUP(IK84,PROTOKOL!$A:$E,5,))</f>
        <v xml:space="preserve"> </v>
      </c>
      <c r="IP84" s="82" t="str">
        <f t="shared" si="162"/>
        <v xml:space="preserve"> </v>
      </c>
      <c r="IQ84" s="61" t="str">
        <f>IF(IS84=0," ",VLOOKUP(IS84,PROTOKOL!$A:$F,6))</f>
        <v xml:space="preserve"> </v>
      </c>
      <c r="IR84" s="66"/>
      <c r="IS84" s="66"/>
      <c r="IT84" s="62"/>
      <c r="IU84" s="63" t="str">
        <f>IF(IS84=0," ",(VLOOKUP(IS84,PROTOKOL!$A$1:$E$28,2))*IT84)</f>
        <v xml:space="preserve"> </v>
      </c>
      <c r="IV84" s="64" t="str">
        <f t="shared" si="163"/>
        <v xml:space="preserve"> </v>
      </c>
      <c r="IW84" s="65" t="str">
        <f>IF(IS84=0," ",VLOOKUP(IS84,PROTOKOL!$A:$E,5,))</f>
        <v xml:space="preserve"> </v>
      </c>
      <c r="IX84" s="82" t="str">
        <f t="shared" si="164"/>
        <v xml:space="preserve"> </v>
      </c>
      <c r="IY84" s="65"/>
      <c r="IZ84" s="82" t="str">
        <f t="shared" si="211"/>
        <v xml:space="preserve"> </v>
      </c>
      <c r="JA84" s="117"/>
      <c r="JB84" s="227"/>
      <c r="JC84" s="61" t="str">
        <f>IF(JE84=0," ",VLOOKUP(JE84,PROTOKOL!$A:$F,6))</f>
        <v>KOKU TESTİ</v>
      </c>
      <c r="JD84" s="62">
        <v>1</v>
      </c>
      <c r="JE84" s="62">
        <v>16</v>
      </c>
      <c r="JF84" s="62">
        <v>1.5</v>
      </c>
      <c r="JG84" s="63">
        <f>IF(JE84=0," ",(VLOOKUP(JE84,PROTOKOL!$A$1:$E$28,2))*JF84)</f>
        <v>0</v>
      </c>
      <c r="JH84" s="64">
        <f t="shared" si="165"/>
        <v>1</v>
      </c>
      <c r="JI84" s="65">
        <f>IF(JE84=0," ",VLOOKUP(JE84,PROTOKOL!$A:$E,5,))</f>
        <v>25.405435113750318</v>
      </c>
      <c r="JJ84" s="82">
        <f>IF(JE84=0," ",JI84*JH84)/7.5*1.5</f>
        <v>5.0810870227500642</v>
      </c>
      <c r="JK84" s="61" t="str">
        <f>IF(JM84=0," ",VLOOKUP(JM84,PROTOKOL!$A:$F,6))</f>
        <v xml:space="preserve"> </v>
      </c>
      <c r="JL84" s="66"/>
      <c r="JM84" s="66"/>
      <c r="JN84" s="62"/>
      <c r="JO84" s="63" t="str">
        <f>IF(JM84=0," ",(VLOOKUP(JM84,PROTOKOL!$A$1:$E$28,2))*JN84)</f>
        <v xml:space="preserve"> </v>
      </c>
      <c r="JP84" s="64" t="str">
        <f t="shared" si="167"/>
        <v xml:space="preserve"> </v>
      </c>
      <c r="JQ84" s="65" t="str">
        <f>IF(JM84=0," ",VLOOKUP(JM84,PROTOKOL!$A:$E,5,))</f>
        <v xml:space="preserve"> </v>
      </c>
      <c r="JR84" s="82" t="str">
        <f t="shared" si="168"/>
        <v xml:space="preserve"> </v>
      </c>
      <c r="JS84" s="65"/>
      <c r="JT84" s="82" t="str">
        <f t="shared" si="212"/>
        <v xml:space="preserve"> </v>
      </c>
      <c r="JU84" s="117"/>
      <c r="JV84" s="227"/>
      <c r="JW84" s="61" t="str">
        <f>IF(JY84=0," ",VLOOKUP(JY84,PROTOKOL!$A:$F,6))</f>
        <v xml:space="preserve"> </v>
      </c>
      <c r="JX84" s="62"/>
      <c r="JY84" s="62"/>
      <c r="JZ84" s="62"/>
      <c r="KA84" s="63" t="str">
        <f>IF(JY84=0," ",(VLOOKUP(JY84,PROTOKOL!$A$1:$E$28,2))*JZ84)</f>
        <v xml:space="preserve"> </v>
      </c>
      <c r="KB84" s="64" t="str">
        <f t="shared" si="169"/>
        <v xml:space="preserve"> </v>
      </c>
      <c r="KC84" s="65" t="str">
        <f>IF(JY84=0," ",VLOOKUP(JY84,PROTOKOL!$A:$E,5,))</f>
        <v xml:space="preserve"> </v>
      </c>
      <c r="KD84" s="82" t="str">
        <f t="shared" si="170"/>
        <v xml:space="preserve"> </v>
      </c>
      <c r="KE84" s="61" t="str">
        <f>IF(KG84=0," ",VLOOKUP(KG84,PROTOKOL!$A:$F,6))</f>
        <v xml:space="preserve"> </v>
      </c>
      <c r="KF84" s="66"/>
      <c r="KG84" s="66"/>
      <c r="KH84" s="62"/>
      <c r="KI84" s="63" t="str">
        <f>IF(KG84=0," ",(VLOOKUP(KG84,PROTOKOL!$A$1:$E$28,2))*KH84)</f>
        <v xml:space="preserve"> </v>
      </c>
      <c r="KJ84" s="64" t="str">
        <f t="shared" si="171"/>
        <v xml:space="preserve"> </v>
      </c>
      <c r="KK84" s="65" t="str">
        <f>IF(KG84=0," ",VLOOKUP(KG84,PROTOKOL!$A:$E,5,))</f>
        <v xml:space="preserve"> </v>
      </c>
      <c r="KL84" s="82" t="str">
        <f t="shared" si="172"/>
        <v xml:space="preserve"> </v>
      </c>
      <c r="KM84" s="65"/>
      <c r="KN84" s="82" t="str">
        <f t="shared" si="213"/>
        <v xml:space="preserve"> </v>
      </c>
      <c r="KO84" s="117"/>
      <c r="KP84" s="227"/>
      <c r="KQ84" s="61" t="str">
        <f>IF(KS84=0," ",VLOOKUP(KS84,PROTOKOL!$A:$F,6))</f>
        <v>KOKU TESTİ</v>
      </c>
      <c r="KR84" s="62">
        <v>1</v>
      </c>
      <c r="KS84" s="62">
        <v>16</v>
      </c>
      <c r="KT84" s="62">
        <v>0.5</v>
      </c>
      <c r="KU84" s="63">
        <f>IF(KS84=0," ",(VLOOKUP(KS84,PROTOKOL!$A$1:$E$28,2))*KT84)</f>
        <v>0</v>
      </c>
      <c r="KV84" s="64">
        <f t="shared" si="173"/>
        <v>1</v>
      </c>
      <c r="KW84" s="65">
        <f>IF(KS84=0," ",VLOOKUP(KS84,PROTOKOL!$A:$E,5,))</f>
        <v>25.405435113750318</v>
      </c>
      <c r="KX84" s="82">
        <f>IF(KS84=0," ",KW84*KV84)/7.5*0.5</f>
        <v>1.6936956742500213</v>
      </c>
      <c r="KY84" s="61" t="str">
        <f>IF(LA84=0," ",VLOOKUP(LA84,PROTOKOL!$A:$F,6))</f>
        <v xml:space="preserve"> </v>
      </c>
      <c r="KZ84" s="66"/>
      <c r="LA84" s="66"/>
      <c r="LB84" s="62"/>
      <c r="LC84" s="63" t="str">
        <f>IF(LA84=0," ",(VLOOKUP(LA84,PROTOKOL!$A$1:$E$28,2))*LB84)</f>
        <v xml:space="preserve"> </v>
      </c>
      <c r="LD84" s="64" t="str">
        <f t="shared" si="175"/>
        <v xml:space="preserve"> </v>
      </c>
      <c r="LE84" s="65" t="str">
        <f>IF(LA84=0," ",VLOOKUP(LA84,PROTOKOL!$A:$E,5,))</f>
        <v xml:space="preserve"> </v>
      </c>
      <c r="LF84" s="82" t="str">
        <f t="shared" si="176"/>
        <v xml:space="preserve"> </v>
      </c>
      <c r="LG84" s="65"/>
      <c r="LH84" s="82" t="str">
        <f t="shared" si="214"/>
        <v xml:space="preserve"> </v>
      </c>
      <c r="LI84" s="117"/>
      <c r="LJ84" s="227"/>
      <c r="LK84" s="61" t="str">
        <f>IF(LM84=0," ",VLOOKUP(LM84,PROTOKOL!$A:$F,6))</f>
        <v xml:space="preserve"> </v>
      </c>
      <c r="LL84" s="62"/>
      <c r="LM84" s="62"/>
      <c r="LN84" s="62"/>
      <c r="LO84" s="63" t="str">
        <f>IF(LM84=0," ",(VLOOKUP(LM84,PROTOKOL!$A$1:$E$28,2))*LN84)</f>
        <v xml:space="preserve"> </v>
      </c>
      <c r="LP84" s="64" t="str">
        <f t="shared" si="177"/>
        <v xml:space="preserve"> </v>
      </c>
      <c r="LQ84" s="65" t="str">
        <f>IF(LM84=0," ",VLOOKUP(LM84,PROTOKOL!$A:$E,5,))</f>
        <v xml:space="preserve"> </v>
      </c>
      <c r="LR84" s="82" t="str">
        <f t="shared" si="178"/>
        <v xml:space="preserve"> </v>
      </c>
      <c r="LS84" s="61" t="str">
        <f>IF(LU84=0," ",VLOOKUP(LU84,PROTOKOL!$A:$F,6))</f>
        <v xml:space="preserve"> </v>
      </c>
      <c r="LT84" s="66"/>
      <c r="LU84" s="66"/>
      <c r="LV84" s="62"/>
      <c r="LW84" s="63" t="str">
        <f>IF(LU84=0," ",(VLOOKUP(LU84,PROTOKOL!$A$1:$E$28,2))*LV84)</f>
        <v xml:space="preserve"> </v>
      </c>
      <c r="LX84" s="64" t="str">
        <f t="shared" si="179"/>
        <v xml:space="preserve"> </v>
      </c>
      <c r="LY84" s="65" t="str">
        <f>IF(LU84=0," ",VLOOKUP(LU84,PROTOKOL!$A:$E,5,))</f>
        <v xml:space="preserve"> </v>
      </c>
      <c r="LZ84" s="82" t="str">
        <f t="shared" si="180"/>
        <v xml:space="preserve"> </v>
      </c>
      <c r="MA84" s="65"/>
      <c r="MB84" s="82" t="str">
        <f t="shared" si="215"/>
        <v xml:space="preserve"> </v>
      </c>
      <c r="MC84" s="117"/>
      <c r="MD84" s="227"/>
      <c r="ME84" s="61" t="str">
        <f>IF(MG84=0," ",VLOOKUP(MG84,PROTOKOL!$A:$F,6))</f>
        <v xml:space="preserve"> </v>
      </c>
      <c r="MF84" s="62"/>
      <c r="MG84" s="62"/>
      <c r="MH84" s="62"/>
      <c r="MI84" s="63" t="str">
        <f>IF(MG84=0," ",(VLOOKUP(MG84,PROTOKOL!$A$1:$E$28,2))*MH84)</f>
        <v xml:space="preserve"> </v>
      </c>
      <c r="MJ84" s="64" t="str">
        <f t="shared" si="181"/>
        <v xml:space="preserve"> </v>
      </c>
      <c r="MK84" s="65" t="str">
        <f>IF(MG84=0," ",VLOOKUP(MG84,PROTOKOL!$A:$E,5,))</f>
        <v xml:space="preserve"> </v>
      </c>
      <c r="ML84" s="82" t="str">
        <f t="shared" si="182"/>
        <v xml:space="preserve"> </v>
      </c>
      <c r="MM84" s="61" t="str">
        <f>IF(MO84=0," ",VLOOKUP(MO84,PROTOKOL!$A:$F,6))</f>
        <v xml:space="preserve"> </v>
      </c>
      <c r="MN84" s="66"/>
      <c r="MO84" s="66"/>
      <c r="MP84" s="62"/>
      <c r="MQ84" s="63" t="str">
        <f>IF(MO84=0," ",(VLOOKUP(MO84,PROTOKOL!$A$1:$E$28,2))*MP84)</f>
        <v xml:space="preserve"> </v>
      </c>
      <c r="MR84" s="64" t="str">
        <f t="shared" si="183"/>
        <v xml:space="preserve"> </v>
      </c>
      <c r="MS84" s="65" t="str">
        <f>IF(MO84=0," ",VLOOKUP(MO84,PROTOKOL!$A:$E,5,))</f>
        <v xml:space="preserve"> </v>
      </c>
      <c r="MT84" s="82" t="str">
        <f t="shared" si="184"/>
        <v xml:space="preserve"> </v>
      </c>
      <c r="MU84" s="65"/>
      <c r="MV84" s="82" t="str">
        <f t="shared" si="216"/>
        <v xml:space="preserve"> </v>
      </c>
      <c r="MW84" s="117"/>
      <c r="MX84" s="227"/>
      <c r="MY84" s="61" t="str">
        <f>IF(NA84=0," ",VLOOKUP(NA84,PROTOKOL!$A:$F,6))</f>
        <v xml:space="preserve"> </v>
      </c>
      <c r="MZ84" s="62"/>
      <c r="NA84" s="62"/>
      <c r="NB84" s="62"/>
      <c r="NC84" s="63" t="str">
        <f>IF(NA84=0," ",(VLOOKUP(NA84,PROTOKOL!$A$1:$E$28,2))*NB84)</f>
        <v xml:space="preserve"> </v>
      </c>
      <c r="ND84" s="64" t="str">
        <f t="shared" si="185"/>
        <v xml:space="preserve"> </v>
      </c>
      <c r="NE84" s="65" t="str">
        <f>IF(NA84=0," ",VLOOKUP(NA84,PROTOKOL!$A:$E,5,))</f>
        <v xml:space="preserve"> </v>
      </c>
      <c r="NF84" s="82" t="str">
        <f t="shared" si="186"/>
        <v xml:space="preserve"> </v>
      </c>
      <c r="NG84" s="61" t="str">
        <f>IF(NI84=0," ",VLOOKUP(NI84,PROTOKOL!$A:$F,6))</f>
        <v xml:space="preserve"> </v>
      </c>
      <c r="NH84" s="66"/>
      <c r="NI84" s="66"/>
      <c r="NJ84" s="62"/>
      <c r="NK84" s="63" t="str">
        <f>IF(NI84=0," ",(VLOOKUP(NI84,PROTOKOL!$A$1:$E$28,2))*NJ84)</f>
        <v xml:space="preserve"> </v>
      </c>
      <c r="NL84" s="64" t="str">
        <f t="shared" si="187"/>
        <v xml:space="preserve"> </v>
      </c>
      <c r="NM84" s="65" t="str">
        <f>IF(NI84=0," ",VLOOKUP(NI84,PROTOKOL!$A:$E,5,))</f>
        <v xml:space="preserve"> </v>
      </c>
      <c r="NN84" s="82" t="str">
        <f t="shared" si="188"/>
        <v xml:space="preserve"> </v>
      </c>
      <c r="NO84" s="65"/>
      <c r="NP84" s="82" t="str">
        <f t="shared" si="217"/>
        <v xml:space="preserve"> </v>
      </c>
      <c r="NQ84" s="117"/>
      <c r="NR84" s="227"/>
      <c r="NS84" s="61" t="str">
        <f>IF(NU84=0," ",VLOOKUP(NU84,PROTOKOL!$A:$F,6))</f>
        <v>KOKU TESTİ</v>
      </c>
      <c r="NT84" s="62">
        <v>1</v>
      </c>
      <c r="NU84" s="62">
        <v>16</v>
      </c>
      <c r="NV84" s="62">
        <v>1.5</v>
      </c>
      <c r="NW84" s="63">
        <f>IF(NU84=0," ",(VLOOKUP(NU84,PROTOKOL!$A$1:$E$28,2))*NV84)</f>
        <v>0</v>
      </c>
      <c r="NX84" s="64">
        <f t="shared" si="189"/>
        <v>1</v>
      </c>
      <c r="NY84" s="65">
        <f>IF(NU84=0," ",VLOOKUP(NU84,PROTOKOL!$A:$E,5,))</f>
        <v>25.405435113750318</v>
      </c>
      <c r="NZ84" s="82">
        <f>IF(NU84=0," ",NY84*NX84)/7.5*1.5</f>
        <v>5.0810870227500642</v>
      </c>
      <c r="OA84" s="61" t="str">
        <f>IF(OC84=0," ",VLOOKUP(OC84,PROTOKOL!$A:$F,6))</f>
        <v xml:space="preserve"> </v>
      </c>
      <c r="OB84" s="66"/>
      <c r="OC84" s="66"/>
      <c r="OD84" s="62"/>
      <c r="OE84" s="63" t="str">
        <f>IF(OC84=0," ",(VLOOKUP(OC84,PROTOKOL!$A$1:$E$28,2))*OD84)</f>
        <v xml:space="preserve"> </v>
      </c>
      <c r="OF84" s="64" t="str">
        <f t="shared" si="191"/>
        <v xml:space="preserve"> </v>
      </c>
      <c r="OG84" s="65" t="str">
        <f>IF(OC84=0," ",VLOOKUP(OC84,PROTOKOL!$A:$E,5,))</f>
        <v xml:space="preserve"> </v>
      </c>
      <c r="OH84" s="82" t="str">
        <f t="shared" si="192"/>
        <v xml:space="preserve"> </v>
      </c>
      <c r="OI84" s="65"/>
      <c r="OJ84" s="82" t="str">
        <f t="shared" si="218"/>
        <v xml:space="preserve"> </v>
      </c>
      <c r="OK84" s="117"/>
      <c r="OL84" s="209">
        <v>21</v>
      </c>
      <c r="OM84" s="226"/>
      <c r="ON84" s="61" t="str">
        <f>IF(OP84=0," ",VLOOKUP(OP84,PROTOKOL!$A:$F,6))</f>
        <v xml:space="preserve"> </v>
      </c>
      <c r="OO84" s="62"/>
      <c r="OP84" s="62"/>
      <c r="OQ84" s="62"/>
      <c r="OR84" s="63" t="str">
        <f>IF(OP84=0," ",(VLOOKUP(OP84,PROTOKOL!$A$1:$E$28,2))*OQ84)</f>
        <v xml:space="preserve"> </v>
      </c>
      <c r="OS84" s="64" t="str">
        <f t="shared" si="193"/>
        <v xml:space="preserve"> </v>
      </c>
      <c r="OT84" s="65" t="str">
        <f>IF(OP84=0," ",VLOOKUP(OP84,PROTOKOL!$A:$E,5,))</f>
        <v xml:space="preserve"> </v>
      </c>
      <c r="OU84" s="82" t="str">
        <f t="shared" si="194"/>
        <v xml:space="preserve"> </v>
      </c>
      <c r="OV84" s="61" t="str">
        <f>IF(OX84=0," ",VLOOKUP(OX84,PROTOKOL!$A:$F,6))</f>
        <v xml:space="preserve"> </v>
      </c>
      <c r="OW84" s="66"/>
      <c r="OX84" s="66"/>
      <c r="OY84" s="62"/>
      <c r="OZ84" s="63" t="str">
        <f>IF(OX84=0," ",(VLOOKUP(OX84,PROTOKOL!$A$1:$E$28,2))*OY84)</f>
        <v xml:space="preserve"> </v>
      </c>
      <c r="PA84" s="64" t="str">
        <f t="shared" si="219"/>
        <v xml:space="preserve"> </v>
      </c>
      <c r="PB84" s="65" t="str">
        <f>IF(OX84=0," ",VLOOKUP(OX84,PROTOKOL!$A:$E,5,))</f>
        <v xml:space="preserve"> </v>
      </c>
      <c r="PC84" s="82" t="str">
        <f t="shared" si="220"/>
        <v xml:space="preserve"> </v>
      </c>
      <c r="PD84" s="82">
        <f t="shared" si="221"/>
        <v>0</v>
      </c>
      <c r="PE84" s="82" t="str">
        <f t="shared" si="222"/>
        <v xml:space="preserve"> </v>
      </c>
      <c r="PF84" s="117"/>
      <c r="PG84" s="227"/>
      <c r="PH84" s="61" t="str">
        <f>IF(PJ84=0," ",VLOOKUP(PJ84,PROTOKOL!$A:$F,6))</f>
        <v xml:space="preserve"> </v>
      </c>
      <c r="PI84" s="62"/>
      <c r="PJ84" s="62"/>
      <c r="PK84" s="62"/>
      <c r="PL84" s="63" t="str">
        <f>IF(PJ84=0," ",(VLOOKUP(PJ84,PROTOKOL!$A$1:$E$28,2))*PK84)</f>
        <v xml:space="preserve"> </v>
      </c>
      <c r="PM84" s="64" t="str">
        <f t="shared" si="195"/>
        <v xml:space="preserve"> </v>
      </c>
      <c r="PN84" s="65" t="str">
        <f>IF(PJ84=0," ",VLOOKUP(PJ84,PROTOKOL!$A:$E,5,))</f>
        <v xml:space="preserve"> </v>
      </c>
      <c r="PO84" s="82" t="str">
        <f t="shared" si="196"/>
        <v xml:space="preserve"> </v>
      </c>
      <c r="PP84" s="61" t="str">
        <f>IF(PR84=0," ",VLOOKUP(PR84,PROTOKOL!$A:$F,6))</f>
        <v xml:space="preserve"> </v>
      </c>
      <c r="PQ84" s="66"/>
      <c r="PR84" s="66"/>
      <c r="PS84" s="62"/>
      <c r="PT84" s="63" t="str">
        <f>IF(PR84=0," ",(VLOOKUP(PR84,PROTOKOL!$A$1:$E$28,2))*PS84)</f>
        <v xml:space="preserve"> </v>
      </c>
      <c r="PU84" s="64" t="str">
        <f t="shared" si="197"/>
        <v xml:space="preserve"> </v>
      </c>
      <c r="PV84" s="65" t="str">
        <f>IF(PR84=0," ",VLOOKUP(PR84,PROTOKOL!$A:$E,5,))</f>
        <v xml:space="preserve"> </v>
      </c>
      <c r="PW84" s="82" t="str">
        <f t="shared" si="198"/>
        <v xml:space="preserve"> </v>
      </c>
      <c r="PX84" s="65"/>
      <c r="PY84" s="82" t="str">
        <f t="shared" si="223"/>
        <v xml:space="preserve"> </v>
      </c>
      <c r="PZ84" s="117"/>
      <c r="QA84" s="117"/>
      <c r="QB84" s="117"/>
      <c r="QC84" s="117"/>
      <c r="QD84" s="117"/>
      <c r="QE84" s="117"/>
      <c r="QF84" s="117"/>
      <c r="QG84" s="117"/>
      <c r="QH84" s="117"/>
      <c r="QI84" s="117"/>
      <c r="QJ84" s="117"/>
      <c r="QK84" s="117"/>
      <c r="QL84" s="117"/>
      <c r="QM84" s="117"/>
      <c r="QN84" s="117"/>
      <c r="QO84" s="117"/>
    </row>
    <row r="85" spans="1:457" ht="12.75" customHeight="1">
      <c r="A85" s="58"/>
      <c r="B85" s="225">
        <v>22</v>
      </c>
      <c r="C85" s="61" t="str">
        <f>IF(E85=0," ",VLOOKUP(E85,PROTOKOL!$A:$F,6))</f>
        <v>VAKUM TEST</v>
      </c>
      <c r="D85" s="62">
        <v>221</v>
      </c>
      <c r="E85" s="62">
        <v>4</v>
      </c>
      <c r="F85" s="62">
        <v>7</v>
      </c>
      <c r="G85" s="63">
        <f>IF(E85=0," ",(VLOOKUP(E85,PROTOKOL!$A$1:$E$28,2))*F85)</f>
        <v>140</v>
      </c>
      <c r="H85" s="64">
        <f t="shared" si="113"/>
        <v>81</v>
      </c>
      <c r="I85" s="65">
        <f>IF(E85=0," ",VLOOKUP(E85,PROTOKOL!$A:$E,5,))</f>
        <v>0.32253749999999998</v>
      </c>
      <c r="J85" s="82">
        <f t="shared" si="114"/>
        <v>26.125537499999997</v>
      </c>
      <c r="K85" s="61" t="str">
        <f>IF(M85=0," ",VLOOKUP(M85,PROTOKOL!$A:$F,6))</f>
        <v xml:space="preserve"> </v>
      </c>
      <c r="L85" s="66"/>
      <c r="M85" s="66"/>
      <c r="N85" s="62"/>
      <c r="O85" s="63" t="str">
        <f>IF(M85=0," ",(VLOOKUP(M85,PROTOKOL!$A$1:$E$28,2))*N85)</f>
        <v xml:space="preserve"> </v>
      </c>
      <c r="P85" s="64" t="str">
        <f t="shared" si="115"/>
        <v xml:space="preserve"> </v>
      </c>
      <c r="Q85" s="65" t="str">
        <f>IF(M85=0," ",VLOOKUP(M85,PROTOKOL!$A:$E,5,))</f>
        <v xml:space="preserve"> </v>
      </c>
      <c r="R85" s="82" t="str">
        <f t="shared" si="116"/>
        <v xml:space="preserve"> </v>
      </c>
      <c r="S85" s="65"/>
      <c r="T85" s="82" t="str">
        <f t="shared" si="199"/>
        <v xml:space="preserve"> </v>
      </c>
      <c r="U85" s="117"/>
      <c r="V85" s="225">
        <v>22</v>
      </c>
      <c r="W85" s="61" t="str">
        <f>IF(Y85=0," ",VLOOKUP(Y85,PROTOKOL!$A:$F,6))</f>
        <v xml:space="preserve"> </v>
      </c>
      <c r="X85" s="62"/>
      <c r="Y85" s="62"/>
      <c r="Z85" s="62"/>
      <c r="AA85" s="63" t="str">
        <f>IF(Y85=0," ",(VLOOKUP(Y85,PROTOKOL!$A$1:$E$28,2))*Z85)</f>
        <v xml:space="preserve"> </v>
      </c>
      <c r="AB85" s="64" t="str">
        <f t="shared" si="117"/>
        <v xml:space="preserve"> </v>
      </c>
      <c r="AC85" s="65" t="str">
        <f>IF(Y85=0," ",VLOOKUP(Y85,PROTOKOL!$A:$E,5,))</f>
        <v xml:space="preserve"> </v>
      </c>
      <c r="AD85" s="82" t="str">
        <f t="shared" si="118"/>
        <v xml:space="preserve"> </v>
      </c>
      <c r="AE85" s="61" t="str">
        <f>IF(AG85=0," ",VLOOKUP(AG85,PROTOKOL!$A:$F,6))</f>
        <v xml:space="preserve"> </v>
      </c>
      <c r="AF85" s="66"/>
      <c r="AG85" s="66"/>
      <c r="AH85" s="62"/>
      <c r="AI85" s="63" t="str">
        <f>IF(AG85=0," ",(VLOOKUP(AG85,PROTOKOL!$A$1:$E$28,2))*AH85)</f>
        <v xml:space="preserve"> </v>
      </c>
      <c r="AJ85" s="64" t="str">
        <f t="shared" si="119"/>
        <v xml:space="preserve"> </v>
      </c>
      <c r="AK85" s="65" t="str">
        <f>IF(AG85=0," ",VLOOKUP(AG85,PROTOKOL!$A:$E,5,))</f>
        <v xml:space="preserve"> </v>
      </c>
      <c r="AL85" s="82" t="str">
        <f t="shared" si="120"/>
        <v xml:space="preserve"> </v>
      </c>
      <c r="AM85" s="65"/>
      <c r="AN85" s="82" t="str">
        <f t="shared" si="200"/>
        <v xml:space="preserve"> </v>
      </c>
      <c r="AO85" s="117"/>
      <c r="AP85" s="225">
        <v>22</v>
      </c>
      <c r="AQ85" s="61" t="str">
        <f>IF(AS85=0," ",VLOOKUP(AS85,PROTOKOL!$A:$F,6))</f>
        <v>VAKUM TEST</v>
      </c>
      <c r="AR85" s="62">
        <v>240</v>
      </c>
      <c r="AS85" s="62">
        <v>4</v>
      </c>
      <c r="AT85" s="62">
        <v>7.5</v>
      </c>
      <c r="AU85" s="63">
        <f>IF(AS85=0," ",(VLOOKUP(AS85,PROTOKOL!$A$1:$E$28,2))*AT85)</f>
        <v>150</v>
      </c>
      <c r="AV85" s="64">
        <f t="shared" si="121"/>
        <v>90</v>
      </c>
      <c r="AW85" s="65">
        <f>IF(AS85=0," ",VLOOKUP(AS85,PROTOKOL!$A:$E,5,))</f>
        <v>0.32253749999999998</v>
      </c>
      <c r="AX85" s="82">
        <f t="shared" si="122"/>
        <v>29.028374999999997</v>
      </c>
      <c r="AY85" s="61" t="str">
        <f>IF(BA85=0," ",VLOOKUP(BA85,PROTOKOL!$A:$F,6))</f>
        <v xml:space="preserve"> </v>
      </c>
      <c r="AZ85" s="66"/>
      <c r="BA85" s="66"/>
      <c r="BB85" s="62"/>
      <c r="BC85" s="63" t="str">
        <f>IF(BA85=0," ",(VLOOKUP(BA85,PROTOKOL!$A$1:$E$28,2))*BB85)</f>
        <v xml:space="preserve"> </v>
      </c>
      <c r="BD85" s="64" t="str">
        <f t="shared" si="123"/>
        <v xml:space="preserve"> </v>
      </c>
      <c r="BE85" s="65" t="str">
        <f>IF(BA85=0," ",VLOOKUP(BA85,PROTOKOL!$A:$E,5,))</f>
        <v xml:space="preserve"> </v>
      </c>
      <c r="BF85" s="82" t="str">
        <f t="shared" si="124"/>
        <v xml:space="preserve"> </v>
      </c>
      <c r="BG85" s="65"/>
      <c r="BH85" s="82" t="str">
        <f t="shared" si="201"/>
        <v xml:space="preserve"> </v>
      </c>
      <c r="BI85" s="117"/>
      <c r="BJ85" s="225">
        <v>22</v>
      </c>
      <c r="BK85" s="61" t="str">
        <f>IF(BM85=0," ",VLOOKUP(BM85,PROTOKOL!$A:$F,6))</f>
        <v>WNZL. LAV. VE DUV. ASMA KLZ</v>
      </c>
      <c r="BL85" s="62">
        <v>236</v>
      </c>
      <c r="BM85" s="62">
        <v>1</v>
      </c>
      <c r="BN85" s="62">
        <v>7.5</v>
      </c>
      <c r="BO85" s="63">
        <f>IF(BM85=0," ",(VLOOKUP(BM85,PROTOKOL!$A$1:$E$28,2))*BN85)</f>
        <v>144</v>
      </c>
      <c r="BP85" s="64">
        <f t="shared" si="125"/>
        <v>92</v>
      </c>
      <c r="BQ85" s="65">
        <f>IF(BM85=0," ",VLOOKUP(BM85,PROTOKOL!$A:$E,5,))</f>
        <v>0.33951315789473691</v>
      </c>
      <c r="BR85" s="82">
        <f t="shared" si="126"/>
        <v>31.235210526315797</v>
      </c>
      <c r="BS85" s="61" t="str">
        <f>IF(BU85=0," ",VLOOKUP(BU85,PROTOKOL!$A:$F,6))</f>
        <v xml:space="preserve"> </v>
      </c>
      <c r="BT85" s="66"/>
      <c r="BU85" s="66"/>
      <c r="BV85" s="62"/>
      <c r="BW85" s="63" t="str">
        <f>IF(BU85=0," ",(VLOOKUP(BU85,PROTOKOL!$A$1:$E$28,2))*BV85)</f>
        <v xml:space="preserve"> </v>
      </c>
      <c r="BX85" s="64" t="str">
        <f t="shared" si="127"/>
        <v xml:space="preserve"> </v>
      </c>
      <c r="BY85" s="65" t="str">
        <f>IF(BU85=0," ",VLOOKUP(BU85,PROTOKOL!$A:$E,5,))</f>
        <v xml:space="preserve"> </v>
      </c>
      <c r="BZ85" s="82" t="str">
        <f t="shared" si="128"/>
        <v xml:space="preserve"> </v>
      </c>
      <c r="CA85" s="65"/>
      <c r="CB85" s="82" t="str">
        <f t="shared" si="202"/>
        <v xml:space="preserve"> </v>
      </c>
      <c r="CC85" s="117"/>
      <c r="CD85" s="225">
        <v>22</v>
      </c>
      <c r="CE85" s="61" t="str">
        <f>IF(CG85=0," ",VLOOKUP(CG85,PROTOKOL!$A:$F,6))</f>
        <v>DEPO ÜRÜN KONTROL</v>
      </c>
      <c r="CF85" s="62">
        <v>1</v>
      </c>
      <c r="CG85" s="62">
        <v>23</v>
      </c>
      <c r="CH85" s="62">
        <v>7.5</v>
      </c>
      <c r="CI85" s="63">
        <f>IF(CG85=0," ",(VLOOKUP(CG85,PROTOKOL!$A$1:$E$28,2))*CH85)</f>
        <v>0</v>
      </c>
      <c r="CJ85" s="64">
        <f t="shared" si="129"/>
        <v>1</v>
      </c>
      <c r="CK85" s="65">
        <f>IF(CG85=0," ",VLOOKUP(CG85,PROTOKOL!$A:$E,5,))</f>
        <v>22.864891602375288</v>
      </c>
      <c r="CL85" s="82">
        <f t="shared" si="130"/>
        <v>22.864891602375288</v>
      </c>
      <c r="CM85" s="61" t="str">
        <f>IF(CO85=0," ",VLOOKUP(CO85,PROTOKOL!$A:$F,6))</f>
        <v xml:space="preserve"> </v>
      </c>
      <c r="CN85" s="66"/>
      <c r="CO85" s="66"/>
      <c r="CP85" s="62"/>
      <c r="CQ85" s="63" t="str">
        <f>IF(CO85=0," ",(VLOOKUP(CO85,PROTOKOL!$A$1:$E$28,2))*CP85)</f>
        <v xml:space="preserve"> </v>
      </c>
      <c r="CR85" s="64" t="str">
        <f t="shared" si="131"/>
        <v xml:space="preserve"> </v>
      </c>
      <c r="CS85" s="65" t="str">
        <f>IF(CO85=0," ",VLOOKUP(CO85,PROTOKOL!$A:$E,5,))</f>
        <v xml:space="preserve"> </v>
      </c>
      <c r="CT85" s="82" t="str">
        <f t="shared" si="132"/>
        <v xml:space="preserve"> </v>
      </c>
      <c r="CU85" s="65"/>
      <c r="CV85" s="82" t="str">
        <f t="shared" si="203"/>
        <v xml:space="preserve"> </v>
      </c>
      <c r="CW85" s="117"/>
      <c r="CX85" s="225">
        <v>22</v>
      </c>
      <c r="CY85" s="61" t="str">
        <f>IF(DA85=0," ",VLOOKUP(DA85,PROTOKOL!$A:$F,6))</f>
        <v>SIZDIRMAZLIK TAMİR</v>
      </c>
      <c r="CZ85" s="62">
        <v>120</v>
      </c>
      <c r="DA85" s="62">
        <v>11</v>
      </c>
      <c r="DB85" s="62">
        <v>7.5</v>
      </c>
      <c r="DC85" s="63">
        <f>IF(DA85=0," ",(VLOOKUP(DA85,PROTOKOL!$A$1:$E$28,2))*DB85)</f>
        <v>78</v>
      </c>
      <c r="DD85" s="64">
        <f t="shared" si="133"/>
        <v>42</v>
      </c>
      <c r="DE85" s="65">
        <f>IF(DA85=0," ",VLOOKUP(DA85,PROTOKOL!$A:$E,5,))</f>
        <v>0.61435714285714293</v>
      </c>
      <c r="DF85" s="82">
        <f t="shared" si="134"/>
        <v>25.803000000000004</v>
      </c>
      <c r="DG85" s="61" t="str">
        <f>IF(DI85=0," ",VLOOKUP(DI85,PROTOKOL!$A:$F,6))</f>
        <v xml:space="preserve"> </v>
      </c>
      <c r="DH85" s="66"/>
      <c r="DI85" s="66"/>
      <c r="DJ85" s="62"/>
      <c r="DK85" s="63" t="str">
        <f>IF(DI85=0," ",(VLOOKUP(DI85,PROTOKOL!$A$1:$E$28,2))*DJ85)</f>
        <v xml:space="preserve"> </v>
      </c>
      <c r="DL85" s="64" t="str">
        <f t="shared" si="135"/>
        <v xml:space="preserve"> </v>
      </c>
      <c r="DM85" s="65" t="str">
        <f>IF(DI85=0," ",VLOOKUP(DI85,PROTOKOL!$A:$E,5,))</f>
        <v xml:space="preserve"> </v>
      </c>
      <c r="DN85" s="82" t="str">
        <f t="shared" si="136"/>
        <v xml:space="preserve"> </v>
      </c>
      <c r="DO85" s="65"/>
      <c r="DP85" s="82" t="str">
        <f t="shared" si="204"/>
        <v xml:space="preserve"> </v>
      </c>
      <c r="DQ85" s="117"/>
      <c r="DR85" s="225">
        <v>22</v>
      </c>
      <c r="DS85" s="61" t="str">
        <f>IF(DU85=0," ",VLOOKUP(DU85,PROTOKOL!$A:$F,6))</f>
        <v>VAKUM TEST</v>
      </c>
      <c r="DT85" s="62">
        <v>178</v>
      </c>
      <c r="DU85" s="62">
        <v>4</v>
      </c>
      <c r="DV85" s="62">
        <v>5.5</v>
      </c>
      <c r="DW85" s="63">
        <f>IF(DU85=0," ",(VLOOKUP(DU85,PROTOKOL!$A$1:$E$28,2))*DV85)</f>
        <v>110</v>
      </c>
      <c r="DX85" s="64">
        <f t="shared" si="137"/>
        <v>68</v>
      </c>
      <c r="DY85" s="65">
        <f>IF(DU85=0," ",VLOOKUP(DU85,PROTOKOL!$A:$E,5,))</f>
        <v>0.32253749999999998</v>
      </c>
      <c r="DZ85" s="82">
        <f t="shared" si="138"/>
        <v>21.932549999999999</v>
      </c>
      <c r="EA85" s="61" t="str">
        <f>IF(EC85=0," ",VLOOKUP(EC85,PROTOKOL!$A:$F,6))</f>
        <v xml:space="preserve"> </v>
      </c>
      <c r="EB85" s="66"/>
      <c r="EC85" s="66"/>
      <c r="ED85" s="62"/>
      <c r="EE85" s="63" t="str">
        <f>IF(EC85=0," ",(VLOOKUP(EC85,PROTOKOL!$A$1:$E$28,2))*ED85)</f>
        <v xml:space="preserve"> </v>
      </c>
      <c r="EF85" s="64" t="str">
        <f t="shared" si="139"/>
        <v xml:space="preserve"> </v>
      </c>
      <c r="EG85" s="65" t="str">
        <f>IF(EC85=0," ",VLOOKUP(EC85,PROTOKOL!$A:$E,5,))</f>
        <v xml:space="preserve"> </v>
      </c>
      <c r="EH85" s="82" t="str">
        <f t="shared" si="140"/>
        <v xml:space="preserve"> </v>
      </c>
      <c r="EI85" s="65"/>
      <c r="EJ85" s="82" t="str">
        <f t="shared" si="205"/>
        <v xml:space="preserve"> </v>
      </c>
      <c r="EK85" s="117"/>
      <c r="EL85" s="225">
        <v>22</v>
      </c>
      <c r="EM85" s="61" t="str">
        <f>IF(EO85=0," ",VLOOKUP(EO85,PROTOKOL!$A:$F,6))</f>
        <v>SIZDIRMAZLIK TAMİR</v>
      </c>
      <c r="EN85" s="62">
        <v>120</v>
      </c>
      <c r="EO85" s="62">
        <v>11</v>
      </c>
      <c r="EP85" s="62">
        <v>7.5</v>
      </c>
      <c r="EQ85" s="63">
        <f>IF(EO85=0," ",(VLOOKUP(EO85,PROTOKOL!$A$1:$E$28,2))*EP85)</f>
        <v>78</v>
      </c>
      <c r="ER85" s="64">
        <f t="shared" si="141"/>
        <v>42</v>
      </c>
      <c r="ES85" s="65">
        <f>IF(EO85=0," ",VLOOKUP(EO85,PROTOKOL!$A:$E,5,))</f>
        <v>0.61435714285714293</v>
      </c>
      <c r="ET85" s="82">
        <f t="shared" si="142"/>
        <v>25.803000000000004</v>
      </c>
      <c r="EU85" s="61" t="str">
        <f>IF(EW85=0," ",VLOOKUP(EW85,PROTOKOL!$A:$F,6))</f>
        <v xml:space="preserve"> </v>
      </c>
      <c r="EV85" s="66"/>
      <c r="EW85" s="66"/>
      <c r="EX85" s="62"/>
      <c r="EY85" s="63" t="str">
        <f>IF(EW85=0," ",(VLOOKUP(EW85,PROTOKOL!$A$1:$E$28,2))*EX85)</f>
        <v xml:space="preserve"> </v>
      </c>
      <c r="EZ85" s="64" t="str">
        <f t="shared" si="143"/>
        <v xml:space="preserve"> </v>
      </c>
      <c r="FA85" s="65" t="str">
        <f>IF(EW85=0," ",VLOOKUP(EW85,PROTOKOL!$A:$E,5,))</f>
        <v xml:space="preserve"> </v>
      </c>
      <c r="FB85" s="82" t="str">
        <f t="shared" si="144"/>
        <v xml:space="preserve"> </v>
      </c>
      <c r="FC85" s="65"/>
      <c r="FD85" s="82" t="str">
        <f t="shared" si="206"/>
        <v xml:space="preserve"> </v>
      </c>
      <c r="FE85" s="117"/>
      <c r="FF85" s="225">
        <v>22</v>
      </c>
      <c r="FG85" s="61" t="str">
        <f>IF(FI85=0," ",VLOOKUP(FI85,PROTOKOL!$A:$F,6))</f>
        <v xml:space="preserve"> </v>
      </c>
      <c r="FH85" s="62"/>
      <c r="FI85" s="62"/>
      <c r="FJ85" s="62"/>
      <c r="FK85" s="63" t="str">
        <f>IF(FI85=0," ",(VLOOKUP(FI85,PROTOKOL!$A$1:$E$28,2))*FJ85)</f>
        <v xml:space="preserve"> </v>
      </c>
      <c r="FL85" s="64" t="str">
        <f t="shared" si="145"/>
        <v xml:space="preserve"> </v>
      </c>
      <c r="FM85" s="65" t="str">
        <f>IF(FI85=0," ",VLOOKUP(FI85,PROTOKOL!$A:$E,5,))</f>
        <v xml:space="preserve"> </v>
      </c>
      <c r="FN85" s="82" t="str">
        <f t="shared" si="146"/>
        <v xml:space="preserve"> </v>
      </c>
      <c r="FO85" s="61" t="str">
        <f>IF(FQ85=0," ",VLOOKUP(FQ85,PROTOKOL!$A:$F,6))</f>
        <v xml:space="preserve"> </v>
      </c>
      <c r="FP85" s="66"/>
      <c r="FQ85" s="66"/>
      <c r="FR85" s="62"/>
      <c r="FS85" s="63" t="str">
        <f>IF(FQ85=0," ",(VLOOKUP(FQ85,PROTOKOL!$A$1:$E$28,2))*FR85)</f>
        <v xml:space="preserve"> </v>
      </c>
      <c r="FT85" s="64" t="str">
        <f t="shared" si="147"/>
        <v xml:space="preserve"> </v>
      </c>
      <c r="FU85" s="65" t="str">
        <f>IF(FQ85=0," ",VLOOKUP(FQ85,PROTOKOL!$A:$E,5,))</f>
        <v xml:space="preserve"> </v>
      </c>
      <c r="FV85" s="82" t="str">
        <f t="shared" si="148"/>
        <v xml:space="preserve"> </v>
      </c>
      <c r="FW85" s="65"/>
      <c r="FX85" s="82" t="str">
        <f t="shared" si="207"/>
        <v xml:space="preserve"> </v>
      </c>
      <c r="FY85" s="117"/>
      <c r="FZ85" s="225">
        <v>22</v>
      </c>
      <c r="GA85" s="61" t="str">
        <f>IF(GC85=0," ",VLOOKUP(GC85,PROTOKOL!$A:$F,6))</f>
        <v>SIZDIRMAZLIK TAMİR</v>
      </c>
      <c r="GB85" s="62">
        <v>124</v>
      </c>
      <c r="GC85" s="62">
        <v>11</v>
      </c>
      <c r="GD85" s="62">
        <v>7.5</v>
      </c>
      <c r="GE85" s="63">
        <f>IF(GC85=0," ",(VLOOKUP(GC85,PROTOKOL!$A$1:$E$28,2))*GD85)</f>
        <v>78</v>
      </c>
      <c r="GF85" s="64">
        <f t="shared" si="149"/>
        <v>46</v>
      </c>
      <c r="GG85" s="65">
        <f>IF(GC85=0," ",VLOOKUP(GC85,PROTOKOL!$A:$E,5,))</f>
        <v>0.61435714285714293</v>
      </c>
      <c r="GH85" s="82">
        <f t="shared" si="150"/>
        <v>28.260428571428577</v>
      </c>
      <c r="GI85" s="61" t="str">
        <f>IF(GK85=0," ",VLOOKUP(GK85,PROTOKOL!$A:$F,6))</f>
        <v xml:space="preserve"> </v>
      </c>
      <c r="GJ85" s="66"/>
      <c r="GK85" s="66"/>
      <c r="GL85" s="62"/>
      <c r="GM85" s="63" t="str">
        <f>IF(GK85=0," ",(VLOOKUP(GK85,PROTOKOL!$A$1:$E$28,2))*GL85)</f>
        <v xml:space="preserve"> </v>
      </c>
      <c r="GN85" s="64" t="str">
        <f t="shared" si="151"/>
        <v xml:space="preserve"> </v>
      </c>
      <c r="GO85" s="65" t="str">
        <f>IF(GK85=0," ",VLOOKUP(GK85,PROTOKOL!$A:$E,5,))</f>
        <v xml:space="preserve"> </v>
      </c>
      <c r="GP85" s="82" t="str">
        <f t="shared" si="152"/>
        <v xml:space="preserve"> </v>
      </c>
      <c r="GQ85" s="65"/>
      <c r="GR85" s="82" t="str">
        <f t="shared" si="208"/>
        <v xml:space="preserve"> </v>
      </c>
      <c r="GS85" s="117"/>
      <c r="GT85" s="225">
        <v>22</v>
      </c>
      <c r="GU85" s="61" t="str">
        <f>IF(GW85=0," ",VLOOKUP(GW85,PROTOKOL!$A:$F,6))</f>
        <v>VAKUM TEST</v>
      </c>
      <c r="GV85" s="62">
        <v>75</v>
      </c>
      <c r="GW85" s="62">
        <v>4</v>
      </c>
      <c r="GX85" s="62">
        <v>2.5</v>
      </c>
      <c r="GY85" s="63">
        <f>IF(GW85=0," ",(VLOOKUP(GW85,PROTOKOL!$A$1:$E$28,2))*GX85)</f>
        <v>50</v>
      </c>
      <c r="GZ85" s="64">
        <f t="shared" si="153"/>
        <v>25</v>
      </c>
      <c r="HA85" s="65">
        <f>IF(GW85=0," ",VLOOKUP(GW85,PROTOKOL!$A:$E,5,))</f>
        <v>0.32253749999999998</v>
      </c>
      <c r="HB85" s="82">
        <f t="shared" si="154"/>
        <v>8.0634374999999991</v>
      </c>
      <c r="HC85" s="61" t="str">
        <f>IF(HE85=0," ",VLOOKUP(HE85,PROTOKOL!$A:$F,6))</f>
        <v xml:space="preserve"> </v>
      </c>
      <c r="HD85" s="66"/>
      <c r="HE85" s="66"/>
      <c r="HF85" s="62"/>
      <c r="HG85" s="63" t="str">
        <f>IF(HE85=0," ",(VLOOKUP(HE85,PROTOKOL!$A$1:$E$28,2))*HF85)</f>
        <v xml:space="preserve"> </v>
      </c>
      <c r="HH85" s="64" t="str">
        <f t="shared" si="155"/>
        <v xml:space="preserve"> </v>
      </c>
      <c r="HI85" s="65" t="str">
        <f>IF(HE85=0," ",VLOOKUP(HE85,PROTOKOL!$A:$E,5,))</f>
        <v xml:space="preserve"> </v>
      </c>
      <c r="HJ85" s="82" t="str">
        <f t="shared" si="156"/>
        <v xml:space="preserve"> </v>
      </c>
      <c r="HK85" s="65"/>
      <c r="HL85" s="82" t="str">
        <f t="shared" si="209"/>
        <v xml:space="preserve"> </v>
      </c>
      <c r="HM85" s="117"/>
      <c r="HN85" s="225">
        <v>22</v>
      </c>
      <c r="HO85" s="61" t="str">
        <f>IF(HQ85=0," ",VLOOKUP(HQ85,PROTOKOL!$A:$F,6))</f>
        <v>PANTOGRAF LAVABO TAŞLAMA</v>
      </c>
      <c r="HP85" s="62">
        <v>100</v>
      </c>
      <c r="HQ85" s="62">
        <v>9</v>
      </c>
      <c r="HR85" s="62">
        <v>7.5</v>
      </c>
      <c r="HS85" s="63">
        <f>IF(HQ85=0," ",(VLOOKUP(HQ85,PROTOKOL!$A$1:$E$28,2))*HR85)</f>
        <v>65</v>
      </c>
      <c r="HT85" s="64">
        <f t="shared" si="157"/>
        <v>35</v>
      </c>
      <c r="HU85" s="65">
        <f>IF(HQ85=0," ",VLOOKUP(HQ85,PROTOKOL!$A:$E,5,))</f>
        <v>0.73722857142857134</v>
      </c>
      <c r="HV85" s="82">
        <f t="shared" si="158"/>
        <v>25.802999999999997</v>
      </c>
      <c r="HW85" s="61" t="str">
        <f>IF(HY85=0," ",VLOOKUP(HY85,PROTOKOL!$A:$F,6))</f>
        <v xml:space="preserve"> </v>
      </c>
      <c r="HX85" s="66"/>
      <c r="HY85" s="66"/>
      <c r="HZ85" s="62"/>
      <c r="IA85" s="63" t="str">
        <f>IF(HY85=0," ",(VLOOKUP(HY85,PROTOKOL!$A$1:$E$28,2))*HZ85)</f>
        <v xml:space="preserve"> </v>
      </c>
      <c r="IB85" s="64" t="str">
        <f t="shared" si="159"/>
        <v xml:space="preserve"> </v>
      </c>
      <c r="IC85" s="65" t="str">
        <f>IF(HY85=0," ",VLOOKUP(HY85,PROTOKOL!$A:$E,5,))</f>
        <v xml:space="preserve"> </v>
      </c>
      <c r="ID85" s="82" t="str">
        <f t="shared" si="160"/>
        <v xml:space="preserve"> </v>
      </c>
      <c r="IE85" s="65"/>
      <c r="IF85" s="82" t="str">
        <f t="shared" si="210"/>
        <v xml:space="preserve"> </v>
      </c>
      <c r="IG85" s="117"/>
      <c r="IH85" s="225">
        <v>22</v>
      </c>
      <c r="II85" s="61" t="str">
        <f>IF(IK85=0," ",VLOOKUP(IK85,PROTOKOL!$A:$F,6))</f>
        <v>VAKUM TEST</v>
      </c>
      <c r="IJ85" s="62">
        <v>235</v>
      </c>
      <c r="IK85" s="62">
        <v>4</v>
      </c>
      <c r="IL85" s="62">
        <v>7.5</v>
      </c>
      <c r="IM85" s="63">
        <f>IF(IK85=0," ",(VLOOKUP(IK85,PROTOKOL!$A$1:$E$28,2))*IL85)</f>
        <v>150</v>
      </c>
      <c r="IN85" s="64">
        <f t="shared" si="161"/>
        <v>85</v>
      </c>
      <c r="IO85" s="65">
        <f>IF(IK85=0," ",VLOOKUP(IK85,PROTOKOL!$A:$E,5,))</f>
        <v>0.32253749999999998</v>
      </c>
      <c r="IP85" s="82">
        <f t="shared" si="162"/>
        <v>27.415687499999997</v>
      </c>
      <c r="IQ85" s="61" t="str">
        <f>IF(IS85=0," ",VLOOKUP(IS85,PROTOKOL!$A:$F,6))</f>
        <v xml:space="preserve"> </v>
      </c>
      <c r="IR85" s="66"/>
      <c r="IS85" s="66"/>
      <c r="IT85" s="62"/>
      <c r="IU85" s="63" t="str">
        <f>IF(IS85=0," ",(VLOOKUP(IS85,PROTOKOL!$A$1:$E$28,2))*IT85)</f>
        <v xml:space="preserve"> </v>
      </c>
      <c r="IV85" s="64" t="str">
        <f t="shared" si="163"/>
        <v xml:space="preserve"> </v>
      </c>
      <c r="IW85" s="65" t="str">
        <f>IF(IS85=0," ",VLOOKUP(IS85,PROTOKOL!$A:$E,5,))</f>
        <v xml:space="preserve"> </v>
      </c>
      <c r="IX85" s="82" t="str">
        <f t="shared" si="164"/>
        <v xml:space="preserve"> </v>
      </c>
      <c r="IY85" s="65"/>
      <c r="IZ85" s="82" t="str">
        <f t="shared" si="211"/>
        <v xml:space="preserve"> </v>
      </c>
      <c r="JA85" s="117"/>
      <c r="JB85" s="225">
        <v>22</v>
      </c>
      <c r="JC85" s="61" t="str">
        <f>IF(JE85=0," ",VLOOKUP(JE85,PROTOKOL!$A:$F,6))</f>
        <v xml:space="preserve"> </v>
      </c>
      <c r="JD85" s="62"/>
      <c r="JE85" s="62"/>
      <c r="JF85" s="62"/>
      <c r="JG85" s="63" t="str">
        <f>IF(JE85=0," ",(VLOOKUP(JE85,PROTOKOL!$A$1:$E$28,2))*JF85)</f>
        <v xml:space="preserve"> </v>
      </c>
      <c r="JH85" s="64" t="str">
        <f t="shared" si="165"/>
        <v xml:space="preserve"> </v>
      </c>
      <c r="JI85" s="65" t="str">
        <f>IF(JE85=0," ",VLOOKUP(JE85,PROTOKOL!$A:$E,5,))</f>
        <v xml:space="preserve"> </v>
      </c>
      <c r="JJ85" s="82" t="str">
        <f t="shared" si="166"/>
        <v xml:space="preserve"> </v>
      </c>
      <c r="JK85" s="61" t="str">
        <f>IF(JM85=0," ",VLOOKUP(JM85,PROTOKOL!$A:$F,6))</f>
        <v xml:space="preserve"> </v>
      </c>
      <c r="JL85" s="66"/>
      <c r="JM85" s="66"/>
      <c r="JN85" s="62"/>
      <c r="JO85" s="63" t="str">
        <f>IF(JM85=0," ",(VLOOKUP(JM85,PROTOKOL!$A$1:$E$28,2))*JN85)</f>
        <v xml:space="preserve"> </v>
      </c>
      <c r="JP85" s="64" t="str">
        <f t="shared" si="167"/>
        <v xml:space="preserve"> </v>
      </c>
      <c r="JQ85" s="65" t="str">
        <f>IF(JM85=0," ",VLOOKUP(JM85,PROTOKOL!$A:$E,5,))</f>
        <v xml:space="preserve"> </v>
      </c>
      <c r="JR85" s="82" t="str">
        <f t="shared" si="168"/>
        <v xml:space="preserve"> </v>
      </c>
      <c r="JS85" s="65"/>
      <c r="JT85" s="82" t="str">
        <f t="shared" si="212"/>
        <v xml:space="preserve"> </v>
      </c>
      <c r="JU85" s="117"/>
      <c r="JV85" s="225">
        <v>22</v>
      </c>
      <c r="JW85" s="61" t="str">
        <f>IF(JY85=0," ",VLOOKUP(JY85,PROTOKOL!$A:$F,6))</f>
        <v xml:space="preserve"> </v>
      </c>
      <c r="JX85" s="62"/>
      <c r="JY85" s="62"/>
      <c r="JZ85" s="62"/>
      <c r="KA85" s="63" t="str">
        <f>IF(JY85=0," ",(VLOOKUP(JY85,PROTOKOL!$A$1:$E$28,2))*JZ85)</f>
        <v xml:space="preserve"> </v>
      </c>
      <c r="KB85" s="64" t="str">
        <f t="shared" si="169"/>
        <v xml:space="preserve"> </v>
      </c>
      <c r="KC85" s="65" t="str">
        <f>IF(JY85=0," ",VLOOKUP(JY85,PROTOKOL!$A:$E,5,))</f>
        <v xml:space="preserve"> </v>
      </c>
      <c r="KD85" s="82" t="str">
        <f t="shared" si="170"/>
        <v xml:space="preserve"> </v>
      </c>
      <c r="KE85" s="61" t="str">
        <f>IF(KG85=0," ",VLOOKUP(KG85,PROTOKOL!$A:$F,6))</f>
        <v xml:space="preserve"> </v>
      </c>
      <c r="KF85" s="66"/>
      <c r="KG85" s="66"/>
      <c r="KH85" s="62"/>
      <c r="KI85" s="63" t="str">
        <f>IF(KG85=0," ",(VLOOKUP(KG85,PROTOKOL!$A$1:$E$28,2))*KH85)</f>
        <v xml:space="preserve"> </v>
      </c>
      <c r="KJ85" s="64" t="str">
        <f t="shared" si="171"/>
        <v xml:space="preserve"> </v>
      </c>
      <c r="KK85" s="65" t="str">
        <f>IF(KG85=0," ",VLOOKUP(KG85,PROTOKOL!$A:$E,5,))</f>
        <v xml:space="preserve"> </v>
      </c>
      <c r="KL85" s="82" t="str">
        <f t="shared" si="172"/>
        <v xml:space="preserve"> </v>
      </c>
      <c r="KM85" s="65"/>
      <c r="KN85" s="82" t="str">
        <f t="shared" si="213"/>
        <v xml:space="preserve"> </v>
      </c>
      <c r="KO85" s="117"/>
      <c r="KP85" s="225">
        <v>22</v>
      </c>
      <c r="KQ85" s="61" t="str">
        <f>IF(KS85=0," ",VLOOKUP(KS85,PROTOKOL!$A:$F,6))</f>
        <v>VAKUM TEST</v>
      </c>
      <c r="KR85" s="62">
        <v>75</v>
      </c>
      <c r="KS85" s="62">
        <v>4</v>
      </c>
      <c r="KT85" s="62">
        <v>2.5</v>
      </c>
      <c r="KU85" s="63">
        <f>IF(KS85=0," ",(VLOOKUP(KS85,PROTOKOL!$A$1:$E$28,2))*KT85)</f>
        <v>50</v>
      </c>
      <c r="KV85" s="64">
        <f t="shared" si="173"/>
        <v>25</v>
      </c>
      <c r="KW85" s="65">
        <f>IF(KS85=0," ",VLOOKUP(KS85,PROTOKOL!$A:$E,5,))</f>
        <v>0.32253749999999998</v>
      </c>
      <c r="KX85" s="82">
        <f t="shared" si="174"/>
        <v>8.0634374999999991</v>
      </c>
      <c r="KY85" s="61" t="str">
        <f>IF(LA85=0," ",VLOOKUP(LA85,PROTOKOL!$A:$F,6))</f>
        <v>BANTTA ÜRÜN ATMA</v>
      </c>
      <c r="KZ85" s="66">
        <v>1</v>
      </c>
      <c r="LA85" s="66">
        <v>21</v>
      </c>
      <c r="LB85" s="62">
        <v>1</v>
      </c>
      <c r="LC85" s="63">
        <f>IF(LA85=0," ",(VLOOKUP(LA85,PROTOKOL!$A$1:$E$28,2))*LB85)</f>
        <v>0</v>
      </c>
      <c r="LD85" s="64">
        <f t="shared" si="175"/>
        <v>1</v>
      </c>
      <c r="LE85" s="65">
        <f>IF(LA85=0," ",VLOOKUP(LA85,PROTOKOL!$A:$E,5,))</f>
        <v>22.864891602375288</v>
      </c>
      <c r="LF85" s="82">
        <f>IF(LA85=0," ",LE85*LD85)/7.5*1</f>
        <v>3.0486522136500382</v>
      </c>
      <c r="LG85" s="65">
        <v>2</v>
      </c>
      <c r="LH85" s="82">
        <f t="shared" si="214"/>
        <v>6.0973044273000765</v>
      </c>
      <c r="LI85" s="117"/>
      <c r="LJ85" s="225">
        <v>22</v>
      </c>
      <c r="LK85" s="61" t="str">
        <f>IF(LM85=0," ",VLOOKUP(LM85,PROTOKOL!$A:$F,6))</f>
        <v>PANTOGRAF LAVABO TAŞLAMA</v>
      </c>
      <c r="LL85" s="62">
        <v>101</v>
      </c>
      <c r="LM85" s="62">
        <v>9</v>
      </c>
      <c r="LN85" s="62">
        <v>7.5</v>
      </c>
      <c r="LO85" s="63">
        <f>IF(LM85=0," ",(VLOOKUP(LM85,PROTOKOL!$A$1:$E$28,2))*LN85)</f>
        <v>65</v>
      </c>
      <c r="LP85" s="64">
        <f t="shared" si="177"/>
        <v>36</v>
      </c>
      <c r="LQ85" s="65">
        <f>IF(LM85=0," ",VLOOKUP(LM85,PROTOKOL!$A:$E,5,))</f>
        <v>0.73722857142857134</v>
      </c>
      <c r="LR85" s="82">
        <f t="shared" si="178"/>
        <v>26.540228571428568</v>
      </c>
      <c r="LS85" s="61" t="str">
        <f>IF(LU85=0," ",VLOOKUP(LU85,PROTOKOL!$A:$F,6))</f>
        <v xml:space="preserve"> </v>
      </c>
      <c r="LT85" s="66"/>
      <c r="LU85" s="66"/>
      <c r="LV85" s="62"/>
      <c r="LW85" s="63" t="str">
        <f>IF(LU85=0," ",(VLOOKUP(LU85,PROTOKOL!$A$1:$E$28,2))*LV85)</f>
        <v xml:space="preserve"> </v>
      </c>
      <c r="LX85" s="64" t="str">
        <f t="shared" si="179"/>
        <v xml:space="preserve"> </v>
      </c>
      <c r="LY85" s="65" t="str">
        <f>IF(LU85=0," ",VLOOKUP(LU85,PROTOKOL!$A:$E,5,))</f>
        <v xml:space="preserve"> </v>
      </c>
      <c r="LZ85" s="82" t="str">
        <f t="shared" si="180"/>
        <v xml:space="preserve"> </v>
      </c>
      <c r="MA85" s="65"/>
      <c r="MB85" s="82" t="str">
        <f t="shared" si="215"/>
        <v xml:space="preserve"> </v>
      </c>
      <c r="MC85" s="117"/>
      <c r="MD85" s="225">
        <v>22</v>
      </c>
      <c r="ME85" s="61" t="str">
        <f>IF(MG85=0," ",VLOOKUP(MG85,PROTOKOL!$A:$F,6))</f>
        <v>PANTOGRAF LAVABO TAŞLAMA</v>
      </c>
      <c r="MF85" s="62">
        <v>108</v>
      </c>
      <c r="MG85" s="62">
        <v>9</v>
      </c>
      <c r="MH85" s="62">
        <v>7.5</v>
      </c>
      <c r="MI85" s="63">
        <f>IF(MG85=0," ",(VLOOKUP(MG85,PROTOKOL!$A$1:$E$28,2))*MH85)</f>
        <v>65</v>
      </c>
      <c r="MJ85" s="64">
        <f t="shared" si="181"/>
        <v>43</v>
      </c>
      <c r="MK85" s="65">
        <f>IF(MG85=0," ",VLOOKUP(MG85,PROTOKOL!$A:$E,5,))</f>
        <v>0.73722857142857134</v>
      </c>
      <c r="ML85" s="82">
        <f t="shared" si="182"/>
        <v>31.700828571428566</v>
      </c>
      <c r="MM85" s="61" t="str">
        <f>IF(MO85=0," ",VLOOKUP(MO85,PROTOKOL!$A:$F,6))</f>
        <v xml:space="preserve"> </v>
      </c>
      <c r="MN85" s="66"/>
      <c r="MO85" s="66"/>
      <c r="MP85" s="62"/>
      <c r="MQ85" s="63" t="str">
        <f>IF(MO85=0," ",(VLOOKUP(MO85,PROTOKOL!$A$1:$E$28,2))*MP85)</f>
        <v xml:space="preserve"> </v>
      </c>
      <c r="MR85" s="64" t="str">
        <f t="shared" si="183"/>
        <v xml:space="preserve"> </v>
      </c>
      <c r="MS85" s="65" t="str">
        <f>IF(MO85=0," ",VLOOKUP(MO85,PROTOKOL!$A:$E,5,))</f>
        <v xml:space="preserve"> </v>
      </c>
      <c r="MT85" s="82" t="str">
        <f t="shared" si="184"/>
        <v xml:space="preserve"> </v>
      </c>
      <c r="MU85" s="65"/>
      <c r="MV85" s="82" t="str">
        <f t="shared" si="216"/>
        <v xml:space="preserve"> </v>
      </c>
      <c r="MW85" s="117"/>
      <c r="MX85" s="225">
        <v>22</v>
      </c>
      <c r="MY85" s="61" t="str">
        <f>IF(NA85=0," ",VLOOKUP(NA85,PROTOKOL!$A:$F,6))</f>
        <v>WNZL. LAV. VE DUV. ASMA KLZ</v>
      </c>
      <c r="MZ85" s="62">
        <v>240</v>
      </c>
      <c r="NA85" s="62">
        <v>1</v>
      </c>
      <c r="NB85" s="62">
        <v>7.5</v>
      </c>
      <c r="NC85" s="63">
        <f>IF(NA85=0," ",(VLOOKUP(NA85,PROTOKOL!$A$1:$E$28,2))*NB85)</f>
        <v>144</v>
      </c>
      <c r="ND85" s="64">
        <f t="shared" si="185"/>
        <v>96</v>
      </c>
      <c r="NE85" s="65">
        <f>IF(NA85=0," ",VLOOKUP(NA85,PROTOKOL!$A:$E,5,))</f>
        <v>0.33951315789473691</v>
      </c>
      <c r="NF85" s="82">
        <f t="shared" si="186"/>
        <v>32.593263157894739</v>
      </c>
      <c r="NG85" s="61" t="str">
        <f>IF(NI85=0," ",VLOOKUP(NI85,PROTOKOL!$A:$F,6))</f>
        <v xml:space="preserve"> </v>
      </c>
      <c r="NH85" s="66"/>
      <c r="NI85" s="66"/>
      <c r="NJ85" s="62"/>
      <c r="NK85" s="63" t="str">
        <f>IF(NI85=0," ",(VLOOKUP(NI85,PROTOKOL!$A$1:$E$28,2))*NJ85)</f>
        <v xml:space="preserve"> </v>
      </c>
      <c r="NL85" s="64" t="str">
        <f t="shared" si="187"/>
        <v xml:space="preserve"> </v>
      </c>
      <c r="NM85" s="65" t="str">
        <f>IF(NI85=0," ",VLOOKUP(NI85,PROTOKOL!$A:$E,5,))</f>
        <v xml:space="preserve"> </v>
      </c>
      <c r="NN85" s="82" t="str">
        <f t="shared" si="188"/>
        <v xml:space="preserve"> </v>
      </c>
      <c r="NO85" s="65"/>
      <c r="NP85" s="82" t="str">
        <f t="shared" si="217"/>
        <v xml:space="preserve"> </v>
      </c>
      <c r="NQ85" s="117"/>
      <c r="NR85" s="225">
        <v>22</v>
      </c>
      <c r="NS85" s="61" t="str">
        <f>IF(NU85=0," ",VLOOKUP(NU85,PROTOKOL!$A:$F,6))</f>
        <v xml:space="preserve"> </v>
      </c>
      <c r="NT85" s="62"/>
      <c r="NU85" s="62"/>
      <c r="NV85" s="62"/>
      <c r="NW85" s="63" t="str">
        <f>IF(NU85=0," ",(VLOOKUP(NU85,PROTOKOL!$A$1:$E$28,2))*NV85)</f>
        <v xml:space="preserve"> </v>
      </c>
      <c r="NX85" s="64" t="str">
        <f t="shared" si="189"/>
        <v xml:space="preserve"> </v>
      </c>
      <c r="NY85" s="65" t="str">
        <f>IF(NU85=0," ",VLOOKUP(NU85,PROTOKOL!$A:$E,5,))</f>
        <v xml:space="preserve"> </v>
      </c>
      <c r="NZ85" s="82" t="str">
        <f t="shared" si="190"/>
        <v xml:space="preserve"> </v>
      </c>
      <c r="OA85" s="61" t="str">
        <f>IF(OC85=0," ",VLOOKUP(OC85,PROTOKOL!$A:$F,6))</f>
        <v xml:space="preserve"> </v>
      </c>
      <c r="OB85" s="66"/>
      <c r="OC85" s="66"/>
      <c r="OD85" s="62"/>
      <c r="OE85" s="63" t="str">
        <f>IF(OC85=0," ",(VLOOKUP(OC85,PROTOKOL!$A$1:$E$28,2))*OD85)</f>
        <v xml:space="preserve"> </v>
      </c>
      <c r="OF85" s="64" t="str">
        <f t="shared" si="191"/>
        <v xml:space="preserve"> </v>
      </c>
      <c r="OG85" s="65" t="str">
        <f>IF(OC85=0," ",VLOOKUP(OC85,PROTOKOL!$A:$E,5,))</f>
        <v xml:space="preserve"> </v>
      </c>
      <c r="OH85" s="82" t="str">
        <f t="shared" si="192"/>
        <v xml:space="preserve"> </v>
      </c>
      <c r="OI85" s="65"/>
      <c r="OJ85" s="82" t="str">
        <f t="shared" si="218"/>
        <v xml:space="preserve"> </v>
      </c>
      <c r="OK85" s="117"/>
      <c r="OL85" s="207">
        <v>22</v>
      </c>
      <c r="OM85" s="225">
        <v>22</v>
      </c>
      <c r="ON85" s="61" t="str">
        <f>IF(OP85=0," ",VLOOKUP(OP85,PROTOKOL!$A:$F,6))</f>
        <v xml:space="preserve"> </v>
      </c>
      <c r="OO85" s="62"/>
      <c r="OP85" s="62"/>
      <c r="OQ85" s="62"/>
      <c r="OR85" s="63" t="str">
        <f>IF(OP85=0," ",(VLOOKUP(OP85,PROTOKOL!$A$1:$E$28,2))*OQ85)</f>
        <v xml:space="preserve"> </v>
      </c>
      <c r="OS85" s="64" t="str">
        <f t="shared" si="193"/>
        <v xml:space="preserve"> </v>
      </c>
      <c r="OT85" s="65" t="str">
        <f>IF(OP85=0," ",VLOOKUP(OP85,PROTOKOL!$A:$E,5,))</f>
        <v xml:space="preserve"> </v>
      </c>
      <c r="OU85" s="82" t="str">
        <f t="shared" si="194"/>
        <v xml:space="preserve"> </v>
      </c>
      <c r="OV85" s="61" t="str">
        <f>IF(OX85=0," ",VLOOKUP(OX85,PROTOKOL!$A:$F,6))</f>
        <v xml:space="preserve"> </v>
      </c>
      <c r="OW85" s="66"/>
      <c r="OX85" s="66"/>
      <c r="OY85" s="62"/>
      <c r="OZ85" s="63" t="str">
        <f>IF(OX85=0," ",(VLOOKUP(OX85,PROTOKOL!$A$1:$E$28,2))*OY85)</f>
        <v xml:space="preserve"> </v>
      </c>
      <c r="PA85" s="64" t="str">
        <f t="shared" si="219"/>
        <v xml:space="preserve"> </v>
      </c>
      <c r="PB85" s="65" t="str">
        <f>IF(OX85=0," ",VLOOKUP(OX85,PROTOKOL!$A:$E,5,))</f>
        <v xml:space="preserve"> </v>
      </c>
      <c r="PC85" s="82" t="str">
        <f t="shared" si="220"/>
        <v xml:space="preserve"> </v>
      </c>
      <c r="PD85" s="82">
        <f t="shared" si="221"/>
        <v>0</v>
      </c>
      <c r="PE85" s="82" t="str">
        <f t="shared" si="222"/>
        <v xml:space="preserve"> </v>
      </c>
      <c r="PF85" s="117"/>
      <c r="PG85" s="225">
        <v>22</v>
      </c>
      <c r="PH85" s="61" t="str">
        <f>IF(PJ85=0," ",VLOOKUP(PJ85,PROTOKOL!$A:$F,6))</f>
        <v>PANTOGRAF LAVABO TAŞLAMA</v>
      </c>
      <c r="PI85" s="62">
        <v>105</v>
      </c>
      <c r="PJ85" s="62">
        <v>9</v>
      </c>
      <c r="PK85" s="62">
        <v>7.5</v>
      </c>
      <c r="PL85" s="63">
        <f>IF(PJ85=0," ",(VLOOKUP(PJ85,PROTOKOL!$A$1:$E$28,2))*PK85)</f>
        <v>65</v>
      </c>
      <c r="PM85" s="64">
        <f t="shared" si="195"/>
        <v>40</v>
      </c>
      <c r="PN85" s="65">
        <f>IF(PJ85=0," ",VLOOKUP(PJ85,PROTOKOL!$A:$E,5,))</f>
        <v>0.73722857142857134</v>
      </c>
      <c r="PO85" s="82">
        <f t="shared" si="196"/>
        <v>29.489142857142852</v>
      </c>
      <c r="PP85" s="61" t="str">
        <f>IF(PR85=0," ",VLOOKUP(PR85,PROTOKOL!$A:$F,6))</f>
        <v xml:space="preserve"> </v>
      </c>
      <c r="PQ85" s="66"/>
      <c r="PR85" s="66"/>
      <c r="PS85" s="62"/>
      <c r="PT85" s="63" t="str">
        <f>IF(PR85=0," ",(VLOOKUP(PR85,PROTOKOL!$A$1:$E$28,2))*PS85)</f>
        <v xml:space="preserve"> </v>
      </c>
      <c r="PU85" s="64" t="str">
        <f t="shared" si="197"/>
        <v xml:space="preserve"> </v>
      </c>
      <c r="PV85" s="65" t="str">
        <f>IF(PR85=0," ",VLOOKUP(PR85,PROTOKOL!$A:$E,5,))</f>
        <v xml:space="preserve"> </v>
      </c>
      <c r="PW85" s="82" t="str">
        <f t="shared" si="198"/>
        <v xml:space="preserve"> </v>
      </c>
      <c r="PX85" s="65"/>
      <c r="PY85" s="82" t="str">
        <f t="shared" si="223"/>
        <v xml:space="preserve"> </v>
      </c>
      <c r="PZ85" s="117"/>
      <c r="QA85" s="117"/>
      <c r="QB85" s="117"/>
      <c r="QC85" s="117"/>
      <c r="QD85" s="117"/>
      <c r="QE85" s="117"/>
      <c r="QF85" s="117"/>
      <c r="QG85" s="117"/>
      <c r="QH85" s="117"/>
      <c r="QI85" s="117"/>
      <c r="QJ85" s="117"/>
      <c r="QK85" s="117"/>
      <c r="QL85" s="117"/>
      <c r="QM85" s="117"/>
      <c r="QN85" s="117"/>
      <c r="QO85" s="117"/>
    </row>
    <row r="86" spans="1:457" ht="12.75" customHeight="1">
      <c r="B86" s="226"/>
      <c r="C86" s="61" t="str">
        <f>IF(E86=0," ",VLOOKUP(E86,PROTOKOL!$A:$F,6))</f>
        <v>KOKU TESTİ</v>
      </c>
      <c r="D86" s="62">
        <v>1</v>
      </c>
      <c r="E86" s="62">
        <v>16</v>
      </c>
      <c r="F86" s="62">
        <v>0.5</v>
      </c>
      <c r="G86" s="63">
        <f>IF(E86=0," ",(VLOOKUP(E86,PROTOKOL!$A$1:$E$28,2))*F86)</f>
        <v>0</v>
      </c>
      <c r="H86" s="64">
        <f t="shared" si="113"/>
        <v>1</v>
      </c>
      <c r="I86" s="65">
        <f>IF(E86=0," ",VLOOKUP(E86,PROTOKOL!$A:$E,5,))</f>
        <v>25.405435113750318</v>
      </c>
      <c r="J86" s="82">
        <f>IF(E86=0," ",I86*H86)/7.5*0.5</f>
        <v>1.6936956742500213</v>
      </c>
      <c r="K86" s="61" t="str">
        <f>IF(M86=0," ",VLOOKUP(M86,PROTOKOL!$A:$F,6))</f>
        <v xml:space="preserve"> </v>
      </c>
      <c r="L86" s="66"/>
      <c r="M86" s="66"/>
      <c r="N86" s="62"/>
      <c r="O86" s="63" t="str">
        <f>IF(M86=0," ",(VLOOKUP(M86,PROTOKOL!$A$1:$E$28,2))*N86)</f>
        <v xml:space="preserve"> </v>
      </c>
      <c r="P86" s="64" t="str">
        <f t="shared" si="115"/>
        <v xml:space="preserve"> </v>
      </c>
      <c r="Q86" s="65" t="str">
        <f>IF(M86=0," ",VLOOKUP(M86,PROTOKOL!$A:$E,5,))</f>
        <v xml:space="preserve"> </v>
      </c>
      <c r="R86" s="82" t="str">
        <f t="shared" si="116"/>
        <v xml:space="preserve"> </v>
      </c>
      <c r="S86" s="65"/>
      <c r="T86" s="82" t="str">
        <f t="shared" si="199"/>
        <v xml:space="preserve"> </v>
      </c>
      <c r="U86" s="185" t="str">
        <f>IF(F85+F86+F87=7.5,"ü","û")</f>
        <v>ü</v>
      </c>
      <c r="V86" s="226"/>
      <c r="W86" s="61" t="s">
        <v>115</v>
      </c>
      <c r="X86" s="62"/>
      <c r="Y86" s="62"/>
      <c r="Z86" s="62"/>
      <c r="AA86" s="63" t="str">
        <f>IF(Y86=0," ",(VLOOKUP(Y86,PROTOKOL!$A$1:$E$28,2))*Z86)</f>
        <v xml:space="preserve"> </v>
      </c>
      <c r="AB86" s="64" t="str">
        <f t="shared" si="117"/>
        <v xml:space="preserve"> </v>
      </c>
      <c r="AC86" s="65" t="str">
        <f>IF(Y86=0," ",VLOOKUP(Y86,PROTOKOL!$A:$E,5,))</f>
        <v xml:space="preserve"> </v>
      </c>
      <c r="AD86" s="82" t="str">
        <f t="shared" si="118"/>
        <v xml:space="preserve"> </v>
      </c>
      <c r="AE86" s="61" t="str">
        <f>IF(AG86=0," ",VLOOKUP(AG86,PROTOKOL!$A:$F,6))</f>
        <v xml:space="preserve"> </v>
      </c>
      <c r="AF86" s="66"/>
      <c r="AG86" s="66"/>
      <c r="AH86" s="62"/>
      <c r="AI86" s="63" t="str">
        <f>IF(AG86=0," ",(VLOOKUP(AG86,PROTOKOL!$A$1:$E$28,2))*AH86)</f>
        <v xml:space="preserve"> </v>
      </c>
      <c r="AJ86" s="64" t="str">
        <f t="shared" si="119"/>
        <v xml:space="preserve"> </v>
      </c>
      <c r="AK86" s="65" t="str">
        <f>IF(AG86=0," ",VLOOKUP(AG86,PROTOKOL!$A:$E,5,))</f>
        <v xml:space="preserve"> </v>
      </c>
      <c r="AL86" s="82" t="str">
        <f t="shared" si="120"/>
        <v xml:space="preserve"> </v>
      </c>
      <c r="AM86" s="65"/>
      <c r="AN86" s="82" t="str">
        <f t="shared" si="200"/>
        <v xml:space="preserve"> </v>
      </c>
      <c r="AO86" s="185" t="str">
        <f>IF(Z85+Z86+Z87=7.5,"ü","û")</f>
        <v>û</v>
      </c>
      <c r="AP86" s="226"/>
      <c r="AQ86" s="61" t="str">
        <f>IF(AS86=0," ",VLOOKUP(AS86,PROTOKOL!$A:$F,6))</f>
        <v xml:space="preserve"> </v>
      </c>
      <c r="AR86" s="62"/>
      <c r="AS86" s="62"/>
      <c r="AT86" s="62"/>
      <c r="AU86" s="63" t="str">
        <f>IF(AS86=0," ",(VLOOKUP(AS86,PROTOKOL!$A$1:$E$28,2))*AT86)</f>
        <v xml:space="preserve"> </v>
      </c>
      <c r="AV86" s="64" t="str">
        <f t="shared" si="121"/>
        <v xml:space="preserve"> </v>
      </c>
      <c r="AW86" s="65" t="str">
        <f>IF(AS86=0," ",VLOOKUP(AS86,PROTOKOL!$A:$E,5,))</f>
        <v xml:space="preserve"> </v>
      </c>
      <c r="AX86" s="82" t="str">
        <f t="shared" si="122"/>
        <v xml:space="preserve"> </v>
      </c>
      <c r="AY86" s="61" t="str">
        <f>IF(BA86=0," ",VLOOKUP(BA86,PROTOKOL!$A:$F,6))</f>
        <v xml:space="preserve"> </v>
      </c>
      <c r="AZ86" s="66"/>
      <c r="BA86" s="66"/>
      <c r="BB86" s="62"/>
      <c r="BC86" s="63" t="str">
        <f>IF(BA86=0," ",(VLOOKUP(BA86,PROTOKOL!$A$1:$E$28,2))*BB86)</f>
        <v xml:space="preserve"> </v>
      </c>
      <c r="BD86" s="64" t="str">
        <f t="shared" si="123"/>
        <v xml:space="preserve"> </v>
      </c>
      <c r="BE86" s="65" t="str">
        <f>IF(BA86=0," ",VLOOKUP(BA86,PROTOKOL!$A:$E,5,))</f>
        <v xml:space="preserve"> </v>
      </c>
      <c r="BF86" s="82" t="str">
        <f t="shared" si="124"/>
        <v xml:space="preserve"> </v>
      </c>
      <c r="BG86" s="65"/>
      <c r="BH86" s="82" t="str">
        <f t="shared" si="201"/>
        <v xml:space="preserve"> </v>
      </c>
      <c r="BI86" s="185" t="str">
        <f>IF(AT85+AT86+AT87=7.5,"ü","û")</f>
        <v>ü</v>
      </c>
      <c r="BJ86" s="226"/>
      <c r="BK86" s="61" t="str">
        <f>IF(BM86=0," ",VLOOKUP(BM86,PROTOKOL!$A:$F,6))</f>
        <v xml:space="preserve"> </v>
      </c>
      <c r="BL86" s="62"/>
      <c r="BM86" s="62"/>
      <c r="BN86" s="62"/>
      <c r="BO86" s="63" t="str">
        <f>IF(BM86=0," ",(VLOOKUP(BM86,PROTOKOL!$A$1:$E$28,2))*BN86)</f>
        <v xml:space="preserve"> </v>
      </c>
      <c r="BP86" s="64" t="str">
        <f t="shared" si="125"/>
        <v xml:space="preserve"> </v>
      </c>
      <c r="BQ86" s="65" t="str">
        <f>IF(BM86=0," ",VLOOKUP(BM86,PROTOKOL!$A:$E,5,))</f>
        <v xml:space="preserve"> </v>
      </c>
      <c r="BR86" s="82" t="str">
        <f t="shared" si="126"/>
        <v xml:space="preserve"> </v>
      </c>
      <c r="BS86" s="61" t="str">
        <f>IF(BU86=0," ",VLOOKUP(BU86,PROTOKOL!$A:$F,6))</f>
        <v xml:space="preserve"> </v>
      </c>
      <c r="BT86" s="66"/>
      <c r="BU86" s="66"/>
      <c r="BV86" s="62"/>
      <c r="BW86" s="63" t="str">
        <f>IF(BU86=0," ",(VLOOKUP(BU86,PROTOKOL!$A$1:$E$28,2))*BV86)</f>
        <v xml:space="preserve"> </v>
      </c>
      <c r="BX86" s="64" t="str">
        <f t="shared" si="127"/>
        <v xml:space="preserve"> </v>
      </c>
      <c r="BY86" s="65" t="str">
        <f>IF(BU86=0," ",VLOOKUP(BU86,PROTOKOL!$A:$E,5,))</f>
        <v xml:space="preserve"> </v>
      </c>
      <c r="BZ86" s="82" t="str">
        <f t="shared" si="128"/>
        <v xml:space="preserve"> </v>
      </c>
      <c r="CA86" s="65"/>
      <c r="CB86" s="82" t="str">
        <f t="shared" si="202"/>
        <v xml:space="preserve"> </v>
      </c>
      <c r="CC86" s="185" t="str">
        <f>IF(AT85+AT86+AT87=7.5,"ü","û")</f>
        <v>ü</v>
      </c>
      <c r="CD86" s="226"/>
      <c r="CE86" s="61" t="str">
        <f>IF(CG86=0," ",VLOOKUP(CG86,PROTOKOL!$A:$F,6))</f>
        <v xml:space="preserve"> </v>
      </c>
      <c r="CF86" s="62"/>
      <c r="CG86" s="62"/>
      <c r="CH86" s="62"/>
      <c r="CI86" s="63" t="str">
        <f>IF(CG86=0," ",(VLOOKUP(CG86,PROTOKOL!$A$1:$E$28,2))*CH86)</f>
        <v xml:space="preserve"> </v>
      </c>
      <c r="CJ86" s="64" t="str">
        <f t="shared" si="129"/>
        <v xml:space="preserve"> </v>
      </c>
      <c r="CK86" s="65" t="str">
        <f>IF(CG86=0," ",VLOOKUP(CG86,PROTOKOL!$A:$E,5,))</f>
        <v xml:space="preserve"> </v>
      </c>
      <c r="CL86" s="82" t="str">
        <f t="shared" si="130"/>
        <v xml:space="preserve"> </v>
      </c>
      <c r="CM86" s="61" t="str">
        <f>IF(CO86=0," ",VLOOKUP(CO86,PROTOKOL!$A:$F,6))</f>
        <v xml:space="preserve"> </v>
      </c>
      <c r="CN86" s="66"/>
      <c r="CO86" s="66"/>
      <c r="CP86" s="62"/>
      <c r="CQ86" s="63" t="str">
        <f>IF(CO86=0," ",(VLOOKUP(CO86,PROTOKOL!$A$1:$E$28,2))*CP86)</f>
        <v xml:space="preserve"> </v>
      </c>
      <c r="CR86" s="64" t="str">
        <f t="shared" si="131"/>
        <v xml:space="preserve"> </v>
      </c>
      <c r="CS86" s="65" t="str">
        <f>IF(CO86=0," ",VLOOKUP(CO86,PROTOKOL!$A:$E,5,))</f>
        <v xml:space="preserve"> </v>
      </c>
      <c r="CT86" s="82" t="str">
        <f t="shared" si="132"/>
        <v xml:space="preserve"> </v>
      </c>
      <c r="CU86" s="65"/>
      <c r="CV86" s="82" t="str">
        <f t="shared" si="203"/>
        <v xml:space="preserve"> </v>
      </c>
      <c r="CW86" s="185" t="str">
        <f>IF(CH85+CH86+CH87=7.5,"ü","û")</f>
        <v>ü</v>
      </c>
      <c r="CX86" s="226"/>
      <c r="CY86" s="61" t="str">
        <f>IF(DA86=0," ",VLOOKUP(DA86,PROTOKOL!$A:$F,6))</f>
        <v xml:space="preserve"> </v>
      </c>
      <c r="CZ86" s="62"/>
      <c r="DA86" s="62"/>
      <c r="DB86" s="62"/>
      <c r="DC86" s="63" t="str">
        <f>IF(DA86=0," ",(VLOOKUP(DA86,PROTOKOL!$A$1:$E$28,2))*DB86)</f>
        <v xml:space="preserve"> </v>
      </c>
      <c r="DD86" s="64" t="str">
        <f t="shared" si="133"/>
        <v xml:space="preserve"> </v>
      </c>
      <c r="DE86" s="65" t="str">
        <f>IF(DA86=0," ",VLOOKUP(DA86,PROTOKOL!$A:$E,5,))</f>
        <v xml:space="preserve"> </v>
      </c>
      <c r="DF86" s="82" t="str">
        <f t="shared" si="134"/>
        <v xml:space="preserve"> </v>
      </c>
      <c r="DG86" s="61" t="str">
        <f>IF(DI86=0," ",VLOOKUP(DI86,PROTOKOL!$A:$F,6))</f>
        <v xml:space="preserve"> </v>
      </c>
      <c r="DH86" s="66"/>
      <c r="DI86" s="66"/>
      <c r="DJ86" s="62"/>
      <c r="DK86" s="63" t="str">
        <f>IF(DI86=0," ",(VLOOKUP(DI86,PROTOKOL!$A$1:$E$28,2))*DJ86)</f>
        <v xml:space="preserve"> </v>
      </c>
      <c r="DL86" s="64" t="str">
        <f t="shared" si="135"/>
        <v xml:space="preserve"> </v>
      </c>
      <c r="DM86" s="65" t="str">
        <f>IF(DI86=0," ",VLOOKUP(DI86,PROTOKOL!$A:$E,5,))</f>
        <v xml:space="preserve"> </v>
      </c>
      <c r="DN86" s="82" t="str">
        <f t="shared" si="136"/>
        <v xml:space="preserve"> </v>
      </c>
      <c r="DO86" s="65"/>
      <c r="DP86" s="82" t="str">
        <f t="shared" si="204"/>
        <v xml:space="preserve"> </v>
      </c>
      <c r="DQ86" s="185" t="str">
        <f>IF(DB85+DB86+DB87=7.5,"ü","û")</f>
        <v>ü</v>
      </c>
      <c r="DR86" s="226"/>
      <c r="DS86" s="61" t="str">
        <f>IF(DU86=0," ",VLOOKUP(DU86,PROTOKOL!$A:$F,6))</f>
        <v>PERDE KESME SULU SİST.</v>
      </c>
      <c r="DT86" s="62">
        <v>40</v>
      </c>
      <c r="DU86" s="62">
        <v>8</v>
      </c>
      <c r="DV86" s="62">
        <v>2</v>
      </c>
      <c r="DW86" s="63">
        <f>IF(DU86=0," ",(VLOOKUP(DU86,PROTOKOL!$A$1:$E$28,2))*DV86)</f>
        <v>26.133333333333333</v>
      </c>
      <c r="DX86" s="64">
        <f t="shared" si="137"/>
        <v>13.866666666666667</v>
      </c>
      <c r="DY86" s="65">
        <f>IF(DU86=0," ",VLOOKUP(DU86,PROTOKOL!$A:$E,5,))</f>
        <v>0.49621153846153848</v>
      </c>
      <c r="DZ86" s="82">
        <f t="shared" si="138"/>
        <v>6.8808000000000007</v>
      </c>
      <c r="EA86" s="61" t="str">
        <f>IF(EC86=0," ",VLOOKUP(EC86,PROTOKOL!$A:$F,6))</f>
        <v xml:space="preserve"> </v>
      </c>
      <c r="EB86" s="66"/>
      <c r="EC86" s="66"/>
      <c r="ED86" s="62"/>
      <c r="EE86" s="63" t="str">
        <f>IF(EC86=0," ",(VLOOKUP(EC86,PROTOKOL!$A$1:$E$28,2))*ED86)</f>
        <v xml:space="preserve"> </v>
      </c>
      <c r="EF86" s="64" t="str">
        <f t="shared" si="139"/>
        <v xml:space="preserve"> </v>
      </c>
      <c r="EG86" s="65" t="str">
        <f>IF(EC86=0," ",VLOOKUP(EC86,PROTOKOL!$A:$E,5,))</f>
        <v xml:space="preserve"> </v>
      </c>
      <c r="EH86" s="82" t="str">
        <f t="shared" si="140"/>
        <v xml:space="preserve"> </v>
      </c>
      <c r="EI86" s="65"/>
      <c r="EJ86" s="82" t="str">
        <f t="shared" si="205"/>
        <v xml:space="preserve"> </v>
      </c>
      <c r="EK86" s="185" t="str">
        <f>IF(DB85+DB86+DB87=7.5,"ü","û")</f>
        <v>ü</v>
      </c>
      <c r="EL86" s="226"/>
      <c r="EM86" s="61" t="str">
        <f>IF(EO86=0," ",VLOOKUP(EO86,PROTOKOL!$A:$F,6))</f>
        <v xml:space="preserve"> </v>
      </c>
      <c r="EN86" s="62"/>
      <c r="EO86" s="62"/>
      <c r="EP86" s="62"/>
      <c r="EQ86" s="63" t="str">
        <f>IF(EO86=0," ",(VLOOKUP(EO86,PROTOKOL!$A$1:$E$28,2))*EP86)</f>
        <v xml:space="preserve"> </v>
      </c>
      <c r="ER86" s="64" t="str">
        <f t="shared" si="141"/>
        <v xml:space="preserve"> </v>
      </c>
      <c r="ES86" s="65" t="str">
        <f>IF(EO86=0," ",VLOOKUP(EO86,PROTOKOL!$A:$E,5,))</f>
        <v xml:space="preserve"> </v>
      </c>
      <c r="ET86" s="82" t="str">
        <f t="shared" si="142"/>
        <v xml:space="preserve"> </v>
      </c>
      <c r="EU86" s="61" t="str">
        <f>IF(EW86=0," ",VLOOKUP(EW86,PROTOKOL!$A:$F,6))</f>
        <v xml:space="preserve"> </v>
      </c>
      <c r="EV86" s="66"/>
      <c r="EW86" s="66"/>
      <c r="EX86" s="62"/>
      <c r="EY86" s="63" t="str">
        <f>IF(EW86=0," ",(VLOOKUP(EW86,PROTOKOL!$A$1:$E$28,2))*EX86)</f>
        <v xml:space="preserve"> </v>
      </c>
      <c r="EZ86" s="64" t="str">
        <f t="shared" si="143"/>
        <v xml:space="preserve"> </v>
      </c>
      <c r="FA86" s="65" t="str">
        <f>IF(EW86=0," ",VLOOKUP(EW86,PROTOKOL!$A:$E,5,))</f>
        <v xml:space="preserve"> </v>
      </c>
      <c r="FB86" s="82" t="str">
        <f t="shared" si="144"/>
        <v xml:space="preserve"> </v>
      </c>
      <c r="FC86" s="65"/>
      <c r="FD86" s="82" t="str">
        <f t="shared" si="206"/>
        <v xml:space="preserve"> </v>
      </c>
      <c r="FE86" s="185" t="str">
        <f>IF(EP85+EP86+EP87=7.5,"ü","û")</f>
        <v>ü</v>
      </c>
      <c r="FF86" s="226"/>
      <c r="FG86" s="61" t="s">
        <v>115</v>
      </c>
      <c r="FH86" s="62"/>
      <c r="FI86" s="62"/>
      <c r="FJ86" s="62"/>
      <c r="FK86" s="63" t="str">
        <f>IF(FI86=0," ",(VLOOKUP(FI86,PROTOKOL!$A$1:$E$28,2))*FJ86)</f>
        <v xml:space="preserve"> </v>
      </c>
      <c r="FL86" s="64" t="str">
        <f t="shared" si="145"/>
        <v xml:space="preserve"> </v>
      </c>
      <c r="FM86" s="65" t="str">
        <f>IF(FI86=0," ",VLOOKUP(FI86,PROTOKOL!$A:$E,5,))</f>
        <v xml:space="preserve"> </v>
      </c>
      <c r="FN86" s="82" t="str">
        <f t="shared" si="146"/>
        <v xml:space="preserve"> </v>
      </c>
      <c r="FO86" s="61" t="str">
        <f>IF(FQ86=0," ",VLOOKUP(FQ86,PROTOKOL!$A:$F,6))</f>
        <v xml:space="preserve"> </v>
      </c>
      <c r="FP86" s="66"/>
      <c r="FQ86" s="66"/>
      <c r="FR86" s="62"/>
      <c r="FS86" s="63" t="str">
        <f>IF(FQ86=0," ",(VLOOKUP(FQ86,PROTOKOL!$A$1:$E$28,2))*FR86)</f>
        <v xml:space="preserve"> </v>
      </c>
      <c r="FT86" s="64" t="str">
        <f t="shared" si="147"/>
        <v xml:space="preserve"> </v>
      </c>
      <c r="FU86" s="65" t="str">
        <f>IF(FQ86=0," ",VLOOKUP(FQ86,PROTOKOL!$A:$E,5,))</f>
        <v xml:space="preserve"> </v>
      </c>
      <c r="FV86" s="82" t="str">
        <f t="shared" si="148"/>
        <v xml:space="preserve"> </v>
      </c>
      <c r="FW86" s="65"/>
      <c r="FX86" s="82" t="str">
        <f t="shared" si="207"/>
        <v xml:space="preserve"> </v>
      </c>
      <c r="FY86" s="185" t="str">
        <f>IF(EP85+EP86+EP87=7.5,"ü","û")</f>
        <v>ü</v>
      </c>
      <c r="FZ86" s="226"/>
      <c r="GA86" s="61" t="str">
        <f>IF(GC86=0," ",VLOOKUP(GC86,PROTOKOL!$A:$F,6))</f>
        <v xml:space="preserve"> </v>
      </c>
      <c r="GB86" s="62"/>
      <c r="GC86" s="62"/>
      <c r="GD86" s="62"/>
      <c r="GE86" s="63" t="str">
        <f>IF(GC86=0," ",(VLOOKUP(GC86,PROTOKOL!$A$1:$E$28,2))*GD86)</f>
        <v xml:space="preserve"> </v>
      </c>
      <c r="GF86" s="64" t="str">
        <f t="shared" si="149"/>
        <v xml:space="preserve"> </v>
      </c>
      <c r="GG86" s="65" t="str">
        <f>IF(GC86=0," ",VLOOKUP(GC86,PROTOKOL!$A:$E,5,))</f>
        <v xml:space="preserve"> </v>
      </c>
      <c r="GH86" s="82" t="str">
        <f t="shared" si="150"/>
        <v xml:space="preserve"> </v>
      </c>
      <c r="GI86" s="61" t="str">
        <f>IF(GK86=0," ",VLOOKUP(GK86,PROTOKOL!$A:$F,6))</f>
        <v xml:space="preserve"> </v>
      </c>
      <c r="GJ86" s="66"/>
      <c r="GK86" s="66"/>
      <c r="GL86" s="62"/>
      <c r="GM86" s="63" t="str">
        <f>IF(GK86=0," ",(VLOOKUP(GK86,PROTOKOL!$A$1:$E$28,2))*GL86)</f>
        <v xml:space="preserve"> </v>
      </c>
      <c r="GN86" s="64" t="str">
        <f t="shared" si="151"/>
        <v xml:space="preserve"> </v>
      </c>
      <c r="GO86" s="65" t="str">
        <f>IF(GK86=0," ",VLOOKUP(GK86,PROTOKOL!$A:$E,5,))</f>
        <v xml:space="preserve"> </v>
      </c>
      <c r="GP86" s="82" t="str">
        <f t="shared" si="152"/>
        <v xml:space="preserve"> </v>
      </c>
      <c r="GQ86" s="65"/>
      <c r="GR86" s="82" t="str">
        <f t="shared" si="208"/>
        <v xml:space="preserve"> </v>
      </c>
      <c r="GS86" s="185" t="str">
        <f>IF(GD85+GD86+GD87=7.5,"ü","û")</f>
        <v>ü</v>
      </c>
      <c r="GT86" s="226"/>
      <c r="GU86" s="61" t="str">
        <f>IF(GW86=0," ",VLOOKUP(GW86,PROTOKOL!$A:$F,6))</f>
        <v>PERDE KESME SULU SİST.</v>
      </c>
      <c r="GV86" s="62">
        <v>60</v>
      </c>
      <c r="GW86" s="62">
        <v>8</v>
      </c>
      <c r="GX86" s="62">
        <v>3</v>
      </c>
      <c r="GY86" s="63">
        <f>IF(GW86=0," ",(VLOOKUP(GW86,PROTOKOL!$A$1:$E$28,2))*GX86)</f>
        <v>39.200000000000003</v>
      </c>
      <c r="GZ86" s="64">
        <f t="shared" si="153"/>
        <v>20.799999999999997</v>
      </c>
      <c r="HA86" s="65">
        <f>IF(GW86=0," ",VLOOKUP(GW86,PROTOKOL!$A:$E,5,))</f>
        <v>0.49621153846153848</v>
      </c>
      <c r="HB86" s="82">
        <f t="shared" si="154"/>
        <v>10.321199999999999</v>
      </c>
      <c r="HC86" s="61" t="str">
        <f>IF(HE86=0," ",VLOOKUP(HE86,PROTOKOL!$A:$F,6))</f>
        <v xml:space="preserve"> </v>
      </c>
      <c r="HD86" s="66"/>
      <c r="HE86" s="66"/>
      <c r="HF86" s="62"/>
      <c r="HG86" s="63" t="str">
        <f>IF(HE86=0," ",(VLOOKUP(HE86,PROTOKOL!$A$1:$E$28,2))*HF86)</f>
        <v xml:space="preserve"> </v>
      </c>
      <c r="HH86" s="64" t="str">
        <f t="shared" si="155"/>
        <v xml:space="preserve"> </v>
      </c>
      <c r="HI86" s="65" t="str">
        <f>IF(HE86=0," ",VLOOKUP(HE86,PROTOKOL!$A:$E,5,))</f>
        <v xml:space="preserve"> </v>
      </c>
      <c r="HJ86" s="82" t="str">
        <f t="shared" si="156"/>
        <v xml:space="preserve"> </v>
      </c>
      <c r="HK86" s="65"/>
      <c r="HL86" s="82" t="str">
        <f t="shared" si="209"/>
        <v xml:space="preserve"> </v>
      </c>
      <c r="HM86" s="185" t="str">
        <f>IF(GX85+GX86+GX87=7.5,"ü","û")</f>
        <v>ü</v>
      </c>
      <c r="HN86" s="226"/>
      <c r="HO86" s="61" t="str">
        <f>IF(HQ86=0," ",VLOOKUP(HQ86,PROTOKOL!$A:$F,6))</f>
        <v xml:space="preserve"> </v>
      </c>
      <c r="HP86" s="62"/>
      <c r="HQ86" s="62"/>
      <c r="HR86" s="62"/>
      <c r="HS86" s="63" t="str">
        <f>IF(HQ86=0," ",(VLOOKUP(HQ86,PROTOKOL!$A$1:$E$28,2))*HR86)</f>
        <v xml:space="preserve"> </v>
      </c>
      <c r="HT86" s="64" t="str">
        <f t="shared" si="157"/>
        <v xml:space="preserve"> </v>
      </c>
      <c r="HU86" s="65" t="str">
        <f>IF(HQ86=0," ",VLOOKUP(HQ86,PROTOKOL!$A:$E,5,))</f>
        <v xml:space="preserve"> </v>
      </c>
      <c r="HV86" s="82" t="str">
        <f t="shared" si="158"/>
        <v xml:space="preserve"> </v>
      </c>
      <c r="HW86" s="61" t="str">
        <f>IF(HY86=0," ",VLOOKUP(HY86,PROTOKOL!$A:$F,6))</f>
        <v xml:space="preserve"> </v>
      </c>
      <c r="HX86" s="66"/>
      <c r="HY86" s="66"/>
      <c r="HZ86" s="62"/>
      <c r="IA86" s="63" t="str">
        <f>IF(HY86=0," ",(VLOOKUP(HY86,PROTOKOL!$A$1:$E$28,2))*HZ86)</f>
        <v xml:space="preserve"> </v>
      </c>
      <c r="IB86" s="64" t="str">
        <f t="shared" si="159"/>
        <v xml:space="preserve"> </v>
      </c>
      <c r="IC86" s="65" t="str">
        <f>IF(HY86=0," ",VLOOKUP(HY86,PROTOKOL!$A:$E,5,))</f>
        <v xml:space="preserve"> </v>
      </c>
      <c r="ID86" s="82" t="str">
        <f t="shared" si="160"/>
        <v xml:space="preserve"> </v>
      </c>
      <c r="IE86" s="65"/>
      <c r="IF86" s="82" t="str">
        <f t="shared" si="210"/>
        <v xml:space="preserve"> </v>
      </c>
      <c r="IG86" s="185" t="str">
        <f>IF(HR85+HR86+HR87=7.5,"ü","û")</f>
        <v>ü</v>
      </c>
      <c r="IH86" s="226"/>
      <c r="II86" s="61" t="str">
        <f>IF(IK86=0," ",VLOOKUP(IK86,PROTOKOL!$A:$F,6))</f>
        <v xml:space="preserve"> </v>
      </c>
      <c r="IJ86" s="62"/>
      <c r="IK86" s="62"/>
      <c r="IL86" s="62"/>
      <c r="IM86" s="63" t="str">
        <f>IF(IK86=0," ",(VLOOKUP(IK86,PROTOKOL!$A$1:$E$28,2))*IL86)</f>
        <v xml:space="preserve"> </v>
      </c>
      <c r="IN86" s="64" t="str">
        <f t="shared" si="161"/>
        <v xml:space="preserve"> </v>
      </c>
      <c r="IO86" s="65" t="str">
        <f>IF(IK86=0," ",VLOOKUP(IK86,PROTOKOL!$A:$E,5,))</f>
        <v xml:space="preserve"> </v>
      </c>
      <c r="IP86" s="82" t="str">
        <f t="shared" si="162"/>
        <v xml:space="preserve"> </v>
      </c>
      <c r="IQ86" s="61" t="str">
        <f>IF(IS86=0," ",VLOOKUP(IS86,PROTOKOL!$A:$F,6))</f>
        <v xml:space="preserve"> </v>
      </c>
      <c r="IR86" s="66"/>
      <c r="IS86" s="66"/>
      <c r="IT86" s="62"/>
      <c r="IU86" s="63" t="str">
        <f>IF(IS86=0," ",(VLOOKUP(IS86,PROTOKOL!$A$1:$E$28,2))*IT86)</f>
        <v xml:space="preserve"> </v>
      </c>
      <c r="IV86" s="64" t="str">
        <f t="shared" si="163"/>
        <v xml:space="preserve"> </v>
      </c>
      <c r="IW86" s="65" t="str">
        <f>IF(IS86=0," ",VLOOKUP(IS86,PROTOKOL!$A:$E,5,))</f>
        <v xml:space="preserve"> </v>
      </c>
      <c r="IX86" s="82" t="str">
        <f t="shared" si="164"/>
        <v xml:space="preserve"> </v>
      </c>
      <c r="IY86" s="65"/>
      <c r="IZ86" s="82" t="str">
        <f t="shared" si="211"/>
        <v xml:space="preserve"> </v>
      </c>
      <c r="JA86" s="185" t="str">
        <f>IF(HR85+HR86+HR87=7.5,"ü","û")</f>
        <v>ü</v>
      </c>
      <c r="JB86" s="226"/>
      <c r="JC86" s="61" t="s">
        <v>48</v>
      </c>
      <c r="JD86" s="62"/>
      <c r="JE86" s="62"/>
      <c r="JF86" s="62"/>
      <c r="JG86" s="63" t="str">
        <f>IF(JE86=0," ",(VLOOKUP(JE86,PROTOKOL!$A$1:$E$28,2))*JF86)</f>
        <v xml:space="preserve"> </v>
      </c>
      <c r="JH86" s="64" t="str">
        <f t="shared" si="165"/>
        <v xml:space="preserve"> </v>
      </c>
      <c r="JI86" s="65" t="str">
        <f>IF(JE86=0," ",VLOOKUP(JE86,PROTOKOL!$A:$E,5,))</f>
        <v xml:space="preserve"> </v>
      </c>
      <c r="JJ86" s="82" t="str">
        <f t="shared" si="166"/>
        <v xml:space="preserve"> </v>
      </c>
      <c r="JK86" s="61" t="str">
        <f>IF(JM86=0," ",VLOOKUP(JM86,PROTOKOL!$A:$F,6))</f>
        <v xml:space="preserve"> </v>
      </c>
      <c r="JL86" s="66"/>
      <c r="JM86" s="66"/>
      <c r="JN86" s="62"/>
      <c r="JO86" s="63" t="str">
        <f>IF(JM86=0," ",(VLOOKUP(JM86,PROTOKOL!$A$1:$E$28,2))*JN86)</f>
        <v xml:space="preserve"> </v>
      </c>
      <c r="JP86" s="64" t="str">
        <f t="shared" si="167"/>
        <v xml:space="preserve"> </v>
      </c>
      <c r="JQ86" s="65" t="str">
        <f>IF(JM86=0," ",VLOOKUP(JM86,PROTOKOL!$A:$E,5,))</f>
        <v xml:space="preserve"> </v>
      </c>
      <c r="JR86" s="82" t="str">
        <f t="shared" si="168"/>
        <v xml:space="preserve"> </v>
      </c>
      <c r="JS86" s="65"/>
      <c r="JT86" s="82" t="str">
        <f t="shared" si="212"/>
        <v xml:space="preserve"> </v>
      </c>
      <c r="JU86" s="185" t="str">
        <f>IF(JF85+JF86+JF87=7.5,"ü","û")</f>
        <v>û</v>
      </c>
      <c r="JV86" s="226"/>
      <c r="JW86" s="61" t="s">
        <v>44</v>
      </c>
      <c r="JX86" s="62"/>
      <c r="JY86" s="62"/>
      <c r="JZ86" s="62"/>
      <c r="KA86" s="63" t="str">
        <f>IF(JY86=0," ",(VLOOKUP(JY86,PROTOKOL!$A$1:$E$28,2))*JZ86)</f>
        <v xml:space="preserve"> </v>
      </c>
      <c r="KB86" s="64" t="str">
        <f t="shared" si="169"/>
        <v xml:space="preserve"> </v>
      </c>
      <c r="KC86" s="65" t="str">
        <f>IF(JY86=0," ",VLOOKUP(JY86,PROTOKOL!$A:$E,5,))</f>
        <v xml:space="preserve"> </v>
      </c>
      <c r="KD86" s="82" t="str">
        <f t="shared" si="170"/>
        <v xml:space="preserve"> </v>
      </c>
      <c r="KE86" s="61" t="str">
        <f>IF(KG86=0," ",VLOOKUP(KG86,PROTOKOL!$A:$F,6))</f>
        <v xml:space="preserve"> </v>
      </c>
      <c r="KF86" s="66"/>
      <c r="KG86" s="66"/>
      <c r="KH86" s="62"/>
      <c r="KI86" s="63" t="str">
        <f>IF(KG86=0," ",(VLOOKUP(KG86,PROTOKOL!$A$1:$E$28,2))*KH86)</f>
        <v xml:space="preserve"> </v>
      </c>
      <c r="KJ86" s="64" t="str">
        <f t="shared" si="171"/>
        <v xml:space="preserve"> </v>
      </c>
      <c r="KK86" s="65" t="str">
        <f>IF(KG86=0," ",VLOOKUP(KG86,PROTOKOL!$A:$E,5,))</f>
        <v xml:space="preserve"> </v>
      </c>
      <c r="KL86" s="82" t="str">
        <f t="shared" si="172"/>
        <v xml:space="preserve"> </v>
      </c>
      <c r="KM86" s="65"/>
      <c r="KN86" s="82" t="str">
        <f t="shared" si="213"/>
        <v xml:space="preserve"> </v>
      </c>
      <c r="KO86" s="185" t="str">
        <f>IF(JZ85+JZ86+JZ87=7.5,"ü","û")</f>
        <v>û</v>
      </c>
      <c r="KP86" s="226"/>
      <c r="KQ86" s="61" t="str">
        <f>IF(KS86=0," ",VLOOKUP(KS86,PROTOKOL!$A:$F,6))</f>
        <v>PERDE KESME SULU SİST.</v>
      </c>
      <c r="KR86" s="62">
        <v>60</v>
      </c>
      <c r="KS86" s="62">
        <v>8</v>
      </c>
      <c r="KT86" s="62">
        <v>3</v>
      </c>
      <c r="KU86" s="63">
        <f>IF(KS86=0," ",(VLOOKUP(KS86,PROTOKOL!$A$1:$E$28,2))*KT86)</f>
        <v>39.200000000000003</v>
      </c>
      <c r="KV86" s="64">
        <f t="shared" si="173"/>
        <v>20.799999999999997</v>
      </c>
      <c r="KW86" s="65">
        <f>IF(KS86=0," ",VLOOKUP(KS86,PROTOKOL!$A:$E,5,))</f>
        <v>0.49621153846153848</v>
      </c>
      <c r="KX86" s="82">
        <f t="shared" si="174"/>
        <v>10.321199999999999</v>
      </c>
      <c r="KY86" s="61" t="str">
        <f>IF(LA86=0," ",VLOOKUP(LA86,PROTOKOL!$A:$F,6))</f>
        <v>VAKUM TEST</v>
      </c>
      <c r="KZ86" s="66"/>
      <c r="LA86" s="66">
        <v>4</v>
      </c>
      <c r="LB86" s="62"/>
      <c r="LC86" s="63">
        <f>IF(LA86=0," ",(VLOOKUP(LA86,PROTOKOL!$A$1:$E$28,2))*LB86)</f>
        <v>0</v>
      </c>
      <c r="LD86" s="64" t="str">
        <f t="shared" si="175"/>
        <v xml:space="preserve"> </v>
      </c>
      <c r="LE86" s="65">
        <f>IF(LA86=0," ",VLOOKUP(LA86,PROTOKOL!$A:$E,5,))</f>
        <v>0.32253749999999998</v>
      </c>
      <c r="LF86" s="82" t="e">
        <f t="shared" si="176"/>
        <v>#VALUE!</v>
      </c>
      <c r="LG86" s="65"/>
      <c r="LH86" s="82" t="str">
        <f t="shared" si="214"/>
        <v xml:space="preserve"> </v>
      </c>
      <c r="LI86" s="185" t="str">
        <f>IF(JZ85+JZ86+JZ87=7.5,"ü","û")</f>
        <v>û</v>
      </c>
      <c r="LJ86" s="226"/>
      <c r="LK86" s="61" t="str">
        <f>IF(LM86=0," ",VLOOKUP(LM86,PROTOKOL!$A:$F,6))</f>
        <v xml:space="preserve"> </v>
      </c>
      <c r="LL86" s="62"/>
      <c r="LM86" s="62"/>
      <c r="LN86" s="62"/>
      <c r="LO86" s="63" t="str">
        <f>IF(LM86=0," ",(VLOOKUP(LM86,PROTOKOL!$A$1:$E$28,2))*LN86)</f>
        <v xml:space="preserve"> </v>
      </c>
      <c r="LP86" s="64" t="str">
        <f t="shared" si="177"/>
        <v xml:space="preserve"> </v>
      </c>
      <c r="LQ86" s="65" t="str">
        <f>IF(LM86=0," ",VLOOKUP(LM86,PROTOKOL!$A:$E,5,))</f>
        <v xml:space="preserve"> </v>
      </c>
      <c r="LR86" s="82" t="str">
        <f t="shared" si="178"/>
        <v xml:space="preserve"> </v>
      </c>
      <c r="LS86" s="61" t="str">
        <f>IF(LU86=0," ",VLOOKUP(LU86,PROTOKOL!$A:$F,6))</f>
        <v xml:space="preserve"> </v>
      </c>
      <c r="LT86" s="66"/>
      <c r="LU86" s="66"/>
      <c r="LV86" s="62"/>
      <c r="LW86" s="63" t="str">
        <f>IF(LU86=0," ",(VLOOKUP(LU86,PROTOKOL!$A$1:$E$28,2))*LV86)</f>
        <v xml:space="preserve"> </v>
      </c>
      <c r="LX86" s="64" t="str">
        <f t="shared" si="179"/>
        <v xml:space="preserve"> </v>
      </c>
      <c r="LY86" s="65" t="str">
        <f>IF(LU86=0," ",VLOOKUP(LU86,PROTOKOL!$A:$E,5,))</f>
        <v xml:space="preserve"> </v>
      </c>
      <c r="LZ86" s="82" t="str">
        <f t="shared" si="180"/>
        <v xml:space="preserve"> </v>
      </c>
      <c r="MA86" s="65"/>
      <c r="MB86" s="82" t="str">
        <f t="shared" si="215"/>
        <v xml:space="preserve"> </v>
      </c>
      <c r="MC86" s="185" t="str">
        <f>IF(LN85+LN86+LN87=7.5,"ü","û")</f>
        <v>ü</v>
      </c>
      <c r="MD86" s="226"/>
      <c r="ME86" s="61" t="str">
        <f>IF(MG86=0," ",VLOOKUP(MG86,PROTOKOL!$A:$F,6))</f>
        <v xml:space="preserve"> </v>
      </c>
      <c r="MF86" s="62"/>
      <c r="MG86" s="62"/>
      <c r="MH86" s="62"/>
      <c r="MI86" s="63" t="str">
        <f>IF(MG86=0," ",(VLOOKUP(MG86,PROTOKOL!$A$1:$E$28,2))*MH86)</f>
        <v xml:space="preserve"> </v>
      </c>
      <c r="MJ86" s="64" t="str">
        <f t="shared" si="181"/>
        <v xml:space="preserve"> </v>
      </c>
      <c r="MK86" s="65" t="str">
        <f>IF(MG86=0," ",VLOOKUP(MG86,PROTOKOL!$A:$E,5,))</f>
        <v xml:space="preserve"> </v>
      </c>
      <c r="ML86" s="82" t="str">
        <f t="shared" si="182"/>
        <v xml:space="preserve"> </v>
      </c>
      <c r="MM86" s="61" t="str">
        <f>IF(MO86=0," ",VLOOKUP(MO86,PROTOKOL!$A:$F,6))</f>
        <v xml:space="preserve"> </v>
      </c>
      <c r="MN86" s="66"/>
      <c r="MO86" s="66"/>
      <c r="MP86" s="62"/>
      <c r="MQ86" s="63" t="str">
        <f>IF(MO86=0," ",(VLOOKUP(MO86,PROTOKOL!$A$1:$E$28,2))*MP86)</f>
        <v xml:space="preserve"> </v>
      </c>
      <c r="MR86" s="64" t="str">
        <f t="shared" si="183"/>
        <v xml:space="preserve"> </v>
      </c>
      <c r="MS86" s="65" t="str">
        <f>IF(MO86=0," ",VLOOKUP(MO86,PROTOKOL!$A:$E,5,))</f>
        <v xml:space="preserve"> </v>
      </c>
      <c r="MT86" s="82" t="str">
        <f t="shared" si="184"/>
        <v xml:space="preserve"> </v>
      </c>
      <c r="MU86" s="65"/>
      <c r="MV86" s="82" t="str">
        <f t="shared" si="216"/>
        <v xml:space="preserve"> </v>
      </c>
      <c r="MW86" s="185" t="e">
        <f>IF(#REF!+#REF!+#REF!=7.5,"ü","û")</f>
        <v>#REF!</v>
      </c>
      <c r="MX86" s="226"/>
      <c r="MY86" s="61" t="str">
        <f>IF(NA86=0," ",VLOOKUP(NA86,PROTOKOL!$A:$F,6))</f>
        <v xml:space="preserve"> </v>
      </c>
      <c r="MZ86" s="62"/>
      <c r="NA86" s="62"/>
      <c r="NB86" s="62"/>
      <c r="NC86" s="63" t="str">
        <f>IF(NA86=0," ",(VLOOKUP(NA86,PROTOKOL!$A$1:$E$28,2))*NB86)</f>
        <v xml:space="preserve"> </v>
      </c>
      <c r="ND86" s="64" t="str">
        <f t="shared" si="185"/>
        <v xml:space="preserve"> </v>
      </c>
      <c r="NE86" s="65" t="str">
        <f>IF(NA86=0," ",VLOOKUP(NA86,PROTOKOL!$A:$E,5,))</f>
        <v xml:space="preserve"> </v>
      </c>
      <c r="NF86" s="82" t="str">
        <f t="shared" si="186"/>
        <v xml:space="preserve"> </v>
      </c>
      <c r="NG86" s="61" t="str">
        <f>IF(NI86=0," ",VLOOKUP(NI86,PROTOKOL!$A:$F,6))</f>
        <v xml:space="preserve"> </v>
      </c>
      <c r="NH86" s="66"/>
      <c r="NI86" s="66"/>
      <c r="NJ86" s="62"/>
      <c r="NK86" s="63" t="str">
        <f>IF(NI86=0," ",(VLOOKUP(NI86,PROTOKOL!$A$1:$E$28,2))*NJ86)</f>
        <v xml:space="preserve"> </v>
      </c>
      <c r="NL86" s="64" t="str">
        <f t="shared" si="187"/>
        <v xml:space="preserve"> </v>
      </c>
      <c r="NM86" s="65" t="str">
        <f>IF(NI86=0," ",VLOOKUP(NI86,PROTOKOL!$A:$E,5,))</f>
        <v xml:space="preserve"> </v>
      </c>
      <c r="NN86" s="82" t="str">
        <f t="shared" si="188"/>
        <v xml:space="preserve"> </v>
      </c>
      <c r="NO86" s="65"/>
      <c r="NP86" s="82" t="str">
        <f t="shared" si="217"/>
        <v xml:space="preserve"> </v>
      </c>
      <c r="NQ86" s="185" t="str">
        <f>IF(NB85+NB86+NB87=7.5,"ü","û")</f>
        <v>ü</v>
      </c>
      <c r="NR86" s="226"/>
      <c r="NS86" s="61" t="s">
        <v>48</v>
      </c>
      <c r="NT86" s="62"/>
      <c r="NU86" s="62"/>
      <c r="NV86" s="62"/>
      <c r="NW86" s="63" t="str">
        <f>IF(NU86=0," ",(VLOOKUP(NU86,PROTOKOL!$A$1:$E$28,2))*NV86)</f>
        <v xml:space="preserve"> </v>
      </c>
      <c r="NX86" s="64" t="str">
        <f t="shared" si="189"/>
        <v xml:space="preserve"> </v>
      </c>
      <c r="NY86" s="65" t="str">
        <f>IF(NU86=0," ",VLOOKUP(NU86,PROTOKOL!$A:$E,5,))</f>
        <v xml:space="preserve"> </v>
      </c>
      <c r="NZ86" s="82" t="str">
        <f t="shared" si="190"/>
        <v xml:space="preserve"> </v>
      </c>
      <c r="OA86" s="61" t="str">
        <f>IF(OC86=0," ",VLOOKUP(OC86,PROTOKOL!$A:$F,6))</f>
        <v xml:space="preserve"> </v>
      </c>
      <c r="OB86" s="66"/>
      <c r="OC86" s="66"/>
      <c r="OD86" s="62"/>
      <c r="OE86" s="63" t="str">
        <f>IF(OC86=0," ",(VLOOKUP(OC86,PROTOKOL!$A$1:$E$28,2))*OD86)</f>
        <v xml:space="preserve"> </v>
      </c>
      <c r="OF86" s="64" t="str">
        <f t="shared" si="191"/>
        <v xml:space="preserve"> </v>
      </c>
      <c r="OG86" s="65" t="str">
        <f>IF(OC86=0," ",VLOOKUP(OC86,PROTOKOL!$A:$E,5,))</f>
        <v xml:space="preserve"> </v>
      </c>
      <c r="OH86" s="82" t="str">
        <f t="shared" si="192"/>
        <v xml:space="preserve"> </v>
      </c>
      <c r="OI86" s="65"/>
      <c r="OJ86" s="82" t="str">
        <f t="shared" si="218"/>
        <v xml:space="preserve"> </v>
      </c>
      <c r="OK86" s="185" t="str">
        <f>IF(NV85+NV86+NV87=7.5,"ü","û")</f>
        <v>û</v>
      </c>
      <c r="OL86" s="208">
        <v>22</v>
      </c>
      <c r="OM86" s="226"/>
      <c r="ON86" s="61" t="str">
        <f>IF(OP86=0," ",VLOOKUP(OP86,PROTOKOL!$A:$F,6))</f>
        <v xml:space="preserve"> </v>
      </c>
      <c r="OO86" s="62"/>
      <c r="OP86" s="62"/>
      <c r="OQ86" s="62"/>
      <c r="OR86" s="63" t="str">
        <f>IF(OP86=0," ",(VLOOKUP(OP86,PROTOKOL!$A$1:$E$28,2))*OQ86)</f>
        <v xml:space="preserve"> </v>
      </c>
      <c r="OS86" s="64" t="str">
        <f t="shared" si="193"/>
        <v xml:space="preserve"> </v>
      </c>
      <c r="OT86" s="65" t="str">
        <f>IF(OP86=0," ",VLOOKUP(OP86,PROTOKOL!$A:$E,5,))</f>
        <v xml:space="preserve"> </v>
      </c>
      <c r="OU86" s="82" t="str">
        <f t="shared" si="194"/>
        <v xml:space="preserve"> </v>
      </c>
      <c r="OV86" s="61" t="str">
        <f>IF(OX86=0," ",VLOOKUP(OX86,PROTOKOL!$A:$F,6))</f>
        <v xml:space="preserve"> </v>
      </c>
      <c r="OW86" s="66"/>
      <c r="OX86" s="66"/>
      <c r="OY86" s="62"/>
      <c r="OZ86" s="63" t="str">
        <f>IF(OX86=0," ",(VLOOKUP(OX86,PROTOKOL!$A$1:$E$28,2))*OY86)</f>
        <v xml:space="preserve"> </v>
      </c>
      <c r="PA86" s="64" t="str">
        <f t="shared" si="219"/>
        <v xml:space="preserve"> </v>
      </c>
      <c r="PB86" s="65" t="str">
        <f>IF(OX86=0," ",VLOOKUP(OX86,PROTOKOL!$A:$E,5,))</f>
        <v xml:space="preserve"> </v>
      </c>
      <c r="PC86" s="82" t="str">
        <f t="shared" si="220"/>
        <v xml:space="preserve"> </v>
      </c>
      <c r="PD86" s="82">
        <f t="shared" si="221"/>
        <v>0</v>
      </c>
      <c r="PE86" s="82" t="str">
        <f t="shared" si="222"/>
        <v xml:space="preserve"> </v>
      </c>
      <c r="PF86" s="185" t="str">
        <f>IF(OQ85+OQ86+OQ87=7.5,"ü","û")</f>
        <v>û</v>
      </c>
      <c r="PG86" s="226"/>
      <c r="PH86" s="61" t="str">
        <f>IF(PJ86=0," ",VLOOKUP(PJ86,PROTOKOL!$A:$F,6))</f>
        <v xml:space="preserve"> </v>
      </c>
      <c r="PI86" s="62"/>
      <c r="PJ86" s="62"/>
      <c r="PK86" s="62"/>
      <c r="PL86" s="63" t="str">
        <f>IF(PJ86=0," ",(VLOOKUP(PJ86,PROTOKOL!$A$1:$E$28,2))*PK86)</f>
        <v xml:space="preserve"> </v>
      </c>
      <c r="PM86" s="64" t="str">
        <f t="shared" si="195"/>
        <v xml:space="preserve"> </v>
      </c>
      <c r="PN86" s="65" t="str">
        <f>IF(PJ86=0," ",VLOOKUP(PJ86,PROTOKOL!$A:$E,5,))</f>
        <v xml:space="preserve"> </v>
      </c>
      <c r="PO86" s="82" t="str">
        <f t="shared" si="196"/>
        <v xml:space="preserve"> </v>
      </c>
      <c r="PP86" s="61" t="str">
        <f>IF(PR86=0," ",VLOOKUP(PR86,PROTOKOL!$A:$F,6))</f>
        <v xml:space="preserve"> </v>
      </c>
      <c r="PQ86" s="66"/>
      <c r="PR86" s="66"/>
      <c r="PS86" s="62"/>
      <c r="PT86" s="63" t="str">
        <f>IF(PR86=0," ",(VLOOKUP(PR86,PROTOKOL!$A$1:$E$28,2))*PS86)</f>
        <v xml:space="preserve"> </v>
      </c>
      <c r="PU86" s="64" t="str">
        <f t="shared" si="197"/>
        <v xml:space="preserve"> </v>
      </c>
      <c r="PV86" s="65" t="str">
        <f>IF(PR86=0," ",VLOOKUP(PR86,PROTOKOL!$A:$E,5,))</f>
        <v xml:space="preserve"> </v>
      </c>
      <c r="PW86" s="82" t="str">
        <f t="shared" si="198"/>
        <v xml:space="preserve"> </v>
      </c>
      <c r="PX86" s="65"/>
      <c r="PY86" s="82" t="str">
        <f t="shared" si="223"/>
        <v xml:space="preserve"> </v>
      </c>
      <c r="PZ86" s="117"/>
      <c r="QA86" s="117"/>
      <c r="QB86" s="117"/>
      <c r="QC86" s="117"/>
      <c r="QD86" s="117"/>
      <c r="QE86" s="117"/>
      <c r="QF86" s="117"/>
      <c r="QG86" s="117"/>
      <c r="QH86" s="117"/>
      <c r="QI86" s="117"/>
      <c r="QJ86" s="117"/>
      <c r="QK86" s="117"/>
      <c r="QL86" s="117"/>
      <c r="QM86" s="117"/>
      <c r="QN86" s="117"/>
      <c r="QO86" s="117"/>
    </row>
    <row r="87" spans="1:457" ht="12.75" customHeight="1" thickBot="1">
      <c r="B87" s="227"/>
      <c r="C87" s="61" t="str">
        <f>IF(E87=0," ",VLOOKUP(E87,PROTOKOL!$A:$F,6))</f>
        <v xml:space="preserve"> </v>
      </c>
      <c r="D87" s="62"/>
      <c r="E87" s="62"/>
      <c r="F87" s="62"/>
      <c r="G87" s="63" t="str">
        <f>IF(E87=0," ",(VLOOKUP(E87,PROTOKOL!$A$1:$E$28,2))*F87)</f>
        <v xml:space="preserve"> </v>
      </c>
      <c r="H87" s="64" t="str">
        <f t="shared" si="113"/>
        <v xml:space="preserve"> </v>
      </c>
      <c r="I87" s="65" t="str">
        <f>IF(E87=0," ",VLOOKUP(E87,PROTOKOL!$A:$E,5,))</f>
        <v xml:space="preserve"> </v>
      </c>
      <c r="J87" s="82" t="str">
        <f t="shared" si="114"/>
        <v xml:space="preserve"> </v>
      </c>
      <c r="K87" s="61" t="str">
        <f>IF(M87=0," ",VLOOKUP(M87,PROTOKOL!$A:$F,6))</f>
        <v xml:space="preserve"> </v>
      </c>
      <c r="L87" s="66"/>
      <c r="M87" s="66"/>
      <c r="N87" s="62"/>
      <c r="O87" s="63" t="str">
        <f>IF(M87=0," ",(VLOOKUP(M87,PROTOKOL!$A$1:$E$28,2))*N87)</f>
        <v xml:space="preserve"> </v>
      </c>
      <c r="P87" s="64" t="str">
        <f t="shared" si="115"/>
        <v xml:space="preserve"> </v>
      </c>
      <c r="Q87" s="65" t="str">
        <f>IF(M87=0," ",VLOOKUP(M87,PROTOKOL!$A:$E,5,))</f>
        <v xml:space="preserve"> </v>
      </c>
      <c r="R87" s="82" t="str">
        <f t="shared" si="116"/>
        <v xml:space="preserve"> </v>
      </c>
      <c r="S87" s="65"/>
      <c r="T87" s="82" t="str">
        <f t="shared" si="199"/>
        <v xml:space="preserve"> </v>
      </c>
      <c r="U87" s="117"/>
      <c r="V87" s="227"/>
      <c r="W87" s="61" t="str">
        <f>IF(Y87=0," ",VLOOKUP(Y87,PROTOKOL!$A:$F,6))</f>
        <v xml:space="preserve"> </v>
      </c>
      <c r="X87" s="62"/>
      <c r="Y87" s="62"/>
      <c r="Z87" s="62"/>
      <c r="AA87" s="63" t="str">
        <f>IF(Y87=0," ",(VLOOKUP(Y87,PROTOKOL!$A$1:$E$28,2))*Z87)</f>
        <v xml:space="preserve"> </v>
      </c>
      <c r="AB87" s="64" t="str">
        <f t="shared" si="117"/>
        <v xml:space="preserve"> </v>
      </c>
      <c r="AC87" s="65" t="str">
        <f>IF(Y87=0," ",VLOOKUP(Y87,PROTOKOL!$A:$E,5,))</f>
        <v xml:space="preserve"> </v>
      </c>
      <c r="AD87" s="82" t="str">
        <f t="shared" si="118"/>
        <v xml:space="preserve"> </v>
      </c>
      <c r="AE87" s="61" t="str">
        <f>IF(AG87=0," ",VLOOKUP(AG87,PROTOKOL!$A:$F,6))</f>
        <v xml:space="preserve"> </v>
      </c>
      <c r="AF87" s="66"/>
      <c r="AG87" s="66"/>
      <c r="AH87" s="62"/>
      <c r="AI87" s="63" t="str">
        <f>IF(AG87=0," ",(VLOOKUP(AG87,PROTOKOL!$A$1:$E$28,2))*AH87)</f>
        <v xml:space="preserve"> </v>
      </c>
      <c r="AJ87" s="64" t="str">
        <f t="shared" si="119"/>
        <v xml:space="preserve"> </v>
      </c>
      <c r="AK87" s="65" t="str">
        <f>IF(AG87=0," ",VLOOKUP(AG87,PROTOKOL!$A:$E,5,))</f>
        <v xml:space="preserve"> </v>
      </c>
      <c r="AL87" s="82" t="str">
        <f t="shared" si="120"/>
        <v xml:space="preserve"> </v>
      </c>
      <c r="AM87" s="65"/>
      <c r="AN87" s="82" t="str">
        <f t="shared" si="200"/>
        <v xml:space="preserve"> </v>
      </c>
      <c r="AO87" s="117"/>
      <c r="AP87" s="227"/>
      <c r="AQ87" s="61" t="str">
        <f>IF(AS87=0," ",VLOOKUP(AS87,PROTOKOL!$A:$F,6))</f>
        <v xml:space="preserve"> </v>
      </c>
      <c r="AR87" s="62"/>
      <c r="AS87" s="62"/>
      <c r="AT87" s="62"/>
      <c r="AU87" s="63" t="str">
        <f>IF(AS87=0," ",(VLOOKUP(AS87,PROTOKOL!$A$1:$E$28,2))*AT87)</f>
        <v xml:space="preserve"> </v>
      </c>
      <c r="AV87" s="64" t="str">
        <f t="shared" si="121"/>
        <v xml:space="preserve"> </v>
      </c>
      <c r="AW87" s="65" t="str">
        <f>IF(AS87=0," ",VLOOKUP(AS87,PROTOKOL!$A:$E,5,))</f>
        <v xml:space="preserve"> </v>
      </c>
      <c r="AX87" s="82" t="str">
        <f t="shared" si="122"/>
        <v xml:space="preserve"> </v>
      </c>
      <c r="AY87" s="61" t="str">
        <f>IF(BA87=0," ",VLOOKUP(BA87,PROTOKOL!$A:$F,6))</f>
        <v xml:space="preserve"> </v>
      </c>
      <c r="AZ87" s="66"/>
      <c r="BA87" s="66"/>
      <c r="BB87" s="62"/>
      <c r="BC87" s="63" t="str">
        <f>IF(BA87=0," ",(VLOOKUP(BA87,PROTOKOL!$A$1:$E$28,2))*BB87)</f>
        <v xml:space="preserve"> </v>
      </c>
      <c r="BD87" s="64" t="str">
        <f t="shared" si="123"/>
        <v xml:space="preserve"> </v>
      </c>
      <c r="BE87" s="65" t="str">
        <f>IF(BA87=0," ",VLOOKUP(BA87,PROTOKOL!$A:$E,5,))</f>
        <v xml:space="preserve"> </v>
      </c>
      <c r="BF87" s="82" t="str">
        <f t="shared" si="124"/>
        <v xml:space="preserve"> </v>
      </c>
      <c r="BG87" s="65"/>
      <c r="BH87" s="82" t="str">
        <f t="shared" si="201"/>
        <v xml:space="preserve"> </v>
      </c>
      <c r="BI87" s="117"/>
      <c r="BJ87" s="227"/>
      <c r="BK87" s="61" t="str">
        <f>IF(BM87=0," ",VLOOKUP(BM87,PROTOKOL!$A:$F,6))</f>
        <v xml:space="preserve"> </v>
      </c>
      <c r="BL87" s="62"/>
      <c r="BM87" s="62"/>
      <c r="BN87" s="62"/>
      <c r="BO87" s="63" t="str">
        <f>IF(BM87=0," ",(VLOOKUP(BM87,PROTOKOL!$A$1:$E$28,2))*BN87)</f>
        <v xml:space="preserve"> </v>
      </c>
      <c r="BP87" s="64" t="str">
        <f t="shared" si="125"/>
        <v xml:space="preserve"> </v>
      </c>
      <c r="BQ87" s="65" t="str">
        <f>IF(BM87=0," ",VLOOKUP(BM87,PROTOKOL!$A:$E,5,))</f>
        <v xml:space="preserve"> </v>
      </c>
      <c r="BR87" s="82" t="str">
        <f t="shared" si="126"/>
        <v xml:space="preserve"> </v>
      </c>
      <c r="BS87" s="61" t="str">
        <f>IF(BU87=0," ",VLOOKUP(BU87,PROTOKOL!$A:$F,6))</f>
        <v xml:space="preserve"> </v>
      </c>
      <c r="BT87" s="66"/>
      <c r="BU87" s="66"/>
      <c r="BV87" s="62"/>
      <c r="BW87" s="63" t="str">
        <f>IF(BU87=0," ",(VLOOKUP(BU87,PROTOKOL!$A$1:$E$28,2))*BV87)</f>
        <v xml:space="preserve"> </v>
      </c>
      <c r="BX87" s="64" t="str">
        <f t="shared" si="127"/>
        <v xml:space="preserve"> </v>
      </c>
      <c r="BY87" s="65" t="str">
        <f>IF(BU87=0," ",VLOOKUP(BU87,PROTOKOL!$A:$E,5,))</f>
        <v xml:space="preserve"> </v>
      </c>
      <c r="BZ87" s="82" t="str">
        <f t="shared" si="128"/>
        <v xml:space="preserve"> </v>
      </c>
      <c r="CA87" s="65"/>
      <c r="CB87" s="82" t="str">
        <f t="shared" si="202"/>
        <v xml:space="preserve"> </v>
      </c>
      <c r="CC87" s="117"/>
      <c r="CD87" s="227"/>
      <c r="CE87" s="61" t="str">
        <f>IF(CG87=0," ",VLOOKUP(CG87,PROTOKOL!$A:$F,6))</f>
        <v xml:space="preserve"> </v>
      </c>
      <c r="CF87" s="62"/>
      <c r="CG87" s="62"/>
      <c r="CH87" s="62"/>
      <c r="CI87" s="63" t="str">
        <f>IF(CG87=0," ",(VLOOKUP(CG87,PROTOKOL!$A$1:$E$28,2))*CH87)</f>
        <v xml:space="preserve"> </v>
      </c>
      <c r="CJ87" s="64" t="str">
        <f t="shared" si="129"/>
        <v xml:space="preserve"> </v>
      </c>
      <c r="CK87" s="65" t="str">
        <f>IF(CG87=0," ",VLOOKUP(CG87,PROTOKOL!$A:$E,5,))</f>
        <v xml:space="preserve"> </v>
      </c>
      <c r="CL87" s="82" t="str">
        <f t="shared" si="130"/>
        <v xml:space="preserve"> </v>
      </c>
      <c r="CM87" s="61" t="str">
        <f>IF(CO87=0," ",VLOOKUP(CO87,PROTOKOL!$A:$F,6))</f>
        <v xml:space="preserve"> </v>
      </c>
      <c r="CN87" s="66"/>
      <c r="CO87" s="66"/>
      <c r="CP87" s="62"/>
      <c r="CQ87" s="63" t="str">
        <f>IF(CO87=0," ",(VLOOKUP(CO87,PROTOKOL!$A$1:$E$28,2))*CP87)</f>
        <v xml:space="preserve"> </v>
      </c>
      <c r="CR87" s="64" t="str">
        <f t="shared" si="131"/>
        <v xml:space="preserve"> </v>
      </c>
      <c r="CS87" s="65" t="str">
        <f>IF(CO87=0," ",VLOOKUP(CO87,PROTOKOL!$A:$E,5,))</f>
        <v xml:space="preserve"> </v>
      </c>
      <c r="CT87" s="82" t="str">
        <f t="shared" si="132"/>
        <v xml:space="preserve"> </v>
      </c>
      <c r="CU87" s="65"/>
      <c r="CV87" s="82" t="str">
        <f t="shared" si="203"/>
        <v xml:space="preserve"> </v>
      </c>
      <c r="CW87" s="117"/>
      <c r="CX87" s="227"/>
      <c r="CY87" s="61" t="str">
        <f>IF(DA87=0," ",VLOOKUP(DA87,PROTOKOL!$A:$F,6))</f>
        <v xml:space="preserve"> </v>
      </c>
      <c r="CZ87" s="62"/>
      <c r="DA87" s="62"/>
      <c r="DB87" s="62"/>
      <c r="DC87" s="63" t="str">
        <f>IF(DA87=0," ",(VLOOKUP(DA87,PROTOKOL!$A$1:$E$28,2))*DB87)</f>
        <v xml:space="preserve"> </v>
      </c>
      <c r="DD87" s="64" t="str">
        <f t="shared" si="133"/>
        <v xml:space="preserve"> </v>
      </c>
      <c r="DE87" s="65" t="str">
        <f>IF(DA87=0," ",VLOOKUP(DA87,PROTOKOL!$A:$E,5,))</f>
        <v xml:space="preserve"> </v>
      </c>
      <c r="DF87" s="82" t="str">
        <f t="shared" si="134"/>
        <v xml:space="preserve"> </v>
      </c>
      <c r="DG87" s="61" t="str">
        <f>IF(DI87=0," ",VLOOKUP(DI87,PROTOKOL!$A:$F,6))</f>
        <v xml:space="preserve"> </v>
      </c>
      <c r="DH87" s="66"/>
      <c r="DI87" s="66"/>
      <c r="DJ87" s="62"/>
      <c r="DK87" s="63" t="str">
        <f>IF(DI87=0," ",(VLOOKUP(DI87,PROTOKOL!$A$1:$E$28,2))*DJ87)</f>
        <v xml:space="preserve"> </v>
      </c>
      <c r="DL87" s="64" t="str">
        <f t="shared" si="135"/>
        <v xml:space="preserve"> </v>
      </c>
      <c r="DM87" s="65" t="str">
        <f>IF(DI87=0," ",VLOOKUP(DI87,PROTOKOL!$A:$E,5,))</f>
        <v xml:space="preserve"> </v>
      </c>
      <c r="DN87" s="82" t="str">
        <f t="shared" si="136"/>
        <v xml:space="preserve"> </v>
      </c>
      <c r="DO87" s="65"/>
      <c r="DP87" s="82" t="str">
        <f t="shared" si="204"/>
        <v xml:space="preserve"> </v>
      </c>
      <c r="DQ87" s="117"/>
      <c r="DR87" s="227"/>
      <c r="DS87" s="61" t="str">
        <f>IF(DU87=0," ",VLOOKUP(DU87,PROTOKOL!$A:$F,6))</f>
        <v xml:space="preserve"> </v>
      </c>
      <c r="DT87" s="62"/>
      <c r="DU87" s="62"/>
      <c r="DV87" s="62"/>
      <c r="DW87" s="63" t="str">
        <f>IF(DU87=0," ",(VLOOKUP(DU87,PROTOKOL!$A$1:$E$28,2))*DV87)</f>
        <v xml:space="preserve"> </v>
      </c>
      <c r="DX87" s="64" t="str">
        <f t="shared" si="137"/>
        <v xml:space="preserve"> </v>
      </c>
      <c r="DY87" s="65" t="str">
        <f>IF(DU87=0," ",VLOOKUP(DU87,PROTOKOL!$A:$E,5,))</f>
        <v xml:space="preserve"> </v>
      </c>
      <c r="DZ87" s="82" t="str">
        <f t="shared" si="138"/>
        <v xml:space="preserve"> </v>
      </c>
      <c r="EA87" s="61" t="str">
        <f>IF(EC87=0," ",VLOOKUP(EC87,PROTOKOL!$A:$F,6))</f>
        <v xml:space="preserve"> </v>
      </c>
      <c r="EB87" s="66"/>
      <c r="EC87" s="66"/>
      <c r="ED87" s="62"/>
      <c r="EE87" s="63" t="str">
        <f>IF(EC87=0," ",(VLOOKUP(EC87,PROTOKOL!$A$1:$E$28,2))*ED87)</f>
        <v xml:space="preserve"> </v>
      </c>
      <c r="EF87" s="64" t="str">
        <f t="shared" si="139"/>
        <v xml:space="preserve"> </v>
      </c>
      <c r="EG87" s="65" t="str">
        <f>IF(EC87=0," ",VLOOKUP(EC87,PROTOKOL!$A:$E,5,))</f>
        <v xml:space="preserve"> </v>
      </c>
      <c r="EH87" s="82" t="str">
        <f t="shared" si="140"/>
        <v xml:space="preserve"> </v>
      </c>
      <c r="EI87" s="65"/>
      <c r="EJ87" s="82" t="str">
        <f t="shared" si="205"/>
        <v xml:space="preserve"> </v>
      </c>
      <c r="EK87" s="117"/>
      <c r="EL87" s="227"/>
      <c r="EM87" s="61" t="str">
        <f>IF(EO87=0," ",VLOOKUP(EO87,PROTOKOL!$A:$F,6))</f>
        <v xml:space="preserve"> </v>
      </c>
      <c r="EN87" s="62"/>
      <c r="EO87" s="62"/>
      <c r="EP87" s="62"/>
      <c r="EQ87" s="63" t="str">
        <f>IF(EO87=0," ",(VLOOKUP(EO87,PROTOKOL!$A$1:$E$28,2))*EP87)</f>
        <v xml:space="preserve"> </v>
      </c>
      <c r="ER87" s="64" t="str">
        <f t="shared" si="141"/>
        <v xml:space="preserve"> </v>
      </c>
      <c r="ES87" s="65" t="str">
        <f>IF(EO87=0," ",VLOOKUP(EO87,PROTOKOL!$A:$E,5,))</f>
        <v xml:space="preserve"> </v>
      </c>
      <c r="ET87" s="82" t="str">
        <f t="shared" si="142"/>
        <v xml:space="preserve"> </v>
      </c>
      <c r="EU87" s="61" t="str">
        <f>IF(EW87=0," ",VLOOKUP(EW87,PROTOKOL!$A:$F,6))</f>
        <v xml:space="preserve"> </v>
      </c>
      <c r="EV87" s="66"/>
      <c r="EW87" s="66"/>
      <c r="EX87" s="62"/>
      <c r="EY87" s="63" t="str">
        <f>IF(EW87=0," ",(VLOOKUP(EW87,PROTOKOL!$A$1:$E$28,2))*EX87)</f>
        <v xml:space="preserve"> </v>
      </c>
      <c r="EZ87" s="64" t="str">
        <f t="shared" si="143"/>
        <v xml:space="preserve"> </v>
      </c>
      <c r="FA87" s="65" t="str">
        <f>IF(EW87=0," ",VLOOKUP(EW87,PROTOKOL!$A:$E,5,))</f>
        <v xml:space="preserve"> </v>
      </c>
      <c r="FB87" s="82" t="str">
        <f t="shared" si="144"/>
        <v xml:space="preserve"> </v>
      </c>
      <c r="FC87" s="65"/>
      <c r="FD87" s="82" t="str">
        <f t="shared" si="206"/>
        <v xml:space="preserve"> </v>
      </c>
      <c r="FE87" s="117"/>
      <c r="FF87" s="227"/>
      <c r="FG87" s="61" t="str">
        <f>IF(FI87=0," ",VLOOKUP(FI87,PROTOKOL!$A:$F,6))</f>
        <v xml:space="preserve"> </v>
      </c>
      <c r="FH87" s="62"/>
      <c r="FI87" s="62"/>
      <c r="FJ87" s="62"/>
      <c r="FK87" s="63" t="str">
        <f>IF(FI87=0," ",(VLOOKUP(FI87,PROTOKOL!$A$1:$E$28,2))*FJ87)</f>
        <v xml:space="preserve"> </v>
      </c>
      <c r="FL87" s="64" t="str">
        <f t="shared" si="145"/>
        <v xml:space="preserve"> </v>
      </c>
      <c r="FM87" s="65" t="str">
        <f>IF(FI87=0," ",VLOOKUP(FI87,PROTOKOL!$A:$E,5,))</f>
        <v xml:space="preserve"> </v>
      </c>
      <c r="FN87" s="82" t="str">
        <f t="shared" si="146"/>
        <v xml:space="preserve"> </v>
      </c>
      <c r="FO87" s="61" t="str">
        <f>IF(FQ87=0," ",VLOOKUP(FQ87,PROTOKOL!$A:$F,6))</f>
        <v xml:space="preserve"> </v>
      </c>
      <c r="FP87" s="66"/>
      <c r="FQ87" s="66"/>
      <c r="FR87" s="62"/>
      <c r="FS87" s="63" t="str">
        <f>IF(FQ87=0," ",(VLOOKUP(FQ87,PROTOKOL!$A$1:$E$28,2))*FR87)</f>
        <v xml:space="preserve"> </v>
      </c>
      <c r="FT87" s="64" t="str">
        <f t="shared" si="147"/>
        <v xml:space="preserve"> </v>
      </c>
      <c r="FU87" s="65" t="str">
        <f>IF(FQ87=0," ",VLOOKUP(FQ87,PROTOKOL!$A:$E,5,))</f>
        <v xml:space="preserve"> </v>
      </c>
      <c r="FV87" s="82" t="str">
        <f t="shared" si="148"/>
        <v xml:space="preserve"> </v>
      </c>
      <c r="FW87" s="65"/>
      <c r="FX87" s="82" t="str">
        <f t="shared" si="207"/>
        <v xml:space="preserve"> </v>
      </c>
      <c r="FY87" s="117"/>
      <c r="FZ87" s="227"/>
      <c r="GA87" s="61" t="str">
        <f>IF(GC87=0," ",VLOOKUP(GC87,PROTOKOL!$A:$F,6))</f>
        <v xml:space="preserve"> </v>
      </c>
      <c r="GB87" s="62"/>
      <c r="GC87" s="62"/>
      <c r="GD87" s="62"/>
      <c r="GE87" s="63" t="str">
        <f>IF(GC87=0," ",(VLOOKUP(GC87,PROTOKOL!$A$1:$E$28,2))*GD87)</f>
        <v xml:space="preserve"> </v>
      </c>
      <c r="GF87" s="64" t="str">
        <f t="shared" si="149"/>
        <v xml:space="preserve"> </v>
      </c>
      <c r="GG87" s="65" t="str">
        <f>IF(GC87=0," ",VLOOKUP(GC87,PROTOKOL!$A:$E,5,))</f>
        <v xml:space="preserve"> </v>
      </c>
      <c r="GH87" s="82" t="str">
        <f t="shared" si="150"/>
        <v xml:space="preserve"> </v>
      </c>
      <c r="GI87" s="61" t="str">
        <f>IF(GK87=0," ",VLOOKUP(GK87,PROTOKOL!$A:$F,6))</f>
        <v xml:space="preserve"> </v>
      </c>
      <c r="GJ87" s="66"/>
      <c r="GK87" s="66"/>
      <c r="GL87" s="62"/>
      <c r="GM87" s="63" t="str">
        <f>IF(GK87=0," ",(VLOOKUP(GK87,PROTOKOL!$A$1:$E$28,2))*GL87)</f>
        <v xml:space="preserve"> </v>
      </c>
      <c r="GN87" s="64" t="str">
        <f t="shared" si="151"/>
        <v xml:space="preserve"> </v>
      </c>
      <c r="GO87" s="65" t="str">
        <f>IF(GK87=0," ",VLOOKUP(GK87,PROTOKOL!$A:$E,5,))</f>
        <v xml:space="preserve"> </v>
      </c>
      <c r="GP87" s="82" t="str">
        <f t="shared" si="152"/>
        <v xml:space="preserve"> </v>
      </c>
      <c r="GQ87" s="65"/>
      <c r="GR87" s="82" t="str">
        <f t="shared" si="208"/>
        <v xml:space="preserve"> </v>
      </c>
      <c r="GS87" s="117"/>
      <c r="GT87" s="227"/>
      <c r="GU87" s="61" t="str">
        <f>IF(GW87=0," ",VLOOKUP(GW87,PROTOKOL!$A:$F,6))</f>
        <v>Tah.Boru Hazırlık</v>
      </c>
      <c r="GV87" s="62">
        <v>1</v>
      </c>
      <c r="GW87" s="62">
        <v>20</v>
      </c>
      <c r="GX87" s="62">
        <v>2</v>
      </c>
      <c r="GY87" s="63">
        <f>IF(GW87=0," ",(VLOOKUP(GW87,PROTOKOL!$A$1:$E$28,2))*GX87)</f>
        <v>0</v>
      </c>
      <c r="GZ87" s="64">
        <f t="shared" si="153"/>
        <v>1</v>
      </c>
      <c r="HA87" s="65">
        <f>IF(GW87=0," ",VLOOKUP(GW87,PROTOKOL!$A:$E,5,))</f>
        <v>22.864891602375288</v>
      </c>
      <c r="HB87" s="82">
        <f>IF(GW87=0," ",HA87*GZ87)/7.5*2</f>
        <v>6.0973044273000765</v>
      </c>
      <c r="HC87" s="61" t="str">
        <f>IF(HE87=0," ",VLOOKUP(HE87,PROTOKOL!$A:$F,6))</f>
        <v xml:space="preserve"> </v>
      </c>
      <c r="HD87" s="66"/>
      <c r="HE87" s="66"/>
      <c r="HF87" s="62"/>
      <c r="HG87" s="63" t="str">
        <f>IF(HE87=0," ",(VLOOKUP(HE87,PROTOKOL!$A$1:$E$28,2))*HF87)</f>
        <v xml:space="preserve"> </v>
      </c>
      <c r="HH87" s="64" t="str">
        <f t="shared" si="155"/>
        <v xml:space="preserve"> </v>
      </c>
      <c r="HI87" s="65" t="str">
        <f>IF(HE87=0," ",VLOOKUP(HE87,PROTOKOL!$A:$E,5,))</f>
        <v xml:space="preserve"> </v>
      </c>
      <c r="HJ87" s="82" t="str">
        <f t="shared" si="156"/>
        <v xml:space="preserve"> </v>
      </c>
      <c r="HK87" s="65"/>
      <c r="HL87" s="82" t="str">
        <f t="shared" si="209"/>
        <v xml:space="preserve"> </v>
      </c>
      <c r="HM87" s="117"/>
      <c r="HN87" s="227"/>
      <c r="HO87" s="61" t="str">
        <f>IF(HQ87=0," ",VLOOKUP(HQ87,PROTOKOL!$A:$F,6))</f>
        <v xml:space="preserve"> </v>
      </c>
      <c r="HP87" s="62"/>
      <c r="HQ87" s="62"/>
      <c r="HR87" s="62"/>
      <c r="HS87" s="63" t="str">
        <f>IF(HQ87=0," ",(VLOOKUP(HQ87,PROTOKOL!$A$1:$E$28,2))*HR87)</f>
        <v xml:space="preserve"> </v>
      </c>
      <c r="HT87" s="64" t="str">
        <f t="shared" si="157"/>
        <v xml:space="preserve"> </v>
      </c>
      <c r="HU87" s="65" t="str">
        <f>IF(HQ87=0," ",VLOOKUP(HQ87,PROTOKOL!$A:$E,5,))</f>
        <v xml:space="preserve"> </v>
      </c>
      <c r="HV87" s="82" t="str">
        <f t="shared" si="158"/>
        <v xml:space="preserve"> </v>
      </c>
      <c r="HW87" s="61" t="str">
        <f>IF(HY87=0," ",VLOOKUP(HY87,PROTOKOL!$A:$F,6))</f>
        <v xml:space="preserve"> </v>
      </c>
      <c r="HX87" s="66"/>
      <c r="HY87" s="66"/>
      <c r="HZ87" s="62"/>
      <c r="IA87" s="63" t="str">
        <f>IF(HY87=0," ",(VLOOKUP(HY87,PROTOKOL!$A$1:$E$28,2))*HZ87)</f>
        <v xml:space="preserve"> </v>
      </c>
      <c r="IB87" s="64" t="str">
        <f t="shared" si="159"/>
        <v xml:space="preserve"> </v>
      </c>
      <c r="IC87" s="65" t="str">
        <f>IF(HY87=0," ",VLOOKUP(HY87,PROTOKOL!$A:$E,5,))</f>
        <v xml:space="preserve"> </v>
      </c>
      <c r="ID87" s="82" t="str">
        <f t="shared" si="160"/>
        <v xml:space="preserve"> </v>
      </c>
      <c r="IE87" s="65"/>
      <c r="IF87" s="82" t="str">
        <f t="shared" si="210"/>
        <v xml:space="preserve"> </v>
      </c>
      <c r="IG87" s="117"/>
      <c r="IH87" s="227"/>
      <c r="II87" s="61" t="str">
        <f>IF(IK87=0," ",VLOOKUP(IK87,PROTOKOL!$A:$F,6))</f>
        <v xml:space="preserve"> </v>
      </c>
      <c r="IJ87" s="62"/>
      <c r="IK87" s="62"/>
      <c r="IL87" s="62"/>
      <c r="IM87" s="63" t="str">
        <f>IF(IK87=0," ",(VLOOKUP(IK87,PROTOKOL!$A$1:$E$28,2))*IL87)</f>
        <v xml:space="preserve"> </v>
      </c>
      <c r="IN87" s="64" t="str">
        <f t="shared" si="161"/>
        <v xml:space="preserve"> </v>
      </c>
      <c r="IO87" s="65" t="str">
        <f>IF(IK87=0," ",VLOOKUP(IK87,PROTOKOL!$A:$E,5,))</f>
        <v xml:space="preserve"> </v>
      </c>
      <c r="IP87" s="82" t="str">
        <f t="shared" si="162"/>
        <v xml:space="preserve"> </v>
      </c>
      <c r="IQ87" s="61" t="str">
        <f>IF(IS87=0," ",VLOOKUP(IS87,PROTOKOL!$A:$F,6))</f>
        <v xml:space="preserve"> </v>
      </c>
      <c r="IR87" s="66"/>
      <c r="IS87" s="66"/>
      <c r="IT87" s="62"/>
      <c r="IU87" s="63" t="str">
        <f>IF(IS87=0," ",(VLOOKUP(IS87,PROTOKOL!$A$1:$E$28,2))*IT87)</f>
        <v xml:space="preserve"> </v>
      </c>
      <c r="IV87" s="64" t="str">
        <f t="shared" si="163"/>
        <v xml:space="preserve"> </v>
      </c>
      <c r="IW87" s="65" t="str">
        <f>IF(IS87=0," ",VLOOKUP(IS87,PROTOKOL!$A:$E,5,))</f>
        <v xml:space="preserve"> </v>
      </c>
      <c r="IX87" s="82" t="str">
        <f t="shared" si="164"/>
        <v xml:space="preserve"> </v>
      </c>
      <c r="IY87" s="65"/>
      <c r="IZ87" s="82" t="str">
        <f t="shared" si="211"/>
        <v xml:space="preserve"> </v>
      </c>
      <c r="JA87" s="117"/>
      <c r="JB87" s="227"/>
      <c r="JC87" s="61" t="str">
        <f>IF(JE87=0," ",VLOOKUP(JE87,PROTOKOL!$A:$F,6))</f>
        <v xml:space="preserve"> </v>
      </c>
      <c r="JD87" s="62"/>
      <c r="JE87" s="62"/>
      <c r="JF87" s="62"/>
      <c r="JG87" s="63" t="str">
        <f>IF(JE87=0," ",(VLOOKUP(JE87,PROTOKOL!$A$1:$E$28,2))*JF87)</f>
        <v xml:space="preserve"> </v>
      </c>
      <c r="JH87" s="64" t="str">
        <f t="shared" si="165"/>
        <v xml:space="preserve"> </v>
      </c>
      <c r="JI87" s="65" t="str">
        <f>IF(JE87=0," ",VLOOKUP(JE87,PROTOKOL!$A:$E,5,))</f>
        <v xml:space="preserve"> </v>
      </c>
      <c r="JJ87" s="82" t="str">
        <f t="shared" si="166"/>
        <v xml:space="preserve"> </v>
      </c>
      <c r="JK87" s="61" t="str">
        <f>IF(JM87=0," ",VLOOKUP(JM87,PROTOKOL!$A:$F,6))</f>
        <v xml:space="preserve"> </v>
      </c>
      <c r="JL87" s="66"/>
      <c r="JM87" s="66"/>
      <c r="JN87" s="62"/>
      <c r="JO87" s="63" t="str">
        <f>IF(JM87=0," ",(VLOOKUP(JM87,PROTOKOL!$A$1:$E$28,2))*JN87)</f>
        <v xml:space="preserve"> </v>
      </c>
      <c r="JP87" s="64" t="str">
        <f t="shared" si="167"/>
        <v xml:space="preserve"> </v>
      </c>
      <c r="JQ87" s="65" t="str">
        <f>IF(JM87=0," ",VLOOKUP(JM87,PROTOKOL!$A:$E,5,))</f>
        <v xml:space="preserve"> </v>
      </c>
      <c r="JR87" s="82" t="str">
        <f t="shared" si="168"/>
        <v xml:space="preserve"> </v>
      </c>
      <c r="JS87" s="65"/>
      <c r="JT87" s="82" t="str">
        <f t="shared" si="212"/>
        <v xml:space="preserve"> </v>
      </c>
      <c r="JU87" s="117"/>
      <c r="JV87" s="227"/>
      <c r="JW87" s="61" t="str">
        <f>IF(JY87=0," ",VLOOKUP(JY87,PROTOKOL!$A:$F,6))</f>
        <v xml:space="preserve"> </v>
      </c>
      <c r="JX87" s="62"/>
      <c r="JY87" s="62"/>
      <c r="JZ87" s="62"/>
      <c r="KA87" s="63" t="str">
        <f>IF(JY87=0," ",(VLOOKUP(JY87,PROTOKOL!$A$1:$E$28,2))*JZ87)</f>
        <v xml:space="preserve"> </v>
      </c>
      <c r="KB87" s="64" t="str">
        <f t="shared" si="169"/>
        <v xml:space="preserve"> </v>
      </c>
      <c r="KC87" s="65" t="str">
        <f>IF(JY87=0," ",VLOOKUP(JY87,PROTOKOL!$A:$E,5,))</f>
        <v xml:space="preserve"> </v>
      </c>
      <c r="KD87" s="82" t="str">
        <f t="shared" si="170"/>
        <v xml:space="preserve"> </v>
      </c>
      <c r="KE87" s="61" t="str">
        <f>IF(KG87=0," ",VLOOKUP(KG87,PROTOKOL!$A:$F,6))</f>
        <v xml:space="preserve"> </v>
      </c>
      <c r="KF87" s="66"/>
      <c r="KG87" s="66"/>
      <c r="KH87" s="62"/>
      <c r="KI87" s="63" t="str">
        <f>IF(KG87=0," ",(VLOOKUP(KG87,PROTOKOL!$A$1:$E$28,2))*KH87)</f>
        <v xml:space="preserve"> </v>
      </c>
      <c r="KJ87" s="64" t="str">
        <f t="shared" si="171"/>
        <v xml:space="preserve"> </v>
      </c>
      <c r="KK87" s="65" t="str">
        <f>IF(KG87=0," ",VLOOKUP(KG87,PROTOKOL!$A:$E,5,))</f>
        <v xml:space="preserve"> </v>
      </c>
      <c r="KL87" s="82" t="str">
        <f t="shared" si="172"/>
        <v xml:space="preserve"> </v>
      </c>
      <c r="KM87" s="65"/>
      <c r="KN87" s="82" t="str">
        <f t="shared" si="213"/>
        <v xml:space="preserve"> </v>
      </c>
      <c r="KO87" s="117"/>
      <c r="KP87" s="227"/>
      <c r="KQ87" s="61" t="str">
        <f>IF(KS87=0," ",VLOOKUP(KS87,PROTOKOL!$A:$F,6))</f>
        <v>KOKU TESTİ</v>
      </c>
      <c r="KR87" s="62">
        <v>1</v>
      </c>
      <c r="KS87" s="62">
        <v>16</v>
      </c>
      <c r="KT87" s="62">
        <v>2</v>
      </c>
      <c r="KU87" s="63">
        <f>IF(KS87=0," ",(VLOOKUP(KS87,PROTOKOL!$A$1:$E$28,2))*KT87)</f>
        <v>0</v>
      </c>
      <c r="KV87" s="64">
        <f t="shared" si="173"/>
        <v>1</v>
      </c>
      <c r="KW87" s="65">
        <f>IF(KS87=0," ",VLOOKUP(KS87,PROTOKOL!$A:$E,5,))</f>
        <v>25.405435113750318</v>
      </c>
      <c r="KX87" s="82">
        <f>IF(KS87=0," ",KW87*KV87)/7.5*2</f>
        <v>6.7747826970000853</v>
      </c>
      <c r="KY87" s="61" t="str">
        <f>IF(LA87=0," ",VLOOKUP(LA87,PROTOKOL!$A:$F,6))</f>
        <v xml:space="preserve"> </v>
      </c>
      <c r="KZ87" s="66"/>
      <c r="LA87" s="66"/>
      <c r="LB87" s="62"/>
      <c r="LC87" s="63" t="str">
        <f>IF(LA87=0," ",(VLOOKUP(LA87,PROTOKOL!$A$1:$E$28,2))*LB87)</f>
        <v xml:space="preserve"> </v>
      </c>
      <c r="LD87" s="64" t="str">
        <f t="shared" si="175"/>
        <v xml:space="preserve"> </v>
      </c>
      <c r="LE87" s="65" t="str">
        <f>IF(LA87=0," ",VLOOKUP(LA87,PROTOKOL!$A:$E,5,))</f>
        <v xml:space="preserve"> </v>
      </c>
      <c r="LF87" s="82" t="str">
        <f t="shared" si="176"/>
        <v xml:space="preserve"> </v>
      </c>
      <c r="LG87" s="65"/>
      <c r="LH87" s="82" t="str">
        <f t="shared" si="214"/>
        <v xml:space="preserve"> </v>
      </c>
      <c r="LI87" s="117"/>
      <c r="LJ87" s="227"/>
      <c r="LK87" s="61" t="str">
        <f>IF(LM87=0," ",VLOOKUP(LM87,PROTOKOL!$A:$F,6))</f>
        <v xml:space="preserve"> </v>
      </c>
      <c r="LL87" s="62"/>
      <c r="LM87" s="62"/>
      <c r="LN87" s="62"/>
      <c r="LO87" s="63" t="str">
        <f>IF(LM87=0," ",(VLOOKUP(LM87,PROTOKOL!$A$1:$E$28,2))*LN87)</f>
        <v xml:space="preserve"> </v>
      </c>
      <c r="LP87" s="64" t="str">
        <f t="shared" si="177"/>
        <v xml:space="preserve"> </v>
      </c>
      <c r="LQ87" s="65" t="str">
        <f>IF(LM87=0," ",VLOOKUP(LM87,PROTOKOL!$A:$E,5,))</f>
        <v xml:space="preserve"> </v>
      </c>
      <c r="LR87" s="82" t="str">
        <f t="shared" si="178"/>
        <v xml:space="preserve"> </v>
      </c>
      <c r="LS87" s="61" t="str">
        <f>IF(LU87=0," ",VLOOKUP(LU87,PROTOKOL!$A:$F,6))</f>
        <v xml:space="preserve"> </v>
      </c>
      <c r="LT87" s="66"/>
      <c r="LU87" s="66"/>
      <c r="LV87" s="62"/>
      <c r="LW87" s="63" t="str">
        <f>IF(LU87=0," ",(VLOOKUP(LU87,PROTOKOL!$A$1:$E$28,2))*LV87)</f>
        <v xml:space="preserve"> </v>
      </c>
      <c r="LX87" s="64" t="str">
        <f t="shared" si="179"/>
        <v xml:space="preserve"> </v>
      </c>
      <c r="LY87" s="65" t="str">
        <f>IF(LU87=0," ",VLOOKUP(LU87,PROTOKOL!$A:$E,5,))</f>
        <v xml:space="preserve"> </v>
      </c>
      <c r="LZ87" s="82" t="str">
        <f t="shared" si="180"/>
        <v xml:space="preserve"> </v>
      </c>
      <c r="MA87" s="65"/>
      <c r="MB87" s="82" t="str">
        <f t="shared" si="215"/>
        <v xml:space="preserve"> </v>
      </c>
      <c r="MC87" s="117"/>
      <c r="MD87" s="227"/>
      <c r="ME87" s="61" t="str">
        <f>IF(MG87=0," ",VLOOKUP(MG87,PROTOKOL!$A:$F,6))</f>
        <v xml:space="preserve"> </v>
      </c>
      <c r="MF87" s="62"/>
      <c r="MG87" s="62"/>
      <c r="MH87" s="62"/>
      <c r="MI87" s="63" t="str">
        <f>IF(MG87=0," ",(VLOOKUP(MG87,PROTOKOL!$A$1:$E$28,2))*MH87)</f>
        <v xml:space="preserve"> </v>
      </c>
      <c r="MJ87" s="64" t="str">
        <f t="shared" si="181"/>
        <v xml:space="preserve"> </v>
      </c>
      <c r="MK87" s="65" t="str">
        <f>IF(MG87=0," ",VLOOKUP(MG87,PROTOKOL!$A:$E,5,))</f>
        <v xml:space="preserve"> </v>
      </c>
      <c r="ML87" s="82" t="str">
        <f t="shared" si="182"/>
        <v xml:space="preserve"> </v>
      </c>
      <c r="MM87" s="61" t="str">
        <f>IF(MO87=0," ",VLOOKUP(MO87,PROTOKOL!$A:$F,6))</f>
        <v xml:space="preserve"> </v>
      </c>
      <c r="MN87" s="66"/>
      <c r="MO87" s="66"/>
      <c r="MP87" s="62"/>
      <c r="MQ87" s="63" t="str">
        <f>IF(MO87=0," ",(VLOOKUP(MO87,PROTOKOL!$A$1:$E$28,2))*MP87)</f>
        <v xml:space="preserve"> </v>
      </c>
      <c r="MR87" s="64" t="str">
        <f t="shared" si="183"/>
        <v xml:space="preserve"> </v>
      </c>
      <c r="MS87" s="65" t="str">
        <f>IF(MO87=0," ",VLOOKUP(MO87,PROTOKOL!$A:$E,5,))</f>
        <v xml:space="preserve"> </v>
      </c>
      <c r="MT87" s="82" t="str">
        <f t="shared" si="184"/>
        <v xml:space="preserve"> </v>
      </c>
      <c r="MU87" s="65"/>
      <c r="MV87" s="82" t="str">
        <f t="shared" si="216"/>
        <v xml:space="preserve"> </v>
      </c>
      <c r="MW87" s="117"/>
      <c r="MX87" s="227"/>
      <c r="MY87" s="61" t="str">
        <f>IF(NA87=0," ",VLOOKUP(NA87,PROTOKOL!$A:$F,6))</f>
        <v xml:space="preserve"> </v>
      </c>
      <c r="MZ87" s="62"/>
      <c r="NA87" s="62"/>
      <c r="NB87" s="62"/>
      <c r="NC87" s="63" t="str">
        <f>IF(NA87=0," ",(VLOOKUP(NA87,PROTOKOL!$A$1:$E$28,2))*NB87)</f>
        <v xml:space="preserve"> </v>
      </c>
      <c r="ND87" s="64" t="str">
        <f t="shared" si="185"/>
        <v xml:space="preserve"> </v>
      </c>
      <c r="NE87" s="65" t="str">
        <f>IF(NA87=0," ",VLOOKUP(NA87,PROTOKOL!$A:$E,5,))</f>
        <v xml:space="preserve"> </v>
      </c>
      <c r="NF87" s="82" t="str">
        <f t="shared" si="186"/>
        <v xml:space="preserve"> </v>
      </c>
      <c r="NG87" s="61" t="str">
        <f>IF(NI87=0," ",VLOOKUP(NI87,PROTOKOL!$A:$F,6))</f>
        <v xml:space="preserve"> </v>
      </c>
      <c r="NH87" s="66"/>
      <c r="NI87" s="66"/>
      <c r="NJ87" s="62"/>
      <c r="NK87" s="63" t="str">
        <f>IF(NI87=0," ",(VLOOKUP(NI87,PROTOKOL!$A$1:$E$28,2))*NJ87)</f>
        <v xml:space="preserve"> </v>
      </c>
      <c r="NL87" s="64" t="str">
        <f t="shared" si="187"/>
        <v xml:space="preserve"> </v>
      </c>
      <c r="NM87" s="65" t="str">
        <f>IF(NI87=0," ",VLOOKUP(NI87,PROTOKOL!$A:$E,5,))</f>
        <v xml:space="preserve"> </v>
      </c>
      <c r="NN87" s="82" t="str">
        <f t="shared" si="188"/>
        <v xml:space="preserve"> </v>
      </c>
      <c r="NO87" s="65"/>
      <c r="NP87" s="82" t="str">
        <f t="shared" si="217"/>
        <v xml:space="preserve"> </v>
      </c>
      <c r="NQ87" s="117"/>
      <c r="NR87" s="227"/>
      <c r="NS87" s="61" t="str">
        <f>IF(NU87=0," ",VLOOKUP(NU87,PROTOKOL!$A:$F,6))</f>
        <v xml:space="preserve"> </v>
      </c>
      <c r="NT87" s="62"/>
      <c r="NU87" s="62"/>
      <c r="NV87" s="62"/>
      <c r="NW87" s="63" t="str">
        <f>IF(NU87=0," ",(VLOOKUP(NU87,PROTOKOL!$A$1:$E$28,2))*NV87)</f>
        <v xml:space="preserve"> </v>
      </c>
      <c r="NX87" s="64" t="str">
        <f t="shared" si="189"/>
        <v xml:space="preserve"> </v>
      </c>
      <c r="NY87" s="65" t="str">
        <f>IF(NU87=0," ",VLOOKUP(NU87,PROTOKOL!$A:$E,5,))</f>
        <v xml:space="preserve"> </v>
      </c>
      <c r="NZ87" s="82" t="str">
        <f t="shared" si="190"/>
        <v xml:space="preserve"> </v>
      </c>
      <c r="OA87" s="61" t="str">
        <f>IF(OC87=0," ",VLOOKUP(OC87,PROTOKOL!$A:$F,6))</f>
        <v xml:space="preserve"> </v>
      </c>
      <c r="OB87" s="66"/>
      <c r="OC87" s="66"/>
      <c r="OD87" s="62"/>
      <c r="OE87" s="63" t="str">
        <f>IF(OC87=0," ",(VLOOKUP(OC87,PROTOKOL!$A$1:$E$28,2))*OD87)</f>
        <v xml:space="preserve"> </v>
      </c>
      <c r="OF87" s="64" t="str">
        <f t="shared" si="191"/>
        <v xml:space="preserve"> </v>
      </c>
      <c r="OG87" s="65" t="str">
        <f>IF(OC87=0," ",VLOOKUP(OC87,PROTOKOL!$A:$E,5,))</f>
        <v xml:space="preserve"> </v>
      </c>
      <c r="OH87" s="82" t="str">
        <f t="shared" si="192"/>
        <v xml:space="preserve"> </v>
      </c>
      <c r="OI87" s="65"/>
      <c r="OJ87" s="82" t="str">
        <f t="shared" si="218"/>
        <v xml:space="preserve"> </v>
      </c>
      <c r="OK87" s="117"/>
      <c r="OL87" s="209">
        <v>22</v>
      </c>
      <c r="OM87" s="226"/>
      <c r="ON87" s="61" t="str">
        <f>IF(OP87=0," ",VLOOKUP(OP87,PROTOKOL!$A:$F,6))</f>
        <v xml:space="preserve"> </v>
      </c>
      <c r="OO87" s="62"/>
      <c r="OP87" s="62"/>
      <c r="OQ87" s="62"/>
      <c r="OR87" s="63" t="str">
        <f>IF(OP87=0," ",(VLOOKUP(OP87,PROTOKOL!$A$1:$E$28,2))*OQ87)</f>
        <v xml:space="preserve"> </v>
      </c>
      <c r="OS87" s="64" t="str">
        <f t="shared" si="193"/>
        <v xml:space="preserve"> </v>
      </c>
      <c r="OT87" s="65" t="str">
        <f>IF(OP87=0," ",VLOOKUP(OP87,PROTOKOL!$A:$E,5,))</f>
        <v xml:space="preserve"> </v>
      </c>
      <c r="OU87" s="82" t="str">
        <f t="shared" si="194"/>
        <v xml:space="preserve"> </v>
      </c>
      <c r="OV87" s="61" t="str">
        <f>IF(OX87=0," ",VLOOKUP(OX87,PROTOKOL!$A:$F,6))</f>
        <v xml:space="preserve"> </v>
      </c>
      <c r="OW87" s="66"/>
      <c r="OX87" s="66"/>
      <c r="OY87" s="62"/>
      <c r="OZ87" s="63" t="str">
        <f>IF(OX87=0," ",(VLOOKUP(OX87,PROTOKOL!$A$1:$E$28,2))*OY87)</f>
        <v xml:space="preserve"> </v>
      </c>
      <c r="PA87" s="64" t="str">
        <f t="shared" si="219"/>
        <v xml:space="preserve"> </v>
      </c>
      <c r="PB87" s="65" t="str">
        <f>IF(OX87=0," ",VLOOKUP(OX87,PROTOKOL!$A:$E,5,))</f>
        <v xml:space="preserve"> </v>
      </c>
      <c r="PC87" s="82" t="str">
        <f t="shared" si="220"/>
        <v xml:space="preserve"> </v>
      </c>
      <c r="PD87" s="82">
        <f t="shared" si="221"/>
        <v>0</v>
      </c>
      <c r="PE87" s="82" t="str">
        <f t="shared" si="222"/>
        <v xml:space="preserve"> </v>
      </c>
      <c r="PF87" s="117"/>
      <c r="PG87" s="227"/>
      <c r="PH87" s="61" t="str">
        <f>IF(PJ87=0," ",VLOOKUP(PJ87,PROTOKOL!$A:$F,6))</f>
        <v xml:space="preserve"> </v>
      </c>
      <c r="PI87" s="62"/>
      <c r="PJ87" s="62"/>
      <c r="PK87" s="62"/>
      <c r="PL87" s="63" t="str">
        <f>IF(PJ87=0," ",(VLOOKUP(PJ87,PROTOKOL!$A$1:$E$28,2))*PK87)</f>
        <v xml:space="preserve"> </v>
      </c>
      <c r="PM87" s="64" t="str">
        <f t="shared" si="195"/>
        <v xml:space="preserve"> </v>
      </c>
      <c r="PN87" s="65" t="str">
        <f>IF(PJ87=0," ",VLOOKUP(PJ87,PROTOKOL!$A:$E,5,))</f>
        <v xml:space="preserve"> </v>
      </c>
      <c r="PO87" s="82" t="str">
        <f t="shared" si="196"/>
        <v xml:space="preserve"> </v>
      </c>
      <c r="PP87" s="61" t="str">
        <f>IF(PR87=0," ",VLOOKUP(PR87,PROTOKOL!$A:$F,6))</f>
        <v xml:space="preserve"> </v>
      </c>
      <c r="PQ87" s="66"/>
      <c r="PR87" s="66"/>
      <c r="PS87" s="62"/>
      <c r="PT87" s="63" t="str">
        <f>IF(PR87=0," ",(VLOOKUP(PR87,PROTOKOL!$A$1:$E$28,2))*PS87)</f>
        <v xml:space="preserve"> </v>
      </c>
      <c r="PU87" s="64" t="str">
        <f t="shared" si="197"/>
        <v xml:space="preserve"> </v>
      </c>
      <c r="PV87" s="65" t="str">
        <f>IF(PR87=0," ",VLOOKUP(PR87,PROTOKOL!$A:$E,5,))</f>
        <v xml:space="preserve"> </v>
      </c>
      <c r="PW87" s="82" t="str">
        <f t="shared" si="198"/>
        <v xml:space="preserve"> </v>
      </c>
      <c r="PX87" s="65"/>
      <c r="PY87" s="82" t="str">
        <f t="shared" si="223"/>
        <v xml:space="preserve"> </v>
      </c>
      <c r="PZ87" s="117"/>
      <c r="QA87" s="117"/>
      <c r="QB87" s="117"/>
      <c r="QC87" s="117"/>
      <c r="QD87" s="117"/>
      <c r="QE87" s="117"/>
      <c r="QF87" s="117"/>
      <c r="QG87" s="117"/>
      <c r="QH87" s="117"/>
      <c r="QI87" s="117"/>
      <c r="QJ87" s="117"/>
      <c r="QK87" s="117"/>
      <c r="QL87" s="117"/>
      <c r="QM87" s="117"/>
      <c r="QN87" s="117"/>
      <c r="QO87" s="117"/>
    </row>
    <row r="88" spans="1:457" ht="12.75" customHeight="1">
      <c r="A88" s="58"/>
      <c r="B88" s="225">
        <v>23</v>
      </c>
      <c r="C88" s="61" t="str">
        <f>IF(E88=0," ",VLOOKUP(E88,PROTOKOL!$A:$F,6))</f>
        <v>VAKUM TEST</v>
      </c>
      <c r="D88" s="62">
        <v>197</v>
      </c>
      <c r="E88" s="62">
        <v>4</v>
      </c>
      <c r="F88" s="62">
        <v>6.5</v>
      </c>
      <c r="G88" s="63">
        <f>IF(E88=0," ",(VLOOKUP(E88,PROTOKOL!$A$1:$E$28,2))*F88)</f>
        <v>130</v>
      </c>
      <c r="H88" s="64">
        <f t="shared" si="113"/>
        <v>67</v>
      </c>
      <c r="I88" s="65">
        <f>IF(E88=0," ",VLOOKUP(E88,PROTOKOL!$A:$E,5,))</f>
        <v>0.32253749999999998</v>
      </c>
      <c r="J88" s="82">
        <f t="shared" si="114"/>
        <v>21.6100125</v>
      </c>
      <c r="K88" s="61" t="str">
        <f>IF(M88=0," ",VLOOKUP(M88,PROTOKOL!$A:$F,6))</f>
        <v xml:space="preserve"> </v>
      </c>
      <c r="L88" s="66"/>
      <c r="M88" s="66"/>
      <c r="N88" s="62"/>
      <c r="O88" s="63" t="str">
        <f>IF(M88=0," ",(VLOOKUP(M88,PROTOKOL!$A$1:$E$28,2))*N88)</f>
        <v xml:space="preserve"> </v>
      </c>
      <c r="P88" s="64" t="str">
        <f t="shared" si="115"/>
        <v xml:space="preserve"> </v>
      </c>
      <c r="Q88" s="65" t="str">
        <f>IF(M88=0," ",VLOOKUP(M88,PROTOKOL!$A:$E,5,))</f>
        <v xml:space="preserve"> </v>
      </c>
      <c r="R88" s="82" t="str">
        <f t="shared" si="116"/>
        <v xml:space="preserve"> </v>
      </c>
      <c r="S88" s="65"/>
      <c r="T88" s="82" t="str">
        <f t="shared" si="199"/>
        <v xml:space="preserve"> </v>
      </c>
      <c r="U88" s="117"/>
      <c r="V88" s="225">
        <v>23</v>
      </c>
      <c r="W88" s="61" t="str">
        <f>IF(Y88=0," ",VLOOKUP(Y88,PROTOKOL!$A:$F,6))</f>
        <v xml:space="preserve"> </v>
      </c>
      <c r="X88" s="62"/>
      <c r="Y88" s="62"/>
      <c r="Z88" s="62"/>
      <c r="AA88" s="63" t="str">
        <f>IF(Y88=0," ",(VLOOKUP(Y88,PROTOKOL!$A$1:$E$28,2))*Z88)</f>
        <v xml:space="preserve"> </v>
      </c>
      <c r="AB88" s="64" t="str">
        <f t="shared" si="117"/>
        <v xml:space="preserve"> </v>
      </c>
      <c r="AC88" s="65" t="str">
        <f>IF(Y88=0," ",VLOOKUP(Y88,PROTOKOL!$A:$E,5,))</f>
        <v xml:space="preserve"> </v>
      </c>
      <c r="AD88" s="82" t="str">
        <f t="shared" si="118"/>
        <v xml:space="preserve"> </v>
      </c>
      <c r="AE88" s="61" t="str">
        <f>IF(AG88=0," ",VLOOKUP(AG88,PROTOKOL!$A:$F,6))</f>
        <v xml:space="preserve"> </v>
      </c>
      <c r="AF88" s="66"/>
      <c r="AG88" s="66"/>
      <c r="AH88" s="62"/>
      <c r="AI88" s="63" t="str">
        <f>IF(AG88=0," ",(VLOOKUP(AG88,PROTOKOL!$A$1:$E$28,2))*AH88)</f>
        <v xml:space="preserve"> </v>
      </c>
      <c r="AJ88" s="64" t="str">
        <f t="shared" si="119"/>
        <v xml:space="preserve"> </v>
      </c>
      <c r="AK88" s="65" t="str">
        <f>IF(AG88=0," ",VLOOKUP(AG88,PROTOKOL!$A:$E,5,))</f>
        <v xml:space="preserve"> </v>
      </c>
      <c r="AL88" s="82" t="str">
        <f t="shared" si="120"/>
        <v xml:space="preserve"> </v>
      </c>
      <c r="AM88" s="65"/>
      <c r="AN88" s="82" t="str">
        <f t="shared" si="200"/>
        <v xml:space="preserve"> </v>
      </c>
      <c r="AO88" s="117"/>
      <c r="AP88" s="225">
        <v>23</v>
      </c>
      <c r="AQ88" s="61" t="str">
        <f>IF(AS88=0," ",VLOOKUP(AS88,PROTOKOL!$A:$F,6))</f>
        <v>VAKUM TEST</v>
      </c>
      <c r="AR88" s="62">
        <v>240</v>
      </c>
      <c r="AS88" s="62">
        <v>4</v>
      </c>
      <c r="AT88" s="62">
        <v>7.5</v>
      </c>
      <c r="AU88" s="63">
        <f>IF(AS88=0," ",(VLOOKUP(AS88,PROTOKOL!$A$1:$E$28,2))*AT88)</f>
        <v>150</v>
      </c>
      <c r="AV88" s="64">
        <f t="shared" si="121"/>
        <v>90</v>
      </c>
      <c r="AW88" s="65">
        <f>IF(AS88=0," ",VLOOKUP(AS88,PROTOKOL!$A:$E,5,))</f>
        <v>0.32253749999999998</v>
      </c>
      <c r="AX88" s="82">
        <f t="shared" si="122"/>
        <v>29.028374999999997</v>
      </c>
      <c r="AY88" s="61" t="str">
        <f>IF(BA88=0," ",VLOOKUP(BA88,PROTOKOL!$A:$F,6))</f>
        <v xml:space="preserve"> </v>
      </c>
      <c r="AZ88" s="66"/>
      <c r="BA88" s="66"/>
      <c r="BB88" s="62"/>
      <c r="BC88" s="63" t="str">
        <f>IF(BA88=0," ",(VLOOKUP(BA88,PROTOKOL!$A$1:$E$28,2))*BB88)</f>
        <v xml:space="preserve"> </v>
      </c>
      <c r="BD88" s="64" t="str">
        <f t="shared" si="123"/>
        <v xml:space="preserve"> </v>
      </c>
      <c r="BE88" s="65" t="str">
        <f>IF(BA88=0," ",VLOOKUP(BA88,PROTOKOL!$A:$E,5,))</f>
        <v xml:space="preserve"> </v>
      </c>
      <c r="BF88" s="82" t="str">
        <f t="shared" si="124"/>
        <v xml:space="preserve"> </v>
      </c>
      <c r="BG88" s="65"/>
      <c r="BH88" s="82" t="str">
        <f t="shared" si="201"/>
        <v xml:space="preserve"> </v>
      </c>
      <c r="BI88" s="117"/>
      <c r="BJ88" s="225">
        <v>23</v>
      </c>
      <c r="BK88" s="61" t="str">
        <f>IF(BM88=0," ",VLOOKUP(BM88,PROTOKOL!$A:$F,6))</f>
        <v>WNZL. LAV. VE DUV. ASMA KLZ</v>
      </c>
      <c r="BL88" s="62">
        <v>230</v>
      </c>
      <c r="BM88" s="62">
        <v>1</v>
      </c>
      <c r="BN88" s="62">
        <v>7.5</v>
      </c>
      <c r="BO88" s="63">
        <f>IF(BM88=0," ",(VLOOKUP(BM88,PROTOKOL!$A$1:$E$28,2))*BN88)</f>
        <v>144</v>
      </c>
      <c r="BP88" s="64">
        <f t="shared" si="125"/>
        <v>86</v>
      </c>
      <c r="BQ88" s="65">
        <f>IF(BM88=0," ",VLOOKUP(BM88,PROTOKOL!$A:$E,5,))</f>
        <v>0.33951315789473691</v>
      </c>
      <c r="BR88" s="82">
        <f t="shared" si="126"/>
        <v>29.198131578947375</v>
      </c>
      <c r="BS88" s="61" t="str">
        <f>IF(BU88=0," ",VLOOKUP(BU88,PROTOKOL!$A:$F,6))</f>
        <v xml:space="preserve"> </v>
      </c>
      <c r="BT88" s="66"/>
      <c r="BU88" s="66"/>
      <c r="BV88" s="62"/>
      <c r="BW88" s="63" t="str">
        <f>IF(BU88=0," ",(VLOOKUP(BU88,PROTOKOL!$A$1:$E$28,2))*BV88)</f>
        <v xml:space="preserve"> </v>
      </c>
      <c r="BX88" s="64" t="str">
        <f t="shared" si="127"/>
        <v xml:space="preserve"> </v>
      </c>
      <c r="BY88" s="65" t="str">
        <f>IF(BU88=0," ",VLOOKUP(BU88,PROTOKOL!$A:$E,5,))</f>
        <v xml:space="preserve"> </v>
      </c>
      <c r="BZ88" s="82" t="str">
        <f t="shared" si="128"/>
        <v xml:space="preserve"> </v>
      </c>
      <c r="CA88" s="65"/>
      <c r="CB88" s="82" t="str">
        <f t="shared" si="202"/>
        <v xml:space="preserve"> </v>
      </c>
      <c r="CC88" s="117"/>
      <c r="CD88" s="225">
        <v>23</v>
      </c>
      <c r="CE88" s="61" t="str">
        <f>IF(CG88=0," ",VLOOKUP(CG88,PROTOKOL!$A:$F,6))</f>
        <v>WNZL. LAV. VE DUV. ASMA KLZ</v>
      </c>
      <c r="CF88" s="62">
        <v>177</v>
      </c>
      <c r="CG88" s="62">
        <v>1</v>
      </c>
      <c r="CH88" s="62">
        <v>6.5</v>
      </c>
      <c r="CI88" s="63">
        <f>IF(CG88=0," ",(VLOOKUP(CG88,PROTOKOL!$A$1:$E$28,2))*CH88)</f>
        <v>124.8</v>
      </c>
      <c r="CJ88" s="64">
        <f t="shared" si="129"/>
        <v>52.2</v>
      </c>
      <c r="CK88" s="65">
        <f>IF(CG88=0," ",VLOOKUP(CG88,PROTOKOL!$A:$E,5,))</f>
        <v>0.33951315789473691</v>
      </c>
      <c r="CL88" s="82">
        <f t="shared" si="130"/>
        <v>17.722586842105269</v>
      </c>
      <c r="CM88" s="61" t="str">
        <f>IF(CO88=0," ",VLOOKUP(CO88,PROTOKOL!$A:$F,6))</f>
        <v>DEPO ÜRÜN KONTROL</v>
      </c>
      <c r="CN88" s="66">
        <v>1</v>
      </c>
      <c r="CO88" s="66">
        <v>23</v>
      </c>
      <c r="CP88" s="62">
        <v>3</v>
      </c>
      <c r="CQ88" s="63">
        <f>IF(CO88=0," ",(VLOOKUP(CO88,PROTOKOL!$A$1:$E$28,2))*CP88)</f>
        <v>0</v>
      </c>
      <c r="CR88" s="64">
        <f t="shared" si="131"/>
        <v>1</v>
      </c>
      <c r="CS88" s="65">
        <f>IF(CO88=0," ",VLOOKUP(CO88,PROTOKOL!$A:$E,5,))</f>
        <v>22.864891602375288</v>
      </c>
      <c r="CT88" s="82">
        <f>IF(CO88=0," ",CS88*CR88)/7.5*3</f>
        <v>9.1459566409501143</v>
      </c>
      <c r="CU88" s="65">
        <v>6</v>
      </c>
      <c r="CV88" s="82">
        <f t="shared" si="203"/>
        <v>18.291913281900229</v>
      </c>
      <c r="CW88" s="117"/>
      <c r="CX88" s="225">
        <v>23</v>
      </c>
      <c r="CY88" s="61" t="str">
        <f>IF(DA88=0," ",VLOOKUP(DA88,PROTOKOL!$A:$F,6))</f>
        <v xml:space="preserve"> </v>
      </c>
      <c r="CZ88" s="62"/>
      <c r="DA88" s="62"/>
      <c r="DB88" s="62"/>
      <c r="DC88" s="63" t="str">
        <f>IF(DA88=0," ",(VLOOKUP(DA88,PROTOKOL!$A$1:$E$28,2))*DB88)</f>
        <v xml:space="preserve"> </v>
      </c>
      <c r="DD88" s="64" t="str">
        <f t="shared" si="133"/>
        <v xml:space="preserve"> </v>
      </c>
      <c r="DE88" s="65" t="str">
        <f>IF(DA88=0," ",VLOOKUP(DA88,PROTOKOL!$A:$E,5,))</f>
        <v xml:space="preserve"> </v>
      </c>
      <c r="DF88" s="82" t="str">
        <f t="shared" si="134"/>
        <v xml:space="preserve"> </v>
      </c>
      <c r="DG88" s="61" t="str">
        <f>IF(DI88=0," ",VLOOKUP(DI88,PROTOKOL!$A:$F,6))</f>
        <v xml:space="preserve"> </v>
      </c>
      <c r="DH88" s="66"/>
      <c r="DI88" s="66"/>
      <c r="DJ88" s="62"/>
      <c r="DK88" s="63" t="str">
        <f>IF(DI88=0," ",(VLOOKUP(DI88,PROTOKOL!$A$1:$E$28,2))*DJ88)</f>
        <v xml:space="preserve"> </v>
      </c>
      <c r="DL88" s="64" t="str">
        <f t="shared" si="135"/>
        <v xml:space="preserve"> </v>
      </c>
      <c r="DM88" s="65" t="str">
        <f>IF(DI88=0," ",VLOOKUP(DI88,PROTOKOL!$A:$E,5,))</f>
        <v xml:space="preserve"> </v>
      </c>
      <c r="DN88" s="82" t="str">
        <f t="shared" si="136"/>
        <v xml:space="preserve"> </v>
      </c>
      <c r="DO88" s="65"/>
      <c r="DP88" s="82" t="str">
        <f t="shared" si="204"/>
        <v xml:space="preserve"> </v>
      </c>
      <c r="DQ88" s="117"/>
      <c r="DR88" s="225">
        <v>23</v>
      </c>
      <c r="DS88" s="61" t="str">
        <f>IF(DU88=0," ",VLOOKUP(DU88,PROTOKOL!$A:$F,6))</f>
        <v>VAKUM TEST</v>
      </c>
      <c r="DT88" s="62">
        <v>232</v>
      </c>
      <c r="DU88" s="62">
        <v>4</v>
      </c>
      <c r="DV88" s="62">
        <v>7.5</v>
      </c>
      <c r="DW88" s="63">
        <f>IF(DU88=0," ",(VLOOKUP(DU88,PROTOKOL!$A$1:$E$28,2))*DV88)</f>
        <v>150</v>
      </c>
      <c r="DX88" s="64">
        <f t="shared" si="137"/>
        <v>82</v>
      </c>
      <c r="DY88" s="65">
        <f>IF(DU88=0," ",VLOOKUP(DU88,PROTOKOL!$A:$E,5,))</f>
        <v>0.32253749999999998</v>
      </c>
      <c r="DZ88" s="82">
        <f t="shared" si="138"/>
        <v>26.448074999999999</v>
      </c>
      <c r="EA88" s="61" t="str">
        <f>IF(EC88=0," ",VLOOKUP(EC88,PROTOKOL!$A:$F,6))</f>
        <v xml:space="preserve"> </v>
      </c>
      <c r="EB88" s="66"/>
      <c r="EC88" s="66"/>
      <c r="ED88" s="62"/>
      <c r="EE88" s="63" t="str">
        <f>IF(EC88=0," ",(VLOOKUP(EC88,PROTOKOL!$A$1:$E$28,2))*ED88)</f>
        <v xml:space="preserve"> </v>
      </c>
      <c r="EF88" s="64" t="str">
        <f t="shared" si="139"/>
        <v xml:space="preserve"> </v>
      </c>
      <c r="EG88" s="65" t="str">
        <f>IF(EC88=0," ",VLOOKUP(EC88,PROTOKOL!$A:$E,5,))</f>
        <v xml:space="preserve"> </v>
      </c>
      <c r="EH88" s="82" t="str">
        <f t="shared" si="140"/>
        <v xml:space="preserve"> </v>
      </c>
      <c r="EI88" s="65"/>
      <c r="EJ88" s="82" t="str">
        <f t="shared" si="205"/>
        <v xml:space="preserve"> </v>
      </c>
      <c r="EK88" s="117"/>
      <c r="EL88" s="225">
        <v>23</v>
      </c>
      <c r="EM88" s="61" t="str">
        <f>IF(EO88=0," ",VLOOKUP(EO88,PROTOKOL!$A:$F,6))</f>
        <v>SIZDIRMAZLIK TAMİR</v>
      </c>
      <c r="EN88" s="62">
        <v>112</v>
      </c>
      <c r="EO88" s="62">
        <v>11</v>
      </c>
      <c r="EP88" s="62">
        <v>6.5</v>
      </c>
      <c r="EQ88" s="63">
        <f>IF(EO88=0," ",(VLOOKUP(EO88,PROTOKOL!$A$1:$E$28,2))*EP88)</f>
        <v>67.600000000000009</v>
      </c>
      <c r="ER88" s="64">
        <f t="shared" si="141"/>
        <v>44.399999999999991</v>
      </c>
      <c r="ES88" s="65">
        <f>IF(EO88=0," ",VLOOKUP(EO88,PROTOKOL!$A:$E,5,))</f>
        <v>0.61435714285714293</v>
      </c>
      <c r="ET88" s="82">
        <f t="shared" si="142"/>
        <v>27.277457142857141</v>
      </c>
      <c r="EU88" s="61" t="str">
        <f>IF(EW88=0," ",VLOOKUP(EW88,PROTOKOL!$A:$F,6))</f>
        <v>ÜRÜN KONTROL</v>
      </c>
      <c r="EV88" s="66">
        <v>1</v>
      </c>
      <c r="EW88" s="66">
        <v>19</v>
      </c>
      <c r="EX88" s="62">
        <v>3</v>
      </c>
      <c r="EY88" s="63">
        <f>IF(EW88=0," ",(VLOOKUP(EW88,PROTOKOL!$A$1:$E$28,2))*EX88)</f>
        <v>0</v>
      </c>
      <c r="EZ88" s="64">
        <f t="shared" si="143"/>
        <v>1</v>
      </c>
      <c r="FA88" s="65">
        <f>IF(EW88=0," ",VLOOKUP(EW88,PROTOKOL!$A:$E,5,))</f>
        <v>22.864891602375288</v>
      </c>
      <c r="FB88" s="82">
        <f>IF(EW88=0," ",FA88*EZ88)/7.5*3</f>
        <v>9.1459566409501143</v>
      </c>
      <c r="FC88" s="65">
        <v>6</v>
      </c>
      <c r="FD88" s="82">
        <f t="shared" si="206"/>
        <v>18.291913281900229</v>
      </c>
      <c r="FE88" s="117"/>
      <c r="FF88" s="225">
        <v>23</v>
      </c>
      <c r="FG88" s="61" t="str">
        <f>IF(FI88=0," ",VLOOKUP(FI88,PROTOKOL!$A:$F,6))</f>
        <v xml:space="preserve"> </v>
      </c>
      <c r="FH88" s="62"/>
      <c r="FI88" s="62"/>
      <c r="FJ88" s="62"/>
      <c r="FK88" s="63" t="str">
        <f>IF(FI88=0," ",(VLOOKUP(FI88,PROTOKOL!$A$1:$E$28,2))*FJ88)</f>
        <v xml:space="preserve"> </v>
      </c>
      <c r="FL88" s="64" t="str">
        <f t="shared" si="145"/>
        <v xml:space="preserve"> </v>
      </c>
      <c r="FM88" s="65" t="str">
        <f>IF(FI88=0," ",VLOOKUP(FI88,PROTOKOL!$A:$E,5,))</f>
        <v xml:space="preserve"> </v>
      </c>
      <c r="FN88" s="82" t="str">
        <f t="shared" si="146"/>
        <v xml:space="preserve"> </v>
      </c>
      <c r="FO88" s="61" t="str">
        <f>IF(FQ88=0," ",VLOOKUP(FQ88,PROTOKOL!$A:$F,6))</f>
        <v xml:space="preserve"> </v>
      </c>
      <c r="FP88" s="66"/>
      <c r="FQ88" s="66"/>
      <c r="FR88" s="62"/>
      <c r="FS88" s="63" t="str">
        <f>IF(FQ88=0," ",(VLOOKUP(FQ88,PROTOKOL!$A$1:$E$28,2))*FR88)</f>
        <v xml:space="preserve"> </v>
      </c>
      <c r="FT88" s="64" t="str">
        <f t="shared" si="147"/>
        <v xml:space="preserve"> </v>
      </c>
      <c r="FU88" s="65" t="str">
        <f>IF(FQ88=0," ",VLOOKUP(FQ88,PROTOKOL!$A:$E,5,))</f>
        <v xml:space="preserve"> </v>
      </c>
      <c r="FV88" s="82" t="str">
        <f t="shared" si="148"/>
        <v xml:space="preserve"> </v>
      </c>
      <c r="FW88" s="65"/>
      <c r="FX88" s="82" t="str">
        <f t="shared" si="207"/>
        <v xml:space="preserve"> </v>
      </c>
      <c r="FY88" s="117"/>
      <c r="FZ88" s="225">
        <v>23</v>
      </c>
      <c r="GA88" s="61" t="str">
        <f>IF(GC88=0," ",VLOOKUP(GC88,PROTOKOL!$A:$F,6))</f>
        <v>SIZDIRMAZLIK TAMİR</v>
      </c>
      <c r="GB88" s="62">
        <v>120</v>
      </c>
      <c r="GC88" s="62">
        <v>11</v>
      </c>
      <c r="GD88" s="62">
        <v>7.5</v>
      </c>
      <c r="GE88" s="63">
        <f>IF(GC88=0," ",(VLOOKUP(GC88,PROTOKOL!$A$1:$E$28,2))*GD88)</f>
        <v>78</v>
      </c>
      <c r="GF88" s="64">
        <f t="shared" si="149"/>
        <v>42</v>
      </c>
      <c r="GG88" s="65">
        <f>IF(GC88=0," ",VLOOKUP(GC88,PROTOKOL!$A:$E,5,))</f>
        <v>0.61435714285714293</v>
      </c>
      <c r="GH88" s="82">
        <f t="shared" si="150"/>
        <v>25.803000000000004</v>
      </c>
      <c r="GI88" s="61" t="str">
        <f>IF(GK88=0," ",VLOOKUP(GK88,PROTOKOL!$A:$F,6))</f>
        <v xml:space="preserve"> </v>
      </c>
      <c r="GJ88" s="66"/>
      <c r="GK88" s="66"/>
      <c r="GL88" s="62"/>
      <c r="GM88" s="63" t="str">
        <f>IF(GK88=0," ",(VLOOKUP(GK88,PROTOKOL!$A$1:$E$28,2))*GL88)</f>
        <v xml:space="preserve"> </v>
      </c>
      <c r="GN88" s="64" t="str">
        <f t="shared" si="151"/>
        <v xml:space="preserve"> </v>
      </c>
      <c r="GO88" s="65" t="str">
        <f>IF(GK88=0," ",VLOOKUP(GK88,PROTOKOL!$A:$E,5,))</f>
        <v xml:space="preserve"> </v>
      </c>
      <c r="GP88" s="82" t="str">
        <f t="shared" si="152"/>
        <v xml:space="preserve"> </v>
      </c>
      <c r="GQ88" s="65"/>
      <c r="GR88" s="82" t="str">
        <f t="shared" si="208"/>
        <v xml:space="preserve"> </v>
      </c>
      <c r="GS88" s="117"/>
      <c r="GT88" s="225">
        <v>23</v>
      </c>
      <c r="GU88" s="61" t="str">
        <f>IF(GW88=0," ",VLOOKUP(GW88,PROTOKOL!$A:$F,6))</f>
        <v xml:space="preserve"> </v>
      </c>
      <c r="GV88" s="62"/>
      <c r="GW88" s="62"/>
      <c r="GX88" s="62"/>
      <c r="GY88" s="63" t="str">
        <f>IF(GW88=0," ",(VLOOKUP(GW88,PROTOKOL!$A$1:$E$28,2))*GX88)</f>
        <v xml:space="preserve"> </v>
      </c>
      <c r="GZ88" s="64" t="str">
        <f t="shared" si="153"/>
        <v xml:space="preserve"> </v>
      </c>
      <c r="HA88" s="65" t="str">
        <f>IF(GW88=0," ",VLOOKUP(GW88,PROTOKOL!$A:$E,5,))</f>
        <v xml:space="preserve"> </v>
      </c>
      <c r="HB88" s="82" t="str">
        <f t="shared" si="154"/>
        <v xml:space="preserve"> </v>
      </c>
      <c r="HC88" s="61" t="str">
        <f>IF(HE88=0," ",VLOOKUP(HE88,PROTOKOL!$A:$F,6))</f>
        <v xml:space="preserve"> </v>
      </c>
      <c r="HD88" s="66"/>
      <c r="HE88" s="66"/>
      <c r="HF88" s="62"/>
      <c r="HG88" s="63" t="str">
        <f>IF(HE88=0," ",(VLOOKUP(HE88,PROTOKOL!$A$1:$E$28,2))*HF88)</f>
        <v xml:space="preserve"> </v>
      </c>
      <c r="HH88" s="64" t="str">
        <f t="shared" si="155"/>
        <v xml:space="preserve"> </v>
      </c>
      <c r="HI88" s="65" t="str">
        <f>IF(HE88=0," ",VLOOKUP(HE88,PROTOKOL!$A:$E,5,))</f>
        <v xml:space="preserve"> </v>
      </c>
      <c r="HJ88" s="82" t="str">
        <f t="shared" si="156"/>
        <v xml:space="preserve"> </v>
      </c>
      <c r="HK88" s="65"/>
      <c r="HL88" s="82" t="str">
        <f t="shared" si="209"/>
        <v xml:space="preserve"> </v>
      </c>
      <c r="HM88" s="117"/>
      <c r="HN88" s="225">
        <v>23</v>
      </c>
      <c r="HO88" s="61" t="str">
        <f>IF(HQ88=0," ",VLOOKUP(HQ88,PROTOKOL!$A:$F,6))</f>
        <v xml:space="preserve"> </v>
      </c>
      <c r="HP88" s="62"/>
      <c r="HQ88" s="62"/>
      <c r="HR88" s="62"/>
      <c r="HS88" s="63" t="str">
        <f>IF(HQ88=0," ",(VLOOKUP(HQ88,PROTOKOL!$A$1:$E$28,2))*HR88)</f>
        <v xml:space="preserve"> </v>
      </c>
      <c r="HT88" s="64" t="str">
        <f t="shared" si="157"/>
        <v xml:space="preserve"> </v>
      </c>
      <c r="HU88" s="65" t="str">
        <f>IF(HQ88=0," ",VLOOKUP(HQ88,PROTOKOL!$A:$E,5,))</f>
        <v xml:space="preserve"> </v>
      </c>
      <c r="HV88" s="82" t="str">
        <f t="shared" si="158"/>
        <v xml:space="preserve"> </v>
      </c>
      <c r="HW88" s="61" t="str">
        <f>IF(HY88=0," ",VLOOKUP(HY88,PROTOKOL!$A:$F,6))</f>
        <v xml:space="preserve"> </v>
      </c>
      <c r="HX88" s="66"/>
      <c r="HY88" s="66"/>
      <c r="HZ88" s="62"/>
      <c r="IA88" s="63" t="str">
        <f>IF(HY88=0," ",(VLOOKUP(HY88,PROTOKOL!$A$1:$E$28,2))*HZ88)</f>
        <v xml:space="preserve"> </v>
      </c>
      <c r="IB88" s="64" t="str">
        <f t="shared" si="159"/>
        <v xml:space="preserve"> </v>
      </c>
      <c r="IC88" s="65" t="str">
        <f>IF(HY88=0," ",VLOOKUP(HY88,PROTOKOL!$A:$E,5,))</f>
        <v xml:space="preserve"> </v>
      </c>
      <c r="ID88" s="82" t="str">
        <f t="shared" si="160"/>
        <v xml:space="preserve"> </v>
      </c>
      <c r="IE88" s="65"/>
      <c r="IF88" s="82" t="str">
        <f t="shared" si="210"/>
        <v xml:space="preserve"> </v>
      </c>
      <c r="IG88" s="117"/>
      <c r="IH88" s="225">
        <v>23</v>
      </c>
      <c r="II88" s="61" t="str">
        <f>IF(IK88=0," ",VLOOKUP(IK88,PROTOKOL!$A:$F,6))</f>
        <v xml:space="preserve"> </v>
      </c>
      <c r="IJ88" s="62"/>
      <c r="IK88" s="62"/>
      <c r="IL88" s="62"/>
      <c r="IM88" s="63" t="str">
        <f>IF(IK88=0," ",(VLOOKUP(IK88,PROTOKOL!$A$1:$E$28,2))*IL88)</f>
        <v xml:space="preserve"> </v>
      </c>
      <c r="IN88" s="64" t="str">
        <f t="shared" si="161"/>
        <v xml:space="preserve"> </v>
      </c>
      <c r="IO88" s="65" t="str">
        <f>IF(IK88=0," ",VLOOKUP(IK88,PROTOKOL!$A:$E,5,))</f>
        <v xml:space="preserve"> </v>
      </c>
      <c r="IP88" s="82" t="str">
        <f t="shared" si="162"/>
        <v xml:space="preserve"> </v>
      </c>
      <c r="IQ88" s="61" t="str">
        <f>IF(IS88=0," ",VLOOKUP(IS88,PROTOKOL!$A:$F,6))</f>
        <v xml:space="preserve"> </v>
      </c>
      <c r="IR88" s="66"/>
      <c r="IS88" s="66"/>
      <c r="IT88" s="62"/>
      <c r="IU88" s="63" t="str">
        <f>IF(IS88=0," ",(VLOOKUP(IS88,PROTOKOL!$A$1:$E$28,2))*IT88)</f>
        <v xml:space="preserve"> </v>
      </c>
      <c r="IV88" s="64" t="str">
        <f t="shared" si="163"/>
        <v xml:space="preserve"> </v>
      </c>
      <c r="IW88" s="65" t="str">
        <f>IF(IS88=0," ",VLOOKUP(IS88,PROTOKOL!$A:$E,5,))</f>
        <v xml:space="preserve"> </v>
      </c>
      <c r="IX88" s="82" t="str">
        <f t="shared" si="164"/>
        <v xml:space="preserve"> </v>
      </c>
      <c r="IY88" s="65"/>
      <c r="IZ88" s="82" t="str">
        <f t="shared" si="211"/>
        <v xml:space="preserve"> </v>
      </c>
      <c r="JA88" s="117"/>
      <c r="JB88" s="225">
        <v>23</v>
      </c>
      <c r="JC88" s="61" t="str">
        <f>IF(JE88=0," ",VLOOKUP(JE88,PROTOKOL!$A:$F,6))</f>
        <v>PERDE KESME SULU SİST.</v>
      </c>
      <c r="JD88" s="62">
        <v>80</v>
      </c>
      <c r="JE88" s="62">
        <v>8</v>
      </c>
      <c r="JF88" s="62">
        <v>4</v>
      </c>
      <c r="JG88" s="63">
        <f>IF(JE88=0," ",(VLOOKUP(JE88,PROTOKOL!$A$1:$E$28,2))*JF88)</f>
        <v>52.266666666666666</v>
      </c>
      <c r="JH88" s="64">
        <f t="shared" si="165"/>
        <v>27.733333333333334</v>
      </c>
      <c r="JI88" s="65">
        <f>IF(JE88=0," ",VLOOKUP(JE88,PROTOKOL!$A:$E,5,))</f>
        <v>0.49621153846153848</v>
      </c>
      <c r="JJ88" s="82">
        <f t="shared" si="166"/>
        <v>13.761600000000001</v>
      </c>
      <c r="JK88" s="61" t="str">
        <f>IF(JM88=0," ",VLOOKUP(JM88,PROTOKOL!$A:$F,6))</f>
        <v xml:space="preserve"> </v>
      </c>
      <c r="JL88" s="66"/>
      <c r="JM88" s="66"/>
      <c r="JN88" s="62"/>
      <c r="JO88" s="63" t="str">
        <f>IF(JM88=0," ",(VLOOKUP(JM88,PROTOKOL!$A$1:$E$28,2))*JN88)</f>
        <v xml:space="preserve"> </v>
      </c>
      <c r="JP88" s="64" t="str">
        <f t="shared" si="167"/>
        <v xml:space="preserve"> </v>
      </c>
      <c r="JQ88" s="65" t="str">
        <f>IF(JM88=0," ",VLOOKUP(JM88,PROTOKOL!$A:$E,5,))</f>
        <v xml:space="preserve"> </v>
      </c>
      <c r="JR88" s="82" t="str">
        <f t="shared" si="168"/>
        <v xml:space="preserve"> </v>
      </c>
      <c r="JS88" s="65"/>
      <c r="JT88" s="82" t="str">
        <f t="shared" si="212"/>
        <v xml:space="preserve"> </v>
      </c>
      <c r="JU88" s="117"/>
      <c r="JV88" s="225">
        <v>23</v>
      </c>
      <c r="JW88" s="61" t="str">
        <f>IF(JY88=0," ",VLOOKUP(JY88,PROTOKOL!$A:$F,6))</f>
        <v xml:space="preserve"> </v>
      </c>
      <c r="JX88" s="62"/>
      <c r="JY88" s="62"/>
      <c r="JZ88" s="62"/>
      <c r="KA88" s="63" t="str">
        <f>IF(JY88=0," ",(VLOOKUP(JY88,PROTOKOL!$A$1:$E$28,2))*JZ88)</f>
        <v xml:space="preserve"> </v>
      </c>
      <c r="KB88" s="64" t="str">
        <f t="shared" si="169"/>
        <v xml:space="preserve"> </v>
      </c>
      <c r="KC88" s="65" t="str">
        <f>IF(JY88=0," ",VLOOKUP(JY88,PROTOKOL!$A:$E,5,))</f>
        <v xml:space="preserve"> </v>
      </c>
      <c r="KD88" s="82" t="str">
        <f t="shared" si="170"/>
        <v xml:space="preserve"> </v>
      </c>
      <c r="KE88" s="61" t="str">
        <f>IF(KG88=0," ",VLOOKUP(KG88,PROTOKOL!$A:$F,6))</f>
        <v xml:space="preserve"> </v>
      </c>
      <c r="KF88" s="66"/>
      <c r="KG88" s="66"/>
      <c r="KH88" s="62"/>
      <c r="KI88" s="63" t="str">
        <f>IF(KG88=0," ",(VLOOKUP(KG88,PROTOKOL!$A$1:$E$28,2))*KH88)</f>
        <v xml:space="preserve"> </v>
      </c>
      <c r="KJ88" s="64" t="str">
        <f t="shared" si="171"/>
        <v xml:space="preserve"> </v>
      </c>
      <c r="KK88" s="65" t="str">
        <f>IF(KG88=0," ",VLOOKUP(KG88,PROTOKOL!$A:$E,5,))</f>
        <v xml:space="preserve"> </v>
      </c>
      <c r="KL88" s="82" t="str">
        <f t="shared" si="172"/>
        <v xml:space="preserve"> </v>
      </c>
      <c r="KM88" s="65"/>
      <c r="KN88" s="82" t="str">
        <f t="shared" si="213"/>
        <v xml:space="preserve"> </v>
      </c>
      <c r="KO88" s="117"/>
      <c r="KP88" s="225">
        <v>23</v>
      </c>
      <c r="KQ88" s="61" t="str">
        <f>IF(KS88=0," ",VLOOKUP(KS88,PROTOKOL!$A:$F,6))</f>
        <v>VAKUM TEST</v>
      </c>
      <c r="KR88" s="62"/>
      <c r="KS88" s="62">
        <v>4</v>
      </c>
      <c r="KT88" s="62"/>
      <c r="KU88" s="63">
        <f>IF(KS88=0," ",(VLOOKUP(KS88,PROTOKOL!$A$1:$E$28,2))*KT88)</f>
        <v>0</v>
      </c>
      <c r="KV88" s="64" t="str">
        <f t="shared" si="173"/>
        <v xml:space="preserve"> </v>
      </c>
      <c r="KW88" s="65">
        <f>IF(KS88=0," ",VLOOKUP(KS88,PROTOKOL!$A:$E,5,))</f>
        <v>0.32253749999999998</v>
      </c>
      <c r="KX88" s="82" t="e">
        <f t="shared" si="174"/>
        <v>#VALUE!</v>
      </c>
      <c r="KY88" s="61" t="str">
        <f>IF(LA88=0," ",VLOOKUP(LA88,PROTOKOL!$A:$F,6))</f>
        <v xml:space="preserve"> </v>
      </c>
      <c r="KZ88" s="66"/>
      <c r="LA88" s="66"/>
      <c r="LB88" s="62"/>
      <c r="LC88" s="63" t="str">
        <f>IF(LA88=0," ",(VLOOKUP(LA88,PROTOKOL!$A$1:$E$28,2))*LB88)</f>
        <v xml:space="preserve"> </v>
      </c>
      <c r="LD88" s="64" t="str">
        <f t="shared" si="175"/>
        <v xml:space="preserve"> </v>
      </c>
      <c r="LE88" s="65" t="str">
        <f>IF(LA88=0," ",VLOOKUP(LA88,PROTOKOL!$A:$E,5,))</f>
        <v xml:space="preserve"> </v>
      </c>
      <c r="LF88" s="82" t="str">
        <f t="shared" si="176"/>
        <v xml:space="preserve"> </v>
      </c>
      <c r="LG88" s="65"/>
      <c r="LH88" s="82" t="str">
        <f t="shared" si="214"/>
        <v xml:space="preserve"> </v>
      </c>
      <c r="LI88" s="117"/>
      <c r="LJ88" s="225">
        <v>23</v>
      </c>
      <c r="LK88" s="61" t="str">
        <f>IF(LM88=0," ",VLOOKUP(LM88,PROTOKOL!$A:$F,6))</f>
        <v xml:space="preserve"> </v>
      </c>
      <c r="LL88" s="62"/>
      <c r="LM88" s="62"/>
      <c r="LN88" s="62"/>
      <c r="LO88" s="63" t="str">
        <f>IF(LM88=0," ",(VLOOKUP(LM88,PROTOKOL!$A$1:$E$28,2))*LN88)</f>
        <v xml:space="preserve"> </v>
      </c>
      <c r="LP88" s="64" t="str">
        <f t="shared" si="177"/>
        <v xml:space="preserve"> </v>
      </c>
      <c r="LQ88" s="65" t="str">
        <f>IF(LM88=0," ",VLOOKUP(LM88,PROTOKOL!$A:$E,5,))</f>
        <v xml:space="preserve"> </v>
      </c>
      <c r="LR88" s="82" t="str">
        <f t="shared" si="178"/>
        <v xml:space="preserve"> </v>
      </c>
      <c r="LS88" s="61" t="str">
        <f>IF(LU88=0," ",VLOOKUP(LU88,PROTOKOL!$A:$F,6))</f>
        <v>PANTOGRAF LAVABO TAŞLAMA</v>
      </c>
      <c r="LT88" s="66">
        <v>100</v>
      </c>
      <c r="LU88" s="66">
        <v>9</v>
      </c>
      <c r="LV88" s="62">
        <v>7.5</v>
      </c>
      <c r="LW88" s="63">
        <f>IF(LU88=0," ",(VLOOKUP(LU88,PROTOKOL!$A$1:$E$28,2))*LV88)</f>
        <v>65</v>
      </c>
      <c r="LX88" s="64">
        <f t="shared" si="179"/>
        <v>35</v>
      </c>
      <c r="LY88" s="65">
        <f>IF(LU88=0," ",VLOOKUP(LU88,PROTOKOL!$A:$E,5,))</f>
        <v>0.73722857142857134</v>
      </c>
      <c r="LZ88" s="82">
        <f t="shared" si="180"/>
        <v>25.802999999999997</v>
      </c>
      <c r="MA88" s="65">
        <v>15</v>
      </c>
      <c r="MB88" s="82">
        <f t="shared" si="215"/>
        <v>51.605999999999995</v>
      </c>
      <c r="MC88" s="117"/>
      <c r="MD88" s="225">
        <v>23</v>
      </c>
      <c r="ME88" s="61" t="str">
        <f>IF(MG88=0," ",VLOOKUP(MG88,PROTOKOL!$A:$F,6))</f>
        <v>PANTOGRAF LAVABO TAŞLAMA</v>
      </c>
      <c r="MF88" s="62">
        <v>107</v>
      </c>
      <c r="MG88" s="62">
        <v>9</v>
      </c>
      <c r="MH88" s="62">
        <v>7.5</v>
      </c>
      <c r="MI88" s="63">
        <f>IF(MG88=0," ",(VLOOKUP(MG88,PROTOKOL!$A$1:$E$28,2))*MH88)</f>
        <v>65</v>
      </c>
      <c r="MJ88" s="64">
        <f t="shared" si="181"/>
        <v>42</v>
      </c>
      <c r="MK88" s="65">
        <f>IF(MG88=0," ",VLOOKUP(MG88,PROTOKOL!$A:$E,5,))</f>
        <v>0.73722857142857134</v>
      </c>
      <c r="ML88" s="82">
        <f t="shared" si="182"/>
        <v>30.963599999999996</v>
      </c>
      <c r="MM88" s="61" t="str">
        <f>IF(MO88=0," ",VLOOKUP(MO88,PROTOKOL!$A:$F,6))</f>
        <v xml:space="preserve"> </v>
      </c>
      <c r="MN88" s="66"/>
      <c r="MO88" s="66"/>
      <c r="MP88" s="62"/>
      <c r="MQ88" s="63" t="str">
        <f>IF(MO88=0," ",(VLOOKUP(MO88,PROTOKOL!$A$1:$E$28,2))*MP88)</f>
        <v xml:space="preserve"> </v>
      </c>
      <c r="MR88" s="64" t="str">
        <f t="shared" si="183"/>
        <v xml:space="preserve"> </v>
      </c>
      <c r="MS88" s="65" t="str">
        <f>IF(MO88=0," ",VLOOKUP(MO88,PROTOKOL!$A:$E,5,))</f>
        <v xml:space="preserve"> </v>
      </c>
      <c r="MT88" s="82" t="str">
        <f t="shared" si="184"/>
        <v xml:space="preserve"> </v>
      </c>
      <c r="MU88" s="65"/>
      <c r="MV88" s="82" t="str">
        <f t="shared" si="216"/>
        <v xml:space="preserve"> </v>
      </c>
      <c r="MW88" s="117"/>
      <c r="MX88" s="225">
        <v>23</v>
      </c>
      <c r="MY88" s="61" t="str">
        <f>IF(NA88=0," ",VLOOKUP(NA88,PROTOKOL!$A:$F,6))</f>
        <v xml:space="preserve"> </v>
      </c>
      <c r="MZ88" s="62"/>
      <c r="NA88" s="62"/>
      <c r="NB88" s="62"/>
      <c r="NC88" s="63" t="str">
        <f>IF(NA88=0," ",(VLOOKUP(NA88,PROTOKOL!$A$1:$E$28,2))*NB88)</f>
        <v xml:space="preserve"> </v>
      </c>
      <c r="ND88" s="64" t="str">
        <f t="shared" si="185"/>
        <v xml:space="preserve"> </v>
      </c>
      <c r="NE88" s="65" t="str">
        <f>IF(NA88=0," ",VLOOKUP(NA88,PROTOKOL!$A:$E,5,))</f>
        <v xml:space="preserve"> </v>
      </c>
      <c r="NF88" s="82" t="str">
        <f t="shared" si="186"/>
        <v xml:space="preserve"> </v>
      </c>
      <c r="NG88" s="61" t="str">
        <f>IF(NI88=0," ",VLOOKUP(NI88,PROTOKOL!$A:$F,6))</f>
        <v xml:space="preserve"> </v>
      </c>
      <c r="NH88" s="66"/>
      <c r="NI88" s="66"/>
      <c r="NJ88" s="62"/>
      <c r="NK88" s="63" t="str">
        <f>IF(NI88=0," ",(VLOOKUP(NI88,PROTOKOL!$A$1:$E$28,2))*NJ88)</f>
        <v xml:space="preserve"> </v>
      </c>
      <c r="NL88" s="64" t="str">
        <f t="shared" si="187"/>
        <v xml:space="preserve"> </v>
      </c>
      <c r="NM88" s="65" t="str">
        <f>IF(NI88=0," ",VLOOKUP(NI88,PROTOKOL!$A:$E,5,))</f>
        <v xml:space="preserve"> </v>
      </c>
      <c r="NN88" s="82" t="str">
        <f t="shared" si="188"/>
        <v xml:space="preserve"> </v>
      </c>
      <c r="NO88" s="65"/>
      <c r="NP88" s="82" t="str">
        <f t="shared" si="217"/>
        <v xml:space="preserve"> </v>
      </c>
      <c r="NQ88" s="117"/>
      <c r="NR88" s="225">
        <v>23</v>
      </c>
      <c r="NS88" s="61" t="str">
        <f>IF(NU88=0," ",VLOOKUP(NU88,PROTOKOL!$A:$F,6))</f>
        <v>VAKUM TEST</v>
      </c>
      <c r="NT88" s="62">
        <v>240</v>
      </c>
      <c r="NU88" s="62">
        <v>4</v>
      </c>
      <c r="NV88" s="62">
        <v>7.5</v>
      </c>
      <c r="NW88" s="63">
        <f>IF(NU88=0," ",(VLOOKUP(NU88,PROTOKOL!$A$1:$E$28,2))*NV88)</f>
        <v>150</v>
      </c>
      <c r="NX88" s="64">
        <f t="shared" si="189"/>
        <v>90</v>
      </c>
      <c r="NY88" s="65">
        <f>IF(NU88=0," ",VLOOKUP(NU88,PROTOKOL!$A:$E,5,))</f>
        <v>0.32253749999999998</v>
      </c>
      <c r="NZ88" s="82">
        <f t="shared" si="190"/>
        <v>29.028374999999997</v>
      </c>
      <c r="OA88" s="61" t="str">
        <f>IF(OC88=0," ",VLOOKUP(OC88,PROTOKOL!$A:$F,6))</f>
        <v xml:space="preserve"> </v>
      </c>
      <c r="OB88" s="66"/>
      <c r="OC88" s="66"/>
      <c r="OD88" s="62"/>
      <c r="OE88" s="63" t="str">
        <f>IF(OC88=0," ",(VLOOKUP(OC88,PROTOKOL!$A$1:$E$28,2))*OD88)</f>
        <v xml:space="preserve"> </v>
      </c>
      <c r="OF88" s="64" t="str">
        <f t="shared" si="191"/>
        <v xml:space="preserve"> </v>
      </c>
      <c r="OG88" s="65" t="str">
        <f>IF(OC88=0," ",VLOOKUP(OC88,PROTOKOL!$A:$E,5,))</f>
        <v xml:space="preserve"> </v>
      </c>
      <c r="OH88" s="82" t="str">
        <f t="shared" si="192"/>
        <v xml:space="preserve"> </v>
      </c>
      <c r="OI88" s="65"/>
      <c r="OJ88" s="82" t="str">
        <f t="shared" si="218"/>
        <v xml:space="preserve"> </v>
      </c>
      <c r="OK88" s="117"/>
      <c r="OL88" s="207">
        <v>23</v>
      </c>
      <c r="OM88" s="225">
        <v>23</v>
      </c>
      <c r="ON88" s="61" t="str">
        <f>IF(OP88=0," ",VLOOKUP(OP88,PROTOKOL!$A:$F,6))</f>
        <v xml:space="preserve"> </v>
      </c>
      <c r="OO88" s="62"/>
      <c r="OP88" s="62"/>
      <c r="OQ88" s="62"/>
      <c r="OR88" s="63" t="str">
        <f>IF(OP88=0," ",(VLOOKUP(OP88,PROTOKOL!$A$1:$E$28,2))*OQ88)</f>
        <v xml:space="preserve"> </v>
      </c>
      <c r="OS88" s="64" t="str">
        <f t="shared" si="193"/>
        <v xml:space="preserve"> </v>
      </c>
      <c r="OT88" s="65" t="str">
        <f>IF(OP88=0," ",VLOOKUP(OP88,PROTOKOL!$A:$E,5,))</f>
        <v xml:space="preserve"> </v>
      </c>
      <c r="OU88" s="82" t="str">
        <f t="shared" si="194"/>
        <v xml:space="preserve"> </v>
      </c>
      <c r="OV88" s="61" t="str">
        <f>IF(OX88=0," ",VLOOKUP(OX88,PROTOKOL!$A:$F,6))</f>
        <v xml:space="preserve"> </v>
      </c>
      <c r="OW88" s="66"/>
      <c r="OX88" s="66"/>
      <c r="OY88" s="62"/>
      <c r="OZ88" s="63" t="str">
        <f>IF(OX88=0," ",(VLOOKUP(OX88,PROTOKOL!$A$1:$E$28,2))*OY88)</f>
        <v xml:space="preserve"> </v>
      </c>
      <c r="PA88" s="64" t="str">
        <f t="shared" si="219"/>
        <v xml:space="preserve"> </v>
      </c>
      <c r="PB88" s="65" t="str">
        <f>IF(OX88=0," ",VLOOKUP(OX88,PROTOKOL!$A:$E,5,))</f>
        <v xml:space="preserve"> </v>
      </c>
      <c r="PC88" s="82" t="str">
        <f t="shared" si="220"/>
        <v xml:space="preserve"> </v>
      </c>
      <c r="PD88" s="82">
        <f t="shared" si="221"/>
        <v>0</v>
      </c>
      <c r="PE88" s="82" t="str">
        <f t="shared" si="222"/>
        <v xml:space="preserve"> </v>
      </c>
      <c r="PF88" s="117"/>
      <c r="PG88" s="225">
        <v>23</v>
      </c>
      <c r="PH88" s="61" t="str">
        <f>IF(PJ88=0," ",VLOOKUP(PJ88,PROTOKOL!$A:$F,6))</f>
        <v>PANTOGRAF LAVABO TAŞLAMA</v>
      </c>
      <c r="PI88" s="62">
        <v>105</v>
      </c>
      <c r="PJ88" s="62">
        <v>9</v>
      </c>
      <c r="PK88" s="62">
        <v>7.5</v>
      </c>
      <c r="PL88" s="63">
        <f>IF(PJ88=0," ",(VLOOKUP(PJ88,PROTOKOL!$A$1:$E$28,2))*PK88)</f>
        <v>65</v>
      </c>
      <c r="PM88" s="64">
        <f t="shared" si="195"/>
        <v>40</v>
      </c>
      <c r="PN88" s="65">
        <f>IF(PJ88=0," ",VLOOKUP(PJ88,PROTOKOL!$A:$E,5,))</f>
        <v>0.73722857142857134</v>
      </c>
      <c r="PO88" s="82">
        <f t="shared" si="196"/>
        <v>29.489142857142852</v>
      </c>
      <c r="PP88" s="61" t="str">
        <f>IF(PR88=0," ",VLOOKUP(PR88,PROTOKOL!$A:$F,6))</f>
        <v xml:space="preserve"> </v>
      </c>
      <c r="PQ88" s="66"/>
      <c r="PR88" s="66"/>
      <c r="PS88" s="62"/>
      <c r="PT88" s="63" t="str">
        <f>IF(PR88=0," ",(VLOOKUP(PR88,PROTOKOL!$A$1:$E$28,2))*PS88)</f>
        <v xml:space="preserve"> </v>
      </c>
      <c r="PU88" s="64" t="str">
        <f t="shared" si="197"/>
        <v xml:space="preserve"> </v>
      </c>
      <c r="PV88" s="65" t="str">
        <f>IF(PR88=0," ",VLOOKUP(PR88,PROTOKOL!$A:$E,5,))</f>
        <v xml:space="preserve"> </v>
      </c>
      <c r="PW88" s="82" t="str">
        <f t="shared" si="198"/>
        <v xml:space="preserve"> </v>
      </c>
      <c r="PX88" s="65"/>
      <c r="PY88" s="82" t="str">
        <f t="shared" si="223"/>
        <v xml:space="preserve"> </v>
      </c>
      <c r="PZ88" s="117"/>
      <c r="QA88" s="117"/>
      <c r="QB88" s="117"/>
      <c r="QC88" s="117"/>
      <c r="QD88" s="117"/>
      <c r="QE88" s="117"/>
      <c r="QF88" s="117"/>
      <c r="QG88" s="117"/>
      <c r="QH88" s="117"/>
      <c r="QI88" s="117"/>
      <c r="QJ88" s="117"/>
      <c r="QK88" s="117"/>
      <c r="QL88" s="117"/>
      <c r="QM88" s="117"/>
      <c r="QN88" s="117"/>
      <c r="QO88" s="117"/>
    </row>
    <row r="89" spans="1:457" ht="12.75" customHeight="1">
      <c r="B89" s="226"/>
      <c r="C89" s="61" t="str">
        <f>IF(E89=0," ",VLOOKUP(E89,PROTOKOL!$A:$F,6))</f>
        <v>KOKU TESTİ</v>
      </c>
      <c r="D89" s="62">
        <v>1</v>
      </c>
      <c r="E89" s="62">
        <v>16</v>
      </c>
      <c r="F89" s="62">
        <v>1</v>
      </c>
      <c r="G89" s="63">
        <f>IF(E89=0," ",(VLOOKUP(E89,PROTOKOL!$A$1:$E$28,2))*F89)</f>
        <v>0</v>
      </c>
      <c r="H89" s="64">
        <f t="shared" si="113"/>
        <v>1</v>
      </c>
      <c r="I89" s="65">
        <f>IF(E89=0," ",VLOOKUP(E89,PROTOKOL!$A:$E,5,))</f>
        <v>25.405435113750318</v>
      </c>
      <c r="J89" s="82">
        <f>IF(E89=0," ",I89*H89)/7.5*1</f>
        <v>3.3873913485000426</v>
      </c>
      <c r="K89" s="61" t="str">
        <f>IF(M89=0," ",VLOOKUP(M89,PROTOKOL!$A:$F,6))</f>
        <v xml:space="preserve"> </v>
      </c>
      <c r="L89" s="66"/>
      <c r="M89" s="66"/>
      <c r="N89" s="62"/>
      <c r="O89" s="63" t="str">
        <f>IF(M89=0," ",(VLOOKUP(M89,PROTOKOL!$A$1:$E$28,2))*N89)</f>
        <v xml:space="preserve"> </v>
      </c>
      <c r="P89" s="64" t="str">
        <f t="shared" si="115"/>
        <v xml:space="preserve"> </v>
      </c>
      <c r="Q89" s="65" t="str">
        <f>IF(M89=0," ",VLOOKUP(M89,PROTOKOL!$A:$E,5,))</f>
        <v xml:space="preserve"> </v>
      </c>
      <c r="R89" s="82" t="str">
        <f t="shared" si="116"/>
        <v xml:space="preserve"> </v>
      </c>
      <c r="S89" s="65"/>
      <c r="T89" s="82" t="str">
        <f t="shared" si="199"/>
        <v xml:space="preserve"> </v>
      </c>
      <c r="U89" s="185" t="str">
        <f>IF(F88+F89+F90=7.5,"ü","û")</f>
        <v>ü</v>
      </c>
      <c r="V89" s="226"/>
      <c r="W89" s="61" t="s">
        <v>115</v>
      </c>
      <c r="X89" s="62"/>
      <c r="Y89" s="62"/>
      <c r="Z89" s="62"/>
      <c r="AA89" s="63" t="str">
        <f>IF(Y89=0," ",(VLOOKUP(Y89,PROTOKOL!$A$1:$E$28,2))*Z89)</f>
        <v xml:space="preserve"> </v>
      </c>
      <c r="AB89" s="64" t="str">
        <f t="shared" si="117"/>
        <v xml:space="preserve"> </v>
      </c>
      <c r="AC89" s="65" t="str">
        <f>IF(Y89=0," ",VLOOKUP(Y89,PROTOKOL!$A:$E,5,))</f>
        <v xml:space="preserve"> </v>
      </c>
      <c r="AD89" s="82" t="str">
        <f t="shared" si="118"/>
        <v xml:space="preserve"> </v>
      </c>
      <c r="AE89" s="61" t="str">
        <f>IF(AG89=0," ",VLOOKUP(AG89,PROTOKOL!$A:$F,6))</f>
        <v xml:space="preserve"> </v>
      </c>
      <c r="AF89" s="66"/>
      <c r="AG89" s="66"/>
      <c r="AH89" s="62"/>
      <c r="AI89" s="63" t="str">
        <f>IF(AG89=0," ",(VLOOKUP(AG89,PROTOKOL!$A$1:$E$28,2))*AH89)</f>
        <v xml:space="preserve"> </v>
      </c>
      <c r="AJ89" s="64" t="str">
        <f t="shared" si="119"/>
        <v xml:space="preserve"> </v>
      </c>
      <c r="AK89" s="65" t="str">
        <f>IF(AG89=0," ",VLOOKUP(AG89,PROTOKOL!$A:$E,5,))</f>
        <v xml:space="preserve"> </v>
      </c>
      <c r="AL89" s="82" t="str">
        <f t="shared" si="120"/>
        <v xml:space="preserve"> </v>
      </c>
      <c r="AM89" s="65"/>
      <c r="AN89" s="82" t="str">
        <f t="shared" si="200"/>
        <v xml:space="preserve"> </v>
      </c>
      <c r="AO89" s="185" t="str">
        <f>IF(Z88+Z89+Z90=7.5,"ü","û")</f>
        <v>û</v>
      </c>
      <c r="AP89" s="226"/>
      <c r="AQ89" s="61" t="str">
        <f>IF(AS89=0," ",VLOOKUP(AS89,PROTOKOL!$A:$F,6))</f>
        <v xml:space="preserve"> </v>
      </c>
      <c r="AR89" s="62"/>
      <c r="AS89" s="62"/>
      <c r="AT89" s="62"/>
      <c r="AU89" s="63" t="str">
        <f>IF(AS89=0," ",(VLOOKUP(AS89,PROTOKOL!$A$1:$E$28,2))*AT89)</f>
        <v xml:space="preserve"> </v>
      </c>
      <c r="AV89" s="64" t="str">
        <f t="shared" si="121"/>
        <v xml:space="preserve"> </v>
      </c>
      <c r="AW89" s="65" t="str">
        <f>IF(AS89=0," ",VLOOKUP(AS89,PROTOKOL!$A:$E,5,))</f>
        <v xml:space="preserve"> </v>
      </c>
      <c r="AX89" s="82" t="str">
        <f t="shared" si="122"/>
        <v xml:space="preserve"> </v>
      </c>
      <c r="AY89" s="61" t="str">
        <f>IF(BA89=0," ",VLOOKUP(BA89,PROTOKOL!$A:$F,6))</f>
        <v xml:space="preserve"> </v>
      </c>
      <c r="AZ89" s="66"/>
      <c r="BA89" s="66"/>
      <c r="BB89" s="62"/>
      <c r="BC89" s="63" t="str">
        <f>IF(BA89=0," ",(VLOOKUP(BA89,PROTOKOL!$A$1:$E$28,2))*BB89)</f>
        <v xml:space="preserve"> </v>
      </c>
      <c r="BD89" s="64" t="str">
        <f t="shared" si="123"/>
        <v xml:space="preserve"> </v>
      </c>
      <c r="BE89" s="65" t="str">
        <f>IF(BA89=0," ",VLOOKUP(BA89,PROTOKOL!$A:$E,5,))</f>
        <v xml:space="preserve"> </v>
      </c>
      <c r="BF89" s="82" t="str">
        <f t="shared" si="124"/>
        <v xml:space="preserve"> </v>
      </c>
      <c r="BG89" s="65"/>
      <c r="BH89" s="82" t="str">
        <f t="shared" si="201"/>
        <v xml:space="preserve"> </v>
      </c>
      <c r="BI89" s="185" t="str">
        <f>IF(AT88+AT89+AT90=7.5,"ü","û")</f>
        <v>ü</v>
      </c>
      <c r="BJ89" s="226"/>
      <c r="BK89" s="61" t="str">
        <f>IF(BM89=0," ",VLOOKUP(BM89,PROTOKOL!$A:$F,6))</f>
        <v xml:space="preserve"> </v>
      </c>
      <c r="BL89" s="62"/>
      <c r="BM89" s="62"/>
      <c r="BN89" s="62"/>
      <c r="BO89" s="63" t="str">
        <f>IF(BM89=0," ",(VLOOKUP(BM89,PROTOKOL!$A$1:$E$28,2))*BN89)</f>
        <v xml:space="preserve"> </v>
      </c>
      <c r="BP89" s="64" t="str">
        <f t="shared" si="125"/>
        <v xml:space="preserve"> </v>
      </c>
      <c r="BQ89" s="65" t="str">
        <f>IF(BM89=0," ",VLOOKUP(BM89,PROTOKOL!$A:$E,5,))</f>
        <v xml:space="preserve"> </v>
      </c>
      <c r="BR89" s="82" t="str">
        <f t="shared" si="126"/>
        <v xml:space="preserve"> </v>
      </c>
      <c r="BS89" s="61" t="str">
        <f>IF(BU89=0," ",VLOOKUP(BU89,PROTOKOL!$A:$F,6))</f>
        <v xml:space="preserve"> </v>
      </c>
      <c r="BT89" s="66"/>
      <c r="BU89" s="66"/>
      <c r="BV89" s="62"/>
      <c r="BW89" s="63" t="str">
        <f>IF(BU89=0," ",(VLOOKUP(BU89,PROTOKOL!$A$1:$E$28,2))*BV89)</f>
        <v xml:space="preserve"> </v>
      </c>
      <c r="BX89" s="64" t="str">
        <f t="shared" si="127"/>
        <v xml:space="preserve"> </v>
      </c>
      <c r="BY89" s="65" t="str">
        <f>IF(BU89=0," ",VLOOKUP(BU89,PROTOKOL!$A:$E,5,))</f>
        <v xml:space="preserve"> </v>
      </c>
      <c r="BZ89" s="82" t="str">
        <f t="shared" si="128"/>
        <v xml:space="preserve"> </v>
      </c>
      <c r="CA89" s="65"/>
      <c r="CB89" s="82" t="str">
        <f t="shared" si="202"/>
        <v xml:space="preserve"> </v>
      </c>
      <c r="CC89" s="185" t="str">
        <f>IF(AT88+AT89+AT90=7.5,"ü","û")</f>
        <v>ü</v>
      </c>
      <c r="CD89" s="226"/>
      <c r="CE89" s="61" t="str">
        <f>IF(CG89=0," ",VLOOKUP(CG89,PROTOKOL!$A:$F,6))</f>
        <v>VAKUM TEST</v>
      </c>
      <c r="CF89" s="62">
        <v>16</v>
      </c>
      <c r="CG89" s="62">
        <v>4</v>
      </c>
      <c r="CH89" s="62">
        <v>0.5</v>
      </c>
      <c r="CI89" s="63">
        <f>IF(CG89=0," ",(VLOOKUP(CG89,PROTOKOL!$A$1:$E$28,2))*CH89)</f>
        <v>10</v>
      </c>
      <c r="CJ89" s="64">
        <f t="shared" si="129"/>
        <v>6</v>
      </c>
      <c r="CK89" s="65">
        <f>IF(CG89=0," ",VLOOKUP(CG89,PROTOKOL!$A:$E,5,))</f>
        <v>0.32253749999999998</v>
      </c>
      <c r="CL89" s="82">
        <f t="shared" si="130"/>
        <v>1.935225</v>
      </c>
      <c r="CM89" s="61" t="str">
        <f>IF(CO89=0," ",VLOOKUP(CO89,PROTOKOL!$A:$F,6))</f>
        <v xml:space="preserve"> </v>
      </c>
      <c r="CN89" s="66"/>
      <c r="CO89" s="66"/>
      <c r="CP89" s="62"/>
      <c r="CQ89" s="63" t="str">
        <f>IF(CO89=0," ",(VLOOKUP(CO89,PROTOKOL!$A$1:$E$28,2))*CP89)</f>
        <v xml:space="preserve"> </v>
      </c>
      <c r="CR89" s="64" t="str">
        <f t="shared" si="131"/>
        <v xml:space="preserve"> </v>
      </c>
      <c r="CS89" s="65" t="str">
        <f>IF(CO89=0," ",VLOOKUP(CO89,PROTOKOL!$A:$E,5,))</f>
        <v xml:space="preserve"> </v>
      </c>
      <c r="CT89" s="82" t="str">
        <f t="shared" si="132"/>
        <v xml:space="preserve"> </v>
      </c>
      <c r="CU89" s="65"/>
      <c r="CV89" s="82" t="str">
        <f t="shared" si="203"/>
        <v xml:space="preserve"> </v>
      </c>
      <c r="CW89" s="185" t="str">
        <f>IF(CH88+CH89+CH90=7.5,"ü","û")</f>
        <v>ü</v>
      </c>
      <c r="CX89" s="226"/>
      <c r="CY89" s="61" t="s">
        <v>48</v>
      </c>
      <c r="CZ89" s="62"/>
      <c r="DA89" s="62"/>
      <c r="DB89" s="62"/>
      <c r="DC89" s="63" t="str">
        <f>IF(DA89=0," ",(VLOOKUP(DA89,PROTOKOL!$A$1:$E$28,2))*DB89)</f>
        <v xml:space="preserve"> </v>
      </c>
      <c r="DD89" s="64" t="str">
        <f t="shared" si="133"/>
        <v xml:space="preserve"> </v>
      </c>
      <c r="DE89" s="65" t="str">
        <f>IF(DA89=0," ",VLOOKUP(DA89,PROTOKOL!$A:$E,5,))</f>
        <v xml:space="preserve"> </v>
      </c>
      <c r="DF89" s="82" t="str">
        <f t="shared" si="134"/>
        <v xml:space="preserve"> </v>
      </c>
      <c r="DG89" s="61" t="str">
        <f>IF(DI89=0," ",VLOOKUP(DI89,PROTOKOL!$A:$F,6))</f>
        <v xml:space="preserve"> </v>
      </c>
      <c r="DH89" s="66"/>
      <c r="DI89" s="66"/>
      <c r="DJ89" s="62"/>
      <c r="DK89" s="63" t="str">
        <f>IF(DI89=0," ",(VLOOKUP(DI89,PROTOKOL!$A$1:$E$28,2))*DJ89)</f>
        <v xml:space="preserve"> </v>
      </c>
      <c r="DL89" s="64" t="str">
        <f t="shared" si="135"/>
        <v xml:space="preserve"> </v>
      </c>
      <c r="DM89" s="65" t="str">
        <f>IF(DI89=0," ",VLOOKUP(DI89,PROTOKOL!$A:$E,5,))</f>
        <v xml:space="preserve"> </v>
      </c>
      <c r="DN89" s="82" t="str">
        <f t="shared" si="136"/>
        <v xml:space="preserve"> </v>
      </c>
      <c r="DO89" s="65"/>
      <c r="DP89" s="82" t="str">
        <f t="shared" si="204"/>
        <v xml:space="preserve"> </v>
      </c>
      <c r="DQ89" s="185" t="str">
        <f>IF(DB88+DB89+DB90=7.5,"ü","û")</f>
        <v>û</v>
      </c>
      <c r="DR89" s="226"/>
      <c r="DS89" s="61" t="str">
        <f>IF(DU89=0," ",VLOOKUP(DU89,PROTOKOL!$A:$F,6))</f>
        <v xml:space="preserve"> </v>
      </c>
      <c r="DT89" s="62"/>
      <c r="DU89" s="62"/>
      <c r="DV89" s="62"/>
      <c r="DW89" s="63" t="str">
        <f>IF(DU89=0," ",(VLOOKUP(DU89,PROTOKOL!$A$1:$E$28,2))*DV89)</f>
        <v xml:space="preserve"> </v>
      </c>
      <c r="DX89" s="64" t="str">
        <f t="shared" si="137"/>
        <v xml:space="preserve"> </v>
      </c>
      <c r="DY89" s="65" t="str">
        <f>IF(DU89=0," ",VLOOKUP(DU89,PROTOKOL!$A:$E,5,))</f>
        <v xml:space="preserve"> </v>
      </c>
      <c r="DZ89" s="82" t="str">
        <f t="shared" si="138"/>
        <v xml:space="preserve"> </v>
      </c>
      <c r="EA89" s="61" t="str">
        <f>IF(EC89=0," ",VLOOKUP(EC89,PROTOKOL!$A:$F,6))</f>
        <v xml:space="preserve"> </v>
      </c>
      <c r="EB89" s="66"/>
      <c r="EC89" s="66"/>
      <c r="ED89" s="62"/>
      <c r="EE89" s="63" t="str">
        <f>IF(EC89=0," ",(VLOOKUP(EC89,PROTOKOL!$A$1:$E$28,2))*ED89)</f>
        <v xml:space="preserve"> </v>
      </c>
      <c r="EF89" s="64" t="str">
        <f t="shared" si="139"/>
        <v xml:space="preserve"> </v>
      </c>
      <c r="EG89" s="65" t="str">
        <f>IF(EC89=0," ",VLOOKUP(EC89,PROTOKOL!$A:$E,5,))</f>
        <v xml:space="preserve"> </v>
      </c>
      <c r="EH89" s="82" t="str">
        <f t="shared" si="140"/>
        <v xml:space="preserve"> </v>
      </c>
      <c r="EI89" s="65"/>
      <c r="EJ89" s="82" t="str">
        <f t="shared" si="205"/>
        <v xml:space="preserve"> </v>
      </c>
      <c r="EK89" s="185" t="str">
        <f>IF(DB88+DB89+DB90=7.5,"ü","û")</f>
        <v>û</v>
      </c>
      <c r="EL89" s="226"/>
      <c r="EM89" s="61" t="str">
        <f>IF(EO89=0," ",VLOOKUP(EO89,PROTOKOL!$A:$F,6))</f>
        <v>ÜRÜN KONTROL</v>
      </c>
      <c r="EN89" s="62">
        <v>1</v>
      </c>
      <c r="EO89" s="62">
        <v>19</v>
      </c>
      <c r="EP89" s="62">
        <v>1</v>
      </c>
      <c r="EQ89" s="63">
        <f>IF(EO89=0," ",(VLOOKUP(EO89,PROTOKOL!$A$1:$E$28,2))*EP89)</f>
        <v>0</v>
      </c>
      <c r="ER89" s="64">
        <f t="shared" si="141"/>
        <v>1</v>
      </c>
      <c r="ES89" s="65">
        <f>IF(EO89=0," ",VLOOKUP(EO89,PROTOKOL!$A:$E,5,))</f>
        <v>22.864891602375288</v>
      </c>
      <c r="ET89" s="82">
        <f>IF(EO89=0," ",ES89*ER89)/7.5*1</f>
        <v>3.0486522136500382</v>
      </c>
      <c r="EU89" s="61" t="str">
        <f>IF(EW89=0," ",VLOOKUP(EW89,PROTOKOL!$A:$F,6))</f>
        <v xml:space="preserve"> </v>
      </c>
      <c r="EV89" s="66"/>
      <c r="EW89" s="66"/>
      <c r="EX89" s="62"/>
      <c r="EY89" s="63" t="str">
        <f>IF(EW89=0," ",(VLOOKUP(EW89,PROTOKOL!$A$1:$E$28,2))*EX89)</f>
        <v xml:space="preserve"> </v>
      </c>
      <c r="EZ89" s="64" t="str">
        <f t="shared" si="143"/>
        <v xml:space="preserve"> </v>
      </c>
      <c r="FA89" s="65" t="str">
        <f>IF(EW89=0," ",VLOOKUP(EW89,PROTOKOL!$A:$E,5,))</f>
        <v xml:space="preserve"> </v>
      </c>
      <c r="FB89" s="82" t="str">
        <f t="shared" si="144"/>
        <v xml:space="preserve"> </v>
      </c>
      <c r="FC89" s="65"/>
      <c r="FD89" s="82" t="str">
        <f t="shared" si="206"/>
        <v xml:space="preserve"> </v>
      </c>
      <c r="FE89" s="185" t="str">
        <f>IF(EP88+EP89+EP90=7.5,"ü","û")</f>
        <v>ü</v>
      </c>
      <c r="FF89" s="226"/>
      <c r="FG89" s="61" t="s">
        <v>115</v>
      </c>
      <c r="FH89" s="62"/>
      <c r="FI89" s="62"/>
      <c r="FJ89" s="62"/>
      <c r="FK89" s="63" t="str">
        <f>IF(FI89=0," ",(VLOOKUP(FI89,PROTOKOL!$A$1:$E$28,2))*FJ89)</f>
        <v xml:space="preserve"> </v>
      </c>
      <c r="FL89" s="64" t="str">
        <f t="shared" si="145"/>
        <v xml:space="preserve"> </v>
      </c>
      <c r="FM89" s="65" t="str">
        <f>IF(FI89=0," ",VLOOKUP(FI89,PROTOKOL!$A:$E,5,))</f>
        <v xml:space="preserve"> </v>
      </c>
      <c r="FN89" s="82" t="str">
        <f t="shared" si="146"/>
        <v xml:space="preserve"> </v>
      </c>
      <c r="FO89" s="61" t="str">
        <f>IF(FQ89=0," ",VLOOKUP(FQ89,PROTOKOL!$A:$F,6))</f>
        <v xml:space="preserve"> </v>
      </c>
      <c r="FP89" s="66"/>
      <c r="FQ89" s="66"/>
      <c r="FR89" s="62"/>
      <c r="FS89" s="63" t="str">
        <f>IF(FQ89=0," ",(VLOOKUP(FQ89,PROTOKOL!$A$1:$E$28,2))*FR89)</f>
        <v xml:space="preserve"> </v>
      </c>
      <c r="FT89" s="64" t="str">
        <f t="shared" si="147"/>
        <v xml:space="preserve"> </v>
      </c>
      <c r="FU89" s="65" t="str">
        <f>IF(FQ89=0," ",VLOOKUP(FQ89,PROTOKOL!$A:$E,5,))</f>
        <v xml:space="preserve"> </v>
      </c>
      <c r="FV89" s="82" t="str">
        <f t="shared" si="148"/>
        <v xml:space="preserve"> </v>
      </c>
      <c r="FW89" s="65"/>
      <c r="FX89" s="82" t="str">
        <f t="shared" si="207"/>
        <v xml:space="preserve"> </v>
      </c>
      <c r="FY89" s="185" t="str">
        <f>IF(EP88+EP89+EP90=7.5,"ü","û")</f>
        <v>ü</v>
      </c>
      <c r="FZ89" s="226"/>
      <c r="GA89" s="61" t="str">
        <f>IF(GC89=0," ",VLOOKUP(GC89,PROTOKOL!$A:$F,6))</f>
        <v xml:space="preserve"> </v>
      </c>
      <c r="GB89" s="62"/>
      <c r="GC89" s="62"/>
      <c r="GD89" s="62"/>
      <c r="GE89" s="63" t="str">
        <f>IF(GC89=0," ",(VLOOKUP(GC89,PROTOKOL!$A$1:$E$28,2))*GD89)</f>
        <v xml:space="preserve"> </v>
      </c>
      <c r="GF89" s="64" t="str">
        <f t="shared" si="149"/>
        <v xml:space="preserve"> </v>
      </c>
      <c r="GG89" s="65" t="str">
        <f>IF(GC89=0," ",VLOOKUP(GC89,PROTOKOL!$A:$E,5,))</f>
        <v xml:space="preserve"> </v>
      </c>
      <c r="GH89" s="82" t="str">
        <f t="shared" si="150"/>
        <v xml:space="preserve"> </v>
      </c>
      <c r="GI89" s="61" t="str">
        <f>IF(GK89=0," ",VLOOKUP(GK89,PROTOKOL!$A:$F,6))</f>
        <v xml:space="preserve"> </v>
      </c>
      <c r="GJ89" s="66"/>
      <c r="GK89" s="66"/>
      <c r="GL89" s="62"/>
      <c r="GM89" s="63" t="str">
        <f>IF(GK89=0," ",(VLOOKUP(GK89,PROTOKOL!$A$1:$E$28,2))*GL89)</f>
        <v xml:space="preserve"> </v>
      </c>
      <c r="GN89" s="64" t="str">
        <f t="shared" si="151"/>
        <v xml:space="preserve"> </v>
      </c>
      <c r="GO89" s="65" t="str">
        <f>IF(GK89=0," ",VLOOKUP(GK89,PROTOKOL!$A:$E,5,))</f>
        <v xml:space="preserve"> </v>
      </c>
      <c r="GP89" s="82" t="str">
        <f t="shared" si="152"/>
        <v xml:space="preserve"> </v>
      </c>
      <c r="GQ89" s="65"/>
      <c r="GR89" s="82" t="str">
        <f t="shared" si="208"/>
        <v xml:space="preserve"> </v>
      </c>
      <c r="GS89" s="185" t="str">
        <f>IF(GD88+GD89+GD90=7.5,"ü","û")</f>
        <v>ü</v>
      </c>
      <c r="GT89" s="226"/>
      <c r="GU89" s="61" t="s">
        <v>48</v>
      </c>
      <c r="GV89" s="62"/>
      <c r="GW89" s="62"/>
      <c r="GX89" s="62"/>
      <c r="GY89" s="63" t="str">
        <f>IF(GW89=0," ",(VLOOKUP(GW89,PROTOKOL!$A$1:$E$28,2))*GX89)</f>
        <v xml:space="preserve"> </v>
      </c>
      <c r="GZ89" s="64" t="str">
        <f t="shared" si="153"/>
        <v xml:space="preserve"> </v>
      </c>
      <c r="HA89" s="65" t="str">
        <f>IF(GW89=0," ",VLOOKUP(GW89,PROTOKOL!$A:$E,5,))</f>
        <v xml:space="preserve"> </v>
      </c>
      <c r="HB89" s="82" t="str">
        <f t="shared" si="154"/>
        <v xml:space="preserve"> </v>
      </c>
      <c r="HC89" s="61" t="str">
        <f>IF(HE89=0," ",VLOOKUP(HE89,PROTOKOL!$A:$F,6))</f>
        <v xml:space="preserve"> </v>
      </c>
      <c r="HD89" s="66"/>
      <c r="HE89" s="66"/>
      <c r="HF89" s="62"/>
      <c r="HG89" s="63" t="str">
        <f>IF(HE89=0," ",(VLOOKUP(HE89,PROTOKOL!$A$1:$E$28,2))*HF89)</f>
        <v xml:space="preserve"> </v>
      </c>
      <c r="HH89" s="64" t="str">
        <f t="shared" si="155"/>
        <v xml:space="preserve"> </v>
      </c>
      <c r="HI89" s="65" t="str">
        <f>IF(HE89=0," ",VLOOKUP(HE89,PROTOKOL!$A:$E,5,))</f>
        <v xml:space="preserve"> </v>
      </c>
      <c r="HJ89" s="82" t="str">
        <f t="shared" si="156"/>
        <v xml:space="preserve"> </v>
      </c>
      <c r="HK89" s="65"/>
      <c r="HL89" s="82" t="str">
        <f t="shared" si="209"/>
        <v xml:space="preserve"> </v>
      </c>
      <c r="HM89" s="185" t="str">
        <f>IF(GX88+GX89+GX90=7.5,"ü","û")</f>
        <v>û</v>
      </c>
      <c r="HN89" s="226"/>
      <c r="HO89" s="61" t="s">
        <v>48</v>
      </c>
      <c r="HP89" s="62"/>
      <c r="HQ89" s="62"/>
      <c r="HR89" s="62"/>
      <c r="HS89" s="63" t="str">
        <f>IF(HQ89=0," ",(VLOOKUP(HQ89,PROTOKOL!$A$1:$E$28,2))*HR89)</f>
        <v xml:space="preserve"> </v>
      </c>
      <c r="HT89" s="64" t="str">
        <f t="shared" si="157"/>
        <v xml:space="preserve"> </v>
      </c>
      <c r="HU89" s="65" t="str">
        <f>IF(HQ89=0," ",VLOOKUP(HQ89,PROTOKOL!$A:$E,5,))</f>
        <v xml:space="preserve"> </v>
      </c>
      <c r="HV89" s="82" t="str">
        <f t="shared" si="158"/>
        <v xml:space="preserve"> </v>
      </c>
      <c r="HW89" s="61" t="str">
        <f>IF(HY89=0," ",VLOOKUP(HY89,PROTOKOL!$A:$F,6))</f>
        <v xml:space="preserve"> </v>
      </c>
      <c r="HX89" s="66"/>
      <c r="HY89" s="66"/>
      <c r="HZ89" s="62"/>
      <c r="IA89" s="63" t="str">
        <f>IF(HY89=0," ",(VLOOKUP(HY89,PROTOKOL!$A$1:$E$28,2))*HZ89)</f>
        <v xml:space="preserve"> </v>
      </c>
      <c r="IB89" s="64" t="str">
        <f t="shared" si="159"/>
        <v xml:space="preserve"> </v>
      </c>
      <c r="IC89" s="65" t="str">
        <f>IF(HY89=0," ",VLOOKUP(HY89,PROTOKOL!$A:$E,5,))</f>
        <v xml:space="preserve"> </v>
      </c>
      <c r="ID89" s="82" t="str">
        <f t="shared" si="160"/>
        <v xml:space="preserve"> </v>
      </c>
      <c r="IE89" s="65"/>
      <c r="IF89" s="82" t="str">
        <f t="shared" si="210"/>
        <v xml:space="preserve"> </v>
      </c>
      <c r="IG89" s="185" t="str">
        <f>IF(HR88+HR89+HR90=7.5,"ü","û")</f>
        <v>û</v>
      </c>
      <c r="IH89" s="226"/>
      <c r="II89" s="61" t="s">
        <v>48</v>
      </c>
      <c r="IJ89" s="62"/>
      <c r="IK89" s="62"/>
      <c r="IL89" s="62"/>
      <c r="IM89" s="63" t="str">
        <f>IF(IK89=0," ",(VLOOKUP(IK89,PROTOKOL!$A$1:$E$28,2))*IL89)</f>
        <v xml:space="preserve"> </v>
      </c>
      <c r="IN89" s="64" t="str">
        <f t="shared" si="161"/>
        <v xml:space="preserve"> </v>
      </c>
      <c r="IO89" s="65" t="str">
        <f>IF(IK89=0," ",VLOOKUP(IK89,PROTOKOL!$A:$E,5,))</f>
        <v xml:space="preserve"> </v>
      </c>
      <c r="IP89" s="82" t="str">
        <f t="shared" si="162"/>
        <v xml:space="preserve"> </v>
      </c>
      <c r="IQ89" s="61" t="str">
        <f>IF(IS89=0," ",VLOOKUP(IS89,PROTOKOL!$A:$F,6))</f>
        <v xml:space="preserve"> </v>
      </c>
      <c r="IR89" s="66"/>
      <c r="IS89" s="66"/>
      <c r="IT89" s="62"/>
      <c r="IU89" s="63" t="str">
        <f>IF(IS89=0," ",(VLOOKUP(IS89,PROTOKOL!$A$1:$E$28,2))*IT89)</f>
        <v xml:space="preserve"> </v>
      </c>
      <c r="IV89" s="64" t="str">
        <f t="shared" si="163"/>
        <v xml:space="preserve"> </v>
      </c>
      <c r="IW89" s="65" t="str">
        <f>IF(IS89=0," ",VLOOKUP(IS89,PROTOKOL!$A:$E,5,))</f>
        <v xml:space="preserve"> </v>
      </c>
      <c r="IX89" s="82" t="str">
        <f t="shared" si="164"/>
        <v xml:space="preserve"> </v>
      </c>
      <c r="IY89" s="65"/>
      <c r="IZ89" s="82" t="str">
        <f t="shared" si="211"/>
        <v xml:space="preserve"> </v>
      </c>
      <c r="JA89" s="185" t="str">
        <f>IF(HR88+HR89+HR90=7.5,"ü","û")</f>
        <v>û</v>
      </c>
      <c r="JB89" s="226"/>
      <c r="JC89" s="61" t="str">
        <f>IF(JE89=0," ",VLOOKUP(JE89,PROTOKOL!$A:$F,6))</f>
        <v>VAKUM TEST</v>
      </c>
      <c r="JD89" s="62">
        <v>91</v>
      </c>
      <c r="JE89" s="62">
        <v>4</v>
      </c>
      <c r="JF89" s="62">
        <v>3</v>
      </c>
      <c r="JG89" s="63">
        <f>IF(JE89=0," ",(VLOOKUP(JE89,PROTOKOL!$A$1:$E$28,2))*JF89)</f>
        <v>60</v>
      </c>
      <c r="JH89" s="64">
        <f t="shared" si="165"/>
        <v>31</v>
      </c>
      <c r="JI89" s="65">
        <f>IF(JE89=0," ",VLOOKUP(JE89,PROTOKOL!$A:$E,5,))</f>
        <v>0.32253749999999998</v>
      </c>
      <c r="JJ89" s="82">
        <f t="shared" si="166"/>
        <v>9.9986625</v>
      </c>
      <c r="JK89" s="61" t="str">
        <f>IF(JM89=0," ",VLOOKUP(JM89,PROTOKOL!$A:$F,6))</f>
        <v xml:space="preserve"> </v>
      </c>
      <c r="JL89" s="66"/>
      <c r="JM89" s="66"/>
      <c r="JN89" s="62"/>
      <c r="JO89" s="63" t="str">
        <f>IF(JM89=0," ",(VLOOKUP(JM89,PROTOKOL!$A$1:$E$28,2))*JN89)</f>
        <v xml:space="preserve"> </v>
      </c>
      <c r="JP89" s="64" t="str">
        <f t="shared" si="167"/>
        <v xml:space="preserve"> </v>
      </c>
      <c r="JQ89" s="65" t="str">
        <f>IF(JM89=0," ",VLOOKUP(JM89,PROTOKOL!$A:$E,5,))</f>
        <v xml:space="preserve"> </v>
      </c>
      <c r="JR89" s="82" t="str">
        <f t="shared" si="168"/>
        <v xml:space="preserve"> </v>
      </c>
      <c r="JS89" s="65"/>
      <c r="JT89" s="82" t="str">
        <f t="shared" si="212"/>
        <v xml:space="preserve"> </v>
      </c>
      <c r="JU89" s="185" t="str">
        <f>IF(JF88+JF89+JF90=7.5,"ü","û")</f>
        <v>ü</v>
      </c>
      <c r="JV89" s="226"/>
      <c r="JW89" s="61" t="s">
        <v>44</v>
      </c>
      <c r="JX89" s="62"/>
      <c r="JY89" s="62"/>
      <c r="JZ89" s="62"/>
      <c r="KA89" s="63" t="str">
        <f>IF(JY89=0," ",(VLOOKUP(JY89,PROTOKOL!$A$1:$E$28,2))*JZ89)</f>
        <v xml:space="preserve"> </v>
      </c>
      <c r="KB89" s="64" t="str">
        <f t="shared" si="169"/>
        <v xml:space="preserve"> </v>
      </c>
      <c r="KC89" s="65" t="str">
        <f>IF(JY89=0," ",VLOOKUP(JY89,PROTOKOL!$A:$E,5,))</f>
        <v xml:space="preserve"> </v>
      </c>
      <c r="KD89" s="82" t="str">
        <f t="shared" si="170"/>
        <v xml:space="preserve"> </v>
      </c>
      <c r="KE89" s="61" t="str">
        <f>IF(KG89=0," ",VLOOKUP(KG89,PROTOKOL!$A:$F,6))</f>
        <v xml:space="preserve"> </v>
      </c>
      <c r="KF89" s="66"/>
      <c r="KG89" s="66"/>
      <c r="KH89" s="62"/>
      <c r="KI89" s="63" t="str">
        <f>IF(KG89=0," ",(VLOOKUP(KG89,PROTOKOL!$A$1:$E$28,2))*KH89)</f>
        <v xml:space="preserve"> </v>
      </c>
      <c r="KJ89" s="64" t="str">
        <f t="shared" si="171"/>
        <v xml:space="preserve"> </v>
      </c>
      <c r="KK89" s="65" t="str">
        <f>IF(KG89=0," ",VLOOKUP(KG89,PROTOKOL!$A:$E,5,))</f>
        <v xml:space="preserve"> </v>
      </c>
      <c r="KL89" s="82" t="str">
        <f t="shared" si="172"/>
        <v xml:space="preserve"> </v>
      </c>
      <c r="KM89" s="65"/>
      <c r="KN89" s="82" t="str">
        <f t="shared" si="213"/>
        <v xml:space="preserve"> </v>
      </c>
      <c r="KO89" s="185" t="str">
        <f>IF(JZ88+JZ89+JZ90=7.5,"ü","û")</f>
        <v>û</v>
      </c>
      <c r="KP89" s="226"/>
      <c r="KQ89" s="61" t="s">
        <v>48</v>
      </c>
      <c r="KR89" s="62"/>
      <c r="KS89" s="62"/>
      <c r="KT89" s="62"/>
      <c r="KU89" s="63" t="str">
        <f>IF(KS89=0," ",(VLOOKUP(KS89,PROTOKOL!$A$1:$E$28,2))*KT89)</f>
        <v xml:space="preserve"> </v>
      </c>
      <c r="KV89" s="64" t="str">
        <f t="shared" si="173"/>
        <v xml:space="preserve"> </v>
      </c>
      <c r="KW89" s="65" t="str">
        <f>IF(KS89=0," ",VLOOKUP(KS89,PROTOKOL!$A:$E,5,))</f>
        <v xml:space="preserve"> </v>
      </c>
      <c r="KX89" s="82" t="str">
        <f t="shared" si="174"/>
        <v xml:space="preserve"> </v>
      </c>
      <c r="KY89" s="61" t="str">
        <f>IF(LA89=0," ",VLOOKUP(LA89,PROTOKOL!$A:$F,6))</f>
        <v xml:space="preserve"> </v>
      </c>
      <c r="KZ89" s="66"/>
      <c r="LA89" s="66"/>
      <c r="LB89" s="62"/>
      <c r="LC89" s="63" t="str">
        <f>IF(LA89=0," ",(VLOOKUP(LA89,PROTOKOL!$A$1:$E$28,2))*LB89)</f>
        <v xml:space="preserve"> </v>
      </c>
      <c r="LD89" s="64" t="str">
        <f t="shared" si="175"/>
        <v xml:space="preserve"> </v>
      </c>
      <c r="LE89" s="65" t="str">
        <f>IF(LA89=0," ",VLOOKUP(LA89,PROTOKOL!$A:$E,5,))</f>
        <v xml:space="preserve"> </v>
      </c>
      <c r="LF89" s="82" t="str">
        <f t="shared" si="176"/>
        <v xml:space="preserve"> </v>
      </c>
      <c r="LG89" s="65"/>
      <c r="LH89" s="82" t="str">
        <f t="shared" si="214"/>
        <v xml:space="preserve"> </v>
      </c>
      <c r="LI89" s="185" t="str">
        <f>IF(JZ88+JZ89+JZ90=7.5,"ü","û")</f>
        <v>û</v>
      </c>
      <c r="LJ89" s="226"/>
      <c r="LK89" s="61" t="s">
        <v>48</v>
      </c>
      <c r="LL89" s="62"/>
      <c r="LM89" s="62"/>
      <c r="LN89" s="62"/>
      <c r="LO89" s="63" t="str">
        <f>IF(LM89=0," ",(VLOOKUP(LM89,PROTOKOL!$A$1:$E$28,2))*LN89)</f>
        <v xml:space="preserve"> </v>
      </c>
      <c r="LP89" s="64" t="str">
        <f t="shared" si="177"/>
        <v xml:space="preserve"> </v>
      </c>
      <c r="LQ89" s="65" t="str">
        <f>IF(LM89=0," ",VLOOKUP(LM89,PROTOKOL!$A:$E,5,))</f>
        <v xml:space="preserve"> </v>
      </c>
      <c r="LR89" s="82" t="str">
        <f t="shared" si="178"/>
        <v xml:space="preserve"> </v>
      </c>
      <c r="LS89" s="61" t="str">
        <f>IF(LU89=0," ",VLOOKUP(LU89,PROTOKOL!$A:$F,6))</f>
        <v xml:space="preserve"> </v>
      </c>
      <c r="LT89" s="66"/>
      <c r="LU89" s="66"/>
      <c r="LV89" s="62"/>
      <c r="LW89" s="63" t="str">
        <f>IF(LU89=0," ",(VLOOKUP(LU89,PROTOKOL!$A$1:$E$28,2))*LV89)</f>
        <v xml:space="preserve"> </v>
      </c>
      <c r="LX89" s="64" t="str">
        <f t="shared" si="179"/>
        <v xml:space="preserve"> </v>
      </c>
      <c r="LY89" s="65" t="str">
        <f>IF(LU89=0," ",VLOOKUP(LU89,PROTOKOL!$A:$E,5,))</f>
        <v xml:space="preserve"> </v>
      </c>
      <c r="LZ89" s="82" t="str">
        <f t="shared" si="180"/>
        <v xml:space="preserve"> </v>
      </c>
      <c r="MA89" s="65"/>
      <c r="MB89" s="82" t="str">
        <f t="shared" si="215"/>
        <v xml:space="preserve"> </v>
      </c>
      <c r="MC89" s="185" t="str">
        <f>IF(LN88+LN89+LN90=7.5,"ü","û")</f>
        <v>û</v>
      </c>
      <c r="MD89" s="226"/>
      <c r="ME89" s="61" t="str">
        <f>IF(MG89=0," ",VLOOKUP(MG89,PROTOKOL!$A:$F,6))</f>
        <v xml:space="preserve"> </v>
      </c>
      <c r="MF89" s="62"/>
      <c r="MG89" s="62"/>
      <c r="MH89" s="62"/>
      <c r="MI89" s="63" t="str">
        <f>IF(MG89=0," ",(VLOOKUP(MG89,PROTOKOL!$A$1:$E$28,2))*MH89)</f>
        <v xml:space="preserve"> </v>
      </c>
      <c r="MJ89" s="64" t="str">
        <f t="shared" si="181"/>
        <v xml:space="preserve"> </v>
      </c>
      <c r="MK89" s="65" t="str">
        <f>IF(MG89=0," ",VLOOKUP(MG89,PROTOKOL!$A:$E,5,))</f>
        <v xml:space="preserve"> </v>
      </c>
      <c r="ML89" s="82" t="str">
        <f t="shared" si="182"/>
        <v xml:space="preserve"> </v>
      </c>
      <c r="MM89" s="61" t="str">
        <f>IF(MO89=0," ",VLOOKUP(MO89,PROTOKOL!$A:$F,6))</f>
        <v xml:space="preserve"> </v>
      </c>
      <c r="MN89" s="66"/>
      <c r="MO89" s="66"/>
      <c r="MP89" s="62"/>
      <c r="MQ89" s="63" t="str">
        <f>IF(MO89=0," ",(VLOOKUP(MO89,PROTOKOL!$A$1:$E$28,2))*MP89)</f>
        <v xml:space="preserve"> </v>
      </c>
      <c r="MR89" s="64" t="str">
        <f t="shared" si="183"/>
        <v xml:space="preserve"> </v>
      </c>
      <c r="MS89" s="65" t="str">
        <f>IF(MO89=0," ",VLOOKUP(MO89,PROTOKOL!$A:$E,5,))</f>
        <v xml:space="preserve"> </v>
      </c>
      <c r="MT89" s="82" t="str">
        <f t="shared" si="184"/>
        <v xml:space="preserve"> </v>
      </c>
      <c r="MU89" s="65"/>
      <c r="MV89" s="82" t="str">
        <f t="shared" si="216"/>
        <v xml:space="preserve"> </v>
      </c>
      <c r="MW89" s="185" t="e">
        <f>IF(#REF!+#REF!+#REF!=7.5,"ü","û")</f>
        <v>#REF!</v>
      </c>
      <c r="MX89" s="226"/>
      <c r="MY89" s="61" t="s">
        <v>48</v>
      </c>
      <c r="MZ89" s="62"/>
      <c r="NA89" s="62"/>
      <c r="NB89" s="62"/>
      <c r="NC89" s="63" t="str">
        <f>IF(NA89=0," ",(VLOOKUP(NA89,PROTOKOL!$A$1:$E$28,2))*NB89)</f>
        <v xml:space="preserve"> </v>
      </c>
      <c r="ND89" s="64" t="str">
        <f t="shared" si="185"/>
        <v xml:space="preserve"> </v>
      </c>
      <c r="NE89" s="65" t="str">
        <f>IF(NA89=0," ",VLOOKUP(NA89,PROTOKOL!$A:$E,5,))</f>
        <v xml:space="preserve"> </v>
      </c>
      <c r="NF89" s="82" t="str">
        <f t="shared" si="186"/>
        <v xml:space="preserve"> </v>
      </c>
      <c r="NG89" s="61" t="str">
        <f>IF(NI89=0," ",VLOOKUP(NI89,PROTOKOL!$A:$F,6))</f>
        <v xml:space="preserve"> </v>
      </c>
      <c r="NH89" s="66"/>
      <c r="NI89" s="66"/>
      <c r="NJ89" s="62"/>
      <c r="NK89" s="63" t="str">
        <f>IF(NI89=0," ",(VLOOKUP(NI89,PROTOKOL!$A$1:$E$28,2))*NJ89)</f>
        <v xml:space="preserve"> </v>
      </c>
      <c r="NL89" s="64" t="str">
        <f t="shared" si="187"/>
        <v xml:space="preserve"> </v>
      </c>
      <c r="NM89" s="65" t="str">
        <f>IF(NI89=0," ",VLOOKUP(NI89,PROTOKOL!$A:$E,5,))</f>
        <v xml:space="preserve"> </v>
      </c>
      <c r="NN89" s="82" t="str">
        <f t="shared" si="188"/>
        <v xml:space="preserve"> </v>
      </c>
      <c r="NO89" s="65"/>
      <c r="NP89" s="82" t="str">
        <f t="shared" si="217"/>
        <v xml:space="preserve"> </v>
      </c>
      <c r="NQ89" s="185" t="str">
        <f>IF(NB88+NB89+NB90=7.5,"ü","û")</f>
        <v>û</v>
      </c>
      <c r="NR89" s="226"/>
      <c r="NS89" s="61" t="str">
        <f>IF(NU89=0," ",VLOOKUP(NU89,PROTOKOL!$A:$F,6))</f>
        <v xml:space="preserve"> </v>
      </c>
      <c r="NT89" s="62"/>
      <c r="NU89" s="62"/>
      <c r="NV89" s="62"/>
      <c r="NW89" s="63" t="str">
        <f>IF(NU89=0," ",(VLOOKUP(NU89,PROTOKOL!$A$1:$E$28,2))*NV89)</f>
        <v xml:space="preserve"> </v>
      </c>
      <c r="NX89" s="64" t="str">
        <f t="shared" si="189"/>
        <v xml:space="preserve"> </v>
      </c>
      <c r="NY89" s="65" t="str">
        <f>IF(NU89=0," ",VLOOKUP(NU89,PROTOKOL!$A:$E,5,))</f>
        <v xml:space="preserve"> </v>
      </c>
      <c r="NZ89" s="82" t="str">
        <f t="shared" si="190"/>
        <v xml:space="preserve"> </v>
      </c>
      <c r="OA89" s="61" t="str">
        <f>IF(OC89=0," ",VLOOKUP(OC89,PROTOKOL!$A:$F,6))</f>
        <v xml:space="preserve"> </v>
      </c>
      <c r="OB89" s="66"/>
      <c r="OC89" s="66"/>
      <c r="OD89" s="62"/>
      <c r="OE89" s="63" t="str">
        <f>IF(OC89=0," ",(VLOOKUP(OC89,PROTOKOL!$A$1:$E$28,2))*OD89)</f>
        <v xml:space="preserve"> </v>
      </c>
      <c r="OF89" s="64" t="str">
        <f t="shared" si="191"/>
        <v xml:space="preserve"> </v>
      </c>
      <c r="OG89" s="65" t="str">
        <f>IF(OC89=0," ",VLOOKUP(OC89,PROTOKOL!$A:$E,5,))</f>
        <v xml:space="preserve"> </v>
      </c>
      <c r="OH89" s="82" t="str">
        <f t="shared" si="192"/>
        <v xml:space="preserve"> </v>
      </c>
      <c r="OI89" s="65"/>
      <c r="OJ89" s="82" t="str">
        <f t="shared" si="218"/>
        <v xml:space="preserve"> </v>
      </c>
      <c r="OK89" s="185" t="str">
        <f>IF(NV88+NV89+NV90=7.5,"ü","û")</f>
        <v>ü</v>
      </c>
      <c r="OL89" s="208">
        <v>23</v>
      </c>
      <c r="OM89" s="226"/>
      <c r="ON89" s="61" t="str">
        <f>IF(OP89=0," ",VLOOKUP(OP89,PROTOKOL!$A:$F,6))</f>
        <v xml:space="preserve"> </v>
      </c>
      <c r="OO89" s="62"/>
      <c r="OP89" s="62"/>
      <c r="OQ89" s="62"/>
      <c r="OR89" s="63" t="str">
        <f>IF(OP89=0," ",(VLOOKUP(OP89,PROTOKOL!$A$1:$E$28,2))*OQ89)</f>
        <v xml:space="preserve"> </v>
      </c>
      <c r="OS89" s="64" t="str">
        <f t="shared" si="193"/>
        <v xml:space="preserve"> </v>
      </c>
      <c r="OT89" s="65" t="str">
        <f>IF(OP89=0," ",VLOOKUP(OP89,PROTOKOL!$A:$E,5,))</f>
        <v xml:space="preserve"> </v>
      </c>
      <c r="OU89" s="82" t="str">
        <f t="shared" si="194"/>
        <v xml:space="preserve"> </v>
      </c>
      <c r="OV89" s="61" t="str">
        <f>IF(OX89=0," ",VLOOKUP(OX89,PROTOKOL!$A:$F,6))</f>
        <v xml:space="preserve"> </v>
      </c>
      <c r="OW89" s="66"/>
      <c r="OX89" s="66"/>
      <c r="OY89" s="62"/>
      <c r="OZ89" s="63" t="str">
        <f>IF(OX89=0," ",(VLOOKUP(OX89,PROTOKOL!$A$1:$E$28,2))*OY89)</f>
        <v xml:space="preserve"> </v>
      </c>
      <c r="PA89" s="64" t="str">
        <f t="shared" si="219"/>
        <v xml:space="preserve"> </v>
      </c>
      <c r="PB89" s="65" t="str">
        <f>IF(OX89=0," ",VLOOKUP(OX89,PROTOKOL!$A:$E,5,))</f>
        <v xml:space="preserve"> </v>
      </c>
      <c r="PC89" s="82" t="str">
        <f t="shared" si="220"/>
        <v xml:space="preserve"> </v>
      </c>
      <c r="PD89" s="82">
        <f t="shared" si="221"/>
        <v>0</v>
      </c>
      <c r="PE89" s="82" t="str">
        <f t="shared" si="222"/>
        <v xml:space="preserve"> </v>
      </c>
      <c r="PF89" s="185" t="str">
        <f>IF(OQ88+OQ89+OQ90=7.5,"ü","û")</f>
        <v>û</v>
      </c>
      <c r="PG89" s="226"/>
      <c r="PH89" s="61"/>
      <c r="PI89" s="62"/>
      <c r="PJ89" s="62"/>
      <c r="PK89" s="62"/>
      <c r="PL89" s="63" t="str">
        <f>IF(PJ89=0," ",(VLOOKUP(PJ89,PROTOKOL!$A$1:$E$28,2))*PK89)</f>
        <v xml:space="preserve"> </v>
      </c>
      <c r="PM89" s="64" t="str">
        <f t="shared" si="195"/>
        <v xml:space="preserve"> </v>
      </c>
      <c r="PN89" s="65" t="str">
        <f>IF(PJ89=0," ",VLOOKUP(PJ89,PROTOKOL!$A:$E,5,))</f>
        <v xml:space="preserve"> </v>
      </c>
      <c r="PO89" s="82" t="str">
        <f t="shared" si="196"/>
        <v xml:space="preserve"> </v>
      </c>
      <c r="PP89" s="61" t="str">
        <f>IF(PR89=0," ",VLOOKUP(PR89,PROTOKOL!$A:$F,6))</f>
        <v xml:space="preserve"> </v>
      </c>
      <c r="PQ89" s="66"/>
      <c r="PR89" s="66"/>
      <c r="PS89" s="62"/>
      <c r="PT89" s="63" t="str">
        <f>IF(PR89=0," ",(VLOOKUP(PR89,PROTOKOL!$A$1:$E$28,2))*PS89)</f>
        <v xml:space="preserve"> </v>
      </c>
      <c r="PU89" s="64" t="str">
        <f t="shared" si="197"/>
        <v xml:space="preserve"> </v>
      </c>
      <c r="PV89" s="65" t="str">
        <f>IF(PR89=0," ",VLOOKUP(PR89,PROTOKOL!$A:$E,5,))</f>
        <v xml:space="preserve"> </v>
      </c>
      <c r="PW89" s="82" t="str">
        <f t="shared" si="198"/>
        <v xml:space="preserve"> </v>
      </c>
      <c r="PX89" s="65"/>
      <c r="PY89" s="82" t="str">
        <f t="shared" si="223"/>
        <v xml:space="preserve"> </v>
      </c>
      <c r="PZ89" s="117"/>
      <c r="QA89" s="117"/>
      <c r="QB89" s="117"/>
      <c r="QC89" s="117"/>
      <c r="QD89" s="117"/>
      <c r="QE89" s="117"/>
      <c r="QF89" s="117"/>
      <c r="QG89" s="117"/>
      <c r="QH89" s="117"/>
      <c r="QI89" s="117"/>
      <c r="QJ89" s="117"/>
      <c r="QK89" s="117"/>
      <c r="QL89" s="117"/>
      <c r="QM89" s="117"/>
      <c r="QN89" s="117"/>
      <c r="QO89" s="117"/>
    </row>
    <row r="90" spans="1:457" ht="12.75" customHeight="1" thickBot="1">
      <c r="B90" s="227"/>
      <c r="C90" s="61" t="str">
        <f>IF(E90=0," ",VLOOKUP(E90,PROTOKOL!$A:$F,6))</f>
        <v xml:space="preserve"> </v>
      </c>
      <c r="D90" s="62"/>
      <c r="E90" s="62"/>
      <c r="F90" s="62"/>
      <c r="G90" s="63" t="str">
        <f>IF(E90=0," ",(VLOOKUP(E90,PROTOKOL!$A$1:$E$28,2))*F90)</f>
        <v xml:space="preserve"> </v>
      </c>
      <c r="H90" s="64" t="str">
        <f t="shared" si="113"/>
        <v xml:space="preserve"> </v>
      </c>
      <c r="I90" s="65" t="str">
        <f>IF(E90=0," ",VLOOKUP(E90,PROTOKOL!$A:$E,5,))</f>
        <v xml:space="preserve"> </v>
      </c>
      <c r="J90" s="82" t="str">
        <f t="shared" si="114"/>
        <v xml:space="preserve"> </v>
      </c>
      <c r="K90" s="61" t="str">
        <f>IF(M90=0," ",VLOOKUP(M90,PROTOKOL!$A:$F,6))</f>
        <v xml:space="preserve"> </v>
      </c>
      <c r="L90" s="66"/>
      <c r="M90" s="66"/>
      <c r="N90" s="62"/>
      <c r="O90" s="63" t="str">
        <f>IF(M90=0," ",(VLOOKUP(M90,PROTOKOL!$A$1:$E$28,2))*N90)</f>
        <v xml:space="preserve"> </v>
      </c>
      <c r="P90" s="64" t="str">
        <f t="shared" si="115"/>
        <v xml:space="preserve"> </v>
      </c>
      <c r="Q90" s="65" t="str">
        <f>IF(M90=0," ",VLOOKUP(M90,PROTOKOL!$A:$E,5,))</f>
        <v xml:space="preserve"> </v>
      </c>
      <c r="R90" s="82" t="str">
        <f t="shared" si="116"/>
        <v xml:space="preserve"> </v>
      </c>
      <c r="S90" s="65"/>
      <c r="T90" s="82" t="str">
        <f t="shared" si="199"/>
        <v xml:space="preserve"> </v>
      </c>
      <c r="U90" s="117"/>
      <c r="V90" s="227"/>
      <c r="W90" s="61" t="str">
        <f>IF(Y90=0," ",VLOOKUP(Y90,PROTOKOL!$A:$F,6))</f>
        <v xml:space="preserve"> </v>
      </c>
      <c r="X90" s="62"/>
      <c r="Y90" s="62"/>
      <c r="Z90" s="62"/>
      <c r="AA90" s="63" t="str">
        <f>IF(Y90=0," ",(VLOOKUP(Y90,PROTOKOL!$A$1:$E$28,2))*Z90)</f>
        <v xml:space="preserve"> </v>
      </c>
      <c r="AB90" s="64" t="str">
        <f t="shared" si="117"/>
        <v xml:space="preserve"> </v>
      </c>
      <c r="AC90" s="65" t="str">
        <f>IF(Y90=0," ",VLOOKUP(Y90,PROTOKOL!$A:$E,5,))</f>
        <v xml:space="preserve"> </v>
      </c>
      <c r="AD90" s="82" t="str">
        <f t="shared" si="118"/>
        <v xml:space="preserve"> </v>
      </c>
      <c r="AE90" s="61" t="str">
        <f>IF(AG90=0," ",VLOOKUP(AG90,PROTOKOL!$A:$F,6))</f>
        <v xml:space="preserve"> </v>
      </c>
      <c r="AF90" s="66"/>
      <c r="AG90" s="66"/>
      <c r="AH90" s="62"/>
      <c r="AI90" s="63" t="str">
        <f>IF(AG90=0," ",(VLOOKUP(AG90,PROTOKOL!$A$1:$E$28,2))*AH90)</f>
        <v xml:space="preserve"> </v>
      </c>
      <c r="AJ90" s="64" t="str">
        <f t="shared" si="119"/>
        <v xml:space="preserve"> </v>
      </c>
      <c r="AK90" s="65" t="str">
        <f>IF(AG90=0," ",VLOOKUP(AG90,PROTOKOL!$A:$E,5,))</f>
        <v xml:space="preserve"> </v>
      </c>
      <c r="AL90" s="82" t="str">
        <f t="shared" si="120"/>
        <v xml:space="preserve"> </v>
      </c>
      <c r="AM90" s="65"/>
      <c r="AN90" s="82" t="str">
        <f t="shared" si="200"/>
        <v xml:space="preserve"> </v>
      </c>
      <c r="AO90" s="117"/>
      <c r="AP90" s="227"/>
      <c r="AQ90" s="61" t="str">
        <f>IF(AS90=0," ",VLOOKUP(AS90,PROTOKOL!$A:$F,6))</f>
        <v xml:space="preserve"> </v>
      </c>
      <c r="AR90" s="62"/>
      <c r="AS90" s="62"/>
      <c r="AT90" s="62"/>
      <c r="AU90" s="63" t="str">
        <f>IF(AS90=0," ",(VLOOKUP(AS90,PROTOKOL!$A$1:$E$28,2))*AT90)</f>
        <v xml:space="preserve"> </v>
      </c>
      <c r="AV90" s="64" t="str">
        <f t="shared" si="121"/>
        <v xml:space="preserve"> </v>
      </c>
      <c r="AW90" s="65" t="str">
        <f>IF(AS90=0," ",VLOOKUP(AS90,PROTOKOL!$A:$E,5,))</f>
        <v xml:space="preserve"> </v>
      </c>
      <c r="AX90" s="82" t="str">
        <f t="shared" si="122"/>
        <v xml:space="preserve"> </v>
      </c>
      <c r="AY90" s="61" t="str">
        <f>IF(BA90=0," ",VLOOKUP(BA90,PROTOKOL!$A:$F,6))</f>
        <v xml:space="preserve"> </v>
      </c>
      <c r="AZ90" s="66"/>
      <c r="BA90" s="66"/>
      <c r="BB90" s="62"/>
      <c r="BC90" s="63" t="str">
        <f>IF(BA90=0," ",(VLOOKUP(BA90,PROTOKOL!$A$1:$E$28,2))*BB90)</f>
        <v xml:space="preserve"> </v>
      </c>
      <c r="BD90" s="64" t="str">
        <f t="shared" si="123"/>
        <v xml:space="preserve"> </v>
      </c>
      <c r="BE90" s="65" t="str">
        <f>IF(BA90=0," ",VLOOKUP(BA90,PROTOKOL!$A:$E,5,))</f>
        <v xml:space="preserve"> </v>
      </c>
      <c r="BF90" s="82" t="str">
        <f t="shared" si="124"/>
        <v xml:space="preserve"> </v>
      </c>
      <c r="BG90" s="65"/>
      <c r="BH90" s="82" t="str">
        <f t="shared" si="201"/>
        <v xml:space="preserve"> </v>
      </c>
      <c r="BI90" s="117"/>
      <c r="BJ90" s="227"/>
      <c r="BK90" s="61" t="str">
        <f>IF(BM90=0," ",VLOOKUP(BM90,PROTOKOL!$A:$F,6))</f>
        <v xml:space="preserve"> </v>
      </c>
      <c r="BL90" s="62"/>
      <c r="BM90" s="62"/>
      <c r="BN90" s="62"/>
      <c r="BO90" s="63" t="str">
        <f>IF(BM90=0," ",(VLOOKUP(BM90,PROTOKOL!$A$1:$E$28,2))*BN90)</f>
        <v xml:space="preserve"> </v>
      </c>
      <c r="BP90" s="64" t="str">
        <f t="shared" si="125"/>
        <v xml:space="preserve"> </v>
      </c>
      <c r="BQ90" s="65" t="str">
        <f>IF(BM90=0," ",VLOOKUP(BM90,PROTOKOL!$A:$E,5,))</f>
        <v xml:space="preserve"> </v>
      </c>
      <c r="BR90" s="82" t="str">
        <f t="shared" si="126"/>
        <v xml:space="preserve"> </v>
      </c>
      <c r="BS90" s="61" t="str">
        <f>IF(BU90=0," ",VLOOKUP(BU90,PROTOKOL!$A:$F,6))</f>
        <v xml:space="preserve"> </v>
      </c>
      <c r="BT90" s="66"/>
      <c r="BU90" s="66"/>
      <c r="BV90" s="62"/>
      <c r="BW90" s="63" t="str">
        <f>IF(BU90=0," ",(VLOOKUP(BU90,PROTOKOL!$A$1:$E$28,2))*BV90)</f>
        <v xml:space="preserve"> </v>
      </c>
      <c r="BX90" s="64" t="str">
        <f t="shared" si="127"/>
        <v xml:space="preserve"> </v>
      </c>
      <c r="BY90" s="65" t="str">
        <f>IF(BU90=0," ",VLOOKUP(BU90,PROTOKOL!$A:$E,5,))</f>
        <v xml:space="preserve"> </v>
      </c>
      <c r="BZ90" s="82" t="str">
        <f t="shared" si="128"/>
        <v xml:space="preserve"> </v>
      </c>
      <c r="CA90" s="65"/>
      <c r="CB90" s="82" t="str">
        <f t="shared" si="202"/>
        <v xml:space="preserve"> </v>
      </c>
      <c r="CC90" s="117"/>
      <c r="CD90" s="227"/>
      <c r="CE90" s="61" t="str">
        <f>IF(CG90=0," ",VLOOKUP(CG90,PROTOKOL!$A:$F,6))</f>
        <v>KOKU TESTİ</v>
      </c>
      <c r="CF90" s="62">
        <v>1</v>
      </c>
      <c r="CG90" s="62">
        <v>16</v>
      </c>
      <c r="CH90" s="62">
        <v>0.5</v>
      </c>
      <c r="CI90" s="63">
        <f>IF(CG90=0," ",(VLOOKUP(CG90,PROTOKOL!$A$1:$E$28,2))*CH90)</f>
        <v>0</v>
      </c>
      <c r="CJ90" s="64">
        <f t="shared" si="129"/>
        <v>1</v>
      </c>
      <c r="CK90" s="65">
        <f>IF(CG90=0," ",VLOOKUP(CG90,PROTOKOL!$A:$E,5,))</f>
        <v>25.405435113750318</v>
      </c>
      <c r="CL90" s="82">
        <f>IF(CG90=0," ",CK90*CJ90)/7.5*0.5</f>
        <v>1.6936956742500213</v>
      </c>
      <c r="CM90" s="61" t="str">
        <f>IF(CO90=0," ",VLOOKUP(CO90,PROTOKOL!$A:$F,6))</f>
        <v xml:space="preserve"> </v>
      </c>
      <c r="CN90" s="66"/>
      <c r="CO90" s="66"/>
      <c r="CP90" s="62"/>
      <c r="CQ90" s="63" t="str">
        <f>IF(CO90=0," ",(VLOOKUP(CO90,PROTOKOL!$A$1:$E$28,2))*CP90)</f>
        <v xml:space="preserve"> </v>
      </c>
      <c r="CR90" s="64" t="str">
        <f t="shared" si="131"/>
        <v xml:space="preserve"> </v>
      </c>
      <c r="CS90" s="65" t="str">
        <f>IF(CO90=0," ",VLOOKUP(CO90,PROTOKOL!$A:$E,5,))</f>
        <v xml:space="preserve"> </v>
      </c>
      <c r="CT90" s="82" t="str">
        <f t="shared" si="132"/>
        <v xml:space="preserve"> </v>
      </c>
      <c r="CU90" s="65"/>
      <c r="CV90" s="82" t="str">
        <f t="shared" si="203"/>
        <v xml:space="preserve"> </v>
      </c>
      <c r="CW90" s="117"/>
      <c r="CX90" s="227"/>
      <c r="CY90" s="61" t="str">
        <f>IF(DA90=0," ",VLOOKUP(DA90,PROTOKOL!$A:$F,6))</f>
        <v xml:space="preserve"> </v>
      </c>
      <c r="CZ90" s="62"/>
      <c r="DA90" s="62"/>
      <c r="DB90" s="62"/>
      <c r="DC90" s="63" t="str">
        <f>IF(DA90=0," ",(VLOOKUP(DA90,PROTOKOL!$A$1:$E$28,2))*DB90)</f>
        <v xml:space="preserve"> </v>
      </c>
      <c r="DD90" s="64" t="str">
        <f t="shared" si="133"/>
        <v xml:space="preserve"> </v>
      </c>
      <c r="DE90" s="65" t="str">
        <f>IF(DA90=0," ",VLOOKUP(DA90,PROTOKOL!$A:$E,5,))</f>
        <v xml:space="preserve"> </v>
      </c>
      <c r="DF90" s="82" t="str">
        <f t="shared" si="134"/>
        <v xml:space="preserve"> </v>
      </c>
      <c r="DG90" s="61" t="str">
        <f>IF(DI90=0," ",VLOOKUP(DI90,PROTOKOL!$A:$F,6))</f>
        <v xml:space="preserve"> </v>
      </c>
      <c r="DH90" s="66"/>
      <c r="DI90" s="66"/>
      <c r="DJ90" s="62"/>
      <c r="DK90" s="63" t="str">
        <f>IF(DI90=0," ",(VLOOKUP(DI90,PROTOKOL!$A$1:$E$28,2))*DJ90)</f>
        <v xml:space="preserve"> </v>
      </c>
      <c r="DL90" s="64" t="str">
        <f t="shared" si="135"/>
        <v xml:space="preserve"> </v>
      </c>
      <c r="DM90" s="65" t="str">
        <f>IF(DI90=0," ",VLOOKUP(DI90,PROTOKOL!$A:$E,5,))</f>
        <v xml:space="preserve"> </v>
      </c>
      <c r="DN90" s="82" t="str">
        <f t="shared" si="136"/>
        <v xml:space="preserve"> </v>
      </c>
      <c r="DO90" s="65"/>
      <c r="DP90" s="82" t="str">
        <f t="shared" si="204"/>
        <v xml:space="preserve"> </v>
      </c>
      <c r="DQ90" s="117"/>
      <c r="DR90" s="227"/>
      <c r="DS90" s="61" t="str">
        <f>IF(DU90=0," ",VLOOKUP(DU90,PROTOKOL!$A:$F,6))</f>
        <v xml:space="preserve"> </v>
      </c>
      <c r="DT90" s="62"/>
      <c r="DU90" s="62"/>
      <c r="DV90" s="62"/>
      <c r="DW90" s="63" t="str">
        <f>IF(DU90=0," ",(VLOOKUP(DU90,PROTOKOL!$A$1:$E$28,2))*DV90)</f>
        <v xml:space="preserve"> </v>
      </c>
      <c r="DX90" s="64" t="str">
        <f t="shared" si="137"/>
        <v xml:space="preserve"> </v>
      </c>
      <c r="DY90" s="65" t="str">
        <f>IF(DU90=0," ",VLOOKUP(DU90,PROTOKOL!$A:$E,5,))</f>
        <v xml:space="preserve"> </v>
      </c>
      <c r="DZ90" s="82" t="str">
        <f t="shared" si="138"/>
        <v xml:space="preserve"> </v>
      </c>
      <c r="EA90" s="61" t="str">
        <f>IF(EC90=0," ",VLOOKUP(EC90,PROTOKOL!$A:$F,6))</f>
        <v xml:space="preserve"> </v>
      </c>
      <c r="EB90" s="66"/>
      <c r="EC90" s="66"/>
      <c r="ED90" s="62"/>
      <c r="EE90" s="63" t="str">
        <f>IF(EC90=0," ",(VLOOKUP(EC90,PROTOKOL!$A$1:$E$28,2))*ED90)</f>
        <v xml:space="preserve"> </v>
      </c>
      <c r="EF90" s="64" t="str">
        <f t="shared" si="139"/>
        <v xml:space="preserve"> </v>
      </c>
      <c r="EG90" s="65" t="str">
        <f>IF(EC90=0," ",VLOOKUP(EC90,PROTOKOL!$A:$E,5,))</f>
        <v xml:space="preserve"> </v>
      </c>
      <c r="EH90" s="82" t="str">
        <f t="shared" si="140"/>
        <v xml:space="preserve"> </v>
      </c>
      <c r="EI90" s="65"/>
      <c r="EJ90" s="82" t="str">
        <f t="shared" si="205"/>
        <v xml:space="preserve"> </v>
      </c>
      <c r="EK90" s="117"/>
      <c r="EL90" s="227"/>
      <c r="EM90" s="61" t="str">
        <f>IF(EO90=0," ",VLOOKUP(EO90,PROTOKOL!$A:$F,6))</f>
        <v xml:space="preserve"> </v>
      </c>
      <c r="EN90" s="62"/>
      <c r="EO90" s="62"/>
      <c r="EP90" s="62"/>
      <c r="EQ90" s="63" t="str">
        <f>IF(EO90=0," ",(VLOOKUP(EO90,PROTOKOL!$A$1:$E$28,2))*EP90)</f>
        <v xml:space="preserve"> </v>
      </c>
      <c r="ER90" s="64" t="str">
        <f t="shared" si="141"/>
        <v xml:space="preserve"> </v>
      </c>
      <c r="ES90" s="65" t="str">
        <f>IF(EO90=0," ",VLOOKUP(EO90,PROTOKOL!$A:$E,5,))</f>
        <v xml:space="preserve"> </v>
      </c>
      <c r="ET90" s="82" t="str">
        <f t="shared" si="142"/>
        <v xml:space="preserve"> </v>
      </c>
      <c r="EU90" s="61" t="str">
        <f>IF(EW90=0," ",VLOOKUP(EW90,PROTOKOL!$A:$F,6))</f>
        <v xml:space="preserve"> </v>
      </c>
      <c r="EV90" s="66"/>
      <c r="EW90" s="66"/>
      <c r="EX90" s="62"/>
      <c r="EY90" s="63" t="str">
        <f>IF(EW90=0," ",(VLOOKUP(EW90,PROTOKOL!$A$1:$E$28,2))*EX90)</f>
        <v xml:space="preserve"> </v>
      </c>
      <c r="EZ90" s="64" t="str">
        <f t="shared" si="143"/>
        <v xml:space="preserve"> </v>
      </c>
      <c r="FA90" s="65" t="str">
        <f>IF(EW90=0," ",VLOOKUP(EW90,PROTOKOL!$A:$E,5,))</f>
        <v xml:space="preserve"> </v>
      </c>
      <c r="FB90" s="82" t="str">
        <f t="shared" si="144"/>
        <v xml:space="preserve"> </v>
      </c>
      <c r="FC90" s="65"/>
      <c r="FD90" s="82" t="str">
        <f t="shared" si="206"/>
        <v xml:space="preserve"> </v>
      </c>
      <c r="FE90" s="117"/>
      <c r="FF90" s="227"/>
      <c r="FG90" s="61" t="str">
        <f>IF(FI90=0," ",VLOOKUP(FI90,PROTOKOL!$A:$F,6))</f>
        <v xml:space="preserve"> </v>
      </c>
      <c r="FH90" s="62"/>
      <c r="FI90" s="62"/>
      <c r="FJ90" s="62"/>
      <c r="FK90" s="63" t="str">
        <f>IF(FI90=0," ",(VLOOKUP(FI90,PROTOKOL!$A$1:$E$28,2))*FJ90)</f>
        <v xml:space="preserve"> </v>
      </c>
      <c r="FL90" s="64" t="str">
        <f t="shared" si="145"/>
        <v xml:space="preserve"> </v>
      </c>
      <c r="FM90" s="65" t="str">
        <f>IF(FI90=0," ",VLOOKUP(FI90,PROTOKOL!$A:$E,5,))</f>
        <v xml:space="preserve"> </v>
      </c>
      <c r="FN90" s="82" t="str">
        <f t="shared" si="146"/>
        <v xml:space="preserve"> </v>
      </c>
      <c r="FO90" s="61" t="str">
        <f>IF(FQ90=0," ",VLOOKUP(FQ90,PROTOKOL!$A:$F,6))</f>
        <v xml:space="preserve"> </v>
      </c>
      <c r="FP90" s="66"/>
      <c r="FQ90" s="66"/>
      <c r="FR90" s="62"/>
      <c r="FS90" s="63" t="str">
        <f>IF(FQ90=0," ",(VLOOKUP(FQ90,PROTOKOL!$A$1:$E$28,2))*FR90)</f>
        <v xml:space="preserve"> </v>
      </c>
      <c r="FT90" s="64" t="str">
        <f t="shared" si="147"/>
        <v xml:space="preserve"> </v>
      </c>
      <c r="FU90" s="65" t="str">
        <f>IF(FQ90=0," ",VLOOKUP(FQ90,PROTOKOL!$A:$E,5,))</f>
        <v xml:space="preserve"> </v>
      </c>
      <c r="FV90" s="82" t="str">
        <f t="shared" si="148"/>
        <v xml:space="preserve"> </v>
      </c>
      <c r="FW90" s="65"/>
      <c r="FX90" s="82" t="str">
        <f t="shared" si="207"/>
        <v xml:space="preserve"> </v>
      </c>
      <c r="FY90" s="117"/>
      <c r="FZ90" s="227"/>
      <c r="GA90" s="61" t="str">
        <f>IF(GC90=0," ",VLOOKUP(GC90,PROTOKOL!$A:$F,6))</f>
        <v xml:space="preserve"> </v>
      </c>
      <c r="GB90" s="62"/>
      <c r="GC90" s="62"/>
      <c r="GD90" s="62"/>
      <c r="GE90" s="63" t="str">
        <f>IF(GC90=0," ",(VLOOKUP(GC90,PROTOKOL!$A$1:$E$28,2))*GD90)</f>
        <v xml:space="preserve"> </v>
      </c>
      <c r="GF90" s="64" t="str">
        <f t="shared" si="149"/>
        <v xml:space="preserve"> </v>
      </c>
      <c r="GG90" s="65" t="str">
        <f>IF(GC90=0," ",VLOOKUP(GC90,PROTOKOL!$A:$E,5,))</f>
        <v xml:space="preserve"> </v>
      </c>
      <c r="GH90" s="82" t="str">
        <f t="shared" si="150"/>
        <v xml:space="preserve"> </v>
      </c>
      <c r="GI90" s="61" t="str">
        <f>IF(GK90=0," ",VLOOKUP(GK90,PROTOKOL!$A:$F,6))</f>
        <v xml:space="preserve"> </v>
      </c>
      <c r="GJ90" s="66"/>
      <c r="GK90" s="66"/>
      <c r="GL90" s="62"/>
      <c r="GM90" s="63" t="str">
        <f>IF(GK90=0," ",(VLOOKUP(GK90,PROTOKOL!$A$1:$E$28,2))*GL90)</f>
        <v xml:space="preserve"> </v>
      </c>
      <c r="GN90" s="64" t="str">
        <f t="shared" si="151"/>
        <v xml:space="preserve"> </v>
      </c>
      <c r="GO90" s="65" t="str">
        <f>IF(GK90=0," ",VLOOKUP(GK90,PROTOKOL!$A:$E,5,))</f>
        <v xml:space="preserve"> </v>
      </c>
      <c r="GP90" s="82" t="str">
        <f t="shared" si="152"/>
        <v xml:space="preserve"> </v>
      </c>
      <c r="GQ90" s="65"/>
      <c r="GR90" s="82" t="str">
        <f t="shared" si="208"/>
        <v xml:space="preserve"> </v>
      </c>
      <c r="GS90" s="117"/>
      <c r="GT90" s="227"/>
      <c r="GU90" s="61" t="str">
        <f>IF(GW90=0," ",VLOOKUP(GW90,PROTOKOL!$A:$F,6))</f>
        <v xml:space="preserve"> </v>
      </c>
      <c r="GV90" s="62"/>
      <c r="GW90" s="62"/>
      <c r="GX90" s="62"/>
      <c r="GY90" s="63" t="str">
        <f>IF(GW90=0," ",(VLOOKUP(GW90,PROTOKOL!$A$1:$E$28,2))*GX90)</f>
        <v xml:space="preserve"> </v>
      </c>
      <c r="GZ90" s="64" t="str">
        <f t="shared" si="153"/>
        <v xml:space="preserve"> </v>
      </c>
      <c r="HA90" s="65" t="str">
        <f>IF(GW90=0," ",VLOOKUP(GW90,PROTOKOL!$A:$E,5,))</f>
        <v xml:space="preserve"> </v>
      </c>
      <c r="HB90" s="82" t="str">
        <f t="shared" si="154"/>
        <v xml:space="preserve"> </v>
      </c>
      <c r="HC90" s="61" t="str">
        <f>IF(HE90=0," ",VLOOKUP(HE90,PROTOKOL!$A:$F,6))</f>
        <v xml:space="preserve"> </v>
      </c>
      <c r="HD90" s="66"/>
      <c r="HE90" s="66"/>
      <c r="HF90" s="62"/>
      <c r="HG90" s="63" t="str">
        <f>IF(HE90=0," ",(VLOOKUP(HE90,PROTOKOL!$A$1:$E$28,2))*HF90)</f>
        <v xml:space="preserve"> </v>
      </c>
      <c r="HH90" s="64" t="str">
        <f t="shared" si="155"/>
        <v xml:space="preserve"> </v>
      </c>
      <c r="HI90" s="65" t="str">
        <f>IF(HE90=0," ",VLOOKUP(HE90,PROTOKOL!$A:$E,5,))</f>
        <v xml:space="preserve"> </v>
      </c>
      <c r="HJ90" s="82" t="str">
        <f t="shared" si="156"/>
        <v xml:space="preserve"> </v>
      </c>
      <c r="HK90" s="65"/>
      <c r="HL90" s="82" t="str">
        <f t="shared" si="209"/>
        <v xml:space="preserve"> </v>
      </c>
      <c r="HM90" s="117"/>
      <c r="HN90" s="227"/>
      <c r="HO90" s="61" t="str">
        <f>IF(HQ90=0," ",VLOOKUP(HQ90,PROTOKOL!$A:$F,6))</f>
        <v xml:space="preserve"> </v>
      </c>
      <c r="HP90" s="62"/>
      <c r="HQ90" s="62"/>
      <c r="HR90" s="62"/>
      <c r="HS90" s="63" t="str">
        <f>IF(HQ90=0," ",(VLOOKUP(HQ90,PROTOKOL!$A$1:$E$28,2))*HR90)</f>
        <v xml:space="preserve"> </v>
      </c>
      <c r="HT90" s="64" t="str">
        <f t="shared" si="157"/>
        <v xml:space="preserve"> </v>
      </c>
      <c r="HU90" s="65" t="str">
        <f>IF(HQ90=0," ",VLOOKUP(HQ90,PROTOKOL!$A:$E,5,))</f>
        <v xml:space="preserve"> </v>
      </c>
      <c r="HV90" s="82" t="str">
        <f t="shared" si="158"/>
        <v xml:space="preserve"> </v>
      </c>
      <c r="HW90" s="61" t="str">
        <f>IF(HY90=0," ",VLOOKUP(HY90,PROTOKOL!$A:$F,6))</f>
        <v xml:space="preserve"> </v>
      </c>
      <c r="HX90" s="66"/>
      <c r="HY90" s="66"/>
      <c r="HZ90" s="62"/>
      <c r="IA90" s="63" t="str">
        <f>IF(HY90=0," ",(VLOOKUP(HY90,PROTOKOL!$A$1:$E$28,2))*HZ90)</f>
        <v xml:space="preserve"> </v>
      </c>
      <c r="IB90" s="64" t="str">
        <f t="shared" si="159"/>
        <v xml:space="preserve"> </v>
      </c>
      <c r="IC90" s="65" t="str">
        <f>IF(HY90=0," ",VLOOKUP(HY90,PROTOKOL!$A:$E,5,))</f>
        <v xml:space="preserve"> </v>
      </c>
      <c r="ID90" s="82" t="str">
        <f t="shared" si="160"/>
        <v xml:space="preserve"> </v>
      </c>
      <c r="IE90" s="65"/>
      <c r="IF90" s="82" t="str">
        <f t="shared" si="210"/>
        <v xml:space="preserve"> </v>
      </c>
      <c r="IG90" s="117"/>
      <c r="IH90" s="227"/>
      <c r="II90" s="61" t="str">
        <f>IF(IK90=0," ",VLOOKUP(IK90,PROTOKOL!$A:$F,6))</f>
        <v xml:space="preserve"> </v>
      </c>
      <c r="IJ90" s="62"/>
      <c r="IK90" s="62"/>
      <c r="IL90" s="62"/>
      <c r="IM90" s="63" t="str">
        <f>IF(IK90=0," ",(VLOOKUP(IK90,PROTOKOL!$A$1:$E$28,2))*IL90)</f>
        <v xml:space="preserve"> </v>
      </c>
      <c r="IN90" s="64" t="str">
        <f t="shared" si="161"/>
        <v xml:space="preserve"> </v>
      </c>
      <c r="IO90" s="65" t="str">
        <f>IF(IK90=0," ",VLOOKUP(IK90,PROTOKOL!$A:$E,5,))</f>
        <v xml:space="preserve"> </v>
      </c>
      <c r="IP90" s="82" t="str">
        <f t="shared" si="162"/>
        <v xml:space="preserve"> </v>
      </c>
      <c r="IQ90" s="61" t="str">
        <f>IF(IS90=0," ",VLOOKUP(IS90,PROTOKOL!$A:$F,6))</f>
        <v xml:space="preserve"> </v>
      </c>
      <c r="IR90" s="66"/>
      <c r="IS90" s="66"/>
      <c r="IT90" s="62"/>
      <c r="IU90" s="63" t="str">
        <f>IF(IS90=0," ",(VLOOKUP(IS90,PROTOKOL!$A$1:$E$28,2))*IT90)</f>
        <v xml:space="preserve"> </v>
      </c>
      <c r="IV90" s="64" t="str">
        <f t="shared" si="163"/>
        <v xml:space="preserve"> </v>
      </c>
      <c r="IW90" s="65" t="str">
        <f>IF(IS90=0," ",VLOOKUP(IS90,PROTOKOL!$A:$E,5,))</f>
        <v xml:space="preserve"> </v>
      </c>
      <c r="IX90" s="82" t="str">
        <f t="shared" si="164"/>
        <v xml:space="preserve"> </v>
      </c>
      <c r="IY90" s="65"/>
      <c r="IZ90" s="82" t="str">
        <f t="shared" si="211"/>
        <v xml:space="preserve"> </v>
      </c>
      <c r="JA90" s="117"/>
      <c r="JB90" s="227"/>
      <c r="JC90" s="61" t="str">
        <f>IF(JE90=0," ",VLOOKUP(JE90,PROTOKOL!$A:$F,6))</f>
        <v>KOKU TESTİ</v>
      </c>
      <c r="JD90" s="62">
        <v>1</v>
      </c>
      <c r="JE90" s="62">
        <v>16</v>
      </c>
      <c r="JF90" s="62">
        <v>0.5</v>
      </c>
      <c r="JG90" s="63">
        <f>IF(JE90=0," ",(VLOOKUP(JE90,PROTOKOL!$A$1:$E$28,2))*JF90)</f>
        <v>0</v>
      </c>
      <c r="JH90" s="64">
        <f t="shared" si="165"/>
        <v>1</v>
      </c>
      <c r="JI90" s="65">
        <f>IF(JE90=0," ",VLOOKUP(JE90,PROTOKOL!$A:$E,5,))</f>
        <v>25.405435113750318</v>
      </c>
      <c r="JJ90" s="82">
        <f>IF(JE90=0," ",JI90*JH90)/7.5*0.5</f>
        <v>1.6936956742500213</v>
      </c>
      <c r="JK90" s="61" t="str">
        <f>IF(JM90=0," ",VLOOKUP(JM90,PROTOKOL!$A:$F,6))</f>
        <v xml:space="preserve"> </v>
      </c>
      <c r="JL90" s="66"/>
      <c r="JM90" s="66"/>
      <c r="JN90" s="62"/>
      <c r="JO90" s="63" t="str">
        <f>IF(JM90=0," ",(VLOOKUP(JM90,PROTOKOL!$A$1:$E$28,2))*JN90)</f>
        <v xml:space="preserve"> </v>
      </c>
      <c r="JP90" s="64" t="str">
        <f t="shared" si="167"/>
        <v xml:space="preserve"> </v>
      </c>
      <c r="JQ90" s="65" t="str">
        <f>IF(JM90=0," ",VLOOKUP(JM90,PROTOKOL!$A:$E,5,))</f>
        <v xml:space="preserve"> </v>
      </c>
      <c r="JR90" s="82" t="str">
        <f t="shared" si="168"/>
        <v xml:space="preserve"> </v>
      </c>
      <c r="JS90" s="65"/>
      <c r="JT90" s="82" t="str">
        <f t="shared" si="212"/>
        <v xml:space="preserve"> </v>
      </c>
      <c r="JU90" s="117"/>
      <c r="JV90" s="227"/>
      <c r="JW90" s="61" t="str">
        <f>IF(JY90=0," ",VLOOKUP(JY90,PROTOKOL!$A:$F,6))</f>
        <v xml:space="preserve"> </v>
      </c>
      <c r="JX90" s="62"/>
      <c r="JY90" s="62"/>
      <c r="JZ90" s="62"/>
      <c r="KA90" s="63" t="str">
        <f>IF(JY90=0," ",(VLOOKUP(JY90,PROTOKOL!$A$1:$E$28,2))*JZ90)</f>
        <v xml:space="preserve"> </v>
      </c>
      <c r="KB90" s="64" t="str">
        <f t="shared" si="169"/>
        <v xml:space="preserve"> </v>
      </c>
      <c r="KC90" s="65" t="str">
        <f>IF(JY90=0," ",VLOOKUP(JY90,PROTOKOL!$A:$E,5,))</f>
        <v xml:space="preserve"> </v>
      </c>
      <c r="KD90" s="82" t="str">
        <f t="shared" si="170"/>
        <v xml:space="preserve"> </v>
      </c>
      <c r="KE90" s="61" t="str">
        <f>IF(KG90=0," ",VLOOKUP(KG90,PROTOKOL!$A:$F,6))</f>
        <v xml:space="preserve"> </v>
      </c>
      <c r="KF90" s="66"/>
      <c r="KG90" s="66"/>
      <c r="KH90" s="62"/>
      <c r="KI90" s="63" t="str">
        <f>IF(KG90=0," ",(VLOOKUP(KG90,PROTOKOL!$A$1:$E$28,2))*KH90)</f>
        <v xml:space="preserve"> </v>
      </c>
      <c r="KJ90" s="64" t="str">
        <f t="shared" si="171"/>
        <v xml:space="preserve"> </v>
      </c>
      <c r="KK90" s="65" t="str">
        <f>IF(KG90=0," ",VLOOKUP(KG90,PROTOKOL!$A:$E,5,))</f>
        <v xml:space="preserve"> </v>
      </c>
      <c r="KL90" s="82" t="str">
        <f t="shared" si="172"/>
        <v xml:space="preserve"> </v>
      </c>
      <c r="KM90" s="65"/>
      <c r="KN90" s="82" t="str">
        <f t="shared" si="213"/>
        <v xml:space="preserve"> </v>
      </c>
      <c r="KO90" s="117"/>
      <c r="KP90" s="227"/>
      <c r="KQ90" s="61" t="str">
        <f>IF(KS90=0," ",VLOOKUP(KS90,PROTOKOL!$A:$F,6))</f>
        <v xml:space="preserve"> </v>
      </c>
      <c r="KR90" s="62"/>
      <c r="KS90" s="62"/>
      <c r="KT90" s="62"/>
      <c r="KU90" s="63" t="str">
        <f>IF(KS90=0," ",(VLOOKUP(KS90,PROTOKOL!$A$1:$E$28,2))*KT90)</f>
        <v xml:space="preserve"> </v>
      </c>
      <c r="KV90" s="64" t="str">
        <f t="shared" si="173"/>
        <v xml:space="preserve"> </v>
      </c>
      <c r="KW90" s="65" t="str">
        <f>IF(KS90=0," ",VLOOKUP(KS90,PROTOKOL!$A:$E,5,))</f>
        <v xml:space="preserve"> </v>
      </c>
      <c r="KX90" s="82" t="str">
        <f t="shared" si="174"/>
        <v xml:space="preserve"> </v>
      </c>
      <c r="KY90" s="61" t="str">
        <f>IF(LA90=0," ",VLOOKUP(LA90,PROTOKOL!$A:$F,6))</f>
        <v xml:space="preserve"> </v>
      </c>
      <c r="KZ90" s="66"/>
      <c r="LA90" s="66"/>
      <c r="LB90" s="62"/>
      <c r="LC90" s="63" t="str">
        <f>IF(LA90=0," ",(VLOOKUP(LA90,PROTOKOL!$A$1:$E$28,2))*LB90)</f>
        <v xml:space="preserve"> </v>
      </c>
      <c r="LD90" s="64" t="str">
        <f t="shared" si="175"/>
        <v xml:space="preserve"> </v>
      </c>
      <c r="LE90" s="65" t="str">
        <f>IF(LA90=0," ",VLOOKUP(LA90,PROTOKOL!$A:$E,5,))</f>
        <v xml:space="preserve"> </v>
      </c>
      <c r="LF90" s="82" t="str">
        <f t="shared" si="176"/>
        <v xml:space="preserve"> </v>
      </c>
      <c r="LG90" s="65"/>
      <c r="LH90" s="82" t="str">
        <f t="shared" si="214"/>
        <v xml:space="preserve"> </v>
      </c>
      <c r="LI90" s="117"/>
      <c r="LJ90" s="227"/>
      <c r="LK90" s="61" t="str">
        <f>IF(LM90=0," ",VLOOKUP(LM90,PROTOKOL!$A:$F,6))</f>
        <v xml:space="preserve"> </v>
      </c>
      <c r="LL90" s="62"/>
      <c r="LM90" s="62"/>
      <c r="LN90" s="62"/>
      <c r="LO90" s="63" t="str">
        <f>IF(LM90=0," ",(VLOOKUP(LM90,PROTOKOL!$A$1:$E$28,2))*LN90)</f>
        <v xml:space="preserve"> </v>
      </c>
      <c r="LP90" s="64" t="str">
        <f t="shared" si="177"/>
        <v xml:space="preserve"> </v>
      </c>
      <c r="LQ90" s="65" t="str">
        <f>IF(LM90=0," ",VLOOKUP(LM90,PROTOKOL!$A:$E,5,))</f>
        <v xml:space="preserve"> </v>
      </c>
      <c r="LR90" s="82" t="str">
        <f t="shared" si="178"/>
        <v xml:space="preserve"> </v>
      </c>
      <c r="LS90" s="61" t="str">
        <f>IF(LU90=0," ",VLOOKUP(LU90,PROTOKOL!$A:$F,6))</f>
        <v xml:space="preserve"> </v>
      </c>
      <c r="LT90" s="66"/>
      <c r="LU90" s="66"/>
      <c r="LV90" s="62"/>
      <c r="LW90" s="63" t="str">
        <f>IF(LU90=0," ",(VLOOKUP(LU90,PROTOKOL!$A$1:$E$28,2))*LV90)</f>
        <v xml:space="preserve"> </v>
      </c>
      <c r="LX90" s="64" t="str">
        <f t="shared" si="179"/>
        <v xml:space="preserve"> </v>
      </c>
      <c r="LY90" s="65" t="str">
        <f>IF(LU90=0," ",VLOOKUP(LU90,PROTOKOL!$A:$E,5,))</f>
        <v xml:space="preserve"> </v>
      </c>
      <c r="LZ90" s="82" t="str">
        <f t="shared" si="180"/>
        <v xml:space="preserve"> </v>
      </c>
      <c r="MA90" s="65"/>
      <c r="MB90" s="82" t="str">
        <f t="shared" si="215"/>
        <v xml:space="preserve"> </v>
      </c>
      <c r="MC90" s="117"/>
      <c r="MD90" s="227"/>
      <c r="ME90" s="61" t="str">
        <f>IF(MG90=0," ",VLOOKUP(MG90,PROTOKOL!$A:$F,6))</f>
        <v xml:space="preserve"> </v>
      </c>
      <c r="MF90" s="62"/>
      <c r="MG90" s="62"/>
      <c r="MH90" s="62"/>
      <c r="MI90" s="63" t="str">
        <f>IF(MG90=0," ",(VLOOKUP(MG90,PROTOKOL!$A$1:$E$28,2))*MH90)</f>
        <v xml:space="preserve"> </v>
      </c>
      <c r="MJ90" s="64" t="str">
        <f t="shared" si="181"/>
        <v xml:space="preserve"> </v>
      </c>
      <c r="MK90" s="65" t="str">
        <f>IF(MG90=0," ",VLOOKUP(MG90,PROTOKOL!$A:$E,5,))</f>
        <v xml:space="preserve"> </v>
      </c>
      <c r="ML90" s="82" t="str">
        <f t="shared" si="182"/>
        <v xml:space="preserve"> </v>
      </c>
      <c r="MM90" s="61" t="str">
        <f>IF(MO90=0," ",VLOOKUP(MO90,PROTOKOL!$A:$F,6))</f>
        <v xml:space="preserve"> </v>
      </c>
      <c r="MN90" s="66"/>
      <c r="MO90" s="66"/>
      <c r="MP90" s="62"/>
      <c r="MQ90" s="63" t="str">
        <f>IF(MO90=0," ",(VLOOKUP(MO90,PROTOKOL!$A$1:$E$28,2))*MP90)</f>
        <v xml:space="preserve"> </v>
      </c>
      <c r="MR90" s="64" t="str">
        <f t="shared" si="183"/>
        <v xml:space="preserve"> </v>
      </c>
      <c r="MS90" s="65" t="str">
        <f>IF(MO90=0," ",VLOOKUP(MO90,PROTOKOL!$A:$E,5,))</f>
        <v xml:space="preserve"> </v>
      </c>
      <c r="MT90" s="82" t="str">
        <f t="shared" si="184"/>
        <v xml:space="preserve"> </v>
      </c>
      <c r="MU90" s="65"/>
      <c r="MV90" s="82" t="str">
        <f t="shared" si="216"/>
        <v xml:space="preserve"> </v>
      </c>
      <c r="MW90" s="117"/>
      <c r="MX90" s="227"/>
      <c r="MY90" s="61" t="str">
        <f>IF(NA90=0," ",VLOOKUP(NA90,PROTOKOL!$A:$F,6))</f>
        <v xml:space="preserve"> </v>
      </c>
      <c r="MZ90" s="62"/>
      <c r="NA90" s="62"/>
      <c r="NB90" s="62"/>
      <c r="NC90" s="63" t="str">
        <f>IF(NA90=0," ",(VLOOKUP(NA90,PROTOKOL!$A$1:$E$28,2))*NB90)</f>
        <v xml:space="preserve"> </v>
      </c>
      <c r="ND90" s="64" t="str">
        <f t="shared" si="185"/>
        <v xml:space="preserve"> </v>
      </c>
      <c r="NE90" s="65" t="str">
        <f>IF(NA90=0," ",VLOOKUP(NA90,PROTOKOL!$A:$E,5,))</f>
        <v xml:space="preserve"> </v>
      </c>
      <c r="NF90" s="82" t="str">
        <f t="shared" si="186"/>
        <v xml:space="preserve"> </v>
      </c>
      <c r="NG90" s="61" t="str">
        <f>IF(NI90=0," ",VLOOKUP(NI90,PROTOKOL!$A:$F,6))</f>
        <v xml:space="preserve"> </v>
      </c>
      <c r="NH90" s="66"/>
      <c r="NI90" s="66"/>
      <c r="NJ90" s="62"/>
      <c r="NK90" s="63" t="str">
        <f>IF(NI90=0," ",(VLOOKUP(NI90,PROTOKOL!$A$1:$E$28,2))*NJ90)</f>
        <v xml:space="preserve"> </v>
      </c>
      <c r="NL90" s="64" t="str">
        <f t="shared" si="187"/>
        <v xml:space="preserve"> </v>
      </c>
      <c r="NM90" s="65" t="str">
        <f>IF(NI90=0," ",VLOOKUP(NI90,PROTOKOL!$A:$E,5,))</f>
        <v xml:space="preserve"> </v>
      </c>
      <c r="NN90" s="82" t="str">
        <f t="shared" si="188"/>
        <v xml:space="preserve"> </v>
      </c>
      <c r="NO90" s="65"/>
      <c r="NP90" s="82" t="str">
        <f t="shared" si="217"/>
        <v xml:space="preserve"> </v>
      </c>
      <c r="NQ90" s="117"/>
      <c r="NR90" s="227"/>
      <c r="NS90" s="61" t="str">
        <f>IF(NU90=0," ",VLOOKUP(NU90,PROTOKOL!$A:$F,6))</f>
        <v xml:space="preserve"> </v>
      </c>
      <c r="NT90" s="62"/>
      <c r="NU90" s="62"/>
      <c r="NV90" s="62"/>
      <c r="NW90" s="63" t="str">
        <f>IF(NU90=0," ",(VLOOKUP(NU90,PROTOKOL!$A$1:$E$28,2))*NV90)</f>
        <v xml:space="preserve"> </v>
      </c>
      <c r="NX90" s="64" t="str">
        <f t="shared" si="189"/>
        <v xml:space="preserve"> </v>
      </c>
      <c r="NY90" s="65" t="str">
        <f>IF(NU90=0," ",VLOOKUP(NU90,PROTOKOL!$A:$E,5,))</f>
        <v xml:space="preserve"> </v>
      </c>
      <c r="NZ90" s="82" t="str">
        <f t="shared" si="190"/>
        <v xml:space="preserve"> </v>
      </c>
      <c r="OA90" s="61" t="str">
        <f>IF(OC90=0," ",VLOOKUP(OC90,PROTOKOL!$A:$F,6))</f>
        <v xml:space="preserve"> </v>
      </c>
      <c r="OB90" s="66"/>
      <c r="OC90" s="66"/>
      <c r="OD90" s="62"/>
      <c r="OE90" s="63" t="str">
        <f>IF(OC90=0," ",(VLOOKUP(OC90,PROTOKOL!$A$1:$E$28,2))*OD90)</f>
        <v xml:space="preserve"> </v>
      </c>
      <c r="OF90" s="64" t="str">
        <f t="shared" si="191"/>
        <v xml:space="preserve"> </v>
      </c>
      <c r="OG90" s="65" t="str">
        <f>IF(OC90=0," ",VLOOKUP(OC90,PROTOKOL!$A:$E,5,))</f>
        <v xml:space="preserve"> </v>
      </c>
      <c r="OH90" s="82" t="str">
        <f t="shared" si="192"/>
        <v xml:space="preserve"> </v>
      </c>
      <c r="OI90" s="65"/>
      <c r="OJ90" s="82" t="str">
        <f t="shared" si="218"/>
        <v xml:space="preserve"> </v>
      </c>
      <c r="OK90" s="117"/>
      <c r="OL90" s="209">
        <v>23</v>
      </c>
      <c r="OM90" s="226"/>
      <c r="ON90" s="61" t="str">
        <f>IF(OP90=0," ",VLOOKUP(OP90,PROTOKOL!$A:$F,6))</f>
        <v xml:space="preserve"> </v>
      </c>
      <c r="OO90" s="62"/>
      <c r="OP90" s="62"/>
      <c r="OQ90" s="62"/>
      <c r="OR90" s="63" t="str">
        <f>IF(OP90=0," ",(VLOOKUP(OP90,PROTOKOL!$A$1:$E$28,2))*OQ90)</f>
        <v xml:space="preserve"> </v>
      </c>
      <c r="OS90" s="64" t="str">
        <f t="shared" si="193"/>
        <v xml:space="preserve"> </v>
      </c>
      <c r="OT90" s="65" t="str">
        <f>IF(OP90=0," ",VLOOKUP(OP90,PROTOKOL!$A:$E,5,))</f>
        <v xml:space="preserve"> </v>
      </c>
      <c r="OU90" s="82" t="str">
        <f t="shared" si="194"/>
        <v xml:space="preserve"> </v>
      </c>
      <c r="OV90" s="61" t="str">
        <f>IF(OX90=0," ",VLOOKUP(OX90,PROTOKOL!$A:$F,6))</f>
        <v xml:space="preserve"> </v>
      </c>
      <c r="OW90" s="66"/>
      <c r="OX90" s="66"/>
      <c r="OY90" s="62"/>
      <c r="OZ90" s="63" t="str">
        <f>IF(OX90=0," ",(VLOOKUP(OX90,PROTOKOL!$A$1:$E$28,2))*OY90)</f>
        <v xml:space="preserve"> </v>
      </c>
      <c r="PA90" s="64" t="str">
        <f t="shared" si="219"/>
        <v xml:space="preserve"> </v>
      </c>
      <c r="PB90" s="65" t="str">
        <f>IF(OX90=0," ",VLOOKUP(OX90,PROTOKOL!$A:$E,5,))</f>
        <v xml:space="preserve"> </v>
      </c>
      <c r="PC90" s="82" t="str">
        <f t="shared" si="220"/>
        <v xml:space="preserve"> </v>
      </c>
      <c r="PD90" s="82">
        <f t="shared" si="221"/>
        <v>0</v>
      </c>
      <c r="PE90" s="82" t="str">
        <f t="shared" si="222"/>
        <v xml:space="preserve"> </v>
      </c>
      <c r="PF90" s="117"/>
      <c r="PG90" s="227"/>
      <c r="PH90" s="61" t="str">
        <f>IF(PJ90=0," ",VLOOKUP(PJ90,PROTOKOL!$A:$F,6))</f>
        <v xml:space="preserve"> </v>
      </c>
      <c r="PI90" s="62"/>
      <c r="PJ90" s="62"/>
      <c r="PK90" s="62"/>
      <c r="PL90" s="63" t="str">
        <f>IF(PJ90=0," ",(VLOOKUP(PJ90,PROTOKOL!$A$1:$E$28,2))*PK90)</f>
        <v xml:space="preserve"> </v>
      </c>
      <c r="PM90" s="64" t="str">
        <f t="shared" si="195"/>
        <v xml:space="preserve"> </v>
      </c>
      <c r="PN90" s="65" t="str">
        <f>IF(PJ90=0," ",VLOOKUP(PJ90,PROTOKOL!$A:$E,5,))</f>
        <v xml:space="preserve"> </v>
      </c>
      <c r="PO90" s="82" t="str">
        <f t="shared" si="196"/>
        <v xml:space="preserve"> </v>
      </c>
      <c r="PP90" s="61" t="str">
        <f>IF(PR90=0," ",VLOOKUP(PR90,PROTOKOL!$A:$F,6))</f>
        <v xml:space="preserve"> </v>
      </c>
      <c r="PQ90" s="66"/>
      <c r="PR90" s="66"/>
      <c r="PS90" s="62"/>
      <c r="PT90" s="63" t="str">
        <f>IF(PR90=0," ",(VLOOKUP(PR90,PROTOKOL!$A$1:$E$28,2))*PS90)</f>
        <v xml:space="preserve"> </v>
      </c>
      <c r="PU90" s="64" t="str">
        <f t="shared" si="197"/>
        <v xml:space="preserve"> </v>
      </c>
      <c r="PV90" s="65" t="str">
        <f>IF(PR90=0," ",VLOOKUP(PR90,PROTOKOL!$A:$E,5,))</f>
        <v xml:space="preserve"> </v>
      </c>
      <c r="PW90" s="82" t="str">
        <f t="shared" si="198"/>
        <v xml:space="preserve"> </v>
      </c>
      <c r="PX90" s="65"/>
      <c r="PY90" s="82" t="str">
        <f t="shared" si="223"/>
        <v xml:space="preserve"> </v>
      </c>
      <c r="PZ90" s="117"/>
      <c r="QA90" s="117"/>
      <c r="QB90" s="117"/>
      <c r="QC90" s="117"/>
      <c r="QD90" s="117"/>
      <c r="QE90" s="117"/>
      <c r="QF90" s="117"/>
      <c r="QG90" s="117"/>
      <c r="QH90" s="117"/>
      <c r="QI90" s="117"/>
      <c r="QJ90" s="117"/>
      <c r="QK90" s="117"/>
      <c r="QL90" s="117"/>
      <c r="QM90" s="117"/>
      <c r="QN90" s="117"/>
      <c r="QO90" s="117"/>
    </row>
    <row r="91" spans="1:457" ht="12.75" customHeight="1">
      <c r="A91" s="58"/>
      <c r="B91" s="225">
        <v>24</v>
      </c>
      <c r="C91" s="61" t="str">
        <f>IF(E91=0," ",VLOOKUP(E91,PROTOKOL!$A:$F,6))</f>
        <v xml:space="preserve"> </v>
      </c>
      <c r="D91" s="62"/>
      <c r="E91" s="62"/>
      <c r="F91" s="62"/>
      <c r="G91" s="63" t="str">
        <f>IF(E91=0," ",(VLOOKUP(E91,PROTOKOL!$A$1:$E$28,2))*F91)</f>
        <v xml:space="preserve"> </v>
      </c>
      <c r="H91" s="64" t="str">
        <f t="shared" si="113"/>
        <v xml:space="preserve"> </v>
      </c>
      <c r="I91" s="65" t="str">
        <f>IF(E91=0," ",VLOOKUP(E91,PROTOKOL!$A:$E,5,))</f>
        <v xml:space="preserve"> </v>
      </c>
      <c r="J91" s="82" t="str">
        <f t="shared" si="114"/>
        <v xml:space="preserve"> </v>
      </c>
      <c r="K91" s="61" t="str">
        <f>IF(M91=0," ",VLOOKUP(M91,PROTOKOL!$A:$F,6))</f>
        <v xml:space="preserve"> </v>
      </c>
      <c r="L91" s="66"/>
      <c r="M91" s="66"/>
      <c r="N91" s="62"/>
      <c r="O91" s="63" t="str">
        <f>IF(M91=0," ",(VLOOKUP(M91,PROTOKOL!$A$1:$E$28,2))*N91)</f>
        <v xml:space="preserve"> </v>
      </c>
      <c r="P91" s="64" t="str">
        <f t="shared" si="115"/>
        <v xml:space="preserve"> </v>
      </c>
      <c r="Q91" s="65" t="str">
        <f>IF(M91=0," ",VLOOKUP(M91,PROTOKOL!$A:$E,5,))</f>
        <v xml:space="preserve"> </v>
      </c>
      <c r="R91" s="82" t="str">
        <f t="shared" si="116"/>
        <v xml:space="preserve"> </v>
      </c>
      <c r="S91" s="65"/>
      <c r="T91" s="82" t="str">
        <f t="shared" si="199"/>
        <v xml:space="preserve"> </v>
      </c>
      <c r="U91" s="117"/>
      <c r="V91" s="225">
        <v>24</v>
      </c>
      <c r="W91" s="61" t="str">
        <f>IF(Y91=0," ",VLOOKUP(Y91,PROTOKOL!$A:$F,6))</f>
        <v xml:space="preserve"> </v>
      </c>
      <c r="X91" s="62"/>
      <c r="Y91" s="62"/>
      <c r="Z91" s="62"/>
      <c r="AA91" s="63" t="str">
        <f>IF(Y91=0," ",(VLOOKUP(Y91,PROTOKOL!$A$1:$E$28,2))*Z91)</f>
        <v xml:space="preserve"> </v>
      </c>
      <c r="AB91" s="64" t="str">
        <f t="shared" si="117"/>
        <v xml:space="preserve"> </v>
      </c>
      <c r="AC91" s="65" t="str">
        <f>IF(Y91=0," ",VLOOKUP(Y91,PROTOKOL!$A:$E,5,))</f>
        <v xml:space="preserve"> </v>
      </c>
      <c r="AD91" s="82" t="str">
        <f t="shared" si="118"/>
        <v xml:space="preserve"> </v>
      </c>
      <c r="AE91" s="61" t="str">
        <f>IF(AG91=0," ",VLOOKUP(AG91,PROTOKOL!$A:$F,6))</f>
        <v xml:space="preserve"> </v>
      </c>
      <c r="AF91" s="66"/>
      <c r="AG91" s="66"/>
      <c r="AH91" s="62"/>
      <c r="AI91" s="63" t="str">
        <f>IF(AG91=0," ",(VLOOKUP(AG91,PROTOKOL!$A$1:$E$28,2))*AH91)</f>
        <v xml:space="preserve"> </v>
      </c>
      <c r="AJ91" s="64" t="str">
        <f t="shared" si="119"/>
        <v xml:space="preserve"> </v>
      </c>
      <c r="AK91" s="65" t="str">
        <f>IF(AG91=0," ",VLOOKUP(AG91,PROTOKOL!$A:$E,5,))</f>
        <v xml:space="preserve"> </v>
      </c>
      <c r="AL91" s="82" t="str">
        <f t="shared" si="120"/>
        <v xml:space="preserve"> </v>
      </c>
      <c r="AM91" s="65"/>
      <c r="AN91" s="82" t="str">
        <f t="shared" si="200"/>
        <v xml:space="preserve"> </v>
      </c>
      <c r="AO91" s="117"/>
      <c r="AP91" s="225">
        <v>24</v>
      </c>
      <c r="AQ91" s="61" t="str">
        <f>IF(AS91=0," ",VLOOKUP(AS91,PROTOKOL!$A:$F,6))</f>
        <v xml:space="preserve"> </v>
      </c>
      <c r="AR91" s="62"/>
      <c r="AS91" s="62"/>
      <c r="AT91" s="62"/>
      <c r="AU91" s="63" t="str">
        <f>IF(AS91=0," ",(VLOOKUP(AS91,PROTOKOL!$A$1:$E$28,2))*AT91)</f>
        <v xml:space="preserve"> </v>
      </c>
      <c r="AV91" s="64" t="str">
        <f t="shared" si="121"/>
        <v xml:space="preserve"> </v>
      </c>
      <c r="AW91" s="65" t="str">
        <f>IF(AS91=0," ",VLOOKUP(AS91,PROTOKOL!$A:$E,5,))</f>
        <v xml:space="preserve"> </v>
      </c>
      <c r="AX91" s="82" t="str">
        <f t="shared" si="122"/>
        <v xml:space="preserve"> </v>
      </c>
      <c r="AY91" s="61" t="str">
        <f>IF(BA91=0," ",VLOOKUP(BA91,PROTOKOL!$A:$F,6))</f>
        <v>VAKUM TEST</v>
      </c>
      <c r="AZ91" s="66">
        <v>240</v>
      </c>
      <c r="BA91" s="66">
        <v>4</v>
      </c>
      <c r="BB91" s="62">
        <v>7.5</v>
      </c>
      <c r="BC91" s="63">
        <f>IF(BA91=0," ",(VLOOKUP(BA91,PROTOKOL!$A$1:$E$28,2))*BB91)</f>
        <v>150</v>
      </c>
      <c r="BD91" s="64">
        <f t="shared" si="123"/>
        <v>90</v>
      </c>
      <c r="BE91" s="65">
        <f>IF(BA91=0," ",VLOOKUP(BA91,PROTOKOL!$A:$E,5,))</f>
        <v>0.32253749999999998</v>
      </c>
      <c r="BF91" s="82">
        <f t="shared" si="124"/>
        <v>29.028374999999997</v>
      </c>
      <c r="BG91" s="65">
        <v>15</v>
      </c>
      <c r="BH91" s="82">
        <f t="shared" si="201"/>
        <v>58.056749999999994</v>
      </c>
      <c r="BI91" s="117"/>
      <c r="BJ91" s="225">
        <v>24</v>
      </c>
      <c r="BK91" s="61" t="str">
        <f>IF(BM91=0," ",VLOOKUP(BM91,PROTOKOL!$A:$F,6))</f>
        <v xml:space="preserve"> </v>
      </c>
      <c r="BL91" s="62"/>
      <c r="BM91" s="62"/>
      <c r="BN91" s="62"/>
      <c r="BO91" s="63" t="str">
        <f>IF(BM91=0," ",(VLOOKUP(BM91,PROTOKOL!$A$1:$E$28,2))*BN91)</f>
        <v xml:space="preserve"> </v>
      </c>
      <c r="BP91" s="64" t="str">
        <f t="shared" si="125"/>
        <v xml:space="preserve"> </v>
      </c>
      <c r="BQ91" s="65" t="str">
        <f>IF(BM91=0," ",VLOOKUP(BM91,PROTOKOL!$A:$E,5,))</f>
        <v xml:space="preserve"> </v>
      </c>
      <c r="BR91" s="82" t="str">
        <f t="shared" si="126"/>
        <v xml:space="preserve"> </v>
      </c>
      <c r="BS91" s="61" t="str">
        <f>IF(BU91=0," ",VLOOKUP(BU91,PROTOKOL!$A:$F,6))</f>
        <v xml:space="preserve"> </v>
      </c>
      <c r="BT91" s="66"/>
      <c r="BU91" s="66"/>
      <c r="BV91" s="62"/>
      <c r="BW91" s="63" t="str">
        <f>IF(BU91=0," ",(VLOOKUP(BU91,PROTOKOL!$A$1:$E$28,2))*BV91)</f>
        <v xml:space="preserve"> </v>
      </c>
      <c r="BX91" s="64" t="str">
        <f t="shared" si="127"/>
        <v xml:space="preserve"> </v>
      </c>
      <c r="BY91" s="65" t="str">
        <f>IF(BU91=0," ",VLOOKUP(BU91,PROTOKOL!$A:$E,5,))</f>
        <v xml:space="preserve"> </v>
      </c>
      <c r="BZ91" s="82" t="str">
        <f t="shared" si="128"/>
        <v xml:space="preserve"> </v>
      </c>
      <c r="CA91" s="65"/>
      <c r="CB91" s="82" t="str">
        <f t="shared" si="202"/>
        <v xml:space="preserve"> </v>
      </c>
      <c r="CC91" s="117"/>
      <c r="CD91" s="225">
        <v>24</v>
      </c>
      <c r="CE91" s="61" t="str">
        <f>IF(CG91=0," ",VLOOKUP(CG91,PROTOKOL!$A:$F,6))</f>
        <v xml:space="preserve"> </v>
      </c>
      <c r="CF91" s="62"/>
      <c r="CG91" s="62"/>
      <c r="CH91" s="62"/>
      <c r="CI91" s="63" t="str">
        <f>IF(CG91=0," ",(VLOOKUP(CG91,PROTOKOL!$A$1:$E$28,2))*CH91)</f>
        <v xml:space="preserve"> </v>
      </c>
      <c r="CJ91" s="64" t="str">
        <f t="shared" si="129"/>
        <v xml:space="preserve"> </v>
      </c>
      <c r="CK91" s="65" t="str">
        <f>IF(CG91=0," ",VLOOKUP(CG91,PROTOKOL!$A:$E,5,))</f>
        <v xml:space="preserve"> </v>
      </c>
      <c r="CL91" s="82" t="str">
        <f t="shared" si="130"/>
        <v xml:space="preserve"> </v>
      </c>
      <c r="CM91" s="61" t="str">
        <f>IF(CO91=0," ",VLOOKUP(CO91,PROTOKOL!$A:$F,6))</f>
        <v xml:space="preserve"> </v>
      </c>
      <c r="CN91" s="66"/>
      <c r="CO91" s="66"/>
      <c r="CP91" s="62"/>
      <c r="CQ91" s="63" t="str">
        <f>IF(CO91=0," ",(VLOOKUP(CO91,PROTOKOL!$A$1:$E$28,2))*CP91)</f>
        <v xml:space="preserve"> </v>
      </c>
      <c r="CR91" s="64" t="str">
        <f t="shared" si="131"/>
        <v xml:space="preserve"> </v>
      </c>
      <c r="CS91" s="65" t="str">
        <f>IF(CO91=0," ",VLOOKUP(CO91,PROTOKOL!$A:$E,5,))</f>
        <v xml:space="preserve"> </v>
      </c>
      <c r="CT91" s="82" t="str">
        <f t="shared" si="132"/>
        <v xml:space="preserve"> </v>
      </c>
      <c r="CU91" s="65"/>
      <c r="CV91" s="82" t="str">
        <f t="shared" si="203"/>
        <v xml:space="preserve"> </v>
      </c>
      <c r="CW91" s="117"/>
      <c r="CX91" s="225">
        <v>24</v>
      </c>
      <c r="CY91" s="61" t="str">
        <f>IF(DA91=0," ",VLOOKUP(DA91,PROTOKOL!$A:$F,6))</f>
        <v>SIZDIRMAZLIK TAMİR</v>
      </c>
      <c r="CZ91" s="62">
        <v>120</v>
      </c>
      <c r="DA91" s="62">
        <v>11</v>
      </c>
      <c r="DB91" s="62">
        <v>7.5</v>
      </c>
      <c r="DC91" s="63">
        <f>IF(DA91=0," ",(VLOOKUP(DA91,PROTOKOL!$A$1:$E$28,2))*DB91)</f>
        <v>78</v>
      </c>
      <c r="DD91" s="64">
        <f t="shared" si="133"/>
        <v>42</v>
      </c>
      <c r="DE91" s="65">
        <f>IF(DA91=0," ",VLOOKUP(DA91,PROTOKOL!$A:$E,5,))</f>
        <v>0.61435714285714293</v>
      </c>
      <c r="DF91" s="82">
        <f t="shared" si="134"/>
        <v>25.803000000000004</v>
      </c>
      <c r="DG91" s="61" t="str">
        <f>IF(DI91=0," ",VLOOKUP(DI91,PROTOKOL!$A:$F,6))</f>
        <v>SIZDIRMAZLIK TAMİR</v>
      </c>
      <c r="DH91" s="66">
        <v>41</v>
      </c>
      <c r="DI91" s="66">
        <v>11</v>
      </c>
      <c r="DJ91" s="62">
        <v>2.5</v>
      </c>
      <c r="DK91" s="63">
        <f>IF(DI91=0," ",(VLOOKUP(DI91,PROTOKOL!$A$1:$E$28,2))*DJ91)</f>
        <v>26</v>
      </c>
      <c r="DL91" s="64">
        <f t="shared" si="135"/>
        <v>15</v>
      </c>
      <c r="DM91" s="65">
        <f>IF(DI91=0," ",VLOOKUP(DI91,PROTOKOL!$A:$E,5,))</f>
        <v>0.61435714285714293</v>
      </c>
      <c r="DN91" s="82">
        <f t="shared" si="136"/>
        <v>9.2153571428571439</v>
      </c>
      <c r="DO91" s="65">
        <v>5</v>
      </c>
      <c r="DP91" s="82">
        <f t="shared" si="204"/>
        <v>18.430714285714288</v>
      </c>
      <c r="DQ91" s="117"/>
      <c r="DR91" s="225">
        <v>24</v>
      </c>
      <c r="DS91" s="61" t="str">
        <f>IF(DU91=0," ",VLOOKUP(DU91,PROTOKOL!$A:$F,6))</f>
        <v xml:space="preserve"> </v>
      </c>
      <c r="DT91" s="62"/>
      <c r="DU91" s="62"/>
      <c r="DV91" s="62"/>
      <c r="DW91" s="63" t="str">
        <f>IF(DU91=0," ",(VLOOKUP(DU91,PROTOKOL!$A$1:$E$28,2))*DV91)</f>
        <v xml:space="preserve"> </v>
      </c>
      <c r="DX91" s="64" t="str">
        <f t="shared" si="137"/>
        <v xml:space="preserve"> </v>
      </c>
      <c r="DY91" s="65" t="str">
        <f>IF(DU91=0," ",VLOOKUP(DU91,PROTOKOL!$A:$E,5,))</f>
        <v xml:space="preserve"> </v>
      </c>
      <c r="DZ91" s="82" t="str">
        <f t="shared" si="138"/>
        <v xml:space="preserve"> </v>
      </c>
      <c r="EA91" s="61" t="str">
        <f>IF(EC91=0," ",VLOOKUP(EC91,PROTOKOL!$A:$F,6))</f>
        <v xml:space="preserve"> </v>
      </c>
      <c r="EB91" s="66"/>
      <c r="EC91" s="66"/>
      <c r="ED91" s="62"/>
      <c r="EE91" s="63" t="str">
        <f>IF(EC91=0," ",(VLOOKUP(EC91,PROTOKOL!$A$1:$E$28,2))*ED91)</f>
        <v xml:space="preserve"> </v>
      </c>
      <c r="EF91" s="64" t="str">
        <f t="shared" si="139"/>
        <v xml:space="preserve"> </v>
      </c>
      <c r="EG91" s="65" t="str">
        <f>IF(EC91=0," ",VLOOKUP(EC91,PROTOKOL!$A:$E,5,))</f>
        <v xml:space="preserve"> </v>
      </c>
      <c r="EH91" s="82" t="str">
        <f t="shared" si="140"/>
        <v xml:space="preserve"> </v>
      </c>
      <c r="EI91" s="65"/>
      <c r="EJ91" s="82" t="str">
        <f t="shared" si="205"/>
        <v xml:space="preserve"> </v>
      </c>
      <c r="EK91" s="117"/>
      <c r="EL91" s="225">
        <v>24</v>
      </c>
      <c r="EM91" s="61" t="str">
        <f>IF(EO91=0," ",VLOOKUP(EO91,PROTOKOL!$A:$F,6))</f>
        <v xml:space="preserve"> </v>
      </c>
      <c r="EN91" s="62"/>
      <c r="EO91" s="62"/>
      <c r="EP91" s="62"/>
      <c r="EQ91" s="63" t="str">
        <f>IF(EO91=0," ",(VLOOKUP(EO91,PROTOKOL!$A$1:$E$28,2))*EP91)</f>
        <v xml:space="preserve"> </v>
      </c>
      <c r="ER91" s="64" t="str">
        <f t="shared" si="141"/>
        <v xml:space="preserve"> </v>
      </c>
      <c r="ES91" s="65" t="str">
        <f>IF(EO91=0," ",VLOOKUP(EO91,PROTOKOL!$A:$E,5,))</f>
        <v xml:space="preserve"> </v>
      </c>
      <c r="ET91" s="82" t="str">
        <f t="shared" si="142"/>
        <v xml:space="preserve"> </v>
      </c>
      <c r="EU91" s="61" t="str">
        <f>IF(EW91=0," ",VLOOKUP(EW91,PROTOKOL!$A:$F,6))</f>
        <v xml:space="preserve"> </v>
      </c>
      <c r="EV91" s="66"/>
      <c r="EW91" s="66"/>
      <c r="EX91" s="62"/>
      <c r="EY91" s="63" t="str">
        <f>IF(EW91=0," ",(VLOOKUP(EW91,PROTOKOL!$A$1:$E$28,2))*EX91)</f>
        <v xml:space="preserve"> </v>
      </c>
      <c r="EZ91" s="64" t="str">
        <f t="shared" si="143"/>
        <v xml:space="preserve"> </v>
      </c>
      <c r="FA91" s="65" t="str">
        <f>IF(EW91=0," ",VLOOKUP(EW91,PROTOKOL!$A:$E,5,))</f>
        <v xml:space="preserve"> </v>
      </c>
      <c r="FB91" s="82" t="str">
        <f t="shared" si="144"/>
        <v xml:space="preserve"> </v>
      </c>
      <c r="FC91" s="65"/>
      <c r="FD91" s="82" t="str">
        <f t="shared" si="206"/>
        <v xml:space="preserve"> </v>
      </c>
      <c r="FE91" s="117"/>
      <c r="FF91" s="225">
        <v>24</v>
      </c>
      <c r="FG91" s="61" t="str">
        <f>IF(FI91=0," ",VLOOKUP(FI91,PROTOKOL!$A:$F,6))</f>
        <v xml:space="preserve"> </v>
      </c>
      <c r="FH91" s="62"/>
      <c r="FI91" s="62"/>
      <c r="FJ91" s="62"/>
      <c r="FK91" s="63" t="str">
        <f>IF(FI91=0," ",(VLOOKUP(FI91,PROTOKOL!$A$1:$E$28,2))*FJ91)</f>
        <v xml:space="preserve"> </v>
      </c>
      <c r="FL91" s="64" t="str">
        <f t="shared" si="145"/>
        <v xml:space="preserve"> </v>
      </c>
      <c r="FM91" s="65" t="str">
        <f>IF(FI91=0," ",VLOOKUP(FI91,PROTOKOL!$A:$E,5,))</f>
        <v xml:space="preserve"> </v>
      </c>
      <c r="FN91" s="82" t="str">
        <f t="shared" si="146"/>
        <v xml:space="preserve"> </v>
      </c>
      <c r="FO91" s="61" t="str">
        <f>IF(FQ91=0," ",VLOOKUP(FQ91,PROTOKOL!$A:$F,6))</f>
        <v xml:space="preserve"> </v>
      </c>
      <c r="FP91" s="66"/>
      <c r="FQ91" s="66"/>
      <c r="FR91" s="62"/>
      <c r="FS91" s="63" t="str">
        <f>IF(FQ91=0," ",(VLOOKUP(FQ91,PROTOKOL!$A$1:$E$28,2))*FR91)</f>
        <v xml:space="preserve"> </v>
      </c>
      <c r="FT91" s="64" t="str">
        <f t="shared" si="147"/>
        <v xml:space="preserve"> </v>
      </c>
      <c r="FU91" s="65" t="str">
        <f>IF(FQ91=0," ",VLOOKUP(FQ91,PROTOKOL!$A:$E,5,))</f>
        <v xml:space="preserve"> </v>
      </c>
      <c r="FV91" s="82" t="str">
        <f t="shared" si="148"/>
        <v xml:space="preserve"> </v>
      </c>
      <c r="FW91" s="65"/>
      <c r="FX91" s="82" t="str">
        <f t="shared" si="207"/>
        <v xml:space="preserve"> </v>
      </c>
      <c r="FY91" s="117"/>
      <c r="FZ91" s="225">
        <v>24</v>
      </c>
      <c r="GA91" s="61" t="str">
        <f>IF(GC91=0," ",VLOOKUP(GC91,PROTOKOL!$A:$F,6))</f>
        <v xml:space="preserve"> </v>
      </c>
      <c r="GB91" s="62"/>
      <c r="GC91" s="62"/>
      <c r="GD91" s="62"/>
      <c r="GE91" s="63" t="str">
        <f>IF(GC91=0," ",(VLOOKUP(GC91,PROTOKOL!$A$1:$E$28,2))*GD91)</f>
        <v xml:space="preserve"> </v>
      </c>
      <c r="GF91" s="64" t="str">
        <f t="shared" si="149"/>
        <v xml:space="preserve"> </v>
      </c>
      <c r="GG91" s="65" t="str">
        <f>IF(GC91=0," ",VLOOKUP(GC91,PROTOKOL!$A:$E,5,))</f>
        <v xml:space="preserve"> </v>
      </c>
      <c r="GH91" s="82" t="str">
        <f t="shared" si="150"/>
        <v xml:space="preserve"> </v>
      </c>
      <c r="GI91" s="61" t="str">
        <f>IF(GK91=0," ",VLOOKUP(GK91,PROTOKOL!$A:$F,6))</f>
        <v xml:space="preserve"> </v>
      </c>
      <c r="GJ91" s="66"/>
      <c r="GK91" s="66"/>
      <c r="GL91" s="62"/>
      <c r="GM91" s="63" t="str">
        <f>IF(GK91=0," ",(VLOOKUP(GK91,PROTOKOL!$A$1:$E$28,2))*GL91)</f>
        <v xml:space="preserve"> </v>
      </c>
      <c r="GN91" s="64" t="str">
        <f t="shared" si="151"/>
        <v xml:space="preserve"> </v>
      </c>
      <c r="GO91" s="65" t="str">
        <f>IF(GK91=0," ",VLOOKUP(GK91,PROTOKOL!$A:$E,5,))</f>
        <v xml:space="preserve"> </v>
      </c>
      <c r="GP91" s="82" t="str">
        <f t="shared" si="152"/>
        <v xml:space="preserve"> </v>
      </c>
      <c r="GQ91" s="65"/>
      <c r="GR91" s="82" t="str">
        <f t="shared" si="208"/>
        <v xml:space="preserve"> </v>
      </c>
      <c r="GS91" s="117"/>
      <c r="GT91" s="225">
        <v>24</v>
      </c>
      <c r="GU91" s="61" t="str">
        <f>IF(GW91=0," ",VLOOKUP(GW91,PROTOKOL!$A:$F,6))</f>
        <v>VAKUM TEST</v>
      </c>
      <c r="GV91" s="62">
        <v>215</v>
      </c>
      <c r="GW91" s="62">
        <v>4</v>
      </c>
      <c r="GX91" s="62">
        <v>6.5</v>
      </c>
      <c r="GY91" s="63">
        <f>IF(GW91=0," ",(VLOOKUP(GW91,PROTOKOL!$A$1:$E$28,2))*GX91)</f>
        <v>130</v>
      </c>
      <c r="GZ91" s="64">
        <f t="shared" si="153"/>
        <v>85</v>
      </c>
      <c r="HA91" s="65">
        <f>IF(GW91=0," ",VLOOKUP(GW91,PROTOKOL!$A:$E,5,))</f>
        <v>0.32253749999999998</v>
      </c>
      <c r="HB91" s="82">
        <f t="shared" si="154"/>
        <v>27.415687499999997</v>
      </c>
      <c r="HC91" s="61" t="str">
        <f>IF(HE91=0," ",VLOOKUP(HE91,PROTOKOL!$A:$F,6))</f>
        <v xml:space="preserve"> </v>
      </c>
      <c r="HD91" s="66"/>
      <c r="HE91" s="66"/>
      <c r="HF91" s="62"/>
      <c r="HG91" s="63" t="str">
        <f>IF(HE91=0," ",(VLOOKUP(HE91,PROTOKOL!$A$1:$E$28,2))*HF91)</f>
        <v xml:space="preserve"> </v>
      </c>
      <c r="HH91" s="64" t="str">
        <f t="shared" si="155"/>
        <v xml:space="preserve"> </v>
      </c>
      <c r="HI91" s="65" t="str">
        <f>IF(HE91=0," ",VLOOKUP(HE91,PROTOKOL!$A:$E,5,))</f>
        <v xml:space="preserve"> </v>
      </c>
      <c r="HJ91" s="82" t="str">
        <f t="shared" si="156"/>
        <v xml:space="preserve"> </v>
      </c>
      <c r="HK91" s="65"/>
      <c r="HL91" s="82" t="str">
        <f t="shared" si="209"/>
        <v xml:space="preserve"> </v>
      </c>
      <c r="HM91" s="117"/>
      <c r="HN91" s="225">
        <v>24</v>
      </c>
      <c r="HO91" s="61" t="str">
        <f>IF(HQ91=0," ",VLOOKUP(HQ91,PROTOKOL!$A:$F,6))</f>
        <v>PANTOGRAF LAVABO TAŞLAMA</v>
      </c>
      <c r="HP91" s="62">
        <v>100</v>
      </c>
      <c r="HQ91" s="62">
        <v>9</v>
      </c>
      <c r="HR91" s="62">
        <v>7.5</v>
      </c>
      <c r="HS91" s="63">
        <f>IF(HQ91=0," ",(VLOOKUP(HQ91,PROTOKOL!$A$1:$E$28,2))*HR91)</f>
        <v>65</v>
      </c>
      <c r="HT91" s="64">
        <f t="shared" si="157"/>
        <v>35</v>
      </c>
      <c r="HU91" s="65">
        <f>IF(HQ91=0," ",VLOOKUP(HQ91,PROTOKOL!$A:$E,5,))</f>
        <v>0.73722857142857134</v>
      </c>
      <c r="HV91" s="82">
        <f t="shared" si="158"/>
        <v>25.802999999999997</v>
      </c>
      <c r="HW91" s="61" t="str">
        <f>IF(HY91=0," ",VLOOKUP(HY91,PROTOKOL!$A:$F,6))</f>
        <v xml:space="preserve"> </v>
      </c>
      <c r="HX91" s="66"/>
      <c r="HY91" s="66"/>
      <c r="HZ91" s="62"/>
      <c r="IA91" s="63" t="str">
        <f>IF(HY91=0," ",(VLOOKUP(HY91,PROTOKOL!$A$1:$E$28,2))*HZ91)</f>
        <v xml:space="preserve"> </v>
      </c>
      <c r="IB91" s="64" t="str">
        <f t="shared" si="159"/>
        <v xml:space="preserve"> </v>
      </c>
      <c r="IC91" s="65" t="str">
        <f>IF(HY91=0," ",VLOOKUP(HY91,PROTOKOL!$A:$E,5,))</f>
        <v xml:space="preserve"> </v>
      </c>
      <c r="ID91" s="82" t="str">
        <f t="shared" si="160"/>
        <v xml:space="preserve"> </v>
      </c>
      <c r="IE91" s="65"/>
      <c r="IF91" s="82" t="str">
        <f t="shared" si="210"/>
        <v xml:space="preserve"> </v>
      </c>
      <c r="IG91" s="117"/>
      <c r="IH91" s="225">
        <v>24</v>
      </c>
      <c r="II91" s="61" t="str">
        <f>IF(IK91=0," ",VLOOKUP(IK91,PROTOKOL!$A:$F,6))</f>
        <v>VAKUM TEST</v>
      </c>
      <c r="IJ91" s="62">
        <v>235</v>
      </c>
      <c r="IK91" s="62">
        <v>4</v>
      </c>
      <c r="IL91" s="62">
        <v>7.5</v>
      </c>
      <c r="IM91" s="63">
        <f>IF(IK91=0," ",(VLOOKUP(IK91,PROTOKOL!$A$1:$E$28,2))*IL91)</f>
        <v>150</v>
      </c>
      <c r="IN91" s="64">
        <f t="shared" si="161"/>
        <v>85</v>
      </c>
      <c r="IO91" s="65">
        <f>IF(IK91=0," ",VLOOKUP(IK91,PROTOKOL!$A:$E,5,))</f>
        <v>0.32253749999999998</v>
      </c>
      <c r="IP91" s="82">
        <f t="shared" si="162"/>
        <v>27.415687499999997</v>
      </c>
      <c r="IQ91" s="61" t="str">
        <f>IF(IS91=0," ",VLOOKUP(IS91,PROTOKOL!$A:$F,6))</f>
        <v xml:space="preserve"> </v>
      </c>
      <c r="IR91" s="66"/>
      <c r="IS91" s="66"/>
      <c r="IT91" s="62"/>
      <c r="IU91" s="63" t="str">
        <f>IF(IS91=0," ",(VLOOKUP(IS91,PROTOKOL!$A$1:$E$28,2))*IT91)</f>
        <v xml:space="preserve"> </v>
      </c>
      <c r="IV91" s="64" t="str">
        <f t="shared" si="163"/>
        <v xml:space="preserve"> </v>
      </c>
      <c r="IW91" s="65" t="str">
        <f>IF(IS91=0," ",VLOOKUP(IS91,PROTOKOL!$A:$E,5,))</f>
        <v xml:space="preserve"> </v>
      </c>
      <c r="IX91" s="82" t="str">
        <f t="shared" si="164"/>
        <v xml:space="preserve"> </v>
      </c>
      <c r="IY91" s="65"/>
      <c r="IZ91" s="82" t="str">
        <f t="shared" si="211"/>
        <v xml:space="preserve"> </v>
      </c>
      <c r="JA91" s="117"/>
      <c r="JB91" s="225">
        <v>24</v>
      </c>
      <c r="JC91" s="61" t="str">
        <f>IF(JE91=0," ",VLOOKUP(JE91,PROTOKOL!$A:$F,6))</f>
        <v>VAKUM TEST</v>
      </c>
      <c r="JD91" s="62">
        <v>91</v>
      </c>
      <c r="JE91" s="62">
        <v>4</v>
      </c>
      <c r="JF91" s="62">
        <v>3</v>
      </c>
      <c r="JG91" s="63">
        <f>IF(JE91=0," ",(VLOOKUP(JE91,PROTOKOL!$A$1:$E$28,2))*JF91)</f>
        <v>60</v>
      </c>
      <c r="JH91" s="64">
        <f t="shared" si="165"/>
        <v>31</v>
      </c>
      <c r="JI91" s="65">
        <f>IF(JE91=0," ",VLOOKUP(JE91,PROTOKOL!$A:$E,5,))</f>
        <v>0.32253749999999998</v>
      </c>
      <c r="JJ91" s="82">
        <f t="shared" si="166"/>
        <v>9.9986625</v>
      </c>
      <c r="JK91" s="61" t="str">
        <f>IF(JM91=0," ",VLOOKUP(JM91,PROTOKOL!$A:$F,6))</f>
        <v xml:space="preserve"> </v>
      </c>
      <c r="JL91" s="66"/>
      <c r="JM91" s="66"/>
      <c r="JN91" s="62"/>
      <c r="JO91" s="63" t="str">
        <f>IF(JM91=0," ",(VLOOKUP(JM91,PROTOKOL!$A$1:$E$28,2))*JN91)</f>
        <v xml:space="preserve"> </v>
      </c>
      <c r="JP91" s="64" t="str">
        <f t="shared" si="167"/>
        <v xml:space="preserve"> </v>
      </c>
      <c r="JQ91" s="65" t="str">
        <f>IF(JM91=0," ",VLOOKUP(JM91,PROTOKOL!$A:$E,5,))</f>
        <v xml:space="preserve"> </v>
      </c>
      <c r="JR91" s="82" t="str">
        <f t="shared" si="168"/>
        <v xml:space="preserve"> </v>
      </c>
      <c r="JS91" s="65"/>
      <c r="JT91" s="82" t="str">
        <f t="shared" si="212"/>
        <v xml:space="preserve"> </v>
      </c>
      <c r="JU91" s="117"/>
      <c r="JV91" s="225">
        <v>24</v>
      </c>
      <c r="JW91" s="61" t="str">
        <f>IF(JY91=0," ",VLOOKUP(JY91,PROTOKOL!$A:$F,6))</f>
        <v xml:space="preserve"> </v>
      </c>
      <c r="JX91" s="62"/>
      <c r="JY91" s="62"/>
      <c r="JZ91" s="62"/>
      <c r="KA91" s="63" t="str">
        <f>IF(JY91=0," ",(VLOOKUP(JY91,PROTOKOL!$A$1:$E$28,2))*JZ91)</f>
        <v xml:space="preserve"> </v>
      </c>
      <c r="KB91" s="64" t="str">
        <f t="shared" si="169"/>
        <v xml:space="preserve"> </v>
      </c>
      <c r="KC91" s="65" t="str">
        <f>IF(JY91=0," ",VLOOKUP(JY91,PROTOKOL!$A:$E,5,))</f>
        <v xml:space="preserve"> </v>
      </c>
      <c r="KD91" s="82" t="str">
        <f t="shared" si="170"/>
        <v xml:space="preserve"> </v>
      </c>
      <c r="KE91" s="61" t="str">
        <f>IF(KG91=0," ",VLOOKUP(KG91,PROTOKOL!$A:$F,6))</f>
        <v xml:space="preserve"> </v>
      </c>
      <c r="KF91" s="66"/>
      <c r="KG91" s="66"/>
      <c r="KH91" s="62"/>
      <c r="KI91" s="63" t="str">
        <f>IF(KG91=0," ",(VLOOKUP(KG91,PROTOKOL!$A$1:$E$28,2))*KH91)</f>
        <v xml:space="preserve"> </v>
      </c>
      <c r="KJ91" s="64" t="str">
        <f t="shared" si="171"/>
        <v xml:space="preserve"> </v>
      </c>
      <c r="KK91" s="65" t="str">
        <f>IF(KG91=0," ",VLOOKUP(KG91,PROTOKOL!$A:$E,5,))</f>
        <v xml:space="preserve"> </v>
      </c>
      <c r="KL91" s="82" t="str">
        <f t="shared" si="172"/>
        <v xml:space="preserve"> </v>
      </c>
      <c r="KM91" s="65"/>
      <c r="KN91" s="82" t="str">
        <f t="shared" si="213"/>
        <v xml:space="preserve"> </v>
      </c>
      <c r="KO91" s="117"/>
      <c r="KP91" s="225">
        <v>24</v>
      </c>
      <c r="KQ91" s="61" t="str">
        <f>IF(KS91=0," ",VLOOKUP(KS91,PROTOKOL!$A:$F,6))</f>
        <v>VAKUM TEST</v>
      </c>
      <c r="KR91" s="62">
        <v>240</v>
      </c>
      <c r="KS91" s="62">
        <v>4</v>
      </c>
      <c r="KT91" s="62">
        <v>7.5</v>
      </c>
      <c r="KU91" s="63">
        <f>IF(KS91=0," ",(VLOOKUP(KS91,PROTOKOL!$A$1:$E$28,2))*KT91)</f>
        <v>150</v>
      </c>
      <c r="KV91" s="64">
        <f t="shared" si="173"/>
        <v>90</v>
      </c>
      <c r="KW91" s="65">
        <f>IF(KS91=0," ",VLOOKUP(KS91,PROTOKOL!$A:$E,5,))</f>
        <v>0.32253749999999998</v>
      </c>
      <c r="KX91" s="82">
        <f t="shared" si="174"/>
        <v>29.028374999999997</v>
      </c>
      <c r="KY91" s="61" t="str">
        <f>IF(LA91=0," ",VLOOKUP(LA91,PROTOKOL!$A:$F,6))</f>
        <v xml:space="preserve"> </v>
      </c>
      <c r="KZ91" s="66"/>
      <c r="LA91" s="66"/>
      <c r="LB91" s="62"/>
      <c r="LC91" s="63" t="str">
        <f>IF(LA91=0," ",(VLOOKUP(LA91,PROTOKOL!$A$1:$E$28,2))*LB91)</f>
        <v xml:space="preserve"> </v>
      </c>
      <c r="LD91" s="64" t="str">
        <f t="shared" si="175"/>
        <v xml:space="preserve"> </v>
      </c>
      <c r="LE91" s="65" t="str">
        <f>IF(LA91=0," ",VLOOKUP(LA91,PROTOKOL!$A:$E,5,))</f>
        <v xml:space="preserve"> </v>
      </c>
      <c r="LF91" s="82" t="str">
        <f t="shared" si="176"/>
        <v xml:space="preserve"> </v>
      </c>
      <c r="LG91" s="65"/>
      <c r="LH91" s="82" t="str">
        <f t="shared" si="214"/>
        <v xml:space="preserve"> </v>
      </c>
      <c r="LI91" s="117"/>
      <c r="LJ91" s="225">
        <v>24</v>
      </c>
      <c r="LK91" s="61" t="str">
        <f>IF(LM91=0," ",VLOOKUP(LM91,PROTOKOL!$A:$F,6))</f>
        <v>ÜRÜN KONTROL</v>
      </c>
      <c r="LL91" s="62">
        <v>1</v>
      </c>
      <c r="LM91" s="62">
        <v>19</v>
      </c>
      <c r="LN91" s="62">
        <v>2.5</v>
      </c>
      <c r="LO91" s="63">
        <f>IF(LM91=0," ",(VLOOKUP(LM91,PROTOKOL!$A$1:$E$28,2))*LN91)</f>
        <v>0</v>
      </c>
      <c r="LP91" s="64">
        <f t="shared" si="177"/>
        <v>1</v>
      </c>
      <c r="LQ91" s="65">
        <f>IF(LM91=0," ",VLOOKUP(LM91,PROTOKOL!$A:$E,5,))</f>
        <v>22.864891602375288</v>
      </c>
      <c r="LR91" s="82">
        <f>IF(LM91=0," ",LQ91*LP91)/7.5*2.5</f>
        <v>7.6216305341250958</v>
      </c>
      <c r="LS91" s="61" t="str">
        <f>IF(LU91=0," ",VLOOKUP(LU91,PROTOKOL!$A:$F,6))</f>
        <v xml:space="preserve"> </v>
      </c>
      <c r="LT91" s="66"/>
      <c r="LU91" s="66"/>
      <c r="LV91" s="62"/>
      <c r="LW91" s="63" t="str">
        <f>IF(LU91=0," ",(VLOOKUP(LU91,PROTOKOL!$A$1:$E$28,2))*LV91)</f>
        <v xml:space="preserve"> </v>
      </c>
      <c r="LX91" s="64" t="str">
        <f t="shared" si="179"/>
        <v xml:space="preserve"> </v>
      </c>
      <c r="LY91" s="65" t="str">
        <f>IF(LU91=0," ",VLOOKUP(LU91,PROTOKOL!$A:$E,5,))</f>
        <v xml:space="preserve"> </v>
      </c>
      <c r="LZ91" s="82" t="str">
        <f t="shared" si="180"/>
        <v xml:space="preserve"> </v>
      </c>
      <c r="MA91" s="65"/>
      <c r="MB91" s="82" t="str">
        <f t="shared" si="215"/>
        <v xml:space="preserve"> </v>
      </c>
      <c r="MC91" s="117"/>
      <c r="MD91" s="225">
        <v>24</v>
      </c>
      <c r="ME91" s="61" t="str">
        <f>IF(MG91=0," ",VLOOKUP(MG91,PROTOKOL!$A:$F,6))</f>
        <v xml:space="preserve"> </v>
      </c>
      <c r="MF91" s="62"/>
      <c r="MG91" s="62"/>
      <c r="MH91" s="62"/>
      <c r="MI91" s="63" t="str">
        <f>IF(MG91=0," ",(VLOOKUP(MG91,PROTOKOL!$A$1:$E$28,2))*MH91)</f>
        <v xml:space="preserve"> </v>
      </c>
      <c r="MJ91" s="64" t="str">
        <f t="shared" si="181"/>
        <v xml:space="preserve"> </v>
      </c>
      <c r="MK91" s="65" t="str">
        <f>IF(MG91=0," ",VLOOKUP(MG91,PROTOKOL!$A:$E,5,))</f>
        <v xml:space="preserve"> </v>
      </c>
      <c r="ML91" s="82" t="str">
        <f t="shared" si="182"/>
        <v xml:space="preserve"> </v>
      </c>
      <c r="MM91" s="61" t="str">
        <f>IF(MO91=0," ",VLOOKUP(MO91,PROTOKOL!$A:$F,6))</f>
        <v xml:space="preserve"> </v>
      </c>
      <c r="MN91" s="66"/>
      <c r="MO91" s="66"/>
      <c r="MP91" s="62"/>
      <c r="MQ91" s="63" t="str">
        <f>IF(MO91=0," ",(VLOOKUP(MO91,PROTOKOL!$A$1:$E$28,2))*MP91)</f>
        <v xml:space="preserve"> </v>
      </c>
      <c r="MR91" s="64" t="str">
        <f t="shared" si="183"/>
        <v xml:space="preserve"> </v>
      </c>
      <c r="MS91" s="65" t="str">
        <f>IF(MO91=0," ",VLOOKUP(MO91,PROTOKOL!$A:$E,5,))</f>
        <v xml:space="preserve"> </v>
      </c>
      <c r="MT91" s="82" t="str">
        <f t="shared" si="184"/>
        <v xml:space="preserve"> </v>
      </c>
      <c r="MU91" s="65"/>
      <c r="MV91" s="82" t="str">
        <f t="shared" si="216"/>
        <v xml:space="preserve"> </v>
      </c>
      <c r="MW91" s="117"/>
      <c r="MX91" s="225">
        <v>24</v>
      </c>
      <c r="MY91" s="61" t="str">
        <f>IF(NA91=0," ",VLOOKUP(NA91,PROTOKOL!$A:$F,6))</f>
        <v>WNZL. LAV. VE DUV. ASMA KLZ</v>
      </c>
      <c r="MZ91" s="62">
        <v>220</v>
      </c>
      <c r="NA91" s="62">
        <v>1</v>
      </c>
      <c r="NB91" s="62">
        <v>7.5</v>
      </c>
      <c r="NC91" s="63">
        <f>IF(NA91=0," ",(VLOOKUP(NA91,PROTOKOL!$A$1:$E$28,2))*NB91)</f>
        <v>144</v>
      </c>
      <c r="ND91" s="64">
        <f t="shared" si="185"/>
        <v>76</v>
      </c>
      <c r="NE91" s="65">
        <f>IF(NA91=0," ",VLOOKUP(NA91,PROTOKOL!$A:$E,5,))</f>
        <v>0.33951315789473691</v>
      </c>
      <c r="NF91" s="82">
        <f t="shared" si="186"/>
        <v>25.803000000000004</v>
      </c>
      <c r="NG91" s="61" t="str">
        <f>IF(NI91=0," ",VLOOKUP(NI91,PROTOKOL!$A:$F,6))</f>
        <v xml:space="preserve"> </v>
      </c>
      <c r="NH91" s="66"/>
      <c r="NI91" s="66"/>
      <c r="NJ91" s="62"/>
      <c r="NK91" s="63" t="str">
        <f>IF(NI91=0," ",(VLOOKUP(NI91,PROTOKOL!$A$1:$E$28,2))*NJ91)</f>
        <v xml:space="preserve"> </v>
      </c>
      <c r="NL91" s="64" t="str">
        <f t="shared" si="187"/>
        <v xml:space="preserve"> </v>
      </c>
      <c r="NM91" s="65" t="str">
        <f>IF(NI91=0," ",VLOOKUP(NI91,PROTOKOL!$A:$E,5,))</f>
        <v xml:space="preserve"> </v>
      </c>
      <c r="NN91" s="82" t="str">
        <f t="shared" si="188"/>
        <v xml:space="preserve"> </v>
      </c>
      <c r="NO91" s="65"/>
      <c r="NP91" s="82" t="str">
        <f t="shared" si="217"/>
        <v xml:space="preserve"> </v>
      </c>
      <c r="NQ91" s="117"/>
      <c r="NR91" s="225">
        <v>24</v>
      </c>
      <c r="NS91" s="61" t="str">
        <f>IF(NU91=0," ",VLOOKUP(NU91,PROTOKOL!$A:$F,6))</f>
        <v>VAKUM TEST</v>
      </c>
      <c r="NT91" s="62">
        <v>240</v>
      </c>
      <c r="NU91" s="62">
        <v>4</v>
      </c>
      <c r="NV91" s="62">
        <v>7.5</v>
      </c>
      <c r="NW91" s="63">
        <f>IF(NU91=0," ",(VLOOKUP(NU91,PROTOKOL!$A$1:$E$28,2))*NV91)</f>
        <v>150</v>
      </c>
      <c r="NX91" s="64">
        <f t="shared" si="189"/>
        <v>90</v>
      </c>
      <c r="NY91" s="65">
        <f>IF(NU91=0," ",VLOOKUP(NU91,PROTOKOL!$A:$E,5,))</f>
        <v>0.32253749999999998</v>
      </c>
      <c r="NZ91" s="82">
        <f t="shared" si="190"/>
        <v>29.028374999999997</v>
      </c>
      <c r="OA91" s="61" t="str">
        <f>IF(OC91=0," ",VLOOKUP(OC91,PROTOKOL!$A:$F,6))</f>
        <v xml:space="preserve"> </v>
      </c>
      <c r="OB91" s="66"/>
      <c r="OC91" s="66"/>
      <c r="OD91" s="62"/>
      <c r="OE91" s="63" t="str">
        <f>IF(OC91=0," ",(VLOOKUP(OC91,PROTOKOL!$A$1:$E$28,2))*OD91)</f>
        <v xml:space="preserve"> </v>
      </c>
      <c r="OF91" s="64" t="str">
        <f t="shared" si="191"/>
        <v xml:space="preserve"> </v>
      </c>
      <c r="OG91" s="65" t="str">
        <f>IF(OC91=0," ",VLOOKUP(OC91,PROTOKOL!$A:$E,5,))</f>
        <v xml:space="preserve"> </v>
      </c>
      <c r="OH91" s="82" t="str">
        <f t="shared" si="192"/>
        <v xml:space="preserve"> </v>
      </c>
      <c r="OI91" s="65"/>
      <c r="OJ91" s="82" t="str">
        <f t="shared" si="218"/>
        <v xml:space="preserve"> </v>
      </c>
      <c r="OK91" s="117"/>
      <c r="OL91" s="207">
        <v>24</v>
      </c>
      <c r="OM91" s="225">
        <v>24</v>
      </c>
      <c r="ON91" s="61" t="str">
        <f>IF(OP91=0," ",VLOOKUP(OP91,PROTOKOL!$A:$F,6))</f>
        <v xml:space="preserve"> </v>
      </c>
      <c r="OO91" s="62"/>
      <c r="OP91" s="62"/>
      <c r="OQ91" s="62"/>
      <c r="OR91" s="63" t="str">
        <f>IF(OP91=0," ",(VLOOKUP(OP91,PROTOKOL!$A$1:$E$28,2))*OQ91)</f>
        <v xml:space="preserve"> </v>
      </c>
      <c r="OS91" s="64" t="str">
        <f t="shared" si="193"/>
        <v xml:space="preserve"> </v>
      </c>
      <c r="OT91" s="65" t="str">
        <f>IF(OP91=0," ",VLOOKUP(OP91,PROTOKOL!$A:$E,5,))</f>
        <v xml:space="preserve"> </v>
      </c>
      <c r="OU91" s="82" t="str">
        <f t="shared" si="194"/>
        <v xml:space="preserve"> </v>
      </c>
      <c r="OV91" s="61" t="str">
        <f>IF(OX91=0," ",VLOOKUP(OX91,PROTOKOL!$A:$F,6))</f>
        <v xml:space="preserve"> </v>
      </c>
      <c r="OW91" s="66"/>
      <c r="OX91" s="66"/>
      <c r="OY91" s="62"/>
      <c r="OZ91" s="63" t="str">
        <f>IF(OX91=0," ",(VLOOKUP(OX91,PROTOKOL!$A$1:$E$28,2))*OY91)</f>
        <v xml:space="preserve"> </v>
      </c>
      <c r="PA91" s="64" t="str">
        <f t="shared" si="219"/>
        <v xml:space="preserve"> </v>
      </c>
      <c r="PB91" s="65" t="str">
        <f>IF(OX91=0," ",VLOOKUP(OX91,PROTOKOL!$A:$E,5,))</f>
        <v xml:space="preserve"> </v>
      </c>
      <c r="PC91" s="82" t="str">
        <f t="shared" si="220"/>
        <v xml:space="preserve"> </v>
      </c>
      <c r="PD91" s="82">
        <f t="shared" si="221"/>
        <v>0</v>
      </c>
      <c r="PE91" s="82" t="str">
        <f t="shared" si="222"/>
        <v xml:space="preserve"> </v>
      </c>
      <c r="PF91" s="117"/>
      <c r="PG91" s="225">
        <v>24</v>
      </c>
      <c r="PH91" s="61" t="str">
        <f>IF(PJ91=0," ",VLOOKUP(PJ91,PROTOKOL!$A:$F,6))</f>
        <v xml:space="preserve"> </v>
      </c>
      <c r="PI91" s="62"/>
      <c r="PJ91" s="62"/>
      <c r="PK91" s="62"/>
      <c r="PL91" s="63" t="str">
        <f>IF(PJ91=0," ",(VLOOKUP(PJ91,PROTOKOL!$A$1:$E$28,2))*PK91)</f>
        <v xml:space="preserve"> </v>
      </c>
      <c r="PM91" s="64" t="str">
        <f t="shared" si="195"/>
        <v xml:space="preserve"> </v>
      </c>
      <c r="PN91" s="65" t="str">
        <f>IF(PJ91=0," ",VLOOKUP(PJ91,PROTOKOL!$A:$E,5,))</f>
        <v xml:space="preserve"> </v>
      </c>
      <c r="PO91" s="82" t="str">
        <f t="shared" si="196"/>
        <v xml:space="preserve"> </v>
      </c>
      <c r="PP91" s="61" t="str">
        <f>IF(PR91=0," ",VLOOKUP(PR91,PROTOKOL!$A:$F,6))</f>
        <v xml:space="preserve"> </v>
      </c>
      <c r="PQ91" s="66"/>
      <c r="PR91" s="66"/>
      <c r="PS91" s="62"/>
      <c r="PT91" s="63" t="str">
        <f>IF(PR91=0," ",(VLOOKUP(PR91,PROTOKOL!$A$1:$E$28,2))*PS91)</f>
        <v xml:space="preserve"> </v>
      </c>
      <c r="PU91" s="64" t="str">
        <f t="shared" si="197"/>
        <v xml:space="preserve"> </v>
      </c>
      <c r="PV91" s="65" t="str">
        <f>IF(PR91=0," ",VLOOKUP(PR91,PROTOKOL!$A:$E,5,))</f>
        <v xml:space="preserve"> </v>
      </c>
      <c r="PW91" s="82" t="str">
        <f t="shared" si="198"/>
        <v xml:space="preserve"> </v>
      </c>
      <c r="PX91" s="65"/>
      <c r="PY91" s="82" t="str">
        <f t="shared" si="223"/>
        <v xml:space="preserve"> </v>
      </c>
      <c r="PZ91" s="117"/>
      <c r="QA91" s="117"/>
      <c r="QB91" s="117"/>
      <c r="QC91" s="117"/>
      <c r="QD91" s="117"/>
      <c r="QE91" s="117"/>
      <c r="QF91" s="117"/>
      <c r="QG91" s="117"/>
      <c r="QH91" s="117"/>
      <c r="QI91" s="117"/>
      <c r="QJ91" s="117"/>
      <c r="QK91" s="117"/>
      <c r="QL91" s="117"/>
      <c r="QM91" s="117"/>
      <c r="QN91" s="117"/>
      <c r="QO91" s="117"/>
    </row>
    <row r="92" spans="1:457" ht="12.75" customHeight="1">
      <c r="B92" s="226"/>
      <c r="C92" s="61" t="s">
        <v>48</v>
      </c>
      <c r="D92" s="62"/>
      <c r="E92" s="62"/>
      <c r="F92" s="62"/>
      <c r="G92" s="63" t="str">
        <f>IF(E92=0," ",(VLOOKUP(E92,PROTOKOL!$A$1:$E$28,2))*F92)</f>
        <v xml:space="preserve"> </v>
      </c>
      <c r="H92" s="64" t="str">
        <f t="shared" si="113"/>
        <v xml:space="preserve"> </v>
      </c>
      <c r="I92" s="65" t="str">
        <f>IF(E92=0," ",VLOOKUP(E92,PROTOKOL!$A:$E,5,))</f>
        <v xml:space="preserve"> </v>
      </c>
      <c r="J92" s="82" t="str">
        <f t="shared" si="114"/>
        <v xml:space="preserve"> </v>
      </c>
      <c r="K92" s="61" t="str">
        <f>IF(M92=0," ",VLOOKUP(M92,PROTOKOL!$A:$F,6))</f>
        <v xml:space="preserve"> </v>
      </c>
      <c r="L92" s="66"/>
      <c r="M92" s="66"/>
      <c r="N92" s="62"/>
      <c r="O92" s="63" t="str">
        <f>IF(M92=0," ",(VLOOKUP(M92,PROTOKOL!$A$1:$E$28,2))*N92)</f>
        <v xml:space="preserve"> </v>
      </c>
      <c r="P92" s="64" t="str">
        <f t="shared" si="115"/>
        <v xml:space="preserve"> </v>
      </c>
      <c r="Q92" s="65" t="str">
        <f>IF(M92=0," ",VLOOKUP(M92,PROTOKOL!$A:$E,5,))</f>
        <v xml:space="preserve"> </v>
      </c>
      <c r="R92" s="82" t="str">
        <f t="shared" si="116"/>
        <v xml:space="preserve"> </v>
      </c>
      <c r="S92" s="65"/>
      <c r="T92" s="82" t="str">
        <f t="shared" si="199"/>
        <v xml:space="preserve"> </v>
      </c>
      <c r="U92" s="185" t="str">
        <f>IF(F91+F92+F93=7.5,"ü","û")</f>
        <v>û</v>
      </c>
      <c r="V92" s="226"/>
      <c r="W92" s="61" t="s">
        <v>115</v>
      </c>
      <c r="X92" s="62"/>
      <c r="Y92" s="62"/>
      <c r="Z92" s="62"/>
      <c r="AA92" s="63" t="str">
        <f>IF(Y92=0," ",(VLOOKUP(Y92,PROTOKOL!$A$1:$E$28,2))*Z92)</f>
        <v xml:space="preserve"> </v>
      </c>
      <c r="AB92" s="64" t="str">
        <f t="shared" si="117"/>
        <v xml:space="preserve"> </v>
      </c>
      <c r="AC92" s="65" t="str">
        <f>IF(Y92=0," ",VLOOKUP(Y92,PROTOKOL!$A:$E,5,))</f>
        <v xml:space="preserve"> </v>
      </c>
      <c r="AD92" s="82" t="str">
        <f t="shared" si="118"/>
        <v xml:space="preserve"> </v>
      </c>
      <c r="AE92" s="61" t="str">
        <f>IF(AG92=0," ",VLOOKUP(AG92,PROTOKOL!$A:$F,6))</f>
        <v xml:space="preserve"> </v>
      </c>
      <c r="AF92" s="66"/>
      <c r="AG92" s="66"/>
      <c r="AH92" s="62"/>
      <c r="AI92" s="63" t="str">
        <f>IF(AG92=0," ",(VLOOKUP(AG92,PROTOKOL!$A$1:$E$28,2))*AH92)</f>
        <v xml:space="preserve"> </v>
      </c>
      <c r="AJ92" s="64" t="str">
        <f t="shared" si="119"/>
        <v xml:space="preserve"> </v>
      </c>
      <c r="AK92" s="65" t="str">
        <f>IF(AG92=0," ",VLOOKUP(AG92,PROTOKOL!$A:$E,5,))</f>
        <v xml:space="preserve"> </v>
      </c>
      <c r="AL92" s="82" t="str">
        <f t="shared" si="120"/>
        <v xml:space="preserve"> </v>
      </c>
      <c r="AM92" s="65"/>
      <c r="AN92" s="82" t="str">
        <f t="shared" si="200"/>
        <v xml:space="preserve"> </v>
      </c>
      <c r="AO92" s="185" t="str">
        <f>IF(Z91+Z92+Z93=7.5,"ü","û")</f>
        <v>û</v>
      </c>
      <c r="AP92" s="226"/>
      <c r="AQ92" s="61" t="s">
        <v>48</v>
      </c>
      <c r="AR92" s="62"/>
      <c r="AS92" s="62"/>
      <c r="AT92" s="62"/>
      <c r="AU92" s="63" t="str">
        <f>IF(AS92=0," ",(VLOOKUP(AS92,PROTOKOL!$A$1:$E$28,2))*AT92)</f>
        <v xml:space="preserve"> </v>
      </c>
      <c r="AV92" s="64" t="str">
        <f t="shared" si="121"/>
        <v xml:space="preserve"> </v>
      </c>
      <c r="AW92" s="65" t="str">
        <f>IF(AS92=0," ",VLOOKUP(AS92,PROTOKOL!$A:$E,5,))</f>
        <v xml:space="preserve"> </v>
      </c>
      <c r="AX92" s="82" t="str">
        <f t="shared" si="122"/>
        <v xml:space="preserve"> </v>
      </c>
      <c r="AY92" s="61" t="str">
        <f>IF(BA92=0," ",VLOOKUP(BA92,PROTOKOL!$A:$F,6))</f>
        <v xml:space="preserve"> </v>
      </c>
      <c r="AZ92" s="66"/>
      <c r="BA92" s="66"/>
      <c r="BB92" s="62"/>
      <c r="BC92" s="63" t="str">
        <f>IF(BA92=0," ",(VLOOKUP(BA92,PROTOKOL!$A$1:$E$28,2))*BB92)</f>
        <v xml:space="preserve"> </v>
      </c>
      <c r="BD92" s="64" t="str">
        <f t="shared" si="123"/>
        <v xml:space="preserve"> </v>
      </c>
      <c r="BE92" s="65" t="str">
        <f>IF(BA92=0," ",VLOOKUP(BA92,PROTOKOL!$A:$E,5,))</f>
        <v xml:space="preserve"> </v>
      </c>
      <c r="BF92" s="82" t="str">
        <f t="shared" si="124"/>
        <v xml:space="preserve"> </v>
      </c>
      <c r="BG92" s="65"/>
      <c r="BH92" s="82" t="str">
        <f t="shared" si="201"/>
        <v xml:space="preserve"> </v>
      </c>
      <c r="BI92" s="185" t="str">
        <f>IF(AT91+AT92+AT93=7.5,"ü","û")</f>
        <v>û</v>
      </c>
      <c r="BJ92" s="226"/>
      <c r="BK92" s="61" t="s">
        <v>48</v>
      </c>
      <c r="BL92" s="62"/>
      <c r="BM92" s="62"/>
      <c r="BN92" s="62"/>
      <c r="BO92" s="63" t="str">
        <f>IF(BM92=0," ",(VLOOKUP(BM92,PROTOKOL!$A$1:$E$28,2))*BN92)</f>
        <v xml:space="preserve"> </v>
      </c>
      <c r="BP92" s="64" t="str">
        <f t="shared" si="125"/>
        <v xml:space="preserve"> </v>
      </c>
      <c r="BQ92" s="65" t="str">
        <f>IF(BM92=0," ",VLOOKUP(BM92,PROTOKOL!$A:$E,5,))</f>
        <v xml:space="preserve"> </v>
      </c>
      <c r="BR92" s="82" t="str">
        <f t="shared" si="126"/>
        <v xml:space="preserve"> </v>
      </c>
      <c r="BS92" s="61" t="str">
        <f>IF(BU92=0," ",VLOOKUP(BU92,PROTOKOL!$A:$F,6))</f>
        <v xml:space="preserve"> </v>
      </c>
      <c r="BT92" s="66"/>
      <c r="BU92" s="66"/>
      <c r="BV92" s="62"/>
      <c r="BW92" s="63" t="str">
        <f>IF(BU92=0," ",(VLOOKUP(BU92,PROTOKOL!$A$1:$E$28,2))*BV92)</f>
        <v xml:space="preserve"> </v>
      </c>
      <c r="BX92" s="64" t="str">
        <f t="shared" si="127"/>
        <v xml:space="preserve"> </v>
      </c>
      <c r="BY92" s="65" t="str">
        <f>IF(BU92=0," ",VLOOKUP(BU92,PROTOKOL!$A:$E,5,))</f>
        <v xml:space="preserve"> </v>
      </c>
      <c r="BZ92" s="82" t="str">
        <f t="shared" si="128"/>
        <v xml:space="preserve"> </v>
      </c>
      <c r="CA92" s="65"/>
      <c r="CB92" s="82" t="str">
        <f t="shared" si="202"/>
        <v xml:space="preserve"> </v>
      </c>
      <c r="CC92" s="185" t="str">
        <f>IF(AT91+AT92+AT93=7.5,"ü","û")</f>
        <v>û</v>
      </c>
      <c r="CD92" s="226"/>
      <c r="CE92" s="61" t="s">
        <v>48</v>
      </c>
      <c r="CF92" s="62"/>
      <c r="CG92" s="62"/>
      <c r="CH92" s="62"/>
      <c r="CI92" s="63" t="str">
        <f>IF(CG92=0," ",(VLOOKUP(CG92,PROTOKOL!$A$1:$E$28,2))*CH92)</f>
        <v xml:space="preserve"> </v>
      </c>
      <c r="CJ92" s="64" t="str">
        <f t="shared" si="129"/>
        <v xml:space="preserve"> </v>
      </c>
      <c r="CK92" s="65" t="str">
        <f>IF(CG92=0," ",VLOOKUP(CG92,PROTOKOL!$A:$E,5,))</f>
        <v xml:space="preserve"> </v>
      </c>
      <c r="CL92" s="82" t="str">
        <f t="shared" si="130"/>
        <v xml:space="preserve"> </v>
      </c>
      <c r="CM92" s="61" t="str">
        <f>IF(CO92=0," ",VLOOKUP(CO92,PROTOKOL!$A:$F,6))</f>
        <v xml:space="preserve"> </v>
      </c>
      <c r="CN92" s="66"/>
      <c r="CO92" s="66"/>
      <c r="CP92" s="62"/>
      <c r="CQ92" s="63" t="str">
        <f>IF(CO92=0," ",(VLOOKUP(CO92,PROTOKOL!$A$1:$E$28,2))*CP92)</f>
        <v xml:space="preserve"> </v>
      </c>
      <c r="CR92" s="64" t="str">
        <f t="shared" si="131"/>
        <v xml:space="preserve"> </v>
      </c>
      <c r="CS92" s="65" t="str">
        <f>IF(CO92=0," ",VLOOKUP(CO92,PROTOKOL!$A:$E,5,))</f>
        <v xml:space="preserve"> </v>
      </c>
      <c r="CT92" s="82" t="str">
        <f t="shared" si="132"/>
        <v xml:space="preserve"> </v>
      </c>
      <c r="CU92" s="65"/>
      <c r="CV92" s="82" t="str">
        <f t="shared" si="203"/>
        <v xml:space="preserve"> </v>
      </c>
      <c r="CW92" s="185" t="str">
        <f>IF(CH91+CH92+CH93=7.5,"ü","û")</f>
        <v>û</v>
      </c>
      <c r="CX92" s="226"/>
      <c r="CY92" s="61" t="str">
        <f>IF(DA92=0," ",VLOOKUP(DA92,PROTOKOL!$A:$F,6))</f>
        <v xml:space="preserve"> </v>
      </c>
      <c r="CZ92" s="62"/>
      <c r="DA92" s="62"/>
      <c r="DB92" s="62"/>
      <c r="DC92" s="63" t="str">
        <f>IF(DA92=0," ",(VLOOKUP(DA92,PROTOKOL!$A$1:$E$28,2))*DB92)</f>
        <v xml:space="preserve"> </v>
      </c>
      <c r="DD92" s="64" t="str">
        <f t="shared" si="133"/>
        <v xml:space="preserve"> </v>
      </c>
      <c r="DE92" s="65" t="str">
        <f>IF(DA92=0," ",VLOOKUP(DA92,PROTOKOL!$A:$E,5,))</f>
        <v xml:space="preserve"> </v>
      </c>
      <c r="DF92" s="82" t="str">
        <f t="shared" si="134"/>
        <v xml:space="preserve"> </v>
      </c>
      <c r="DG92" s="61" t="str">
        <f>IF(DI92=0," ",VLOOKUP(DI92,PROTOKOL!$A:$F,6))</f>
        <v xml:space="preserve"> </v>
      </c>
      <c r="DH92" s="66"/>
      <c r="DI92" s="66"/>
      <c r="DJ92" s="62"/>
      <c r="DK92" s="63" t="str">
        <f>IF(DI92=0," ",(VLOOKUP(DI92,PROTOKOL!$A$1:$E$28,2))*DJ92)</f>
        <v xml:space="preserve"> </v>
      </c>
      <c r="DL92" s="64" t="str">
        <f t="shared" si="135"/>
        <v xml:space="preserve"> </v>
      </c>
      <c r="DM92" s="65" t="str">
        <f>IF(DI92=0," ",VLOOKUP(DI92,PROTOKOL!$A:$E,5,))</f>
        <v xml:space="preserve"> </v>
      </c>
      <c r="DN92" s="82" t="str">
        <f t="shared" si="136"/>
        <v xml:space="preserve"> </v>
      </c>
      <c r="DO92" s="65"/>
      <c r="DP92" s="82" t="str">
        <f t="shared" si="204"/>
        <v xml:space="preserve"> </v>
      </c>
      <c r="DQ92" s="185" t="str">
        <f>IF(DB91+DB92+DB93=7.5,"ü","û")</f>
        <v>ü</v>
      </c>
      <c r="DR92" s="226"/>
      <c r="DS92" s="61" t="s">
        <v>48</v>
      </c>
      <c r="DT92" s="62"/>
      <c r="DU92" s="62"/>
      <c r="DV92" s="62"/>
      <c r="DW92" s="63" t="str">
        <f>IF(DU92=0," ",(VLOOKUP(DU92,PROTOKOL!$A$1:$E$28,2))*DV92)</f>
        <v xml:space="preserve"> </v>
      </c>
      <c r="DX92" s="64" t="str">
        <f t="shared" si="137"/>
        <v xml:space="preserve"> </v>
      </c>
      <c r="DY92" s="65" t="str">
        <f>IF(DU92=0," ",VLOOKUP(DU92,PROTOKOL!$A:$E,5,))</f>
        <v xml:space="preserve"> </v>
      </c>
      <c r="DZ92" s="82" t="str">
        <f t="shared" si="138"/>
        <v xml:space="preserve"> </v>
      </c>
      <c r="EA92" s="61" t="str">
        <f>IF(EC92=0," ",VLOOKUP(EC92,PROTOKOL!$A:$F,6))</f>
        <v xml:space="preserve"> </v>
      </c>
      <c r="EB92" s="66"/>
      <c r="EC92" s="66"/>
      <c r="ED92" s="62"/>
      <c r="EE92" s="63" t="str">
        <f>IF(EC92=0," ",(VLOOKUP(EC92,PROTOKOL!$A$1:$E$28,2))*ED92)</f>
        <v xml:space="preserve"> </v>
      </c>
      <c r="EF92" s="64" t="str">
        <f t="shared" si="139"/>
        <v xml:space="preserve"> </v>
      </c>
      <c r="EG92" s="65" t="str">
        <f>IF(EC92=0," ",VLOOKUP(EC92,PROTOKOL!$A:$E,5,))</f>
        <v xml:space="preserve"> </v>
      </c>
      <c r="EH92" s="82" t="str">
        <f t="shared" si="140"/>
        <v xml:space="preserve"> </v>
      </c>
      <c r="EI92" s="65"/>
      <c r="EJ92" s="82" t="str">
        <f t="shared" si="205"/>
        <v xml:space="preserve"> </v>
      </c>
      <c r="EK92" s="185" t="str">
        <f>IF(DB91+DB92+DB93=7.5,"ü","û")</f>
        <v>ü</v>
      </c>
      <c r="EL92" s="226"/>
      <c r="EM92" s="61" t="s">
        <v>48</v>
      </c>
      <c r="EN92" s="62"/>
      <c r="EO92" s="62"/>
      <c r="EP92" s="62"/>
      <c r="EQ92" s="63" t="str">
        <f>IF(EO92=0," ",(VLOOKUP(EO92,PROTOKOL!$A$1:$E$28,2))*EP92)</f>
        <v xml:space="preserve"> </v>
      </c>
      <c r="ER92" s="64" t="str">
        <f t="shared" si="141"/>
        <v xml:space="preserve"> </v>
      </c>
      <c r="ES92" s="65" t="str">
        <f>IF(EO92=0," ",VLOOKUP(EO92,PROTOKOL!$A:$E,5,))</f>
        <v xml:space="preserve"> </v>
      </c>
      <c r="ET92" s="82" t="str">
        <f t="shared" si="142"/>
        <v xml:space="preserve"> </v>
      </c>
      <c r="EU92" s="61" t="str">
        <f>IF(EW92=0," ",VLOOKUP(EW92,PROTOKOL!$A:$F,6))</f>
        <v xml:space="preserve"> </v>
      </c>
      <c r="EV92" s="66"/>
      <c r="EW92" s="66"/>
      <c r="EX92" s="62"/>
      <c r="EY92" s="63" t="str">
        <f>IF(EW92=0," ",(VLOOKUP(EW92,PROTOKOL!$A$1:$E$28,2))*EX92)</f>
        <v xml:space="preserve"> </v>
      </c>
      <c r="EZ92" s="64" t="str">
        <f t="shared" si="143"/>
        <v xml:space="preserve"> </v>
      </c>
      <c r="FA92" s="65" t="str">
        <f>IF(EW92=0," ",VLOOKUP(EW92,PROTOKOL!$A:$E,5,))</f>
        <v xml:space="preserve"> </v>
      </c>
      <c r="FB92" s="82" t="str">
        <f t="shared" si="144"/>
        <v xml:space="preserve"> </v>
      </c>
      <c r="FC92" s="65"/>
      <c r="FD92" s="82" t="str">
        <f t="shared" si="206"/>
        <v xml:space="preserve"> </v>
      </c>
      <c r="FE92" s="185" t="str">
        <f>IF(EP91+EP92+EP93=7.5,"ü","û")</f>
        <v>û</v>
      </c>
      <c r="FF92" s="226"/>
      <c r="FG92" s="61" t="s">
        <v>115</v>
      </c>
      <c r="FH92" s="62"/>
      <c r="FI92" s="62"/>
      <c r="FJ92" s="62"/>
      <c r="FK92" s="63" t="str">
        <f>IF(FI92=0," ",(VLOOKUP(FI92,PROTOKOL!$A$1:$E$28,2))*FJ92)</f>
        <v xml:space="preserve"> </v>
      </c>
      <c r="FL92" s="64" t="str">
        <f t="shared" si="145"/>
        <v xml:space="preserve"> </v>
      </c>
      <c r="FM92" s="65" t="str">
        <f>IF(FI92=0," ",VLOOKUP(FI92,PROTOKOL!$A:$E,5,))</f>
        <v xml:space="preserve"> </v>
      </c>
      <c r="FN92" s="82" t="str">
        <f t="shared" si="146"/>
        <v xml:space="preserve"> </v>
      </c>
      <c r="FO92" s="61" t="str">
        <f>IF(FQ92=0," ",VLOOKUP(FQ92,PROTOKOL!$A:$F,6))</f>
        <v xml:space="preserve"> </v>
      </c>
      <c r="FP92" s="66"/>
      <c r="FQ92" s="66"/>
      <c r="FR92" s="62"/>
      <c r="FS92" s="63" t="str">
        <f>IF(FQ92=0," ",(VLOOKUP(FQ92,PROTOKOL!$A$1:$E$28,2))*FR92)</f>
        <v xml:space="preserve"> </v>
      </c>
      <c r="FT92" s="64" t="str">
        <f t="shared" si="147"/>
        <v xml:space="preserve"> </v>
      </c>
      <c r="FU92" s="65" t="str">
        <f>IF(FQ92=0," ",VLOOKUP(FQ92,PROTOKOL!$A:$E,5,))</f>
        <v xml:space="preserve"> </v>
      </c>
      <c r="FV92" s="82" t="str">
        <f t="shared" si="148"/>
        <v xml:space="preserve"> </v>
      </c>
      <c r="FW92" s="65"/>
      <c r="FX92" s="82" t="str">
        <f t="shared" si="207"/>
        <v xml:space="preserve"> </v>
      </c>
      <c r="FY92" s="185" t="str">
        <f>IF(EP91+EP92+EP93=7.5,"ü","û")</f>
        <v>û</v>
      </c>
      <c r="FZ92" s="226"/>
      <c r="GA92" s="61" t="s">
        <v>48</v>
      </c>
      <c r="GB92" s="62"/>
      <c r="GC92" s="62"/>
      <c r="GD92" s="62"/>
      <c r="GE92" s="63" t="str">
        <f>IF(GC92=0," ",(VLOOKUP(GC92,PROTOKOL!$A$1:$E$28,2))*GD92)</f>
        <v xml:space="preserve"> </v>
      </c>
      <c r="GF92" s="64" t="str">
        <f t="shared" si="149"/>
        <v xml:space="preserve"> </v>
      </c>
      <c r="GG92" s="65" t="str">
        <f>IF(GC92=0," ",VLOOKUP(GC92,PROTOKOL!$A:$E,5,))</f>
        <v xml:space="preserve"> </v>
      </c>
      <c r="GH92" s="82" t="str">
        <f t="shared" si="150"/>
        <v xml:space="preserve"> </v>
      </c>
      <c r="GI92" s="61" t="str">
        <f>IF(GK92=0," ",VLOOKUP(GK92,PROTOKOL!$A:$F,6))</f>
        <v xml:space="preserve"> </v>
      </c>
      <c r="GJ92" s="66"/>
      <c r="GK92" s="66"/>
      <c r="GL92" s="62"/>
      <c r="GM92" s="63" t="str">
        <f>IF(GK92=0," ",(VLOOKUP(GK92,PROTOKOL!$A$1:$E$28,2))*GL92)</f>
        <v xml:space="preserve"> </v>
      </c>
      <c r="GN92" s="64" t="str">
        <f t="shared" si="151"/>
        <v xml:space="preserve"> </v>
      </c>
      <c r="GO92" s="65" t="str">
        <f>IF(GK92=0," ",VLOOKUP(GK92,PROTOKOL!$A:$E,5,))</f>
        <v xml:space="preserve"> </v>
      </c>
      <c r="GP92" s="82" t="str">
        <f t="shared" si="152"/>
        <v xml:space="preserve"> </v>
      </c>
      <c r="GQ92" s="65"/>
      <c r="GR92" s="82" t="str">
        <f t="shared" si="208"/>
        <v xml:space="preserve"> </v>
      </c>
      <c r="GS92" s="185" t="str">
        <f>IF(GD91+GD92+GD93=7.5,"ü","û")</f>
        <v>û</v>
      </c>
      <c r="GT92" s="226"/>
      <c r="GU92" s="61" t="str">
        <f>IF(GW92=0," ",VLOOKUP(GW92,PROTOKOL!$A:$F,6))</f>
        <v>KOKU TESTİ</v>
      </c>
      <c r="GV92" s="62">
        <v>1</v>
      </c>
      <c r="GW92" s="62">
        <v>16</v>
      </c>
      <c r="GX92" s="62">
        <v>1</v>
      </c>
      <c r="GY92" s="63">
        <f>IF(GW92=0," ",(VLOOKUP(GW92,PROTOKOL!$A$1:$E$28,2))*GX92)</f>
        <v>0</v>
      </c>
      <c r="GZ92" s="64">
        <f t="shared" si="153"/>
        <v>1</v>
      </c>
      <c r="HA92" s="65">
        <f>IF(GW92=0," ",VLOOKUP(GW92,PROTOKOL!$A:$E,5,))</f>
        <v>25.405435113750318</v>
      </c>
      <c r="HB92" s="82">
        <f>IF(GW92=0," ",HA92*GZ92)/7.5*1</f>
        <v>3.3873913485000426</v>
      </c>
      <c r="HC92" s="61" t="str">
        <f>IF(HE92=0," ",VLOOKUP(HE92,PROTOKOL!$A:$F,6))</f>
        <v xml:space="preserve"> </v>
      </c>
      <c r="HD92" s="66"/>
      <c r="HE92" s="66"/>
      <c r="HF92" s="62"/>
      <c r="HG92" s="63" t="str">
        <f>IF(HE92=0," ",(VLOOKUP(HE92,PROTOKOL!$A$1:$E$28,2))*HF92)</f>
        <v xml:space="preserve"> </v>
      </c>
      <c r="HH92" s="64" t="str">
        <f t="shared" si="155"/>
        <v xml:space="preserve"> </v>
      </c>
      <c r="HI92" s="65" t="str">
        <f>IF(HE92=0," ",VLOOKUP(HE92,PROTOKOL!$A:$E,5,))</f>
        <v xml:space="preserve"> </v>
      </c>
      <c r="HJ92" s="82" t="str">
        <f t="shared" si="156"/>
        <v xml:space="preserve"> </v>
      </c>
      <c r="HK92" s="65"/>
      <c r="HL92" s="82" t="str">
        <f t="shared" si="209"/>
        <v xml:space="preserve"> </v>
      </c>
      <c r="HM92" s="185" t="str">
        <f>IF(GX91+GX92+GX93=7.5,"ü","û")</f>
        <v>ü</v>
      </c>
      <c r="HN92" s="226"/>
      <c r="HO92" s="61" t="str">
        <f>IF(HQ92=0," ",VLOOKUP(HQ92,PROTOKOL!$A:$F,6))</f>
        <v xml:space="preserve"> </v>
      </c>
      <c r="HP92" s="62"/>
      <c r="HQ92" s="62"/>
      <c r="HR92" s="62"/>
      <c r="HS92" s="63" t="str">
        <f>IF(HQ92=0," ",(VLOOKUP(HQ92,PROTOKOL!$A$1:$E$28,2))*HR92)</f>
        <v xml:space="preserve"> </v>
      </c>
      <c r="HT92" s="64" t="str">
        <f t="shared" si="157"/>
        <v xml:space="preserve"> </v>
      </c>
      <c r="HU92" s="65" t="str">
        <f>IF(HQ92=0," ",VLOOKUP(HQ92,PROTOKOL!$A:$E,5,))</f>
        <v xml:space="preserve"> </v>
      </c>
      <c r="HV92" s="82" t="str">
        <f t="shared" si="158"/>
        <v xml:space="preserve"> </v>
      </c>
      <c r="HW92" s="61" t="str">
        <f>IF(HY92=0," ",VLOOKUP(HY92,PROTOKOL!$A:$F,6))</f>
        <v xml:space="preserve"> </v>
      </c>
      <c r="HX92" s="66"/>
      <c r="HY92" s="66"/>
      <c r="HZ92" s="62"/>
      <c r="IA92" s="63" t="str">
        <f>IF(HY92=0," ",(VLOOKUP(HY92,PROTOKOL!$A$1:$E$28,2))*HZ92)</f>
        <v xml:space="preserve"> </v>
      </c>
      <c r="IB92" s="64" t="str">
        <f t="shared" si="159"/>
        <v xml:space="preserve"> </v>
      </c>
      <c r="IC92" s="65" t="str">
        <f>IF(HY92=0," ",VLOOKUP(HY92,PROTOKOL!$A:$E,5,))</f>
        <v xml:space="preserve"> </v>
      </c>
      <c r="ID92" s="82" t="str">
        <f t="shared" si="160"/>
        <v xml:space="preserve"> </v>
      </c>
      <c r="IE92" s="65"/>
      <c r="IF92" s="82" t="str">
        <f t="shared" si="210"/>
        <v xml:space="preserve"> </v>
      </c>
      <c r="IG92" s="185" t="str">
        <f>IF(HR91+HR92+HR93=7.5,"ü","û")</f>
        <v>ü</v>
      </c>
      <c r="IH92" s="226"/>
      <c r="II92" s="61" t="str">
        <f>IF(IK92=0," ",VLOOKUP(IK92,PROTOKOL!$A:$F,6))</f>
        <v xml:space="preserve"> </v>
      </c>
      <c r="IJ92" s="62"/>
      <c r="IK92" s="62"/>
      <c r="IL92" s="62"/>
      <c r="IM92" s="63" t="str">
        <f>IF(IK92=0," ",(VLOOKUP(IK92,PROTOKOL!$A$1:$E$28,2))*IL92)</f>
        <v xml:space="preserve"> </v>
      </c>
      <c r="IN92" s="64" t="str">
        <f t="shared" si="161"/>
        <v xml:space="preserve"> </v>
      </c>
      <c r="IO92" s="65" t="str">
        <f>IF(IK92=0," ",VLOOKUP(IK92,PROTOKOL!$A:$E,5,))</f>
        <v xml:space="preserve"> </v>
      </c>
      <c r="IP92" s="82" t="str">
        <f t="shared" si="162"/>
        <v xml:space="preserve"> </v>
      </c>
      <c r="IQ92" s="61" t="str">
        <f>IF(IS92=0," ",VLOOKUP(IS92,PROTOKOL!$A:$F,6))</f>
        <v xml:space="preserve"> </v>
      </c>
      <c r="IR92" s="66"/>
      <c r="IS92" s="66"/>
      <c r="IT92" s="62"/>
      <c r="IU92" s="63" t="str">
        <f>IF(IS92=0," ",(VLOOKUP(IS92,PROTOKOL!$A$1:$E$28,2))*IT92)</f>
        <v xml:space="preserve"> </v>
      </c>
      <c r="IV92" s="64" t="str">
        <f t="shared" si="163"/>
        <v xml:space="preserve"> </v>
      </c>
      <c r="IW92" s="65" t="str">
        <f>IF(IS92=0," ",VLOOKUP(IS92,PROTOKOL!$A:$E,5,))</f>
        <v xml:space="preserve"> </v>
      </c>
      <c r="IX92" s="82" t="str">
        <f t="shared" si="164"/>
        <v xml:space="preserve"> </v>
      </c>
      <c r="IY92" s="65"/>
      <c r="IZ92" s="82" t="str">
        <f t="shared" si="211"/>
        <v xml:space="preserve"> </v>
      </c>
      <c r="JA92" s="185" t="str">
        <f>IF(HR91+HR92+HR93=7.5,"ü","û")</f>
        <v>ü</v>
      </c>
      <c r="JB92" s="226"/>
      <c r="JC92" s="61" t="str">
        <f>IF(JE92=0," ",VLOOKUP(JE92,PROTOKOL!$A:$F,6))</f>
        <v>PERDE KESME SULU SİST.</v>
      </c>
      <c r="JD92" s="62">
        <v>80</v>
      </c>
      <c r="JE92" s="62">
        <v>8</v>
      </c>
      <c r="JF92" s="62">
        <v>4</v>
      </c>
      <c r="JG92" s="63">
        <f>IF(JE92=0," ",(VLOOKUP(JE92,PROTOKOL!$A$1:$E$28,2))*JF92)</f>
        <v>52.266666666666666</v>
      </c>
      <c r="JH92" s="64">
        <f t="shared" si="165"/>
        <v>27.733333333333334</v>
      </c>
      <c r="JI92" s="65">
        <f>IF(JE92=0," ",VLOOKUP(JE92,PROTOKOL!$A:$E,5,))</f>
        <v>0.49621153846153848</v>
      </c>
      <c r="JJ92" s="82">
        <f t="shared" si="166"/>
        <v>13.761600000000001</v>
      </c>
      <c r="JK92" s="61" t="str">
        <f>IF(JM92=0," ",VLOOKUP(JM92,PROTOKOL!$A:$F,6))</f>
        <v xml:space="preserve"> </v>
      </c>
      <c r="JL92" s="66"/>
      <c r="JM92" s="66"/>
      <c r="JN92" s="62"/>
      <c r="JO92" s="63" t="str">
        <f>IF(JM92=0," ",(VLOOKUP(JM92,PROTOKOL!$A$1:$E$28,2))*JN92)</f>
        <v xml:space="preserve"> </v>
      </c>
      <c r="JP92" s="64" t="str">
        <f t="shared" si="167"/>
        <v xml:space="preserve"> </v>
      </c>
      <c r="JQ92" s="65" t="str">
        <f>IF(JM92=0," ",VLOOKUP(JM92,PROTOKOL!$A:$E,5,))</f>
        <v xml:space="preserve"> </v>
      </c>
      <c r="JR92" s="82" t="str">
        <f t="shared" si="168"/>
        <v xml:space="preserve"> </v>
      </c>
      <c r="JS92" s="65"/>
      <c r="JT92" s="82" t="str">
        <f t="shared" si="212"/>
        <v xml:space="preserve"> </v>
      </c>
      <c r="JU92" s="185" t="str">
        <f>IF(JF91+JF92+JF93=7.5,"ü","û")</f>
        <v>ü</v>
      </c>
      <c r="JV92" s="226"/>
      <c r="JW92" s="61" t="s">
        <v>48</v>
      </c>
      <c r="JX92" s="62"/>
      <c r="JY92" s="62"/>
      <c r="JZ92" s="62"/>
      <c r="KA92" s="63" t="str">
        <f>IF(JY92=0," ",(VLOOKUP(JY92,PROTOKOL!$A$1:$E$28,2))*JZ92)</f>
        <v xml:space="preserve"> </v>
      </c>
      <c r="KB92" s="64" t="str">
        <f t="shared" si="169"/>
        <v xml:space="preserve"> </v>
      </c>
      <c r="KC92" s="65" t="str">
        <f>IF(JY92=0," ",VLOOKUP(JY92,PROTOKOL!$A:$E,5,))</f>
        <v xml:space="preserve"> </v>
      </c>
      <c r="KD92" s="82" t="str">
        <f t="shared" si="170"/>
        <v xml:space="preserve"> </v>
      </c>
      <c r="KE92" s="61" t="str">
        <f>IF(KG92=0," ",VLOOKUP(KG92,PROTOKOL!$A:$F,6))</f>
        <v xml:space="preserve"> </v>
      </c>
      <c r="KF92" s="66"/>
      <c r="KG92" s="66"/>
      <c r="KH92" s="62"/>
      <c r="KI92" s="63" t="str">
        <f>IF(KG92=0," ",(VLOOKUP(KG92,PROTOKOL!$A$1:$E$28,2))*KH92)</f>
        <v xml:space="preserve"> </v>
      </c>
      <c r="KJ92" s="64" t="str">
        <f t="shared" si="171"/>
        <v xml:space="preserve"> </v>
      </c>
      <c r="KK92" s="65" t="str">
        <f>IF(KG92=0," ",VLOOKUP(KG92,PROTOKOL!$A:$E,5,))</f>
        <v xml:space="preserve"> </v>
      </c>
      <c r="KL92" s="82" t="str">
        <f t="shared" si="172"/>
        <v xml:space="preserve"> </v>
      </c>
      <c r="KM92" s="65"/>
      <c r="KN92" s="82" t="str">
        <f t="shared" si="213"/>
        <v xml:space="preserve"> </v>
      </c>
      <c r="KO92" s="185" t="str">
        <f>IF(JZ91+JZ92+JZ93=7.5,"ü","û")</f>
        <v>û</v>
      </c>
      <c r="KP92" s="226"/>
      <c r="KQ92" s="61" t="str">
        <f>IF(KS92=0," ",VLOOKUP(KS92,PROTOKOL!$A:$F,6))</f>
        <v xml:space="preserve"> </v>
      </c>
      <c r="KR92" s="62"/>
      <c r="KS92" s="62"/>
      <c r="KT92" s="62"/>
      <c r="KU92" s="63" t="str">
        <f>IF(KS92=0," ",(VLOOKUP(KS92,PROTOKOL!$A$1:$E$28,2))*KT92)</f>
        <v xml:space="preserve"> </v>
      </c>
      <c r="KV92" s="64" t="str">
        <f t="shared" si="173"/>
        <v xml:space="preserve"> </v>
      </c>
      <c r="KW92" s="65" t="str">
        <f>IF(KS92=0," ",VLOOKUP(KS92,PROTOKOL!$A:$E,5,))</f>
        <v xml:space="preserve"> </v>
      </c>
      <c r="KX92" s="82" t="str">
        <f t="shared" si="174"/>
        <v xml:space="preserve"> </v>
      </c>
      <c r="KY92" s="61" t="str">
        <f>IF(LA92=0," ",VLOOKUP(LA92,PROTOKOL!$A:$F,6))</f>
        <v xml:space="preserve"> </v>
      </c>
      <c r="KZ92" s="66"/>
      <c r="LA92" s="66"/>
      <c r="LB92" s="62"/>
      <c r="LC92" s="63" t="str">
        <f>IF(LA92=0," ",(VLOOKUP(LA92,PROTOKOL!$A$1:$E$28,2))*LB92)</f>
        <v xml:space="preserve"> </v>
      </c>
      <c r="LD92" s="64" t="str">
        <f t="shared" si="175"/>
        <v xml:space="preserve"> </v>
      </c>
      <c r="LE92" s="65" t="str">
        <f>IF(LA92=0," ",VLOOKUP(LA92,PROTOKOL!$A:$E,5,))</f>
        <v xml:space="preserve"> </v>
      </c>
      <c r="LF92" s="82" t="str">
        <f t="shared" si="176"/>
        <v xml:space="preserve"> </v>
      </c>
      <c r="LG92" s="65"/>
      <c r="LH92" s="82" t="str">
        <f t="shared" si="214"/>
        <v xml:space="preserve"> </v>
      </c>
      <c r="LI92" s="185" t="str">
        <f>IF(JZ91+JZ92+JZ93=7.5,"ü","û")</f>
        <v>û</v>
      </c>
      <c r="LJ92" s="226"/>
      <c r="LK92" s="61" t="str">
        <f>IF(LM92=0," ",VLOOKUP(LM92,PROTOKOL!$A:$F,6))</f>
        <v>PANTOGRAF LAVABO TAŞLAMA</v>
      </c>
      <c r="LL92" s="62">
        <v>67</v>
      </c>
      <c r="LM92" s="62">
        <v>9</v>
      </c>
      <c r="LN92" s="62">
        <v>5</v>
      </c>
      <c r="LO92" s="63">
        <f>IF(LM92=0," ",(VLOOKUP(LM92,PROTOKOL!$A$1:$E$28,2))*LN92)</f>
        <v>43.333333333333329</v>
      </c>
      <c r="LP92" s="64">
        <f t="shared" si="177"/>
        <v>23.666666666666671</v>
      </c>
      <c r="LQ92" s="65">
        <f>IF(LM92=0," ",VLOOKUP(LM92,PROTOKOL!$A:$E,5,))</f>
        <v>0.73722857142857134</v>
      </c>
      <c r="LR92" s="82">
        <f t="shared" si="178"/>
        <v>17.44774285714286</v>
      </c>
      <c r="LS92" s="61" t="str">
        <f>IF(LU92=0," ",VLOOKUP(LU92,PROTOKOL!$A:$F,6))</f>
        <v xml:space="preserve"> </v>
      </c>
      <c r="LT92" s="66"/>
      <c r="LU92" s="66"/>
      <c r="LV92" s="62"/>
      <c r="LW92" s="63" t="str">
        <f>IF(LU92=0," ",(VLOOKUP(LU92,PROTOKOL!$A$1:$E$28,2))*LV92)</f>
        <v xml:space="preserve"> </v>
      </c>
      <c r="LX92" s="64" t="str">
        <f t="shared" si="179"/>
        <v xml:space="preserve"> </v>
      </c>
      <c r="LY92" s="65" t="str">
        <f>IF(LU92=0," ",VLOOKUP(LU92,PROTOKOL!$A:$E,5,))</f>
        <v xml:space="preserve"> </v>
      </c>
      <c r="LZ92" s="82" t="str">
        <f t="shared" si="180"/>
        <v xml:space="preserve"> </v>
      </c>
      <c r="MA92" s="65"/>
      <c r="MB92" s="82" t="str">
        <f t="shared" si="215"/>
        <v xml:space="preserve"> </v>
      </c>
      <c r="MC92" s="185" t="str">
        <f>IF(LN91+LN92+LN93=7.5,"ü","û")</f>
        <v>ü</v>
      </c>
      <c r="MD92" s="226"/>
      <c r="ME92" s="61" t="s">
        <v>48</v>
      </c>
      <c r="MF92" s="62"/>
      <c r="MG92" s="62"/>
      <c r="MH92" s="62"/>
      <c r="MI92" s="63" t="str">
        <f>IF(MG92=0," ",(VLOOKUP(MG92,PROTOKOL!$A$1:$E$28,2))*MH92)</f>
        <v xml:space="preserve"> </v>
      </c>
      <c r="MJ92" s="64" t="str">
        <f t="shared" si="181"/>
        <v xml:space="preserve"> </v>
      </c>
      <c r="MK92" s="65" t="str">
        <f>IF(MG92=0," ",VLOOKUP(MG92,PROTOKOL!$A:$E,5,))</f>
        <v xml:space="preserve"> </v>
      </c>
      <c r="ML92" s="82" t="str">
        <f t="shared" si="182"/>
        <v xml:space="preserve"> </v>
      </c>
      <c r="MM92" s="61" t="str">
        <f>IF(MO92=0," ",VLOOKUP(MO92,PROTOKOL!$A:$F,6))</f>
        <v xml:space="preserve"> </v>
      </c>
      <c r="MN92" s="66"/>
      <c r="MO92" s="66"/>
      <c r="MP92" s="62"/>
      <c r="MQ92" s="63" t="str">
        <f>IF(MO92=0," ",(VLOOKUP(MO92,PROTOKOL!$A$1:$E$28,2))*MP92)</f>
        <v xml:space="preserve"> </v>
      </c>
      <c r="MR92" s="64" t="str">
        <f t="shared" si="183"/>
        <v xml:space="preserve"> </v>
      </c>
      <c r="MS92" s="65" t="str">
        <f>IF(MO92=0," ",VLOOKUP(MO92,PROTOKOL!$A:$E,5,))</f>
        <v xml:space="preserve"> </v>
      </c>
      <c r="MT92" s="82" t="str">
        <f t="shared" si="184"/>
        <v xml:space="preserve"> </v>
      </c>
      <c r="MU92" s="65"/>
      <c r="MV92" s="82" t="str">
        <f t="shared" si="216"/>
        <v xml:space="preserve"> </v>
      </c>
      <c r="MW92" s="185" t="e">
        <f>IF(#REF!+#REF!+#REF!=7.5,"ü","û")</f>
        <v>#REF!</v>
      </c>
      <c r="MX92" s="226"/>
      <c r="MY92" s="61" t="str">
        <f>IF(NA92=0," ",VLOOKUP(NA92,PROTOKOL!$A:$F,6))</f>
        <v xml:space="preserve"> </v>
      </c>
      <c r="MZ92" s="62"/>
      <c r="NA92" s="62"/>
      <c r="NB92" s="62"/>
      <c r="NC92" s="63" t="str">
        <f>IF(NA92=0," ",(VLOOKUP(NA92,PROTOKOL!$A$1:$E$28,2))*NB92)</f>
        <v xml:space="preserve"> </v>
      </c>
      <c r="ND92" s="64" t="str">
        <f t="shared" si="185"/>
        <v xml:space="preserve"> </v>
      </c>
      <c r="NE92" s="65" t="str">
        <f>IF(NA92=0," ",VLOOKUP(NA92,PROTOKOL!$A:$E,5,))</f>
        <v xml:space="preserve"> </v>
      </c>
      <c r="NF92" s="82" t="str">
        <f t="shared" si="186"/>
        <v xml:space="preserve"> </v>
      </c>
      <c r="NG92" s="61" t="str">
        <f>IF(NI92=0," ",VLOOKUP(NI92,PROTOKOL!$A:$F,6))</f>
        <v xml:space="preserve"> </v>
      </c>
      <c r="NH92" s="66"/>
      <c r="NI92" s="66"/>
      <c r="NJ92" s="62"/>
      <c r="NK92" s="63" t="str">
        <f>IF(NI92=0," ",(VLOOKUP(NI92,PROTOKOL!$A$1:$E$28,2))*NJ92)</f>
        <v xml:space="preserve"> </v>
      </c>
      <c r="NL92" s="64" t="str">
        <f t="shared" si="187"/>
        <v xml:space="preserve"> </v>
      </c>
      <c r="NM92" s="65" t="str">
        <f>IF(NI92=0," ",VLOOKUP(NI92,PROTOKOL!$A:$E,5,))</f>
        <v xml:space="preserve"> </v>
      </c>
      <c r="NN92" s="82" t="str">
        <f t="shared" si="188"/>
        <v xml:space="preserve"> </v>
      </c>
      <c r="NO92" s="65"/>
      <c r="NP92" s="82" t="str">
        <f t="shared" si="217"/>
        <v xml:space="preserve"> </v>
      </c>
      <c r="NQ92" s="185" t="str">
        <f>IF(NB91+NB92+NB93=7.5,"ü","û")</f>
        <v>ü</v>
      </c>
      <c r="NR92" s="226"/>
      <c r="NS92" s="61" t="str">
        <f>IF(NU92=0," ",VLOOKUP(NU92,PROTOKOL!$A:$F,6))</f>
        <v xml:space="preserve"> </v>
      </c>
      <c r="NT92" s="62"/>
      <c r="NU92" s="62"/>
      <c r="NV92" s="62"/>
      <c r="NW92" s="63" t="str">
        <f>IF(NU92=0," ",(VLOOKUP(NU92,PROTOKOL!$A$1:$E$28,2))*NV92)</f>
        <v xml:space="preserve"> </v>
      </c>
      <c r="NX92" s="64" t="str">
        <f t="shared" si="189"/>
        <v xml:space="preserve"> </v>
      </c>
      <c r="NY92" s="65" t="str">
        <f>IF(NU92=0," ",VLOOKUP(NU92,PROTOKOL!$A:$E,5,))</f>
        <v xml:space="preserve"> </v>
      </c>
      <c r="NZ92" s="82" t="str">
        <f t="shared" si="190"/>
        <v xml:space="preserve"> </v>
      </c>
      <c r="OA92" s="61" t="str">
        <f>IF(OC92=0," ",VLOOKUP(OC92,PROTOKOL!$A:$F,6))</f>
        <v xml:space="preserve"> </v>
      </c>
      <c r="OB92" s="66"/>
      <c r="OC92" s="66"/>
      <c r="OD92" s="62"/>
      <c r="OE92" s="63" t="str">
        <f>IF(OC92=0," ",(VLOOKUP(OC92,PROTOKOL!$A$1:$E$28,2))*OD92)</f>
        <v xml:space="preserve"> </v>
      </c>
      <c r="OF92" s="64" t="str">
        <f t="shared" si="191"/>
        <v xml:space="preserve"> </v>
      </c>
      <c r="OG92" s="65" t="str">
        <f>IF(OC92=0," ",VLOOKUP(OC92,PROTOKOL!$A:$E,5,))</f>
        <v xml:space="preserve"> </v>
      </c>
      <c r="OH92" s="82" t="str">
        <f t="shared" si="192"/>
        <v xml:space="preserve"> </v>
      </c>
      <c r="OI92" s="65"/>
      <c r="OJ92" s="82" t="str">
        <f t="shared" si="218"/>
        <v xml:space="preserve"> </v>
      </c>
      <c r="OK92" s="185" t="str">
        <f>IF(NV91+NV92+NV93=7.5,"ü","û")</f>
        <v>ü</v>
      </c>
      <c r="OL92" s="208">
        <v>24</v>
      </c>
      <c r="OM92" s="226"/>
      <c r="ON92" s="61" t="str">
        <f>IF(OP92=0," ",VLOOKUP(OP92,PROTOKOL!$A:$F,6))</f>
        <v xml:space="preserve"> </v>
      </c>
      <c r="OO92" s="62"/>
      <c r="OP92" s="62"/>
      <c r="OQ92" s="62"/>
      <c r="OR92" s="63" t="str">
        <f>IF(OP92=0," ",(VLOOKUP(OP92,PROTOKOL!$A$1:$E$28,2))*OQ92)</f>
        <v xml:space="preserve"> </v>
      </c>
      <c r="OS92" s="64" t="str">
        <f t="shared" si="193"/>
        <v xml:space="preserve"> </v>
      </c>
      <c r="OT92" s="65" t="str">
        <f>IF(OP92=0," ",VLOOKUP(OP92,PROTOKOL!$A:$E,5,))</f>
        <v xml:space="preserve"> </v>
      </c>
      <c r="OU92" s="82" t="str">
        <f t="shared" si="194"/>
        <v xml:space="preserve"> </v>
      </c>
      <c r="OV92" s="61" t="str">
        <f>IF(OX92=0," ",VLOOKUP(OX92,PROTOKOL!$A:$F,6))</f>
        <v xml:space="preserve"> </v>
      </c>
      <c r="OW92" s="66"/>
      <c r="OX92" s="66"/>
      <c r="OY92" s="62"/>
      <c r="OZ92" s="63" t="str">
        <f>IF(OX92=0," ",(VLOOKUP(OX92,PROTOKOL!$A$1:$E$28,2))*OY92)</f>
        <v xml:space="preserve"> </v>
      </c>
      <c r="PA92" s="64" t="str">
        <f t="shared" si="219"/>
        <v xml:space="preserve"> </v>
      </c>
      <c r="PB92" s="65" t="str">
        <f>IF(OX92=0," ",VLOOKUP(OX92,PROTOKOL!$A:$E,5,))</f>
        <v xml:space="preserve"> </v>
      </c>
      <c r="PC92" s="82" t="str">
        <f t="shared" si="220"/>
        <v xml:space="preserve"> </v>
      </c>
      <c r="PD92" s="82">
        <f t="shared" si="221"/>
        <v>0</v>
      </c>
      <c r="PE92" s="82" t="str">
        <f t="shared" si="222"/>
        <v xml:space="preserve"> </v>
      </c>
      <c r="PF92" s="185" t="str">
        <f>IF(OQ91+OQ92+OQ93=7.5,"ü","û")</f>
        <v>û</v>
      </c>
      <c r="PG92" s="226"/>
      <c r="PH92" s="61" t="s">
        <v>48</v>
      </c>
      <c r="PI92" s="62"/>
      <c r="PJ92" s="62"/>
      <c r="PK92" s="62"/>
      <c r="PL92" s="63" t="str">
        <f>IF(PJ92=0," ",(VLOOKUP(PJ92,PROTOKOL!$A$1:$E$28,2))*PK92)</f>
        <v xml:space="preserve"> </v>
      </c>
      <c r="PM92" s="64" t="str">
        <f t="shared" si="195"/>
        <v xml:space="preserve"> </v>
      </c>
      <c r="PN92" s="65" t="str">
        <f>IF(PJ92=0," ",VLOOKUP(PJ92,PROTOKOL!$A:$E,5,))</f>
        <v xml:space="preserve"> </v>
      </c>
      <c r="PO92" s="82" t="str">
        <f t="shared" si="196"/>
        <v xml:space="preserve"> </v>
      </c>
      <c r="PP92" s="61" t="str">
        <f>IF(PR92=0," ",VLOOKUP(PR92,PROTOKOL!$A:$F,6))</f>
        <v xml:space="preserve"> </v>
      </c>
      <c r="PQ92" s="66"/>
      <c r="PR92" s="66"/>
      <c r="PS92" s="62"/>
      <c r="PT92" s="63" t="str">
        <f>IF(PR92=0," ",(VLOOKUP(PR92,PROTOKOL!$A$1:$E$28,2))*PS92)</f>
        <v xml:space="preserve"> </v>
      </c>
      <c r="PU92" s="64" t="str">
        <f t="shared" si="197"/>
        <v xml:space="preserve"> </v>
      </c>
      <c r="PV92" s="65" t="str">
        <f>IF(PR92=0," ",VLOOKUP(PR92,PROTOKOL!$A:$E,5,))</f>
        <v xml:space="preserve"> </v>
      </c>
      <c r="PW92" s="82" t="str">
        <f t="shared" si="198"/>
        <v xml:space="preserve"> </v>
      </c>
      <c r="PX92" s="65"/>
      <c r="PY92" s="82" t="str">
        <f t="shared" si="223"/>
        <v xml:space="preserve"> </v>
      </c>
      <c r="PZ92" s="117"/>
      <c r="QA92" s="117"/>
      <c r="QB92" s="117"/>
      <c r="QC92" s="117"/>
      <c r="QD92" s="117"/>
      <c r="QE92" s="117"/>
      <c r="QF92" s="117"/>
      <c r="QG92" s="117"/>
      <c r="QH92" s="117"/>
      <c r="QI92" s="117"/>
      <c r="QJ92" s="117"/>
      <c r="QK92" s="117"/>
      <c r="QL92" s="117"/>
      <c r="QM92" s="117"/>
      <c r="QN92" s="117"/>
      <c r="QO92" s="117"/>
    </row>
    <row r="93" spans="1:457" ht="12.75" customHeight="1" thickBot="1">
      <c r="B93" s="227"/>
      <c r="C93" s="61" t="str">
        <f>IF(E93=0," ",VLOOKUP(E93,PROTOKOL!$A:$F,6))</f>
        <v xml:space="preserve"> </v>
      </c>
      <c r="D93" s="62"/>
      <c r="E93" s="62"/>
      <c r="F93" s="62"/>
      <c r="G93" s="63" t="str">
        <f>IF(E93=0," ",(VLOOKUP(E93,PROTOKOL!$A$1:$E$28,2))*F93)</f>
        <v xml:space="preserve"> </v>
      </c>
      <c r="H93" s="64" t="str">
        <f t="shared" si="113"/>
        <v xml:space="preserve"> </v>
      </c>
      <c r="I93" s="65" t="str">
        <f>IF(E93=0," ",VLOOKUP(E93,PROTOKOL!$A:$E,5,))</f>
        <v xml:space="preserve"> </v>
      </c>
      <c r="J93" s="82" t="str">
        <f t="shared" si="114"/>
        <v xml:space="preserve"> </v>
      </c>
      <c r="K93" s="61" t="str">
        <f>IF(M93=0," ",VLOOKUP(M93,PROTOKOL!$A:$F,6))</f>
        <v xml:space="preserve"> </v>
      </c>
      <c r="L93" s="66"/>
      <c r="M93" s="66"/>
      <c r="N93" s="62"/>
      <c r="O93" s="63" t="str">
        <f>IF(M93=0," ",(VLOOKUP(M93,PROTOKOL!$A$1:$E$28,2))*N93)</f>
        <v xml:space="preserve"> </v>
      </c>
      <c r="P93" s="64" t="str">
        <f t="shared" si="115"/>
        <v xml:space="preserve"> </v>
      </c>
      <c r="Q93" s="65" t="str">
        <f>IF(M93=0," ",VLOOKUP(M93,PROTOKOL!$A:$E,5,))</f>
        <v xml:space="preserve"> </v>
      </c>
      <c r="R93" s="82" t="str">
        <f t="shared" si="116"/>
        <v xml:space="preserve"> </v>
      </c>
      <c r="S93" s="65"/>
      <c r="T93" s="82" t="str">
        <f t="shared" si="199"/>
        <v xml:space="preserve"> </v>
      </c>
      <c r="U93" s="117"/>
      <c r="V93" s="227"/>
      <c r="W93" s="61" t="str">
        <f>IF(Y93=0," ",VLOOKUP(Y93,PROTOKOL!$A:$F,6))</f>
        <v xml:space="preserve"> </v>
      </c>
      <c r="X93" s="62"/>
      <c r="Y93" s="62"/>
      <c r="Z93" s="62"/>
      <c r="AA93" s="63" t="str">
        <f>IF(Y93=0," ",(VLOOKUP(Y93,PROTOKOL!$A$1:$E$28,2))*Z93)</f>
        <v xml:space="preserve"> </v>
      </c>
      <c r="AB93" s="64" t="str">
        <f t="shared" si="117"/>
        <v xml:space="preserve"> </v>
      </c>
      <c r="AC93" s="65" t="str">
        <f>IF(Y93=0," ",VLOOKUP(Y93,PROTOKOL!$A:$E,5,))</f>
        <v xml:space="preserve"> </v>
      </c>
      <c r="AD93" s="82" t="str">
        <f t="shared" si="118"/>
        <v xml:space="preserve"> </v>
      </c>
      <c r="AE93" s="61" t="str">
        <f>IF(AG93=0," ",VLOOKUP(AG93,PROTOKOL!$A:$F,6))</f>
        <v xml:space="preserve"> </v>
      </c>
      <c r="AF93" s="66"/>
      <c r="AG93" s="66"/>
      <c r="AH93" s="62"/>
      <c r="AI93" s="63" t="str">
        <f>IF(AG93=0," ",(VLOOKUP(AG93,PROTOKOL!$A$1:$E$28,2))*AH93)</f>
        <v xml:space="preserve"> </v>
      </c>
      <c r="AJ93" s="64" t="str">
        <f t="shared" si="119"/>
        <v xml:space="preserve"> </v>
      </c>
      <c r="AK93" s="65" t="str">
        <f>IF(AG93=0," ",VLOOKUP(AG93,PROTOKOL!$A:$E,5,))</f>
        <v xml:space="preserve"> </v>
      </c>
      <c r="AL93" s="82" t="str">
        <f t="shared" si="120"/>
        <v xml:space="preserve"> </v>
      </c>
      <c r="AM93" s="65"/>
      <c r="AN93" s="82" t="str">
        <f t="shared" si="200"/>
        <v xml:space="preserve"> </v>
      </c>
      <c r="AO93" s="117"/>
      <c r="AP93" s="227"/>
      <c r="AQ93" s="61" t="str">
        <f>IF(AS93=0," ",VLOOKUP(AS93,PROTOKOL!$A:$F,6))</f>
        <v xml:space="preserve"> </v>
      </c>
      <c r="AR93" s="62"/>
      <c r="AS93" s="62"/>
      <c r="AT93" s="62"/>
      <c r="AU93" s="63" t="str">
        <f>IF(AS93=0," ",(VLOOKUP(AS93,PROTOKOL!$A$1:$E$28,2))*AT93)</f>
        <v xml:space="preserve"> </v>
      </c>
      <c r="AV93" s="64" t="str">
        <f t="shared" si="121"/>
        <v xml:space="preserve"> </v>
      </c>
      <c r="AW93" s="65" t="str">
        <f>IF(AS93=0," ",VLOOKUP(AS93,PROTOKOL!$A:$E,5,))</f>
        <v xml:space="preserve"> </v>
      </c>
      <c r="AX93" s="82" t="str">
        <f t="shared" si="122"/>
        <v xml:space="preserve"> </v>
      </c>
      <c r="AY93" s="61" t="str">
        <f>IF(BA93=0," ",VLOOKUP(BA93,PROTOKOL!$A:$F,6))</f>
        <v xml:space="preserve"> </v>
      </c>
      <c r="AZ93" s="66"/>
      <c r="BA93" s="66"/>
      <c r="BB93" s="62"/>
      <c r="BC93" s="63" t="str">
        <f>IF(BA93=0," ",(VLOOKUP(BA93,PROTOKOL!$A$1:$E$28,2))*BB93)</f>
        <v xml:space="preserve"> </v>
      </c>
      <c r="BD93" s="64" t="str">
        <f t="shared" si="123"/>
        <v xml:space="preserve"> </v>
      </c>
      <c r="BE93" s="65" t="str">
        <f>IF(BA93=0," ",VLOOKUP(BA93,PROTOKOL!$A:$E,5,))</f>
        <v xml:space="preserve"> </v>
      </c>
      <c r="BF93" s="82" t="str">
        <f t="shared" si="124"/>
        <v xml:space="preserve"> </v>
      </c>
      <c r="BG93" s="65"/>
      <c r="BH93" s="82" t="str">
        <f t="shared" si="201"/>
        <v xml:space="preserve"> </v>
      </c>
      <c r="BI93" s="117"/>
      <c r="BJ93" s="227"/>
      <c r="BK93" s="61" t="str">
        <f>IF(BM93=0," ",VLOOKUP(BM93,PROTOKOL!$A:$F,6))</f>
        <v xml:space="preserve"> </v>
      </c>
      <c r="BL93" s="62"/>
      <c r="BM93" s="62"/>
      <c r="BN93" s="62"/>
      <c r="BO93" s="63" t="str">
        <f>IF(BM93=0," ",(VLOOKUP(BM93,PROTOKOL!$A$1:$E$28,2))*BN93)</f>
        <v xml:space="preserve"> </v>
      </c>
      <c r="BP93" s="64" t="str">
        <f t="shared" si="125"/>
        <v xml:space="preserve"> </v>
      </c>
      <c r="BQ93" s="65" t="str">
        <f>IF(BM93=0," ",VLOOKUP(BM93,PROTOKOL!$A:$E,5,))</f>
        <v xml:space="preserve"> </v>
      </c>
      <c r="BR93" s="82" t="str">
        <f t="shared" si="126"/>
        <v xml:space="preserve"> </v>
      </c>
      <c r="BS93" s="61" t="str">
        <f>IF(BU93=0," ",VLOOKUP(BU93,PROTOKOL!$A:$F,6))</f>
        <v xml:space="preserve"> </v>
      </c>
      <c r="BT93" s="66"/>
      <c r="BU93" s="66"/>
      <c r="BV93" s="62"/>
      <c r="BW93" s="63" t="str">
        <f>IF(BU93=0," ",(VLOOKUP(BU93,PROTOKOL!$A$1:$E$28,2))*BV93)</f>
        <v xml:space="preserve"> </v>
      </c>
      <c r="BX93" s="64" t="str">
        <f t="shared" si="127"/>
        <v xml:space="preserve"> </v>
      </c>
      <c r="BY93" s="65" t="str">
        <f>IF(BU93=0," ",VLOOKUP(BU93,PROTOKOL!$A:$E,5,))</f>
        <v xml:space="preserve"> </v>
      </c>
      <c r="BZ93" s="82" t="str">
        <f t="shared" si="128"/>
        <v xml:space="preserve"> </v>
      </c>
      <c r="CA93" s="65"/>
      <c r="CB93" s="82" t="str">
        <f t="shared" si="202"/>
        <v xml:space="preserve"> </v>
      </c>
      <c r="CC93" s="117"/>
      <c r="CD93" s="227"/>
      <c r="CE93" s="61" t="str">
        <f>IF(CG93=0," ",VLOOKUP(CG93,PROTOKOL!$A:$F,6))</f>
        <v xml:space="preserve"> </v>
      </c>
      <c r="CF93" s="62"/>
      <c r="CG93" s="62"/>
      <c r="CH93" s="62"/>
      <c r="CI93" s="63" t="str">
        <f>IF(CG93=0," ",(VLOOKUP(CG93,PROTOKOL!$A$1:$E$28,2))*CH93)</f>
        <v xml:space="preserve"> </v>
      </c>
      <c r="CJ93" s="64" t="str">
        <f t="shared" si="129"/>
        <v xml:space="preserve"> </v>
      </c>
      <c r="CK93" s="65" t="str">
        <f>IF(CG93=0," ",VLOOKUP(CG93,PROTOKOL!$A:$E,5,))</f>
        <v xml:space="preserve"> </v>
      </c>
      <c r="CL93" s="82" t="str">
        <f t="shared" si="130"/>
        <v xml:space="preserve"> </v>
      </c>
      <c r="CM93" s="61" t="str">
        <f>IF(CO93=0," ",VLOOKUP(CO93,PROTOKOL!$A:$F,6))</f>
        <v xml:space="preserve"> </v>
      </c>
      <c r="CN93" s="66"/>
      <c r="CO93" s="66"/>
      <c r="CP93" s="62"/>
      <c r="CQ93" s="63" t="str">
        <f>IF(CO93=0," ",(VLOOKUP(CO93,PROTOKOL!$A$1:$E$28,2))*CP93)</f>
        <v xml:space="preserve"> </v>
      </c>
      <c r="CR93" s="64" t="str">
        <f t="shared" si="131"/>
        <v xml:space="preserve"> </v>
      </c>
      <c r="CS93" s="65" t="str">
        <f>IF(CO93=0," ",VLOOKUP(CO93,PROTOKOL!$A:$E,5,))</f>
        <v xml:space="preserve"> </v>
      </c>
      <c r="CT93" s="82" t="str">
        <f t="shared" si="132"/>
        <v xml:space="preserve"> </v>
      </c>
      <c r="CU93" s="65"/>
      <c r="CV93" s="82" t="str">
        <f t="shared" si="203"/>
        <v xml:space="preserve"> </v>
      </c>
      <c r="CW93" s="117"/>
      <c r="CX93" s="227"/>
      <c r="CY93" s="61" t="str">
        <f>IF(DA93=0," ",VLOOKUP(DA93,PROTOKOL!$A:$F,6))</f>
        <v xml:space="preserve"> </v>
      </c>
      <c r="CZ93" s="62"/>
      <c r="DA93" s="62"/>
      <c r="DB93" s="62"/>
      <c r="DC93" s="63" t="str">
        <f>IF(DA93=0," ",(VLOOKUP(DA93,PROTOKOL!$A$1:$E$28,2))*DB93)</f>
        <v xml:space="preserve"> </v>
      </c>
      <c r="DD93" s="64" t="str">
        <f t="shared" si="133"/>
        <v xml:space="preserve"> </v>
      </c>
      <c r="DE93" s="65" t="str">
        <f>IF(DA93=0," ",VLOOKUP(DA93,PROTOKOL!$A:$E,5,))</f>
        <v xml:space="preserve"> </v>
      </c>
      <c r="DF93" s="82" t="str">
        <f t="shared" si="134"/>
        <v xml:space="preserve"> </v>
      </c>
      <c r="DG93" s="61" t="str">
        <f>IF(DI93=0," ",VLOOKUP(DI93,PROTOKOL!$A:$F,6))</f>
        <v xml:space="preserve"> </v>
      </c>
      <c r="DH93" s="66"/>
      <c r="DI93" s="66"/>
      <c r="DJ93" s="62"/>
      <c r="DK93" s="63" t="str">
        <f>IF(DI93=0," ",(VLOOKUP(DI93,PROTOKOL!$A$1:$E$28,2))*DJ93)</f>
        <v xml:space="preserve"> </v>
      </c>
      <c r="DL93" s="64" t="str">
        <f t="shared" si="135"/>
        <v xml:space="preserve"> </v>
      </c>
      <c r="DM93" s="65" t="str">
        <f>IF(DI93=0," ",VLOOKUP(DI93,PROTOKOL!$A:$E,5,))</f>
        <v xml:space="preserve"> </v>
      </c>
      <c r="DN93" s="82" t="str">
        <f t="shared" si="136"/>
        <v xml:space="preserve"> </v>
      </c>
      <c r="DO93" s="65"/>
      <c r="DP93" s="82" t="str">
        <f t="shared" si="204"/>
        <v xml:space="preserve"> </v>
      </c>
      <c r="DQ93" s="117"/>
      <c r="DR93" s="227"/>
      <c r="DS93" s="61" t="str">
        <f>IF(DU93=0," ",VLOOKUP(DU93,PROTOKOL!$A:$F,6))</f>
        <v xml:space="preserve"> </v>
      </c>
      <c r="DT93" s="62"/>
      <c r="DU93" s="62"/>
      <c r="DV93" s="62"/>
      <c r="DW93" s="63" t="str">
        <f>IF(DU93=0," ",(VLOOKUP(DU93,PROTOKOL!$A$1:$E$28,2))*DV93)</f>
        <v xml:space="preserve"> </v>
      </c>
      <c r="DX93" s="64" t="str">
        <f t="shared" si="137"/>
        <v xml:space="preserve"> </v>
      </c>
      <c r="DY93" s="65" t="str">
        <f>IF(DU93=0," ",VLOOKUP(DU93,PROTOKOL!$A:$E,5,))</f>
        <v xml:space="preserve"> </v>
      </c>
      <c r="DZ93" s="82" t="str">
        <f t="shared" si="138"/>
        <v xml:space="preserve"> </v>
      </c>
      <c r="EA93" s="61" t="str">
        <f>IF(EC93=0," ",VLOOKUP(EC93,PROTOKOL!$A:$F,6))</f>
        <v xml:space="preserve"> </v>
      </c>
      <c r="EB93" s="66"/>
      <c r="EC93" s="66"/>
      <c r="ED93" s="62"/>
      <c r="EE93" s="63" t="str">
        <f>IF(EC93=0," ",(VLOOKUP(EC93,PROTOKOL!$A$1:$E$28,2))*ED93)</f>
        <v xml:space="preserve"> </v>
      </c>
      <c r="EF93" s="64" t="str">
        <f t="shared" si="139"/>
        <v xml:space="preserve"> </v>
      </c>
      <c r="EG93" s="65" t="str">
        <f>IF(EC93=0," ",VLOOKUP(EC93,PROTOKOL!$A:$E,5,))</f>
        <v xml:space="preserve"> </v>
      </c>
      <c r="EH93" s="82" t="str">
        <f t="shared" si="140"/>
        <v xml:space="preserve"> </v>
      </c>
      <c r="EI93" s="65"/>
      <c r="EJ93" s="82" t="str">
        <f t="shared" si="205"/>
        <v xml:space="preserve"> </v>
      </c>
      <c r="EK93" s="117"/>
      <c r="EL93" s="227"/>
      <c r="EM93" s="61" t="str">
        <f>IF(EO93=0," ",VLOOKUP(EO93,PROTOKOL!$A:$F,6))</f>
        <v xml:space="preserve"> </v>
      </c>
      <c r="EN93" s="62"/>
      <c r="EO93" s="62"/>
      <c r="EP93" s="62"/>
      <c r="EQ93" s="63" t="str">
        <f>IF(EO93=0," ",(VLOOKUP(EO93,PROTOKOL!$A$1:$E$28,2))*EP93)</f>
        <v xml:space="preserve"> </v>
      </c>
      <c r="ER93" s="64" t="str">
        <f t="shared" si="141"/>
        <v xml:space="preserve"> </v>
      </c>
      <c r="ES93" s="65" t="str">
        <f>IF(EO93=0," ",VLOOKUP(EO93,PROTOKOL!$A:$E,5,))</f>
        <v xml:space="preserve"> </v>
      </c>
      <c r="ET93" s="82" t="str">
        <f t="shared" si="142"/>
        <v xml:space="preserve"> </v>
      </c>
      <c r="EU93" s="61" t="str">
        <f>IF(EW93=0," ",VLOOKUP(EW93,PROTOKOL!$A:$F,6))</f>
        <v xml:space="preserve"> </v>
      </c>
      <c r="EV93" s="66"/>
      <c r="EW93" s="66"/>
      <c r="EX93" s="62"/>
      <c r="EY93" s="63" t="str">
        <f>IF(EW93=0," ",(VLOOKUP(EW93,PROTOKOL!$A$1:$E$28,2))*EX93)</f>
        <v xml:space="preserve"> </v>
      </c>
      <c r="EZ93" s="64" t="str">
        <f t="shared" si="143"/>
        <v xml:space="preserve"> </v>
      </c>
      <c r="FA93" s="65" t="str">
        <f>IF(EW93=0," ",VLOOKUP(EW93,PROTOKOL!$A:$E,5,))</f>
        <v xml:space="preserve"> </v>
      </c>
      <c r="FB93" s="82" t="str">
        <f t="shared" si="144"/>
        <v xml:space="preserve"> </v>
      </c>
      <c r="FC93" s="65"/>
      <c r="FD93" s="82" t="str">
        <f t="shared" si="206"/>
        <v xml:space="preserve"> </v>
      </c>
      <c r="FE93" s="117"/>
      <c r="FF93" s="227"/>
      <c r="FG93" s="61" t="str">
        <f>IF(FI93=0," ",VLOOKUP(FI93,PROTOKOL!$A:$F,6))</f>
        <v xml:space="preserve"> </v>
      </c>
      <c r="FH93" s="62"/>
      <c r="FI93" s="62"/>
      <c r="FJ93" s="62"/>
      <c r="FK93" s="63" t="str">
        <f>IF(FI93=0," ",(VLOOKUP(FI93,PROTOKOL!$A$1:$E$28,2))*FJ93)</f>
        <v xml:space="preserve"> </v>
      </c>
      <c r="FL93" s="64" t="str">
        <f t="shared" si="145"/>
        <v xml:space="preserve"> </v>
      </c>
      <c r="FM93" s="65" t="str">
        <f>IF(FI93=0," ",VLOOKUP(FI93,PROTOKOL!$A:$E,5,))</f>
        <v xml:space="preserve"> </v>
      </c>
      <c r="FN93" s="82" t="str">
        <f t="shared" si="146"/>
        <v xml:space="preserve"> </v>
      </c>
      <c r="FO93" s="61" t="str">
        <f>IF(FQ93=0," ",VLOOKUP(FQ93,PROTOKOL!$A:$F,6))</f>
        <v xml:space="preserve"> </v>
      </c>
      <c r="FP93" s="66"/>
      <c r="FQ93" s="66"/>
      <c r="FR93" s="62"/>
      <c r="FS93" s="63" t="str">
        <f>IF(FQ93=0," ",(VLOOKUP(FQ93,PROTOKOL!$A$1:$E$28,2))*FR93)</f>
        <v xml:space="preserve"> </v>
      </c>
      <c r="FT93" s="64" t="str">
        <f t="shared" si="147"/>
        <v xml:space="preserve"> </v>
      </c>
      <c r="FU93" s="65" t="str">
        <f>IF(FQ93=0," ",VLOOKUP(FQ93,PROTOKOL!$A:$E,5,))</f>
        <v xml:space="preserve"> </v>
      </c>
      <c r="FV93" s="82" t="str">
        <f t="shared" si="148"/>
        <v xml:space="preserve"> </v>
      </c>
      <c r="FW93" s="65"/>
      <c r="FX93" s="82" t="str">
        <f t="shared" si="207"/>
        <v xml:space="preserve"> </v>
      </c>
      <c r="FY93" s="117"/>
      <c r="FZ93" s="227"/>
      <c r="GA93" s="61" t="str">
        <f>IF(GC93=0," ",VLOOKUP(GC93,PROTOKOL!$A:$F,6))</f>
        <v xml:space="preserve"> </v>
      </c>
      <c r="GB93" s="62"/>
      <c r="GC93" s="62"/>
      <c r="GD93" s="62"/>
      <c r="GE93" s="63" t="str">
        <f>IF(GC93=0," ",(VLOOKUP(GC93,PROTOKOL!$A$1:$E$28,2))*GD93)</f>
        <v xml:space="preserve"> </v>
      </c>
      <c r="GF93" s="64" t="str">
        <f t="shared" si="149"/>
        <v xml:space="preserve"> </v>
      </c>
      <c r="GG93" s="65" t="str">
        <f>IF(GC93=0," ",VLOOKUP(GC93,PROTOKOL!$A:$E,5,))</f>
        <v xml:space="preserve"> </v>
      </c>
      <c r="GH93" s="82" t="str">
        <f t="shared" si="150"/>
        <v xml:space="preserve"> </v>
      </c>
      <c r="GI93" s="61" t="str">
        <f>IF(GK93=0," ",VLOOKUP(GK93,PROTOKOL!$A:$F,6))</f>
        <v xml:space="preserve"> </v>
      </c>
      <c r="GJ93" s="66"/>
      <c r="GK93" s="66"/>
      <c r="GL93" s="62"/>
      <c r="GM93" s="63" t="str">
        <f>IF(GK93=0," ",(VLOOKUP(GK93,PROTOKOL!$A$1:$E$28,2))*GL93)</f>
        <v xml:space="preserve"> </v>
      </c>
      <c r="GN93" s="64" t="str">
        <f t="shared" si="151"/>
        <v xml:space="preserve"> </v>
      </c>
      <c r="GO93" s="65" t="str">
        <f>IF(GK93=0," ",VLOOKUP(GK93,PROTOKOL!$A:$E,5,))</f>
        <v xml:space="preserve"> </v>
      </c>
      <c r="GP93" s="82" t="str">
        <f t="shared" si="152"/>
        <v xml:space="preserve"> </v>
      </c>
      <c r="GQ93" s="65"/>
      <c r="GR93" s="82" t="str">
        <f t="shared" si="208"/>
        <v xml:space="preserve"> </v>
      </c>
      <c r="GS93" s="117"/>
      <c r="GT93" s="227"/>
      <c r="GU93" s="61" t="str">
        <f>IF(GW93=0," ",VLOOKUP(GW93,PROTOKOL!$A:$F,6))</f>
        <v xml:space="preserve"> </v>
      </c>
      <c r="GV93" s="62"/>
      <c r="GW93" s="62"/>
      <c r="GX93" s="62"/>
      <c r="GY93" s="63" t="str">
        <f>IF(GW93=0," ",(VLOOKUP(GW93,PROTOKOL!$A$1:$E$28,2))*GX93)</f>
        <v xml:space="preserve"> </v>
      </c>
      <c r="GZ93" s="64" t="str">
        <f t="shared" si="153"/>
        <v xml:space="preserve"> </v>
      </c>
      <c r="HA93" s="65" t="str">
        <f>IF(GW93=0," ",VLOOKUP(GW93,PROTOKOL!$A:$E,5,))</f>
        <v xml:space="preserve"> </v>
      </c>
      <c r="HB93" s="82" t="str">
        <f t="shared" si="154"/>
        <v xml:space="preserve"> </v>
      </c>
      <c r="HC93" s="61" t="str">
        <f>IF(HE93=0," ",VLOOKUP(HE93,PROTOKOL!$A:$F,6))</f>
        <v xml:space="preserve"> </v>
      </c>
      <c r="HD93" s="66"/>
      <c r="HE93" s="66"/>
      <c r="HF93" s="62"/>
      <c r="HG93" s="63" t="str">
        <f>IF(HE93=0," ",(VLOOKUP(HE93,PROTOKOL!$A$1:$E$28,2))*HF93)</f>
        <v xml:space="preserve"> </v>
      </c>
      <c r="HH93" s="64" t="str">
        <f t="shared" si="155"/>
        <v xml:space="preserve"> </v>
      </c>
      <c r="HI93" s="65" t="str">
        <f>IF(HE93=0," ",VLOOKUP(HE93,PROTOKOL!$A:$E,5,))</f>
        <v xml:space="preserve"> </v>
      </c>
      <c r="HJ93" s="82" t="str">
        <f t="shared" si="156"/>
        <v xml:space="preserve"> </v>
      </c>
      <c r="HK93" s="65"/>
      <c r="HL93" s="82" t="str">
        <f t="shared" si="209"/>
        <v xml:space="preserve"> </v>
      </c>
      <c r="HM93" s="117"/>
      <c r="HN93" s="227"/>
      <c r="HO93" s="61" t="str">
        <f>IF(HQ93=0," ",VLOOKUP(HQ93,PROTOKOL!$A:$F,6))</f>
        <v xml:space="preserve"> </v>
      </c>
      <c r="HP93" s="62"/>
      <c r="HQ93" s="62"/>
      <c r="HR93" s="62"/>
      <c r="HS93" s="63" t="str">
        <f>IF(HQ93=0," ",(VLOOKUP(HQ93,PROTOKOL!$A$1:$E$28,2))*HR93)</f>
        <v xml:space="preserve"> </v>
      </c>
      <c r="HT93" s="64" t="str">
        <f t="shared" si="157"/>
        <v xml:space="preserve"> </v>
      </c>
      <c r="HU93" s="65" t="str">
        <f>IF(HQ93=0," ",VLOOKUP(HQ93,PROTOKOL!$A:$E,5,))</f>
        <v xml:space="preserve"> </v>
      </c>
      <c r="HV93" s="82" t="str">
        <f t="shared" si="158"/>
        <v xml:space="preserve"> </v>
      </c>
      <c r="HW93" s="61" t="str">
        <f>IF(HY93=0," ",VLOOKUP(HY93,PROTOKOL!$A:$F,6))</f>
        <v xml:space="preserve"> </v>
      </c>
      <c r="HX93" s="66"/>
      <c r="HY93" s="66"/>
      <c r="HZ93" s="62"/>
      <c r="IA93" s="63" t="str">
        <f>IF(HY93=0," ",(VLOOKUP(HY93,PROTOKOL!$A$1:$E$28,2))*HZ93)</f>
        <v xml:space="preserve"> </v>
      </c>
      <c r="IB93" s="64" t="str">
        <f t="shared" si="159"/>
        <v xml:space="preserve"> </v>
      </c>
      <c r="IC93" s="65" t="str">
        <f>IF(HY93=0," ",VLOOKUP(HY93,PROTOKOL!$A:$E,5,))</f>
        <v xml:space="preserve"> </v>
      </c>
      <c r="ID93" s="82" t="str">
        <f t="shared" si="160"/>
        <v xml:space="preserve"> </v>
      </c>
      <c r="IE93" s="65"/>
      <c r="IF93" s="82" t="str">
        <f t="shared" si="210"/>
        <v xml:space="preserve"> </v>
      </c>
      <c r="IG93" s="117"/>
      <c r="IH93" s="227"/>
      <c r="II93" s="61" t="str">
        <f>IF(IK93=0," ",VLOOKUP(IK93,PROTOKOL!$A:$F,6))</f>
        <v xml:space="preserve"> </v>
      </c>
      <c r="IJ93" s="62"/>
      <c r="IK93" s="62"/>
      <c r="IL93" s="62"/>
      <c r="IM93" s="63" t="str">
        <f>IF(IK93=0," ",(VLOOKUP(IK93,PROTOKOL!$A$1:$E$28,2))*IL93)</f>
        <v xml:space="preserve"> </v>
      </c>
      <c r="IN93" s="64" t="str">
        <f t="shared" si="161"/>
        <v xml:space="preserve"> </v>
      </c>
      <c r="IO93" s="65" t="str">
        <f>IF(IK93=0," ",VLOOKUP(IK93,PROTOKOL!$A:$E,5,))</f>
        <v xml:space="preserve"> </v>
      </c>
      <c r="IP93" s="82" t="str">
        <f t="shared" si="162"/>
        <v xml:space="preserve"> </v>
      </c>
      <c r="IQ93" s="61" t="str">
        <f>IF(IS93=0," ",VLOOKUP(IS93,PROTOKOL!$A:$F,6))</f>
        <v xml:space="preserve"> </v>
      </c>
      <c r="IR93" s="66"/>
      <c r="IS93" s="66"/>
      <c r="IT93" s="62"/>
      <c r="IU93" s="63" t="str">
        <f>IF(IS93=0," ",(VLOOKUP(IS93,PROTOKOL!$A$1:$E$28,2))*IT93)</f>
        <v xml:space="preserve"> </v>
      </c>
      <c r="IV93" s="64" t="str">
        <f t="shared" si="163"/>
        <v xml:space="preserve"> </v>
      </c>
      <c r="IW93" s="65" t="str">
        <f>IF(IS93=0," ",VLOOKUP(IS93,PROTOKOL!$A:$E,5,))</f>
        <v xml:space="preserve"> </v>
      </c>
      <c r="IX93" s="82" t="str">
        <f t="shared" si="164"/>
        <v xml:space="preserve"> </v>
      </c>
      <c r="IY93" s="65"/>
      <c r="IZ93" s="82" t="str">
        <f t="shared" si="211"/>
        <v xml:space="preserve"> </v>
      </c>
      <c r="JA93" s="117"/>
      <c r="JB93" s="227"/>
      <c r="JC93" s="61" t="str">
        <f>IF(JE93=0," ",VLOOKUP(JE93,PROTOKOL!$A:$F,6))</f>
        <v>ÜRÜN KONTROL</v>
      </c>
      <c r="JD93" s="62">
        <v>1</v>
      </c>
      <c r="JE93" s="62">
        <v>19</v>
      </c>
      <c r="JF93" s="62">
        <v>0.5</v>
      </c>
      <c r="JG93" s="63">
        <f>IF(JE93=0," ",(VLOOKUP(JE93,PROTOKOL!$A$1:$E$28,2))*JF93)</f>
        <v>0</v>
      </c>
      <c r="JH93" s="64">
        <f t="shared" si="165"/>
        <v>1</v>
      </c>
      <c r="JI93" s="65">
        <f>IF(JE93=0," ",VLOOKUP(JE93,PROTOKOL!$A:$E,5,))</f>
        <v>22.864891602375288</v>
      </c>
      <c r="JJ93" s="82">
        <f>IF(JE93=0," ",JI93*JH93)/7.5*0.5</f>
        <v>1.5243261068250191</v>
      </c>
      <c r="JK93" s="61" t="str">
        <f>IF(JM93=0," ",VLOOKUP(JM93,PROTOKOL!$A:$F,6))</f>
        <v xml:space="preserve"> </v>
      </c>
      <c r="JL93" s="66"/>
      <c r="JM93" s="66"/>
      <c r="JN93" s="62"/>
      <c r="JO93" s="63" t="str">
        <f>IF(JM93=0," ",(VLOOKUP(JM93,PROTOKOL!$A$1:$E$28,2))*JN93)</f>
        <v xml:space="preserve"> </v>
      </c>
      <c r="JP93" s="64" t="str">
        <f t="shared" si="167"/>
        <v xml:space="preserve"> </v>
      </c>
      <c r="JQ93" s="65" t="str">
        <f>IF(JM93=0," ",VLOOKUP(JM93,PROTOKOL!$A:$E,5,))</f>
        <v xml:space="preserve"> </v>
      </c>
      <c r="JR93" s="82" t="str">
        <f t="shared" si="168"/>
        <v xml:space="preserve"> </v>
      </c>
      <c r="JS93" s="65"/>
      <c r="JT93" s="82" t="str">
        <f t="shared" si="212"/>
        <v xml:space="preserve"> </v>
      </c>
      <c r="JU93" s="117"/>
      <c r="JV93" s="227"/>
      <c r="JW93" s="61" t="str">
        <f>IF(JY93=0," ",VLOOKUP(JY93,PROTOKOL!$A:$F,6))</f>
        <v xml:space="preserve"> </v>
      </c>
      <c r="JX93" s="62"/>
      <c r="JY93" s="62"/>
      <c r="JZ93" s="62"/>
      <c r="KA93" s="63" t="str">
        <f>IF(JY93=0," ",(VLOOKUP(JY93,PROTOKOL!$A$1:$E$28,2))*JZ93)</f>
        <v xml:space="preserve"> </v>
      </c>
      <c r="KB93" s="64" t="str">
        <f t="shared" si="169"/>
        <v xml:space="preserve"> </v>
      </c>
      <c r="KC93" s="65" t="str">
        <f>IF(JY93=0," ",VLOOKUP(JY93,PROTOKOL!$A:$E,5,))</f>
        <v xml:space="preserve"> </v>
      </c>
      <c r="KD93" s="82" t="str">
        <f t="shared" si="170"/>
        <v xml:space="preserve"> </v>
      </c>
      <c r="KE93" s="61" t="str">
        <f>IF(KG93=0," ",VLOOKUP(KG93,PROTOKOL!$A:$F,6))</f>
        <v xml:space="preserve"> </v>
      </c>
      <c r="KF93" s="66"/>
      <c r="KG93" s="66"/>
      <c r="KH93" s="62"/>
      <c r="KI93" s="63" t="str">
        <f>IF(KG93=0," ",(VLOOKUP(KG93,PROTOKOL!$A$1:$E$28,2))*KH93)</f>
        <v xml:space="preserve"> </v>
      </c>
      <c r="KJ93" s="64" t="str">
        <f t="shared" si="171"/>
        <v xml:space="preserve"> </v>
      </c>
      <c r="KK93" s="65" t="str">
        <f>IF(KG93=0," ",VLOOKUP(KG93,PROTOKOL!$A:$E,5,))</f>
        <v xml:space="preserve"> </v>
      </c>
      <c r="KL93" s="82" t="str">
        <f t="shared" si="172"/>
        <v xml:space="preserve"> </v>
      </c>
      <c r="KM93" s="65"/>
      <c r="KN93" s="82" t="str">
        <f t="shared" si="213"/>
        <v xml:space="preserve"> </v>
      </c>
      <c r="KO93" s="117"/>
      <c r="KP93" s="227"/>
      <c r="KQ93" s="61" t="str">
        <f>IF(KS93=0," ",VLOOKUP(KS93,PROTOKOL!$A:$F,6))</f>
        <v xml:space="preserve"> </v>
      </c>
      <c r="KR93" s="62"/>
      <c r="KS93" s="62"/>
      <c r="KT93" s="62"/>
      <c r="KU93" s="63" t="str">
        <f>IF(KS93=0," ",(VLOOKUP(KS93,PROTOKOL!$A$1:$E$28,2))*KT93)</f>
        <v xml:space="preserve"> </v>
      </c>
      <c r="KV93" s="64" t="str">
        <f t="shared" si="173"/>
        <v xml:space="preserve"> </v>
      </c>
      <c r="KW93" s="65" t="str">
        <f>IF(KS93=0," ",VLOOKUP(KS93,PROTOKOL!$A:$E,5,))</f>
        <v xml:space="preserve"> </v>
      </c>
      <c r="KX93" s="82" t="str">
        <f t="shared" si="174"/>
        <v xml:space="preserve"> </v>
      </c>
      <c r="KY93" s="61" t="str">
        <f>IF(LA93=0," ",VLOOKUP(LA93,PROTOKOL!$A:$F,6))</f>
        <v xml:space="preserve"> </v>
      </c>
      <c r="KZ93" s="66"/>
      <c r="LA93" s="66"/>
      <c r="LB93" s="62"/>
      <c r="LC93" s="63" t="str">
        <f>IF(LA93=0," ",(VLOOKUP(LA93,PROTOKOL!$A$1:$E$28,2))*LB93)</f>
        <v xml:space="preserve"> </v>
      </c>
      <c r="LD93" s="64" t="str">
        <f t="shared" si="175"/>
        <v xml:space="preserve"> </v>
      </c>
      <c r="LE93" s="65" t="str">
        <f>IF(LA93=0," ",VLOOKUP(LA93,PROTOKOL!$A:$E,5,))</f>
        <v xml:space="preserve"> </v>
      </c>
      <c r="LF93" s="82" t="str">
        <f t="shared" si="176"/>
        <v xml:space="preserve"> </v>
      </c>
      <c r="LG93" s="65"/>
      <c r="LH93" s="82" t="str">
        <f t="shared" si="214"/>
        <v xml:space="preserve"> </v>
      </c>
      <c r="LI93" s="117"/>
      <c r="LJ93" s="227"/>
      <c r="LK93" s="61" t="str">
        <f>IF(LM93=0," ",VLOOKUP(LM93,PROTOKOL!$A:$F,6))</f>
        <v xml:space="preserve"> </v>
      </c>
      <c r="LL93" s="62"/>
      <c r="LM93" s="62"/>
      <c r="LN93" s="62"/>
      <c r="LO93" s="63" t="str">
        <f>IF(LM93=0," ",(VLOOKUP(LM93,PROTOKOL!$A$1:$E$28,2))*LN93)</f>
        <v xml:space="preserve"> </v>
      </c>
      <c r="LP93" s="64" t="str">
        <f t="shared" si="177"/>
        <v xml:space="preserve"> </v>
      </c>
      <c r="LQ93" s="65" t="str">
        <f>IF(LM93=0," ",VLOOKUP(LM93,PROTOKOL!$A:$E,5,))</f>
        <v xml:space="preserve"> </v>
      </c>
      <c r="LR93" s="82" t="str">
        <f t="shared" si="178"/>
        <v xml:space="preserve"> </v>
      </c>
      <c r="LS93" s="61" t="str">
        <f>IF(LU93=0," ",VLOOKUP(LU93,PROTOKOL!$A:$F,6))</f>
        <v xml:space="preserve"> </v>
      </c>
      <c r="LT93" s="66"/>
      <c r="LU93" s="66"/>
      <c r="LV93" s="62"/>
      <c r="LW93" s="63" t="str">
        <f>IF(LU93=0," ",(VLOOKUP(LU93,PROTOKOL!$A$1:$E$28,2))*LV93)</f>
        <v xml:space="preserve"> </v>
      </c>
      <c r="LX93" s="64" t="str">
        <f t="shared" si="179"/>
        <v xml:space="preserve"> </v>
      </c>
      <c r="LY93" s="65" t="str">
        <f>IF(LU93=0," ",VLOOKUP(LU93,PROTOKOL!$A:$E,5,))</f>
        <v xml:space="preserve"> </v>
      </c>
      <c r="LZ93" s="82" t="str">
        <f t="shared" si="180"/>
        <v xml:space="preserve"> </v>
      </c>
      <c r="MA93" s="65"/>
      <c r="MB93" s="82" t="str">
        <f t="shared" si="215"/>
        <v xml:space="preserve"> </v>
      </c>
      <c r="MC93" s="117"/>
      <c r="MD93" s="227"/>
      <c r="ME93" s="61" t="str">
        <f>IF(MG93=0," ",VLOOKUP(MG93,PROTOKOL!$A:$F,6))</f>
        <v xml:space="preserve"> </v>
      </c>
      <c r="MF93" s="62"/>
      <c r="MG93" s="62"/>
      <c r="MH93" s="62"/>
      <c r="MI93" s="63" t="str">
        <f>IF(MG93=0," ",(VLOOKUP(MG93,PROTOKOL!$A$1:$E$28,2))*MH93)</f>
        <v xml:space="preserve"> </v>
      </c>
      <c r="MJ93" s="64" t="str">
        <f t="shared" si="181"/>
        <v xml:space="preserve"> </v>
      </c>
      <c r="MK93" s="65" t="str">
        <f>IF(MG93=0," ",VLOOKUP(MG93,PROTOKOL!$A:$E,5,))</f>
        <v xml:space="preserve"> </v>
      </c>
      <c r="ML93" s="82" t="str">
        <f t="shared" si="182"/>
        <v xml:space="preserve"> </v>
      </c>
      <c r="MM93" s="61" t="str">
        <f>IF(MO93=0," ",VLOOKUP(MO93,PROTOKOL!$A:$F,6))</f>
        <v xml:space="preserve"> </v>
      </c>
      <c r="MN93" s="66"/>
      <c r="MO93" s="66"/>
      <c r="MP93" s="62"/>
      <c r="MQ93" s="63" t="str">
        <f>IF(MO93=0," ",(VLOOKUP(MO93,PROTOKOL!$A$1:$E$28,2))*MP93)</f>
        <v xml:space="preserve"> </v>
      </c>
      <c r="MR93" s="64" t="str">
        <f t="shared" si="183"/>
        <v xml:space="preserve"> </v>
      </c>
      <c r="MS93" s="65" t="str">
        <f>IF(MO93=0," ",VLOOKUP(MO93,PROTOKOL!$A:$E,5,))</f>
        <v xml:space="preserve"> </v>
      </c>
      <c r="MT93" s="82" t="str">
        <f t="shared" si="184"/>
        <v xml:space="preserve"> </v>
      </c>
      <c r="MU93" s="65"/>
      <c r="MV93" s="82" t="str">
        <f t="shared" si="216"/>
        <v xml:space="preserve"> </v>
      </c>
      <c r="MW93" s="117"/>
      <c r="MX93" s="227"/>
      <c r="MY93" s="61" t="str">
        <f>IF(NA93=0," ",VLOOKUP(NA93,PROTOKOL!$A:$F,6))</f>
        <v xml:space="preserve"> </v>
      </c>
      <c r="MZ93" s="62"/>
      <c r="NA93" s="62"/>
      <c r="NB93" s="62"/>
      <c r="NC93" s="63" t="str">
        <f>IF(NA93=0," ",(VLOOKUP(NA93,PROTOKOL!$A$1:$E$28,2))*NB93)</f>
        <v xml:space="preserve"> </v>
      </c>
      <c r="ND93" s="64" t="str">
        <f t="shared" si="185"/>
        <v xml:space="preserve"> </v>
      </c>
      <c r="NE93" s="65" t="str">
        <f>IF(NA93=0," ",VLOOKUP(NA93,PROTOKOL!$A:$E,5,))</f>
        <v xml:space="preserve"> </v>
      </c>
      <c r="NF93" s="82" t="str">
        <f t="shared" si="186"/>
        <v xml:space="preserve"> </v>
      </c>
      <c r="NG93" s="61" t="str">
        <f>IF(NI93=0," ",VLOOKUP(NI93,PROTOKOL!$A:$F,6))</f>
        <v xml:space="preserve"> </v>
      </c>
      <c r="NH93" s="66"/>
      <c r="NI93" s="66"/>
      <c r="NJ93" s="62"/>
      <c r="NK93" s="63" t="str">
        <f>IF(NI93=0," ",(VLOOKUP(NI93,PROTOKOL!$A$1:$E$28,2))*NJ93)</f>
        <v xml:space="preserve"> </v>
      </c>
      <c r="NL93" s="64" t="str">
        <f t="shared" si="187"/>
        <v xml:space="preserve"> </v>
      </c>
      <c r="NM93" s="65" t="str">
        <f>IF(NI93=0," ",VLOOKUP(NI93,PROTOKOL!$A:$E,5,))</f>
        <v xml:space="preserve"> </v>
      </c>
      <c r="NN93" s="82" t="str">
        <f t="shared" si="188"/>
        <v xml:space="preserve"> </v>
      </c>
      <c r="NO93" s="65"/>
      <c r="NP93" s="82" t="str">
        <f t="shared" si="217"/>
        <v xml:space="preserve"> </v>
      </c>
      <c r="NQ93" s="117"/>
      <c r="NR93" s="227"/>
      <c r="NS93" s="61" t="str">
        <f>IF(NU93=0," ",VLOOKUP(NU93,PROTOKOL!$A:$F,6))</f>
        <v xml:space="preserve"> </v>
      </c>
      <c r="NT93" s="62"/>
      <c r="NU93" s="62"/>
      <c r="NV93" s="62"/>
      <c r="NW93" s="63" t="str">
        <f>IF(NU93=0," ",(VLOOKUP(NU93,PROTOKOL!$A$1:$E$28,2))*NV93)</f>
        <v xml:space="preserve"> </v>
      </c>
      <c r="NX93" s="64" t="str">
        <f t="shared" si="189"/>
        <v xml:space="preserve"> </v>
      </c>
      <c r="NY93" s="65" t="str">
        <f>IF(NU93=0," ",VLOOKUP(NU93,PROTOKOL!$A:$E,5,))</f>
        <v xml:space="preserve"> </v>
      </c>
      <c r="NZ93" s="82" t="str">
        <f t="shared" si="190"/>
        <v xml:space="preserve"> </v>
      </c>
      <c r="OA93" s="61" t="str">
        <f>IF(OC93=0," ",VLOOKUP(OC93,PROTOKOL!$A:$F,6))</f>
        <v xml:space="preserve"> </v>
      </c>
      <c r="OB93" s="66"/>
      <c r="OC93" s="66"/>
      <c r="OD93" s="62"/>
      <c r="OE93" s="63" t="str">
        <f>IF(OC93=0," ",(VLOOKUP(OC93,PROTOKOL!$A$1:$E$28,2))*OD93)</f>
        <v xml:space="preserve"> </v>
      </c>
      <c r="OF93" s="64" t="str">
        <f t="shared" si="191"/>
        <v xml:space="preserve"> </v>
      </c>
      <c r="OG93" s="65" t="str">
        <f>IF(OC93=0," ",VLOOKUP(OC93,PROTOKOL!$A:$E,5,))</f>
        <v xml:space="preserve"> </v>
      </c>
      <c r="OH93" s="82" t="str">
        <f t="shared" si="192"/>
        <v xml:space="preserve"> </v>
      </c>
      <c r="OI93" s="65"/>
      <c r="OJ93" s="82" t="str">
        <f t="shared" si="218"/>
        <v xml:space="preserve"> </v>
      </c>
      <c r="OK93" s="117"/>
      <c r="OL93" s="209">
        <v>24</v>
      </c>
      <c r="OM93" s="226"/>
      <c r="ON93" s="61" t="str">
        <f>IF(OP93=0," ",VLOOKUP(OP93,PROTOKOL!$A:$F,6))</f>
        <v xml:space="preserve"> </v>
      </c>
      <c r="OO93" s="62"/>
      <c r="OP93" s="62"/>
      <c r="OQ93" s="62"/>
      <c r="OR93" s="63" t="str">
        <f>IF(OP93=0," ",(VLOOKUP(OP93,PROTOKOL!$A$1:$E$28,2))*OQ93)</f>
        <v xml:space="preserve"> </v>
      </c>
      <c r="OS93" s="64" t="str">
        <f t="shared" si="193"/>
        <v xml:space="preserve"> </v>
      </c>
      <c r="OT93" s="65" t="str">
        <f>IF(OP93=0," ",VLOOKUP(OP93,PROTOKOL!$A:$E,5,))</f>
        <v xml:space="preserve"> </v>
      </c>
      <c r="OU93" s="82" t="str">
        <f t="shared" si="194"/>
        <v xml:space="preserve"> </v>
      </c>
      <c r="OV93" s="61" t="str">
        <f>IF(OX93=0," ",VLOOKUP(OX93,PROTOKOL!$A:$F,6))</f>
        <v xml:space="preserve"> </v>
      </c>
      <c r="OW93" s="66"/>
      <c r="OX93" s="66"/>
      <c r="OY93" s="62"/>
      <c r="OZ93" s="63" t="str">
        <f>IF(OX93=0," ",(VLOOKUP(OX93,PROTOKOL!$A$1:$E$28,2))*OY93)</f>
        <v xml:space="preserve"> </v>
      </c>
      <c r="PA93" s="64" t="str">
        <f t="shared" si="219"/>
        <v xml:space="preserve"> </v>
      </c>
      <c r="PB93" s="65" t="str">
        <f>IF(OX93=0," ",VLOOKUP(OX93,PROTOKOL!$A:$E,5,))</f>
        <v xml:space="preserve"> </v>
      </c>
      <c r="PC93" s="82" t="str">
        <f t="shared" si="220"/>
        <v xml:space="preserve"> </v>
      </c>
      <c r="PD93" s="82">
        <f t="shared" si="221"/>
        <v>0</v>
      </c>
      <c r="PE93" s="82" t="str">
        <f t="shared" si="222"/>
        <v xml:space="preserve"> </v>
      </c>
      <c r="PF93" s="117"/>
      <c r="PG93" s="227"/>
      <c r="PH93" s="61" t="str">
        <f>IF(PJ93=0," ",VLOOKUP(PJ93,PROTOKOL!$A:$F,6))</f>
        <v xml:space="preserve"> </v>
      </c>
      <c r="PI93" s="62"/>
      <c r="PJ93" s="62"/>
      <c r="PK93" s="62"/>
      <c r="PL93" s="63" t="str">
        <f>IF(PJ93=0," ",(VLOOKUP(PJ93,PROTOKOL!$A$1:$E$28,2))*PK93)</f>
        <v xml:space="preserve"> </v>
      </c>
      <c r="PM93" s="64" t="str">
        <f t="shared" si="195"/>
        <v xml:space="preserve"> </v>
      </c>
      <c r="PN93" s="65" t="str">
        <f>IF(PJ93=0," ",VLOOKUP(PJ93,PROTOKOL!$A:$E,5,))</f>
        <v xml:space="preserve"> </v>
      </c>
      <c r="PO93" s="82" t="str">
        <f t="shared" si="196"/>
        <v xml:space="preserve"> </v>
      </c>
      <c r="PP93" s="61" t="str">
        <f>IF(PR93=0," ",VLOOKUP(PR93,PROTOKOL!$A:$F,6))</f>
        <v xml:space="preserve"> </v>
      </c>
      <c r="PQ93" s="66"/>
      <c r="PR93" s="66"/>
      <c r="PS93" s="62"/>
      <c r="PT93" s="63" t="str">
        <f>IF(PR93=0," ",(VLOOKUP(PR93,PROTOKOL!$A$1:$E$28,2))*PS93)</f>
        <v xml:space="preserve"> </v>
      </c>
      <c r="PU93" s="64" t="str">
        <f t="shared" si="197"/>
        <v xml:space="preserve"> </v>
      </c>
      <c r="PV93" s="65" t="str">
        <f>IF(PR93=0," ",VLOOKUP(PR93,PROTOKOL!$A:$E,5,))</f>
        <v xml:space="preserve"> </v>
      </c>
      <c r="PW93" s="82" t="str">
        <f t="shared" si="198"/>
        <v xml:space="preserve"> </v>
      </c>
      <c r="PX93" s="65"/>
      <c r="PY93" s="82" t="str">
        <f t="shared" si="223"/>
        <v xml:space="preserve"> </v>
      </c>
      <c r="PZ93" s="117"/>
      <c r="QA93" s="117"/>
      <c r="QB93" s="117"/>
      <c r="QC93" s="117"/>
      <c r="QD93" s="117"/>
      <c r="QE93" s="117"/>
      <c r="QF93" s="117"/>
      <c r="QG93" s="117"/>
      <c r="QH93" s="117"/>
      <c r="QI93" s="117"/>
      <c r="QJ93" s="117"/>
      <c r="QK93" s="117"/>
      <c r="QL93" s="117"/>
      <c r="QM93" s="117"/>
      <c r="QN93" s="117"/>
      <c r="QO93" s="117"/>
    </row>
    <row r="94" spans="1:457" ht="12.75" customHeight="1">
      <c r="A94" s="58"/>
      <c r="B94" s="225">
        <v>25</v>
      </c>
      <c r="C94" s="61" t="str">
        <f>IF(E94=0," ",VLOOKUP(E94,PROTOKOL!$A:$F,6))</f>
        <v>VAKUM TEST</v>
      </c>
      <c r="D94" s="62">
        <v>234</v>
      </c>
      <c r="E94" s="62">
        <v>4</v>
      </c>
      <c r="F94" s="62">
        <v>7.5</v>
      </c>
      <c r="G94" s="63">
        <f>IF(E94=0," ",(VLOOKUP(E94,PROTOKOL!$A$1:$E$28,2))*F94)</f>
        <v>150</v>
      </c>
      <c r="H94" s="64">
        <f>IF(D94=0," ",D94-G94)</f>
        <v>84</v>
      </c>
      <c r="I94" s="65">
        <f>IF(E94=0," ",VLOOKUP(E94,PROTOKOL!$A:$E,5,))</f>
        <v>0.32253749999999998</v>
      </c>
      <c r="J94" s="82">
        <f>IF(E94=0," ",I94*H94)</f>
        <v>27.093149999999998</v>
      </c>
      <c r="K94" s="61" t="str">
        <f>IF(M94=0," ",VLOOKUP(M94,PROTOKOL!$A:$F,6))</f>
        <v xml:space="preserve"> </v>
      </c>
      <c r="L94" s="66"/>
      <c r="M94" s="66"/>
      <c r="N94" s="62"/>
      <c r="O94" s="63" t="str">
        <f>IF(M94=0," ",(VLOOKUP(M94,PROTOKOL!$A$1:$E$28,2))*N94)</f>
        <v xml:space="preserve"> </v>
      </c>
      <c r="P94" s="64" t="str">
        <f>IF(L94=0," ",L94-O94)</f>
        <v xml:space="preserve"> </v>
      </c>
      <c r="Q94" s="65" t="str">
        <f>IF(M94=0," ",VLOOKUP(M94,PROTOKOL!$A:$E,5,))</f>
        <v xml:space="preserve"> </v>
      </c>
      <c r="R94" s="82" t="str">
        <f>IF(M94=0," ",Q94*P94)</f>
        <v xml:space="preserve"> </v>
      </c>
      <c r="S94" s="65"/>
      <c r="T94" s="82" t="str">
        <f>IF(S94=0," ",R94/N94*S94)</f>
        <v xml:space="preserve"> </v>
      </c>
      <c r="U94" s="117"/>
      <c r="V94" s="225">
        <v>25</v>
      </c>
      <c r="W94" s="61" t="str">
        <f>IF(Y94=0," ",VLOOKUP(Y94,PROTOKOL!$A:$F,6))</f>
        <v xml:space="preserve"> </v>
      </c>
      <c r="X94" s="62"/>
      <c r="Y94" s="62"/>
      <c r="Z94" s="62"/>
      <c r="AA94" s="63" t="str">
        <f>IF(Y94=0," ",(VLOOKUP(Y94,PROTOKOL!$A$1:$E$28,2))*Z94)</f>
        <v xml:space="preserve"> </v>
      </c>
      <c r="AB94" s="64" t="str">
        <f>IF(X94=0," ",X94-AA94)</f>
        <v xml:space="preserve"> </v>
      </c>
      <c r="AC94" s="65" t="str">
        <f>IF(Y94=0," ",VLOOKUP(Y94,PROTOKOL!$A:$E,5,))</f>
        <v xml:space="preserve"> </v>
      </c>
      <c r="AD94" s="82" t="str">
        <f>IF(Y94=0," ",AC94*AB94)</f>
        <v xml:space="preserve"> </v>
      </c>
      <c r="AE94" s="61" t="str">
        <f>IF(AG94=0," ",VLOOKUP(AG94,PROTOKOL!$A:$F,6))</f>
        <v xml:space="preserve"> </v>
      </c>
      <c r="AF94" s="66"/>
      <c r="AG94" s="66"/>
      <c r="AH94" s="62"/>
      <c r="AI94" s="63" t="str">
        <f>IF(AG94=0," ",(VLOOKUP(AG94,PROTOKOL!$A$1:$E$28,2))*AH94)</f>
        <v xml:space="preserve"> </v>
      </c>
      <c r="AJ94" s="64" t="str">
        <f>IF(AF94=0," ",AF94-AI94)</f>
        <v xml:space="preserve"> </v>
      </c>
      <c r="AK94" s="65" t="str">
        <f>IF(AG94=0," ",VLOOKUP(AG94,PROTOKOL!$A:$E,5,))</f>
        <v xml:space="preserve"> </v>
      </c>
      <c r="AL94" s="82" t="str">
        <f>IF(AG94=0," ",AK94*AJ94)</f>
        <v xml:space="preserve"> </v>
      </c>
      <c r="AM94" s="65"/>
      <c r="AN94" s="82" t="str">
        <f>IF(AM94=0," ",AL94/AH94*AM94)</f>
        <v xml:space="preserve"> </v>
      </c>
      <c r="AO94" s="117"/>
      <c r="AP94" s="225">
        <v>25</v>
      </c>
      <c r="AQ94" s="61" t="str">
        <f>IF(AS94=0," ",VLOOKUP(AS94,PROTOKOL!$A:$F,6))</f>
        <v>VAKUM TEST</v>
      </c>
      <c r="AR94" s="62">
        <v>240</v>
      </c>
      <c r="AS94" s="62">
        <v>4</v>
      </c>
      <c r="AT94" s="62">
        <v>7.5</v>
      </c>
      <c r="AU94" s="63">
        <f>IF(AS94=0," ",(VLOOKUP(AS94,PROTOKOL!$A$1:$E$28,2))*AT94)</f>
        <v>150</v>
      </c>
      <c r="AV94" s="64">
        <f>IF(AR94=0," ",AR94-AU94)</f>
        <v>90</v>
      </c>
      <c r="AW94" s="65">
        <f>IF(AS94=0," ",VLOOKUP(AS94,PROTOKOL!$A:$E,5,))</f>
        <v>0.32253749999999998</v>
      </c>
      <c r="AX94" s="82">
        <f>IF(AS94=0," ",AW94*AV94)</f>
        <v>29.028374999999997</v>
      </c>
      <c r="AY94" s="61" t="str">
        <f>IF(BA94=0," ",VLOOKUP(BA94,PROTOKOL!$A:$F,6))</f>
        <v xml:space="preserve"> </v>
      </c>
      <c r="AZ94" s="66"/>
      <c r="BA94" s="66"/>
      <c r="BB94" s="62"/>
      <c r="BC94" s="63" t="str">
        <f>IF(BA94=0," ",(VLOOKUP(BA94,PROTOKOL!$A$1:$E$28,2))*BB94)</f>
        <v xml:space="preserve"> </v>
      </c>
      <c r="BD94" s="64" t="str">
        <f>IF(AZ94=0," ",AZ94-BC94)</f>
        <v xml:space="preserve"> </v>
      </c>
      <c r="BE94" s="65" t="str">
        <f>IF(BA94=0," ",VLOOKUP(BA94,PROTOKOL!$A:$E,5,))</f>
        <v xml:space="preserve"> </v>
      </c>
      <c r="BF94" s="82" t="str">
        <f>IF(BA94=0," ",BE94*BD94)</f>
        <v xml:space="preserve"> </v>
      </c>
      <c r="BG94" s="65"/>
      <c r="BH94" s="82" t="str">
        <f>IF(BG94=0," ",BF94/BB94*BG94)</f>
        <v xml:space="preserve"> </v>
      </c>
      <c r="BI94" s="117"/>
      <c r="BJ94" s="225">
        <v>25</v>
      </c>
      <c r="BK94" s="61" t="str">
        <f>IF(BM94=0," ",VLOOKUP(BM94,PROTOKOL!$A:$F,6))</f>
        <v>WNZL. LAV. VE DUV. ASMA KLZ</v>
      </c>
      <c r="BL94" s="62">
        <v>230</v>
      </c>
      <c r="BM94" s="62">
        <v>1</v>
      </c>
      <c r="BN94" s="62">
        <v>7.5</v>
      </c>
      <c r="BO94" s="63">
        <f>IF(BM94=0," ",(VLOOKUP(BM94,PROTOKOL!$A$1:$E$28,2))*BN94)</f>
        <v>144</v>
      </c>
      <c r="BP94" s="64">
        <f>IF(BL94=0," ",BL94-BO94)</f>
        <v>86</v>
      </c>
      <c r="BQ94" s="65">
        <f>IF(BM94=0," ",VLOOKUP(BM94,PROTOKOL!$A:$E,5,))</f>
        <v>0.33951315789473691</v>
      </c>
      <c r="BR94" s="82">
        <f>IF(BM94=0," ",BQ94*BP94)</f>
        <v>29.198131578947375</v>
      </c>
      <c r="BS94" s="61" t="str">
        <f>IF(BU94=0," ",VLOOKUP(BU94,PROTOKOL!$A:$F,6))</f>
        <v xml:space="preserve"> </v>
      </c>
      <c r="BT94" s="66"/>
      <c r="BU94" s="66"/>
      <c r="BV94" s="62"/>
      <c r="BW94" s="63" t="str">
        <f>IF(BU94=0," ",(VLOOKUP(BU94,PROTOKOL!$A$1:$E$28,2))*BV94)</f>
        <v xml:space="preserve"> </v>
      </c>
      <c r="BX94" s="64" t="str">
        <f>IF(BT94=0," ",BT94-BW94)</f>
        <v xml:space="preserve"> </v>
      </c>
      <c r="BY94" s="65" t="str">
        <f>IF(BU94=0," ",VLOOKUP(BU94,PROTOKOL!$A:$E,5,))</f>
        <v xml:space="preserve"> </v>
      </c>
      <c r="BZ94" s="82" t="str">
        <f>IF(BU94=0," ",BY94*BX94)</f>
        <v xml:space="preserve"> </v>
      </c>
      <c r="CA94" s="65"/>
      <c r="CB94" s="82" t="str">
        <f>IF(CA94=0," ",BZ94/BV94*CA94)</f>
        <v xml:space="preserve"> </v>
      </c>
      <c r="CC94" s="117"/>
      <c r="CD94" s="225">
        <v>25</v>
      </c>
      <c r="CE94" s="61" t="str">
        <f>IF(CG94=0," ",VLOOKUP(CG94,PROTOKOL!$A:$F,6))</f>
        <v>WNZL. LAV. VE DUV. ASMA KLZ</v>
      </c>
      <c r="CF94" s="62">
        <v>177</v>
      </c>
      <c r="CG94" s="62">
        <v>1</v>
      </c>
      <c r="CH94" s="62">
        <v>6.5</v>
      </c>
      <c r="CI94" s="63">
        <f>IF(CG94=0," ",(VLOOKUP(CG94,PROTOKOL!$A$1:$E$28,2))*CH94)</f>
        <v>124.8</v>
      </c>
      <c r="CJ94" s="64">
        <f>IF(CF94=0," ",CF94-CI94)</f>
        <v>52.2</v>
      </c>
      <c r="CK94" s="65">
        <f>IF(CG94=0," ",VLOOKUP(CG94,PROTOKOL!$A:$E,5,))</f>
        <v>0.33951315789473691</v>
      </c>
      <c r="CL94" s="82">
        <f>IF(CG94=0," ",CK94*CJ94)</f>
        <v>17.722586842105269</v>
      </c>
      <c r="CM94" s="61" t="str">
        <f>IF(CO94=0," ",VLOOKUP(CO94,PROTOKOL!$A:$F,6))</f>
        <v>DEPO ÜRÜN KONTROL</v>
      </c>
      <c r="CN94" s="66">
        <v>1</v>
      </c>
      <c r="CO94" s="66">
        <v>23</v>
      </c>
      <c r="CP94" s="62">
        <v>3</v>
      </c>
      <c r="CQ94" s="63">
        <f>IF(CO94=0," ",(VLOOKUP(CO94,PROTOKOL!$A$1:$E$28,2))*CP94)</f>
        <v>0</v>
      </c>
      <c r="CR94" s="64">
        <f>IF(CN94=0," ",CN94-CQ94)</f>
        <v>1</v>
      </c>
      <c r="CS94" s="65">
        <f>IF(CO94=0," ",VLOOKUP(CO94,PROTOKOL!$A:$E,5,))</f>
        <v>22.864891602375288</v>
      </c>
      <c r="CT94" s="82">
        <f>IF(CO94=0," ",CS94*CR94)/7.5*3</f>
        <v>9.1459566409501143</v>
      </c>
      <c r="CU94" s="65">
        <v>6</v>
      </c>
      <c r="CV94" s="82">
        <f>IF(CU94=0," ",CT94/CP94*CU94)</f>
        <v>18.291913281900229</v>
      </c>
      <c r="CW94" s="117"/>
      <c r="CX94" s="225">
        <v>25</v>
      </c>
      <c r="CY94" s="61" t="str">
        <f>IF(DA94=0," ",VLOOKUP(DA94,PROTOKOL!$A:$F,6))</f>
        <v>SIZDIRMAZLIK TAMİR</v>
      </c>
      <c r="CZ94" s="62">
        <v>120</v>
      </c>
      <c r="DA94" s="62">
        <v>11</v>
      </c>
      <c r="DB94" s="62">
        <v>7.5</v>
      </c>
      <c r="DC94" s="63">
        <f>IF(DA94=0," ",(VLOOKUP(DA94,PROTOKOL!$A$1:$E$28,2))*DB94)</f>
        <v>78</v>
      </c>
      <c r="DD94" s="64">
        <f>IF(CZ94=0," ",CZ94-DC94)</f>
        <v>42</v>
      </c>
      <c r="DE94" s="65">
        <f>IF(DA94=0," ",VLOOKUP(DA94,PROTOKOL!$A:$E,5,))</f>
        <v>0.61435714285714293</v>
      </c>
      <c r="DF94" s="82">
        <f>IF(DA94=0," ",DE94*DD94)</f>
        <v>25.803000000000004</v>
      </c>
      <c r="DG94" s="61" t="str">
        <f>IF(DI94=0," ",VLOOKUP(DI94,PROTOKOL!$A:$F,6))</f>
        <v xml:space="preserve"> </v>
      </c>
      <c r="DH94" s="66"/>
      <c r="DI94" s="66"/>
      <c r="DJ94" s="62"/>
      <c r="DK94" s="63" t="str">
        <f>IF(DI94=0," ",(VLOOKUP(DI94,PROTOKOL!$A$1:$E$28,2))*DJ94)</f>
        <v xml:space="preserve"> </v>
      </c>
      <c r="DL94" s="64" t="str">
        <f>IF(DH94=0," ",DH94-DK94)</f>
        <v xml:space="preserve"> </v>
      </c>
      <c r="DM94" s="65" t="str">
        <f>IF(DI94=0," ",VLOOKUP(DI94,PROTOKOL!$A:$E,5,))</f>
        <v xml:space="preserve"> </v>
      </c>
      <c r="DN94" s="82" t="str">
        <f>IF(DI94=0," ",DM94*DL94)</f>
        <v xml:space="preserve"> </v>
      </c>
      <c r="DO94" s="65"/>
      <c r="DP94" s="82" t="str">
        <f>IF(DO94=0," ",DN94/DJ94*DO94)</f>
        <v xml:space="preserve"> </v>
      </c>
      <c r="DQ94" s="117"/>
      <c r="DR94" s="225">
        <v>25</v>
      </c>
      <c r="DS94" s="61" t="str">
        <f>IF(DU94=0," ",VLOOKUP(DU94,PROTOKOL!$A:$F,6))</f>
        <v>VAKUM TEST</v>
      </c>
      <c r="DT94" s="62">
        <v>232</v>
      </c>
      <c r="DU94" s="62">
        <v>4</v>
      </c>
      <c r="DV94" s="62">
        <v>7.5</v>
      </c>
      <c r="DW94" s="63">
        <f>IF(DU94=0," ",(VLOOKUP(DU94,PROTOKOL!$A$1:$E$28,2))*DV94)</f>
        <v>150</v>
      </c>
      <c r="DX94" s="64">
        <f>IF(DT94=0," ",DT94-DW94)</f>
        <v>82</v>
      </c>
      <c r="DY94" s="65">
        <f>IF(DU94=0," ",VLOOKUP(DU94,PROTOKOL!$A:$E,5,))</f>
        <v>0.32253749999999998</v>
      </c>
      <c r="DZ94" s="82">
        <f>IF(DU94=0," ",DY94*DX94)</f>
        <v>26.448074999999999</v>
      </c>
      <c r="EA94" s="61" t="str">
        <f>IF(EC94=0," ",VLOOKUP(EC94,PROTOKOL!$A:$F,6))</f>
        <v xml:space="preserve"> </v>
      </c>
      <c r="EB94" s="66"/>
      <c r="EC94" s="66"/>
      <c r="ED94" s="62"/>
      <c r="EE94" s="63" t="str">
        <f>IF(EC94=0," ",(VLOOKUP(EC94,PROTOKOL!$A$1:$E$28,2))*ED94)</f>
        <v xml:space="preserve"> </v>
      </c>
      <c r="EF94" s="64" t="str">
        <f>IF(EB94=0," ",EB94-EE94)</f>
        <v xml:space="preserve"> </v>
      </c>
      <c r="EG94" s="65" t="str">
        <f>IF(EC94=0," ",VLOOKUP(EC94,PROTOKOL!$A:$E,5,))</f>
        <v xml:space="preserve"> </v>
      </c>
      <c r="EH94" s="82" t="str">
        <f>IF(EC94=0," ",EG94*EF94)</f>
        <v xml:space="preserve"> </v>
      </c>
      <c r="EI94" s="65"/>
      <c r="EJ94" s="82" t="str">
        <f>IF(EI94=0," ",EH94/ED94*EI94)</f>
        <v xml:space="preserve"> </v>
      </c>
      <c r="EK94" s="117"/>
      <c r="EL94" s="225">
        <v>25</v>
      </c>
      <c r="EM94" s="61" t="str">
        <f>IF(EO94=0," ",VLOOKUP(EO94,PROTOKOL!$A:$F,6))</f>
        <v>SIZDIRMAZLIK TAMİR</v>
      </c>
      <c r="EN94" s="62">
        <v>112</v>
      </c>
      <c r="EO94" s="62">
        <v>11</v>
      </c>
      <c r="EP94" s="62">
        <v>6.5</v>
      </c>
      <c r="EQ94" s="63">
        <f>IF(EO94=0," ",(VLOOKUP(EO94,PROTOKOL!$A$1:$E$28,2))*EP94)</f>
        <v>67.600000000000009</v>
      </c>
      <c r="ER94" s="64">
        <f>IF(EN94=0," ",EN94-EQ94)</f>
        <v>44.399999999999991</v>
      </c>
      <c r="ES94" s="65">
        <f>IF(EO94=0," ",VLOOKUP(EO94,PROTOKOL!$A:$E,5,))</f>
        <v>0.61435714285714293</v>
      </c>
      <c r="ET94" s="82">
        <f>IF(EO94=0," ",ES94*ER94)</f>
        <v>27.277457142857141</v>
      </c>
      <c r="EU94" s="61" t="str">
        <f>IF(EW94=0," ",VLOOKUP(EW94,PROTOKOL!$A:$F,6))</f>
        <v xml:space="preserve"> </v>
      </c>
      <c r="EV94" s="66"/>
      <c r="EW94" s="66"/>
      <c r="EX94" s="62"/>
      <c r="EY94" s="63" t="str">
        <f>IF(EW94=0," ",(VLOOKUP(EW94,PROTOKOL!$A$1:$E$28,2))*EX94)</f>
        <v xml:space="preserve"> </v>
      </c>
      <c r="EZ94" s="64" t="str">
        <f>IF(EV94=0," ",EV94-EY94)</f>
        <v xml:space="preserve"> </v>
      </c>
      <c r="FA94" s="65" t="str">
        <f>IF(EW94=0," ",VLOOKUP(EW94,PROTOKOL!$A:$E,5,))</f>
        <v xml:space="preserve"> </v>
      </c>
      <c r="FB94" s="82" t="str">
        <f>IF(EW94=0," ",FA94*EZ94)</f>
        <v xml:space="preserve"> </v>
      </c>
      <c r="FC94" s="65"/>
      <c r="FD94" s="82" t="str">
        <f>IF(FC94=0," ",FB94/EX94*FC94)</f>
        <v xml:space="preserve"> </v>
      </c>
      <c r="FE94" s="117"/>
      <c r="FF94" s="225">
        <v>25</v>
      </c>
      <c r="FG94" s="61" t="str">
        <f>IF(FI94=0," ",VLOOKUP(FI94,PROTOKOL!$A:$F,6))</f>
        <v xml:space="preserve"> </v>
      </c>
      <c r="FH94" s="62"/>
      <c r="FI94" s="62"/>
      <c r="FJ94" s="62"/>
      <c r="FK94" s="63" t="str">
        <f>IF(FI94=0," ",(VLOOKUP(FI94,PROTOKOL!$A$1:$E$28,2))*FJ94)</f>
        <v xml:space="preserve"> </v>
      </c>
      <c r="FL94" s="64" t="str">
        <f>IF(FH94=0," ",FH94-FK94)</f>
        <v xml:space="preserve"> </v>
      </c>
      <c r="FM94" s="65" t="str">
        <f>IF(FI94=0," ",VLOOKUP(FI94,PROTOKOL!$A:$E,5,))</f>
        <v xml:space="preserve"> </v>
      </c>
      <c r="FN94" s="82" t="str">
        <f>IF(FI94=0," ",FM94*FL94)</f>
        <v xml:space="preserve"> </v>
      </c>
      <c r="FO94" s="61" t="str">
        <f>IF(FQ94=0," ",VLOOKUP(FQ94,PROTOKOL!$A:$F,6))</f>
        <v xml:space="preserve"> </v>
      </c>
      <c r="FP94" s="66"/>
      <c r="FQ94" s="66"/>
      <c r="FR94" s="62"/>
      <c r="FS94" s="63" t="str">
        <f>IF(FQ94=0," ",(VLOOKUP(FQ94,PROTOKOL!$A$1:$E$28,2))*FR94)</f>
        <v xml:space="preserve"> </v>
      </c>
      <c r="FT94" s="64" t="str">
        <f>IF(FP94=0," ",FP94-FS94)</f>
        <v xml:space="preserve"> </v>
      </c>
      <c r="FU94" s="65" t="str">
        <f>IF(FQ94=0," ",VLOOKUP(FQ94,PROTOKOL!$A:$E,5,))</f>
        <v xml:space="preserve"> </v>
      </c>
      <c r="FV94" s="82" t="str">
        <f>IF(FQ94=0," ",FU94*FT94)</f>
        <v xml:space="preserve"> </v>
      </c>
      <c r="FW94" s="65"/>
      <c r="FX94" s="82" t="str">
        <f>IF(FW94=0," ",FV94/FR94*FW94)</f>
        <v xml:space="preserve"> </v>
      </c>
      <c r="FY94" s="117"/>
      <c r="FZ94" s="225">
        <v>25</v>
      </c>
      <c r="GA94" s="61" t="str">
        <f>IF(GC94=0," ",VLOOKUP(GC94,PROTOKOL!$A:$F,6))</f>
        <v>SIZDIRMAZLIK TAMİR</v>
      </c>
      <c r="GB94" s="62">
        <v>120</v>
      </c>
      <c r="GC94" s="62">
        <v>11</v>
      </c>
      <c r="GD94" s="62">
        <v>7.5</v>
      </c>
      <c r="GE94" s="63">
        <f>IF(GC94=0," ",(VLOOKUP(GC94,PROTOKOL!$A$1:$E$28,2))*GD94)</f>
        <v>78</v>
      </c>
      <c r="GF94" s="64">
        <f>IF(GB94=0," ",GB94-GE94)</f>
        <v>42</v>
      </c>
      <c r="GG94" s="65">
        <f>IF(GC94=0," ",VLOOKUP(GC94,PROTOKOL!$A:$E,5,))</f>
        <v>0.61435714285714293</v>
      </c>
      <c r="GH94" s="82">
        <f>IF(GC94=0," ",GG94*GF94)</f>
        <v>25.803000000000004</v>
      </c>
      <c r="GI94" s="61" t="str">
        <f>IF(GK94=0," ",VLOOKUP(GK94,PROTOKOL!$A:$F,6))</f>
        <v xml:space="preserve"> </v>
      </c>
      <c r="GJ94" s="66"/>
      <c r="GK94" s="66"/>
      <c r="GL94" s="62"/>
      <c r="GM94" s="63" t="str">
        <f>IF(GK94=0," ",(VLOOKUP(GK94,PROTOKOL!$A$1:$E$28,2))*GL94)</f>
        <v xml:space="preserve"> </v>
      </c>
      <c r="GN94" s="64" t="str">
        <f>IF(GJ94=0," ",GJ94-GM94)</f>
        <v xml:space="preserve"> </v>
      </c>
      <c r="GO94" s="65" t="str">
        <f>IF(GK94=0," ",VLOOKUP(GK94,PROTOKOL!$A:$E,5,))</f>
        <v xml:space="preserve"> </v>
      </c>
      <c r="GP94" s="82" t="str">
        <f>IF(GK94=0," ",GO94*GN94)</f>
        <v xml:space="preserve"> </v>
      </c>
      <c r="GQ94" s="65"/>
      <c r="GR94" s="82" t="str">
        <f>IF(GQ94=0," ",GP94/GL94*GQ94)</f>
        <v xml:space="preserve"> </v>
      </c>
      <c r="GS94" s="117"/>
      <c r="GT94" s="225">
        <v>25</v>
      </c>
      <c r="GU94" s="61" t="str">
        <f>IF(GW94=0," ",VLOOKUP(GW94,PROTOKOL!$A:$F,6))</f>
        <v>VAKUM TEST</v>
      </c>
      <c r="GV94" s="62">
        <v>200</v>
      </c>
      <c r="GW94" s="62">
        <v>4</v>
      </c>
      <c r="GX94" s="62">
        <v>6</v>
      </c>
      <c r="GY94" s="63">
        <f>IF(GW94=0," ",(VLOOKUP(GW94,PROTOKOL!$A$1:$E$28,2))*GX94)</f>
        <v>120</v>
      </c>
      <c r="GZ94" s="64">
        <f>IF(GV94=0," ",GV94-GY94)</f>
        <v>80</v>
      </c>
      <c r="HA94" s="65">
        <f>IF(GW94=0," ",VLOOKUP(GW94,PROTOKOL!$A:$E,5,))</f>
        <v>0.32253749999999998</v>
      </c>
      <c r="HB94" s="82">
        <f>IF(GW94=0," ",HA94*GZ94)</f>
        <v>25.802999999999997</v>
      </c>
      <c r="HC94" s="61" t="str">
        <f>IF(HE94=0," ",VLOOKUP(HE94,PROTOKOL!$A:$F,6))</f>
        <v xml:space="preserve"> </v>
      </c>
      <c r="HD94" s="66"/>
      <c r="HE94" s="66"/>
      <c r="HF94" s="62"/>
      <c r="HG94" s="63" t="str">
        <f>IF(HE94=0," ",(VLOOKUP(HE94,PROTOKOL!$A$1:$E$28,2))*HF94)</f>
        <v xml:space="preserve"> </v>
      </c>
      <c r="HH94" s="64" t="str">
        <f>IF(HD94=0," ",HD94-HG94)</f>
        <v xml:space="preserve"> </v>
      </c>
      <c r="HI94" s="65" t="str">
        <f>IF(HE94=0," ",VLOOKUP(HE94,PROTOKOL!$A:$E,5,))</f>
        <v xml:space="preserve"> </v>
      </c>
      <c r="HJ94" s="82" t="str">
        <f>IF(HE94=0," ",HI94*HH94)</f>
        <v xml:space="preserve"> </v>
      </c>
      <c r="HK94" s="65"/>
      <c r="HL94" s="82" t="str">
        <f>IF(HK94=0," ",HJ94/HF94*HK94)</f>
        <v xml:space="preserve"> </v>
      </c>
      <c r="HM94" s="117"/>
      <c r="HN94" s="225">
        <v>25</v>
      </c>
      <c r="HO94" s="61" t="str">
        <f>IF(HQ94=0," ",VLOOKUP(HQ94,PROTOKOL!$A:$F,6))</f>
        <v>PANTOGRAF LAVABO TAŞLAMA</v>
      </c>
      <c r="HP94" s="62">
        <v>100</v>
      </c>
      <c r="HQ94" s="62">
        <v>9</v>
      </c>
      <c r="HR94" s="62">
        <v>7.5</v>
      </c>
      <c r="HS94" s="63">
        <f>IF(HQ94=0," ",(VLOOKUP(HQ94,PROTOKOL!$A$1:$E$28,2))*HR94)</f>
        <v>65</v>
      </c>
      <c r="HT94" s="64">
        <f>IF(HP94=0," ",HP94-HS94)</f>
        <v>35</v>
      </c>
      <c r="HU94" s="65">
        <f>IF(HQ94=0," ",VLOOKUP(HQ94,PROTOKOL!$A:$E,5,))</f>
        <v>0.73722857142857134</v>
      </c>
      <c r="HV94" s="82">
        <f>IF(HQ94=0," ",HU94*HT94)</f>
        <v>25.802999999999997</v>
      </c>
      <c r="HW94" s="61" t="str">
        <f>IF(HY94=0," ",VLOOKUP(HY94,PROTOKOL!$A:$F,6))</f>
        <v xml:space="preserve"> </v>
      </c>
      <c r="HX94" s="66"/>
      <c r="HY94" s="66"/>
      <c r="HZ94" s="62"/>
      <c r="IA94" s="63" t="str">
        <f>IF(HY94=0," ",(VLOOKUP(HY94,PROTOKOL!$A$1:$E$28,2))*HZ94)</f>
        <v xml:space="preserve"> </v>
      </c>
      <c r="IB94" s="64" t="str">
        <f>IF(HX94=0," ",HX94-IA94)</f>
        <v xml:space="preserve"> </v>
      </c>
      <c r="IC94" s="65" t="str">
        <f>IF(HY94=0," ",VLOOKUP(HY94,PROTOKOL!$A:$E,5,))</f>
        <v xml:space="preserve"> </v>
      </c>
      <c r="ID94" s="82" t="str">
        <f>IF(HY94=0," ",IC94*IB94)</f>
        <v xml:space="preserve"> </v>
      </c>
      <c r="IE94" s="65"/>
      <c r="IF94" s="82" t="str">
        <f>IF(IE94=0," ",ID94/HZ94*IE94)</f>
        <v xml:space="preserve"> </v>
      </c>
      <c r="IG94" s="117"/>
      <c r="IH94" s="225">
        <v>25</v>
      </c>
      <c r="II94" s="61" t="str">
        <f>IF(IK94=0," ",VLOOKUP(IK94,PROTOKOL!$A:$F,6))</f>
        <v>VAKUM TEST</v>
      </c>
      <c r="IJ94" s="62">
        <v>234</v>
      </c>
      <c r="IK94" s="62">
        <v>4</v>
      </c>
      <c r="IL94" s="62">
        <v>7.5</v>
      </c>
      <c r="IM94" s="63">
        <f>IF(IK94=0," ",(VLOOKUP(IK94,PROTOKOL!$A$1:$E$28,2))*IL94)</f>
        <v>150</v>
      </c>
      <c r="IN94" s="64">
        <f>IF(IJ94=0," ",IJ94-IM94)</f>
        <v>84</v>
      </c>
      <c r="IO94" s="65">
        <f>IF(IK94=0," ",VLOOKUP(IK94,PROTOKOL!$A:$E,5,))</f>
        <v>0.32253749999999998</v>
      </c>
      <c r="IP94" s="82">
        <f>IF(IK94=0," ",IO94*IN94)</f>
        <v>27.093149999999998</v>
      </c>
      <c r="IQ94" s="61" t="str">
        <f>IF(IS94=0," ",VLOOKUP(IS94,PROTOKOL!$A:$F,6))</f>
        <v xml:space="preserve"> </v>
      </c>
      <c r="IR94" s="66"/>
      <c r="IS94" s="66"/>
      <c r="IT94" s="62"/>
      <c r="IU94" s="63" t="str">
        <f>IF(IS94=0," ",(VLOOKUP(IS94,PROTOKOL!$A$1:$E$28,2))*IT94)</f>
        <v xml:space="preserve"> </v>
      </c>
      <c r="IV94" s="64" t="str">
        <f>IF(IR94=0," ",IR94-IU94)</f>
        <v xml:space="preserve"> </v>
      </c>
      <c r="IW94" s="65" t="str">
        <f>IF(IS94=0," ",VLOOKUP(IS94,PROTOKOL!$A:$E,5,))</f>
        <v xml:space="preserve"> </v>
      </c>
      <c r="IX94" s="82" t="str">
        <f>IF(IS94=0," ",IW94*IV94)</f>
        <v xml:space="preserve"> </v>
      </c>
      <c r="IY94" s="65"/>
      <c r="IZ94" s="82" t="str">
        <f>IF(IY94=0," ",IX94/IT94*IY94)</f>
        <v xml:space="preserve"> </v>
      </c>
      <c r="JA94" s="117"/>
      <c r="JB94" s="225">
        <v>25</v>
      </c>
      <c r="JC94" s="61" t="str">
        <f>IF(JE94=0," ",VLOOKUP(JE94,PROTOKOL!$A:$F,6))</f>
        <v>Forklift Operatörü</v>
      </c>
      <c r="JD94" s="62">
        <v>1</v>
      </c>
      <c r="JE94" s="62">
        <v>13</v>
      </c>
      <c r="JF94" s="62">
        <v>7.5</v>
      </c>
      <c r="JG94" s="63">
        <f>IF(JE94=0," ",(VLOOKUP(JE94,PROTOKOL!$A$1:$E$28,2))*JF94)</f>
        <v>0</v>
      </c>
      <c r="JH94" s="64">
        <f>IF(JD94=0," ",JD94-JG94)</f>
        <v>1</v>
      </c>
      <c r="JI94" s="65">
        <f>IF(JE94=0," ",VLOOKUP(JE94,PROTOKOL!$A:$E,5,))</f>
        <v>7.5</v>
      </c>
      <c r="JJ94" s="82">
        <f>IF(JE94=0," ",JI94*JH94)</f>
        <v>7.5</v>
      </c>
      <c r="JK94" s="61" t="str">
        <f>IF(JM94=0," ",VLOOKUP(JM94,PROTOKOL!$A:$F,6))</f>
        <v xml:space="preserve"> </v>
      </c>
      <c r="JL94" s="66"/>
      <c r="JM94" s="66"/>
      <c r="JN94" s="62"/>
      <c r="JO94" s="63" t="str">
        <f>IF(JM94=0," ",(VLOOKUP(JM94,PROTOKOL!$A$1:$E$28,2))*JN94)</f>
        <v xml:space="preserve"> </v>
      </c>
      <c r="JP94" s="64" t="str">
        <f>IF(JL94=0," ",JL94-JO94)</f>
        <v xml:space="preserve"> </v>
      </c>
      <c r="JQ94" s="65" t="str">
        <f>IF(JM94=0," ",VLOOKUP(JM94,PROTOKOL!$A:$E,5,))</f>
        <v xml:space="preserve"> </v>
      </c>
      <c r="JR94" s="82" t="str">
        <f>IF(JM94=0," ",JQ94*JP94)</f>
        <v xml:space="preserve"> </v>
      </c>
      <c r="JS94" s="65"/>
      <c r="JT94" s="82" t="str">
        <f>IF(JS94=0," ",JR94/JN94*JS94)</f>
        <v xml:space="preserve"> </v>
      </c>
      <c r="JU94" s="117"/>
      <c r="JV94" s="225">
        <v>25</v>
      </c>
      <c r="JW94" s="61" t="str">
        <f>IF(JY94=0," ",VLOOKUP(JY94,PROTOKOL!$A:$F,6))</f>
        <v>PANTOGRAF LAVABO TAŞLAMA</v>
      </c>
      <c r="JX94" s="62">
        <v>93</v>
      </c>
      <c r="JY94" s="62">
        <v>9</v>
      </c>
      <c r="JZ94" s="62">
        <v>7.5</v>
      </c>
      <c r="KA94" s="63">
        <f>IF(JY94=0," ",(VLOOKUP(JY94,PROTOKOL!$A$1:$E$28,2))*JZ94)</f>
        <v>65</v>
      </c>
      <c r="KB94" s="64">
        <f>IF(JX94=0," ",JX94-KA94)</f>
        <v>28</v>
      </c>
      <c r="KC94" s="65">
        <f>IF(JY94=0," ",VLOOKUP(JY94,PROTOKOL!$A:$E,5,))</f>
        <v>0.73722857142857134</v>
      </c>
      <c r="KD94" s="82">
        <f>IF(JY94=0," ",KC94*KB94)</f>
        <v>20.642399999999999</v>
      </c>
      <c r="KE94" s="61" t="str">
        <f>IF(KG94=0," ",VLOOKUP(KG94,PROTOKOL!$A:$F,6))</f>
        <v xml:space="preserve"> </v>
      </c>
      <c r="KF94" s="66"/>
      <c r="KG94" s="66"/>
      <c r="KH94" s="62"/>
      <c r="KI94" s="63" t="str">
        <f>IF(KG94=0," ",(VLOOKUP(KG94,PROTOKOL!$A$1:$E$28,2))*KH94)</f>
        <v xml:space="preserve"> </v>
      </c>
      <c r="KJ94" s="64" t="str">
        <f>IF(KF94=0," ",KF94-KI94)</f>
        <v xml:space="preserve"> </v>
      </c>
      <c r="KK94" s="65" t="str">
        <f>IF(KG94=0," ",VLOOKUP(KG94,PROTOKOL!$A:$E,5,))</f>
        <v xml:space="preserve"> </v>
      </c>
      <c r="KL94" s="82" t="str">
        <f>IF(KG94=0," ",KK94*KJ94)</f>
        <v xml:space="preserve"> </v>
      </c>
      <c r="KM94" s="65"/>
      <c r="KN94" s="82" t="str">
        <f>IF(KM94=0," ",KL94/KH94*KM94)</f>
        <v xml:space="preserve"> </v>
      </c>
      <c r="KO94" s="117"/>
      <c r="KP94" s="225">
        <v>25</v>
      </c>
      <c r="KQ94" s="61" t="str">
        <f>IF(KS94=0," ",VLOOKUP(KS94,PROTOKOL!$A:$F,6))</f>
        <v>VAKUM TEST</v>
      </c>
      <c r="KR94" s="62">
        <v>240</v>
      </c>
      <c r="KS94" s="62">
        <v>4</v>
      </c>
      <c r="KT94" s="62">
        <v>7.5</v>
      </c>
      <c r="KU94" s="63">
        <f>IF(KS94=0," ",(VLOOKUP(KS94,PROTOKOL!$A$1:$E$28,2))*KT94)</f>
        <v>150</v>
      </c>
      <c r="KV94" s="64">
        <f>IF(KR94=0," ",KR94-KU94)</f>
        <v>90</v>
      </c>
      <c r="KW94" s="65">
        <f>IF(KS94=0," ",VLOOKUP(KS94,PROTOKOL!$A:$E,5,))</f>
        <v>0.32253749999999998</v>
      </c>
      <c r="KX94" s="82">
        <f>IF(KS94=0," ",KW94*KV94)</f>
        <v>29.028374999999997</v>
      </c>
      <c r="KY94" s="61" t="str">
        <f>IF(LA94=0," ",VLOOKUP(LA94,PROTOKOL!$A:$F,6))</f>
        <v xml:space="preserve"> </v>
      </c>
      <c r="KZ94" s="66"/>
      <c r="LA94" s="66"/>
      <c r="LB94" s="62"/>
      <c r="LC94" s="63" t="str">
        <f>IF(LA94=0," ",(VLOOKUP(LA94,PROTOKOL!$A$1:$E$28,2))*LB94)</f>
        <v xml:space="preserve"> </v>
      </c>
      <c r="LD94" s="64" t="str">
        <f>IF(KZ94=0," ",KZ94-LC94)</f>
        <v xml:space="preserve"> </v>
      </c>
      <c r="LE94" s="65" t="str">
        <f>IF(LA94=0," ",VLOOKUP(LA94,PROTOKOL!$A:$E,5,))</f>
        <v xml:space="preserve"> </v>
      </c>
      <c r="LF94" s="82" t="str">
        <f>IF(LA94=0," ",LE94*LD94)</f>
        <v xml:space="preserve"> </v>
      </c>
      <c r="LG94" s="65"/>
      <c r="LH94" s="82" t="str">
        <f>IF(LG94=0," ",LF94/LB94*LG94)</f>
        <v xml:space="preserve"> </v>
      </c>
      <c r="LI94" s="117"/>
      <c r="LJ94" s="225">
        <v>25</v>
      </c>
      <c r="LK94" s="61" t="str">
        <f>IF(LM94=0," ",VLOOKUP(LM94,PROTOKOL!$A:$F,6))</f>
        <v>PANTOGRAF LAVABO TAŞLAMA</v>
      </c>
      <c r="LL94" s="62">
        <v>101</v>
      </c>
      <c r="LM94" s="62">
        <v>9</v>
      </c>
      <c r="LN94" s="62">
        <v>7.5</v>
      </c>
      <c r="LO94" s="63">
        <f>IF(LM94=0," ",(VLOOKUP(LM94,PROTOKOL!$A$1:$E$28,2))*LN94)</f>
        <v>65</v>
      </c>
      <c r="LP94" s="64">
        <f>IF(LL94=0," ",LL94-LO94)</f>
        <v>36</v>
      </c>
      <c r="LQ94" s="65">
        <f>IF(LM94=0," ",VLOOKUP(LM94,PROTOKOL!$A:$E,5,))</f>
        <v>0.73722857142857134</v>
      </c>
      <c r="LR94" s="82">
        <f>IF(LM94=0," ",LQ94*LP94)</f>
        <v>26.540228571428568</v>
      </c>
      <c r="LS94" s="61" t="str">
        <f>IF(LU94=0," ",VLOOKUP(LU94,PROTOKOL!$A:$F,6))</f>
        <v xml:space="preserve"> </v>
      </c>
      <c r="LT94" s="66"/>
      <c r="LU94" s="66"/>
      <c r="LV94" s="62"/>
      <c r="LW94" s="63" t="str">
        <f>IF(LU94=0," ",(VLOOKUP(LU94,PROTOKOL!$A$1:$E$28,2))*LV94)</f>
        <v xml:space="preserve"> </v>
      </c>
      <c r="LX94" s="64" t="str">
        <f>IF(LT94=0," ",LT94-LW94)</f>
        <v xml:space="preserve"> </v>
      </c>
      <c r="LY94" s="65" t="str">
        <f>IF(LU94=0," ",VLOOKUP(LU94,PROTOKOL!$A:$E,5,))</f>
        <v xml:space="preserve"> </v>
      </c>
      <c r="LZ94" s="82" t="str">
        <f>IF(LU94=0," ",LY94*LX94)</f>
        <v xml:space="preserve"> </v>
      </c>
      <c r="MA94" s="65"/>
      <c r="MB94" s="82" t="str">
        <f>IF(MA94=0," ",LZ94/LV94*MA94)</f>
        <v xml:space="preserve"> </v>
      </c>
      <c r="MC94" s="117"/>
      <c r="MD94" s="225">
        <v>25</v>
      </c>
      <c r="ME94" s="61" t="str">
        <f>IF(MG94=0," ",VLOOKUP(MG94,PROTOKOL!$A:$F,6))</f>
        <v>PANTOGRAF LAVABO TAŞLAMA</v>
      </c>
      <c r="MF94" s="62">
        <v>107</v>
      </c>
      <c r="MG94" s="62">
        <v>9</v>
      </c>
      <c r="MH94" s="62">
        <v>7.5</v>
      </c>
      <c r="MI94" s="63">
        <f>IF(MG94=0," ",(VLOOKUP(MG94,PROTOKOL!$A$1:$E$28,2))*MH94)</f>
        <v>65</v>
      </c>
      <c r="MJ94" s="64">
        <f>IF(MF94=0," ",MF94-MI94)</f>
        <v>42</v>
      </c>
      <c r="MK94" s="65">
        <f>IF(MG94=0," ",VLOOKUP(MG94,PROTOKOL!$A:$E,5,))</f>
        <v>0.73722857142857134</v>
      </c>
      <c r="ML94" s="82">
        <f>IF(MG94=0," ",MK94*MJ94)</f>
        <v>30.963599999999996</v>
      </c>
      <c r="MM94" s="61" t="str">
        <f>IF(MO94=0," ",VLOOKUP(MO94,PROTOKOL!$A:$F,6))</f>
        <v xml:space="preserve"> </v>
      </c>
      <c r="MN94" s="66"/>
      <c r="MO94" s="66"/>
      <c r="MP94" s="62"/>
      <c r="MQ94" s="63" t="str">
        <f>IF(MO94=0," ",(VLOOKUP(MO94,PROTOKOL!$A$1:$E$28,2))*MP94)</f>
        <v xml:space="preserve"> </v>
      </c>
      <c r="MR94" s="64" t="str">
        <f>IF(MN94=0," ",MN94-MQ94)</f>
        <v xml:space="preserve"> </v>
      </c>
      <c r="MS94" s="65" t="str">
        <f>IF(MO94=0," ",VLOOKUP(MO94,PROTOKOL!$A:$E,5,))</f>
        <v xml:space="preserve"> </v>
      </c>
      <c r="MT94" s="82" t="str">
        <f>IF(MO94=0," ",MS94*MR94)</f>
        <v xml:space="preserve"> </v>
      </c>
      <c r="MU94" s="65"/>
      <c r="MV94" s="82" t="str">
        <f>IF(MU94=0," ",MT94/MP94*MU94)</f>
        <v xml:space="preserve"> </v>
      </c>
      <c r="MW94" s="117"/>
      <c r="MX94" s="225">
        <v>25</v>
      </c>
      <c r="MY94" s="61" t="str">
        <f>IF(NA94=0," ",VLOOKUP(NA94,PROTOKOL!$A:$F,6))</f>
        <v>WNZL. LAV. VE DUV. ASMA KLZ</v>
      </c>
      <c r="MZ94" s="62">
        <v>220</v>
      </c>
      <c r="NA94" s="62">
        <v>1</v>
      </c>
      <c r="NB94" s="62">
        <v>7.5</v>
      </c>
      <c r="NC94" s="63">
        <f>IF(NA94=0," ",(VLOOKUP(NA94,PROTOKOL!$A$1:$E$28,2))*NB94)</f>
        <v>144</v>
      </c>
      <c r="ND94" s="64">
        <f>IF(MZ94=0," ",MZ94-NC94)</f>
        <v>76</v>
      </c>
      <c r="NE94" s="65">
        <f>IF(NA94=0," ",VLOOKUP(NA94,PROTOKOL!$A:$E,5,))</f>
        <v>0.33951315789473691</v>
      </c>
      <c r="NF94" s="82">
        <f>IF(NA94=0," ",NE94*ND94)</f>
        <v>25.803000000000004</v>
      </c>
      <c r="NG94" s="61" t="str">
        <f>IF(NI94=0," ",VLOOKUP(NI94,PROTOKOL!$A:$F,6))</f>
        <v xml:space="preserve"> </v>
      </c>
      <c r="NH94" s="66"/>
      <c r="NI94" s="66"/>
      <c r="NJ94" s="62"/>
      <c r="NK94" s="63" t="str">
        <f>IF(NI94=0," ",(VLOOKUP(NI94,PROTOKOL!$A$1:$E$28,2))*NJ94)</f>
        <v xml:space="preserve"> </v>
      </c>
      <c r="NL94" s="64" t="str">
        <f>IF(NH94=0," ",NH94-NK94)</f>
        <v xml:space="preserve"> </v>
      </c>
      <c r="NM94" s="65" t="str">
        <f>IF(NI94=0," ",VLOOKUP(NI94,PROTOKOL!$A:$E,5,))</f>
        <v xml:space="preserve"> </v>
      </c>
      <c r="NN94" s="82" t="str">
        <f>IF(NI94=0," ",NM94*NL94)</f>
        <v xml:space="preserve"> </v>
      </c>
      <c r="NO94" s="65"/>
      <c r="NP94" s="82" t="str">
        <f>IF(NO94=0," ",NN94/NJ94*NO94)</f>
        <v xml:space="preserve"> </v>
      </c>
      <c r="NQ94" s="117"/>
      <c r="NR94" s="225">
        <v>25</v>
      </c>
      <c r="NS94" s="61" t="str">
        <f>IF(NU94=0," ",VLOOKUP(NU94,PROTOKOL!$A:$F,6))</f>
        <v>VAKUM TEST</v>
      </c>
      <c r="NT94" s="62">
        <v>240</v>
      </c>
      <c r="NU94" s="62">
        <v>4</v>
      </c>
      <c r="NV94" s="62">
        <v>7.5</v>
      </c>
      <c r="NW94" s="63">
        <f>IF(NU94=0," ",(VLOOKUP(NU94,PROTOKOL!$A$1:$E$28,2))*NV94)</f>
        <v>150</v>
      </c>
      <c r="NX94" s="64">
        <f>IF(NT94=0," ",NT94-NW94)</f>
        <v>90</v>
      </c>
      <c r="NY94" s="65">
        <f>IF(NU94=0," ",VLOOKUP(NU94,PROTOKOL!$A:$E,5,))</f>
        <v>0.32253749999999998</v>
      </c>
      <c r="NZ94" s="82">
        <f>IF(NU94=0," ",NY94*NX94)</f>
        <v>29.028374999999997</v>
      </c>
      <c r="OA94" s="61" t="str">
        <f>IF(OC94=0," ",VLOOKUP(OC94,PROTOKOL!$A:$F,6))</f>
        <v xml:space="preserve"> </v>
      </c>
      <c r="OB94" s="66"/>
      <c r="OC94" s="66"/>
      <c r="OD94" s="62"/>
      <c r="OE94" s="63" t="str">
        <f>IF(OC94=0," ",(VLOOKUP(OC94,PROTOKOL!$A$1:$E$28,2))*OD94)</f>
        <v xml:space="preserve"> </v>
      </c>
      <c r="OF94" s="64" t="str">
        <f>IF(OB94=0," ",OB94-OE94)</f>
        <v xml:space="preserve"> </v>
      </c>
      <c r="OG94" s="65" t="str">
        <f>IF(OC94=0," ",VLOOKUP(OC94,PROTOKOL!$A:$E,5,))</f>
        <v xml:space="preserve"> </v>
      </c>
      <c r="OH94" s="82" t="str">
        <f>IF(OC94=0," ",OG94*OF94)</f>
        <v xml:space="preserve"> </v>
      </c>
      <c r="OI94" s="65"/>
      <c r="OJ94" s="82" t="str">
        <f>IF(OI94=0," ",OH94/OD94*OI94)</f>
        <v xml:space="preserve"> </v>
      </c>
      <c r="OK94" s="117"/>
      <c r="OL94" s="207">
        <v>25</v>
      </c>
      <c r="OM94" s="225">
        <v>25</v>
      </c>
      <c r="ON94" s="61" t="str">
        <f>IF(OP94=0," ",VLOOKUP(OP94,PROTOKOL!$A:$F,6))</f>
        <v>WNZL. LAV. VE DUV. ASMA KLZ</v>
      </c>
      <c r="OO94" s="62">
        <v>230</v>
      </c>
      <c r="OP94" s="62">
        <v>1</v>
      </c>
      <c r="OQ94" s="62">
        <v>7.5</v>
      </c>
      <c r="OR94" s="63">
        <f>IF(OP94=0," ",(VLOOKUP(OP94,PROTOKOL!$A$1:$E$28,2))*OQ94)</f>
        <v>144</v>
      </c>
      <c r="OS94" s="64">
        <f t="shared" si="193"/>
        <v>86</v>
      </c>
      <c r="OT94" s="65">
        <f>IF(OP94=0," ",VLOOKUP(OP94,PROTOKOL!$A:$E,5,))</f>
        <v>0.33951315789473691</v>
      </c>
      <c r="OU94" s="82">
        <f t="shared" si="194"/>
        <v>29.198131578947375</v>
      </c>
      <c r="OV94" s="61" t="str">
        <f>IF(OX94=0," ",VLOOKUP(OX94,PROTOKOL!$A:$F,6))</f>
        <v xml:space="preserve"> </v>
      </c>
      <c r="OW94" s="66"/>
      <c r="OX94" s="66"/>
      <c r="OY94" s="62"/>
      <c r="OZ94" s="63" t="str">
        <f>IF(OX94=0," ",(VLOOKUP(OX94,PROTOKOL!$A$1:$E$28,2))*OY94)</f>
        <v xml:space="preserve"> </v>
      </c>
      <c r="PA94" s="64" t="str">
        <f t="shared" si="219"/>
        <v xml:space="preserve"> </v>
      </c>
      <c r="PB94" s="65" t="str">
        <f>IF(OX94=0," ",VLOOKUP(OX94,PROTOKOL!$A:$E,5,))</f>
        <v xml:space="preserve"> </v>
      </c>
      <c r="PC94" s="82" t="str">
        <f t="shared" si="220"/>
        <v xml:space="preserve"> </v>
      </c>
      <c r="PD94" s="82">
        <f t="shared" si="221"/>
        <v>0</v>
      </c>
      <c r="PE94" s="82" t="str">
        <f t="shared" si="222"/>
        <v xml:space="preserve"> </v>
      </c>
      <c r="PF94" s="117"/>
      <c r="PG94" s="225">
        <v>25</v>
      </c>
      <c r="PH94" s="61" t="str">
        <f>IF(PJ94=0," ",VLOOKUP(PJ94,PROTOKOL!$A:$F,6))</f>
        <v>PANTOGRAF LAVABO TAŞLAMA</v>
      </c>
      <c r="PI94" s="62">
        <v>105</v>
      </c>
      <c r="PJ94" s="62">
        <v>9</v>
      </c>
      <c r="PK94" s="62">
        <v>7.5</v>
      </c>
      <c r="PL94" s="63">
        <f>IF(PJ94=0," ",(VLOOKUP(PJ94,PROTOKOL!$A$1:$E$28,2))*PK94)</f>
        <v>65</v>
      </c>
      <c r="PM94" s="64">
        <f>IF(PI94=0," ",PI94-PL94)</f>
        <v>40</v>
      </c>
      <c r="PN94" s="65">
        <f>IF(PJ94=0," ",VLOOKUP(PJ94,PROTOKOL!$A:$E,5,))</f>
        <v>0.73722857142857134</v>
      </c>
      <c r="PO94" s="82">
        <f>IF(PJ94=0," ",PN94*PM94)</f>
        <v>29.489142857142852</v>
      </c>
      <c r="PP94" s="61" t="str">
        <f>IF(PR94=0," ",VLOOKUP(PR94,PROTOKOL!$A:$F,6))</f>
        <v xml:space="preserve"> </v>
      </c>
      <c r="PQ94" s="66"/>
      <c r="PR94" s="66"/>
      <c r="PS94" s="62"/>
      <c r="PT94" s="63" t="str">
        <f>IF(PR94=0," ",(VLOOKUP(PR94,PROTOKOL!$A$1:$E$28,2))*PS94)</f>
        <v xml:space="preserve"> </v>
      </c>
      <c r="PU94" s="64" t="str">
        <f>IF(PQ94=0," ",PQ94-PT94)</f>
        <v xml:space="preserve"> </v>
      </c>
      <c r="PV94" s="65" t="str">
        <f>IF(PR94=0," ",VLOOKUP(PR94,PROTOKOL!$A:$E,5,))</f>
        <v xml:space="preserve"> </v>
      </c>
      <c r="PW94" s="82" t="str">
        <f>IF(PR94=0," ",PV94*PU94)</f>
        <v xml:space="preserve"> </v>
      </c>
      <c r="PX94" s="65"/>
      <c r="PY94" s="82" t="str">
        <f>IF(PX94=0," ",PW94/PS94*PX94)</f>
        <v xml:space="preserve"> </v>
      </c>
      <c r="PZ94" s="117"/>
      <c r="QA94" s="117"/>
      <c r="QB94" s="117"/>
      <c r="QC94" s="117"/>
      <c r="QD94" s="117"/>
      <c r="QE94" s="117"/>
      <c r="QF94" s="117"/>
      <c r="QG94" s="117"/>
      <c r="QH94" s="117"/>
      <c r="QI94" s="117"/>
      <c r="QJ94" s="117"/>
      <c r="QK94" s="117"/>
      <c r="QL94" s="117"/>
      <c r="QM94" s="117"/>
      <c r="QN94" s="117"/>
      <c r="QO94" s="117"/>
    </row>
    <row r="95" spans="1:457" ht="12.75" customHeight="1">
      <c r="B95" s="226"/>
      <c r="C95" s="61" t="str">
        <f>IF(E95=0," ",VLOOKUP(E95,PROTOKOL!$A:$F,6))</f>
        <v xml:space="preserve"> </v>
      </c>
      <c r="D95" s="62"/>
      <c r="E95" s="62"/>
      <c r="F95" s="62"/>
      <c r="G95" s="63" t="str">
        <f>IF(E95=0," ",(VLOOKUP(E95,PROTOKOL!$A$1:$E$28,2))*F95)</f>
        <v xml:space="preserve"> </v>
      </c>
      <c r="H95" s="64" t="str">
        <f>IF(D95=0," ",D95-G95)</f>
        <v xml:space="preserve"> </v>
      </c>
      <c r="I95" s="65" t="str">
        <f>IF(E95=0," ",VLOOKUP(E95,PROTOKOL!$A:$E,5,))</f>
        <v xml:space="preserve"> </v>
      </c>
      <c r="J95" s="82" t="str">
        <f>IF(E95=0," ",I95*H95)</f>
        <v xml:space="preserve"> </v>
      </c>
      <c r="K95" s="61" t="str">
        <f>IF(M95=0," ",VLOOKUP(M95,PROTOKOL!$A:$F,6))</f>
        <v xml:space="preserve"> </v>
      </c>
      <c r="L95" s="66"/>
      <c r="M95" s="66"/>
      <c r="N95" s="62"/>
      <c r="O95" s="63" t="str">
        <f>IF(M95=0," ",(VLOOKUP(M95,PROTOKOL!$A$1:$E$28,2))*N95)</f>
        <v xml:space="preserve"> </v>
      </c>
      <c r="P95" s="64" t="str">
        <f>IF(L95=0," ",L95-O95)</f>
        <v xml:space="preserve"> </v>
      </c>
      <c r="Q95" s="65" t="str">
        <f>IF(M95=0," ",VLOOKUP(M95,PROTOKOL!$A:$E,5,))</f>
        <v xml:space="preserve"> </v>
      </c>
      <c r="R95" s="82" t="str">
        <f>IF(M95=0," ",Q95*P95)</f>
        <v xml:space="preserve"> </v>
      </c>
      <c r="S95" s="65"/>
      <c r="T95" s="82" t="str">
        <f>IF(S95=0," ",R95/N95*S95)</f>
        <v xml:space="preserve"> </v>
      </c>
      <c r="U95" s="185" t="str">
        <f>IF(F94+F95+F96=7.5,"ü","û")</f>
        <v>ü</v>
      </c>
      <c r="V95" s="226"/>
      <c r="W95" s="61" t="s">
        <v>115</v>
      </c>
      <c r="X95" s="62"/>
      <c r="Y95" s="62"/>
      <c r="Z95" s="62"/>
      <c r="AA95" s="63" t="str">
        <f>IF(Y95=0," ",(VLOOKUP(Y95,PROTOKOL!$A$1:$E$28,2))*Z95)</f>
        <v xml:space="preserve"> </v>
      </c>
      <c r="AB95" s="64" t="str">
        <f>IF(X95=0," ",X95-AA95)</f>
        <v xml:space="preserve"> </v>
      </c>
      <c r="AC95" s="65" t="str">
        <f>IF(Y95=0," ",VLOOKUP(Y95,PROTOKOL!$A:$E,5,))</f>
        <v xml:space="preserve"> </v>
      </c>
      <c r="AD95" s="82" t="str">
        <f>IF(Y95=0," ",AC95*AB95)</f>
        <v xml:space="preserve"> </v>
      </c>
      <c r="AE95" s="61" t="str">
        <f>IF(AG95=0," ",VLOOKUP(AG95,PROTOKOL!$A:$F,6))</f>
        <v xml:space="preserve"> </v>
      </c>
      <c r="AF95" s="66"/>
      <c r="AG95" s="66"/>
      <c r="AH95" s="62"/>
      <c r="AI95" s="63" t="str">
        <f>IF(AG95=0," ",(VLOOKUP(AG95,PROTOKOL!$A$1:$E$28,2))*AH95)</f>
        <v xml:space="preserve"> </v>
      </c>
      <c r="AJ95" s="64" t="str">
        <f>IF(AF95=0," ",AF95-AI95)</f>
        <v xml:space="preserve"> </v>
      </c>
      <c r="AK95" s="65" t="str">
        <f>IF(AG95=0," ",VLOOKUP(AG95,PROTOKOL!$A:$E,5,))</f>
        <v xml:space="preserve"> </v>
      </c>
      <c r="AL95" s="82" t="str">
        <f>IF(AG95=0," ",AK95*AJ95)</f>
        <v xml:space="preserve"> </v>
      </c>
      <c r="AM95" s="65"/>
      <c r="AN95" s="82" t="str">
        <f>IF(AM95=0," ",AL95/AH95*AM95)</f>
        <v xml:space="preserve"> </v>
      </c>
      <c r="AO95" s="185" t="str">
        <f>IF(Z94+Z95+Z96=7.5,"ü","û")</f>
        <v>û</v>
      </c>
      <c r="AP95" s="226"/>
      <c r="AQ95" s="61" t="str">
        <f>IF(AS95=0," ",VLOOKUP(AS95,PROTOKOL!$A:$F,6))</f>
        <v xml:space="preserve"> </v>
      </c>
      <c r="AR95" s="62"/>
      <c r="AS95" s="62"/>
      <c r="AT95" s="62"/>
      <c r="AU95" s="63" t="str">
        <f>IF(AS95=0," ",(VLOOKUP(AS95,PROTOKOL!$A$1:$E$28,2))*AT95)</f>
        <v xml:space="preserve"> </v>
      </c>
      <c r="AV95" s="64" t="str">
        <f>IF(AR95=0," ",AR95-AU95)</f>
        <v xml:space="preserve"> </v>
      </c>
      <c r="AW95" s="65" t="str">
        <f>IF(AS95=0," ",VLOOKUP(AS95,PROTOKOL!$A:$E,5,))</f>
        <v xml:space="preserve"> </v>
      </c>
      <c r="AX95" s="82" t="str">
        <f>IF(AS95=0," ",AW95*AV95)</f>
        <v xml:space="preserve"> </v>
      </c>
      <c r="AY95" s="61" t="str">
        <f>IF(BA95=0," ",VLOOKUP(BA95,PROTOKOL!$A:$F,6))</f>
        <v xml:space="preserve"> </v>
      </c>
      <c r="AZ95" s="66"/>
      <c r="BA95" s="66"/>
      <c r="BB95" s="62"/>
      <c r="BC95" s="63" t="str">
        <f>IF(BA95=0," ",(VLOOKUP(BA95,PROTOKOL!$A$1:$E$28,2))*BB95)</f>
        <v xml:space="preserve"> </v>
      </c>
      <c r="BD95" s="64" t="str">
        <f>IF(AZ95=0," ",AZ95-BC95)</f>
        <v xml:space="preserve"> </v>
      </c>
      <c r="BE95" s="65" t="str">
        <f>IF(BA95=0," ",VLOOKUP(BA95,PROTOKOL!$A:$E,5,))</f>
        <v xml:space="preserve"> </v>
      </c>
      <c r="BF95" s="82" t="str">
        <f>IF(BA95=0," ",BE95*BD95)</f>
        <v xml:space="preserve"> </v>
      </c>
      <c r="BG95" s="65"/>
      <c r="BH95" s="82" t="str">
        <f>IF(BG95=0," ",BF95/BB95*BG95)</f>
        <v xml:space="preserve"> </v>
      </c>
      <c r="BI95" s="185" t="str">
        <f>IF(AT94+AT95+AT96=7.5,"ü","û")</f>
        <v>ü</v>
      </c>
      <c r="BJ95" s="226"/>
      <c r="BK95" s="61" t="str">
        <f>IF(BM95=0," ",VLOOKUP(BM95,PROTOKOL!$A:$F,6))</f>
        <v xml:space="preserve"> </v>
      </c>
      <c r="BL95" s="62"/>
      <c r="BM95" s="62"/>
      <c r="BN95" s="62"/>
      <c r="BO95" s="63" t="str">
        <f>IF(BM95=0," ",(VLOOKUP(BM95,PROTOKOL!$A$1:$E$28,2))*BN95)</f>
        <v xml:space="preserve"> </v>
      </c>
      <c r="BP95" s="64" t="str">
        <f>IF(BL95=0," ",BL95-BO95)</f>
        <v xml:space="preserve"> </v>
      </c>
      <c r="BQ95" s="65" t="str">
        <f>IF(BM95=0," ",VLOOKUP(BM95,PROTOKOL!$A:$E,5,))</f>
        <v xml:space="preserve"> </v>
      </c>
      <c r="BR95" s="82" t="str">
        <f>IF(BM95=0," ",BQ95*BP95)</f>
        <v xml:space="preserve"> </v>
      </c>
      <c r="BS95" s="61" t="str">
        <f>IF(BU95=0," ",VLOOKUP(BU95,PROTOKOL!$A:$F,6))</f>
        <v xml:space="preserve"> </v>
      </c>
      <c r="BT95" s="66"/>
      <c r="BU95" s="66"/>
      <c r="BV95" s="62"/>
      <c r="BW95" s="63" t="str">
        <f>IF(BU95=0," ",(VLOOKUP(BU95,PROTOKOL!$A$1:$E$28,2))*BV95)</f>
        <v xml:space="preserve"> </v>
      </c>
      <c r="BX95" s="64" t="str">
        <f>IF(BT95=0," ",BT95-BW95)</f>
        <v xml:space="preserve"> </v>
      </c>
      <c r="BY95" s="65" t="str">
        <f>IF(BU95=0," ",VLOOKUP(BU95,PROTOKOL!$A:$E,5,))</f>
        <v xml:space="preserve"> </v>
      </c>
      <c r="BZ95" s="82" t="str">
        <f>IF(BU95=0," ",BY95*BX95)</f>
        <v xml:space="preserve"> </v>
      </c>
      <c r="CA95" s="65"/>
      <c r="CB95" s="82" t="str">
        <f>IF(CA95=0," ",BZ95/BV95*CA95)</f>
        <v xml:space="preserve"> </v>
      </c>
      <c r="CC95" s="185" t="str">
        <f>IF(AT94+AT95+AT96=7.5,"ü","û")</f>
        <v>ü</v>
      </c>
      <c r="CD95" s="226"/>
      <c r="CE95" s="61" t="str">
        <f>IF(CG95=0," ",VLOOKUP(CG95,PROTOKOL!$A:$F,6))</f>
        <v>ÜRÜN KONTROL</v>
      </c>
      <c r="CF95" s="62">
        <v>1</v>
      </c>
      <c r="CG95" s="62">
        <v>19</v>
      </c>
      <c r="CH95" s="62">
        <v>1</v>
      </c>
      <c r="CI95" s="63">
        <f>IF(CG95=0," ",(VLOOKUP(CG95,PROTOKOL!$A$1:$E$28,2))*CH95)</f>
        <v>0</v>
      </c>
      <c r="CJ95" s="64">
        <f>IF(CF95=0," ",CF95-CI95)</f>
        <v>1</v>
      </c>
      <c r="CK95" s="65">
        <f>IF(CG95=0," ",VLOOKUP(CG95,PROTOKOL!$A:$E,5,))</f>
        <v>22.864891602375288</v>
      </c>
      <c r="CL95" s="82">
        <f>IF(CG95=0," ",CK95*CJ95)/7.5*1</f>
        <v>3.0486522136500382</v>
      </c>
      <c r="CM95" s="61" t="str">
        <f>IF(CO95=0," ",VLOOKUP(CO95,PROTOKOL!$A:$F,6))</f>
        <v xml:space="preserve"> </v>
      </c>
      <c r="CN95" s="66"/>
      <c r="CO95" s="66"/>
      <c r="CP95" s="62"/>
      <c r="CQ95" s="63" t="str">
        <f>IF(CO95=0," ",(VLOOKUP(CO95,PROTOKOL!$A$1:$E$28,2))*CP95)</f>
        <v xml:space="preserve"> </v>
      </c>
      <c r="CR95" s="64" t="str">
        <f>IF(CN95=0," ",CN95-CQ95)</f>
        <v xml:space="preserve"> </v>
      </c>
      <c r="CS95" s="65" t="str">
        <f>IF(CO95=0," ",VLOOKUP(CO95,PROTOKOL!$A:$E,5,))</f>
        <v xml:space="preserve"> </v>
      </c>
      <c r="CT95" s="82" t="str">
        <f>IF(CO95=0," ",CS95*CR95)</f>
        <v xml:space="preserve"> </v>
      </c>
      <c r="CU95" s="65"/>
      <c r="CV95" s="82" t="str">
        <f>IF(CU95=0," ",CT95/CP95*CU95)</f>
        <v xml:space="preserve"> </v>
      </c>
      <c r="CW95" s="185" t="str">
        <f>IF(CH94+CH95+CH96=7.5,"ü","û")</f>
        <v>ü</v>
      </c>
      <c r="CX95" s="226"/>
      <c r="CY95" s="61" t="str">
        <f>IF(DA95=0," ",VLOOKUP(DA95,PROTOKOL!$A:$F,6))</f>
        <v xml:space="preserve"> </v>
      </c>
      <c r="CZ95" s="62"/>
      <c r="DA95" s="62"/>
      <c r="DB95" s="62"/>
      <c r="DC95" s="63" t="str">
        <f>IF(DA95=0," ",(VLOOKUP(DA95,PROTOKOL!$A$1:$E$28,2))*DB95)</f>
        <v xml:space="preserve"> </v>
      </c>
      <c r="DD95" s="64" t="str">
        <f>IF(CZ95=0," ",CZ95-DC95)</f>
        <v xml:space="preserve"> </v>
      </c>
      <c r="DE95" s="65" t="str">
        <f>IF(DA95=0," ",VLOOKUP(DA95,PROTOKOL!$A:$E,5,))</f>
        <v xml:space="preserve"> </v>
      </c>
      <c r="DF95" s="82" t="str">
        <f>IF(DA95=0," ",DE95*DD95)</f>
        <v xml:space="preserve"> </v>
      </c>
      <c r="DG95" s="61" t="str">
        <f>IF(DI95=0," ",VLOOKUP(DI95,PROTOKOL!$A:$F,6))</f>
        <v xml:space="preserve"> </v>
      </c>
      <c r="DH95" s="66"/>
      <c r="DI95" s="66"/>
      <c r="DJ95" s="62"/>
      <c r="DK95" s="63" t="str">
        <f>IF(DI95=0," ",(VLOOKUP(DI95,PROTOKOL!$A$1:$E$28,2))*DJ95)</f>
        <v xml:space="preserve"> </v>
      </c>
      <c r="DL95" s="64" t="str">
        <f>IF(DH95=0," ",DH95-DK95)</f>
        <v xml:space="preserve"> </v>
      </c>
      <c r="DM95" s="65" t="str">
        <f>IF(DI95=0," ",VLOOKUP(DI95,PROTOKOL!$A:$E,5,))</f>
        <v xml:space="preserve"> </v>
      </c>
      <c r="DN95" s="82" t="str">
        <f>IF(DI95=0," ",DM95*DL95)</f>
        <v xml:space="preserve"> </v>
      </c>
      <c r="DO95" s="65"/>
      <c r="DP95" s="82" t="str">
        <f>IF(DO95=0," ",DN95/DJ95*DO95)</f>
        <v xml:space="preserve"> </v>
      </c>
      <c r="DQ95" s="185" t="str">
        <f>IF(DB94+DB95+DB96=7.5,"ü","û")</f>
        <v>ü</v>
      </c>
      <c r="DR95" s="226"/>
      <c r="DS95" s="61" t="str">
        <f>IF(DU95=0," ",VLOOKUP(DU95,PROTOKOL!$A:$F,6))</f>
        <v xml:space="preserve"> </v>
      </c>
      <c r="DT95" s="62"/>
      <c r="DU95" s="62"/>
      <c r="DV95" s="62"/>
      <c r="DW95" s="63" t="str">
        <f>IF(DU95=0," ",(VLOOKUP(DU95,PROTOKOL!$A$1:$E$28,2))*DV95)</f>
        <v xml:space="preserve"> </v>
      </c>
      <c r="DX95" s="64" t="str">
        <f>IF(DT95=0," ",DT95-DW95)</f>
        <v xml:space="preserve"> </v>
      </c>
      <c r="DY95" s="65" t="str">
        <f>IF(DU95=0," ",VLOOKUP(DU95,PROTOKOL!$A:$E,5,))</f>
        <v xml:space="preserve"> </v>
      </c>
      <c r="DZ95" s="82" t="str">
        <f>IF(DU95=0," ",DY95*DX95)</f>
        <v xml:space="preserve"> </v>
      </c>
      <c r="EA95" s="61" t="str">
        <f>IF(EC95=0," ",VLOOKUP(EC95,PROTOKOL!$A:$F,6))</f>
        <v xml:space="preserve"> </v>
      </c>
      <c r="EB95" s="66"/>
      <c r="EC95" s="66"/>
      <c r="ED95" s="62"/>
      <c r="EE95" s="63" t="str">
        <f>IF(EC95=0," ",(VLOOKUP(EC95,PROTOKOL!$A$1:$E$28,2))*ED95)</f>
        <v xml:space="preserve"> </v>
      </c>
      <c r="EF95" s="64" t="str">
        <f>IF(EB95=0," ",EB95-EE95)</f>
        <v xml:space="preserve"> </v>
      </c>
      <c r="EG95" s="65" t="str">
        <f>IF(EC95=0," ",VLOOKUP(EC95,PROTOKOL!$A:$E,5,))</f>
        <v xml:space="preserve"> </v>
      </c>
      <c r="EH95" s="82" t="str">
        <f>IF(EC95=0," ",EG95*EF95)</f>
        <v xml:space="preserve"> </v>
      </c>
      <c r="EI95" s="65"/>
      <c r="EJ95" s="82" t="str">
        <f>IF(EI95=0," ",EH95/ED95*EI95)</f>
        <v xml:space="preserve"> </v>
      </c>
      <c r="EK95" s="185" t="str">
        <f>IF(DB94+DB95+DB96=7.5,"ü","û")</f>
        <v>ü</v>
      </c>
      <c r="EL95" s="226"/>
      <c r="EM95" s="61" t="str">
        <f>IF(EO95=0," ",VLOOKUP(EO95,PROTOKOL!$A:$F,6))</f>
        <v>ÜRÜN KONTROL</v>
      </c>
      <c r="EN95" s="62">
        <v>1</v>
      </c>
      <c r="EO95" s="62">
        <v>19</v>
      </c>
      <c r="EP95" s="62">
        <v>1</v>
      </c>
      <c r="EQ95" s="63">
        <f>IF(EO95=0," ",(VLOOKUP(EO95,PROTOKOL!$A$1:$E$28,2))*EP95)</f>
        <v>0</v>
      </c>
      <c r="ER95" s="64">
        <f>IF(EN95=0," ",EN95-EQ95)</f>
        <v>1</v>
      </c>
      <c r="ES95" s="65">
        <f>IF(EO95=0," ",VLOOKUP(EO95,PROTOKOL!$A:$E,5,))</f>
        <v>22.864891602375288</v>
      </c>
      <c r="ET95" s="82">
        <f>IF(EO95=0," ",ES95*ER95)/7.5*1</f>
        <v>3.0486522136500382</v>
      </c>
      <c r="EU95" s="61" t="str">
        <f>IF(EW95=0," ",VLOOKUP(EW95,PROTOKOL!$A:$F,6))</f>
        <v xml:space="preserve"> </v>
      </c>
      <c r="EV95" s="66"/>
      <c r="EW95" s="66"/>
      <c r="EX95" s="62"/>
      <c r="EY95" s="63" t="str">
        <f>IF(EW95=0," ",(VLOOKUP(EW95,PROTOKOL!$A$1:$E$28,2))*EX95)</f>
        <v xml:space="preserve"> </v>
      </c>
      <c r="EZ95" s="64" t="str">
        <f>IF(EV95=0," ",EV95-EY95)</f>
        <v xml:space="preserve"> </v>
      </c>
      <c r="FA95" s="65" t="str">
        <f>IF(EW95=0," ",VLOOKUP(EW95,PROTOKOL!$A:$E,5,))</f>
        <v xml:space="preserve"> </v>
      </c>
      <c r="FB95" s="82" t="str">
        <f>IF(EW95=0," ",FA95*EZ95)</f>
        <v xml:space="preserve"> </v>
      </c>
      <c r="FC95" s="65"/>
      <c r="FD95" s="82" t="str">
        <f>IF(FC95=0," ",FB95/EX95*FC95)</f>
        <v xml:space="preserve"> </v>
      </c>
      <c r="FE95" s="185" t="str">
        <f>IF(EP94+EP95+EP96=7.5,"ü","û")</f>
        <v>ü</v>
      </c>
      <c r="FF95" s="226"/>
      <c r="FG95" s="61" t="s">
        <v>115</v>
      </c>
      <c r="FH95" s="62"/>
      <c r="FI95" s="62"/>
      <c r="FJ95" s="62"/>
      <c r="FK95" s="63" t="str">
        <f>IF(FI95=0," ",(VLOOKUP(FI95,PROTOKOL!$A$1:$E$28,2))*FJ95)</f>
        <v xml:space="preserve"> </v>
      </c>
      <c r="FL95" s="64" t="str">
        <f>IF(FH95=0," ",FH95-FK95)</f>
        <v xml:space="preserve"> </v>
      </c>
      <c r="FM95" s="65" t="str">
        <f>IF(FI95=0," ",VLOOKUP(FI95,PROTOKOL!$A:$E,5,))</f>
        <v xml:space="preserve"> </v>
      </c>
      <c r="FN95" s="82" t="str">
        <f>IF(FI95=0," ",FM95*FL95)</f>
        <v xml:space="preserve"> </v>
      </c>
      <c r="FO95" s="61" t="str">
        <f>IF(FQ95=0," ",VLOOKUP(FQ95,PROTOKOL!$A:$F,6))</f>
        <v xml:space="preserve"> </v>
      </c>
      <c r="FP95" s="66"/>
      <c r="FQ95" s="66"/>
      <c r="FR95" s="62"/>
      <c r="FS95" s="63" t="str">
        <f>IF(FQ95=0," ",(VLOOKUP(FQ95,PROTOKOL!$A$1:$E$28,2))*FR95)</f>
        <v xml:space="preserve"> </v>
      </c>
      <c r="FT95" s="64" t="str">
        <f>IF(FP95=0," ",FP95-FS95)</f>
        <v xml:space="preserve"> </v>
      </c>
      <c r="FU95" s="65" t="str">
        <f>IF(FQ95=0," ",VLOOKUP(FQ95,PROTOKOL!$A:$E,5,))</f>
        <v xml:space="preserve"> </v>
      </c>
      <c r="FV95" s="82" t="str">
        <f>IF(FQ95=0," ",FU95*FT95)</f>
        <v xml:space="preserve"> </v>
      </c>
      <c r="FW95" s="65"/>
      <c r="FX95" s="82" t="str">
        <f>IF(FW95=0," ",FV95/FR95*FW95)</f>
        <v xml:space="preserve"> </v>
      </c>
      <c r="FY95" s="185" t="str">
        <f>IF(EP94+EP95+EP96=7.5,"ü","û")</f>
        <v>ü</v>
      </c>
      <c r="FZ95" s="226"/>
      <c r="GA95" s="61" t="str">
        <f>IF(GC95=0," ",VLOOKUP(GC95,PROTOKOL!$A:$F,6))</f>
        <v xml:space="preserve"> </v>
      </c>
      <c r="GB95" s="62"/>
      <c r="GC95" s="62"/>
      <c r="GD95" s="62"/>
      <c r="GE95" s="63" t="str">
        <f>IF(GC95=0," ",(VLOOKUP(GC95,PROTOKOL!$A$1:$E$28,2))*GD95)</f>
        <v xml:space="preserve"> </v>
      </c>
      <c r="GF95" s="64" t="str">
        <f>IF(GB95=0," ",GB95-GE95)</f>
        <v xml:space="preserve"> </v>
      </c>
      <c r="GG95" s="65" t="str">
        <f>IF(GC95=0," ",VLOOKUP(GC95,PROTOKOL!$A:$E,5,))</f>
        <v xml:space="preserve"> </v>
      </c>
      <c r="GH95" s="82" t="str">
        <f>IF(GC95=0," ",GG95*GF95)</f>
        <v xml:space="preserve"> </v>
      </c>
      <c r="GI95" s="61" t="str">
        <f>IF(GK95=0," ",VLOOKUP(GK95,PROTOKOL!$A:$F,6))</f>
        <v xml:space="preserve"> </v>
      </c>
      <c r="GJ95" s="66"/>
      <c r="GK95" s="66"/>
      <c r="GL95" s="62"/>
      <c r="GM95" s="63" t="str">
        <f>IF(GK95=0," ",(VLOOKUP(GK95,PROTOKOL!$A$1:$E$28,2))*GL95)</f>
        <v xml:space="preserve"> </v>
      </c>
      <c r="GN95" s="64" t="str">
        <f>IF(GJ95=0," ",GJ95-GM95)</f>
        <v xml:space="preserve"> </v>
      </c>
      <c r="GO95" s="65" t="str">
        <f>IF(GK95=0," ",VLOOKUP(GK95,PROTOKOL!$A:$E,5,))</f>
        <v xml:space="preserve"> </v>
      </c>
      <c r="GP95" s="82" t="str">
        <f>IF(GK95=0," ",GO95*GN95)</f>
        <v xml:space="preserve"> </v>
      </c>
      <c r="GQ95" s="65"/>
      <c r="GR95" s="82" t="str">
        <f>IF(GQ95=0," ",GP95/GL95*GQ95)</f>
        <v xml:space="preserve"> </v>
      </c>
      <c r="GS95" s="185" t="str">
        <f>IF(GD94+GD95+GD96=7.5,"ü","û")</f>
        <v>ü</v>
      </c>
      <c r="GT95" s="226"/>
      <c r="GU95" s="61" t="str">
        <f>IF(GW95=0," ",VLOOKUP(GW95,PROTOKOL!$A:$F,6))</f>
        <v>KOKU TESTİ</v>
      </c>
      <c r="GV95" s="62">
        <v>1</v>
      </c>
      <c r="GW95" s="62">
        <v>16</v>
      </c>
      <c r="GX95" s="62">
        <v>1.5</v>
      </c>
      <c r="GY95" s="63">
        <f>IF(GW95=0," ",(VLOOKUP(GW95,PROTOKOL!$A$1:$E$28,2))*GX95)</f>
        <v>0</v>
      </c>
      <c r="GZ95" s="64">
        <f>IF(GV95=0," ",GV95-GY95)</f>
        <v>1</v>
      </c>
      <c r="HA95" s="65">
        <f>IF(GW95=0," ",VLOOKUP(GW95,PROTOKOL!$A:$E,5,))</f>
        <v>25.405435113750318</v>
      </c>
      <c r="HB95" s="82">
        <f>IF(GW95=0," ",HA95*GZ95)/7.5*1.5</f>
        <v>5.0810870227500642</v>
      </c>
      <c r="HC95" s="61" t="str">
        <f>IF(HE95=0," ",VLOOKUP(HE95,PROTOKOL!$A:$F,6))</f>
        <v xml:space="preserve"> </v>
      </c>
      <c r="HD95" s="66"/>
      <c r="HE95" s="66"/>
      <c r="HF95" s="62"/>
      <c r="HG95" s="63" t="str">
        <f>IF(HE95=0," ",(VLOOKUP(HE95,PROTOKOL!$A$1:$E$28,2))*HF95)</f>
        <v xml:space="preserve"> </v>
      </c>
      <c r="HH95" s="64" t="str">
        <f>IF(HD95=0," ",HD95-HG95)</f>
        <v xml:space="preserve"> </v>
      </c>
      <c r="HI95" s="65" t="str">
        <f>IF(HE95=0," ",VLOOKUP(HE95,PROTOKOL!$A:$E,5,))</f>
        <v xml:space="preserve"> </v>
      </c>
      <c r="HJ95" s="82" t="str">
        <f>IF(HE95=0," ",HI95*HH95)</f>
        <v xml:space="preserve"> </v>
      </c>
      <c r="HK95" s="65"/>
      <c r="HL95" s="82" t="str">
        <f>IF(HK95=0," ",HJ95/HF95*HK95)</f>
        <v xml:space="preserve"> </v>
      </c>
      <c r="HM95" s="185" t="str">
        <f>IF(GX94+GX95+GX96=7.5,"ü","û")</f>
        <v>ü</v>
      </c>
      <c r="HN95" s="226"/>
      <c r="HO95" s="61" t="str">
        <f>IF(HQ95=0," ",VLOOKUP(HQ95,PROTOKOL!$A:$F,6))</f>
        <v xml:space="preserve"> </v>
      </c>
      <c r="HP95" s="62"/>
      <c r="HQ95" s="62"/>
      <c r="HR95" s="62"/>
      <c r="HS95" s="63" t="str">
        <f>IF(HQ95=0," ",(VLOOKUP(HQ95,PROTOKOL!$A$1:$E$28,2))*HR95)</f>
        <v xml:space="preserve"> </v>
      </c>
      <c r="HT95" s="64" t="str">
        <f>IF(HP95=0," ",HP95-HS95)</f>
        <v xml:space="preserve"> </v>
      </c>
      <c r="HU95" s="65" t="str">
        <f>IF(HQ95=0," ",VLOOKUP(HQ95,PROTOKOL!$A:$E,5,))</f>
        <v xml:space="preserve"> </v>
      </c>
      <c r="HV95" s="82" t="str">
        <f>IF(HQ95=0," ",HU95*HT95)</f>
        <v xml:space="preserve"> </v>
      </c>
      <c r="HW95" s="61" t="str">
        <f>IF(HY95=0," ",VLOOKUP(HY95,PROTOKOL!$A:$F,6))</f>
        <v xml:space="preserve"> </v>
      </c>
      <c r="HX95" s="66"/>
      <c r="HY95" s="66"/>
      <c r="HZ95" s="62"/>
      <c r="IA95" s="63" t="str">
        <f>IF(HY95=0," ",(VLOOKUP(HY95,PROTOKOL!$A$1:$E$28,2))*HZ95)</f>
        <v xml:space="preserve"> </v>
      </c>
      <c r="IB95" s="64" t="str">
        <f>IF(HX95=0," ",HX95-IA95)</f>
        <v xml:space="preserve"> </v>
      </c>
      <c r="IC95" s="65" t="str">
        <f>IF(HY95=0," ",VLOOKUP(HY95,PROTOKOL!$A:$E,5,))</f>
        <v xml:space="preserve"> </v>
      </c>
      <c r="ID95" s="82" t="str">
        <f>IF(HY95=0," ",IC95*IB95)</f>
        <v xml:space="preserve"> </v>
      </c>
      <c r="IE95" s="65"/>
      <c r="IF95" s="82" t="str">
        <f>IF(IE95=0," ",ID95/HZ95*IE95)</f>
        <v xml:space="preserve"> </v>
      </c>
      <c r="IG95" s="185" t="str">
        <f>IF(HR94+HR95+HR96=7.5,"ü","û")</f>
        <v>ü</v>
      </c>
      <c r="IH95" s="226"/>
      <c r="II95" s="61" t="str">
        <f>IF(IK95=0," ",VLOOKUP(IK95,PROTOKOL!$A:$F,6))</f>
        <v xml:space="preserve"> </v>
      </c>
      <c r="IJ95" s="62"/>
      <c r="IK95" s="62"/>
      <c r="IL95" s="62"/>
      <c r="IM95" s="63" t="str">
        <f>IF(IK95=0," ",(VLOOKUP(IK95,PROTOKOL!$A$1:$E$28,2))*IL95)</f>
        <v xml:space="preserve"> </v>
      </c>
      <c r="IN95" s="64" t="str">
        <f>IF(IJ95=0," ",IJ95-IM95)</f>
        <v xml:space="preserve"> </v>
      </c>
      <c r="IO95" s="65" t="str">
        <f>IF(IK95=0," ",VLOOKUP(IK95,PROTOKOL!$A:$E,5,))</f>
        <v xml:space="preserve"> </v>
      </c>
      <c r="IP95" s="82" t="str">
        <f>IF(IK95=0," ",IO95*IN95)</f>
        <v xml:space="preserve"> </v>
      </c>
      <c r="IQ95" s="61" t="str">
        <f>IF(IS95=0," ",VLOOKUP(IS95,PROTOKOL!$A:$F,6))</f>
        <v xml:space="preserve"> </v>
      </c>
      <c r="IR95" s="66"/>
      <c r="IS95" s="66"/>
      <c r="IT95" s="62"/>
      <c r="IU95" s="63" t="str">
        <f>IF(IS95=0," ",(VLOOKUP(IS95,PROTOKOL!$A$1:$E$28,2))*IT95)</f>
        <v xml:space="preserve"> </v>
      </c>
      <c r="IV95" s="64" t="str">
        <f>IF(IR95=0," ",IR95-IU95)</f>
        <v xml:space="preserve"> </v>
      </c>
      <c r="IW95" s="65" t="str">
        <f>IF(IS95=0," ",VLOOKUP(IS95,PROTOKOL!$A:$E,5,))</f>
        <v xml:space="preserve"> </v>
      </c>
      <c r="IX95" s="82" t="str">
        <f>IF(IS95=0," ",IW95*IV95)</f>
        <v xml:space="preserve"> </v>
      </c>
      <c r="IY95" s="65"/>
      <c r="IZ95" s="82" t="str">
        <f>IF(IY95=0," ",IX95/IT95*IY95)</f>
        <v xml:space="preserve"> </v>
      </c>
      <c r="JA95" s="185" t="str">
        <f>IF(HR94+HR95+HR96=7.5,"ü","û")</f>
        <v>ü</v>
      </c>
      <c r="JB95" s="226"/>
      <c r="JC95" s="61" t="str">
        <f>IF(JE95=0," ",VLOOKUP(JE95,PROTOKOL!$A:$F,6))</f>
        <v xml:space="preserve"> </v>
      </c>
      <c r="JD95" s="62"/>
      <c r="JE95" s="62"/>
      <c r="JF95" s="62"/>
      <c r="JG95" s="63" t="str">
        <f>IF(JE95=0," ",(VLOOKUP(JE95,PROTOKOL!$A$1:$E$28,2))*JF95)</f>
        <v xml:space="preserve"> </v>
      </c>
      <c r="JH95" s="64" t="str">
        <f>IF(JD95=0," ",JD95-JG95)</f>
        <v xml:space="preserve"> </v>
      </c>
      <c r="JI95" s="65" t="str">
        <f>IF(JE95=0," ",VLOOKUP(JE95,PROTOKOL!$A:$E,5,))</f>
        <v xml:space="preserve"> </v>
      </c>
      <c r="JJ95" s="82" t="str">
        <f>IF(JE95=0," ",JI95*JH95)</f>
        <v xml:space="preserve"> </v>
      </c>
      <c r="JK95" s="61" t="str">
        <f>IF(JM95=0," ",VLOOKUP(JM95,PROTOKOL!$A:$F,6))</f>
        <v xml:space="preserve"> </v>
      </c>
      <c r="JL95" s="66"/>
      <c r="JM95" s="66"/>
      <c r="JN95" s="62"/>
      <c r="JO95" s="63" t="str">
        <f>IF(JM95=0," ",(VLOOKUP(JM95,PROTOKOL!$A$1:$E$28,2))*JN95)</f>
        <v xml:space="preserve"> </v>
      </c>
      <c r="JP95" s="64" t="str">
        <f>IF(JL95=0," ",JL95-JO95)</f>
        <v xml:space="preserve"> </v>
      </c>
      <c r="JQ95" s="65" t="str">
        <f>IF(JM95=0," ",VLOOKUP(JM95,PROTOKOL!$A:$E,5,))</f>
        <v xml:space="preserve"> </v>
      </c>
      <c r="JR95" s="82" t="str">
        <f>IF(JM95=0," ",JQ95*JP95)</f>
        <v xml:space="preserve"> </v>
      </c>
      <c r="JS95" s="65"/>
      <c r="JT95" s="82" t="str">
        <f>IF(JS95=0," ",JR95/JN95*JS95)</f>
        <v xml:space="preserve"> </v>
      </c>
      <c r="JU95" s="185" t="str">
        <f>IF(JF94+JF95+JF96=7.5,"ü","û")</f>
        <v>ü</v>
      </c>
      <c r="JV95" s="226"/>
      <c r="JW95" s="61" t="str">
        <f>IF(JY95=0," ",VLOOKUP(JY95,PROTOKOL!$A:$F,6))</f>
        <v xml:space="preserve"> </v>
      </c>
      <c r="JX95" s="62"/>
      <c r="JY95" s="62"/>
      <c r="JZ95" s="62"/>
      <c r="KA95" s="63" t="str">
        <f>IF(JY95=0," ",(VLOOKUP(JY95,PROTOKOL!$A$1:$E$28,2))*JZ95)</f>
        <v xml:space="preserve"> </v>
      </c>
      <c r="KB95" s="64" t="str">
        <f>IF(JX95=0," ",JX95-KA95)</f>
        <v xml:space="preserve"> </v>
      </c>
      <c r="KC95" s="65" t="str">
        <f>IF(JY95=0," ",VLOOKUP(JY95,PROTOKOL!$A:$E,5,))</f>
        <v xml:space="preserve"> </v>
      </c>
      <c r="KD95" s="82" t="str">
        <f>IF(JY95=0," ",KC95*KB95)</f>
        <v xml:space="preserve"> </v>
      </c>
      <c r="KE95" s="61" t="str">
        <f>IF(KG95=0," ",VLOOKUP(KG95,PROTOKOL!$A:$F,6))</f>
        <v xml:space="preserve"> </v>
      </c>
      <c r="KF95" s="66"/>
      <c r="KG95" s="66"/>
      <c r="KH95" s="62"/>
      <c r="KI95" s="63" t="str">
        <f>IF(KG95=0," ",(VLOOKUP(KG95,PROTOKOL!$A$1:$E$28,2))*KH95)</f>
        <v xml:space="preserve"> </v>
      </c>
      <c r="KJ95" s="64" t="str">
        <f>IF(KF95=0," ",KF95-KI95)</f>
        <v xml:space="preserve"> </v>
      </c>
      <c r="KK95" s="65" t="str">
        <f>IF(KG95=0," ",VLOOKUP(KG95,PROTOKOL!$A:$E,5,))</f>
        <v xml:space="preserve"> </v>
      </c>
      <c r="KL95" s="82" t="str">
        <f>IF(KG95=0," ",KK95*KJ95)</f>
        <v xml:space="preserve"> </v>
      </c>
      <c r="KM95" s="65"/>
      <c r="KN95" s="82" t="str">
        <f>IF(KM95=0," ",KL95/KH95*KM95)</f>
        <v xml:space="preserve"> </v>
      </c>
      <c r="KO95" s="185" t="str">
        <f>IF(JZ94+JZ95+JZ96=7.5,"ü","û")</f>
        <v>ü</v>
      </c>
      <c r="KP95" s="226"/>
      <c r="KQ95" s="61" t="str">
        <f>IF(KS95=0," ",VLOOKUP(KS95,PROTOKOL!$A:$F,6))</f>
        <v xml:space="preserve"> </v>
      </c>
      <c r="KR95" s="62"/>
      <c r="KS95" s="62"/>
      <c r="KT95" s="62"/>
      <c r="KU95" s="63" t="str">
        <f>IF(KS95=0," ",(VLOOKUP(KS95,PROTOKOL!$A$1:$E$28,2))*KT95)</f>
        <v xml:space="preserve"> </v>
      </c>
      <c r="KV95" s="64" t="str">
        <f>IF(KR95=0," ",KR95-KU95)</f>
        <v xml:space="preserve"> </v>
      </c>
      <c r="KW95" s="65" t="str">
        <f>IF(KS95=0," ",VLOOKUP(KS95,PROTOKOL!$A:$E,5,))</f>
        <v xml:space="preserve"> </v>
      </c>
      <c r="KX95" s="82" t="str">
        <f>IF(KS95=0," ",KW95*KV95)</f>
        <v xml:space="preserve"> </v>
      </c>
      <c r="KY95" s="61" t="str">
        <f>IF(LA95=0," ",VLOOKUP(LA95,PROTOKOL!$A:$F,6))</f>
        <v xml:space="preserve"> </v>
      </c>
      <c r="KZ95" s="66"/>
      <c r="LA95" s="66"/>
      <c r="LB95" s="62"/>
      <c r="LC95" s="63" t="str">
        <f>IF(LA95=0," ",(VLOOKUP(LA95,PROTOKOL!$A$1:$E$28,2))*LB95)</f>
        <v xml:space="preserve"> </v>
      </c>
      <c r="LD95" s="64" t="str">
        <f>IF(KZ95=0," ",KZ95-LC95)</f>
        <v xml:space="preserve"> </v>
      </c>
      <c r="LE95" s="65" t="str">
        <f>IF(LA95=0," ",VLOOKUP(LA95,PROTOKOL!$A:$E,5,))</f>
        <v xml:space="preserve"> </v>
      </c>
      <c r="LF95" s="82" t="str">
        <f>IF(LA95=0," ",LE95*LD95)</f>
        <v xml:space="preserve"> </v>
      </c>
      <c r="LG95" s="65"/>
      <c r="LH95" s="82" t="str">
        <f>IF(LG95=0," ",LF95/LB95*LG95)</f>
        <v xml:space="preserve"> </v>
      </c>
      <c r="LI95" s="185" t="str">
        <f>IF(JZ94+JZ95+JZ96=7.5,"ü","û")</f>
        <v>ü</v>
      </c>
      <c r="LJ95" s="226"/>
      <c r="LK95" s="61" t="str">
        <f>IF(LM95=0," ",VLOOKUP(LM95,PROTOKOL!$A:$F,6))</f>
        <v xml:space="preserve"> </v>
      </c>
      <c r="LL95" s="62"/>
      <c r="LM95" s="62"/>
      <c r="LN95" s="62"/>
      <c r="LO95" s="63" t="str">
        <f>IF(LM95=0," ",(VLOOKUP(LM95,PROTOKOL!$A$1:$E$28,2))*LN95)</f>
        <v xml:space="preserve"> </v>
      </c>
      <c r="LP95" s="64" t="str">
        <f>IF(LL95=0," ",LL95-LO95)</f>
        <v xml:space="preserve"> </v>
      </c>
      <c r="LQ95" s="65" t="str">
        <f>IF(LM95=0," ",VLOOKUP(LM95,PROTOKOL!$A:$E,5,))</f>
        <v xml:space="preserve"> </v>
      </c>
      <c r="LR95" s="82" t="str">
        <f>IF(LM95=0," ",LQ95*LP95)</f>
        <v xml:space="preserve"> </v>
      </c>
      <c r="LS95" s="61" t="str">
        <f>IF(LU95=0," ",VLOOKUP(LU95,PROTOKOL!$A:$F,6))</f>
        <v xml:space="preserve"> </v>
      </c>
      <c r="LT95" s="66"/>
      <c r="LU95" s="66"/>
      <c r="LV95" s="62"/>
      <c r="LW95" s="63" t="str">
        <f>IF(LU95=0," ",(VLOOKUP(LU95,PROTOKOL!$A$1:$E$28,2))*LV95)</f>
        <v xml:space="preserve"> </v>
      </c>
      <c r="LX95" s="64" t="str">
        <f>IF(LT95=0," ",LT95-LW95)</f>
        <v xml:space="preserve"> </v>
      </c>
      <c r="LY95" s="65" t="str">
        <f>IF(LU95=0," ",VLOOKUP(LU95,PROTOKOL!$A:$E,5,))</f>
        <v xml:space="preserve"> </v>
      </c>
      <c r="LZ95" s="82" t="str">
        <f>IF(LU95=0," ",LY95*LX95)</f>
        <v xml:space="preserve"> </v>
      </c>
      <c r="MA95" s="65"/>
      <c r="MB95" s="82" t="str">
        <f>IF(MA95=0," ",LZ95/LV95*MA95)</f>
        <v xml:space="preserve"> </v>
      </c>
      <c r="MC95" s="185" t="str">
        <f>IF(LN94+LN95+LN96=7.5,"ü","û")</f>
        <v>ü</v>
      </c>
      <c r="MD95" s="226"/>
      <c r="ME95" s="61" t="str">
        <f>IF(MG95=0," ",VLOOKUP(MG95,PROTOKOL!$A:$F,6))</f>
        <v xml:space="preserve"> </v>
      </c>
      <c r="MF95" s="62"/>
      <c r="MG95" s="62"/>
      <c r="MH95" s="62"/>
      <c r="MI95" s="63" t="str">
        <f>IF(MG95=0," ",(VLOOKUP(MG95,PROTOKOL!$A$1:$E$28,2))*MH95)</f>
        <v xml:space="preserve"> </v>
      </c>
      <c r="MJ95" s="64" t="str">
        <f>IF(MF95=0," ",MF95-MI95)</f>
        <v xml:space="preserve"> </v>
      </c>
      <c r="MK95" s="65" t="str">
        <f>IF(MG95=0," ",VLOOKUP(MG95,PROTOKOL!$A:$E,5,))</f>
        <v xml:space="preserve"> </v>
      </c>
      <c r="ML95" s="82" t="str">
        <f>IF(MG95=0," ",MK95*MJ95)</f>
        <v xml:space="preserve"> </v>
      </c>
      <c r="MM95" s="61" t="str">
        <f>IF(MO95=0," ",VLOOKUP(MO95,PROTOKOL!$A:$F,6))</f>
        <v xml:space="preserve"> </v>
      </c>
      <c r="MN95" s="66"/>
      <c r="MO95" s="66"/>
      <c r="MP95" s="62"/>
      <c r="MQ95" s="63" t="str">
        <f>IF(MO95=0," ",(VLOOKUP(MO95,PROTOKOL!$A$1:$E$28,2))*MP95)</f>
        <v xml:space="preserve"> </v>
      </c>
      <c r="MR95" s="64" t="str">
        <f>IF(MN95=0," ",MN95-MQ95)</f>
        <v xml:space="preserve"> </v>
      </c>
      <c r="MS95" s="65" t="str">
        <f>IF(MO95=0," ",VLOOKUP(MO95,PROTOKOL!$A:$E,5,))</f>
        <v xml:space="preserve"> </v>
      </c>
      <c r="MT95" s="82" t="str">
        <f>IF(MO95=0," ",MS95*MR95)</f>
        <v xml:space="preserve"> </v>
      </c>
      <c r="MU95" s="65"/>
      <c r="MV95" s="82" t="str">
        <f>IF(MU95=0," ",MT95/MP95*MU95)</f>
        <v xml:space="preserve"> </v>
      </c>
      <c r="MW95" s="185" t="e">
        <f>IF(#REF!+#REF!+#REF!=7.5,"ü","û")</f>
        <v>#REF!</v>
      </c>
      <c r="MX95" s="226"/>
      <c r="MY95" s="61" t="str">
        <f>IF(NA95=0," ",VLOOKUP(NA95,PROTOKOL!$A:$F,6))</f>
        <v xml:space="preserve"> </v>
      </c>
      <c r="MZ95" s="62"/>
      <c r="NA95" s="62"/>
      <c r="NB95" s="62"/>
      <c r="NC95" s="63" t="str">
        <f>IF(NA95=0," ",(VLOOKUP(NA95,PROTOKOL!$A$1:$E$28,2))*NB95)</f>
        <v xml:space="preserve"> </v>
      </c>
      <c r="ND95" s="64" t="str">
        <f>IF(MZ95=0," ",MZ95-NC95)</f>
        <v xml:space="preserve"> </v>
      </c>
      <c r="NE95" s="65" t="str">
        <f>IF(NA95=0," ",VLOOKUP(NA95,PROTOKOL!$A:$E,5,))</f>
        <v xml:space="preserve"> </v>
      </c>
      <c r="NF95" s="82" t="str">
        <f>IF(NA95=0," ",NE95*ND95)</f>
        <v xml:space="preserve"> </v>
      </c>
      <c r="NG95" s="61" t="str">
        <f>IF(NI95=0," ",VLOOKUP(NI95,PROTOKOL!$A:$F,6))</f>
        <v xml:space="preserve"> </v>
      </c>
      <c r="NH95" s="66"/>
      <c r="NI95" s="66"/>
      <c r="NJ95" s="62"/>
      <c r="NK95" s="63" t="str">
        <f>IF(NI95=0," ",(VLOOKUP(NI95,PROTOKOL!$A$1:$E$28,2))*NJ95)</f>
        <v xml:space="preserve"> </v>
      </c>
      <c r="NL95" s="64" t="str">
        <f>IF(NH95=0," ",NH95-NK95)</f>
        <v xml:space="preserve"> </v>
      </c>
      <c r="NM95" s="65" t="str">
        <f>IF(NI95=0," ",VLOOKUP(NI95,PROTOKOL!$A:$E,5,))</f>
        <v xml:space="preserve"> </v>
      </c>
      <c r="NN95" s="82" t="str">
        <f>IF(NI95=0," ",NM95*NL95)</f>
        <v xml:space="preserve"> </v>
      </c>
      <c r="NO95" s="65"/>
      <c r="NP95" s="82" t="str">
        <f>IF(NO95=0," ",NN95/NJ95*NO95)</f>
        <v xml:space="preserve"> </v>
      </c>
      <c r="NQ95" s="185" t="str">
        <f>IF(NB94+NB95+NB96=7.5,"ü","û")</f>
        <v>ü</v>
      </c>
      <c r="NR95" s="226"/>
      <c r="NS95" s="61" t="str">
        <f>IF(NU95=0," ",VLOOKUP(NU95,PROTOKOL!$A:$F,6))</f>
        <v xml:space="preserve"> </v>
      </c>
      <c r="NT95" s="62"/>
      <c r="NU95" s="62"/>
      <c r="NV95" s="62"/>
      <c r="NW95" s="63" t="str">
        <f>IF(NU95=0," ",(VLOOKUP(NU95,PROTOKOL!$A$1:$E$28,2))*NV95)</f>
        <v xml:space="preserve"> </v>
      </c>
      <c r="NX95" s="64" t="str">
        <f>IF(NT95=0," ",NT95-NW95)</f>
        <v xml:space="preserve"> </v>
      </c>
      <c r="NY95" s="65" t="str">
        <f>IF(NU95=0," ",VLOOKUP(NU95,PROTOKOL!$A:$E,5,))</f>
        <v xml:space="preserve"> </v>
      </c>
      <c r="NZ95" s="82" t="str">
        <f>IF(NU95=0," ",NY95*NX95)</f>
        <v xml:space="preserve"> </v>
      </c>
      <c r="OA95" s="61" t="str">
        <f>IF(OC95=0," ",VLOOKUP(OC95,PROTOKOL!$A:$F,6))</f>
        <v xml:space="preserve"> </v>
      </c>
      <c r="OB95" s="66"/>
      <c r="OC95" s="66"/>
      <c r="OD95" s="62"/>
      <c r="OE95" s="63" t="str">
        <f>IF(OC95=0," ",(VLOOKUP(OC95,PROTOKOL!$A$1:$E$28,2))*OD95)</f>
        <v xml:space="preserve"> </v>
      </c>
      <c r="OF95" s="64" t="str">
        <f>IF(OB95=0," ",OB95-OE95)</f>
        <v xml:space="preserve"> </v>
      </c>
      <c r="OG95" s="65" t="str">
        <f>IF(OC95=0," ",VLOOKUP(OC95,PROTOKOL!$A:$E,5,))</f>
        <v xml:space="preserve"> </v>
      </c>
      <c r="OH95" s="82" t="str">
        <f>IF(OC95=0," ",OG95*OF95)</f>
        <v xml:space="preserve"> </v>
      </c>
      <c r="OI95" s="65"/>
      <c r="OJ95" s="82" t="str">
        <f>IF(OI95=0," ",OH95/OD95*OI95)</f>
        <v xml:space="preserve"> </v>
      </c>
      <c r="OK95" s="185" t="str">
        <f>IF(NV94+NV95+NV96=7.5,"ü","û")</f>
        <v>ü</v>
      </c>
      <c r="OL95" s="208">
        <v>25</v>
      </c>
      <c r="OM95" s="226"/>
      <c r="ON95" s="61" t="str">
        <f>IF(OP95=0," ",VLOOKUP(OP95,PROTOKOL!$A:$F,6))</f>
        <v xml:space="preserve"> </v>
      </c>
      <c r="OO95" s="62"/>
      <c r="OP95" s="62"/>
      <c r="OQ95" s="62"/>
      <c r="OR95" s="63" t="str">
        <f>IF(OP95=0," ",(VLOOKUP(OP95,PROTOKOL!$A$1:$E$28,2))*OQ95)</f>
        <v xml:space="preserve"> </v>
      </c>
      <c r="OS95" s="64" t="str">
        <f t="shared" si="193"/>
        <v xml:space="preserve"> </v>
      </c>
      <c r="OT95" s="65" t="str">
        <f>IF(OP95=0," ",VLOOKUP(OP95,PROTOKOL!$A:$E,5,))</f>
        <v xml:space="preserve"> </v>
      </c>
      <c r="OU95" s="82" t="str">
        <f t="shared" si="194"/>
        <v xml:space="preserve"> </v>
      </c>
      <c r="OV95" s="61" t="str">
        <f>IF(OX95=0," ",VLOOKUP(OX95,PROTOKOL!$A:$F,6))</f>
        <v xml:space="preserve"> </v>
      </c>
      <c r="OW95" s="66"/>
      <c r="OX95" s="66"/>
      <c r="OY95" s="62"/>
      <c r="OZ95" s="63" t="str">
        <f>IF(OX95=0," ",(VLOOKUP(OX95,PROTOKOL!$A$1:$E$28,2))*OY95)</f>
        <v xml:space="preserve"> </v>
      </c>
      <c r="PA95" s="64" t="str">
        <f t="shared" si="219"/>
        <v xml:space="preserve"> </v>
      </c>
      <c r="PB95" s="65" t="str">
        <f>IF(OX95=0," ",VLOOKUP(OX95,PROTOKOL!$A:$E,5,))</f>
        <v xml:space="preserve"> </v>
      </c>
      <c r="PC95" s="82" t="str">
        <f t="shared" si="220"/>
        <v xml:space="preserve"> </v>
      </c>
      <c r="PD95" s="82">
        <f t="shared" si="221"/>
        <v>0</v>
      </c>
      <c r="PE95" s="82" t="str">
        <f t="shared" si="222"/>
        <v xml:space="preserve"> </v>
      </c>
      <c r="PF95" s="185" t="str">
        <f>IF(OQ94+OQ95+OQ96=7.5,"ü","û")</f>
        <v>ü</v>
      </c>
      <c r="PG95" s="226"/>
      <c r="PH95" s="61" t="str">
        <f>IF(PJ95=0," ",VLOOKUP(PJ95,PROTOKOL!$A:$F,6))</f>
        <v xml:space="preserve"> </v>
      </c>
      <c r="PI95" s="62"/>
      <c r="PJ95" s="62"/>
      <c r="PK95" s="62"/>
      <c r="PL95" s="63" t="str">
        <f>IF(PJ95=0," ",(VLOOKUP(PJ95,PROTOKOL!$A$1:$E$28,2))*PK95)</f>
        <v xml:space="preserve"> </v>
      </c>
      <c r="PM95" s="64" t="str">
        <f>IF(PI95=0," ",PI95-PL95)</f>
        <v xml:space="preserve"> </v>
      </c>
      <c r="PN95" s="65" t="str">
        <f>IF(PJ95=0," ",VLOOKUP(PJ95,PROTOKOL!$A:$E,5,))</f>
        <v xml:space="preserve"> </v>
      </c>
      <c r="PO95" s="82" t="str">
        <f>IF(PJ95=0," ",PN95*PM95)</f>
        <v xml:space="preserve"> </v>
      </c>
      <c r="PP95" s="61" t="str">
        <f>IF(PR95=0," ",VLOOKUP(PR95,PROTOKOL!$A:$F,6))</f>
        <v xml:space="preserve"> </v>
      </c>
      <c r="PQ95" s="66"/>
      <c r="PR95" s="66"/>
      <c r="PS95" s="62"/>
      <c r="PT95" s="63" t="str">
        <f>IF(PR95=0," ",(VLOOKUP(PR95,PROTOKOL!$A$1:$E$28,2))*PS95)</f>
        <v xml:space="preserve"> </v>
      </c>
      <c r="PU95" s="64" t="str">
        <f>IF(PQ95=0," ",PQ95-PT95)</f>
        <v xml:space="preserve"> </v>
      </c>
      <c r="PV95" s="65" t="str">
        <f>IF(PR95=0," ",VLOOKUP(PR95,PROTOKOL!$A:$E,5,))</f>
        <v xml:space="preserve"> </v>
      </c>
      <c r="PW95" s="82" t="str">
        <f>IF(PR95=0," ",PV95*PU95)</f>
        <v xml:space="preserve"> </v>
      </c>
      <c r="PX95" s="65"/>
      <c r="PY95" s="82" t="str">
        <f>IF(PX95=0," ",PW95/PS95*PX95)</f>
        <v xml:space="preserve"> </v>
      </c>
      <c r="PZ95" s="117"/>
      <c r="QA95" s="117"/>
      <c r="QB95" s="117"/>
      <c r="QC95" s="117"/>
      <c r="QD95" s="117"/>
      <c r="QE95" s="117"/>
      <c r="QF95" s="117"/>
      <c r="QG95" s="117"/>
      <c r="QH95" s="117"/>
      <c r="QI95" s="117"/>
      <c r="QJ95" s="117"/>
      <c r="QK95" s="117"/>
      <c r="QL95" s="117"/>
      <c r="QM95" s="117"/>
      <c r="QN95" s="117"/>
      <c r="QO95" s="117"/>
    </row>
    <row r="96" spans="1:457" ht="12.75" customHeight="1" thickBot="1">
      <c r="B96" s="227"/>
      <c r="C96" s="61" t="str">
        <f>IF(E96=0," ",VLOOKUP(E96,PROTOKOL!$A:$F,6))</f>
        <v xml:space="preserve"> </v>
      </c>
      <c r="D96" s="62"/>
      <c r="E96" s="62"/>
      <c r="F96" s="62"/>
      <c r="G96" s="63" t="str">
        <f>IF(E96=0," ",(VLOOKUP(E96,PROTOKOL!$A$1:$E$28,2))*F96)</f>
        <v xml:space="preserve"> </v>
      </c>
      <c r="H96" s="64" t="str">
        <f>IF(D96=0," ",D96-G96)</f>
        <v xml:space="preserve"> </v>
      </c>
      <c r="I96" s="65" t="str">
        <f>IF(E96=0," ",VLOOKUP(E96,PROTOKOL!$A:$E,5,))</f>
        <v xml:space="preserve"> </v>
      </c>
      <c r="J96" s="82" t="str">
        <f>IF(E96=0," ",I96*H96)</f>
        <v xml:space="preserve"> </v>
      </c>
      <c r="K96" s="61" t="str">
        <f>IF(M96=0," ",VLOOKUP(M96,PROTOKOL!$A:$F,6))</f>
        <v xml:space="preserve"> </v>
      </c>
      <c r="L96" s="66"/>
      <c r="M96" s="66"/>
      <c r="N96" s="62"/>
      <c r="O96" s="63" t="str">
        <f>IF(M96=0," ",(VLOOKUP(M96,PROTOKOL!$A$1:$E$28,2))*N96)</f>
        <v xml:space="preserve"> </v>
      </c>
      <c r="P96" s="64" t="str">
        <f>IF(L96=0," ",L96-O96)</f>
        <v xml:space="preserve"> </v>
      </c>
      <c r="Q96" s="65" t="str">
        <f>IF(M96=0," ",VLOOKUP(M96,PROTOKOL!$A:$E,5,))</f>
        <v xml:space="preserve"> </v>
      </c>
      <c r="R96" s="82" t="str">
        <f>IF(M96=0," ",Q96*P96)</f>
        <v xml:space="preserve"> </v>
      </c>
      <c r="S96" s="65"/>
      <c r="T96" s="82" t="str">
        <f>IF(S96=0," ",R96/N96*S96)</f>
        <v xml:space="preserve"> </v>
      </c>
      <c r="U96" s="117"/>
      <c r="V96" s="227"/>
      <c r="W96" s="61" t="str">
        <f>IF(Y96=0," ",VLOOKUP(Y96,PROTOKOL!$A:$F,6))</f>
        <v xml:space="preserve"> </v>
      </c>
      <c r="X96" s="62"/>
      <c r="Y96" s="62"/>
      <c r="Z96" s="62"/>
      <c r="AA96" s="63" t="str">
        <f>IF(Y96=0," ",(VLOOKUP(Y96,PROTOKOL!$A$1:$E$28,2))*Z96)</f>
        <v xml:space="preserve"> </v>
      </c>
      <c r="AB96" s="64" t="str">
        <f>IF(X96=0," ",X96-AA96)</f>
        <v xml:space="preserve"> </v>
      </c>
      <c r="AC96" s="65" t="str">
        <f>IF(Y96=0," ",VLOOKUP(Y96,PROTOKOL!$A:$E,5,))</f>
        <v xml:space="preserve"> </v>
      </c>
      <c r="AD96" s="82" t="str">
        <f>IF(Y96=0," ",AC96*AB96)</f>
        <v xml:space="preserve"> </v>
      </c>
      <c r="AE96" s="61" t="str">
        <f>IF(AG96=0," ",VLOOKUP(AG96,PROTOKOL!$A:$F,6))</f>
        <v xml:space="preserve"> </v>
      </c>
      <c r="AF96" s="66"/>
      <c r="AG96" s="66"/>
      <c r="AH96" s="62"/>
      <c r="AI96" s="63" t="str">
        <f>IF(AG96=0," ",(VLOOKUP(AG96,PROTOKOL!$A$1:$E$28,2))*AH96)</f>
        <v xml:space="preserve"> </v>
      </c>
      <c r="AJ96" s="64" t="str">
        <f>IF(AF96=0," ",AF96-AI96)</f>
        <v xml:space="preserve"> </v>
      </c>
      <c r="AK96" s="65" t="str">
        <f>IF(AG96=0," ",VLOOKUP(AG96,PROTOKOL!$A:$E,5,))</f>
        <v xml:space="preserve"> </v>
      </c>
      <c r="AL96" s="82" t="str">
        <f>IF(AG96=0," ",AK96*AJ96)</f>
        <v xml:space="preserve"> </v>
      </c>
      <c r="AM96" s="65"/>
      <c r="AN96" s="82" t="str">
        <f>IF(AM96=0," ",AL96/AH96*AM96)</f>
        <v xml:space="preserve"> </v>
      </c>
      <c r="AO96" s="117"/>
      <c r="AP96" s="227"/>
      <c r="AQ96" s="61" t="str">
        <f>IF(AS96=0," ",VLOOKUP(AS96,PROTOKOL!$A:$F,6))</f>
        <v xml:space="preserve"> </v>
      </c>
      <c r="AR96" s="62"/>
      <c r="AS96" s="62"/>
      <c r="AT96" s="62"/>
      <c r="AU96" s="63" t="str">
        <f>IF(AS96=0," ",(VLOOKUP(AS96,PROTOKOL!$A$1:$E$28,2))*AT96)</f>
        <v xml:space="preserve"> </v>
      </c>
      <c r="AV96" s="64" t="str">
        <f>IF(AR96=0," ",AR96-AU96)</f>
        <v xml:space="preserve"> </v>
      </c>
      <c r="AW96" s="65" t="str">
        <f>IF(AS96=0," ",VLOOKUP(AS96,PROTOKOL!$A:$E,5,))</f>
        <v xml:space="preserve"> </v>
      </c>
      <c r="AX96" s="82" t="str">
        <f>IF(AS96=0," ",AW96*AV96)</f>
        <v xml:space="preserve"> </v>
      </c>
      <c r="AY96" s="61" t="str">
        <f>IF(BA96=0," ",VLOOKUP(BA96,PROTOKOL!$A:$F,6))</f>
        <v xml:space="preserve"> </v>
      </c>
      <c r="AZ96" s="66"/>
      <c r="BA96" s="66"/>
      <c r="BB96" s="62"/>
      <c r="BC96" s="63" t="str">
        <f>IF(BA96=0," ",(VLOOKUP(BA96,PROTOKOL!$A$1:$E$28,2))*BB96)</f>
        <v xml:space="preserve"> </v>
      </c>
      <c r="BD96" s="64" t="str">
        <f>IF(AZ96=0," ",AZ96-BC96)</f>
        <v xml:space="preserve"> </v>
      </c>
      <c r="BE96" s="65" t="str">
        <f>IF(BA96=0," ",VLOOKUP(BA96,PROTOKOL!$A:$E,5,))</f>
        <v xml:space="preserve"> </v>
      </c>
      <c r="BF96" s="82" t="str">
        <f>IF(BA96=0," ",BE96*BD96)</f>
        <v xml:space="preserve"> </v>
      </c>
      <c r="BG96" s="65"/>
      <c r="BH96" s="82" t="str">
        <f>IF(BG96=0," ",BF96/BB96*BG96)</f>
        <v xml:space="preserve"> </v>
      </c>
      <c r="BI96" s="117"/>
      <c r="BJ96" s="227"/>
      <c r="BK96" s="61" t="str">
        <f>IF(BM96=0," ",VLOOKUP(BM96,PROTOKOL!$A:$F,6))</f>
        <v xml:space="preserve"> </v>
      </c>
      <c r="BL96" s="62"/>
      <c r="BM96" s="62"/>
      <c r="BN96" s="62"/>
      <c r="BO96" s="63" t="str">
        <f>IF(BM96=0," ",(VLOOKUP(BM96,PROTOKOL!$A$1:$E$28,2))*BN96)</f>
        <v xml:space="preserve"> </v>
      </c>
      <c r="BP96" s="64" t="str">
        <f>IF(BL96=0," ",BL96-BO96)</f>
        <v xml:space="preserve"> </v>
      </c>
      <c r="BQ96" s="65" t="str">
        <f>IF(BM96=0," ",VLOOKUP(BM96,PROTOKOL!$A:$E,5,))</f>
        <v xml:space="preserve"> </v>
      </c>
      <c r="BR96" s="82" t="str">
        <f>IF(BM96=0," ",BQ96*BP96)</f>
        <v xml:space="preserve"> </v>
      </c>
      <c r="BS96" s="61" t="str">
        <f>IF(BU96=0," ",VLOOKUP(BU96,PROTOKOL!$A:$F,6))</f>
        <v xml:space="preserve"> </v>
      </c>
      <c r="BT96" s="66"/>
      <c r="BU96" s="66"/>
      <c r="BV96" s="62"/>
      <c r="BW96" s="63" t="str">
        <f>IF(BU96=0," ",(VLOOKUP(BU96,PROTOKOL!$A$1:$E$28,2))*BV96)</f>
        <v xml:space="preserve"> </v>
      </c>
      <c r="BX96" s="64" t="str">
        <f>IF(BT96=0," ",BT96-BW96)</f>
        <v xml:space="preserve"> </v>
      </c>
      <c r="BY96" s="65" t="str">
        <f>IF(BU96=0," ",VLOOKUP(BU96,PROTOKOL!$A:$E,5,))</f>
        <v xml:space="preserve"> </v>
      </c>
      <c r="BZ96" s="82" t="str">
        <f>IF(BU96=0," ",BY96*BX96)</f>
        <v xml:space="preserve"> </v>
      </c>
      <c r="CA96" s="65"/>
      <c r="CB96" s="82" t="str">
        <f>IF(CA96=0," ",BZ96/BV96*CA96)</f>
        <v xml:space="preserve"> </v>
      </c>
      <c r="CC96" s="117"/>
      <c r="CD96" s="227"/>
      <c r="CE96" s="61" t="str">
        <f>IF(CG96=0," ",VLOOKUP(CG96,PROTOKOL!$A:$F,6))</f>
        <v xml:space="preserve"> </v>
      </c>
      <c r="CF96" s="62"/>
      <c r="CG96" s="62"/>
      <c r="CH96" s="62"/>
      <c r="CI96" s="63" t="str">
        <f>IF(CG96=0," ",(VLOOKUP(CG96,PROTOKOL!$A$1:$E$28,2))*CH96)</f>
        <v xml:space="preserve"> </v>
      </c>
      <c r="CJ96" s="64" t="str">
        <f>IF(CF96=0," ",CF96-CI96)</f>
        <v xml:space="preserve"> </v>
      </c>
      <c r="CK96" s="65" t="str">
        <f>IF(CG96=0," ",VLOOKUP(CG96,PROTOKOL!$A:$E,5,))</f>
        <v xml:space="preserve"> </v>
      </c>
      <c r="CL96" s="82" t="str">
        <f>IF(CG96=0," ",CK96*CJ96)</f>
        <v xml:space="preserve"> </v>
      </c>
      <c r="CM96" s="61" t="str">
        <f>IF(CO96=0," ",VLOOKUP(CO96,PROTOKOL!$A:$F,6))</f>
        <v xml:space="preserve"> </v>
      </c>
      <c r="CN96" s="66"/>
      <c r="CO96" s="66"/>
      <c r="CP96" s="62"/>
      <c r="CQ96" s="63" t="str">
        <f>IF(CO96=0," ",(VLOOKUP(CO96,PROTOKOL!$A$1:$E$28,2))*CP96)</f>
        <v xml:space="preserve"> </v>
      </c>
      <c r="CR96" s="64" t="str">
        <f>IF(CN96=0," ",CN96-CQ96)</f>
        <v xml:space="preserve"> </v>
      </c>
      <c r="CS96" s="65" t="str">
        <f>IF(CO96=0," ",VLOOKUP(CO96,PROTOKOL!$A:$E,5,))</f>
        <v xml:space="preserve"> </v>
      </c>
      <c r="CT96" s="82" t="str">
        <f>IF(CO96=0," ",CS96*CR96)</f>
        <v xml:space="preserve"> </v>
      </c>
      <c r="CU96" s="65"/>
      <c r="CV96" s="82" t="str">
        <f>IF(CU96=0," ",CT96/CP96*CU96)</f>
        <v xml:space="preserve"> </v>
      </c>
      <c r="CW96" s="117"/>
      <c r="CX96" s="227"/>
      <c r="CY96" s="61" t="str">
        <f>IF(DA96=0," ",VLOOKUP(DA96,PROTOKOL!$A:$F,6))</f>
        <v xml:space="preserve"> </v>
      </c>
      <c r="CZ96" s="62"/>
      <c r="DA96" s="62"/>
      <c r="DB96" s="62"/>
      <c r="DC96" s="63" t="str">
        <f>IF(DA96=0," ",(VLOOKUP(DA96,PROTOKOL!$A$1:$E$28,2))*DB96)</f>
        <v xml:space="preserve"> </v>
      </c>
      <c r="DD96" s="64" t="str">
        <f>IF(CZ96=0," ",CZ96-DC96)</f>
        <v xml:space="preserve"> </v>
      </c>
      <c r="DE96" s="65" t="str">
        <f>IF(DA96=0," ",VLOOKUP(DA96,PROTOKOL!$A:$E,5,))</f>
        <v xml:space="preserve"> </v>
      </c>
      <c r="DF96" s="82" t="str">
        <f>IF(DA96=0," ",DE96*DD96)</f>
        <v xml:space="preserve"> </v>
      </c>
      <c r="DG96" s="61" t="str">
        <f>IF(DI96=0," ",VLOOKUP(DI96,PROTOKOL!$A:$F,6))</f>
        <v xml:space="preserve"> </v>
      </c>
      <c r="DH96" s="66"/>
      <c r="DI96" s="66"/>
      <c r="DJ96" s="62"/>
      <c r="DK96" s="63" t="str">
        <f>IF(DI96=0," ",(VLOOKUP(DI96,PROTOKOL!$A$1:$E$28,2))*DJ96)</f>
        <v xml:space="preserve"> </v>
      </c>
      <c r="DL96" s="64" t="str">
        <f>IF(DH96=0," ",DH96-DK96)</f>
        <v xml:space="preserve"> </v>
      </c>
      <c r="DM96" s="65" t="str">
        <f>IF(DI96=0," ",VLOOKUP(DI96,PROTOKOL!$A:$E,5,))</f>
        <v xml:space="preserve"> </v>
      </c>
      <c r="DN96" s="82" t="str">
        <f>IF(DI96=0," ",DM96*DL96)</f>
        <v xml:space="preserve"> </v>
      </c>
      <c r="DO96" s="65"/>
      <c r="DP96" s="82" t="str">
        <f>IF(DO96=0," ",DN96/DJ96*DO96)</f>
        <v xml:space="preserve"> </v>
      </c>
      <c r="DQ96" s="117"/>
      <c r="DR96" s="227"/>
      <c r="DS96" s="61" t="str">
        <f>IF(DU96=0," ",VLOOKUP(DU96,PROTOKOL!$A:$F,6))</f>
        <v xml:space="preserve"> </v>
      </c>
      <c r="DT96" s="62"/>
      <c r="DU96" s="62"/>
      <c r="DV96" s="62"/>
      <c r="DW96" s="63" t="str">
        <f>IF(DU96=0," ",(VLOOKUP(DU96,PROTOKOL!$A$1:$E$28,2))*DV96)</f>
        <v xml:space="preserve"> </v>
      </c>
      <c r="DX96" s="64" t="str">
        <f>IF(DT96=0," ",DT96-DW96)</f>
        <v xml:space="preserve"> </v>
      </c>
      <c r="DY96" s="65" t="str">
        <f>IF(DU96=0," ",VLOOKUP(DU96,PROTOKOL!$A:$E,5,))</f>
        <v xml:space="preserve"> </v>
      </c>
      <c r="DZ96" s="82" t="str">
        <f>IF(DU96=0," ",DY96*DX96)</f>
        <v xml:space="preserve"> </v>
      </c>
      <c r="EA96" s="61" t="str">
        <f>IF(EC96=0," ",VLOOKUP(EC96,PROTOKOL!$A:$F,6))</f>
        <v xml:space="preserve"> </v>
      </c>
      <c r="EB96" s="66"/>
      <c r="EC96" s="66"/>
      <c r="ED96" s="62"/>
      <c r="EE96" s="63" t="str">
        <f>IF(EC96=0," ",(VLOOKUP(EC96,PROTOKOL!$A$1:$E$28,2))*ED96)</f>
        <v xml:space="preserve"> </v>
      </c>
      <c r="EF96" s="64" t="str">
        <f>IF(EB96=0," ",EB96-EE96)</f>
        <v xml:space="preserve"> </v>
      </c>
      <c r="EG96" s="65" t="str">
        <f>IF(EC96=0," ",VLOOKUP(EC96,PROTOKOL!$A:$E,5,))</f>
        <v xml:space="preserve"> </v>
      </c>
      <c r="EH96" s="82" t="str">
        <f>IF(EC96=0," ",EG96*EF96)</f>
        <v xml:space="preserve"> </v>
      </c>
      <c r="EI96" s="65"/>
      <c r="EJ96" s="82" t="str">
        <f>IF(EI96=0," ",EH96/ED96*EI96)</f>
        <v xml:space="preserve"> </v>
      </c>
      <c r="EK96" s="117"/>
      <c r="EL96" s="227"/>
      <c r="EM96" s="61" t="str">
        <f>IF(EO96=0," ",VLOOKUP(EO96,PROTOKOL!$A:$F,6))</f>
        <v xml:space="preserve"> </v>
      </c>
      <c r="EN96" s="62"/>
      <c r="EO96" s="62"/>
      <c r="EP96" s="62"/>
      <c r="EQ96" s="63" t="str">
        <f>IF(EO96=0," ",(VLOOKUP(EO96,PROTOKOL!$A$1:$E$28,2))*EP96)</f>
        <v xml:space="preserve"> </v>
      </c>
      <c r="ER96" s="64" t="str">
        <f>IF(EN96=0," ",EN96-EQ96)</f>
        <v xml:space="preserve"> </v>
      </c>
      <c r="ES96" s="65" t="str">
        <f>IF(EO96=0," ",VLOOKUP(EO96,PROTOKOL!$A:$E,5,))</f>
        <v xml:space="preserve"> </v>
      </c>
      <c r="ET96" s="82" t="str">
        <f>IF(EO96=0," ",ES96*ER96)</f>
        <v xml:space="preserve"> </v>
      </c>
      <c r="EU96" s="61" t="str">
        <f>IF(EW96=0," ",VLOOKUP(EW96,PROTOKOL!$A:$F,6))</f>
        <v xml:space="preserve"> </v>
      </c>
      <c r="EV96" s="66"/>
      <c r="EW96" s="66"/>
      <c r="EX96" s="62"/>
      <c r="EY96" s="63" t="str">
        <f>IF(EW96=0," ",(VLOOKUP(EW96,PROTOKOL!$A$1:$E$28,2))*EX96)</f>
        <v xml:space="preserve"> </v>
      </c>
      <c r="EZ96" s="64" t="str">
        <f>IF(EV96=0," ",EV96-EY96)</f>
        <v xml:space="preserve"> </v>
      </c>
      <c r="FA96" s="65" t="str">
        <f>IF(EW96=0," ",VLOOKUP(EW96,PROTOKOL!$A:$E,5,))</f>
        <v xml:space="preserve"> </v>
      </c>
      <c r="FB96" s="82" t="str">
        <f>IF(EW96=0," ",FA96*EZ96)</f>
        <v xml:space="preserve"> </v>
      </c>
      <c r="FC96" s="65"/>
      <c r="FD96" s="82" t="str">
        <f>IF(FC96=0," ",FB96/EX96*FC96)</f>
        <v xml:space="preserve"> </v>
      </c>
      <c r="FE96" s="117"/>
      <c r="FF96" s="227"/>
      <c r="FG96" s="61" t="str">
        <f>IF(FI96=0," ",VLOOKUP(FI96,PROTOKOL!$A:$F,6))</f>
        <v xml:space="preserve"> </v>
      </c>
      <c r="FH96" s="62"/>
      <c r="FI96" s="62"/>
      <c r="FJ96" s="62"/>
      <c r="FK96" s="63" t="str">
        <f>IF(FI96=0," ",(VLOOKUP(FI96,PROTOKOL!$A$1:$E$28,2))*FJ96)</f>
        <v xml:space="preserve"> </v>
      </c>
      <c r="FL96" s="64" t="str">
        <f>IF(FH96=0," ",FH96-FK96)</f>
        <v xml:space="preserve"> </v>
      </c>
      <c r="FM96" s="65" t="str">
        <f>IF(FI96=0," ",VLOOKUP(FI96,PROTOKOL!$A:$E,5,))</f>
        <v xml:space="preserve"> </v>
      </c>
      <c r="FN96" s="82" t="str">
        <f>IF(FI96=0," ",FM96*FL96)</f>
        <v xml:space="preserve"> </v>
      </c>
      <c r="FO96" s="61" t="str">
        <f>IF(FQ96=0," ",VLOOKUP(FQ96,PROTOKOL!$A:$F,6))</f>
        <v xml:space="preserve"> </v>
      </c>
      <c r="FP96" s="66"/>
      <c r="FQ96" s="66"/>
      <c r="FR96" s="62"/>
      <c r="FS96" s="63" t="str">
        <f>IF(FQ96=0," ",(VLOOKUP(FQ96,PROTOKOL!$A$1:$E$28,2))*FR96)</f>
        <v xml:space="preserve"> </v>
      </c>
      <c r="FT96" s="64" t="str">
        <f>IF(FP96=0," ",FP96-FS96)</f>
        <v xml:space="preserve"> </v>
      </c>
      <c r="FU96" s="65" t="str">
        <f>IF(FQ96=0," ",VLOOKUP(FQ96,PROTOKOL!$A:$E,5,))</f>
        <v xml:space="preserve"> </v>
      </c>
      <c r="FV96" s="82" t="str">
        <f>IF(FQ96=0," ",FU96*FT96)</f>
        <v xml:space="preserve"> </v>
      </c>
      <c r="FW96" s="65"/>
      <c r="FX96" s="82" t="str">
        <f>IF(FW96=0," ",FV96/FR96*FW96)</f>
        <v xml:space="preserve"> </v>
      </c>
      <c r="FY96" s="117"/>
      <c r="FZ96" s="227"/>
      <c r="GA96" s="61" t="str">
        <f>IF(GC96=0," ",VLOOKUP(GC96,PROTOKOL!$A:$F,6))</f>
        <v xml:space="preserve"> </v>
      </c>
      <c r="GB96" s="62"/>
      <c r="GC96" s="62"/>
      <c r="GD96" s="62"/>
      <c r="GE96" s="63" t="str">
        <f>IF(GC96=0," ",(VLOOKUP(GC96,PROTOKOL!$A$1:$E$28,2))*GD96)</f>
        <v xml:space="preserve"> </v>
      </c>
      <c r="GF96" s="64" t="str">
        <f>IF(GB96=0," ",GB96-GE96)</f>
        <v xml:space="preserve"> </v>
      </c>
      <c r="GG96" s="65" t="str">
        <f>IF(GC96=0," ",VLOOKUP(GC96,PROTOKOL!$A:$E,5,))</f>
        <v xml:space="preserve"> </v>
      </c>
      <c r="GH96" s="82" t="str">
        <f>IF(GC96=0," ",GG96*GF96)</f>
        <v xml:space="preserve"> </v>
      </c>
      <c r="GI96" s="61" t="str">
        <f>IF(GK96=0," ",VLOOKUP(GK96,PROTOKOL!$A:$F,6))</f>
        <v xml:space="preserve"> </v>
      </c>
      <c r="GJ96" s="66"/>
      <c r="GK96" s="66"/>
      <c r="GL96" s="62"/>
      <c r="GM96" s="63" t="str">
        <f>IF(GK96=0," ",(VLOOKUP(GK96,PROTOKOL!$A$1:$E$28,2))*GL96)</f>
        <v xml:space="preserve"> </v>
      </c>
      <c r="GN96" s="64" t="str">
        <f>IF(GJ96=0," ",GJ96-GM96)</f>
        <v xml:space="preserve"> </v>
      </c>
      <c r="GO96" s="65" t="str">
        <f>IF(GK96=0," ",VLOOKUP(GK96,PROTOKOL!$A:$E,5,))</f>
        <v xml:space="preserve"> </v>
      </c>
      <c r="GP96" s="82" t="str">
        <f>IF(GK96=0," ",GO96*GN96)</f>
        <v xml:space="preserve"> </v>
      </c>
      <c r="GQ96" s="65"/>
      <c r="GR96" s="82" t="str">
        <f>IF(GQ96=0," ",GP96/GL96*GQ96)</f>
        <v xml:space="preserve"> </v>
      </c>
      <c r="GS96" s="117"/>
      <c r="GT96" s="227"/>
      <c r="GU96" s="61" t="str">
        <f>IF(GW96=0," ",VLOOKUP(GW96,PROTOKOL!$A:$F,6))</f>
        <v xml:space="preserve"> </v>
      </c>
      <c r="GV96" s="62"/>
      <c r="GW96" s="62"/>
      <c r="GX96" s="62"/>
      <c r="GY96" s="63" t="str">
        <f>IF(GW96=0," ",(VLOOKUP(GW96,PROTOKOL!$A$1:$E$28,2))*GX96)</f>
        <v xml:space="preserve"> </v>
      </c>
      <c r="GZ96" s="64" t="str">
        <f>IF(GV96=0," ",GV96-GY96)</f>
        <v xml:space="preserve"> </v>
      </c>
      <c r="HA96" s="65" t="str">
        <f>IF(GW96=0," ",VLOOKUP(GW96,PROTOKOL!$A:$E,5,))</f>
        <v xml:space="preserve"> </v>
      </c>
      <c r="HB96" s="82" t="str">
        <f>IF(GW96=0," ",HA96*GZ96)</f>
        <v xml:space="preserve"> </v>
      </c>
      <c r="HC96" s="61" t="str">
        <f>IF(HE96=0," ",VLOOKUP(HE96,PROTOKOL!$A:$F,6))</f>
        <v xml:space="preserve"> </v>
      </c>
      <c r="HD96" s="66"/>
      <c r="HE96" s="66"/>
      <c r="HF96" s="62"/>
      <c r="HG96" s="63" t="str">
        <f>IF(HE96=0," ",(VLOOKUP(HE96,PROTOKOL!$A$1:$E$28,2))*HF96)</f>
        <v xml:space="preserve"> </v>
      </c>
      <c r="HH96" s="64" t="str">
        <f>IF(HD96=0," ",HD96-HG96)</f>
        <v xml:space="preserve"> </v>
      </c>
      <c r="HI96" s="65" t="str">
        <f>IF(HE96=0," ",VLOOKUP(HE96,PROTOKOL!$A:$E,5,))</f>
        <v xml:space="preserve"> </v>
      </c>
      <c r="HJ96" s="82" t="str">
        <f>IF(HE96=0," ",HI96*HH96)</f>
        <v xml:space="preserve"> </v>
      </c>
      <c r="HK96" s="65"/>
      <c r="HL96" s="82" t="str">
        <f>IF(HK96=0," ",HJ96/HF96*HK96)</f>
        <v xml:space="preserve"> </v>
      </c>
      <c r="HM96" s="117"/>
      <c r="HN96" s="227"/>
      <c r="HO96" s="61" t="str">
        <f>IF(HQ96=0," ",VLOOKUP(HQ96,PROTOKOL!$A:$F,6))</f>
        <v xml:space="preserve"> </v>
      </c>
      <c r="HP96" s="62"/>
      <c r="HQ96" s="62"/>
      <c r="HR96" s="62"/>
      <c r="HS96" s="63" t="str">
        <f>IF(HQ96=0," ",(VLOOKUP(HQ96,PROTOKOL!$A$1:$E$28,2))*HR96)</f>
        <v xml:space="preserve"> </v>
      </c>
      <c r="HT96" s="64" t="str">
        <f>IF(HP96=0," ",HP96-HS96)</f>
        <v xml:space="preserve"> </v>
      </c>
      <c r="HU96" s="65" t="str">
        <f>IF(HQ96=0," ",VLOOKUP(HQ96,PROTOKOL!$A:$E,5,))</f>
        <v xml:space="preserve"> </v>
      </c>
      <c r="HV96" s="82" t="str">
        <f>IF(HQ96=0," ",HU96*HT96)</f>
        <v xml:space="preserve"> </v>
      </c>
      <c r="HW96" s="61" t="str">
        <f>IF(HY96=0," ",VLOOKUP(HY96,PROTOKOL!$A:$F,6))</f>
        <v xml:space="preserve"> </v>
      </c>
      <c r="HX96" s="66"/>
      <c r="HY96" s="66"/>
      <c r="HZ96" s="62"/>
      <c r="IA96" s="63" t="str">
        <f>IF(HY96=0," ",(VLOOKUP(HY96,PROTOKOL!$A$1:$E$28,2))*HZ96)</f>
        <v xml:space="preserve"> </v>
      </c>
      <c r="IB96" s="64" t="str">
        <f>IF(HX96=0," ",HX96-IA96)</f>
        <v xml:space="preserve"> </v>
      </c>
      <c r="IC96" s="65" t="str">
        <f>IF(HY96=0," ",VLOOKUP(HY96,PROTOKOL!$A:$E,5,))</f>
        <v xml:space="preserve"> </v>
      </c>
      <c r="ID96" s="82" t="str">
        <f>IF(HY96=0," ",IC96*IB96)</f>
        <v xml:space="preserve"> </v>
      </c>
      <c r="IE96" s="65"/>
      <c r="IF96" s="82" t="str">
        <f>IF(IE96=0," ",ID96/HZ96*IE96)</f>
        <v xml:space="preserve"> </v>
      </c>
      <c r="IG96" s="117"/>
      <c r="IH96" s="227"/>
      <c r="II96" s="61" t="str">
        <f>IF(IK96=0," ",VLOOKUP(IK96,PROTOKOL!$A:$F,6))</f>
        <v xml:space="preserve"> </v>
      </c>
      <c r="IJ96" s="62"/>
      <c r="IK96" s="62"/>
      <c r="IL96" s="62"/>
      <c r="IM96" s="63" t="str">
        <f>IF(IK96=0," ",(VLOOKUP(IK96,PROTOKOL!$A$1:$E$28,2))*IL96)</f>
        <v xml:space="preserve"> </v>
      </c>
      <c r="IN96" s="64" t="str">
        <f>IF(IJ96=0," ",IJ96-IM96)</f>
        <v xml:space="preserve"> </v>
      </c>
      <c r="IO96" s="65" t="str">
        <f>IF(IK96=0," ",VLOOKUP(IK96,PROTOKOL!$A:$E,5,))</f>
        <v xml:space="preserve"> </v>
      </c>
      <c r="IP96" s="82" t="str">
        <f>IF(IK96=0," ",IO96*IN96)</f>
        <v xml:space="preserve"> </v>
      </c>
      <c r="IQ96" s="61" t="str">
        <f>IF(IS96=0," ",VLOOKUP(IS96,PROTOKOL!$A:$F,6))</f>
        <v xml:space="preserve"> </v>
      </c>
      <c r="IR96" s="66"/>
      <c r="IS96" s="66"/>
      <c r="IT96" s="62"/>
      <c r="IU96" s="63" t="str">
        <f>IF(IS96=0," ",(VLOOKUP(IS96,PROTOKOL!$A$1:$E$28,2))*IT96)</f>
        <v xml:space="preserve"> </v>
      </c>
      <c r="IV96" s="64" t="str">
        <f>IF(IR96=0," ",IR96-IU96)</f>
        <v xml:space="preserve"> </v>
      </c>
      <c r="IW96" s="65" t="str">
        <f>IF(IS96=0," ",VLOOKUP(IS96,PROTOKOL!$A:$E,5,))</f>
        <v xml:space="preserve"> </v>
      </c>
      <c r="IX96" s="82" t="str">
        <f>IF(IS96=0," ",IW96*IV96)</f>
        <v xml:space="preserve"> </v>
      </c>
      <c r="IY96" s="65"/>
      <c r="IZ96" s="82" t="str">
        <f>IF(IY96=0," ",IX96/IT96*IY96)</f>
        <v xml:space="preserve"> </v>
      </c>
      <c r="JA96" s="117"/>
      <c r="JB96" s="227"/>
      <c r="JC96" s="61" t="str">
        <f>IF(JE96=0," ",VLOOKUP(JE96,PROTOKOL!$A:$F,6))</f>
        <v xml:space="preserve"> </v>
      </c>
      <c r="JD96" s="62"/>
      <c r="JE96" s="62"/>
      <c r="JF96" s="62"/>
      <c r="JG96" s="63" t="str">
        <f>IF(JE96=0," ",(VLOOKUP(JE96,PROTOKOL!$A$1:$E$28,2))*JF96)</f>
        <v xml:space="preserve"> </v>
      </c>
      <c r="JH96" s="64" t="str">
        <f>IF(JD96=0," ",JD96-JG96)</f>
        <v xml:space="preserve"> </v>
      </c>
      <c r="JI96" s="65" t="str">
        <f>IF(JE96=0," ",VLOOKUP(JE96,PROTOKOL!$A:$E,5,))</f>
        <v xml:space="preserve"> </v>
      </c>
      <c r="JJ96" s="82" t="str">
        <f>IF(JE96=0," ",JI96*JH96)</f>
        <v xml:space="preserve"> </v>
      </c>
      <c r="JK96" s="61" t="str">
        <f>IF(JM96=0," ",VLOOKUP(JM96,PROTOKOL!$A:$F,6))</f>
        <v xml:space="preserve"> </v>
      </c>
      <c r="JL96" s="66"/>
      <c r="JM96" s="66"/>
      <c r="JN96" s="62"/>
      <c r="JO96" s="63" t="str">
        <f>IF(JM96=0," ",(VLOOKUP(JM96,PROTOKOL!$A$1:$E$28,2))*JN96)</f>
        <v xml:space="preserve"> </v>
      </c>
      <c r="JP96" s="64" t="str">
        <f>IF(JL96=0," ",JL96-JO96)</f>
        <v xml:space="preserve"> </v>
      </c>
      <c r="JQ96" s="65" t="str">
        <f>IF(JM96=0," ",VLOOKUP(JM96,PROTOKOL!$A:$E,5,))</f>
        <v xml:space="preserve"> </v>
      </c>
      <c r="JR96" s="82" t="str">
        <f>IF(JM96=0," ",JQ96*JP96)</f>
        <v xml:space="preserve"> </v>
      </c>
      <c r="JS96" s="65"/>
      <c r="JT96" s="82" t="str">
        <f>IF(JS96=0," ",JR96/JN96*JS96)</f>
        <v xml:space="preserve"> </v>
      </c>
      <c r="JU96" s="117"/>
      <c r="JV96" s="227"/>
      <c r="JW96" s="61" t="str">
        <f>IF(JY96=0," ",VLOOKUP(JY96,PROTOKOL!$A:$F,6))</f>
        <v xml:space="preserve"> </v>
      </c>
      <c r="JX96" s="62"/>
      <c r="JY96" s="62"/>
      <c r="JZ96" s="62"/>
      <c r="KA96" s="63" t="str">
        <f>IF(JY96=0," ",(VLOOKUP(JY96,PROTOKOL!$A$1:$E$28,2))*JZ96)</f>
        <v xml:space="preserve"> </v>
      </c>
      <c r="KB96" s="64" t="str">
        <f>IF(JX96=0," ",JX96-KA96)</f>
        <v xml:space="preserve"> </v>
      </c>
      <c r="KC96" s="65" t="str">
        <f>IF(JY96=0," ",VLOOKUP(JY96,PROTOKOL!$A:$E,5,))</f>
        <v xml:space="preserve"> </v>
      </c>
      <c r="KD96" s="82" t="str">
        <f>IF(JY96=0," ",KC96*KB96)</f>
        <v xml:space="preserve"> </v>
      </c>
      <c r="KE96" s="61" t="str">
        <f>IF(KG96=0," ",VLOOKUP(KG96,PROTOKOL!$A:$F,6))</f>
        <v xml:space="preserve"> </v>
      </c>
      <c r="KF96" s="66"/>
      <c r="KG96" s="66"/>
      <c r="KH96" s="62"/>
      <c r="KI96" s="63" t="str">
        <f>IF(KG96=0," ",(VLOOKUP(KG96,PROTOKOL!$A$1:$E$28,2))*KH96)</f>
        <v xml:space="preserve"> </v>
      </c>
      <c r="KJ96" s="64" t="str">
        <f>IF(KF96=0," ",KF96-KI96)</f>
        <v xml:space="preserve"> </v>
      </c>
      <c r="KK96" s="65" t="str">
        <f>IF(KG96=0," ",VLOOKUP(KG96,PROTOKOL!$A:$E,5,))</f>
        <v xml:space="preserve"> </v>
      </c>
      <c r="KL96" s="82" t="str">
        <f>IF(KG96=0," ",KK96*KJ96)</f>
        <v xml:space="preserve"> </v>
      </c>
      <c r="KM96" s="65"/>
      <c r="KN96" s="82" t="str">
        <f>IF(KM96=0," ",KL96/KH96*KM96)</f>
        <v xml:space="preserve"> </v>
      </c>
      <c r="KO96" s="117"/>
      <c r="KP96" s="227"/>
      <c r="KQ96" s="61" t="str">
        <f>IF(KS96=0," ",VLOOKUP(KS96,PROTOKOL!$A:$F,6))</f>
        <v xml:space="preserve"> </v>
      </c>
      <c r="KR96" s="62"/>
      <c r="KS96" s="62"/>
      <c r="KT96" s="62"/>
      <c r="KU96" s="63" t="str">
        <f>IF(KS96=0," ",(VLOOKUP(KS96,PROTOKOL!$A$1:$E$28,2))*KT96)</f>
        <v xml:space="preserve"> </v>
      </c>
      <c r="KV96" s="64" t="str">
        <f>IF(KR96=0," ",KR96-KU96)</f>
        <v xml:space="preserve"> </v>
      </c>
      <c r="KW96" s="65" t="str">
        <f>IF(KS96=0," ",VLOOKUP(KS96,PROTOKOL!$A:$E,5,))</f>
        <v xml:space="preserve"> </v>
      </c>
      <c r="KX96" s="82" t="str">
        <f>IF(KS96=0," ",KW96*KV96)</f>
        <v xml:space="preserve"> </v>
      </c>
      <c r="KY96" s="61" t="str">
        <f>IF(LA96=0," ",VLOOKUP(LA96,PROTOKOL!$A:$F,6))</f>
        <v xml:space="preserve"> </v>
      </c>
      <c r="KZ96" s="66"/>
      <c r="LA96" s="66"/>
      <c r="LB96" s="62"/>
      <c r="LC96" s="63" t="str">
        <f>IF(LA96=0," ",(VLOOKUP(LA96,PROTOKOL!$A$1:$E$28,2))*LB96)</f>
        <v xml:space="preserve"> </v>
      </c>
      <c r="LD96" s="64" t="str">
        <f>IF(KZ96=0," ",KZ96-LC96)</f>
        <v xml:space="preserve"> </v>
      </c>
      <c r="LE96" s="65" t="str">
        <f>IF(LA96=0," ",VLOOKUP(LA96,PROTOKOL!$A:$E,5,))</f>
        <v xml:space="preserve"> </v>
      </c>
      <c r="LF96" s="82" t="str">
        <f>IF(LA96=0," ",LE96*LD96)</f>
        <v xml:space="preserve"> </v>
      </c>
      <c r="LG96" s="65"/>
      <c r="LH96" s="82" t="str">
        <f>IF(LG96=0," ",LF96/LB96*LG96)</f>
        <v xml:space="preserve"> </v>
      </c>
      <c r="LI96" s="117"/>
      <c r="LJ96" s="227"/>
      <c r="LK96" s="61" t="str">
        <f>IF(LM96=0," ",VLOOKUP(LM96,PROTOKOL!$A:$F,6))</f>
        <v xml:space="preserve"> </v>
      </c>
      <c r="LL96" s="62"/>
      <c r="LM96" s="62"/>
      <c r="LN96" s="62"/>
      <c r="LO96" s="63" t="str">
        <f>IF(LM96=0," ",(VLOOKUP(LM96,PROTOKOL!$A$1:$E$28,2))*LN96)</f>
        <v xml:space="preserve"> </v>
      </c>
      <c r="LP96" s="64" t="str">
        <f>IF(LL96=0," ",LL96-LO96)</f>
        <v xml:space="preserve"> </v>
      </c>
      <c r="LQ96" s="65" t="str">
        <f>IF(LM96=0," ",VLOOKUP(LM96,PROTOKOL!$A:$E,5,))</f>
        <v xml:space="preserve"> </v>
      </c>
      <c r="LR96" s="82" t="str">
        <f>IF(LM96=0," ",LQ96*LP96)</f>
        <v xml:space="preserve"> </v>
      </c>
      <c r="LS96" s="61" t="str">
        <f>IF(LU96=0," ",VLOOKUP(LU96,PROTOKOL!$A:$F,6))</f>
        <v xml:space="preserve"> </v>
      </c>
      <c r="LT96" s="66"/>
      <c r="LU96" s="66"/>
      <c r="LV96" s="62"/>
      <c r="LW96" s="63" t="str">
        <f>IF(LU96=0," ",(VLOOKUP(LU96,PROTOKOL!$A$1:$E$28,2))*LV96)</f>
        <v xml:space="preserve"> </v>
      </c>
      <c r="LX96" s="64" t="str">
        <f>IF(LT96=0," ",LT96-LW96)</f>
        <v xml:space="preserve"> </v>
      </c>
      <c r="LY96" s="65" t="str">
        <f>IF(LU96=0," ",VLOOKUP(LU96,PROTOKOL!$A:$E,5,))</f>
        <v xml:space="preserve"> </v>
      </c>
      <c r="LZ96" s="82" t="str">
        <f>IF(LU96=0," ",LY96*LX96)</f>
        <v xml:space="preserve"> </v>
      </c>
      <c r="MA96" s="65"/>
      <c r="MB96" s="82" t="str">
        <f>IF(MA96=0," ",LZ96/LV96*MA96)</f>
        <v xml:space="preserve"> </v>
      </c>
      <c r="MC96" s="117"/>
      <c r="MD96" s="227"/>
      <c r="ME96" s="61" t="str">
        <f>IF(MG96=0," ",VLOOKUP(MG96,PROTOKOL!$A:$F,6))</f>
        <v xml:space="preserve"> </v>
      </c>
      <c r="MF96" s="62"/>
      <c r="MG96" s="62"/>
      <c r="MH96" s="62"/>
      <c r="MI96" s="63" t="str">
        <f>IF(MG96=0," ",(VLOOKUP(MG96,PROTOKOL!$A$1:$E$28,2))*MH96)</f>
        <v xml:space="preserve"> </v>
      </c>
      <c r="MJ96" s="64" t="str">
        <f>IF(MF96=0," ",MF96-MI96)</f>
        <v xml:space="preserve"> </v>
      </c>
      <c r="MK96" s="65" t="str">
        <f>IF(MG96=0," ",VLOOKUP(MG96,PROTOKOL!$A:$E,5,))</f>
        <v xml:space="preserve"> </v>
      </c>
      <c r="ML96" s="82" t="str">
        <f>IF(MG96=0," ",MK96*MJ96)</f>
        <v xml:space="preserve"> </v>
      </c>
      <c r="MM96" s="61" t="str">
        <f>IF(MO96=0," ",VLOOKUP(MO96,PROTOKOL!$A:$F,6))</f>
        <v xml:space="preserve"> </v>
      </c>
      <c r="MN96" s="66"/>
      <c r="MO96" s="66"/>
      <c r="MP96" s="62"/>
      <c r="MQ96" s="63" t="str">
        <f>IF(MO96=0," ",(VLOOKUP(MO96,PROTOKOL!$A$1:$E$28,2))*MP96)</f>
        <v xml:space="preserve"> </v>
      </c>
      <c r="MR96" s="64" t="str">
        <f>IF(MN96=0," ",MN96-MQ96)</f>
        <v xml:space="preserve"> </v>
      </c>
      <c r="MS96" s="65" t="str">
        <f>IF(MO96=0," ",VLOOKUP(MO96,PROTOKOL!$A:$E,5,))</f>
        <v xml:space="preserve"> </v>
      </c>
      <c r="MT96" s="82" t="str">
        <f>IF(MO96=0," ",MS96*MR96)</f>
        <v xml:space="preserve"> </v>
      </c>
      <c r="MU96" s="65"/>
      <c r="MV96" s="82" t="str">
        <f>IF(MU96=0," ",MT96/MP96*MU96)</f>
        <v xml:space="preserve"> </v>
      </c>
      <c r="MW96" s="117"/>
      <c r="MX96" s="227"/>
      <c r="MY96" s="61" t="str">
        <f>IF(NA96=0," ",VLOOKUP(NA96,PROTOKOL!$A:$F,6))</f>
        <v xml:space="preserve"> </v>
      </c>
      <c r="MZ96" s="62"/>
      <c r="NA96" s="62"/>
      <c r="NB96" s="62"/>
      <c r="NC96" s="63" t="str">
        <f>IF(NA96=0," ",(VLOOKUP(NA96,PROTOKOL!$A$1:$E$28,2))*NB96)</f>
        <v xml:space="preserve"> </v>
      </c>
      <c r="ND96" s="64" t="str">
        <f>IF(MZ96=0," ",MZ96-NC96)</f>
        <v xml:space="preserve"> </v>
      </c>
      <c r="NE96" s="65" t="str">
        <f>IF(NA96=0," ",VLOOKUP(NA96,PROTOKOL!$A:$E,5,))</f>
        <v xml:space="preserve"> </v>
      </c>
      <c r="NF96" s="82" t="str">
        <f>IF(NA96=0," ",NE96*ND96)</f>
        <v xml:space="preserve"> </v>
      </c>
      <c r="NG96" s="61" t="str">
        <f>IF(NI96=0," ",VLOOKUP(NI96,PROTOKOL!$A:$F,6))</f>
        <v xml:space="preserve"> </v>
      </c>
      <c r="NH96" s="66"/>
      <c r="NI96" s="66"/>
      <c r="NJ96" s="62"/>
      <c r="NK96" s="63" t="str">
        <f>IF(NI96=0," ",(VLOOKUP(NI96,PROTOKOL!$A$1:$E$28,2))*NJ96)</f>
        <v xml:space="preserve"> </v>
      </c>
      <c r="NL96" s="64" t="str">
        <f>IF(NH96=0," ",NH96-NK96)</f>
        <v xml:space="preserve"> </v>
      </c>
      <c r="NM96" s="65" t="str">
        <f>IF(NI96=0," ",VLOOKUP(NI96,PROTOKOL!$A:$E,5,))</f>
        <v xml:space="preserve"> </v>
      </c>
      <c r="NN96" s="82" t="str">
        <f>IF(NI96=0," ",NM96*NL96)</f>
        <v xml:space="preserve"> </v>
      </c>
      <c r="NO96" s="65"/>
      <c r="NP96" s="82" t="str">
        <f>IF(NO96=0," ",NN96/NJ96*NO96)</f>
        <v xml:space="preserve"> </v>
      </c>
      <c r="NQ96" s="117"/>
      <c r="NR96" s="227"/>
      <c r="NS96" s="61" t="str">
        <f>IF(NU96=0," ",VLOOKUP(NU96,PROTOKOL!$A:$F,6))</f>
        <v xml:space="preserve"> </v>
      </c>
      <c r="NT96" s="62"/>
      <c r="NU96" s="62"/>
      <c r="NV96" s="62"/>
      <c r="NW96" s="63" t="str">
        <f>IF(NU96=0," ",(VLOOKUP(NU96,PROTOKOL!$A$1:$E$28,2))*NV96)</f>
        <v xml:space="preserve"> </v>
      </c>
      <c r="NX96" s="64" t="str">
        <f>IF(NT96=0," ",NT96-NW96)</f>
        <v xml:space="preserve"> </v>
      </c>
      <c r="NY96" s="65" t="str">
        <f>IF(NU96=0," ",VLOOKUP(NU96,PROTOKOL!$A:$E,5,))</f>
        <v xml:space="preserve"> </v>
      </c>
      <c r="NZ96" s="82" t="str">
        <f>IF(NU96=0," ",NY96*NX96)</f>
        <v xml:space="preserve"> </v>
      </c>
      <c r="OA96" s="61" t="str">
        <f>IF(OC96=0," ",VLOOKUP(OC96,PROTOKOL!$A:$F,6))</f>
        <v xml:space="preserve"> </v>
      </c>
      <c r="OB96" s="66"/>
      <c r="OC96" s="66"/>
      <c r="OD96" s="62"/>
      <c r="OE96" s="63" t="str">
        <f>IF(OC96=0," ",(VLOOKUP(OC96,PROTOKOL!$A$1:$E$28,2))*OD96)</f>
        <v xml:space="preserve"> </v>
      </c>
      <c r="OF96" s="64" t="str">
        <f>IF(OB96=0," ",OB96-OE96)</f>
        <v xml:space="preserve"> </v>
      </c>
      <c r="OG96" s="65" t="str">
        <f>IF(OC96=0," ",VLOOKUP(OC96,PROTOKOL!$A:$E,5,))</f>
        <v xml:space="preserve"> </v>
      </c>
      <c r="OH96" s="82" t="str">
        <f>IF(OC96=0," ",OG96*OF96)</f>
        <v xml:space="preserve"> </v>
      </c>
      <c r="OI96" s="65"/>
      <c r="OJ96" s="82" t="str">
        <f>IF(OI96=0," ",OH96/OD96*OI96)</f>
        <v xml:space="preserve"> </v>
      </c>
      <c r="OK96" s="117"/>
      <c r="OL96" s="208">
        <v>25</v>
      </c>
      <c r="OM96" s="226"/>
      <c r="ON96" s="61" t="str">
        <f>IF(OP96=0," ",VLOOKUP(OP96,PROTOKOL!$A:$F,6))</f>
        <v xml:space="preserve"> </v>
      </c>
      <c r="OO96" s="202"/>
      <c r="OP96" s="202"/>
      <c r="OQ96" s="202"/>
      <c r="OR96" s="63" t="str">
        <f>IF(OP96=0," ",(VLOOKUP(OP96,PROTOKOL!$A$1:$E$28,2))*OQ96)</f>
        <v xml:space="preserve"> </v>
      </c>
      <c r="OS96" s="64" t="str">
        <f t="shared" si="193"/>
        <v xml:space="preserve"> </v>
      </c>
      <c r="OT96" s="65" t="str">
        <f>IF(OP96=0," ",VLOOKUP(OP96,PROTOKOL!$A:$E,5,))</f>
        <v xml:space="preserve"> </v>
      </c>
      <c r="OU96" s="82" t="str">
        <f t="shared" si="194"/>
        <v xml:space="preserve"> </v>
      </c>
      <c r="OV96" s="61" t="str">
        <f>IF(OX96=0," ",VLOOKUP(OX96,PROTOKOL!$A:$F,6))</f>
        <v xml:space="preserve"> </v>
      </c>
      <c r="OW96" s="203"/>
      <c r="OX96" s="203"/>
      <c r="OY96" s="202"/>
      <c r="OZ96" s="63" t="str">
        <f>IF(OX96=0," ",(VLOOKUP(OX96,PROTOKOL!$A$1:$E$28,2))*OY96)</f>
        <v xml:space="preserve"> </v>
      </c>
      <c r="PA96" s="64" t="str">
        <f t="shared" si="219"/>
        <v xml:space="preserve"> </v>
      </c>
      <c r="PB96" s="65" t="str">
        <f>IF(OX96=0," ",VLOOKUP(OX96,PROTOKOL!$A:$E,5,))</f>
        <v xml:space="preserve"> </v>
      </c>
      <c r="PC96" s="82" t="str">
        <f t="shared" si="220"/>
        <v xml:space="preserve"> </v>
      </c>
      <c r="PD96" s="82">
        <f t="shared" si="221"/>
        <v>0</v>
      </c>
      <c r="PE96" s="82" t="str">
        <f t="shared" si="222"/>
        <v xml:space="preserve"> </v>
      </c>
      <c r="PF96" s="117"/>
      <c r="PG96" s="227"/>
      <c r="PH96" s="61" t="str">
        <f>IF(PJ96=0," ",VLOOKUP(PJ96,PROTOKOL!$A:$F,6))</f>
        <v xml:space="preserve"> </v>
      </c>
      <c r="PI96" s="62"/>
      <c r="PJ96" s="62"/>
      <c r="PK96" s="62"/>
      <c r="PL96" s="63" t="str">
        <f>IF(PJ96=0," ",(VLOOKUP(PJ96,PROTOKOL!$A$1:$E$28,2))*PK96)</f>
        <v xml:space="preserve"> </v>
      </c>
      <c r="PM96" s="64" t="str">
        <f>IF(PI96=0," ",PI96-PL96)</f>
        <v xml:space="preserve"> </v>
      </c>
      <c r="PN96" s="65" t="str">
        <f>IF(PJ96=0," ",VLOOKUP(PJ96,PROTOKOL!$A:$E,5,))</f>
        <v xml:space="preserve"> </v>
      </c>
      <c r="PO96" s="82" t="str">
        <f>IF(PJ96=0," ",PN96*PM96)</f>
        <v xml:space="preserve"> </v>
      </c>
      <c r="PP96" s="61" t="str">
        <f>IF(PR96=0," ",VLOOKUP(PR96,PROTOKOL!$A:$F,6))</f>
        <v xml:space="preserve"> </v>
      </c>
      <c r="PQ96" s="66"/>
      <c r="PR96" s="66"/>
      <c r="PS96" s="62"/>
      <c r="PT96" s="63" t="str">
        <f>IF(PR96=0," ",(VLOOKUP(PR96,PROTOKOL!$A$1:$E$28,2))*PS96)</f>
        <v xml:space="preserve"> </v>
      </c>
      <c r="PU96" s="64" t="str">
        <f>IF(PQ96=0," ",PQ96-PT96)</f>
        <v xml:space="preserve"> </v>
      </c>
      <c r="PV96" s="65" t="str">
        <f>IF(PR96=0," ",VLOOKUP(PR96,PROTOKOL!$A:$E,5,))</f>
        <v xml:space="preserve"> </v>
      </c>
      <c r="PW96" s="82" t="str">
        <f>IF(PR96=0," ",PV96*PU96)</f>
        <v xml:space="preserve"> </v>
      </c>
      <c r="PX96" s="65"/>
      <c r="PY96" s="82" t="str">
        <f>IF(PX96=0," ",PW96/PS96*PX96)</f>
        <v xml:space="preserve"> </v>
      </c>
      <c r="PZ96" s="117"/>
      <c r="QA96" s="117"/>
      <c r="QB96" s="117"/>
      <c r="QC96" s="117"/>
      <c r="QD96" s="117"/>
      <c r="QE96" s="117"/>
      <c r="QF96" s="117"/>
      <c r="QG96" s="117"/>
      <c r="QH96" s="117"/>
      <c r="QI96" s="117"/>
      <c r="QJ96" s="117"/>
      <c r="QK96" s="117"/>
      <c r="QL96" s="117"/>
      <c r="QM96" s="117"/>
      <c r="QN96" s="117"/>
      <c r="QO96" s="117"/>
    </row>
    <row r="97" spans="1:457" ht="12.75" customHeight="1">
      <c r="A97" s="58"/>
      <c r="B97" s="225">
        <v>26</v>
      </c>
      <c r="C97" s="61" t="str">
        <f>IF(E97=0," ",VLOOKUP(E97,PROTOKOL!$A:$F,6))</f>
        <v>VAKUM TEST</v>
      </c>
      <c r="D97" s="62">
        <v>230</v>
      </c>
      <c r="E97" s="62">
        <v>4</v>
      </c>
      <c r="F97" s="62">
        <v>7.5</v>
      </c>
      <c r="G97" s="63">
        <f>IF(E97=0," ",(VLOOKUP(E97,PROTOKOL!$A$1:$E$28,2))*F97)</f>
        <v>150</v>
      </c>
      <c r="H97" s="64">
        <f t="shared" ref="H97:H99" si="224">IF(D97=0," ",D97-G97)</f>
        <v>80</v>
      </c>
      <c r="I97" s="65">
        <f>IF(E97=0," ",VLOOKUP(E97,PROTOKOL!$A:$E,5,))</f>
        <v>0.32253749999999998</v>
      </c>
      <c r="J97" s="82">
        <f t="shared" ref="J97:J99" si="225">IF(E97=0," ",I97*H97)</f>
        <v>25.802999999999997</v>
      </c>
      <c r="K97" s="61" t="str">
        <f>IF(M97=0," ",VLOOKUP(M97,PROTOKOL!$A:$F,6))</f>
        <v xml:space="preserve"> </v>
      </c>
      <c r="L97" s="66"/>
      <c r="M97" s="66"/>
      <c r="N97" s="62"/>
      <c r="O97" s="63" t="str">
        <f>IF(M97=0," ",(VLOOKUP(M97,PROTOKOL!$A$1:$E$28,2))*N97)</f>
        <v xml:space="preserve"> </v>
      </c>
      <c r="P97" s="64" t="str">
        <f t="shared" ref="P97:P99" si="226">IF(L97=0," ",L97-O97)</f>
        <v xml:space="preserve"> </v>
      </c>
      <c r="Q97" s="65" t="str">
        <f>IF(M97=0," ",VLOOKUP(M97,PROTOKOL!$A:$E,5,))</f>
        <v xml:space="preserve"> </v>
      </c>
      <c r="R97" s="82" t="str">
        <f t="shared" ref="R97:R99" si="227">IF(M97=0," ",Q97*P97)</f>
        <v xml:space="preserve"> </v>
      </c>
      <c r="S97" s="65"/>
      <c r="T97" s="82" t="str">
        <f t="shared" ref="T97:T99" si="228">IF(S97=0," ",R97/N97*S97)</f>
        <v xml:space="preserve"> </v>
      </c>
      <c r="U97" s="117"/>
      <c r="V97" s="225">
        <v>26</v>
      </c>
      <c r="W97" s="61" t="str">
        <f>IF(Y97=0," ",VLOOKUP(Y97,PROTOKOL!$A:$F,6))</f>
        <v xml:space="preserve"> </v>
      </c>
      <c r="X97" s="62"/>
      <c r="Y97" s="62"/>
      <c r="Z97" s="62"/>
      <c r="AA97" s="63" t="str">
        <f>IF(Y97=0," ",(VLOOKUP(Y97,PROTOKOL!$A$1:$E$28,2))*Z97)</f>
        <v xml:space="preserve"> </v>
      </c>
      <c r="AB97" s="64" t="str">
        <f t="shared" ref="AB97:AB99" si="229">IF(X97=0," ",X97-AA97)</f>
        <v xml:space="preserve"> </v>
      </c>
      <c r="AC97" s="65" t="str">
        <f>IF(Y97=0," ",VLOOKUP(Y97,PROTOKOL!$A:$E,5,))</f>
        <v xml:space="preserve"> </v>
      </c>
      <c r="AD97" s="82" t="str">
        <f t="shared" ref="AD97:AD99" si="230">IF(Y97=0," ",AC97*AB97)</f>
        <v xml:space="preserve"> </v>
      </c>
      <c r="AE97" s="61" t="str">
        <f>IF(AG97=0," ",VLOOKUP(AG97,PROTOKOL!$A:$F,6))</f>
        <v xml:space="preserve"> </v>
      </c>
      <c r="AF97" s="66"/>
      <c r="AG97" s="66"/>
      <c r="AH97" s="62"/>
      <c r="AI97" s="63" t="str">
        <f>IF(AG97=0," ",(VLOOKUP(AG97,PROTOKOL!$A$1:$E$28,2))*AH97)</f>
        <v xml:space="preserve"> </v>
      </c>
      <c r="AJ97" s="64" t="str">
        <f t="shared" ref="AJ97:AJ99" si="231">IF(AF97=0," ",AF97-AI97)</f>
        <v xml:space="preserve"> </v>
      </c>
      <c r="AK97" s="65" t="str">
        <f>IF(AG97=0," ",VLOOKUP(AG97,PROTOKOL!$A:$E,5,))</f>
        <v xml:space="preserve"> </v>
      </c>
      <c r="AL97" s="82" t="str">
        <f t="shared" ref="AL97:AL99" si="232">IF(AG97=0," ",AK97*AJ97)</f>
        <v xml:space="preserve"> </v>
      </c>
      <c r="AM97" s="65"/>
      <c r="AN97" s="82" t="str">
        <f t="shared" ref="AN97:AN99" si="233">IF(AM97=0," ",AL97/AH97*AM97)</f>
        <v xml:space="preserve"> </v>
      </c>
      <c r="AO97" s="117"/>
      <c r="AP97" s="225">
        <v>26</v>
      </c>
      <c r="AQ97" s="61" t="str">
        <f>IF(AS97=0," ",VLOOKUP(AS97,PROTOKOL!$A:$F,6))</f>
        <v>VAKUM TEST</v>
      </c>
      <c r="AR97" s="62">
        <v>240</v>
      </c>
      <c r="AS97" s="62">
        <v>4</v>
      </c>
      <c r="AT97" s="62">
        <v>7.5</v>
      </c>
      <c r="AU97" s="63">
        <f>IF(AS97=0," ",(VLOOKUP(AS97,PROTOKOL!$A$1:$E$28,2))*AT97)</f>
        <v>150</v>
      </c>
      <c r="AV97" s="64">
        <f t="shared" ref="AV97:AV99" si="234">IF(AR97=0," ",AR97-AU97)</f>
        <v>90</v>
      </c>
      <c r="AW97" s="65">
        <f>IF(AS97=0," ",VLOOKUP(AS97,PROTOKOL!$A:$E,5,))</f>
        <v>0.32253749999999998</v>
      </c>
      <c r="AX97" s="82">
        <f t="shared" ref="AX97:AX99" si="235">IF(AS97=0," ",AW97*AV97)</f>
        <v>29.028374999999997</v>
      </c>
      <c r="AY97" s="61" t="str">
        <f>IF(BA97=0," ",VLOOKUP(BA97,PROTOKOL!$A:$F,6))</f>
        <v xml:space="preserve"> </v>
      </c>
      <c r="AZ97" s="66"/>
      <c r="BA97" s="66"/>
      <c r="BB97" s="62"/>
      <c r="BC97" s="63" t="str">
        <f>IF(BA97=0," ",(VLOOKUP(BA97,PROTOKOL!$A$1:$E$28,2))*BB97)</f>
        <v xml:space="preserve"> </v>
      </c>
      <c r="BD97" s="64" t="str">
        <f t="shared" ref="BD97:BD99" si="236">IF(AZ97=0," ",AZ97-BC97)</f>
        <v xml:space="preserve"> </v>
      </c>
      <c r="BE97" s="65" t="str">
        <f>IF(BA97=0," ",VLOOKUP(BA97,PROTOKOL!$A:$E,5,))</f>
        <v xml:space="preserve"> </v>
      </c>
      <c r="BF97" s="82" t="str">
        <f t="shared" ref="BF97:BF99" si="237">IF(BA97=0," ",BE97*BD97)</f>
        <v xml:space="preserve"> </v>
      </c>
      <c r="BG97" s="65"/>
      <c r="BH97" s="82" t="str">
        <f t="shared" ref="BH97:BH99" si="238">IF(BG97=0," ",BF97/BB97*BG97)</f>
        <v xml:space="preserve"> </v>
      </c>
      <c r="BI97" s="117"/>
      <c r="BJ97" s="225">
        <v>26</v>
      </c>
      <c r="BK97" s="61" t="str">
        <f>IF(BM97=0," ",VLOOKUP(BM97,PROTOKOL!$A:$F,6))</f>
        <v>WNZL. LAV. VE DUV. ASMA KLZ</v>
      </c>
      <c r="BL97" s="62">
        <v>230</v>
      </c>
      <c r="BM97" s="62">
        <v>1</v>
      </c>
      <c r="BN97" s="62">
        <v>7.5</v>
      </c>
      <c r="BO97" s="63">
        <f>IF(BM97=0," ",(VLOOKUP(BM97,PROTOKOL!$A$1:$E$28,2))*BN97)</f>
        <v>144</v>
      </c>
      <c r="BP97" s="64">
        <f t="shared" ref="BP97:BP99" si="239">IF(BL97=0," ",BL97-BO97)</f>
        <v>86</v>
      </c>
      <c r="BQ97" s="65">
        <f>IF(BM97=0," ",VLOOKUP(BM97,PROTOKOL!$A:$E,5,))</f>
        <v>0.33951315789473691</v>
      </c>
      <c r="BR97" s="82">
        <f t="shared" ref="BR97:BR99" si="240">IF(BM97=0," ",BQ97*BP97)</f>
        <v>29.198131578947375</v>
      </c>
      <c r="BS97" s="61" t="str">
        <f>IF(BU97=0," ",VLOOKUP(BU97,PROTOKOL!$A:$F,6))</f>
        <v xml:space="preserve"> </v>
      </c>
      <c r="BT97" s="66"/>
      <c r="BU97" s="66"/>
      <c r="BV97" s="62"/>
      <c r="BW97" s="63" t="str">
        <f>IF(BU97=0," ",(VLOOKUP(BU97,PROTOKOL!$A$1:$E$28,2))*BV97)</f>
        <v xml:space="preserve"> </v>
      </c>
      <c r="BX97" s="64" t="str">
        <f t="shared" ref="BX97:BX99" si="241">IF(BT97=0," ",BT97-BW97)</f>
        <v xml:space="preserve"> </v>
      </c>
      <c r="BY97" s="65" t="str">
        <f>IF(BU97=0," ",VLOOKUP(BU97,PROTOKOL!$A:$E,5,))</f>
        <v xml:space="preserve"> </v>
      </c>
      <c r="BZ97" s="82" t="str">
        <f t="shared" ref="BZ97:BZ99" si="242">IF(BU97=0," ",BY97*BX97)</f>
        <v xml:space="preserve"> </v>
      </c>
      <c r="CA97" s="65"/>
      <c r="CB97" s="82" t="str">
        <f t="shared" ref="CB97:CB99" si="243">IF(CA97=0," ",BZ97/BV97*CA97)</f>
        <v xml:space="preserve"> </v>
      </c>
      <c r="CC97" s="117"/>
      <c r="CD97" s="225">
        <v>26</v>
      </c>
      <c r="CE97" s="61" t="str">
        <f>IF(CG97=0," ",VLOOKUP(CG97,PROTOKOL!$A:$F,6))</f>
        <v>WNZL. LAV. VE DUV. ASMA KLZ</v>
      </c>
      <c r="CF97" s="62">
        <v>220</v>
      </c>
      <c r="CG97" s="62">
        <v>1</v>
      </c>
      <c r="CH97" s="62">
        <v>7.5</v>
      </c>
      <c r="CI97" s="63">
        <f>IF(CG97=0," ",(VLOOKUP(CG97,PROTOKOL!$A$1:$E$28,2))*CH97)</f>
        <v>144</v>
      </c>
      <c r="CJ97" s="64">
        <f t="shared" ref="CJ97:CJ99" si="244">IF(CF97=0," ",CF97-CI97)</f>
        <v>76</v>
      </c>
      <c r="CK97" s="65">
        <f>IF(CG97=0," ",VLOOKUP(CG97,PROTOKOL!$A:$E,5,))</f>
        <v>0.33951315789473691</v>
      </c>
      <c r="CL97" s="82">
        <f t="shared" ref="CL97:CL99" si="245">IF(CG97=0," ",CK97*CJ97)</f>
        <v>25.803000000000004</v>
      </c>
      <c r="CM97" s="61" t="str">
        <f>IF(CO97=0," ",VLOOKUP(CO97,PROTOKOL!$A:$F,6))</f>
        <v>EĞİTİM</v>
      </c>
      <c r="CN97" s="66">
        <v>1</v>
      </c>
      <c r="CO97" s="66">
        <v>18</v>
      </c>
      <c r="CP97" s="62">
        <v>4</v>
      </c>
      <c r="CQ97" s="63">
        <f>IF(CO97=0," ",(VLOOKUP(CO97,PROTOKOL!$A$1:$E$28,2))*CP97)</f>
        <v>0</v>
      </c>
      <c r="CR97" s="64">
        <f t="shared" ref="CR97:CR99" si="246">IF(CN97=0," ",CN97-CQ97)</f>
        <v>1</v>
      </c>
      <c r="CS97" s="65">
        <f>IF(CO97=0," ",VLOOKUP(CO97,PROTOKOL!$A:$E,5,))</f>
        <v>22.864891602375288</v>
      </c>
      <c r="CT97" s="82">
        <f>IF(CO97=0," ",CS97*CR97)/7.5*4</f>
        <v>12.194608854600153</v>
      </c>
      <c r="CU97" s="65">
        <v>8</v>
      </c>
      <c r="CV97" s="82">
        <f t="shared" ref="CV97:CV99" si="247">IF(CU97=0," ",CT97/CP97*CU97)</f>
        <v>24.389217709200306</v>
      </c>
      <c r="CW97" s="117"/>
      <c r="CX97" s="225">
        <v>26</v>
      </c>
      <c r="CY97" s="61" t="str">
        <f>IF(DA97=0," ",VLOOKUP(DA97,PROTOKOL!$A:$F,6))</f>
        <v>SIZDIRMAZLIK TAMİR</v>
      </c>
      <c r="CZ97" s="62">
        <v>120</v>
      </c>
      <c r="DA97" s="62">
        <v>11</v>
      </c>
      <c r="DB97" s="62">
        <v>7.5</v>
      </c>
      <c r="DC97" s="63">
        <f>IF(DA97=0," ",(VLOOKUP(DA97,PROTOKOL!$A$1:$E$28,2))*DB97)</f>
        <v>78</v>
      </c>
      <c r="DD97" s="64">
        <f t="shared" ref="DD97:DD99" si="248">IF(CZ97=0," ",CZ97-DC97)</f>
        <v>42</v>
      </c>
      <c r="DE97" s="65">
        <f>IF(DA97=0," ",VLOOKUP(DA97,PROTOKOL!$A:$E,5,))</f>
        <v>0.61435714285714293</v>
      </c>
      <c r="DF97" s="82">
        <f t="shared" ref="DF97:DF99" si="249">IF(DA97=0," ",DE97*DD97)</f>
        <v>25.803000000000004</v>
      </c>
      <c r="DG97" s="61" t="str">
        <f>IF(DI97=0," ",VLOOKUP(DI97,PROTOKOL!$A:$F,6))</f>
        <v>SIZDIRMAZLIK TAMİR</v>
      </c>
      <c r="DH97" s="66">
        <v>41</v>
      </c>
      <c r="DI97" s="66">
        <v>11</v>
      </c>
      <c r="DJ97" s="62">
        <v>2.5</v>
      </c>
      <c r="DK97" s="63">
        <f>IF(DI97=0," ",(VLOOKUP(DI97,PROTOKOL!$A$1:$E$28,2))*DJ97)</f>
        <v>26</v>
      </c>
      <c r="DL97" s="64">
        <f t="shared" ref="DL97:DL99" si="250">IF(DH97=0," ",DH97-DK97)</f>
        <v>15</v>
      </c>
      <c r="DM97" s="65">
        <f>IF(DI97=0," ",VLOOKUP(DI97,PROTOKOL!$A:$E,5,))</f>
        <v>0.61435714285714293</v>
      </c>
      <c r="DN97" s="82">
        <f t="shared" ref="DN97:DN99" si="251">IF(DI97=0," ",DM97*DL97)</f>
        <v>9.2153571428571439</v>
      </c>
      <c r="DO97" s="65">
        <v>5</v>
      </c>
      <c r="DP97" s="82">
        <f t="shared" ref="DP97:DP99" si="252">IF(DO97=0," ",DN97/DJ97*DO97)</f>
        <v>18.430714285714288</v>
      </c>
      <c r="DQ97" s="117"/>
      <c r="DR97" s="225">
        <v>26</v>
      </c>
      <c r="DS97" s="61" t="str">
        <f>IF(DU97=0," ",VLOOKUP(DU97,PROTOKOL!$A:$F,6))</f>
        <v>VAKUM TEST</v>
      </c>
      <c r="DT97" s="62">
        <v>230</v>
      </c>
      <c r="DU97" s="62">
        <v>4</v>
      </c>
      <c r="DV97" s="62">
        <v>7.5</v>
      </c>
      <c r="DW97" s="63">
        <f>IF(DU97=0," ",(VLOOKUP(DU97,PROTOKOL!$A$1:$E$28,2))*DV97)</f>
        <v>150</v>
      </c>
      <c r="DX97" s="64">
        <f t="shared" ref="DX97:DX99" si="253">IF(DT97=0," ",DT97-DW97)</f>
        <v>80</v>
      </c>
      <c r="DY97" s="65">
        <f>IF(DU97=0," ",VLOOKUP(DU97,PROTOKOL!$A:$E,5,))</f>
        <v>0.32253749999999998</v>
      </c>
      <c r="DZ97" s="82">
        <f t="shared" ref="DZ97:DZ99" si="254">IF(DU97=0," ",DY97*DX97)</f>
        <v>25.802999999999997</v>
      </c>
      <c r="EA97" s="61" t="str">
        <f>IF(EC97=0," ",VLOOKUP(EC97,PROTOKOL!$A:$F,6))</f>
        <v xml:space="preserve"> </v>
      </c>
      <c r="EB97" s="66"/>
      <c r="EC97" s="66"/>
      <c r="ED97" s="62"/>
      <c r="EE97" s="63" t="str">
        <f>IF(EC97=0," ",(VLOOKUP(EC97,PROTOKOL!$A$1:$E$28,2))*ED97)</f>
        <v xml:space="preserve"> </v>
      </c>
      <c r="EF97" s="64" t="str">
        <f t="shared" ref="EF97:EF99" si="255">IF(EB97=0," ",EB97-EE97)</f>
        <v xml:space="preserve"> </v>
      </c>
      <c r="EG97" s="65" t="str">
        <f>IF(EC97=0," ",VLOOKUP(EC97,PROTOKOL!$A:$E,5,))</f>
        <v xml:space="preserve"> </v>
      </c>
      <c r="EH97" s="82" t="str">
        <f t="shared" ref="EH97:EH99" si="256">IF(EC97=0," ",EG97*EF97)</f>
        <v xml:space="preserve"> </v>
      </c>
      <c r="EI97" s="65"/>
      <c r="EJ97" s="82" t="str">
        <f t="shared" ref="EJ97:EJ99" si="257">IF(EI97=0," ",EH97/ED97*EI97)</f>
        <v xml:space="preserve"> </v>
      </c>
      <c r="EK97" s="117"/>
      <c r="EL97" s="225">
        <v>26</v>
      </c>
      <c r="EM97" s="61" t="str">
        <f>IF(EO97=0," ",VLOOKUP(EO97,PROTOKOL!$A:$F,6))</f>
        <v>SIZDIRMAZLIK TAMİR</v>
      </c>
      <c r="EN97" s="62">
        <v>112</v>
      </c>
      <c r="EO97" s="62">
        <v>11</v>
      </c>
      <c r="EP97" s="62">
        <v>6.5</v>
      </c>
      <c r="EQ97" s="63">
        <f>IF(EO97=0," ",(VLOOKUP(EO97,PROTOKOL!$A$1:$E$28,2))*EP97)</f>
        <v>67.600000000000009</v>
      </c>
      <c r="ER97" s="64">
        <f t="shared" ref="ER97:ER99" si="258">IF(EN97=0," ",EN97-EQ97)</f>
        <v>44.399999999999991</v>
      </c>
      <c r="ES97" s="65">
        <f>IF(EO97=0," ",VLOOKUP(EO97,PROTOKOL!$A:$E,5,))</f>
        <v>0.61435714285714293</v>
      </c>
      <c r="ET97" s="82">
        <f t="shared" ref="ET97:ET99" si="259">IF(EO97=0," ",ES97*ER97)</f>
        <v>27.277457142857141</v>
      </c>
      <c r="EU97" s="61" t="str">
        <f>IF(EW97=0," ",VLOOKUP(EW97,PROTOKOL!$A:$F,6))</f>
        <v xml:space="preserve"> </v>
      </c>
      <c r="EV97" s="66"/>
      <c r="EW97" s="66"/>
      <c r="EX97" s="62"/>
      <c r="EY97" s="63" t="str">
        <f>IF(EW97=0," ",(VLOOKUP(EW97,PROTOKOL!$A$1:$E$28,2))*EX97)</f>
        <v xml:space="preserve"> </v>
      </c>
      <c r="EZ97" s="64" t="str">
        <f t="shared" ref="EZ97:EZ99" si="260">IF(EV97=0," ",EV97-EY97)</f>
        <v xml:space="preserve"> </v>
      </c>
      <c r="FA97" s="65" t="str">
        <f>IF(EW97=0," ",VLOOKUP(EW97,PROTOKOL!$A:$E,5,))</f>
        <v xml:space="preserve"> </v>
      </c>
      <c r="FB97" s="82" t="str">
        <f t="shared" ref="FB97:FB99" si="261">IF(EW97=0," ",FA97*EZ97)</f>
        <v xml:space="preserve"> </v>
      </c>
      <c r="FC97" s="65"/>
      <c r="FD97" s="82" t="str">
        <f t="shared" ref="FD97:FD99" si="262">IF(FC97=0," ",FB97/EX97*FC97)</f>
        <v xml:space="preserve"> </v>
      </c>
      <c r="FE97" s="117"/>
      <c r="FF97" s="225">
        <v>26</v>
      </c>
      <c r="FG97" s="61" t="str">
        <f>IF(FI97=0," ",VLOOKUP(FI97,PROTOKOL!$A:$F,6))</f>
        <v>VAKUM TEST</v>
      </c>
      <c r="FH97" s="62">
        <v>105</v>
      </c>
      <c r="FI97" s="62">
        <v>4</v>
      </c>
      <c r="FJ97" s="62">
        <v>3.5</v>
      </c>
      <c r="FK97" s="63">
        <f>IF(FI97=0," ",(VLOOKUP(FI97,PROTOKOL!$A$1:$E$28,2))*FJ97)</f>
        <v>70</v>
      </c>
      <c r="FL97" s="64">
        <f t="shared" ref="FL97:FL99" si="263">IF(FH97=0," ",FH97-FK97)</f>
        <v>35</v>
      </c>
      <c r="FM97" s="65">
        <f>IF(FI97=0," ",VLOOKUP(FI97,PROTOKOL!$A:$E,5,))</f>
        <v>0.32253749999999998</v>
      </c>
      <c r="FN97" s="82">
        <f t="shared" ref="FN97:FN98" si="264">IF(FI97=0," ",FM97*FL97)</f>
        <v>11.288812499999999</v>
      </c>
      <c r="FO97" s="61" t="str">
        <f>IF(FQ97=0," ",VLOOKUP(FQ97,PROTOKOL!$A:$F,6))</f>
        <v xml:space="preserve"> </v>
      </c>
      <c r="FP97" s="66"/>
      <c r="FQ97" s="66"/>
      <c r="FR97" s="62"/>
      <c r="FS97" s="63" t="str">
        <f>IF(FQ97=0," ",(VLOOKUP(FQ97,PROTOKOL!$A$1:$E$28,2))*FR97)</f>
        <v xml:space="preserve"> </v>
      </c>
      <c r="FT97" s="64" t="str">
        <f t="shared" ref="FT97:FT99" si="265">IF(FP97=0," ",FP97-FS97)</f>
        <v xml:space="preserve"> </v>
      </c>
      <c r="FU97" s="65" t="str">
        <f>IF(FQ97=0," ",VLOOKUP(FQ97,PROTOKOL!$A:$E,5,))</f>
        <v xml:space="preserve"> </v>
      </c>
      <c r="FV97" s="82" t="str">
        <f t="shared" ref="FV97:FV99" si="266">IF(FQ97=0," ",FU97*FT97)</f>
        <v xml:space="preserve"> </v>
      </c>
      <c r="FW97" s="65"/>
      <c r="FX97" s="82" t="str">
        <f t="shared" ref="FX97:FX99" si="267">IF(FW97=0," ",FV97/FR97*FW97)</f>
        <v xml:space="preserve"> </v>
      </c>
      <c r="FY97" s="117"/>
      <c r="FZ97" s="225">
        <v>26</v>
      </c>
      <c r="GA97" s="61" t="str">
        <f>IF(GC97=0," ",VLOOKUP(GC97,PROTOKOL!$A:$F,6))</f>
        <v xml:space="preserve"> </v>
      </c>
      <c r="GB97" s="62"/>
      <c r="GC97" s="62"/>
      <c r="GD97" s="62"/>
      <c r="GE97" s="63" t="str">
        <f>IF(GC97=0," ",(VLOOKUP(GC97,PROTOKOL!$A$1:$E$28,2))*GD97)</f>
        <v xml:space="preserve"> </v>
      </c>
      <c r="GF97" s="64" t="str">
        <f t="shared" ref="GF97:GF99" si="268">IF(GB97=0," ",GB97-GE97)</f>
        <v xml:space="preserve"> </v>
      </c>
      <c r="GG97" s="65" t="str">
        <f>IF(GC97=0," ",VLOOKUP(GC97,PROTOKOL!$A:$E,5,))</f>
        <v xml:space="preserve"> </v>
      </c>
      <c r="GH97" s="82" t="str">
        <f t="shared" ref="GH97:GH99" si="269">IF(GC97=0," ",GG97*GF97)</f>
        <v xml:space="preserve"> </v>
      </c>
      <c r="GI97" s="61" t="str">
        <f>IF(GK97=0," ",VLOOKUP(GK97,PROTOKOL!$A:$F,6))</f>
        <v xml:space="preserve"> </v>
      </c>
      <c r="GJ97" s="66"/>
      <c r="GK97" s="66"/>
      <c r="GL97" s="62"/>
      <c r="GM97" s="63" t="str">
        <f>IF(GK97=0," ",(VLOOKUP(GK97,PROTOKOL!$A$1:$E$28,2))*GL97)</f>
        <v xml:space="preserve"> </v>
      </c>
      <c r="GN97" s="64" t="str">
        <f t="shared" ref="GN97:GN99" si="270">IF(GJ97=0," ",GJ97-GM97)</f>
        <v xml:space="preserve"> </v>
      </c>
      <c r="GO97" s="65" t="str">
        <f>IF(GK97=0," ",VLOOKUP(GK97,PROTOKOL!$A:$E,5,))</f>
        <v xml:space="preserve"> </v>
      </c>
      <c r="GP97" s="82" t="str">
        <f t="shared" ref="GP97:GP99" si="271">IF(GK97=0," ",GO97*GN97)</f>
        <v xml:space="preserve"> </v>
      </c>
      <c r="GQ97" s="65"/>
      <c r="GR97" s="82" t="str">
        <f t="shared" ref="GR97:GR99" si="272">IF(GQ97=0," ",GP97/GL97*GQ97)</f>
        <v xml:space="preserve"> </v>
      </c>
      <c r="GS97" s="117"/>
      <c r="GT97" s="225">
        <v>26</v>
      </c>
      <c r="GU97" s="61" t="str">
        <f>IF(GW97=0," ",VLOOKUP(GW97,PROTOKOL!$A:$F,6))</f>
        <v>PERDE KESME SULU SİST.</v>
      </c>
      <c r="GV97" s="62">
        <v>125</v>
      </c>
      <c r="GW97" s="62">
        <v>8</v>
      </c>
      <c r="GX97" s="62">
        <v>6</v>
      </c>
      <c r="GY97" s="63">
        <f>IF(GW97=0," ",(VLOOKUP(GW97,PROTOKOL!$A$1:$E$28,2))*GX97)</f>
        <v>78.400000000000006</v>
      </c>
      <c r="GZ97" s="64">
        <f t="shared" ref="GZ97:GZ99" si="273">IF(GV97=0," ",GV97-GY97)</f>
        <v>46.599999999999994</v>
      </c>
      <c r="HA97" s="65">
        <f>IF(GW97=0," ",VLOOKUP(GW97,PROTOKOL!$A:$E,5,))</f>
        <v>0.49621153846153848</v>
      </c>
      <c r="HB97" s="82">
        <f t="shared" ref="HB97:HB98" si="274">IF(GW97=0," ",HA97*GZ97)</f>
        <v>23.123457692307689</v>
      </c>
      <c r="HC97" s="61" t="str">
        <f>IF(HE97=0," ",VLOOKUP(HE97,PROTOKOL!$A:$F,6))</f>
        <v xml:space="preserve"> </v>
      </c>
      <c r="HD97" s="66"/>
      <c r="HE97" s="66"/>
      <c r="HF97" s="62"/>
      <c r="HG97" s="63" t="str">
        <f>IF(HE97=0," ",(VLOOKUP(HE97,PROTOKOL!$A$1:$E$28,2))*HF97)</f>
        <v xml:space="preserve"> </v>
      </c>
      <c r="HH97" s="64" t="str">
        <f t="shared" ref="HH97:HH99" si="275">IF(HD97=0," ",HD97-HG97)</f>
        <v xml:space="preserve"> </v>
      </c>
      <c r="HI97" s="65" t="str">
        <f>IF(HE97=0," ",VLOOKUP(HE97,PROTOKOL!$A:$E,5,))</f>
        <v xml:space="preserve"> </v>
      </c>
      <c r="HJ97" s="82" t="str">
        <f t="shared" ref="HJ97:HJ99" si="276">IF(HE97=0," ",HI97*HH97)</f>
        <v xml:space="preserve"> </v>
      </c>
      <c r="HK97" s="65"/>
      <c r="HL97" s="82" t="str">
        <f t="shared" ref="HL97:HL99" si="277">IF(HK97=0," ",HJ97/HF97*HK97)</f>
        <v xml:space="preserve"> </v>
      </c>
      <c r="HM97" s="117"/>
      <c r="HN97" s="225">
        <v>26</v>
      </c>
      <c r="HO97" s="61" t="str">
        <f>IF(HQ97=0," ",VLOOKUP(HQ97,PROTOKOL!$A:$F,6))</f>
        <v>PANTOGRAF LAVABO TAŞLAMA</v>
      </c>
      <c r="HP97" s="62">
        <v>100</v>
      </c>
      <c r="HQ97" s="62">
        <v>9</v>
      </c>
      <c r="HR97" s="62">
        <v>7.5</v>
      </c>
      <c r="HS97" s="63">
        <f>IF(HQ97=0," ",(VLOOKUP(HQ97,PROTOKOL!$A$1:$E$28,2))*HR97)</f>
        <v>65</v>
      </c>
      <c r="HT97" s="64">
        <f t="shared" ref="HT97:HT99" si="278">IF(HP97=0," ",HP97-HS97)</f>
        <v>35</v>
      </c>
      <c r="HU97" s="65">
        <f>IF(HQ97=0," ",VLOOKUP(HQ97,PROTOKOL!$A:$E,5,))</f>
        <v>0.73722857142857134</v>
      </c>
      <c r="HV97" s="82">
        <f t="shared" ref="HV97:HV99" si="279">IF(HQ97=0," ",HU97*HT97)</f>
        <v>25.802999999999997</v>
      </c>
      <c r="HW97" s="61" t="str">
        <f>IF(HY97=0," ",VLOOKUP(HY97,PROTOKOL!$A:$F,6))</f>
        <v xml:space="preserve"> </v>
      </c>
      <c r="HX97" s="66"/>
      <c r="HY97" s="66"/>
      <c r="HZ97" s="62"/>
      <c r="IA97" s="63" t="str">
        <f>IF(HY97=0," ",(VLOOKUP(HY97,PROTOKOL!$A$1:$E$28,2))*HZ97)</f>
        <v xml:space="preserve"> </v>
      </c>
      <c r="IB97" s="64" t="str">
        <f t="shared" ref="IB97:IB99" si="280">IF(HX97=0," ",HX97-IA97)</f>
        <v xml:space="preserve"> </v>
      </c>
      <c r="IC97" s="65" t="str">
        <f>IF(HY97=0," ",VLOOKUP(HY97,PROTOKOL!$A:$E,5,))</f>
        <v xml:space="preserve"> </v>
      </c>
      <c r="ID97" s="82" t="str">
        <f t="shared" ref="ID97:ID99" si="281">IF(HY97=0," ",IC97*IB97)</f>
        <v xml:space="preserve"> </v>
      </c>
      <c r="IE97" s="65"/>
      <c r="IF97" s="82" t="str">
        <f t="shared" ref="IF97:IF99" si="282">IF(IE97=0," ",ID97/HZ97*IE97)</f>
        <v xml:space="preserve"> </v>
      </c>
      <c r="IG97" s="117"/>
      <c r="IH97" s="225">
        <v>26</v>
      </c>
      <c r="II97" s="61" t="str">
        <f>IF(IK97=0," ",VLOOKUP(IK97,PROTOKOL!$A:$F,6))</f>
        <v>VAKUM TEST</v>
      </c>
      <c r="IJ97" s="62">
        <v>230</v>
      </c>
      <c r="IK97" s="62">
        <v>4</v>
      </c>
      <c r="IL97" s="62">
        <v>7.5</v>
      </c>
      <c r="IM97" s="63">
        <f>IF(IK97=0," ",(VLOOKUP(IK97,PROTOKOL!$A$1:$E$28,2))*IL97)</f>
        <v>150</v>
      </c>
      <c r="IN97" s="64">
        <f t="shared" ref="IN97:IN99" si="283">IF(IJ97=0," ",IJ97-IM97)</f>
        <v>80</v>
      </c>
      <c r="IO97" s="65">
        <f>IF(IK97=0," ",VLOOKUP(IK97,PROTOKOL!$A:$E,5,))</f>
        <v>0.32253749999999998</v>
      </c>
      <c r="IP97" s="82">
        <f t="shared" ref="IP97:IP99" si="284">IF(IK97=0," ",IO97*IN97)</f>
        <v>25.802999999999997</v>
      </c>
      <c r="IQ97" s="61" t="str">
        <f>IF(IS97=0," ",VLOOKUP(IS97,PROTOKOL!$A:$F,6))</f>
        <v xml:space="preserve"> </v>
      </c>
      <c r="IR97" s="66"/>
      <c r="IS97" s="66"/>
      <c r="IT97" s="62"/>
      <c r="IU97" s="63" t="str">
        <f>IF(IS97=0," ",(VLOOKUP(IS97,PROTOKOL!$A$1:$E$28,2))*IT97)</f>
        <v xml:space="preserve"> </v>
      </c>
      <c r="IV97" s="64" t="str">
        <f t="shared" ref="IV97:IV99" si="285">IF(IR97=0," ",IR97-IU97)</f>
        <v xml:space="preserve"> </v>
      </c>
      <c r="IW97" s="65" t="str">
        <f>IF(IS97=0," ",VLOOKUP(IS97,PROTOKOL!$A:$E,5,))</f>
        <v xml:space="preserve"> </v>
      </c>
      <c r="IX97" s="82" t="str">
        <f t="shared" ref="IX97:IX99" si="286">IF(IS97=0," ",IW97*IV97)</f>
        <v xml:space="preserve"> </v>
      </c>
      <c r="IY97" s="65"/>
      <c r="IZ97" s="82" t="str">
        <f t="shared" ref="IZ97:IZ99" si="287">IF(IY97=0," ",IX97/IT97*IY97)</f>
        <v xml:space="preserve"> </v>
      </c>
      <c r="JA97" s="117"/>
      <c r="JB97" s="225">
        <v>26</v>
      </c>
      <c r="JC97" s="61" t="str">
        <f>IF(JE97=0," ",VLOOKUP(JE97,PROTOKOL!$A:$F,6))</f>
        <v>VAKUM TEST</v>
      </c>
      <c r="JD97" s="62">
        <v>80</v>
      </c>
      <c r="JE97" s="62">
        <v>4</v>
      </c>
      <c r="JF97" s="62">
        <v>2.5</v>
      </c>
      <c r="JG97" s="63">
        <f>IF(JE97=0," ",(VLOOKUP(JE97,PROTOKOL!$A$1:$E$28,2))*JF97)</f>
        <v>50</v>
      </c>
      <c r="JH97" s="64">
        <f t="shared" ref="JH97:JH99" si="288">IF(JD97=0," ",JD97-JG97)</f>
        <v>30</v>
      </c>
      <c r="JI97" s="65">
        <f>IF(JE97=0," ",VLOOKUP(JE97,PROTOKOL!$A:$E,5,))</f>
        <v>0.32253749999999998</v>
      </c>
      <c r="JJ97" s="82">
        <f t="shared" ref="JJ97:JJ98" si="289">IF(JE97=0," ",JI97*JH97)</f>
        <v>9.676124999999999</v>
      </c>
      <c r="JK97" s="61" t="str">
        <f>IF(JM97=0," ",VLOOKUP(JM97,PROTOKOL!$A:$F,6))</f>
        <v xml:space="preserve"> </v>
      </c>
      <c r="JL97" s="66"/>
      <c r="JM97" s="66"/>
      <c r="JN97" s="62"/>
      <c r="JO97" s="63" t="str">
        <f>IF(JM97=0," ",(VLOOKUP(JM97,PROTOKOL!$A$1:$E$28,2))*JN97)</f>
        <v xml:space="preserve"> </v>
      </c>
      <c r="JP97" s="64" t="str">
        <f t="shared" ref="JP97:JP99" si="290">IF(JL97=0," ",JL97-JO97)</f>
        <v xml:space="preserve"> </v>
      </c>
      <c r="JQ97" s="65" t="str">
        <f>IF(JM97=0," ",VLOOKUP(JM97,PROTOKOL!$A:$E,5,))</f>
        <v xml:space="preserve"> </v>
      </c>
      <c r="JR97" s="82" t="str">
        <f t="shared" ref="JR97:JR99" si="291">IF(JM97=0," ",JQ97*JP97)</f>
        <v xml:space="preserve"> </v>
      </c>
      <c r="JS97" s="65"/>
      <c r="JT97" s="82" t="str">
        <f t="shared" ref="JT97:JT99" si="292">IF(JS97=0," ",JR97/JN97*JS97)</f>
        <v xml:space="preserve"> </v>
      </c>
      <c r="JU97" s="117"/>
      <c r="JV97" s="225">
        <v>26</v>
      </c>
      <c r="JW97" s="61" t="str">
        <f>IF(JY97=0," ",VLOOKUP(JY97,PROTOKOL!$A:$F,6))</f>
        <v>PANTOGRAF LAVABO TAŞLAMA</v>
      </c>
      <c r="JX97" s="62">
        <v>93</v>
      </c>
      <c r="JY97" s="62">
        <v>9</v>
      </c>
      <c r="JZ97" s="62">
        <v>7</v>
      </c>
      <c r="KA97" s="63">
        <f>IF(JY97=0," ",(VLOOKUP(JY97,PROTOKOL!$A$1:$E$28,2))*JZ97)</f>
        <v>60.666666666666664</v>
      </c>
      <c r="KB97" s="64">
        <f t="shared" ref="KB97:KB99" si="293">IF(JX97=0," ",JX97-KA97)</f>
        <v>32.333333333333336</v>
      </c>
      <c r="KC97" s="65">
        <f>IF(JY97=0," ",VLOOKUP(JY97,PROTOKOL!$A:$E,5,))</f>
        <v>0.73722857142857134</v>
      </c>
      <c r="KD97" s="82">
        <f t="shared" ref="KD97:KD99" si="294">IF(JY97=0," ",KC97*KB97)</f>
        <v>23.837057142857141</v>
      </c>
      <c r="KE97" s="61" t="str">
        <f>IF(KG97=0," ",VLOOKUP(KG97,PROTOKOL!$A:$F,6))</f>
        <v xml:space="preserve"> </v>
      </c>
      <c r="KF97" s="66"/>
      <c r="KG97" s="66"/>
      <c r="KH97" s="62"/>
      <c r="KI97" s="63" t="str">
        <f>IF(KG97=0," ",(VLOOKUP(KG97,PROTOKOL!$A$1:$E$28,2))*KH97)</f>
        <v xml:space="preserve"> </v>
      </c>
      <c r="KJ97" s="64" t="str">
        <f t="shared" ref="KJ97:KJ99" si="295">IF(KF97=0," ",KF97-KI97)</f>
        <v xml:space="preserve"> </v>
      </c>
      <c r="KK97" s="65" t="str">
        <f>IF(KG97=0," ",VLOOKUP(KG97,PROTOKOL!$A:$E,5,))</f>
        <v xml:space="preserve"> </v>
      </c>
      <c r="KL97" s="82" t="str">
        <f t="shared" ref="KL97:KL99" si="296">IF(KG97=0," ",KK97*KJ97)</f>
        <v xml:space="preserve"> </v>
      </c>
      <c r="KM97" s="65"/>
      <c r="KN97" s="82" t="str">
        <f t="shared" ref="KN97:KN99" si="297">IF(KM97=0," ",KL97/KH97*KM97)</f>
        <v xml:space="preserve"> </v>
      </c>
      <c r="KO97" s="117"/>
      <c r="KP97" s="225">
        <v>26</v>
      </c>
      <c r="KQ97" s="61" t="str">
        <f>IF(KS97=0," ",VLOOKUP(KS97,PROTOKOL!$A:$F,6))</f>
        <v>VAKUM TEST</v>
      </c>
      <c r="KR97" s="62">
        <v>240</v>
      </c>
      <c r="KS97" s="62">
        <v>4</v>
      </c>
      <c r="KT97" s="62">
        <v>7.5</v>
      </c>
      <c r="KU97" s="63">
        <f>IF(KS97=0," ",(VLOOKUP(KS97,PROTOKOL!$A$1:$E$28,2))*KT97)</f>
        <v>150</v>
      </c>
      <c r="KV97" s="64">
        <f t="shared" ref="KV97:KV99" si="298">IF(KR97=0," ",KR97-KU97)</f>
        <v>90</v>
      </c>
      <c r="KW97" s="65">
        <f>IF(KS97=0," ",VLOOKUP(KS97,PROTOKOL!$A:$E,5,))</f>
        <v>0.32253749999999998</v>
      </c>
      <c r="KX97" s="82">
        <f t="shared" ref="KX97:KX99" si="299">IF(KS97=0," ",KW97*KV97)</f>
        <v>29.028374999999997</v>
      </c>
      <c r="KY97" s="61" t="str">
        <f>IF(LA97=0," ",VLOOKUP(LA97,PROTOKOL!$A:$F,6))</f>
        <v xml:space="preserve"> </v>
      </c>
      <c r="KZ97" s="66"/>
      <c r="LA97" s="66"/>
      <c r="LB97" s="62"/>
      <c r="LC97" s="63" t="str">
        <f>IF(LA97=0," ",(VLOOKUP(LA97,PROTOKOL!$A$1:$E$28,2))*LB97)</f>
        <v xml:space="preserve"> </v>
      </c>
      <c r="LD97" s="64" t="str">
        <f t="shared" ref="LD97:LD99" si="300">IF(KZ97=0," ",KZ97-LC97)</f>
        <v xml:space="preserve"> </v>
      </c>
      <c r="LE97" s="65" t="str">
        <f>IF(LA97=0," ",VLOOKUP(LA97,PROTOKOL!$A:$E,5,))</f>
        <v xml:space="preserve"> </v>
      </c>
      <c r="LF97" s="82" t="str">
        <f t="shared" ref="LF97:LF99" si="301">IF(LA97=0," ",LE97*LD97)</f>
        <v xml:space="preserve"> </v>
      </c>
      <c r="LG97" s="65"/>
      <c r="LH97" s="82" t="str">
        <f t="shared" ref="LH97:LH99" si="302">IF(LG97=0," ",LF97/LB97*LG97)</f>
        <v xml:space="preserve"> </v>
      </c>
      <c r="LI97" s="117"/>
      <c r="LJ97" s="225">
        <v>26</v>
      </c>
      <c r="LK97" s="61" t="str">
        <f>IF(LM97=0," ",VLOOKUP(LM97,PROTOKOL!$A:$F,6))</f>
        <v>PANTOGRAF LAVABO TAŞLAMA</v>
      </c>
      <c r="LL97" s="62">
        <v>53</v>
      </c>
      <c r="LM97" s="62">
        <v>9</v>
      </c>
      <c r="LN97" s="62">
        <v>4</v>
      </c>
      <c r="LO97" s="63">
        <f>IF(LM97=0," ",(VLOOKUP(LM97,PROTOKOL!$A$1:$E$28,2))*LN97)</f>
        <v>34.666666666666664</v>
      </c>
      <c r="LP97" s="64">
        <f t="shared" ref="LP97:LP99" si="303">IF(LL97=0," ",LL97-LO97)</f>
        <v>18.333333333333336</v>
      </c>
      <c r="LQ97" s="65">
        <f>IF(LM97=0," ",VLOOKUP(LM97,PROTOKOL!$A:$E,5,))</f>
        <v>0.73722857142857134</v>
      </c>
      <c r="LR97" s="82">
        <f t="shared" ref="LR97:LR99" si="304">IF(LM97=0," ",LQ97*LP97)</f>
        <v>13.515857142857143</v>
      </c>
      <c r="LS97" s="61" t="str">
        <f>IF(LU97=0," ",VLOOKUP(LU97,PROTOKOL!$A:$F,6))</f>
        <v>ÜRÜN KONTROL</v>
      </c>
      <c r="LT97" s="66">
        <v>1</v>
      </c>
      <c r="LU97" s="66">
        <v>19</v>
      </c>
      <c r="LV97" s="62">
        <v>3.5</v>
      </c>
      <c r="LW97" s="63">
        <f>IF(LU97=0," ",(VLOOKUP(LU97,PROTOKOL!$A$1:$E$28,2))*LV97)</f>
        <v>0</v>
      </c>
      <c r="LX97" s="64">
        <f t="shared" ref="LX97:LX99" si="305">IF(LT97=0," ",LT97-LW97)</f>
        <v>1</v>
      </c>
      <c r="LY97" s="65">
        <f>IF(LU97=0," ",VLOOKUP(LU97,PROTOKOL!$A:$E,5,))</f>
        <v>22.864891602375288</v>
      </c>
      <c r="LZ97" s="82">
        <f>IF(LU97=0," ",LY97*LX97)/7.5*3.5</f>
        <v>10.670282747775135</v>
      </c>
      <c r="MA97" s="65">
        <v>7</v>
      </c>
      <c r="MB97" s="82">
        <f t="shared" ref="MB97:MB99" si="306">IF(MA97=0," ",LZ97/LV97*MA97)</f>
        <v>21.340565495550269</v>
      </c>
      <c r="MC97" s="117"/>
      <c r="MD97" s="225">
        <v>26</v>
      </c>
      <c r="ME97" s="61" t="str">
        <f>IF(MG97=0," ",VLOOKUP(MG97,PROTOKOL!$A:$F,6))</f>
        <v>PANTOGRAF LAVABO TAŞLAMA</v>
      </c>
      <c r="MF97" s="62">
        <v>107</v>
      </c>
      <c r="MG97" s="62">
        <v>9</v>
      </c>
      <c r="MH97" s="62">
        <v>7.5</v>
      </c>
      <c r="MI97" s="63">
        <f>IF(MG97=0," ",(VLOOKUP(MG97,PROTOKOL!$A$1:$E$28,2))*MH97)</f>
        <v>65</v>
      </c>
      <c r="MJ97" s="64">
        <f t="shared" ref="MJ97:MJ99" si="307">IF(MF97=0," ",MF97-MI97)</f>
        <v>42</v>
      </c>
      <c r="MK97" s="65">
        <f>IF(MG97=0," ",VLOOKUP(MG97,PROTOKOL!$A:$E,5,))</f>
        <v>0.73722857142857134</v>
      </c>
      <c r="ML97" s="82">
        <f t="shared" ref="ML97:ML99" si="308">IF(MG97=0," ",MK97*MJ97)</f>
        <v>30.963599999999996</v>
      </c>
      <c r="MM97" s="61" t="str">
        <f>IF(MO97=0," ",VLOOKUP(MO97,PROTOKOL!$A:$F,6))</f>
        <v xml:space="preserve"> </v>
      </c>
      <c r="MN97" s="66"/>
      <c r="MO97" s="66"/>
      <c r="MP97" s="62"/>
      <c r="MQ97" s="63" t="str">
        <f>IF(MO97=0," ",(VLOOKUP(MO97,PROTOKOL!$A$1:$E$28,2))*MP97)</f>
        <v xml:space="preserve"> </v>
      </c>
      <c r="MR97" s="64" t="str">
        <f t="shared" ref="MR97:MR99" si="309">IF(MN97=0," ",MN97-MQ97)</f>
        <v xml:space="preserve"> </v>
      </c>
      <c r="MS97" s="65" t="str">
        <f>IF(MO97=0," ",VLOOKUP(MO97,PROTOKOL!$A:$E,5,))</f>
        <v xml:space="preserve"> </v>
      </c>
      <c r="MT97" s="82" t="str">
        <f t="shared" ref="MT97:MT99" si="310">IF(MO97=0," ",MS97*MR97)</f>
        <v xml:space="preserve"> </v>
      </c>
      <c r="MU97" s="65"/>
      <c r="MV97" s="82" t="str">
        <f t="shared" ref="MV97:MV99" si="311">IF(MU97=0," ",MT97/MP97*MU97)</f>
        <v xml:space="preserve"> </v>
      </c>
      <c r="MW97" s="117"/>
      <c r="MX97" s="225">
        <v>26</v>
      </c>
      <c r="MY97" s="61" t="str">
        <f>IF(NA97=0," ",VLOOKUP(NA97,PROTOKOL!$A:$F,6))</f>
        <v>WNZL. LAV. VE DUV. ASMA KLZ</v>
      </c>
      <c r="MZ97" s="62">
        <v>220</v>
      </c>
      <c r="NA97" s="62">
        <v>1</v>
      </c>
      <c r="NB97" s="62">
        <v>7.5</v>
      </c>
      <c r="NC97" s="63">
        <f>IF(NA97=0," ",(VLOOKUP(NA97,PROTOKOL!$A$1:$E$28,2))*NB97)</f>
        <v>144</v>
      </c>
      <c r="ND97" s="64">
        <f t="shared" ref="ND97:ND99" si="312">IF(MZ97=0," ",MZ97-NC97)</f>
        <v>76</v>
      </c>
      <c r="NE97" s="65">
        <f>IF(NA97=0," ",VLOOKUP(NA97,PROTOKOL!$A:$E,5,))</f>
        <v>0.33951315789473691</v>
      </c>
      <c r="NF97" s="82">
        <f t="shared" ref="NF97:NF99" si="313">IF(NA97=0," ",NE97*ND97)</f>
        <v>25.803000000000004</v>
      </c>
      <c r="NG97" s="61" t="str">
        <f>IF(NI97=0," ",VLOOKUP(NI97,PROTOKOL!$A:$F,6))</f>
        <v xml:space="preserve"> </v>
      </c>
      <c r="NH97" s="66"/>
      <c r="NI97" s="66"/>
      <c r="NJ97" s="62"/>
      <c r="NK97" s="63" t="str">
        <f>IF(NI97=0," ",(VLOOKUP(NI97,PROTOKOL!$A$1:$E$28,2))*NJ97)</f>
        <v xml:space="preserve"> </v>
      </c>
      <c r="NL97" s="64" t="str">
        <f t="shared" ref="NL97:NL99" si="314">IF(NH97=0," ",NH97-NK97)</f>
        <v xml:space="preserve"> </v>
      </c>
      <c r="NM97" s="65" t="str">
        <f>IF(NI97=0," ",VLOOKUP(NI97,PROTOKOL!$A:$E,5,))</f>
        <v xml:space="preserve"> </v>
      </c>
      <c r="NN97" s="82" t="str">
        <f t="shared" ref="NN97:NN99" si="315">IF(NI97=0," ",NM97*NL97)</f>
        <v xml:space="preserve"> </v>
      </c>
      <c r="NO97" s="65"/>
      <c r="NP97" s="82" t="str">
        <f t="shared" ref="NP97:NP99" si="316">IF(NO97=0," ",NN97/NJ97*NO97)</f>
        <v xml:space="preserve"> </v>
      </c>
      <c r="NQ97" s="117"/>
      <c r="NR97" s="225">
        <v>26</v>
      </c>
      <c r="NS97" s="61" t="str">
        <f>IF(NU97=0," ",VLOOKUP(NU97,PROTOKOL!$A:$F,6))</f>
        <v>VAKUM TEST</v>
      </c>
      <c r="NT97" s="62">
        <v>240</v>
      </c>
      <c r="NU97" s="62">
        <v>4</v>
      </c>
      <c r="NV97" s="62">
        <v>7.5</v>
      </c>
      <c r="NW97" s="63">
        <f>IF(NU97=0," ",(VLOOKUP(NU97,PROTOKOL!$A$1:$E$28,2))*NV97)</f>
        <v>150</v>
      </c>
      <c r="NX97" s="64">
        <f t="shared" ref="NX97:NX99" si="317">IF(NT97=0," ",NT97-NW97)</f>
        <v>90</v>
      </c>
      <c r="NY97" s="65">
        <f>IF(NU97=0," ",VLOOKUP(NU97,PROTOKOL!$A:$E,5,))</f>
        <v>0.32253749999999998</v>
      </c>
      <c r="NZ97" s="82">
        <f t="shared" ref="NZ97:NZ99" si="318">IF(NU97=0," ",NY97*NX97)</f>
        <v>29.028374999999997</v>
      </c>
      <c r="OA97" s="61" t="str">
        <f>IF(OC97=0," ",VLOOKUP(OC97,PROTOKOL!$A:$F,6))</f>
        <v xml:space="preserve"> </v>
      </c>
      <c r="OB97" s="66"/>
      <c r="OC97" s="66"/>
      <c r="OD97" s="62"/>
      <c r="OE97" s="63" t="str">
        <f>IF(OC97=0," ",(VLOOKUP(OC97,PROTOKOL!$A$1:$E$28,2))*OD97)</f>
        <v xml:space="preserve"> </v>
      </c>
      <c r="OF97" s="64" t="str">
        <f t="shared" ref="OF97:OF99" si="319">IF(OB97=0," ",OB97-OE97)</f>
        <v xml:space="preserve"> </v>
      </c>
      <c r="OG97" s="65" t="str">
        <f>IF(OC97=0," ",VLOOKUP(OC97,PROTOKOL!$A:$E,5,))</f>
        <v xml:space="preserve"> </v>
      </c>
      <c r="OH97" s="82" t="str">
        <f t="shared" ref="OH97:OH99" si="320">IF(OC97=0," ",OG97*OF97)</f>
        <v xml:space="preserve"> </v>
      </c>
      <c r="OI97" s="65"/>
      <c r="OJ97" s="82" t="str">
        <f t="shared" ref="OJ97:OJ99" si="321">IF(OI97=0," ",OH97/OD97*OI97)</f>
        <v xml:space="preserve"> </v>
      </c>
      <c r="OK97" s="117"/>
      <c r="OL97" s="207">
        <v>26</v>
      </c>
      <c r="OM97" s="225">
        <v>26</v>
      </c>
      <c r="ON97" s="61" t="str">
        <f>IF(OP97=0," ",VLOOKUP(OP97,PROTOKOL!$A:$F,6))</f>
        <v>WNZL. LAV. VE DUV. ASMA KLZ</v>
      </c>
      <c r="OO97" s="66">
        <v>150</v>
      </c>
      <c r="OP97" s="66">
        <v>1</v>
      </c>
      <c r="OQ97" s="66">
        <v>5</v>
      </c>
      <c r="OR97" s="63">
        <f>IF(OP97=0," ",(VLOOKUP(OP97,PROTOKOL!$A$1:$E$28,2))*OQ97)</f>
        <v>96</v>
      </c>
      <c r="OS97" s="64">
        <f t="shared" si="193"/>
        <v>54</v>
      </c>
      <c r="OT97" s="65">
        <f>IF(OP97=0," ",VLOOKUP(OP97,PROTOKOL!$A:$E,5,))</f>
        <v>0.33951315789473691</v>
      </c>
      <c r="OU97" s="82">
        <f t="shared" si="194"/>
        <v>18.333710526315794</v>
      </c>
      <c r="OV97" s="61" t="str">
        <f>IF(OX97=0," ",VLOOKUP(OX97,PROTOKOL!$A:$F,6))</f>
        <v xml:space="preserve"> </v>
      </c>
      <c r="OW97" s="66"/>
      <c r="OX97" s="66"/>
      <c r="OY97" s="66"/>
      <c r="OZ97" s="63" t="str">
        <f>IF(OX97=0," ",(VLOOKUP(OX97,PROTOKOL!$A$1:$E$28,2))*OY97)</f>
        <v xml:space="preserve"> </v>
      </c>
      <c r="PA97" s="64" t="str">
        <f t="shared" si="219"/>
        <v xml:space="preserve"> </v>
      </c>
      <c r="PB97" s="65" t="str">
        <f>IF(OX97=0," ",VLOOKUP(OX97,PROTOKOL!$A:$E,5,))</f>
        <v xml:space="preserve"> </v>
      </c>
      <c r="PC97" s="82" t="str">
        <f t="shared" si="220"/>
        <v xml:space="preserve"> </v>
      </c>
      <c r="PD97" s="82">
        <f t="shared" si="221"/>
        <v>0</v>
      </c>
      <c r="PE97" s="82" t="str">
        <f t="shared" si="222"/>
        <v xml:space="preserve"> </v>
      </c>
      <c r="PF97" s="117"/>
      <c r="PG97" s="225">
        <v>26</v>
      </c>
      <c r="PH97" s="61" t="str">
        <f>IF(PJ97=0," ",VLOOKUP(PJ97,PROTOKOL!$A:$F,6))</f>
        <v>WNZL. LAV. VE DUV. ASMA KLZ</v>
      </c>
      <c r="PI97" s="62">
        <v>230</v>
      </c>
      <c r="PJ97" s="62">
        <v>1</v>
      </c>
      <c r="PK97" s="62">
        <v>7.5</v>
      </c>
      <c r="PL97" s="63">
        <f>IF(PJ97=0," ",(VLOOKUP(PJ97,PROTOKOL!$A$1:$E$28,2))*PK97)</f>
        <v>144</v>
      </c>
      <c r="PM97" s="64">
        <f t="shared" ref="PM97:PM99" si="322">IF(PI97=0," ",PI97-PL97)</f>
        <v>86</v>
      </c>
      <c r="PN97" s="65">
        <f>IF(PJ97=0," ",VLOOKUP(PJ97,PROTOKOL!$A:$E,5,))</f>
        <v>0.33951315789473691</v>
      </c>
      <c r="PO97" s="82">
        <f t="shared" ref="PO97:PO99" si="323">IF(PJ97=0," ",PN97*PM97)</f>
        <v>29.198131578947375</v>
      </c>
      <c r="PP97" s="61" t="str">
        <f>IF(PR97=0," ",VLOOKUP(PR97,PROTOKOL!$A:$F,6))</f>
        <v xml:space="preserve"> </v>
      </c>
      <c r="PQ97" s="66"/>
      <c r="PR97" s="66"/>
      <c r="PS97" s="62"/>
      <c r="PT97" s="63" t="str">
        <f>IF(PR97=0," ",(VLOOKUP(PR97,PROTOKOL!$A$1:$E$28,2))*PS97)</f>
        <v xml:space="preserve"> </v>
      </c>
      <c r="PU97" s="64" t="str">
        <f t="shared" ref="PU97:PU99" si="324">IF(PQ97=0," ",PQ97-PT97)</f>
        <v xml:space="preserve"> </v>
      </c>
      <c r="PV97" s="65" t="str">
        <f>IF(PR97=0," ",VLOOKUP(PR97,PROTOKOL!$A:$E,5,))</f>
        <v xml:space="preserve"> </v>
      </c>
      <c r="PW97" s="82" t="str">
        <f t="shared" ref="PW97:PW99" si="325">IF(PR97=0," ",PV97*PU97)</f>
        <v xml:space="preserve"> </v>
      </c>
      <c r="PX97" s="65"/>
      <c r="PY97" s="82" t="str">
        <f t="shared" ref="PY97:PY99" si="326">IF(PX97=0," ",PW97/PS97*PX97)</f>
        <v xml:space="preserve"> </v>
      </c>
      <c r="PZ97" s="117"/>
      <c r="QA97" s="117"/>
      <c r="QB97" s="117"/>
      <c r="QC97" s="117"/>
      <c r="QD97" s="117"/>
      <c r="QE97" s="117"/>
      <c r="QF97" s="117"/>
      <c r="QG97" s="117"/>
      <c r="QH97" s="117"/>
      <c r="QI97" s="117"/>
      <c r="QJ97" s="117"/>
      <c r="QK97" s="117"/>
      <c r="QL97" s="117"/>
      <c r="QM97" s="117"/>
      <c r="QN97" s="117"/>
      <c r="QO97" s="117"/>
    </row>
    <row r="98" spans="1:457" ht="12.75" customHeight="1">
      <c r="B98" s="226"/>
      <c r="C98" s="61" t="str">
        <f>IF(E98=0," ",VLOOKUP(E98,PROTOKOL!$A:$F,6))</f>
        <v xml:space="preserve"> </v>
      </c>
      <c r="D98" s="62"/>
      <c r="E98" s="62"/>
      <c r="F98" s="62"/>
      <c r="G98" s="63" t="str">
        <f>IF(E98=0," ",(VLOOKUP(E98,PROTOKOL!$A$1:$E$28,2))*F98)</f>
        <v xml:space="preserve"> </v>
      </c>
      <c r="H98" s="64" t="str">
        <f t="shared" si="224"/>
        <v xml:space="preserve"> </v>
      </c>
      <c r="I98" s="65" t="str">
        <f>IF(E98=0," ",VLOOKUP(E98,PROTOKOL!$A:$E,5,))</f>
        <v xml:space="preserve"> </v>
      </c>
      <c r="J98" s="82" t="str">
        <f t="shared" si="225"/>
        <v xml:space="preserve"> </v>
      </c>
      <c r="K98" s="61" t="str">
        <f>IF(M98=0," ",VLOOKUP(M98,PROTOKOL!$A:$F,6))</f>
        <v xml:space="preserve"> </v>
      </c>
      <c r="L98" s="66"/>
      <c r="M98" s="66"/>
      <c r="N98" s="62"/>
      <c r="O98" s="63" t="str">
        <f>IF(M98=0," ",(VLOOKUP(M98,PROTOKOL!$A$1:$E$28,2))*N98)</f>
        <v xml:space="preserve"> </v>
      </c>
      <c r="P98" s="64" t="str">
        <f t="shared" si="226"/>
        <v xml:space="preserve"> </v>
      </c>
      <c r="Q98" s="65" t="str">
        <f>IF(M98=0," ",VLOOKUP(M98,PROTOKOL!$A:$E,5,))</f>
        <v xml:space="preserve"> </v>
      </c>
      <c r="R98" s="82" t="str">
        <f t="shared" si="227"/>
        <v xml:space="preserve"> </v>
      </c>
      <c r="S98" s="65"/>
      <c r="T98" s="82" t="str">
        <f t="shared" si="228"/>
        <v xml:space="preserve"> </v>
      </c>
      <c r="U98" s="185" t="str">
        <f>IF(F97+F98+F99=7.5,"ü","û")</f>
        <v>ü</v>
      </c>
      <c r="V98" s="226"/>
      <c r="W98" s="61" t="s">
        <v>115</v>
      </c>
      <c r="X98" s="62"/>
      <c r="Y98" s="62"/>
      <c r="Z98" s="62"/>
      <c r="AA98" s="63" t="str">
        <f>IF(Y98=0," ",(VLOOKUP(Y98,PROTOKOL!$A$1:$E$28,2))*Z98)</f>
        <v xml:space="preserve"> </v>
      </c>
      <c r="AB98" s="64" t="str">
        <f t="shared" si="229"/>
        <v xml:space="preserve"> </v>
      </c>
      <c r="AC98" s="65" t="str">
        <f>IF(Y98=0," ",VLOOKUP(Y98,PROTOKOL!$A:$E,5,))</f>
        <v xml:space="preserve"> </v>
      </c>
      <c r="AD98" s="82" t="str">
        <f t="shared" si="230"/>
        <v xml:space="preserve"> </v>
      </c>
      <c r="AE98" s="61" t="str">
        <f>IF(AG98=0," ",VLOOKUP(AG98,PROTOKOL!$A:$F,6))</f>
        <v xml:space="preserve"> </v>
      </c>
      <c r="AF98" s="66"/>
      <c r="AG98" s="66"/>
      <c r="AH98" s="62"/>
      <c r="AI98" s="63" t="str">
        <f>IF(AG98=0," ",(VLOOKUP(AG98,PROTOKOL!$A$1:$E$28,2))*AH98)</f>
        <v xml:space="preserve"> </v>
      </c>
      <c r="AJ98" s="64" t="str">
        <f t="shared" si="231"/>
        <v xml:space="preserve"> </v>
      </c>
      <c r="AK98" s="65" t="str">
        <f>IF(AG98=0," ",VLOOKUP(AG98,PROTOKOL!$A:$E,5,))</f>
        <v xml:space="preserve"> </v>
      </c>
      <c r="AL98" s="82" t="str">
        <f t="shared" si="232"/>
        <v xml:space="preserve"> </v>
      </c>
      <c r="AM98" s="65"/>
      <c r="AN98" s="82" t="str">
        <f t="shared" si="233"/>
        <v xml:space="preserve"> </v>
      </c>
      <c r="AO98" s="185" t="str">
        <f>IF(Z97+Z98+Z99=7.5,"ü","û")</f>
        <v>û</v>
      </c>
      <c r="AP98" s="226"/>
      <c r="AQ98" s="61" t="str">
        <f>IF(AS98=0," ",VLOOKUP(AS98,PROTOKOL!$A:$F,6))</f>
        <v xml:space="preserve"> </v>
      </c>
      <c r="AR98" s="62"/>
      <c r="AS98" s="62"/>
      <c r="AT98" s="62"/>
      <c r="AU98" s="63" t="str">
        <f>IF(AS98=0," ",(VLOOKUP(AS98,PROTOKOL!$A$1:$E$28,2))*AT98)</f>
        <v xml:space="preserve"> </v>
      </c>
      <c r="AV98" s="64" t="str">
        <f t="shared" si="234"/>
        <v xml:space="preserve"> </v>
      </c>
      <c r="AW98" s="65" t="str">
        <f>IF(AS98=0," ",VLOOKUP(AS98,PROTOKOL!$A:$E,5,))</f>
        <v xml:space="preserve"> </v>
      </c>
      <c r="AX98" s="82" t="str">
        <f t="shared" si="235"/>
        <v xml:space="preserve"> </v>
      </c>
      <c r="AY98" s="61" t="str">
        <f>IF(BA98=0," ",VLOOKUP(BA98,PROTOKOL!$A:$F,6))</f>
        <v xml:space="preserve"> </v>
      </c>
      <c r="AZ98" s="66"/>
      <c r="BA98" s="66"/>
      <c r="BB98" s="62"/>
      <c r="BC98" s="63" t="str">
        <f>IF(BA98=0," ",(VLOOKUP(BA98,PROTOKOL!$A$1:$E$28,2))*BB98)</f>
        <v xml:space="preserve"> </v>
      </c>
      <c r="BD98" s="64" t="str">
        <f t="shared" si="236"/>
        <v xml:space="preserve"> </v>
      </c>
      <c r="BE98" s="65" t="str">
        <f>IF(BA98=0," ",VLOOKUP(BA98,PROTOKOL!$A:$E,5,))</f>
        <v xml:space="preserve"> </v>
      </c>
      <c r="BF98" s="82" t="str">
        <f t="shared" si="237"/>
        <v xml:space="preserve"> </v>
      </c>
      <c r="BG98" s="65"/>
      <c r="BH98" s="82" t="str">
        <f t="shared" si="238"/>
        <v xml:space="preserve"> </v>
      </c>
      <c r="BI98" s="185" t="str">
        <f>IF(AT97+AT98+AT99=7.5,"ü","û")</f>
        <v>ü</v>
      </c>
      <c r="BJ98" s="226"/>
      <c r="BK98" s="61" t="str">
        <f>IF(BM98=0," ",VLOOKUP(BM98,PROTOKOL!$A:$F,6))</f>
        <v xml:space="preserve"> </v>
      </c>
      <c r="BL98" s="62"/>
      <c r="BM98" s="62"/>
      <c r="BN98" s="62"/>
      <c r="BO98" s="63" t="str">
        <f>IF(BM98=0," ",(VLOOKUP(BM98,PROTOKOL!$A$1:$E$28,2))*BN98)</f>
        <v xml:space="preserve"> </v>
      </c>
      <c r="BP98" s="64" t="str">
        <f t="shared" si="239"/>
        <v xml:space="preserve"> </v>
      </c>
      <c r="BQ98" s="65" t="str">
        <f>IF(BM98=0," ",VLOOKUP(BM98,PROTOKOL!$A:$E,5,))</f>
        <v xml:space="preserve"> </v>
      </c>
      <c r="BR98" s="82" t="str">
        <f t="shared" si="240"/>
        <v xml:space="preserve"> </v>
      </c>
      <c r="BS98" s="61" t="str">
        <f>IF(BU98=0," ",VLOOKUP(BU98,PROTOKOL!$A:$F,6))</f>
        <v xml:space="preserve"> </v>
      </c>
      <c r="BT98" s="66"/>
      <c r="BU98" s="66"/>
      <c r="BV98" s="62"/>
      <c r="BW98" s="63" t="str">
        <f>IF(BU98=0," ",(VLOOKUP(BU98,PROTOKOL!$A$1:$E$28,2))*BV98)</f>
        <v xml:space="preserve"> </v>
      </c>
      <c r="BX98" s="64" t="str">
        <f t="shared" si="241"/>
        <v xml:space="preserve"> </v>
      </c>
      <c r="BY98" s="65" t="str">
        <f>IF(BU98=0," ",VLOOKUP(BU98,PROTOKOL!$A:$E,5,))</f>
        <v xml:space="preserve"> </v>
      </c>
      <c r="BZ98" s="82" t="str">
        <f t="shared" si="242"/>
        <v xml:space="preserve"> </v>
      </c>
      <c r="CA98" s="65"/>
      <c r="CB98" s="82" t="str">
        <f t="shared" si="243"/>
        <v xml:space="preserve"> </v>
      </c>
      <c r="CC98" s="185" t="str">
        <f>IF(AT97+AT98+AT99=7.5,"ü","û")</f>
        <v>ü</v>
      </c>
      <c r="CD98" s="226"/>
      <c r="CE98" s="61" t="str">
        <f>IF(CG98=0," ",VLOOKUP(CG98,PROTOKOL!$A:$F,6))</f>
        <v xml:space="preserve"> </v>
      </c>
      <c r="CF98" s="62"/>
      <c r="CG98" s="62"/>
      <c r="CH98" s="62"/>
      <c r="CI98" s="63" t="str">
        <f>IF(CG98=0," ",(VLOOKUP(CG98,PROTOKOL!$A$1:$E$28,2))*CH98)</f>
        <v xml:space="preserve"> </v>
      </c>
      <c r="CJ98" s="64" t="str">
        <f t="shared" si="244"/>
        <v xml:space="preserve"> </v>
      </c>
      <c r="CK98" s="65" t="str">
        <f>IF(CG98=0," ",VLOOKUP(CG98,PROTOKOL!$A:$E,5,))</f>
        <v xml:space="preserve"> </v>
      </c>
      <c r="CL98" s="82" t="str">
        <f t="shared" si="245"/>
        <v xml:space="preserve"> </v>
      </c>
      <c r="CM98" s="61" t="str">
        <f>IF(CO98=0," ",VLOOKUP(CO98,PROTOKOL!$A:$F,6))</f>
        <v xml:space="preserve"> </v>
      </c>
      <c r="CN98" s="66"/>
      <c r="CO98" s="66"/>
      <c r="CP98" s="62"/>
      <c r="CQ98" s="63" t="str">
        <f>IF(CO98=0," ",(VLOOKUP(CO98,PROTOKOL!$A$1:$E$28,2))*CP98)</f>
        <v xml:space="preserve"> </v>
      </c>
      <c r="CR98" s="64" t="str">
        <f t="shared" si="246"/>
        <v xml:space="preserve"> </v>
      </c>
      <c r="CS98" s="65" t="str">
        <f>IF(CO98=0," ",VLOOKUP(CO98,PROTOKOL!$A:$E,5,))</f>
        <v xml:space="preserve"> </v>
      </c>
      <c r="CT98" s="82" t="str">
        <f t="shared" ref="CT98:CT99" si="327">IF(CO98=0," ",CS98*CR98)</f>
        <v xml:space="preserve"> </v>
      </c>
      <c r="CU98" s="65"/>
      <c r="CV98" s="82" t="str">
        <f t="shared" si="247"/>
        <v xml:space="preserve"> </v>
      </c>
      <c r="CW98" s="185" t="str">
        <f>IF(CH97+CH98+CH99=7.5,"ü","û")</f>
        <v>ü</v>
      </c>
      <c r="CX98" s="226"/>
      <c r="CY98" s="61" t="str">
        <f>IF(DA98=0," ",VLOOKUP(DA98,PROTOKOL!$A:$F,6))</f>
        <v xml:space="preserve"> </v>
      </c>
      <c r="CZ98" s="62"/>
      <c r="DA98" s="62"/>
      <c r="DB98" s="62"/>
      <c r="DC98" s="63" t="str">
        <f>IF(DA98=0," ",(VLOOKUP(DA98,PROTOKOL!$A$1:$E$28,2))*DB98)</f>
        <v xml:space="preserve"> </v>
      </c>
      <c r="DD98" s="64" t="str">
        <f t="shared" si="248"/>
        <v xml:space="preserve"> </v>
      </c>
      <c r="DE98" s="65" t="str">
        <f>IF(DA98=0," ",VLOOKUP(DA98,PROTOKOL!$A:$E,5,))</f>
        <v xml:space="preserve"> </v>
      </c>
      <c r="DF98" s="82" t="str">
        <f t="shared" si="249"/>
        <v xml:space="preserve"> </v>
      </c>
      <c r="DG98" s="61" t="str">
        <f>IF(DI98=0," ",VLOOKUP(DI98,PROTOKOL!$A:$F,6))</f>
        <v xml:space="preserve"> </v>
      </c>
      <c r="DH98" s="66"/>
      <c r="DI98" s="66"/>
      <c r="DJ98" s="62"/>
      <c r="DK98" s="63" t="str">
        <f>IF(DI98=0," ",(VLOOKUP(DI98,PROTOKOL!$A$1:$E$28,2))*DJ98)</f>
        <v xml:space="preserve"> </v>
      </c>
      <c r="DL98" s="64" t="str">
        <f t="shared" si="250"/>
        <v xml:space="preserve"> </v>
      </c>
      <c r="DM98" s="65" t="str">
        <f>IF(DI98=0," ",VLOOKUP(DI98,PROTOKOL!$A:$E,5,))</f>
        <v xml:space="preserve"> </v>
      </c>
      <c r="DN98" s="82" t="str">
        <f t="shared" si="251"/>
        <v xml:space="preserve"> </v>
      </c>
      <c r="DO98" s="65"/>
      <c r="DP98" s="82" t="str">
        <f t="shared" si="252"/>
        <v xml:space="preserve"> </v>
      </c>
      <c r="DQ98" s="185" t="str">
        <f>IF(DB97+DB98+DB99=7.5,"ü","û")</f>
        <v>ü</v>
      </c>
      <c r="DR98" s="226"/>
      <c r="DS98" s="61" t="str">
        <f>IF(DU98=0," ",VLOOKUP(DU98,PROTOKOL!$A:$F,6))</f>
        <v xml:space="preserve"> </v>
      </c>
      <c r="DT98" s="62"/>
      <c r="DU98" s="62"/>
      <c r="DV98" s="62"/>
      <c r="DW98" s="63" t="str">
        <f>IF(DU98=0," ",(VLOOKUP(DU98,PROTOKOL!$A$1:$E$28,2))*DV98)</f>
        <v xml:space="preserve"> </v>
      </c>
      <c r="DX98" s="64" t="str">
        <f t="shared" si="253"/>
        <v xml:space="preserve"> </v>
      </c>
      <c r="DY98" s="65" t="str">
        <f>IF(DU98=0," ",VLOOKUP(DU98,PROTOKOL!$A:$E,5,))</f>
        <v xml:space="preserve"> </v>
      </c>
      <c r="DZ98" s="82" t="str">
        <f t="shared" si="254"/>
        <v xml:space="preserve"> </v>
      </c>
      <c r="EA98" s="61" t="str">
        <f>IF(EC98=0," ",VLOOKUP(EC98,PROTOKOL!$A:$F,6))</f>
        <v xml:space="preserve"> </v>
      </c>
      <c r="EB98" s="66"/>
      <c r="EC98" s="66"/>
      <c r="ED98" s="62"/>
      <c r="EE98" s="63" t="str">
        <f>IF(EC98=0," ",(VLOOKUP(EC98,PROTOKOL!$A$1:$E$28,2))*ED98)</f>
        <v xml:space="preserve"> </v>
      </c>
      <c r="EF98" s="64" t="str">
        <f t="shared" si="255"/>
        <v xml:space="preserve"> </v>
      </c>
      <c r="EG98" s="65" t="str">
        <f>IF(EC98=0," ",VLOOKUP(EC98,PROTOKOL!$A:$E,5,))</f>
        <v xml:space="preserve"> </v>
      </c>
      <c r="EH98" s="82" t="str">
        <f t="shared" si="256"/>
        <v xml:space="preserve"> </v>
      </c>
      <c r="EI98" s="65"/>
      <c r="EJ98" s="82" t="str">
        <f t="shared" si="257"/>
        <v xml:space="preserve"> </v>
      </c>
      <c r="EK98" s="185" t="str">
        <f>IF(DB97+DB98+DB99=7.5,"ü","û")</f>
        <v>ü</v>
      </c>
      <c r="EL98" s="226"/>
      <c r="EM98" s="61" t="str">
        <f>IF(EO98=0," ",VLOOKUP(EO98,PROTOKOL!$A:$F,6))</f>
        <v>ÜRÜN KONTROL</v>
      </c>
      <c r="EN98" s="62">
        <v>1</v>
      </c>
      <c r="EO98" s="62">
        <v>19</v>
      </c>
      <c r="EP98" s="62">
        <v>1</v>
      </c>
      <c r="EQ98" s="63">
        <f>IF(EO98=0," ",(VLOOKUP(EO98,PROTOKOL!$A$1:$E$28,2))*EP98)</f>
        <v>0</v>
      </c>
      <c r="ER98" s="64">
        <f t="shared" si="258"/>
        <v>1</v>
      </c>
      <c r="ES98" s="65">
        <f>IF(EO98=0," ",VLOOKUP(EO98,PROTOKOL!$A:$E,5,))</f>
        <v>22.864891602375288</v>
      </c>
      <c r="ET98" s="82">
        <f>IF(EO98=0," ",ES98*ER98)/7.5*1</f>
        <v>3.0486522136500382</v>
      </c>
      <c r="EU98" s="61" t="str">
        <f>IF(EW98=0," ",VLOOKUP(EW98,PROTOKOL!$A:$F,6))</f>
        <v xml:space="preserve"> </v>
      </c>
      <c r="EV98" s="66"/>
      <c r="EW98" s="66"/>
      <c r="EX98" s="62"/>
      <c r="EY98" s="63" t="str">
        <f>IF(EW98=0," ",(VLOOKUP(EW98,PROTOKOL!$A$1:$E$28,2))*EX98)</f>
        <v xml:space="preserve"> </v>
      </c>
      <c r="EZ98" s="64" t="str">
        <f t="shared" si="260"/>
        <v xml:space="preserve"> </v>
      </c>
      <c r="FA98" s="65" t="str">
        <f>IF(EW98=0," ",VLOOKUP(EW98,PROTOKOL!$A:$E,5,))</f>
        <v xml:space="preserve"> </v>
      </c>
      <c r="FB98" s="82" t="str">
        <f t="shared" si="261"/>
        <v xml:space="preserve"> </v>
      </c>
      <c r="FC98" s="65"/>
      <c r="FD98" s="82" t="str">
        <f t="shared" si="262"/>
        <v xml:space="preserve"> </v>
      </c>
      <c r="FE98" s="185" t="str">
        <f>IF(EP97+EP98+EP99=7.5,"ü","û")</f>
        <v>ü</v>
      </c>
      <c r="FF98" s="226"/>
      <c r="FG98" s="61" t="str">
        <f>IF(FI98=0," ",VLOOKUP(FI98,PROTOKOL!$A:$F,6))</f>
        <v>PERDE KESME SULU SİST.</v>
      </c>
      <c r="FH98" s="62">
        <v>60</v>
      </c>
      <c r="FI98" s="62">
        <v>8</v>
      </c>
      <c r="FJ98" s="62">
        <v>3</v>
      </c>
      <c r="FK98" s="63">
        <f>IF(FI98=0," ",(VLOOKUP(FI98,PROTOKOL!$A$1:$E$28,2))*FJ98)</f>
        <v>39.200000000000003</v>
      </c>
      <c r="FL98" s="64">
        <f t="shared" si="263"/>
        <v>20.799999999999997</v>
      </c>
      <c r="FM98" s="65">
        <f>IF(FI98=0," ",VLOOKUP(FI98,PROTOKOL!$A:$E,5,))</f>
        <v>0.49621153846153848</v>
      </c>
      <c r="FN98" s="82">
        <f t="shared" si="264"/>
        <v>10.321199999999999</v>
      </c>
      <c r="FO98" s="61" t="str">
        <f>IF(FQ98=0," ",VLOOKUP(FQ98,PROTOKOL!$A:$F,6))</f>
        <v xml:space="preserve"> </v>
      </c>
      <c r="FP98" s="66"/>
      <c r="FQ98" s="66"/>
      <c r="FR98" s="62"/>
      <c r="FS98" s="63" t="str">
        <f>IF(FQ98=0," ",(VLOOKUP(FQ98,PROTOKOL!$A$1:$E$28,2))*FR98)</f>
        <v xml:space="preserve"> </v>
      </c>
      <c r="FT98" s="64" t="str">
        <f t="shared" si="265"/>
        <v xml:space="preserve"> </v>
      </c>
      <c r="FU98" s="65" t="str">
        <f>IF(FQ98=0," ",VLOOKUP(FQ98,PROTOKOL!$A:$E,5,))</f>
        <v xml:space="preserve"> </v>
      </c>
      <c r="FV98" s="82" t="str">
        <f t="shared" si="266"/>
        <v xml:space="preserve"> </v>
      </c>
      <c r="FW98" s="65"/>
      <c r="FX98" s="82" t="str">
        <f t="shared" si="267"/>
        <v xml:space="preserve"> </v>
      </c>
      <c r="FY98" s="185" t="str">
        <f>IF(EP97+EP98+EP99=7.5,"ü","û")</f>
        <v>ü</v>
      </c>
      <c r="FZ98" s="226"/>
      <c r="GA98" s="61" t="s">
        <v>115</v>
      </c>
      <c r="GB98" s="62"/>
      <c r="GC98" s="62"/>
      <c r="GD98" s="62"/>
      <c r="GE98" s="63" t="str">
        <f>IF(GC98=0," ",(VLOOKUP(GC98,PROTOKOL!$A$1:$E$28,2))*GD98)</f>
        <v xml:space="preserve"> </v>
      </c>
      <c r="GF98" s="64" t="str">
        <f t="shared" si="268"/>
        <v xml:space="preserve"> </v>
      </c>
      <c r="GG98" s="65" t="str">
        <f>IF(GC98=0," ",VLOOKUP(GC98,PROTOKOL!$A:$E,5,))</f>
        <v xml:space="preserve"> </v>
      </c>
      <c r="GH98" s="82" t="str">
        <f t="shared" si="269"/>
        <v xml:space="preserve"> </v>
      </c>
      <c r="GI98" s="61" t="str">
        <f>IF(GK98=0," ",VLOOKUP(GK98,PROTOKOL!$A:$F,6))</f>
        <v xml:space="preserve"> </v>
      </c>
      <c r="GJ98" s="66"/>
      <c r="GK98" s="66"/>
      <c r="GL98" s="62"/>
      <c r="GM98" s="63" t="str">
        <f>IF(GK98=0," ",(VLOOKUP(GK98,PROTOKOL!$A$1:$E$28,2))*GL98)</f>
        <v xml:space="preserve"> </v>
      </c>
      <c r="GN98" s="64" t="str">
        <f t="shared" si="270"/>
        <v xml:space="preserve"> </v>
      </c>
      <c r="GO98" s="65" t="str">
        <f>IF(GK98=0," ",VLOOKUP(GK98,PROTOKOL!$A:$E,5,))</f>
        <v xml:space="preserve"> </v>
      </c>
      <c r="GP98" s="82" t="str">
        <f t="shared" si="271"/>
        <v xml:space="preserve"> </v>
      </c>
      <c r="GQ98" s="65"/>
      <c r="GR98" s="82" t="str">
        <f t="shared" si="272"/>
        <v xml:space="preserve"> </v>
      </c>
      <c r="GS98" s="185" t="str">
        <f>IF(GD97+GD98+GD99=7.5,"ü","û")</f>
        <v>û</v>
      </c>
      <c r="GT98" s="226"/>
      <c r="GU98" s="61" t="str">
        <f>IF(GW98=0," ",VLOOKUP(GW98,PROTOKOL!$A:$F,6))</f>
        <v>VAKUM TEST</v>
      </c>
      <c r="GV98" s="62">
        <v>17</v>
      </c>
      <c r="GW98" s="62">
        <v>4</v>
      </c>
      <c r="GX98" s="62">
        <v>0.5</v>
      </c>
      <c r="GY98" s="63">
        <f>IF(GW98=0," ",(VLOOKUP(GW98,PROTOKOL!$A$1:$E$28,2))*GX98)</f>
        <v>10</v>
      </c>
      <c r="GZ98" s="64">
        <f t="shared" si="273"/>
        <v>7</v>
      </c>
      <c r="HA98" s="65">
        <f>IF(GW98=0," ",VLOOKUP(GW98,PROTOKOL!$A:$E,5,))</f>
        <v>0.32253749999999998</v>
      </c>
      <c r="HB98" s="82">
        <f t="shared" si="274"/>
        <v>2.2577624999999997</v>
      </c>
      <c r="HC98" s="61" t="str">
        <f>IF(HE98=0," ",VLOOKUP(HE98,PROTOKOL!$A:$F,6))</f>
        <v xml:space="preserve"> </v>
      </c>
      <c r="HD98" s="66"/>
      <c r="HE98" s="66"/>
      <c r="HF98" s="62"/>
      <c r="HG98" s="63" t="str">
        <f>IF(HE98=0," ",(VLOOKUP(HE98,PROTOKOL!$A$1:$E$28,2))*HF98)</f>
        <v xml:space="preserve"> </v>
      </c>
      <c r="HH98" s="64" t="str">
        <f t="shared" si="275"/>
        <v xml:space="preserve"> </v>
      </c>
      <c r="HI98" s="65" t="str">
        <f>IF(HE98=0," ",VLOOKUP(HE98,PROTOKOL!$A:$E,5,))</f>
        <v xml:space="preserve"> </v>
      </c>
      <c r="HJ98" s="82" t="str">
        <f t="shared" si="276"/>
        <v xml:space="preserve"> </v>
      </c>
      <c r="HK98" s="65"/>
      <c r="HL98" s="82" t="str">
        <f t="shared" si="277"/>
        <v xml:space="preserve"> </v>
      </c>
      <c r="HM98" s="185" t="str">
        <f>IF(GX97+GX98+GX99=7.5,"ü","û")</f>
        <v>ü</v>
      </c>
      <c r="HN98" s="226"/>
      <c r="HO98" s="61" t="str">
        <f>IF(HQ98=0," ",VLOOKUP(HQ98,PROTOKOL!$A:$F,6))</f>
        <v xml:space="preserve"> </v>
      </c>
      <c r="HP98" s="62"/>
      <c r="HQ98" s="62"/>
      <c r="HR98" s="62"/>
      <c r="HS98" s="63" t="str">
        <f>IF(HQ98=0," ",(VLOOKUP(HQ98,PROTOKOL!$A$1:$E$28,2))*HR98)</f>
        <v xml:space="preserve"> </v>
      </c>
      <c r="HT98" s="64" t="str">
        <f t="shared" si="278"/>
        <v xml:space="preserve"> </v>
      </c>
      <c r="HU98" s="65" t="str">
        <f>IF(HQ98=0," ",VLOOKUP(HQ98,PROTOKOL!$A:$E,5,))</f>
        <v xml:space="preserve"> </v>
      </c>
      <c r="HV98" s="82" t="str">
        <f t="shared" si="279"/>
        <v xml:space="preserve"> </v>
      </c>
      <c r="HW98" s="61" t="str">
        <f>IF(HY98=0," ",VLOOKUP(HY98,PROTOKOL!$A:$F,6))</f>
        <v xml:space="preserve"> </v>
      </c>
      <c r="HX98" s="66"/>
      <c r="HY98" s="66"/>
      <c r="HZ98" s="62"/>
      <c r="IA98" s="63" t="str">
        <f>IF(HY98=0," ",(VLOOKUP(HY98,PROTOKOL!$A$1:$E$28,2))*HZ98)</f>
        <v xml:space="preserve"> </v>
      </c>
      <c r="IB98" s="64" t="str">
        <f t="shared" si="280"/>
        <v xml:space="preserve"> </v>
      </c>
      <c r="IC98" s="65" t="str">
        <f>IF(HY98=0," ",VLOOKUP(HY98,PROTOKOL!$A:$E,5,))</f>
        <v xml:space="preserve"> </v>
      </c>
      <c r="ID98" s="82" t="str">
        <f t="shared" si="281"/>
        <v xml:space="preserve"> </v>
      </c>
      <c r="IE98" s="65"/>
      <c r="IF98" s="82" t="str">
        <f t="shared" si="282"/>
        <v xml:space="preserve"> </v>
      </c>
      <c r="IG98" s="185" t="str">
        <f>IF(HR97+HR98+HR99=7.5,"ü","û")</f>
        <v>ü</v>
      </c>
      <c r="IH98" s="226"/>
      <c r="II98" s="61" t="str">
        <f>IF(IK98=0," ",VLOOKUP(IK98,PROTOKOL!$A:$F,6))</f>
        <v xml:space="preserve"> </v>
      </c>
      <c r="IJ98" s="62"/>
      <c r="IK98" s="62"/>
      <c r="IL98" s="62"/>
      <c r="IM98" s="63" t="str">
        <f>IF(IK98=0," ",(VLOOKUP(IK98,PROTOKOL!$A$1:$E$28,2))*IL98)</f>
        <v xml:space="preserve"> </v>
      </c>
      <c r="IN98" s="64" t="str">
        <f t="shared" si="283"/>
        <v xml:space="preserve"> </v>
      </c>
      <c r="IO98" s="65" t="str">
        <f>IF(IK98=0," ",VLOOKUP(IK98,PROTOKOL!$A:$E,5,))</f>
        <v xml:space="preserve"> </v>
      </c>
      <c r="IP98" s="82" t="str">
        <f t="shared" si="284"/>
        <v xml:space="preserve"> </v>
      </c>
      <c r="IQ98" s="61" t="str">
        <f>IF(IS98=0," ",VLOOKUP(IS98,PROTOKOL!$A:$F,6))</f>
        <v xml:space="preserve"> </v>
      </c>
      <c r="IR98" s="66"/>
      <c r="IS98" s="66"/>
      <c r="IT98" s="62"/>
      <c r="IU98" s="63" t="str">
        <f>IF(IS98=0," ",(VLOOKUP(IS98,PROTOKOL!$A$1:$E$28,2))*IT98)</f>
        <v xml:space="preserve"> </v>
      </c>
      <c r="IV98" s="64" t="str">
        <f t="shared" si="285"/>
        <v xml:space="preserve"> </v>
      </c>
      <c r="IW98" s="65" t="str">
        <f>IF(IS98=0," ",VLOOKUP(IS98,PROTOKOL!$A:$E,5,))</f>
        <v xml:space="preserve"> </v>
      </c>
      <c r="IX98" s="82" t="str">
        <f t="shared" si="286"/>
        <v xml:space="preserve"> </v>
      </c>
      <c r="IY98" s="65"/>
      <c r="IZ98" s="82" t="str">
        <f t="shared" si="287"/>
        <v xml:space="preserve"> </v>
      </c>
      <c r="JA98" s="185" t="str">
        <f>IF(HR97+HR98+HR99=7.5,"ü","û")</f>
        <v>ü</v>
      </c>
      <c r="JB98" s="226"/>
      <c r="JC98" s="61" t="str">
        <f>IF(JE98=0," ",VLOOKUP(JE98,PROTOKOL!$A:$F,6))</f>
        <v>PERDE KESME SULU SİST.</v>
      </c>
      <c r="JD98" s="62">
        <v>81</v>
      </c>
      <c r="JE98" s="62">
        <v>8</v>
      </c>
      <c r="JF98" s="62">
        <v>4</v>
      </c>
      <c r="JG98" s="63">
        <f>IF(JE98=0," ",(VLOOKUP(JE98,PROTOKOL!$A$1:$E$28,2))*JF98)</f>
        <v>52.266666666666666</v>
      </c>
      <c r="JH98" s="64">
        <f t="shared" si="288"/>
        <v>28.733333333333334</v>
      </c>
      <c r="JI98" s="65">
        <f>IF(JE98=0," ",VLOOKUP(JE98,PROTOKOL!$A:$E,5,))</f>
        <v>0.49621153846153848</v>
      </c>
      <c r="JJ98" s="82">
        <f t="shared" si="289"/>
        <v>14.257811538461539</v>
      </c>
      <c r="JK98" s="61" t="str">
        <f>IF(JM98=0," ",VLOOKUP(JM98,PROTOKOL!$A:$F,6))</f>
        <v xml:space="preserve"> </v>
      </c>
      <c r="JL98" s="66"/>
      <c r="JM98" s="66"/>
      <c r="JN98" s="62"/>
      <c r="JO98" s="63" t="str">
        <f>IF(JM98=0," ",(VLOOKUP(JM98,PROTOKOL!$A$1:$E$28,2))*JN98)</f>
        <v xml:space="preserve"> </v>
      </c>
      <c r="JP98" s="64" t="str">
        <f t="shared" si="290"/>
        <v xml:space="preserve"> </v>
      </c>
      <c r="JQ98" s="65" t="str">
        <f>IF(JM98=0," ",VLOOKUP(JM98,PROTOKOL!$A:$E,5,))</f>
        <v xml:space="preserve"> </v>
      </c>
      <c r="JR98" s="82" t="str">
        <f t="shared" si="291"/>
        <v xml:space="preserve"> </v>
      </c>
      <c r="JS98" s="65"/>
      <c r="JT98" s="82" t="str">
        <f t="shared" si="292"/>
        <v xml:space="preserve"> </v>
      </c>
      <c r="JU98" s="185" t="str">
        <f>IF(JF97+JF98+JF99=7.5,"ü","û")</f>
        <v>ü</v>
      </c>
      <c r="JV98" s="226"/>
      <c r="JW98" s="61" t="str">
        <f>IF(JY98=0," ",VLOOKUP(JY98,PROTOKOL!$A:$F,6))</f>
        <v>ÜRÜN KONTROL</v>
      </c>
      <c r="JX98" s="62">
        <v>1</v>
      </c>
      <c r="JY98" s="62">
        <v>19</v>
      </c>
      <c r="JZ98" s="62">
        <v>0.5</v>
      </c>
      <c r="KA98" s="63">
        <f>IF(JY98=0," ",(VLOOKUP(JY98,PROTOKOL!$A$1:$E$28,2))*JZ98)</f>
        <v>0</v>
      </c>
      <c r="KB98" s="64">
        <f t="shared" si="293"/>
        <v>1</v>
      </c>
      <c r="KC98" s="65">
        <f>IF(JY98=0," ",VLOOKUP(JY98,PROTOKOL!$A:$E,5,))</f>
        <v>22.864891602375288</v>
      </c>
      <c r="KD98" s="82">
        <f>IF(JY98=0," ",KC98*KB98)/7.5*0.5</f>
        <v>1.5243261068250191</v>
      </c>
      <c r="KE98" s="61" t="str">
        <f>IF(KG98=0," ",VLOOKUP(KG98,PROTOKOL!$A:$F,6))</f>
        <v xml:space="preserve"> </v>
      </c>
      <c r="KF98" s="66"/>
      <c r="KG98" s="66"/>
      <c r="KH98" s="62"/>
      <c r="KI98" s="63" t="str">
        <f>IF(KG98=0," ",(VLOOKUP(KG98,PROTOKOL!$A$1:$E$28,2))*KH98)</f>
        <v xml:space="preserve"> </v>
      </c>
      <c r="KJ98" s="64" t="str">
        <f t="shared" si="295"/>
        <v xml:space="preserve"> </v>
      </c>
      <c r="KK98" s="65" t="str">
        <f>IF(KG98=0," ",VLOOKUP(KG98,PROTOKOL!$A:$E,5,))</f>
        <v xml:space="preserve"> </v>
      </c>
      <c r="KL98" s="82" t="str">
        <f t="shared" si="296"/>
        <v xml:space="preserve"> </v>
      </c>
      <c r="KM98" s="65"/>
      <c r="KN98" s="82" t="str">
        <f t="shared" si="297"/>
        <v xml:space="preserve"> </v>
      </c>
      <c r="KO98" s="185" t="str">
        <f>IF(JZ97+JZ98+JZ99=7.5,"ü","û")</f>
        <v>ü</v>
      </c>
      <c r="KP98" s="226"/>
      <c r="KQ98" s="61" t="str">
        <f>IF(KS98=0," ",VLOOKUP(KS98,PROTOKOL!$A:$F,6))</f>
        <v xml:space="preserve"> </v>
      </c>
      <c r="KR98" s="62"/>
      <c r="KS98" s="62"/>
      <c r="KT98" s="62"/>
      <c r="KU98" s="63" t="str">
        <f>IF(KS98=0," ",(VLOOKUP(KS98,PROTOKOL!$A$1:$E$28,2))*KT98)</f>
        <v xml:space="preserve"> </v>
      </c>
      <c r="KV98" s="64" t="str">
        <f t="shared" si="298"/>
        <v xml:space="preserve"> </v>
      </c>
      <c r="KW98" s="65" t="str">
        <f>IF(KS98=0," ",VLOOKUP(KS98,PROTOKOL!$A:$E,5,))</f>
        <v xml:space="preserve"> </v>
      </c>
      <c r="KX98" s="82" t="str">
        <f t="shared" si="299"/>
        <v xml:space="preserve"> </v>
      </c>
      <c r="KY98" s="61" t="str">
        <f>IF(LA98=0," ",VLOOKUP(LA98,PROTOKOL!$A:$F,6))</f>
        <v xml:space="preserve"> </v>
      </c>
      <c r="KZ98" s="66"/>
      <c r="LA98" s="66"/>
      <c r="LB98" s="62"/>
      <c r="LC98" s="63" t="str">
        <f>IF(LA98=0," ",(VLOOKUP(LA98,PROTOKOL!$A$1:$E$28,2))*LB98)</f>
        <v xml:space="preserve"> </v>
      </c>
      <c r="LD98" s="64" t="str">
        <f t="shared" si="300"/>
        <v xml:space="preserve"> </v>
      </c>
      <c r="LE98" s="65" t="str">
        <f>IF(LA98=0," ",VLOOKUP(LA98,PROTOKOL!$A:$E,5,))</f>
        <v xml:space="preserve"> </v>
      </c>
      <c r="LF98" s="82" t="str">
        <f t="shared" si="301"/>
        <v xml:space="preserve"> </v>
      </c>
      <c r="LG98" s="65"/>
      <c r="LH98" s="82" t="str">
        <f t="shared" si="302"/>
        <v xml:space="preserve"> </v>
      </c>
      <c r="LI98" s="185" t="str">
        <f>IF(JZ97+JZ98+JZ99=7.5,"ü","û")</f>
        <v>ü</v>
      </c>
      <c r="LJ98" s="226"/>
      <c r="LK98" s="61" t="str">
        <f>IF(LM98=0," ",VLOOKUP(LM98,PROTOKOL!$A:$F,6))</f>
        <v>ÜRÜN KONTROL</v>
      </c>
      <c r="LL98" s="62">
        <v>1</v>
      </c>
      <c r="LM98" s="62">
        <v>19</v>
      </c>
      <c r="LN98" s="62">
        <v>3.5</v>
      </c>
      <c r="LO98" s="63">
        <f>IF(LM98=0," ",(VLOOKUP(LM98,PROTOKOL!$A$1:$E$28,2))*LN98)</f>
        <v>0</v>
      </c>
      <c r="LP98" s="64">
        <f t="shared" si="303"/>
        <v>1</v>
      </c>
      <c r="LQ98" s="65">
        <f>IF(LM98=0," ",VLOOKUP(LM98,PROTOKOL!$A:$E,5,))</f>
        <v>22.864891602375288</v>
      </c>
      <c r="LR98" s="82">
        <f>IF(LM98=0," ",LQ98*LP98)/7.5*3.5</f>
        <v>10.670282747775135</v>
      </c>
      <c r="LS98" s="61" t="str">
        <f>IF(LU98=0," ",VLOOKUP(LU98,PROTOKOL!$A:$F,6))</f>
        <v xml:space="preserve"> </v>
      </c>
      <c r="LT98" s="66"/>
      <c r="LU98" s="66"/>
      <c r="LV98" s="62"/>
      <c r="LW98" s="63" t="str">
        <f>IF(LU98=0," ",(VLOOKUP(LU98,PROTOKOL!$A$1:$E$28,2))*LV98)</f>
        <v xml:space="preserve"> </v>
      </c>
      <c r="LX98" s="64" t="str">
        <f t="shared" si="305"/>
        <v xml:space="preserve"> </v>
      </c>
      <c r="LY98" s="65" t="str">
        <f>IF(LU98=0," ",VLOOKUP(LU98,PROTOKOL!$A:$E,5,))</f>
        <v xml:space="preserve"> </v>
      </c>
      <c r="LZ98" s="82" t="str">
        <f t="shared" ref="LZ98:LZ99" si="328">IF(LU98=0," ",LY98*LX98)</f>
        <v xml:space="preserve"> </v>
      </c>
      <c r="MA98" s="65"/>
      <c r="MB98" s="82" t="str">
        <f t="shared" si="306"/>
        <v xml:space="preserve"> </v>
      </c>
      <c r="MC98" s="185" t="str">
        <f>IF(LN97+LN98+LN99=7.5,"ü","û")</f>
        <v>ü</v>
      </c>
      <c r="MD98" s="226"/>
      <c r="ME98" s="61" t="str">
        <f>IF(MG98=0," ",VLOOKUP(MG98,PROTOKOL!$A:$F,6))</f>
        <v xml:space="preserve"> </v>
      </c>
      <c r="MF98" s="62"/>
      <c r="MG98" s="62"/>
      <c r="MH98" s="62"/>
      <c r="MI98" s="63" t="str">
        <f>IF(MG98=0," ",(VLOOKUP(MG98,PROTOKOL!$A$1:$E$28,2))*MH98)</f>
        <v xml:space="preserve"> </v>
      </c>
      <c r="MJ98" s="64" t="str">
        <f t="shared" si="307"/>
        <v xml:space="preserve"> </v>
      </c>
      <c r="MK98" s="65" t="str">
        <f>IF(MG98=0," ",VLOOKUP(MG98,PROTOKOL!$A:$E,5,))</f>
        <v xml:space="preserve"> </v>
      </c>
      <c r="ML98" s="82" t="str">
        <f t="shared" si="308"/>
        <v xml:space="preserve"> </v>
      </c>
      <c r="MM98" s="61" t="str">
        <f>IF(MO98=0," ",VLOOKUP(MO98,PROTOKOL!$A:$F,6))</f>
        <v xml:space="preserve"> </v>
      </c>
      <c r="MN98" s="66"/>
      <c r="MO98" s="66"/>
      <c r="MP98" s="62"/>
      <c r="MQ98" s="63" t="str">
        <f>IF(MO98=0," ",(VLOOKUP(MO98,PROTOKOL!$A$1:$E$28,2))*MP98)</f>
        <v xml:space="preserve"> </v>
      </c>
      <c r="MR98" s="64" t="str">
        <f t="shared" si="309"/>
        <v xml:space="preserve"> </v>
      </c>
      <c r="MS98" s="65" t="str">
        <f>IF(MO98=0," ",VLOOKUP(MO98,PROTOKOL!$A:$E,5,))</f>
        <v xml:space="preserve"> </v>
      </c>
      <c r="MT98" s="82" t="str">
        <f t="shared" si="310"/>
        <v xml:space="preserve"> </v>
      </c>
      <c r="MU98" s="65"/>
      <c r="MV98" s="82" t="str">
        <f t="shared" si="311"/>
        <v xml:space="preserve"> </v>
      </c>
      <c r="MW98" s="185" t="e">
        <f>IF(#REF!+#REF!+#REF!=7.5,"ü","û")</f>
        <v>#REF!</v>
      </c>
      <c r="MX98" s="226"/>
      <c r="MY98" s="61" t="str">
        <f>IF(NA98=0," ",VLOOKUP(NA98,PROTOKOL!$A:$F,6))</f>
        <v xml:space="preserve"> </v>
      </c>
      <c r="MZ98" s="62"/>
      <c r="NA98" s="62"/>
      <c r="NB98" s="62"/>
      <c r="NC98" s="63" t="str">
        <f>IF(NA98=0," ",(VLOOKUP(NA98,PROTOKOL!$A$1:$E$28,2))*NB98)</f>
        <v xml:space="preserve"> </v>
      </c>
      <c r="ND98" s="64" t="str">
        <f t="shared" si="312"/>
        <v xml:space="preserve"> </v>
      </c>
      <c r="NE98" s="65" t="str">
        <f>IF(NA98=0," ",VLOOKUP(NA98,PROTOKOL!$A:$E,5,))</f>
        <v xml:space="preserve"> </v>
      </c>
      <c r="NF98" s="82" t="str">
        <f t="shared" si="313"/>
        <v xml:space="preserve"> </v>
      </c>
      <c r="NG98" s="61" t="str">
        <f>IF(NI98=0," ",VLOOKUP(NI98,PROTOKOL!$A:$F,6))</f>
        <v xml:space="preserve"> </v>
      </c>
      <c r="NH98" s="66"/>
      <c r="NI98" s="66"/>
      <c r="NJ98" s="62"/>
      <c r="NK98" s="63" t="str">
        <f>IF(NI98=0," ",(VLOOKUP(NI98,PROTOKOL!$A$1:$E$28,2))*NJ98)</f>
        <v xml:space="preserve"> </v>
      </c>
      <c r="NL98" s="64" t="str">
        <f t="shared" si="314"/>
        <v xml:space="preserve"> </v>
      </c>
      <c r="NM98" s="65" t="str">
        <f>IF(NI98=0," ",VLOOKUP(NI98,PROTOKOL!$A:$E,5,))</f>
        <v xml:space="preserve"> </v>
      </c>
      <c r="NN98" s="82" t="str">
        <f t="shared" si="315"/>
        <v xml:space="preserve"> </v>
      </c>
      <c r="NO98" s="65"/>
      <c r="NP98" s="82" t="str">
        <f t="shared" si="316"/>
        <v xml:space="preserve"> </v>
      </c>
      <c r="NQ98" s="185" t="str">
        <f>IF(NB97+NB98+NB99=7.5,"ü","û")</f>
        <v>ü</v>
      </c>
      <c r="NR98" s="226"/>
      <c r="NS98" s="61" t="str">
        <f>IF(NU98=0," ",VLOOKUP(NU98,PROTOKOL!$A:$F,6))</f>
        <v xml:space="preserve"> </v>
      </c>
      <c r="NT98" s="62"/>
      <c r="NU98" s="62"/>
      <c r="NV98" s="62"/>
      <c r="NW98" s="63" t="str">
        <f>IF(NU98=0," ",(VLOOKUP(NU98,PROTOKOL!$A$1:$E$28,2))*NV98)</f>
        <v xml:space="preserve"> </v>
      </c>
      <c r="NX98" s="64" t="str">
        <f t="shared" si="317"/>
        <v xml:space="preserve"> </v>
      </c>
      <c r="NY98" s="65" t="str">
        <f>IF(NU98=0," ",VLOOKUP(NU98,PROTOKOL!$A:$E,5,))</f>
        <v xml:space="preserve"> </v>
      </c>
      <c r="NZ98" s="82" t="str">
        <f t="shared" si="318"/>
        <v xml:space="preserve"> </v>
      </c>
      <c r="OA98" s="61" t="str">
        <f>IF(OC98=0," ",VLOOKUP(OC98,PROTOKOL!$A:$F,6))</f>
        <v xml:space="preserve"> </v>
      </c>
      <c r="OB98" s="66"/>
      <c r="OC98" s="66"/>
      <c r="OD98" s="62"/>
      <c r="OE98" s="63" t="str">
        <f>IF(OC98=0," ",(VLOOKUP(OC98,PROTOKOL!$A$1:$E$28,2))*OD98)</f>
        <v xml:space="preserve"> </v>
      </c>
      <c r="OF98" s="64" t="str">
        <f t="shared" si="319"/>
        <v xml:space="preserve"> </v>
      </c>
      <c r="OG98" s="65" t="str">
        <f>IF(OC98=0," ",VLOOKUP(OC98,PROTOKOL!$A:$E,5,))</f>
        <v xml:space="preserve"> </v>
      </c>
      <c r="OH98" s="82" t="str">
        <f t="shared" si="320"/>
        <v xml:space="preserve"> </v>
      </c>
      <c r="OI98" s="65"/>
      <c r="OJ98" s="82" t="str">
        <f t="shared" si="321"/>
        <v xml:space="preserve"> </v>
      </c>
      <c r="OK98" s="185" t="str">
        <f>IF(NV97+NV98+NV99=7.5,"ü","û")</f>
        <v>ü</v>
      </c>
      <c r="OL98" s="208">
        <v>26</v>
      </c>
      <c r="OM98" s="226"/>
      <c r="ON98" s="61" t="str">
        <f>IF(OP98=0," ",VLOOKUP(OP98,PROTOKOL!$A:$F,6))</f>
        <v>VAKUM TEST</v>
      </c>
      <c r="OO98" s="66">
        <v>80</v>
      </c>
      <c r="OP98" s="66">
        <v>4</v>
      </c>
      <c r="OQ98" s="66">
        <v>2.5</v>
      </c>
      <c r="OR98" s="63">
        <f>IF(OP98=0," ",(VLOOKUP(OP98,PROTOKOL!$A$1:$E$28,2))*OQ98)</f>
        <v>50</v>
      </c>
      <c r="OS98" s="64">
        <f t="shared" si="193"/>
        <v>30</v>
      </c>
      <c r="OT98" s="65">
        <f>IF(OP98=0," ",VLOOKUP(OP98,PROTOKOL!$A:$E,5,))</f>
        <v>0.32253749999999998</v>
      </c>
      <c r="OU98" s="82">
        <f t="shared" si="194"/>
        <v>9.676124999999999</v>
      </c>
      <c r="OV98" s="61" t="str">
        <f>IF(OX98=0," ",VLOOKUP(OX98,PROTOKOL!$A:$F,6))</f>
        <v xml:space="preserve"> </v>
      </c>
      <c r="OW98" s="66"/>
      <c r="OX98" s="66"/>
      <c r="OY98" s="66"/>
      <c r="OZ98" s="63" t="str">
        <f>IF(OX98=0," ",(VLOOKUP(OX98,PROTOKOL!$A$1:$E$28,2))*OY98)</f>
        <v xml:space="preserve"> </v>
      </c>
      <c r="PA98" s="64" t="str">
        <f t="shared" si="219"/>
        <v xml:space="preserve"> </v>
      </c>
      <c r="PB98" s="65" t="str">
        <f>IF(OX98=0," ",VLOOKUP(OX98,PROTOKOL!$A:$E,5,))</f>
        <v xml:space="preserve"> </v>
      </c>
      <c r="PC98" s="82" t="str">
        <f t="shared" si="220"/>
        <v xml:space="preserve"> </v>
      </c>
      <c r="PD98" s="82">
        <f t="shared" si="221"/>
        <v>0</v>
      </c>
      <c r="PE98" s="82" t="str">
        <f t="shared" si="222"/>
        <v xml:space="preserve"> </v>
      </c>
      <c r="PF98" s="185" t="str">
        <f>IF(OQ97+OQ98+OQ99=7.5,"ü","û")</f>
        <v>ü</v>
      </c>
      <c r="PG98" s="226"/>
      <c r="PH98" s="61" t="str">
        <f>IF(PJ98=0," ",VLOOKUP(PJ98,PROTOKOL!$A:$F,6))</f>
        <v xml:space="preserve"> </v>
      </c>
      <c r="PI98" s="62"/>
      <c r="PJ98" s="62"/>
      <c r="PK98" s="62"/>
      <c r="PL98" s="63" t="str">
        <f>IF(PJ98=0," ",(VLOOKUP(PJ98,PROTOKOL!$A$1:$E$28,2))*PK98)</f>
        <v xml:space="preserve"> </v>
      </c>
      <c r="PM98" s="64" t="str">
        <f t="shared" si="322"/>
        <v xml:space="preserve"> </v>
      </c>
      <c r="PN98" s="65" t="str">
        <f>IF(PJ98=0," ",VLOOKUP(PJ98,PROTOKOL!$A:$E,5,))</f>
        <v xml:space="preserve"> </v>
      </c>
      <c r="PO98" s="82" t="str">
        <f t="shared" si="323"/>
        <v xml:space="preserve"> </v>
      </c>
      <c r="PP98" s="61" t="str">
        <f>IF(PR98=0," ",VLOOKUP(PR98,PROTOKOL!$A:$F,6))</f>
        <v xml:space="preserve"> </v>
      </c>
      <c r="PQ98" s="66"/>
      <c r="PR98" s="66"/>
      <c r="PS98" s="62"/>
      <c r="PT98" s="63" t="str">
        <f>IF(PR98=0," ",(VLOOKUP(PR98,PROTOKOL!$A$1:$E$28,2))*PS98)</f>
        <v xml:space="preserve"> </v>
      </c>
      <c r="PU98" s="64" t="str">
        <f t="shared" si="324"/>
        <v xml:space="preserve"> </v>
      </c>
      <c r="PV98" s="65" t="str">
        <f>IF(PR98=0," ",VLOOKUP(PR98,PROTOKOL!$A:$E,5,))</f>
        <v xml:space="preserve"> </v>
      </c>
      <c r="PW98" s="82" t="str">
        <f t="shared" si="325"/>
        <v xml:space="preserve"> </v>
      </c>
      <c r="PX98" s="65"/>
      <c r="PY98" s="82" t="str">
        <f t="shared" si="326"/>
        <v xml:space="preserve"> </v>
      </c>
      <c r="PZ98" s="117"/>
      <c r="QA98" s="117"/>
      <c r="QB98" s="117"/>
      <c r="QC98" s="117"/>
      <c r="QD98" s="117"/>
      <c r="QE98" s="117"/>
      <c r="QF98" s="117"/>
      <c r="QG98" s="117"/>
      <c r="QH98" s="117"/>
      <c r="QI98" s="117"/>
      <c r="QJ98" s="117"/>
      <c r="QK98" s="117"/>
      <c r="QL98" s="117"/>
      <c r="QM98" s="117"/>
      <c r="QN98" s="117"/>
      <c r="QO98" s="117"/>
    </row>
    <row r="99" spans="1:457" ht="12.75" customHeight="1">
      <c r="B99" s="227"/>
      <c r="C99" s="61" t="str">
        <f>IF(E99=0," ",VLOOKUP(E99,PROTOKOL!$A:$F,6))</f>
        <v xml:space="preserve"> </v>
      </c>
      <c r="D99" s="62"/>
      <c r="E99" s="62"/>
      <c r="F99" s="62"/>
      <c r="G99" s="63" t="str">
        <f>IF(E99=0," ",(VLOOKUP(E99,PROTOKOL!$A$1:$E$28,2))*F99)</f>
        <v xml:space="preserve"> </v>
      </c>
      <c r="H99" s="64" t="str">
        <f t="shared" si="224"/>
        <v xml:space="preserve"> </v>
      </c>
      <c r="I99" s="65" t="str">
        <f>IF(E99=0," ",VLOOKUP(E99,PROTOKOL!$A:$E,5,))</f>
        <v xml:space="preserve"> </v>
      </c>
      <c r="J99" s="82" t="str">
        <f t="shared" si="225"/>
        <v xml:space="preserve"> </v>
      </c>
      <c r="K99" s="61" t="str">
        <f>IF(M99=0," ",VLOOKUP(M99,PROTOKOL!$A:$F,6))</f>
        <v xml:space="preserve"> </v>
      </c>
      <c r="L99" s="66"/>
      <c r="M99" s="66"/>
      <c r="N99" s="62"/>
      <c r="O99" s="63" t="str">
        <f>IF(M99=0," ",(VLOOKUP(M99,PROTOKOL!$A$1:$E$28,2))*N99)</f>
        <v xml:space="preserve"> </v>
      </c>
      <c r="P99" s="64" t="str">
        <f t="shared" si="226"/>
        <v xml:space="preserve"> </v>
      </c>
      <c r="Q99" s="65" t="str">
        <f>IF(M99=0," ",VLOOKUP(M99,PROTOKOL!$A:$E,5,))</f>
        <v xml:space="preserve"> </v>
      </c>
      <c r="R99" s="82" t="str">
        <f t="shared" si="227"/>
        <v xml:space="preserve"> </v>
      </c>
      <c r="S99" s="65"/>
      <c r="T99" s="82" t="str">
        <f t="shared" si="228"/>
        <v xml:space="preserve"> </v>
      </c>
      <c r="U99" s="117"/>
      <c r="V99" s="227"/>
      <c r="W99" s="61" t="str">
        <f>IF(Y99=0," ",VLOOKUP(Y99,PROTOKOL!$A:$F,6))</f>
        <v xml:space="preserve"> </v>
      </c>
      <c r="X99" s="62"/>
      <c r="Y99" s="62"/>
      <c r="Z99" s="62"/>
      <c r="AA99" s="63" t="str">
        <f>IF(Y99=0," ",(VLOOKUP(Y99,PROTOKOL!$A$1:$E$28,2))*Z99)</f>
        <v xml:space="preserve"> </v>
      </c>
      <c r="AB99" s="64" t="str">
        <f t="shared" si="229"/>
        <v xml:space="preserve"> </v>
      </c>
      <c r="AC99" s="65" t="str">
        <f>IF(Y99=0," ",VLOOKUP(Y99,PROTOKOL!$A:$E,5,))</f>
        <v xml:space="preserve"> </v>
      </c>
      <c r="AD99" s="82" t="str">
        <f t="shared" si="230"/>
        <v xml:space="preserve"> </v>
      </c>
      <c r="AE99" s="61" t="str">
        <f>IF(AG99=0," ",VLOOKUP(AG99,PROTOKOL!$A:$F,6))</f>
        <v xml:space="preserve"> </v>
      </c>
      <c r="AF99" s="66"/>
      <c r="AG99" s="66"/>
      <c r="AH99" s="62"/>
      <c r="AI99" s="63" t="str">
        <f>IF(AG99=0," ",(VLOOKUP(AG99,PROTOKOL!$A$1:$E$28,2))*AH99)</f>
        <v xml:space="preserve"> </v>
      </c>
      <c r="AJ99" s="64" t="str">
        <f t="shared" si="231"/>
        <v xml:space="preserve"> </v>
      </c>
      <c r="AK99" s="65" t="str">
        <f>IF(AG99=0," ",VLOOKUP(AG99,PROTOKOL!$A:$E,5,))</f>
        <v xml:space="preserve"> </v>
      </c>
      <c r="AL99" s="82" t="str">
        <f t="shared" si="232"/>
        <v xml:space="preserve"> </v>
      </c>
      <c r="AM99" s="65"/>
      <c r="AN99" s="82" t="str">
        <f t="shared" si="233"/>
        <v xml:space="preserve"> </v>
      </c>
      <c r="AO99" s="117"/>
      <c r="AP99" s="227"/>
      <c r="AQ99" s="61" t="str">
        <f>IF(AS99=0," ",VLOOKUP(AS99,PROTOKOL!$A:$F,6))</f>
        <v xml:space="preserve"> </v>
      </c>
      <c r="AR99" s="62"/>
      <c r="AS99" s="62"/>
      <c r="AT99" s="62"/>
      <c r="AU99" s="63" t="str">
        <f>IF(AS99=0," ",(VLOOKUP(AS99,PROTOKOL!$A$1:$E$28,2))*AT99)</f>
        <v xml:space="preserve"> </v>
      </c>
      <c r="AV99" s="64" t="str">
        <f t="shared" si="234"/>
        <v xml:space="preserve"> </v>
      </c>
      <c r="AW99" s="65" t="str">
        <f>IF(AS99=0," ",VLOOKUP(AS99,PROTOKOL!$A:$E,5,))</f>
        <v xml:space="preserve"> </v>
      </c>
      <c r="AX99" s="82" t="str">
        <f t="shared" si="235"/>
        <v xml:space="preserve"> </v>
      </c>
      <c r="AY99" s="61" t="str">
        <f>IF(BA99=0," ",VLOOKUP(BA99,PROTOKOL!$A:$F,6))</f>
        <v xml:space="preserve"> </v>
      </c>
      <c r="AZ99" s="66"/>
      <c r="BA99" s="66"/>
      <c r="BB99" s="62"/>
      <c r="BC99" s="63" t="str">
        <f>IF(BA99=0," ",(VLOOKUP(BA99,PROTOKOL!$A$1:$E$28,2))*BB99)</f>
        <v xml:space="preserve"> </v>
      </c>
      <c r="BD99" s="64" t="str">
        <f t="shared" si="236"/>
        <v xml:space="preserve"> </v>
      </c>
      <c r="BE99" s="65" t="str">
        <f>IF(BA99=0," ",VLOOKUP(BA99,PROTOKOL!$A:$E,5,))</f>
        <v xml:space="preserve"> </v>
      </c>
      <c r="BF99" s="82" t="str">
        <f t="shared" si="237"/>
        <v xml:space="preserve"> </v>
      </c>
      <c r="BG99" s="65"/>
      <c r="BH99" s="82" t="str">
        <f t="shared" si="238"/>
        <v xml:space="preserve"> </v>
      </c>
      <c r="BI99" s="117"/>
      <c r="BJ99" s="227"/>
      <c r="BK99" s="61" t="str">
        <f>IF(BM99=0," ",VLOOKUP(BM99,PROTOKOL!$A:$F,6))</f>
        <v xml:space="preserve"> </v>
      </c>
      <c r="BL99" s="62"/>
      <c r="BM99" s="62"/>
      <c r="BN99" s="62"/>
      <c r="BO99" s="63" t="str">
        <f>IF(BM99=0," ",(VLOOKUP(BM99,PROTOKOL!$A$1:$E$28,2))*BN99)</f>
        <v xml:space="preserve"> </v>
      </c>
      <c r="BP99" s="64" t="str">
        <f t="shared" si="239"/>
        <v xml:space="preserve"> </v>
      </c>
      <c r="BQ99" s="65" t="str">
        <f>IF(BM99=0," ",VLOOKUP(BM99,PROTOKOL!$A:$E,5,))</f>
        <v xml:space="preserve"> </v>
      </c>
      <c r="BR99" s="82" t="str">
        <f t="shared" si="240"/>
        <v xml:space="preserve"> </v>
      </c>
      <c r="BS99" s="61" t="str">
        <f>IF(BU99=0," ",VLOOKUP(BU99,PROTOKOL!$A:$F,6))</f>
        <v xml:space="preserve"> </v>
      </c>
      <c r="BT99" s="66"/>
      <c r="BU99" s="66"/>
      <c r="BV99" s="62"/>
      <c r="BW99" s="63" t="str">
        <f>IF(BU99=0," ",(VLOOKUP(BU99,PROTOKOL!$A$1:$E$28,2))*BV99)</f>
        <v xml:space="preserve"> </v>
      </c>
      <c r="BX99" s="64" t="str">
        <f t="shared" si="241"/>
        <v xml:space="preserve"> </v>
      </c>
      <c r="BY99" s="65" t="str">
        <f>IF(BU99=0," ",VLOOKUP(BU99,PROTOKOL!$A:$E,5,))</f>
        <v xml:space="preserve"> </v>
      </c>
      <c r="BZ99" s="82" t="str">
        <f t="shared" si="242"/>
        <v xml:space="preserve"> </v>
      </c>
      <c r="CA99" s="65"/>
      <c r="CB99" s="82" t="str">
        <f t="shared" si="243"/>
        <v xml:space="preserve"> </v>
      </c>
      <c r="CC99" s="117"/>
      <c r="CD99" s="227"/>
      <c r="CE99" s="61" t="str">
        <f>IF(CG99=0," ",VLOOKUP(CG99,PROTOKOL!$A:$F,6))</f>
        <v xml:space="preserve"> </v>
      </c>
      <c r="CF99" s="62"/>
      <c r="CG99" s="62"/>
      <c r="CH99" s="62"/>
      <c r="CI99" s="63" t="str">
        <f>IF(CG99=0," ",(VLOOKUP(CG99,PROTOKOL!$A$1:$E$28,2))*CH99)</f>
        <v xml:space="preserve"> </v>
      </c>
      <c r="CJ99" s="64" t="str">
        <f t="shared" si="244"/>
        <v xml:space="preserve"> </v>
      </c>
      <c r="CK99" s="65" t="str">
        <f>IF(CG99=0," ",VLOOKUP(CG99,PROTOKOL!$A:$E,5,))</f>
        <v xml:space="preserve"> </v>
      </c>
      <c r="CL99" s="82" t="str">
        <f t="shared" si="245"/>
        <v xml:space="preserve"> </v>
      </c>
      <c r="CM99" s="61" t="str">
        <f>IF(CO99=0," ",VLOOKUP(CO99,PROTOKOL!$A:$F,6))</f>
        <v xml:space="preserve"> </v>
      </c>
      <c r="CN99" s="66"/>
      <c r="CO99" s="66"/>
      <c r="CP99" s="62"/>
      <c r="CQ99" s="63" t="str">
        <f>IF(CO99=0," ",(VLOOKUP(CO99,PROTOKOL!$A$1:$E$28,2))*CP99)</f>
        <v xml:space="preserve"> </v>
      </c>
      <c r="CR99" s="64" t="str">
        <f t="shared" si="246"/>
        <v xml:space="preserve"> </v>
      </c>
      <c r="CS99" s="65" t="str">
        <f>IF(CO99=0," ",VLOOKUP(CO99,PROTOKOL!$A:$E,5,))</f>
        <v xml:space="preserve"> </v>
      </c>
      <c r="CT99" s="82" t="str">
        <f t="shared" si="327"/>
        <v xml:space="preserve"> </v>
      </c>
      <c r="CU99" s="65"/>
      <c r="CV99" s="82" t="str">
        <f t="shared" si="247"/>
        <v xml:space="preserve"> </v>
      </c>
      <c r="CW99" s="117"/>
      <c r="CX99" s="227"/>
      <c r="CY99" s="61" t="str">
        <f>IF(DA99=0," ",VLOOKUP(DA99,PROTOKOL!$A:$F,6))</f>
        <v xml:space="preserve"> </v>
      </c>
      <c r="CZ99" s="62"/>
      <c r="DA99" s="62"/>
      <c r="DB99" s="62"/>
      <c r="DC99" s="63" t="str">
        <f>IF(DA99=0," ",(VLOOKUP(DA99,PROTOKOL!$A$1:$E$28,2))*DB99)</f>
        <v xml:space="preserve"> </v>
      </c>
      <c r="DD99" s="64" t="str">
        <f t="shared" si="248"/>
        <v xml:space="preserve"> </v>
      </c>
      <c r="DE99" s="65" t="str">
        <f>IF(DA99=0," ",VLOOKUP(DA99,PROTOKOL!$A:$E,5,))</f>
        <v xml:space="preserve"> </v>
      </c>
      <c r="DF99" s="82" t="str">
        <f t="shared" si="249"/>
        <v xml:space="preserve"> </v>
      </c>
      <c r="DG99" s="61" t="str">
        <f>IF(DI99=0," ",VLOOKUP(DI99,PROTOKOL!$A:$F,6))</f>
        <v xml:space="preserve"> </v>
      </c>
      <c r="DH99" s="66"/>
      <c r="DI99" s="66"/>
      <c r="DJ99" s="62"/>
      <c r="DK99" s="63" t="str">
        <f>IF(DI99=0," ",(VLOOKUP(DI99,PROTOKOL!$A$1:$E$28,2))*DJ99)</f>
        <v xml:space="preserve"> </v>
      </c>
      <c r="DL99" s="64" t="str">
        <f t="shared" si="250"/>
        <v xml:space="preserve"> </v>
      </c>
      <c r="DM99" s="65" t="str">
        <f>IF(DI99=0," ",VLOOKUP(DI99,PROTOKOL!$A:$E,5,))</f>
        <v xml:space="preserve"> </v>
      </c>
      <c r="DN99" s="82" t="str">
        <f t="shared" si="251"/>
        <v xml:space="preserve"> </v>
      </c>
      <c r="DO99" s="65"/>
      <c r="DP99" s="82" t="str">
        <f t="shared" si="252"/>
        <v xml:space="preserve"> </v>
      </c>
      <c r="DQ99" s="117"/>
      <c r="DR99" s="227"/>
      <c r="DS99" s="61" t="str">
        <f>IF(DU99=0," ",VLOOKUP(DU99,PROTOKOL!$A:$F,6))</f>
        <v xml:space="preserve"> </v>
      </c>
      <c r="DT99" s="62"/>
      <c r="DU99" s="62"/>
      <c r="DV99" s="62"/>
      <c r="DW99" s="63" t="str">
        <f>IF(DU99=0," ",(VLOOKUP(DU99,PROTOKOL!$A$1:$E$28,2))*DV99)</f>
        <v xml:space="preserve"> </v>
      </c>
      <c r="DX99" s="64" t="str">
        <f t="shared" si="253"/>
        <v xml:space="preserve"> </v>
      </c>
      <c r="DY99" s="65" t="str">
        <f>IF(DU99=0," ",VLOOKUP(DU99,PROTOKOL!$A:$E,5,))</f>
        <v xml:space="preserve"> </v>
      </c>
      <c r="DZ99" s="82" t="str">
        <f t="shared" si="254"/>
        <v xml:space="preserve"> </v>
      </c>
      <c r="EA99" s="61" t="str">
        <f>IF(EC99=0," ",VLOOKUP(EC99,PROTOKOL!$A:$F,6))</f>
        <v xml:space="preserve"> </v>
      </c>
      <c r="EB99" s="66"/>
      <c r="EC99" s="66"/>
      <c r="ED99" s="62"/>
      <c r="EE99" s="63" t="str">
        <f>IF(EC99=0," ",(VLOOKUP(EC99,PROTOKOL!$A$1:$E$28,2))*ED99)</f>
        <v xml:space="preserve"> </v>
      </c>
      <c r="EF99" s="64" t="str">
        <f t="shared" si="255"/>
        <v xml:space="preserve"> </v>
      </c>
      <c r="EG99" s="65" t="str">
        <f>IF(EC99=0," ",VLOOKUP(EC99,PROTOKOL!$A:$E,5,))</f>
        <v xml:space="preserve"> </v>
      </c>
      <c r="EH99" s="82" t="str">
        <f t="shared" si="256"/>
        <v xml:space="preserve"> </v>
      </c>
      <c r="EI99" s="65"/>
      <c r="EJ99" s="82" t="str">
        <f t="shared" si="257"/>
        <v xml:space="preserve"> </v>
      </c>
      <c r="EK99" s="117"/>
      <c r="EL99" s="227"/>
      <c r="EM99" s="61" t="str">
        <f>IF(EO99=0," ",VLOOKUP(EO99,PROTOKOL!$A:$F,6))</f>
        <v xml:space="preserve"> </v>
      </c>
      <c r="EN99" s="62"/>
      <c r="EO99" s="62"/>
      <c r="EP99" s="62"/>
      <c r="EQ99" s="63" t="str">
        <f>IF(EO99=0," ",(VLOOKUP(EO99,PROTOKOL!$A$1:$E$28,2))*EP99)</f>
        <v xml:space="preserve"> </v>
      </c>
      <c r="ER99" s="64" t="str">
        <f t="shared" si="258"/>
        <v xml:space="preserve"> </v>
      </c>
      <c r="ES99" s="65" t="str">
        <f>IF(EO99=0," ",VLOOKUP(EO99,PROTOKOL!$A:$E,5,))</f>
        <v xml:space="preserve"> </v>
      </c>
      <c r="ET99" s="82" t="str">
        <f t="shared" si="259"/>
        <v xml:space="preserve"> </v>
      </c>
      <c r="EU99" s="61" t="str">
        <f>IF(EW99=0," ",VLOOKUP(EW99,PROTOKOL!$A:$F,6))</f>
        <v xml:space="preserve"> </v>
      </c>
      <c r="EV99" s="66"/>
      <c r="EW99" s="66"/>
      <c r="EX99" s="62"/>
      <c r="EY99" s="63" t="str">
        <f>IF(EW99=0," ",(VLOOKUP(EW99,PROTOKOL!$A$1:$E$28,2))*EX99)</f>
        <v xml:space="preserve"> </v>
      </c>
      <c r="EZ99" s="64" t="str">
        <f t="shared" si="260"/>
        <v xml:space="preserve"> </v>
      </c>
      <c r="FA99" s="65" t="str">
        <f>IF(EW99=0," ",VLOOKUP(EW99,PROTOKOL!$A:$E,5,))</f>
        <v xml:space="preserve"> </v>
      </c>
      <c r="FB99" s="82" t="str">
        <f t="shared" si="261"/>
        <v xml:space="preserve"> </v>
      </c>
      <c r="FC99" s="65"/>
      <c r="FD99" s="82" t="str">
        <f t="shared" si="262"/>
        <v xml:space="preserve"> </v>
      </c>
      <c r="FE99" s="117"/>
      <c r="FF99" s="227"/>
      <c r="FG99" s="61" t="str">
        <f>IF(FI99=0," ",VLOOKUP(FI99,PROTOKOL!$A:$F,6))</f>
        <v>KOKU TESTİ</v>
      </c>
      <c r="FH99" s="62">
        <v>1</v>
      </c>
      <c r="FI99" s="62">
        <v>16</v>
      </c>
      <c r="FJ99" s="62">
        <v>1</v>
      </c>
      <c r="FK99" s="63">
        <f>IF(FI99=0," ",(VLOOKUP(FI99,PROTOKOL!$A$1:$E$28,2))*FJ99)</f>
        <v>0</v>
      </c>
      <c r="FL99" s="64">
        <f t="shared" si="263"/>
        <v>1</v>
      </c>
      <c r="FM99" s="65">
        <f>IF(FI99=0," ",VLOOKUP(FI99,PROTOKOL!$A:$E,5,))</f>
        <v>25.405435113750318</v>
      </c>
      <c r="FN99" s="82">
        <f>IF(FI99=0," ",FM99*FL99)/7.5*1</f>
        <v>3.3873913485000426</v>
      </c>
      <c r="FO99" s="61" t="str">
        <f>IF(FQ99=0," ",VLOOKUP(FQ99,PROTOKOL!$A:$F,6))</f>
        <v xml:space="preserve"> </v>
      </c>
      <c r="FP99" s="66"/>
      <c r="FQ99" s="66"/>
      <c r="FR99" s="62"/>
      <c r="FS99" s="63" t="str">
        <f>IF(FQ99=0," ",(VLOOKUP(FQ99,PROTOKOL!$A$1:$E$28,2))*FR99)</f>
        <v xml:space="preserve"> </v>
      </c>
      <c r="FT99" s="64" t="str">
        <f t="shared" si="265"/>
        <v xml:space="preserve"> </v>
      </c>
      <c r="FU99" s="65" t="str">
        <f>IF(FQ99=0," ",VLOOKUP(FQ99,PROTOKOL!$A:$E,5,))</f>
        <v xml:space="preserve"> </v>
      </c>
      <c r="FV99" s="82" t="str">
        <f t="shared" si="266"/>
        <v xml:space="preserve"> </v>
      </c>
      <c r="FW99" s="65"/>
      <c r="FX99" s="82" t="str">
        <f t="shared" si="267"/>
        <v xml:space="preserve"> </v>
      </c>
      <c r="FY99" s="117"/>
      <c r="FZ99" s="227"/>
      <c r="GA99" s="61" t="str">
        <f>IF(GC99=0," ",VLOOKUP(GC99,PROTOKOL!$A:$F,6))</f>
        <v xml:space="preserve"> </v>
      </c>
      <c r="GB99" s="62"/>
      <c r="GC99" s="62"/>
      <c r="GD99" s="62"/>
      <c r="GE99" s="63" t="str">
        <f>IF(GC99=0," ",(VLOOKUP(GC99,PROTOKOL!$A$1:$E$28,2))*GD99)</f>
        <v xml:space="preserve"> </v>
      </c>
      <c r="GF99" s="64" t="str">
        <f t="shared" si="268"/>
        <v xml:space="preserve"> </v>
      </c>
      <c r="GG99" s="65" t="str">
        <f>IF(GC99=0," ",VLOOKUP(GC99,PROTOKOL!$A:$E,5,))</f>
        <v xml:space="preserve"> </v>
      </c>
      <c r="GH99" s="82" t="str">
        <f t="shared" si="269"/>
        <v xml:space="preserve"> </v>
      </c>
      <c r="GI99" s="61" t="str">
        <f>IF(GK99=0," ",VLOOKUP(GK99,PROTOKOL!$A:$F,6))</f>
        <v xml:space="preserve"> </v>
      </c>
      <c r="GJ99" s="66"/>
      <c r="GK99" s="66"/>
      <c r="GL99" s="62"/>
      <c r="GM99" s="63" t="str">
        <f>IF(GK99=0," ",(VLOOKUP(GK99,PROTOKOL!$A$1:$E$28,2))*GL99)</f>
        <v xml:space="preserve"> </v>
      </c>
      <c r="GN99" s="64" t="str">
        <f t="shared" si="270"/>
        <v xml:space="preserve"> </v>
      </c>
      <c r="GO99" s="65" t="str">
        <f>IF(GK99=0," ",VLOOKUP(GK99,PROTOKOL!$A:$E,5,))</f>
        <v xml:space="preserve"> </v>
      </c>
      <c r="GP99" s="82" t="str">
        <f t="shared" si="271"/>
        <v xml:space="preserve"> </v>
      </c>
      <c r="GQ99" s="65"/>
      <c r="GR99" s="82" t="str">
        <f t="shared" si="272"/>
        <v xml:space="preserve"> </v>
      </c>
      <c r="GS99" s="117"/>
      <c r="GT99" s="227"/>
      <c r="GU99" s="61" t="str">
        <f>IF(GW99=0," ",VLOOKUP(GW99,PROTOKOL!$A:$F,6))</f>
        <v>KOKU TESTİ</v>
      </c>
      <c r="GV99" s="62">
        <v>1</v>
      </c>
      <c r="GW99" s="62">
        <v>16</v>
      </c>
      <c r="GX99" s="62">
        <v>1</v>
      </c>
      <c r="GY99" s="63">
        <f>IF(GW99=0," ",(VLOOKUP(GW99,PROTOKOL!$A$1:$E$28,2))*GX99)</f>
        <v>0</v>
      </c>
      <c r="GZ99" s="64">
        <f t="shared" si="273"/>
        <v>1</v>
      </c>
      <c r="HA99" s="65">
        <f>IF(GW99=0," ",VLOOKUP(GW99,PROTOKOL!$A:$E,5,))</f>
        <v>25.405435113750318</v>
      </c>
      <c r="HB99" s="82">
        <f>IF(GW99=0," ",HA99*GZ99)/7.5*1</f>
        <v>3.3873913485000426</v>
      </c>
      <c r="HC99" s="61" t="str">
        <f>IF(HE99=0," ",VLOOKUP(HE99,PROTOKOL!$A:$F,6))</f>
        <v xml:space="preserve"> </v>
      </c>
      <c r="HD99" s="66"/>
      <c r="HE99" s="66"/>
      <c r="HF99" s="62"/>
      <c r="HG99" s="63" t="str">
        <f>IF(HE99=0," ",(VLOOKUP(HE99,PROTOKOL!$A$1:$E$28,2))*HF99)</f>
        <v xml:space="preserve"> </v>
      </c>
      <c r="HH99" s="64" t="str">
        <f t="shared" si="275"/>
        <v xml:space="preserve"> </v>
      </c>
      <c r="HI99" s="65" t="str">
        <f>IF(HE99=0," ",VLOOKUP(HE99,PROTOKOL!$A:$E,5,))</f>
        <v xml:space="preserve"> </v>
      </c>
      <c r="HJ99" s="82" t="str">
        <f t="shared" si="276"/>
        <v xml:space="preserve"> </v>
      </c>
      <c r="HK99" s="65"/>
      <c r="HL99" s="82" t="str">
        <f t="shared" si="277"/>
        <v xml:space="preserve"> </v>
      </c>
      <c r="HM99" s="117"/>
      <c r="HN99" s="227"/>
      <c r="HO99" s="61" t="str">
        <f>IF(HQ99=0," ",VLOOKUP(HQ99,PROTOKOL!$A:$F,6))</f>
        <v xml:space="preserve"> </v>
      </c>
      <c r="HP99" s="62"/>
      <c r="HQ99" s="62"/>
      <c r="HR99" s="62"/>
      <c r="HS99" s="63" t="str">
        <f>IF(HQ99=0," ",(VLOOKUP(HQ99,PROTOKOL!$A$1:$E$28,2))*HR99)</f>
        <v xml:space="preserve"> </v>
      </c>
      <c r="HT99" s="64" t="str">
        <f t="shared" si="278"/>
        <v xml:space="preserve"> </v>
      </c>
      <c r="HU99" s="65" t="str">
        <f>IF(HQ99=0," ",VLOOKUP(HQ99,PROTOKOL!$A:$E,5,))</f>
        <v xml:space="preserve"> </v>
      </c>
      <c r="HV99" s="82" t="str">
        <f t="shared" si="279"/>
        <v xml:space="preserve"> </v>
      </c>
      <c r="HW99" s="61" t="str">
        <f>IF(HY99=0," ",VLOOKUP(HY99,PROTOKOL!$A:$F,6))</f>
        <v xml:space="preserve"> </v>
      </c>
      <c r="HX99" s="66"/>
      <c r="HY99" s="66"/>
      <c r="HZ99" s="62"/>
      <c r="IA99" s="63" t="str">
        <f>IF(HY99=0," ",(VLOOKUP(HY99,PROTOKOL!$A$1:$E$28,2))*HZ99)</f>
        <v xml:space="preserve"> </v>
      </c>
      <c r="IB99" s="64" t="str">
        <f t="shared" si="280"/>
        <v xml:space="preserve"> </v>
      </c>
      <c r="IC99" s="65" t="str">
        <f>IF(HY99=0," ",VLOOKUP(HY99,PROTOKOL!$A:$E,5,))</f>
        <v xml:space="preserve"> </v>
      </c>
      <c r="ID99" s="82" t="str">
        <f t="shared" si="281"/>
        <v xml:space="preserve"> </v>
      </c>
      <c r="IE99" s="65"/>
      <c r="IF99" s="82" t="str">
        <f t="shared" si="282"/>
        <v xml:space="preserve"> </v>
      </c>
      <c r="IG99" s="117"/>
      <c r="IH99" s="227"/>
      <c r="II99" s="61" t="str">
        <f>IF(IK99=0," ",VLOOKUP(IK99,PROTOKOL!$A:$F,6))</f>
        <v xml:space="preserve"> </v>
      </c>
      <c r="IJ99" s="62"/>
      <c r="IK99" s="62"/>
      <c r="IL99" s="62"/>
      <c r="IM99" s="63" t="str">
        <f>IF(IK99=0," ",(VLOOKUP(IK99,PROTOKOL!$A$1:$E$28,2))*IL99)</f>
        <v xml:space="preserve"> </v>
      </c>
      <c r="IN99" s="64" t="str">
        <f t="shared" si="283"/>
        <v xml:space="preserve"> </v>
      </c>
      <c r="IO99" s="65" t="str">
        <f>IF(IK99=0," ",VLOOKUP(IK99,PROTOKOL!$A:$E,5,))</f>
        <v xml:space="preserve"> </v>
      </c>
      <c r="IP99" s="82" t="str">
        <f t="shared" si="284"/>
        <v xml:space="preserve"> </v>
      </c>
      <c r="IQ99" s="61" t="str">
        <f>IF(IS99=0," ",VLOOKUP(IS99,PROTOKOL!$A:$F,6))</f>
        <v xml:space="preserve"> </v>
      </c>
      <c r="IR99" s="66"/>
      <c r="IS99" s="66"/>
      <c r="IT99" s="62"/>
      <c r="IU99" s="63" t="str">
        <f>IF(IS99=0," ",(VLOOKUP(IS99,PROTOKOL!$A$1:$E$28,2))*IT99)</f>
        <v xml:space="preserve"> </v>
      </c>
      <c r="IV99" s="64" t="str">
        <f t="shared" si="285"/>
        <v xml:space="preserve"> </v>
      </c>
      <c r="IW99" s="65" t="str">
        <f>IF(IS99=0," ",VLOOKUP(IS99,PROTOKOL!$A:$E,5,))</f>
        <v xml:space="preserve"> </v>
      </c>
      <c r="IX99" s="82" t="str">
        <f t="shared" si="286"/>
        <v xml:space="preserve"> </v>
      </c>
      <c r="IY99" s="65"/>
      <c r="IZ99" s="82" t="str">
        <f t="shared" si="287"/>
        <v xml:space="preserve"> </v>
      </c>
      <c r="JA99" s="117"/>
      <c r="JB99" s="227"/>
      <c r="JC99" s="61" t="str">
        <f>IF(JE99=0," ",VLOOKUP(JE99,PROTOKOL!$A:$F,6))</f>
        <v>KOKU TESTİ</v>
      </c>
      <c r="JD99" s="62">
        <v>1</v>
      </c>
      <c r="JE99" s="62">
        <v>16</v>
      </c>
      <c r="JF99" s="62">
        <v>1</v>
      </c>
      <c r="JG99" s="63">
        <f>IF(JE99=0," ",(VLOOKUP(JE99,PROTOKOL!$A$1:$E$28,2))*JF99)</f>
        <v>0</v>
      </c>
      <c r="JH99" s="64">
        <f t="shared" si="288"/>
        <v>1</v>
      </c>
      <c r="JI99" s="65">
        <f>IF(JE99=0," ",VLOOKUP(JE99,PROTOKOL!$A:$E,5,))</f>
        <v>25.405435113750318</v>
      </c>
      <c r="JJ99" s="82">
        <f>IF(JE99=0," ",JI99*JH99)/7.5*1</f>
        <v>3.3873913485000426</v>
      </c>
      <c r="JK99" s="61" t="str">
        <f>IF(JM99=0," ",VLOOKUP(JM99,PROTOKOL!$A:$F,6))</f>
        <v xml:space="preserve"> </v>
      </c>
      <c r="JL99" s="66"/>
      <c r="JM99" s="66"/>
      <c r="JN99" s="62"/>
      <c r="JO99" s="63" t="str">
        <f>IF(JM99=0," ",(VLOOKUP(JM99,PROTOKOL!$A$1:$E$28,2))*JN99)</f>
        <v xml:space="preserve"> </v>
      </c>
      <c r="JP99" s="64" t="str">
        <f t="shared" si="290"/>
        <v xml:space="preserve"> </v>
      </c>
      <c r="JQ99" s="65" t="str">
        <f>IF(JM99=0," ",VLOOKUP(JM99,PROTOKOL!$A:$E,5,))</f>
        <v xml:space="preserve"> </v>
      </c>
      <c r="JR99" s="82" t="str">
        <f t="shared" si="291"/>
        <v xml:space="preserve"> </v>
      </c>
      <c r="JS99" s="65"/>
      <c r="JT99" s="82" t="str">
        <f t="shared" si="292"/>
        <v xml:space="preserve"> </v>
      </c>
      <c r="JU99" s="117"/>
      <c r="JV99" s="227"/>
      <c r="JW99" s="61" t="str">
        <f>IF(JY99=0," ",VLOOKUP(JY99,PROTOKOL!$A:$F,6))</f>
        <v xml:space="preserve"> </v>
      </c>
      <c r="JX99" s="62"/>
      <c r="JY99" s="62"/>
      <c r="JZ99" s="62"/>
      <c r="KA99" s="63" t="str">
        <f>IF(JY99=0," ",(VLOOKUP(JY99,PROTOKOL!$A$1:$E$28,2))*JZ99)</f>
        <v xml:space="preserve"> </v>
      </c>
      <c r="KB99" s="64" t="str">
        <f t="shared" si="293"/>
        <v xml:space="preserve"> </v>
      </c>
      <c r="KC99" s="65" t="str">
        <f>IF(JY99=0," ",VLOOKUP(JY99,PROTOKOL!$A:$E,5,))</f>
        <v xml:space="preserve"> </v>
      </c>
      <c r="KD99" s="82" t="str">
        <f t="shared" si="294"/>
        <v xml:space="preserve"> </v>
      </c>
      <c r="KE99" s="61" t="str">
        <f>IF(KG99=0," ",VLOOKUP(KG99,PROTOKOL!$A:$F,6))</f>
        <v xml:space="preserve"> </v>
      </c>
      <c r="KF99" s="66"/>
      <c r="KG99" s="66"/>
      <c r="KH99" s="62"/>
      <c r="KI99" s="63" t="str">
        <f>IF(KG99=0," ",(VLOOKUP(KG99,PROTOKOL!$A$1:$E$28,2))*KH99)</f>
        <v xml:space="preserve"> </v>
      </c>
      <c r="KJ99" s="64" t="str">
        <f t="shared" si="295"/>
        <v xml:space="preserve"> </v>
      </c>
      <c r="KK99" s="65" t="str">
        <f>IF(KG99=0," ",VLOOKUP(KG99,PROTOKOL!$A:$E,5,))</f>
        <v xml:space="preserve"> </v>
      </c>
      <c r="KL99" s="82" t="str">
        <f t="shared" si="296"/>
        <v xml:space="preserve"> </v>
      </c>
      <c r="KM99" s="65"/>
      <c r="KN99" s="82" t="str">
        <f t="shared" si="297"/>
        <v xml:space="preserve"> </v>
      </c>
      <c r="KO99" s="117"/>
      <c r="KP99" s="227"/>
      <c r="KQ99" s="61" t="str">
        <f>IF(KS99=0," ",VLOOKUP(KS99,PROTOKOL!$A:$F,6))</f>
        <v xml:space="preserve"> </v>
      </c>
      <c r="KR99" s="62"/>
      <c r="KS99" s="62"/>
      <c r="KT99" s="62"/>
      <c r="KU99" s="63" t="str">
        <f>IF(KS99=0," ",(VLOOKUP(KS99,PROTOKOL!$A$1:$E$28,2))*KT99)</f>
        <v xml:space="preserve"> </v>
      </c>
      <c r="KV99" s="64" t="str">
        <f t="shared" si="298"/>
        <v xml:space="preserve"> </v>
      </c>
      <c r="KW99" s="65" t="str">
        <f>IF(KS99=0," ",VLOOKUP(KS99,PROTOKOL!$A:$E,5,))</f>
        <v xml:space="preserve"> </v>
      </c>
      <c r="KX99" s="82" t="str">
        <f t="shared" si="299"/>
        <v xml:space="preserve"> </v>
      </c>
      <c r="KY99" s="61" t="str">
        <f>IF(LA99=0," ",VLOOKUP(LA99,PROTOKOL!$A:$F,6))</f>
        <v xml:space="preserve"> </v>
      </c>
      <c r="KZ99" s="66"/>
      <c r="LA99" s="66"/>
      <c r="LB99" s="62"/>
      <c r="LC99" s="63" t="str">
        <f>IF(LA99=0," ",(VLOOKUP(LA99,PROTOKOL!$A$1:$E$28,2))*LB99)</f>
        <v xml:space="preserve"> </v>
      </c>
      <c r="LD99" s="64" t="str">
        <f t="shared" si="300"/>
        <v xml:space="preserve"> </v>
      </c>
      <c r="LE99" s="65" t="str">
        <f>IF(LA99=0," ",VLOOKUP(LA99,PROTOKOL!$A:$E,5,))</f>
        <v xml:space="preserve"> </v>
      </c>
      <c r="LF99" s="82" t="str">
        <f t="shared" si="301"/>
        <v xml:space="preserve"> </v>
      </c>
      <c r="LG99" s="65"/>
      <c r="LH99" s="82" t="str">
        <f t="shared" si="302"/>
        <v xml:space="preserve"> </v>
      </c>
      <c r="LI99" s="117"/>
      <c r="LJ99" s="227"/>
      <c r="LK99" s="61" t="str">
        <f>IF(LM99=0," ",VLOOKUP(LM99,PROTOKOL!$A:$F,6))</f>
        <v xml:space="preserve"> </v>
      </c>
      <c r="LL99" s="62"/>
      <c r="LM99" s="62"/>
      <c r="LN99" s="62"/>
      <c r="LO99" s="63" t="str">
        <f>IF(LM99=0," ",(VLOOKUP(LM99,PROTOKOL!$A$1:$E$28,2))*LN99)</f>
        <v xml:space="preserve"> </v>
      </c>
      <c r="LP99" s="64" t="str">
        <f t="shared" si="303"/>
        <v xml:space="preserve"> </v>
      </c>
      <c r="LQ99" s="65" t="str">
        <f>IF(LM99=0," ",VLOOKUP(LM99,PROTOKOL!$A:$E,5,))</f>
        <v xml:space="preserve"> </v>
      </c>
      <c r="LR99" s="82" t="str">
        <f t="shared" si="304"/>
        <v xml:space="preserve"> </v>
      </c>
      <c r="LS99" s="61" t="str">
        <f>IF(LU99=0," ",VLOOKUP(LU99,PROTOKOL!$A:$F,6))</f>
        <v xml:space="preserve"> </v>
      </c>
      <c r="LT99" s="66"/>
      <c r="LU99" s="66"/>
      <c r="LV99" s="62"/>
      <c r="LW99" s="63" t="str">
        <f>IF(LU99=0," ",(VLOOKUP(LU99,PROTOKOL!$A$1:$E$28,2))*LV99)</f>
        <v xml:space="preserve"> </v>
      </c>
      <c r="LX99" s="64" t="str">
        <f t="shared" si="305"/>
        <v xml:space="preserve"> </v>
      </c>
      <c r="LY99" s="65" t="str">
        <f>IF(LU99=0," ",VLOOKUP(LU99,PROTOKOL!$A:$E,5,))</f>
        <v xml:space="preserve"> </v>
      </c>
      <c r="LZ99" s="82" t="str">
        <f t="shared" si="328"/>
        <v xml:space="preserve"> </v>
      </c>
      <c r="MA99" s="65"/>
      <c r="MB99" s="82" t="str">
        <f t="shared" si="306"/>
        <v xml:space="preserve"> </v>
      </c>
      <c r="MC99" s="117"/>
      <c r="MD99" s="227"/>
      <c r="ME99" s="61" t="str">
        <f>IF(MG99=0," ",VLOOKUP(MG99,PROTOKOL!$A:$F,6))</f>
        <v xml:space="preserve"> </v>
      </c>
      <c r="MF99" s="62"/>
      <c r="MG99" s="62"/>
      <c r="MH99" s="62"/>
      <c r="MI99" s="63" t="str">
        <f>IF(MG99=0," ",(VLOOKUP(MG99,PROTOKOL!$A$1:$E$28,2))*MH99)</f>
        <v xml:space="preserve"> </v>
      </c>
      <c r="MJ99" s="64" t="str">
        <f t="shared" si="307"/>
        <v xml:space="preserve"> </v>
      </c>
      <c r="MK99" s="65" t="str">
        <f>IF(MG99=0," ",VLOOKUP(MG99,PROTOKOL!$A:$E,5,))</f>
        <v xml:space="preserve"> </v>
      </c>
      <c r="ML99" s="82" t="str">
        <f t="shared" si="308"/>
        <v xml:space="preserve"> </v>
      </c>
      <c r="MM99" s="61" t="str">
        <f>IF(MO99=0," ",VLOOKUP(MO99,PROTOKOL!$A:$F,6))</f>
        <v xml:space="preserve"> </v>
      </c>
      <c r="MN99" s="66"/>
      <c r="MO99" s="66"/>
      <c r="MP99" s="62"/>
      <c r="MQ99" s="63" t="str">
        <f>IF(MO99=0," ",(VLOOKUP(MO99,PROTOKOL!$A$1:$E$28,2))*MP99)</f>
        <v xml:space="preserve"> </v>
      </c>
      <c r="MR99" s="64" t="str">
        <f t="shared" si="309"/>
        <v xml:space="preserve"> </v>
      </c>
      <c r="MS99" s="65" t="str">
        <f>IF(MO99=0," ",VLOOKUP(MO99,PROTOKOL!$A:$E,5,))</f>
        <v xml:space="preserve"> </v>
      </c>
      <c r="MT99" s="82" t="str">
        <f t="shared" si="310"/>
        <v xml:space="preserve"> </v>
      </c>
      <c r="MU99" s="65"/>
      <c r="MV99" s="82" t="str">
        <f t="shared" si="311"/>
        <v xml:space="preserve"> </v>
      </c>
      <c r="MW99" s="117"/>
      <c r="MX99" s="227"/>
      <c r="MY99" s="61" t="str">
        <f>IF(NA99=0," ",VLOOKUP(NA99,PROTOKOL!$A:$F,6))</f>
        <v xml:space="preserve"> </v>
      </c>
      <c r="MZ99" s="62"/>
      <c r="NA99" s="62"/>
      <c r="NB99" s="62"/>
      <c r="NC99" s="63" t="str">
        <f>IF(NA99=0," ",(VLOOKUP(NA99,PROTOKOL!$A$1:$E$28,2))*NB99)</f>
        <v xml:space="preserve"> </v>
      </c>
      <c r="ND99" s="64" t="str">
        <f t="shared" si="312"/>
        <v xml:space="preserve"> </v>
      </c>
      <c r="NE99" s="65" t="str">
        <f>IF(NA99=0," ",VLOOKUP(NA99,PROTOKOL!$A:$E,5,))</f>
        <v xml:space="preserve"> </v>
      </c>
      <c r="NF99" s="82" t="str">
        <f t="shared" si="313"/>
        <v xml:space="preserve"> </v>
      </c>
      <c r="NG99" s="61" t="str">
        <f>IF(NI99=0," ",VLOOKUP(NI99,PROTOKOL!$A:$F,6))</f>
        <v xml:space="preserve"> </v>
      </c>
      <c r="NH99" s="66"/>
      <c r="NI99" s="66"/>
      <c r="NJ99" s="62"/>
      <c r="NK99" s="63" t="str">
        <f>IF(NI99=0," ",(VLOOKUP(NI99,PROTOKOL!$A$1:$E$28,2))*NJ99)</f>
        <v xml:space="preserve"> </v>
      </c>
      <c r="NL99" s="64" t="str">
        <f t="shared" si="314"/>
        <v xml:space="preserve"> </v>
      </c>
      <c r="NM99" s="65" t="str">
        <f>IF(NI99=0," ",VLOOKUP(NI99,PROTOKOL!$A:$E,5,))</f>
        <v xml:space="preserve"> </v>
      </c>
      <c r="NN99" s="82" t="str">
        <f t="shared" si="315"/>
        <v xml:space="preserve"> </v>
      </c>
      <c r="NO99" s="65"/>
      <c r="NP99" s="82" t="str">
        <f t="shared" si="316"/>
        <v xml:space="preserve"> </v>
      </c>
      <c r="NQ99" s="117"/>
      <c r="NR99" s="227"/>
      <c r="NS99" s="61" t="str">
        <f>IF(NU99=0," ",VLOOKUP(NU99,PROTOKOL!$A:$F,6))</f>
        <v xml:space="preserve"> </v>
      </c>
      <c r="NT99" s="62"/>
      <c r="NU99" s="62"/>
      <c r="NV99" s="62"/>
      <c r="NW99" s="63" t="str">
        <f>IF(NU99=0," ",(VLOOKUP(NU99,PROTOKOL!$A$1:$E$28,2))*NV99)</f>
        <v xml:space="preserve"> </v>
      </c>
      <c r="NX99" s="64" t="str">
        <f t="shared" si="317"/>
        <v xml:space="preserve"> </v>
      </c>
      <c r="NY99" s="65" t="str">
        <f>IF(NU99=0," ",VLOOKUP(NU99,PROTOKOL!$A:$E,5,))</f>
        <v xml:space="preserve"> </v>
      </c>
      <c r="NZ99" s="82" t="str">
        <f t="shared" si="318"/>
        <v xml:space="preserve"> </v>
      </c>
      <c r="OA99" s="61" t="str">
        <f>IF(OC99=0," ",VLOOKUP(OC99,PROTOKOL!$A:$F,6))</f>
        <v xml:space="preserve"> </v>
      </c>
      <c r="OB99" s="66"/>
      <c r="OC99" s="66"/>
      <c r="OD99" s="62"/>
      <c r="OE99" s="63" t="str">
        <f>IF(OC99=0," ",(VLOOKUP(OC99,PROTOKOL!$A$1:$E$28,2))*OD99)</f>
        <v xml:space="preserve"> </v>
      </c>
      <c r="OF99" s="64" t="str">
        <f t="shared" si="319"/>
        <v xml:space="preserve"> </v>
      </c>
      <c r="OG99" s="65" t="str">
        <f>IF(OC99=0," ",VLOOKUP(OC99,PROTOKOL!$A:$E,5,))</f>
        <v xml:space="preserve"> </v>
      </c>
      <c r="OH99" s="82" t="str">
        <f t="shared" si="320"/>
        <v xml:space="preserve"> </v>
      </c>
      <c r="OI99" s="65"/>
      <c r="OJ99" s="82" t="str">
        <f t="shared" si="321"/>
        <v xml:space="preserve"> </v>
      </c>
      <c r="OK99" s="117"/>
      <c r="OL99" s="208">
        <v>26</v>
      </c>
      <c r="OM99" s="226"/>
      <c r="ON99" s="61" t="str">
        <f>IF(OP99=0," ",VLOOKUP(OP99,PROTOKOL!$A:$F,6))</f>
        <v xml:space="preserve"> </v>
      </c>
      <c r="OO99" s="66"/>
      <c r="OP99" s="66"/>
      <c r="OQ99" s="66"/>
      <c r="OR99" s="63" t="str">
        <f>IF(OP99=0," ",(VLOOKUP(OP99,PROTOKOL!$A$1:$E$28,2))*OQ99)</f>
        <v xml:space="preserve"> </v>
      </c>
      <c r="OS99" s="64" t="str">
        <f t="shared" si="193"/>
        <v xml:space="preserve"> </v>
      </c>
      <c r="OT99" s="65" t="str">
        <f>IF(OP99=0," ",VLOOKUP(OP99,PROTOKOL!$A:$E,5,))</f>
        <v xml:space="preserve"> </v>
      </c>
      <c r="OU99" s="82" t="str">
        <f t="shared" si="194"/>
        <v xml:space="preserve"> </v>
      </c>
      <c r="OV99" s="61" t="str">
        <f>IF(OX99=0," ",VLOOKUP(OX99,PROTOKOL!$A:$F,6))</f>
        <v xml:space="preserve"> </v>
      </c>
      <c r="OW99" s="66"/>
      <c r="OX99" s="66"/>
      <c r="OY99" s="66"/>
      <c r="OZ99" s="63" t="str">
        <f>IF(OX99=0," ",(VLOOKUP(OX99,PROTOKOL!$A$1:$E$28,2))*OY99)</f>
        <v xml:space="preserve"> </v>
      </c>
      <c r="PA99" s="64" t="str">
        <f t="shared" si="219"/>
        <v xml:space="preserve"> </v>
      </c>
      <c r="PB99" s="65" t="str">
        <f>IF(OX99=0," ",VLOOKUP(OX99,PROTOKOL!$A:$E,5,))</f>
        <v xml:space="preserve"> </v>
      </c>
      <c r="PC99" s="82" t="str">
        <f t="shared" si="220"/>
        <v xml:space="preserve"> </v>
      </c>
      <c r="PD99" s="82">
        <f t="shared" si="221"/>
        <v>0</v>
      </c>
      <c r="PE99" s="82" t="str">
        <f t="shared" si="222"/>
        <v xml:space="preserve"> </v>
      </c>
      <c r="PF99" s="117"/>
      <c r="PG99" s="227"/>
      <c r="PH99" s="61" t="str">
        <f>IF(PJ99=0," ",VLOOKUP(PJ99,PROTOKOL!$A:$F,6))</f>
        <v xml:space="preserve"> </v>
      </c>
      <c r="PI99" s="62"/>
      <c r="PJ99" s="62"/>
      <c r="PK99" s="62"/>
      <c r="PL99" s="63" t="str">
        <f>IF(PJ99=0," ",(VLOOKUP(PJ99,PROTOKOL!$A$1:$E$28,2))*PK99)</f>
        <v xml:space="preserve"> </v>
      </c>
      <c r="PM99" s="64" t="str">
        <f t="shared" si="322"/>
        <v xml:space="preserve"> </v>
      </c>
      <c r="PN99" s="65" t="str">
        <f>IF(PJ99=0," ",VLOOKUP(PJ99,PROTOKOL!$A:$E,5,))</f>
        <v xml:space="preserve"> </v>
      </c>
      <c r="PO99" s="82" t="str">
        <f t="shared" si="323"/>
        <v xml:space="preserve"> </v>
      </c>
      <c r="PP99" s="61" t="str">
        <f>IF(PR99=0," ",VLOOKUP(PR99,PROTOKOL!$A:$F,6))</f>
        <v xml:space="preserve"> </v>
      </c>
      <c r="PQ99" s="66"/>
      <c r="PR99" s="66"/>
      <c r="PS99" s="62"/>
      <c r="PT99" s="63" t="str">
        <f>IF(PR99=0," ",(VLOOKUP(PR99,PROTOKOL!$A$1:$E$28,2))*PS99)</f>
        <v xml:space="preserve"> </v>
      </c>
      <c r="PU99" s="64" t="str">
        <f t="shared" si="324"/>
        <v xml:space="preserve"> </v>
      </c>
      <c r="PV99" s="65" t="str">
        <f>IF(PR99=0," ",VLOOKUP(PR99,PROTOKOL!$A:$E,5,))</f>
        <v xml:space="preserve"> </v>
      </c>
      <c r="PW99" s="82" t="str">
        <f t="shared" si="325"/>
        <v xml:space="preserve"> </v>
      </c>
      <c r="PX99" s="65"/>
      <c r="PY99" s="82" t="str">
        <f t="shared" si="326"/>
        <v xml:space="preserve"> </v>
      </c>
      <c r="PZ99" s="117"/>
      <c r="QA99" s="117"/>
      <c r="QB99" s="117"/>
      <c r="QC99" s="117"/>
      <c r="QD99" s="117"/>
      <c r="QE99" s="117"/>
      <c r="QF99" s="117"/>
      <c r="QG99" s="117"/>
      <c r="QH99" s="117"/>
      <c r="QI99" s="117"/>
      <c r="QJ99" s="117"/>
      <c r="QK99" s="117"/>
      <c r="QL99" s="117"/>
      <c r="QM99" s="117"/>
      <c r="QN99" s="117"/>
      <c r="QO99" s="117"/>
    </row>
    <row r="100" spans="1:457" ht="13.8" thickBot="1">
      <c r="A100" s="58"/>
      <c r="B100" s="28"/>
      <c r="D100" s="29">
        <f>SUM(D7:D99)</f>
        <v>5501</v>
      </c>
      <c r="E100" s="29"/>
      <c r="F100" s="29">
        <f>SUM(F7:F99)</f>
        <v>195</v>
      </c>
      <c r="G100" s="29">
        <f>SUM(G7:G99)</f>
        <v>3602.2666666666664</v>
      </c>
      <c r="H100" s="29">
        <f>SUM(H7:H99)</f>
        <v>1898.7333333333333</v>
      </c>
      <c r="I100" s="29"/>
      <c r="J100" s="83">
        <f>SUM(J7:J99)</f>
        <v>643.29205962946173</v>
      </c>
      <c r="K100" s="103">
        <f>SUM(K7:K99)</f>
        <v>0</v>
      </c>
      <c r="N100">
        <f>SUM(N7:N99)</f>
        <v>0</v>
      </c>
      <c r="Q100">
        <f>SUM(Q7:Q99)</f>
        <v>0</v>
      </c>
      <c r="R100" s="113"/>
      <c r="S100">
        <f>SUM(S7:S99)</f>
        <v>0</v>
      </c>
      <c r="T100" s="84">
        <f>SUM(T7:T99)</f>
        <v>0</v>
      </c>
      <c r="U100" s="58"/>
      <c r="V100" s="28"/>
      <c r="X100" s="29">
        <f>SUM(X7:X99)</f>
        <v>2531</v>
      </c>
      <c r="Y100" s="29"/>
      <c r="Z100" s="29">
        <f>SUM(Z7:Z99)</f>
        <v>157.5</v>
      </c>
      <c r="AA100" s="29">
        <f>SUM(AA7:AA99)</f>
        <v>1638</v>
      </c>
      <c r="AB100" s="29">
        <f>SUM(AB7:AB99)</f>
        <v>893</v>
      </c>
      <c r="AC100" s="29"/>
      <c r="AD100" s="83">
        <f>SUM(AD7:AD99)</f>
        <v>548.62092857142864</v>
      </c>
      <c r="AE100" s="103">
        <f>SUM(AE7:AE99)</f>
        <v>0</v>
      </c>
      <c r="AH100">
        <f>SUM(AH7:AH99)</f>
        <v>0</v>
      </c>
      <c r="AK100">
        <f>SUM(AK7:AK99)</f>
        <v>0</v>
      </c>
      <c r="AL100" s="113"/>
      <c r="AM100">
        <f>SUM(AM7:AM99)</f>
        <v>0</v>
      </c>
      <c r="AN100" s="84">
        <f>SUM(AN7:AN99)</f>
        <v>0</v>
      </c>
      <c r="AO100" s="58"/>
      <c r="AP100" s="28"/>
      <c r="AR100" s="29">
        <f>SUM(AR7:AR99)</f>
        <v>5864</v>
      </c>
      <c r="AS100" s="29"/>
      <c r="AT100" s="29">
        <f>SUM(AT7:AT99)</f>
        <v>195</v>
      </c>
      <c r="AU100" s="29">
        <f>SUM(AU7:AU99)</f>
        <v>3714.9333333333334</v>
      </c>
      <c r="AV100" s="29">
        <f>SUM(AV7:AV99)</f>
        <v>2149.0666666666666</v>
      </c>
      <c r="AW100" s="29"/>
      <c r="AX100" s="83">
        <f>SUM(AX7:AX99)</f>
        <v>721.88685626525012</v>
      </c>
      <c r="AY100" s="103">
        <f>SUM(AY7:AY99)</f>
        <v>0</v>
      </c>
      <c r="BB100">
        <f>SUM(BB7:BB99)</f>
        <v>20</v>
      </c>
      <c r="BE100">
        <f>SUM(BE7:BE99)</f>
        <v>26.695585113750315</v>
      </c>
      <c r="BF100" s="113"/>
      <c r="BG100">
        <f>SUM(BG7:BG99)</f>
        <v>40</v>
      </c>
      <c r="BH100" s="84">
        <f>SUM(BH7:BH99)</f>
        <v>148.85329904550011</v>
      </c>
      <c r="BI100" s="58"/>
      <c r="BJ100" s="28"/>
      <c r="BL100" s="29">
        <f>SUM(BL7:BL99)</f>
        <v>5668</v>
      </c>
      <c r="BM100" s="29"/>
      <c r="BN100" s="29">
        <f>SUM(BN7:BN99)</f>
        <v>195</v>
      </c>
      <c r="BO100" s="29">
        <f>SUM(BO7:BO99)</f>
        <v>3671.0666666666666</v>
      </c>
      <c r="BP100" s="29">
        <f>SUM(BP7:BP99)</f>
        <v>1996.9333333333334</v>
      </c>
      <c r="BQ100" s="29"/>
      <c r="BR100" s="83">
        <f>SUM(BR7:BR99)</f>
        <v>681.68270789473695</v>
      </c>
      <c r="BS100" s="103">
        <f>SUM(BS7:BS99)</f>
        <v>0</v>
      </c>
      <c r="BV100">
        <f>SUM(BV7:BV99)</f>
        <v>0</v>
      </c>
      <c r="BY100">
        <f>SUM(BY7:BY99)</f>
        <v>0</v>
      </c>
      <c r="BZ100" s="113"/>
      <c r="CA100">
        <f>SUM(CA7:CA99)</f>
        <v>0</v>
      </c>
      <c r="CB100" s="84">
        <f>SUM(CB7:CB99)</f>
        <v>0</v>
      </c>
      <c r="CC100" s="58"/>
      <c r="CD100" s="28"/>
      <c r="CF100" s="29">
        <f>SUM(CF7:CF99)</f>
        <v>4607</v>
      </c>
      <c r="CG100" s="29"/>
      <c r="CH100" s="29">
        <f>SUM(CH7:CH99)</f>
        <v>195</v>
      </c>
      <c r="CI100" s="29">
        <f>SUM(CI7:CI99)</f>
        <v>3189.6000000000004</v>
      </c>
      <c r="CJ100" s="29">
        <f>SUM(CJ7:CJ99)</f>
        <v>1417.4</v>
      </c>
      <c r="CK100" s="29"/>
      <c r="CL100" s="83">
        <f>SUM(CL7:CL99)</f>
        <v>546.90185203099702</v>
      </c>
      <c r="CM100" s="103">
        <f>SUM(CM7:CM99)</f>
        <v>0</v>
      </c>
      <c r="CP100">
        <f>SUM(CP7:CP99)</f>
        <v>31.5</v>
      </c>
      <c r="CS100">
        <f>SUM(CS7:CS99)</f>
        <v>186.77463690730036</v>
      </c>
      <c r="CT100" s="113"/>
      <c r="CU100">
        <f>SUM(CU7:CU99)</f>
        <v>63</v>
      </c>
      <c r="CV100" s="84">
        <f>SUM(CV7:CV99)</f>
        <v>208.82507788395174</v>
      </c>
      <c r="CW100" s="58"/>
      <c r="CX100" s="28"/>
      <c r="CZ100" s="29">
        <f>SUM(CZ7:CZ99)</f>
        <v>3023</v>
      </c>
      <c r="DA100" s="29"/>
      <c r="DB100" s="29">
        <f>SUM(DB7:DB99)</f>
        <v>187.5</v>
      </c>
      <c r="DC100" s="29">
        <f>SUM(DC7:DC99)</f>
        <v>1950</v>
      </c>
      <c r="DD100" s="29">
        <f>SUM(DD7:DD99)</f>
        <v>1073</v>
      </c>
      <c r="DE100" s="29"/>
      <c r="DF100" s="83">
        <f>SUM(DF7:DF99)</f>
        <v>659.20521428571442</v>
      </c>
      <c r="DG100" s="103">
        <f>SUM(DG7:DG99)</f>
        <v>0</v>
      </c>
      <c r="DJ100">
        <f>SUM(DJ7:DJ99)</f>
        <v>10.5</v>
      </c>
      <c r="DM100">
        <f>SUM(DM7:DM99)</f>
        <v>2.4574285714285717</v>
      </c>
      <c r="DN100" s="113"/>
      <c r="DO100">
        <f>SUM(DO7:DO99)</f>
        <v>21</v>
      </c>
      <c r="DP100" s="84">
        <f>SUM(DP7:DP99)</f>
        <v>82.078114285714292</v>
      </c>
      <c r="DQ100" s="58"/>
      <c r="DR100" s="28"/>
      <c r="DT100" s="29">
        <f>SUM(DT7:DT99)</f>
        <v>5720</v>
      </c>
      <c r="DU100" s="29"/>
      <c r="DV100" s="29">
        <f>SUM(DV7:DV99)</f>
        <v>187.5</v>
      </c>
      <c r="DW100" s="29">
        <f>SUM(DW7:DW99)</f>
        <v>3665.333333333333</v>
      </c>
      <c r="DX100" s="29">
        <f>SUM(DX7:DX99)</f>
        <v>2054.6666666666665</v>
      </c>
      <c r="DY100" s="29"/>
      <c r="DZ100" s="83">
        <f>SUM(DZ7:DZ99)</f>
        <v>676.40228990971161</v>
      </c>
      <c r="EA100" s="103">
        <f>SUM(EA7:EA99)</f>
        <v>0</v>
      </c>
      <c r="ED100">
        <f>SUM(ED7:ED99)</f>
        <v>2.5</v>
      </c>
      <c r="EG100">
        <f>SUM(EG7:EG99)</f>
        <v>0.32253749999999998</v>
      </c>
      <c r="EH100" s="113"/>
      <c r="EI100">
        <f>SUM(EI7:EI99)</f>
        <v>5</v>
      </c>
      <c r="EJ100" s="84">
        <f>SUM(EJ7:EJ99)</f>
        <v>14.191649999999999</v>
      </c>
      <c r="EK100" s="58"/>
      <c r="EL100" s="28"/>
      <c r="EN100" s="29">
        <f>SUM(EN7:EN99)</f>
        <v>2993</v>
      </c>
      <c r="EO100" s="29"/>
      <c r="EP100" s="29">
        <f>SUM(EP7:EP99)</f>
        <v>195</v>
      </c>
      <c r="EQ100" s="29">
        <f>SUM(EQ7:EQ99)</f>
        <v>1908.3999999999996</v>
      </c>
      <c r="ER100" s="29">
        <f>SUM(ER7:ER99)</f>
        <v>1084.6000000000001</v>
      </c>
      <c r="ES100" s="29"/>
      <c r="ET100" s="83">
        <f>SUM(ET7:ET99)</f>
        <v>674.84022314031427</v>
      </c>
      <c r="EU100" s="103">
        <f>SUM(EU7:EU99)</f>
        <v>0</v>
      </c>
      <c r="EX100">
        <f>SUM(EX7:EX99)</f>
        <v>12</v>
      </c>
      <c r="FA100">
        <f>SUM(FA7:FA99)</f>
        <v>114.32445801187643</v>
      </c>
      <c r="FB100" s="113"/>
      <c r="FC100">
        <f>SUM(FC7:FC99)</f>
        <v>24</v>
      </c>
      <c r="FD100" s="84">
        <f>SUM(FD7:FD99)</f>
        <v>73.167653127600914</v>
      </c>
      <c r="FE100" s="58"/>
      <c r="FF100" s="28"/>
      <c r="FH100" s="29">
        <f>SUM(FH7:FH99)</f>
        <v>2569</v>
      </c>
      <c r="FI100" s="29"/>
      <c r="FJ100" s="29">
        <f>SUM(FJ7:FJ99)</f>
        <v>135</v>
      </c>
      <c r="FK100" s="29">
        <f>SUM(FK7:FK99)</f>
        <v>1642.5333333333338</v>
      </c>
      <c r="FL100" s="29">
        <f>SUM(FL7:FL99)</f>
        <v>926.46666666666647</v>
      </c>
      <c r="FM100" s="29"/>
      <c r="FN100" s="83">
        <f>SUM(FN7:FN99)</f>
        <v>431.95281494725083</v>
      </c>
      <c r="FO100" s="103">
        <f>SUM(FO7:FO99)</f>
        <v>0</v>
      </c>
      <c r="FR100">
        <f>SUM(FR7:FR99)</f>
        <v>3</v>
      </c>
      <c r="FU100">
        <f>SUM(FU7:FU99)</f>
        <v>0.32253749999999998</v>
      </c>
      <c r="FV100" s="113"/>
      <c r="FW100">
        <f>SUM(FW7:FW99)</f>
        <v>6</v>
      </c>
      <c r="FX100" s="84">
        <f>SUM(FX7:FX99)</f>
        <v>19.352249999999998</v>
      </c>
      <c r="FY100" s="58"/>
      <c r="FZ100" s="28"/>
      <c r="GB100" s="29">
        <f>SUM(GB7:GB99)</f>
        <v>2643</v>
      </c>
      <c r="GC100" s="29"/>
      <c r="GD100" s="29">
        <f>SUM(GD7:GD99)</f>
        <v>187.5</v>
      </c>
      <c r="GE100" s="29">
        <f>SUM(GE7:GE99)</f>
        <v>1750.6666666666667</v>
      </c>
      <c r="GF100" s="29">
        <f>SUM(GF7:GF99)</f>
        <v>892.33333333333337</v>
      </c>
      <c r="GG100" s="29"/>
      <c r="GH100" s="83">
        <f>SUM(GH7:GH99)</f>
        <v>603.06148571428571</v>
      </c>
      <c r="GI100" s="103">
        <f>SUM(GI7:GI99)</f>
        <v>0</v>
      </c>
      <c r="GL100">
        <f>SUM(GL7:GL99)</f>
        <v>2.5</v>
      </c>
      <c r="GO100">
        <f>SUM(GO7:GO99)</f>
        <v>0.61435714285714293</v>
      </c>
      <c r="GP100" s="113"/>
      <c r="GQ100">
        <f>SUM(GQ7:GQ99)</f>
        <v>5</v>
      </c>
      <c r="GR100" s="84">
        <f>SUM(GR7:GR99)</f>
        <v>0</v>
      </c>
      <c r="GS100" s="58"/>
      <c r="GT100" s="28"/>
      <c r="GV100" s="29">
        <f>SUM(GV7:GV99)</f>
        <v>4862</v>
      </c>
      <c r="GW100" s="29"/>
      <c r="GX100" s="29">
        <f>SUM(GX7:GX99)</f>
        <v>195</v>
      </c>
      <c r="GY100" s="29">
        <f>SUM(GY7:GY99)</f>
        <v>3159.1333333333332</v>
      </c>
      <c r="GZ100" s="29">
        <f>SUM(GZ7:GZ99)</f>
        <v>1702.8666666666666</v>
      </c>
      <c r="HA100" s="29"/>
      <c r="HB100" s="83">
        <f>SUM(HB7:HB99)</f>
        <v>613.85175963874519</v>
      </c>
      <c r="HC100" s="103">
        <f>SUM(HC7:HC99)</f>
        <v>0</v>
      </c>
      <c r="HF100">
        <f>SUM(HF7:HF99)</f>
        <v>2.5</v>
      </c>
      <c r="HI100">
        <f>SUM(HI7:HI99)</f>
        <v>0.32253749999999998</v>
      </c>
      <c r="HJ100" s="113"/>
      <c r="HK100">
        <f>SUM(HK7:HK99)</f>
        <v>5</v>
      </c>
      <c r="HL100" s="84">
        <f>SUM(HL7:HL99)</f>
        <v>11.519196428571428</v>
      </c>
      <c r="HM100" s="58"/>
      <c r="HN100" s="28"/>
      <c r="HP100" s="29">
        <f>SUM(HP7:HP99)</f>
        <v>2754</v>
      </c>
      <c r="HQ100" s="29"/>
      <c r="HR100" s="29">
        <f>SUM(HR7:HR99)</f>
        <v>180</v>
      </c>
      <c r="HS100" s="29">
        <f>SUM(HS7:HS99)</f>
        <v>1839.8666666666668</v>
      </c>
      <c r="HT100" s="29">
        <f>SUM(HT7:HT99)</f>
        <v>914.13333333333333</v>
      </c>
      <c r="HU100" s="29"/>
      <c r="HV100" s="83">
        <f>SUM(HV7:HV99)</f>
        <v>561.59686787914393</v>
      </c>
      <c r="HW100" s="103">
        <f>SUM(HW7:HW99)</f>
        <v>0</v>
      </c>
      <c r="HZ100">
        <f>SUM(HZ7:HZ99)</f>
        <v>5</v>
      </c>
      <c r="IC100">
        <f>SUM(IC7:IC99)</f>
        <v>7.8225375000000001</v>
      </c>
      <c r="ID100" s="113"/>
      <c r="IE100">
        <f>SUM(IE7:IE99)</f>
        <v>10</v>
      </c>
      <c r="IF100" s="84">
        <f>SUM(IF7:IF99)</f>
        <v>22.417024999999999</v>
      </c>
      <c r="IG100" s="58"/>
      <c r="IH100" s="28"/>
      <c r="IJ100" s="29">
        <f>SUM(IJ7:IJ99)</f>
        <v>6052</v>
      </c>
      <c r="IK100" s="29"/>
      <c r="IL100" s="29">
        <f>SUM(IL7:IL99)</f>
        <v>195</v>
      </c>
      <c r="IM100" s="29">
        <f>SUM(IM7:IM99)</f>
        <v>3860</v>
      </c>
      <c r="IN100" s="29">
        <f>SUM(IN7:IN99)</f>
        <v>2192</v>
      </c>
      <c r="IO100" s="29"/>
      <c r="IP100" s="83">
        <f>SUM(IP7:IP99)</f>
        <v>713.45444519700004</v>
      </c>
      <c r="IQ100" s="103">
        <f>SUM(IQ7:IQ99)</f>
        <v>0</v>
      </c>
      <c r="IT100">
        <f>SUM(IT7:IT99)</f>
        <v>2.5</v>
      </c>
      <c r="IW100">
        <f>SUM(IW7:IW99)</f>
        <v>7.5</v>
      </c>
      <c r="IX100" s="113"/>
      <c r="IY100">
        <f>SUM(IY7:IY99)</f>
        <v>5</v>
      </c>
      <c r="IZ100" s="84">
        <f>SUM(IZ7:IZ99)</f>
        <v>5</v>
      </c>
      <c r="JA100" s="58"/>
      <c r="JB100" s="28"/>
      <c r="JD100" s="29">
        <f>SUM(JD7:JD99)</f>
        <v>2508</v>
      </c>
      <c r="JE100" s="29"/>
      <c r="JF100" s="29">
        <f>SUM(JF7:JF99)</f>
        <v>142.5</v>
      </c>
      <c r="JG100" s="29">
        <f>SUM(JG7:JG99)</f>
        <v>1620.2666666666669</v>
      </c>
      <c r="JH100" s="29">
        <f>SUM(JH7:JH99)</f>
        <v>887.73333333333346</v>
      </c>
      <c r="JI100" s="29"/>
      <c r="JJ100" s="83">
        <f>SUM(JJ7:JJ99)</f>
        <v>421.30454920486386</v>
      </c>
      <c r="JK100" s="103">
        <f>SUM(JK7:JK99)</f>
        <v>0</v>
      </c>
      <c r="JN100">
        <f>SUM(JN7:JN99)</f>
        <v>0</v>
      </c>
      <c r="JQ100">
        <f>SUM(JQ7:JQ99)</f>
        <v>0</v>
      </c>
      <c r="JR100" s="113"/>
      <c r="JS100">
        <f>SUM(JS7:JS99)</f>
        <v>0</v>
      </c>
      <c r="JT100" s="84">
        <f>SUM(JT7:JT99)</f>
        <v>0</v>
      </c>
      <c r="JU100" s="58"/>
      <c r="JV100" s="28"/>
      <c r="JX100" s="29">
        <f>SUM(JX7:JX99)</f>
        <v>1851</v>
      </c>
      <c r="JY100" s="29"/>
      <c r="JZ100" s="29">
        <f>SUM(JZ7:JZ99)</f>
        <v>150</v>
      </c>
      <c r="KA100" s="29">
        <f>SUM(KA7:KA99)</f>
        <v>1282.6666666666667</v>
      </c>
      <c r="KB100" s="29">
        <f>SUM(KB7:KB99)</f>
        <v>568.33333333333337</v>
      </c>
      <c r="KC100" s="29"/>
      <c r="KD100" s="83">
        <f>SUM(KD7:KD99)</f>
        <v>419.82853792793583</v>
      </c>
      <c r="KE100" s="103">
        <f>SUM(KE7:KE99)</f>
        <v>0</v>
      </c>
      <c r="KH100">
        <f>SUM(KH7:KH99)</f>
        <v>0</v>
      </c>
      <c r="KK100">
        <f>SUM(KK7:KK99)</f>
        <v>0</v>
      </c>
      <c r="KL100" s="113"/>
      <c r="KM100">
        <f>SUM(KM7:KM99)</f>
        <v>0</v>
      </c>
      <c r="KN100" s="84">
        <f>SUM(KN7:KN99)</f>
        <v>0</v>
      </c>
      <c r="KO100" s="58"/>
      <c r="KP100" s="28"/>
      <c r="KR100" s="29">
        <f>SUM(KR7:KR99)</f>
        <v>5563</v>
      </c>
      <c r="KS100" s="29"/>
      <c r="KT100" s="29">
        <f>SUM(KT7:KT99)</f>
        <v>195</v>
      </c>
      <c r="KU100" s="29">
        <f>SUM(KU7:KU99)</f>
        <v>3590.9333333333325</v>
      </c>
      <c r="KV100" s="29">
        <f>SUM(KV7:KV99)</f>
        <v>1972.0666666666666</v>
      </c>
      <c r="KW100" s="29"/>
      <c r="KX100" s="83" t="e">
        <f>SUM(KX7:KX99)</f>
        <v>#VALUE!</v>
      </c>
      <c r="KY100" s="103">
        <f>SUM(KY7:KY99)</f>
        <v>0</v>
      </c>
      <c r="LB100">
        <f>SUM(LB7:LB99)</f>
        <v>3.5</v>
      </c>
      <c r="LE100">
        <f>SUM(LE7:LE99)</f>
        <v>23.509966602375286</v>
      </c>
      <c r="LF100" s="113"/>
      <c r="LG100">
        <f>SUM(LG7:LG99)</f>
        <v>7</v>
      </c>
      <c r="LH100" s="84">
        <f>SUM(LH7:LH99)</f>
        <v>22.224179427300076</v>
      </c>
      <c r="LI100" s="58"/>
      <c r="LJ100" s="28"/>
      <c r="LL100" s="29">
        <f>SUM(LL7:LL99)</f>
        <v>2249</v>
      </c>
      <c r="LM100" s="29"/>
      <c r="LN100" s="29">
        <f>SUM(LN7:LN99)</f>
        <v>190</v>
      </c>
      <c r="LO100" s="29">
        <f>SUM(LO7:LO99)</f>
        <v>1542.6666666666667</v>
      </c>
      <c r="LP100" s="29">
        <f>SUM(LP7:LP99)</f>
        <v>706.33333333333337</v>
      </c>
      <c r="LQ100" s="29"/>
      <c r="LR100" s="83">
        <f>SUM(LR7:LR99)</f>
        <v>548.31659110046814</v>
      </c>
      <c r="LS100" s="103">
        <f>SUM(LS7:LS99)</f>
        <v>0</v>
      </c>
      <c r="LV100">
        <f>SUM(LV7:LV99)</f>
        <v>31.5</v>
      </c>
      <c r="LY100">
        <f>SUM(LY7:LY99)</f>
        <v>70.806360521411591</v>
      </c>
      <c r="LZ100" s="113"/>
      <c r="MA100">
        <f>SUM(MA7:MA99)</f>
        <v>63</v>
      </c>
      <c r="MB100" s="84">
        <f>SUM(MB7:MB99)</f>
        <v>186.10242555998639</v>
      </c>
      <c r="MC100" s="58"/>
      <c r="MD100" s="28"/>
      <c r="MF100" s="29">
        <f>SUM(MF7:MF99)</f>
        <v>2828</v>
      </c>
      <c r="MG100" s="29"/>
      <c r="MH100" s="29">
        <f>SUM(MH7:MH99)</f>
        <v>195</v>
      </c>
      <c r="MI100" s="29">
        <f>SUM(MI7:MI99)</f>
        <v>1860.6666666666667</v>
      </c>
      <c r="MJ100" s="29">
        <f>SUM(MJ7:MJ99)</f>
        <v>1009.3333333333334</v>
      </c>
      <c r="MK100" s="29"/>
      <c r="ML100" s="83">
        <f>SUM(ML7:ML99)</f>
        <v>705.91955007299043</v>
      </c>
      <c r="MM100" s="103">
        <f>SUM(MM7:MM99)</f>
        <v>0</v>
      </c>
      <c r="MP100">
        <f>SUM(MP7:MP99)</f>
        <v>0</v>
      </c>
      <c r="MS100">
        <f>SUM(MS7:MS99)</f>
        <v>0</v>
      </c>
      <c r="MT100" s="113"/>
      <c r="MU100">
        <f>SUM(MU7:MU99)</f>
        <v>0</v>
      </c>
      <c r="MV100" s="84">
        <f>SUM(MV7:MV99)</f>
        <v>0</v>
      </c>
      <c r="MW100" s="58"/>
      <c r="MX100" s="28"/>
      <c r="MZ100" s="29">
        <f>SUM(MZ7:MZ99)</f>
        <v>5143</v>
      </c>
      <c r="NA100" s="29"/>
      <c r="NB100" s="29">
        <f>SUM(NB7:NB99)</f>
        <v>192.5</v>
      </c>
      <c r="NC100" s="29">
        <f>SUM(NC7:NC99)</f>
        <v>3540.9333333333334</v>
      </c>
      <c r="ND100" s="29">
        <f>SUM(ND7:ND99)</f>
        <v>1602.0666666666668</v>
      </c>
      <c r="NE100" s="29"/>
      <c r="NF100" s="83">
        <f>SUM(NF7:NF99)</f>
        <v>554.19361273996594</v>
      </c>
      <c r="NG100" s="103">
        <f>SUM(NG7:NG99)</f>
        <v>0</v>
      </c>
      <c r="NJ100">
        <f>SUM(NJ7:NJ99)</f>
        <v>0</v>
      </c>
      <c r="NM100">
        <f>SUM(NM7:NM99)</f>
        <v>0</v>
      </c>
      <c r="NN100" s="113"/>
      <c r="NO100">
        <f>SUM(NO7:NO99)</f>
        <v>0</v>
      </c>
      <c r="NP100" s="84">
        <f>SUM(NP7:NP99)</f>
        <v>0</v>
      </c>
      <c r="NQ100" s="58"/>
      <c r="NR100" s="28"/>
      <c r="NT100" s="29">
        <f>SUM(NT7:NT99)</f>
        <v>4146</v>
      </c>
      <c r="NU100" s="29"/>
      <c r="NV100" s="29">
        <f>SUM(NV7:NV99)</f>
        <v>193</v>
      </c>
      <c r="NW100" s="29">
        <f>SUM(NW7:NW99)</f>
        <v>2791.8666666666668</v>
      </c>
      <c r="NX100" s="29">
        <f>SUM(NX7:NX99)</f>
        <v>1354.1333333333332</v>
      </c>
      <c r="NY100" s="29"/>
      <c r="NZ100" s="83">
        <f>SUM(NZ7:NZ99)</f>
        <v>583.68888813745491</v>
      </c>
      <c r="OA100" s="103">
        <f>SUM(OA7:OA99)</f>
        <v>0</v>
      </c>
      <c r="OD100">
        <f>SUM(OD7:OD99)</f>
        <v>16</v>
      </c>
      <c r="OG100">
        <f>SUM(OG7:OG99)</f>
        <v>16.637498076923073</v>
      </c>
      <c r="OH100" s="113"/>
      <c r="OI100">
        <f>SUM(OI7:OI99)</f>
        <v>32</v>
      </c>
      <c r="OJ100" s="84">
        <f>SUM(OJ7:OJ99)</f>
        <v>83.918978846153834</v>
      </c>
      <c r="OK100" s="58"/>
      <c r="OL100" s="210"/>
      <c r="OM100" s="28"/>
      <c r="OO100" s="29">
        <f>SUM(OO7:OO99)</f>
        <v>1146</v>
      </c>
      <c r="OP100" s="29"/>
      <c r="OQ100" s="29">
        <f>SUM(OQ7:OQ99)</f>
        <v>45</v>
      </c>
      <c r="OR100" s="29">
        <f>SUM(OR7:OR99)</f>
        <v>752.66666666666674</v>
      </c>
      <c r="OS100" s="29">
        <f>SUM(OS7:OS99)</f>
        <v>393.33333333333331</v>
      </c>
      <c r="OT100" s="29">
        <f t="shared" ref="OT100:OU100" si="329">SUM(OT7:OT99)</f>
        <v>17.411057834928226</v>
      </c>
      <c r="OU100" s="29">
        <f t="shared" si="329"/>
        <v>150.72467165071771</v>
      </c>
      <c r="OV100" s="61"/>
      <c r="OY100">
        <f>SUM(OY7:OY99)</f>
        <v>0</v>
      </c>
      <c r="PC100">
        <f>SUM(PC7:PC99)</f>
        <v>0</v>
      </c>
      <c r="PD100" s="113"/>
      <c r="PE100">
        <f>SUM(PE7:PE99)</f>
        <v>0</v>
      </c>
      <c r="PF100" s="58"/>
      <c r="PG100" s="28"/>
      <c r="PI100" s="29">
        <f>SUM(PI7:PI99)</f>
        <v>3561</v>
      </c>
      <c r="PJ100" s="29"/>
      <c r="PK100" s="29">
        <f>SUM(PK7:PK99)</f>
        <v>195</v>
      </c>
      <c r="PL100" s="29">
        <f>SUM(PL7:PL99)</f>
        <v>2435.2666666666664</v>
      </c>
      <c r="PM100" s="29">
        <f>SUM(PM7:PM99)</f>
        <v>1125.7333333333333</v>
      </c>
      <c r="PN100" s="29"/>
      <c r="PO100" s="83">
        <f>SUM(PO7:PO99)</f>
        <v>535.88282464333292</v>
      </c>
      <c r="PP100" s="103">
        <f>SUM(PP7:PP99)</f>
        <v>0</v>
      </c>
      <c r="PS100">
        <f>SUM(PS7:PS99)</f>
        <v>2.5</v>
      </c>
      <c r="PV100">
        <f>SUM(PV7:PV99)</f>
        <v>7.5</v>
      </c>
      <c r="PW100" s="113"/>
      <c r="PX100">
        <f>SUM(PX7:PX99)</f>
        <v>5</v>
      </c>
      <c r="PY100" s="84">
        <f>SUM(PY7:PY99)</f>
        <v>5</v>
      </c>
      <c r="PZ100" s="84"/>
      <c r="QA100" s="84"/>
      <c r="QB100" s="84"/>
      <c r="QC100" s="84"/>
      <c r="QD100" s="84"/>
      <c r="QE100" s="84"/>
      <c r="QF100" s="84"/>
      <c r="QG100" s="84"/>
      <c r="QH100" s="84"/>
      <c r="QI100" s="84"/>
      <c r="QJ100" s="84"/>
      <c r="QK100" s="84"/>
      <c r="QL100" s="84"/>
      <c r="QM100" s="84"/>
      <c r="QN100" s="84"/>
      <c r="QO100" s="84"/>
    </row>
    <row r="101" spans="1:457" ht="13.8" thickBot="1">
      <c r="B101" s="3"/>
      <c r="C101" s="21"/>
      <c r="D101" s="21"/>
      <c r="E101" s="21"/>
      <c r="F101" s="21"/>
      <c r="G101" s="21"/>
      <c r="H101" s="21"/>
      <c r="I101" s="21"/>
      <c r="J101" s="30"/>
      <c r="P101" s="72">
        <f>VLOOKUP(K1,PUANTAJ!$A:$F,2, )</f>
        <v>195</v>
      </c>
      <c r="Q101" s="56">
        <f>F100</f>
        <v>195</v>
      </c>
      <c r="R101" s="33" t="s">
        <v>8</v>
      </c>
      <c r="S101" s="33"/>
      <c r="T101" s="85">
        <f>J100</f>
        <v>643.29205962946173</v>
      </c>
      <c r="V101" s="3"/>
      <c r="W101" s="21"/>
      <c r="X101" s="21"/>
      <c r="Y101" s="21"/>
      <c r="Z101" s="21"/>
      <c r="AA101" s="21"/>
      <c r="AB101" s="21"/>
      <c r="AC101" s="21"/>
      <c r="AD101" s="30"/>
      <c r="AJ101" s="72">
        <f>VLOOKUP(AE1,PUANTAJ!$A:$F,2, )</f>
        <v>157.5</v>
      </c>
      <c r="AK101" s="56">
        <f>Z100</f>
        <v>157.5</v>
      </c>
      <c r="AL101" s="33" t="s">
        <v>8</v>
      </c>
      <c r="AM101" s="33"/>
      <c r="AN101" s="85">
        <f>AD100</f>
        <v>548.62092857142864</v>
      </c>
      <c r="AP101" s="3"/>
      <c r="AQ101" s="21"/>
      <c r="AR101" s="21"/>
      <c r="AS101" s="21"/>
      <c r="AT101" s="21"/>
      <c r="AU101" s="21"/>
      <c r="AV101" s="21"/>
      <c r="AW101" s="21"/>
      <c r="AX101" s="30"/>
      <c r="BD101" s="72">
        <f>VLOOKUP(AY1,PUANTAJ!$A:$F,2, )</f>
        <v>195</v>
      </c>
      <c r="BE101" s="56">
        <f>AT100</f>
        <v>195</v>
      </c>
      <c r="BF101" s="33" t="s">
        <v>8</v>
      </c>
      <c r="BG101" s="33"/>
      <c r="BH101" s="85">
        <f>AX100</f>
        <v>721.88685626525012</v>
      </c>
      <c r="BJ101" s="3"/>
      <c r="BK101" s="21"/>
      <c r="BL101" s="21"/>
      <c r="BM101" s="21"/>
      <c r="BN101" s="21"/>
      <c r="BO101" s="21"/>
      <c r="BP101" s="21"/>
      <c r="BQ101" s="21"/>
      <c r="BR101" s="30"/>
      <c r="BX101" s="72">
        <f>VLOOKUP(BS1,PUANTAJ!$A:$F,2, )</f>
        <v>195</v>
      </c>
      <c r="BY101" s="56">
        <f>BN100</f>
        <v>195</v>
      </c>
      <c r="BZ101" s="33" t="s">
        <v>8</v>
      </c>
      <c r="CA101" s="33"/>
      <c r="CB101" s="85">
        <f>BR100</f>
        <v>681.68270789473695</v>
      </c>
      <c r="CD101" s="3"/>
      <c r="CE101" s="21"/>
      <c r="CF101" s="21"/>
      <c r="CG101" s="21"/>
      <c r="CH101" s="21"/>
      <c r="CI101" s="21"/>
      <c r="CJ101" s="21"/>
      <c r="CK101" s="21"/>
      <c r="CL101" s="30"/>
      <c r="CR101" s="72">
        <f>VLOOKUP(CM1,PUANTAJ!$A:$F,2, )</f>
        <v>195</v>
      </c>
      <c r="CS101" s="56">
        <f>CH100</f>
        <v>195</v>
      </c>
      <c r="CT101" s="33" t="s">
        <v>8</v>
      </c>
      <c r="CU101" s="33"/>
      <c r="CV101" s="85">
        <f>CL100</f>
        <v>546.90185203099702</v>
      </c>
      <c r="CX101" s="3"/>
      <c r="CY101" s="21"/>
      <c r="CZ101" s="21"/>
      <c r="DA101" s="21"/>
      <c r="DB101" s="21"/>
      <c r="DC101" s="21"/>
      <c r="DD101" s="21"/>
      <c r="DE101" s="21"/>
      <c r="DF101" s="30"/>
      <c r="DL101" s="72">
        <f>VLOOKUP(DG1,PUANTAJ!$A:$F,2, )</f>
        <v>187.5</v>
      </c>
      <c r="DM101" s="56">
        <f>DB100</f>
        <v>187.5</v>
      </c>
      <c r="DN101" s="33" t="s">
        <v>8</v>
      </c>
      <c r="DO101" s="33"/>
      <c r="DP101" s="85">
        <f>DF100</f>
        <v>659.20521428571442</v>
      </c>
      <c r="DR101" s="3"/>
      <c r="DS101" s="21"/>
      <c r="DT101" s="21"/>
      <c r="DU101" s="21"/>
      <c r="DV101" s="21"/>
      <c r="DW101" s="21"/>
      <c r="DX101" s="21"/>
      <c r="DY101" s="21"/>
      <c r="DZ101" s="30"/>
      <c r="EF101" s="72">
        <f>VLOOKUP(EA1,PUANTAJ!$A:$F,2, )+15</f>
        <v>187.5</v>
      </c>
      <c r="EG101" s="56">
        <f>DV100</f>
        <v>187.5</v>
      </c>
      <c r="EH101" s="33" t="s">
        <v>8</v>
      </c>
      <c r="EI101" s="33"/>
      <c r="EJ101" s="85">
        <f>DZ100</f>
        <v>676.40228990971161</v>
      </c>
      <c r="EL101" s="3"/>
      <c r="EM101" s="21"/>
      <c r="EN101" s="21"/>
      <c r="EO101" s="21"/>
      <c r="EP101" s="21"/>
      <c r="EQ101" s="21"/>
      <c r="ER101" s="21"/>
      <c r="ES101" s="21"/>
      <c r="ET101" s="30"/>
      <c r="EZ101" s="72">
        <f>VLOOKUP(EU1,PUANTAJ!$A:$F,2, )</f>
        <v>195</v>
      </c>
      <c r="FA101" s="56">
        <f>EP100</f>
        <v>195</v>
      </c>
      <c r="FB101" s="33" t="s">
        <v>8</v>
      </c>
      <c r="FC101" s="33"/>
      <c r="FD101" s="85">
        <f>ET100</f>
        <v>674.84022314031427</v>
      </c>
      <c r="FF101" s="3"/>
      <c r="FG101" s="21"/>
      <c r="FH101" s="21"/>
      <c r="FI101" s="21"/>
      <c r="FJ101" s="21"/>
      <c r="FK101" s="21"/>
      <c r="FL101" s="21"/>
      <c r="FM101" s="21"/>
      <c r="FN101" s="30"/>
      <c r="FT101" s="72">
        <f>VLOOKUP(FO1,PUANTAJ!$A:$F,2, )+7.5</f>
        <v>135</v>
      </c>
      <c r="FU101" s="56">
        <f>FJ100</f>
        <v>135</v>
      </c>
      <c r="FV101" s="33" t="s">
        <v>8</v>
      </c>
      <c r="FW101" s="33"/>
      <c r="FX101" s="85">
        <f>FN100</f>
        <v>431.95281494725083</v>
      </c>
      <c r="FZ101" s="3"/>
      <c r="GA101" s="21"/>
      <c r="GB101" s="21"/>
      <c r="GC101" s="21"/>
      <c r="GD101" s="21"/>
      <c r="GE101" s="21"/>
      <c r="GF101" s="21"/>
      <c r="GG101" s="21"/>
      <c r="GH101" s="30"/>
      <c r="GN101" s="72">
        <f>VLOOKUP(GI1,PUANTAJ!$A:$F,2, )</f>
        <v>187.5</v>
      </c>
      <c r="GO101" s="56">
        <f>GD100</f>
        <v>187.5</v>
      </c>
      <c r="GP101" s="33" t="s">
        <v>8</v>
      </c>
      <c r="GQ101" s="33"/>
      <c r="GR101" s="85">
        <f>GH100</f>
        <v>603.06148571428571</v>
      </c>
      <c r="GT101" s="3"/>
      <c r="GU101" s="21"/>
      <c r="GV101" s="21"/>
      <c r="GW101" s="21"/>
      <c r="GX101" s="21"/>
      <c r="GY101" s="21"/>
      <c r="GZ101" s="21"/>
      <c r="HA101" s="21"/>
      <c r="HB101" s="30"/>
      <c r="HH101" s="72">
        <f>VLOOKUP(HC1,PUANTAJ!$A:$F,2, )+7.5</f>
        <v>195</v>
      </c>
      <c r="HI101" s="56">
        <f>GX100</f>
        <v>195</v>
      </c>
      <c r="HJ101" s="33" t="s">
        <v>8</v>
      </c>
      <c r="HK101" s="33"/>
      <c r="HL101" s="85">
        <f>HB100</f>
        <v>613.85175963874519</v>
      </c>
      <c r="HN101" s="3"/>
      <c r="HO101" s="21"/>
      <c r="HP101" s="21"/>
      <c r="HQ101" s="21"/>
      <c r="HR101" s="21"/>
      <c r="HS101" s="21"/>
      <c r="HT101" s="21"/>
      <c r="HU101" s="21"/>
      <c r="HV101" s="30"/>
      <c r="IB101" s="72">
        <f>VLOOKUP(HW1,PUANTAJ!$A:$F,2, )+7.5</f>
        <v>180</v>
      </c>
      <c r="IC101" s="56">
        <f>HR100</f>
        <v>180</v>
      </c>
      <c r="ID101" s="33" t="s">
        <v>8</v>
      </c>
      <c r="IE101" s="33"/>
      <c r="IF101" s="85">
        <f>HV100</f>
        <v>561.59686787914393</v>
      </c>
      <c r="IH101" s="3"/>
      <c r="II101" s="21"/>
      <c r="IJ101" s="21"/>
      <c r="IK101" s="21"/>
      <c r="IL101" s="21"/>
      <c r="IM101" s="21"/>
      <c r="IN101" s="21"/>
      <c r="IO101" s="21"/>
      <c r="IP101" s="30"/>
      <c r="IV101" s="72">
        <f>VLOOKUP(IQ1,PUANTAJ!$A:$F,2, )</f>
        <v>195</v>
      </c>
      <c r="IW101" s="56">
        <f>IL100</f>
        <v>195</v>
      </c>
      <c r="IX101" s="33" t="s">
        <v>8</v>
      </c>
      <c r="IY101" s="33"/>
      <c r="IZ101" s="85">
        <f>IP100</f>
        <v>713.45444519700004</v>
      </c>
      <c r="JB101" s="3"/>
      <c r="JC101" s="21"/>
      <c r="JD101" s="21"/>
      <c r="JE101" s="21"/>
      <c r="JF101" s="21"/>
      <c r="JG101" s="21"/>
      <c r="JH101" s="21"/>
      <c r="JI101" s="21"/>
      <c r="JJ101" s="30"/>
      <c r="JP101" s="72">
        <f>VLOOKUP(JK1,PUANTAJ!$A:$F,2, )</f>
        <v>142.5</v>
      </c>
      <c r="JQ101" s="56">
        <f>JF100</f>
        <v>142.5</v>
      </c>
      <c r="JR101" s="33" t="s">
        <v>8</v>
      </c>
      <c r="JS101" s="33"/>
      <c r="JT101" s="85">
        <f>JJ100</f>
        <v>421.30454920486386</v>
      </c>
      <c r="JV101" s="3"/>
      <c r="JW101" s="21"/>
      <c r="JX101" s="21"/>
      <c r="JY101" s="21"/>
      <c r="JZ101" s="21"/>
      <c r="KA101" s="21"/>
      <c r="KB101" s="21"/>
      <c r="KC101" s="21"/>
      <c r="KD101" s="30"/>
      <c r="KJ101" s="72">
        <f>VLOOKUP(KE1,PUANTAJ!$A:$F,2, )</f>
        <v>150</v>
      </c>
      <c r="KK101" s="56">
        <f>JZ100</f>
        <v>150</v>
      </c>
      <c r="KL101" s="33" t="s">
        <v>8</v>
      </c>
      <c r="KM101" s="33"/>
      <c r="KN101" s="85">
        <f>KD100</f>
        <v>419.82853792793583</v>
      </c>
      <c r="KP101" s="3"/>
      <c r="KQ101" s="21"/>
      <c r="KR101" s="21"/>
      <c r="KS101" s="21"/>
      <c r="KT101" s="21"/>
      <c r="KU101" s="21"/>
      <c r="KV101" s="21"/>
      <c r="KW101" s="21"/>
      <c r="KX101" s="30"/>
      <c r="LD101" s="72">
        <f>VLOOKUP(KY1,PUANTAJ!$A:$F,2, )</f>
        <v>195</v>
      </c>
      <c r="LE101" s="56">
        <f>KT100</f>
        <v>195</v>
      </c>
      <c r="LF101" s="33" t="s">
        <v>8</v>
      </c>
      <c r="LG101" s="33"/>
      <c r="LH101" s="85" t="e">
        <f>KX100</f>
        <v>#VALUE!</v>
      </c>
      <c r="LJ101" s="3"/>
      <c r="LK101" s="21"/>
      <c r="LL101" s="21"/>
      <c r="LM101" s="21"/>
      <c r="LN101" s="21"/>
      <c r="LO101" s="21"/>
      <c r="LP101" s="21"/>
      <c r="LQ101" s="21"/>
      <c r="LR101" s="30"/>
      <c r="LX101" s="72">
        <f>VLOOKUP(LS1,PUANTAJ!$A:$F,2, )</f>
        <v>190</v>
      </c>
      <c r="LY101" s="56">
        <f>LN100</f>
        <v>190</v>
      </c>
      <c r="LZ101" s="33" t="s">
        <v>8</v>
      </c>
      <c r="MA101" s="33"/>
      <c r="MB101" s="85">
        <f>LR100</f>
        <v>548.31659110046814</v>
      </c>
      <c r="MD101" s="3"/>
      <c r="ME101" s="21"/>
      <c r="MF101" s="21"/>
      <c r="MG101" s="21"/>
      <c r="MH101" s="21"/>
      <c r="MI101" s="21"/>
      <c r="MJ101" s="21"/>
      <c r="MK101" s="21"/>
      <c r="ML101" s="30"/>
      <c r="MR101" s="72">
        <f>VLOOKUP(MM1,PUANTAJ!$A:$F,2, )</f>
        <v>195</v>
      </c>
      <c r="MS101" s="56">
        <f>MH100</f>
        <v>195</v>
      </c>
      <c r="MT101" s="33" t="s">
        <v>8</v>
      </c>
      <c r="MU101" s="33"/>
      <c r="MV101" s="85">
        <f>ML100</f>
        <v>705.91955007299043</v>
      </c>
      <c r="MX101" s="3"/>
      <c r="MY101" s="21"/>
      <c r="MZ101" s="21"/>
      <c r="NA101" s="21"/>
      <c r="NB101" s="21"/>
      <c r="NC101" s="21"/>
      <c r="ND101" s="21"/>
      <c r="NE101" s="21"/>
      <c r="NF101" s="30"/>
      <c r="NL101" s="72">
        <f>VLOOKUP(NG1,PUANTAJ!$A:$F,2, )</f>
        <v>192.5</v>
      </c>
      <c r="NM101" s="56">
        <f>NB100</f>
        <v>192.5</v>
      </c>
      <c r="NN101" s="33" t="s">
        <v>8</v>
      </c>
      <c r="NO101" s="33"/>
      <c r="NP101" s="85">
        <f>NF100</f>
        <v>554.19361273996594</v>
      </c>
      <c r="NR101" s="3"/>
      <c r="NS101" s="21"/>
      <c r="NT101" s="21"/>
      <c r="NU101" s="21"/>
      <c r="NV101" s="21"/>
      <c r="NW101" s="21"/>
      <c r="NX101" s="21"/>
      <c r="NY101" s="21"/>
      <c r="NZ101" s="30"/>
      <c r="OF101" s="72">
        <f>VLOOKUP(OA1,PUANTAJ!$A:$F,2, )</f>
        <v>193</v>
      </c>
      <c r="OG101" s="56">
        <f>NV100</f>
        <v>193</v>
      </c>
      <c r="OH101" s="33" t="s">
        <v>8</v>
      </c>
      <c r="OI101" s="33"/>
      <c r="OJ101" s="85">
        <f>NZ100</f>
        <v>583.68888813745491</v>
      </c>
      <c r="OL101" s="211"/>
      <c r="OM101" s="3"/>
      <c r="ON101" s="21"/>
      <c r="OO101" s="21"/>
      <c r="OP101" s="21"/>
      <c r="OQ101" s="21"/>
      <c r="OR101" s="21"/>
      <c r="OS101" s="21"/>
      <c r="OT101" s="21"/>
      <c r="OU101" s="30"/>
      <c r="PA101" s="72">
        <f>VLOOKUP(OV1,PUANTAJ!$A:$F,2, )</f>
        <v>45</v>
      </c>
      <c r="PB101" s="72"/>
      <c r="PC101" s="56">
        <f>OQ100</f>
        <v>45</v>
      </c>
      <c r="PD101" s="33" t="s">
        <v>8</v>
      </c>
      <c r="PE101" s="33"/>
      <c r="PG101" s="3"/>
      <c r="PH101" s="21"/>
      <c r="PI101" s="21"/>
      <c r="PJ101" s="21"/>
      <c r="PK101" s="21"/>
      <c r="PL101" s="21"/>
      <c r="PM101" s="21"/>
      <c r="PN101" s="21"/>
      <c r="PO101" s="30"/>
      <c r="PU101" s="72">
        <f>VLOOKUP(PP1,PUANTAJ!$A:$F,2, )+7.5</f>
        <v>195</v>
      </c>
      <c r="PV101" s="56">
        <f>PK100</f>
        <v>195</v>
      </c>
      <c r="PW101" s="33" t="s">
        <v>8</v>
      </c>
      <c r="PX101" s="33"/>
      <c r="PY101" s="85">
        <f>PO100</f>
        <v>535.88282464333292</v>
      </c>
      <c r="PZ101" s="86"/>
      <c r="QA101" s="86"/>
      <c r="QB101" s="86"/>
      <c r="QC101" s="86"/>
      <c r="QD101" s="86"/>
      <c r="QE101" s="86"/>
      <c r="QF101" s="86"/>
      <c r="QG101" s="86"/>
      <c r="QH101" s="86"/>
      <c r="QI101" s="86"/>
      <c r="QJ101" s="86"/>
      <c r="QK101" s="86"/>
      <c r="QL101" s="86"/>
      <c r="QM101" s="86"/>
      <c r="QN101" s="86"/>
      <c r="QO101" s="86"/>
    </row>
    <row r="102" spans="1:457" ht="13.8" thickBot="1">
      <c r="B102" s="31"/>
      <c r="C102" s="228" t="s">
        <v>31</v>
      </c>
      <c r="D102" s="229"/>
      <c r="E102" s="32"/>
      <c r="H102" s="48" t="s">
        <v>32</v>
      </c>
      <c r="I102" s="52"/>
      <c r="J102" s="50"/>
      <c r="K102" s="87">
        <f>T100</f>
        <v>0</v>
      </c>
      <c r="P102" s="73"/>
      <c r="R102" s="35"/>
      <c r="S102" s="35"/>
      <c r="T102" s="86"/>
      <c r="V102" s="31"/>
      <c r="W102" s="228" t="s">
        <v>31</v>
      </c>
      <c r="X102" s="229"/>
      <c r="Y102" s="32"/>
      <c r="AB102" s="48" t="s">
        <v>32</v>
      </c>
      <c r="AC102" s="52"/>
      <c r="AD102" s="50"/>
      <c r="AE102" s="87">
        <f>AN100</f>
        <v>0</v>
      </c>
      <c r="AJ102" s="73"/>
      <c r="AL102" s="35"/>
      <c r="AM102" s="35"/>
      <c r="AN102" s="86"/>
      <c r="AP102" s="31"/>
      <c r="AQ102" s="228" t="s">
        <v>31</v>
      </c>
      <c r="AR102" s="229"/>
      <c r="AS102" s="32"/>
      <c r="AV102" s="48" t="s">
        <v>32</v>
      </c>
      <c r="AW102" s="52"/>
      <c r="AX102" s="50"/>
      <c r="AY102" s="87">
        <f>BH100</f>
        <v>148.85329904550011</v>
      </c>
      <c r="BD102" s="73"/>
      <c r="BF102" s="35"/>
      <c r="BG102" s="35"/>
      <c r="BH102" s="86"/>
      <c r="BJ102" s="31"/>
      <c r="BK102" s="228" t="s">
        <v>31</v>
      </c>
      <c r="BL102" s="229"/>
      <c r="BM102" s="32"/>
      <c r="BP102" s="48" t="s">
        <v>32</v>
      </c>
      <c r="BQ102" s="52"/>
      <c r="BR102" s="50"/>
      <c r="BS102" s="87">
        <f>CB100</f>
        <v>0</v>
      </c>
      <c r="BX102" s="73"/>
      <c r="BZ102" s="35"/>
      <c r="CA102" s="35"/>
      <c r="CB102" s="86"/>
      <c r="CD102" s="31"/>
      <c r="CE102" s="228" t="s">
        <v>31</v>
      </c>
      <c r="CF102" s="229"/>
      <c r="CG102" s="32"/>
      <c r="CJ102" s="48" t="s">
        <v>32</v>
      </c>
      <c r="CK102" s="52"/>
      <c r="CL102" s="50"/>
      <c r="CM102" s="87">
        <f>CV100</f>
        <v>208.82507788395174</v>
      </c>
      <c r="CR102" s="73"/>
      <c r="CT102" s="35"/>
      <c r="CU102" s="35"/>
      <c r="CV102" s="86"/>
      <c r="CX102" s="31"/>
      <c r="CY102" s="228" t="s">
        <v>31</v>
      </c>
      <c r="CZ102" s="229"/>
      <c r="DA102" s="32"/>
      <c r="DD102" s="48" t="s">
        <v>32</v>
      </c>
      <c r="DE102" s="52"/>
      <c r="DF102" s="50"/>
      <c r="DG102" s="87">
        <f>DP100</f>
        <v>82.078114285714292</v>
      </c>
      <c r="DL102" s="73"/>
      <c r="DN102" s="35"/>
      <c r="DO102" s="35"/>
      <c r="DP102" s="86"/>
      <c r="DR102" s="31"/>
      <c r="DS102" s="228" t="s">
        <v>31</v>
      </c>
      <c r="DT102" s="229"/>
      <c r="DU102" s="32"/>
      <c r="DX102" s="48" t="s">
        <v>32</v>
      </c>
      <c r="DY102" s="52"/>
      <c r="DZ102" s="50"/>
      <c r="EA102" s="87">
        <f>EJ100</f>
        <v>14.191649999999999</v>
      </c>
      <c r="EF102" s="73"/>
      <c r="EH102" s="35"/>
      <c r="EI102" s="35"/>
      <c r="EJ102" s="86"/>
      <c r="EL102" s="31"/>
      <c r="EM102" s="228" t="s">
        <v>31</v>
      </c>
      <c r="EN102" s="229"/>
      <c r="EO102" s="32"/>
      <c r="ER102" s="48" t="s">
        <v>32</v>
      </c>
      <c r="ES102" s="52"/>
      <c r="ET102" s="50"/>
      <c r="EU102" s="87">
        <f>FD100</f>
        <v>73.167653127600914</v>
      </c>
      <c r="EZ102" s="73"/>
      <c r="FB102" s="35"/>
      <c r="FC102" s="35"/>
      <c r="FD102" s="86"/>
      <c r="FF102" s="31"/>
      <c r="FG102" s="228" t="s">
        <v>31</v>
      </c>
      <c r="FH102" s="229"/>
      <c r="FI102" s="32"/>
      <c r="FL102" s="48" t="s">
        <v>32</v>
      </c>
      <c r="FM102" s="52"/>
      <c r="FN102" s="50"/>
      <c r="FO102" s="87">
        <f>FX100</f>
        <v>19.352249999999998</v>
      </c>
      <c r="FT102" s="73"/>
      <c r="FV102" s="35"/>
      <c r="FW102" s="35"/>
      <c r="FX102" s="86"/>
      <c r="FZ102" s="31"/>
      <c r="GA102" s="228" t="s">
        <v>31</v>
      </c>
      <c r="GB102" s="229"/>
      <c r="GC102" s="32"/>
      <c r="GF102" s="48" t="s">
        <v>32</v>
      </c>
      <c r="GG102" s="52"/>
      <c r="GH102" s="50"/>
      <c r="GI102" s="87">
        <f>GR100</f>
        <v>0</v>
      </c>
      <c r="GN102" s="73"/>
      <c r="GP102" s="35"/>
      <c r="GQ102" s="35"/>
      <c r="GR102" s="86"/>
      <c r="GT102" s="31"/>
      <c r="GU102" s="228" t="s">
        <v>31</v>
      </c>
      <c r="GV102" s="229"/>
      <c r="GW102" s="32"/>
      <c r="GZ102" s="48" t="s">
        <v>32</v>
      </c>
      <c r="HA102" s="52"/>
      <c r="HB102" s="50"/>
      <c r="HC102" s="87">
        <f>HL100</f>
        <v>11.519196428571428</v>
      </c>
      <c r="HH102" s="73"/>
      <c r="HJ102" s="35"/>
      <c r="HK102" s="35"/>
      <c r="HL102" s="86"/>
      <c r="HN102" s="31"/>
      <c r="HO102" s="228" t="s">
        <v>31</v>
      </c>
      <c r="HP102" s="229"/>
      <c r="HQ102" s="32"/>
      <c r="HT102" s="48" t="s">
        <v>32</v>
      </c>
      <c r="HU102" s="52"/>
      <c r="HV102" s="50"/>
      <c r="HW102" s="87">
        <f>IF100</f>
        <v>22.417024999999999</v>
      </c>
      <c r="IB102" s="73"/>
      <c r="ID102" s="35"/>
      <c r="IE102" s="35"/>
      <c r="IF102" s="86"/>
      <c r="IH102" s="31"/>
      <c r="II102" s="228" t="s">
        <v>31</v>
      </c>
      <c r="IJ102" s="229"/>
      <c r="IK102" s="32"/>
      <c r="IN102" s="48" t="s">
        <v>32</v>
      </c>
      <c r="IO102" s="52"/>
      <c r="IP102" s="50"/>
      <c r="IQ102" s="87">
        <f>IZ100</f>
        <v>5</v>
      </c>
      <c r="IV102" s="73"/>
      <c r="IX102" s="35"/>
      <c r="IY102" s="35"/>
      <c r="IZ102" s="86"/>
      <c r="JB102" s="31"/>
      <c r="JC102" s="228" t="s">
        <v>31</v>
      </c>
      <c r="JD102" s="229"/>
      <c r="JE102" s="32"/>
      <c r="JH102" s="48" t="s">
        <v>32</v>
      </c>
      <c r="JI102" s="52"/>
      <c r="JJ102" s="50"/>
      <c r="JK102" s="87">
        <f>JT100</f>
        <v>0</v>
      </c>
      <c r="JP102" s="73"/>
      <c r="JR102" s="35"/>
      <c r="JS102" s="35"/>
      <c r="JT102" s="86"/>
      <c r="JV102" s="31"/>
      <c r="JW102" s="228" t="s">
        <v>31</v>
      </c>
      <c r="JX102" s="229"/>
      <c r="JY102" s="32"/>
      <c r="KB102" s="48" t="s">
        <v>32</v>
      </c>
      <c r="KC102" s="52"/>
      <c r="KD102" s="50"/>
      <c r="KE102" s="87">
        <f>KN100</f>
        <v>0</v>
      </c>
      <c r="KJ102" s="73"/>
      <c r="KL102" s="35"/>
      <c r="KM102" s="35"/>
      <c r="KN102" s="86"/>
      <c r="KP102" s="31"/>
      <c r="KQ102" s="228" t="s">
        <v>31</v>
      </c>
      <c r="KR102" s="229"/>
      <c r="KS102" s="32"/>
      <c r="KV102" s="48" t="s">
        <v>32</v>
      </c>
      <c r="KW102" s="52"/>
      <c r="KX102" s="50"/>
      <c r="KY102" s="87">
        <f>LH100</f>
        <v>22.224179427300076</v>
      </c>
      <c r="LD102" s="73"/>
      <c r="LF102" s="35"/>
      <c r="LG102" s="35"/>
      <c r="LH102" s="86"/>
      <c r="LJ102" s="31"/>
      <c r="LK102" s="228" t="s">
        <v>31</v>
      </c>
      <c r="LL102" s="229"/>
      <c r="LM102" s="32"/>
      <c r="LP102" s="48" t="s">
        <v>32</v>
      </c>
      <c r="LQ102" s="52"/>
      <c r="LR102" s="50"/>
      <c r="LS102" s="87">
        <f>MB100</f>
        <v>186.10242555998639</v>
      </c>
      <c r="LX102" s="73"/>
      <c r="LZ102" s="35"/>
      <c r="MA102" s="35"/>
      <c r="MB102" s="86"/>
      <c r="MD102" s="31"/>
      <c r="ME102" s="228" t="s">
        <v>31</v>
      </c>
      <c r="MF102" s="229"/>
      <c r="MG102" s="32"/>
      <c r="MJ102" s="48" t="s">
        <v>32</v>
      </c>
      <c r="MK102" s="52"/>
      <c r="ML102" s="50"/>
      <c r="MM102" s="87">
        <f>MV100</f>
        <v>0</v>
      </c>
      <c r="MR102" s="73"/>
      <c r="MT102" s="35"/>
      <c r="MU102" s="35"/>
      <c r="MV102" s="86"/>
      <c r="MX102" s="31"/>
      <c r="MY102" s="228" t="s">
        <v>31</v>
      </c>
      <c r="MZ102" s="229"/>
      <c r="NA102" s="32"/>
      <c r="ND102" s="48" t="s">
        <v>32</v>
      </c>
      <c r="NE102" s="52"/>
      <c r="NF102" s="50"/>
      <c r="NG102" s="87">
        <f>NP100</f>
        <v>0</v>
      </c>
      <c r="NL102" s="73"/>
      <c r="NN102" s="35"/>
      <c r="NO102" s="35"/>
      <c r="NP102" s="86"/>
      <c r="NR102" s="31"/>
      <c r="NS102" s="228" t="s">
        <v>31</v>
      </c>
      <c r="NT102" s="229"/>
      <c r="NU102" s="32"/>
      <c r="NX102" s="48" t="s">
        <v>32</v>
      </c>
      <c r="NY102" s="52"/>
      <c r="NZ102" s="50"/>
      <c r="OA102" s="87">
        <f>OJ100</f>
        <v>83.918978846153834</v>
      </c>
      <c r="OF102" s="73"/>
      <c r="OH102" s="35"/>
      <c r="OI102" s="35"/>
      <c r="OJ102" s="86"/>
      <c r="OL102" s="212"/>
      <c r="OM102" s="31"/>
      <c r="ON102" s="228" t="s">
        <v>31</v>
      </c>
      <c r="OO102" s="229"/>
      <c r="OP102" s="32"/>
      <c r="OS102" s="48" t="s">
        <v>32</v>
      </c>
      <c r="OT102" s="52"/>
      <c r="OU102" s="50"/>
      <c r="OV102" s="87" t="e">
        <f>#REF!</f>
        <v>#REF!</v>
      </c>
      <c r="PA102" s="73"/>
      <c r="PB102" s="73"/>
      <c r="PD102" s="35"/>
      <c r="PE102" s="35"/>
      <c r="PG102" s="31"/>
      <c r="PH102" s="228" t="s">
        <v>31</v>
      </c>
      <c r="PI102" s="229"/>
      <c r="PJ102" s="32"/>
      <c r="PM102" s="48" t="s">
        <v>32</v>
      </c>
      <c r="PN102" s="52"/>
      <c r="PO102" s="50"/>
      <c r="PP102" s="87">
        <f>PY100</f>
        <v>5</v>
      </c>
      <c r="PU102" s="73"/>
      <c r="PW102" s="35"/>
      <c r="PX102" s="35"/>
      <c r="PY102" s="86"/>
      <c r="PZ102" s="86"/>
      <c r="QA102" s="86"/>
      <c r="QB102" s="86"/>
      <c r="QC102" s="86"/>
      <c r="QD102" s="86"/>
      <c r="QE102" s="86"/>
      <c r="QF102" s="86"/>
      <c r="QG102" s="86"/>
      <c r="QH102" s="86"/>
      <c r="QI102" s="86"/>
      <c r="QJ102" s="86"/>
      <c r="QK102" s="86"/>
      <c r="QL102" s="86"/>
      <c r="QM102" s="86"/>
      <c r="QN102" s="86"/>
      <c r="QO102" s="86"/>
    </row>
    <row r="103" spans="1:457" ht="13.8" thickBot="1">
      <c r="B103" s="31"/>
      <c r="C103" s="230">
        <f>VLOOKUP(K$1,ORTALAMA!$A:$I,3,FALSE)</f>
        <v>3.5467287818054922</v>
      </c>
      <c r="D103" s="231"/>
      <c r="E103" s="34"/>
      <c r="H103" s="34"/>
      <c r="I103" s="34"/>
      <c r="J103" s="34"/>
      <c r="K103" s="113"/>
      <c r="P103" s="72">
        <f>VLOOKUP(K1,PUANTAJ!$A:$F,4, )</f>
        <v>30</v>
      </c>
      <c r="Q103" s="47"/>
      <c r="R103" s="39" t="s">
        <v>33</v>
      </c>
      <c r="S103" s="39"/>
      <c r="T103" s="85">
        <f>T101/P101*P103</f>
        <v>98.968009173763349</v>
      </c>
      <c r="V103" s="31"/>
      <c r="W103" s="230">
        <f>VLOOKUP(AE$1,ORTALAMA!$A:$I,3,FALSE)</f>
        <v>3.390901318294758</v>
      </c>
      <c r="X103" s="231"/>
      <c r="Y103" s="34"/>
      <c r="AB103" s="34"/>
      <c r="AC103" s="34"/>
      <c r="AD103" s="34"/>
      <c r="AE103" s="113"/>
      <c r="AJ103" s="72">
        <f>VLOOKUP(AE1,PUANTAJ!$A:$F,4, )</f>
        <v>22.5</v>
      </c>
      <c r="AK103" s="47"/>
      <c r="AL103" s="39" t="s">
        <v>33</v>
      </c>
      <c r="AM103" s="39"/>
      <c r="AN103" s="85">
        <f>AN101/AJ101*AJ103</f>
        <v>78.374418367346948</v>
      </c>
      <c r="AP103" s="31"/>
      <c r="AQ103" s="230">
        <f>VLOOKUP(AY$1,ORTALAMA!$A:$I,3,FALSE)</f>
        <v>3.5732468717351042</v>
      </c>
      <c r="AR103" s="231"/>
      <c r="AS103" s="34"/>
      <c r="AV103" s="34"/>
      <c r="AW103" s="34"/>
      <c r="AX103" s="34"/>
      <c r="AY103" s="113"/>
      <c r="BD103" s="72">
        <f>VLOOKUP(AY1,PUANTAJ!$A:$F,4, )</f>
        <v>30</v>
      </c>
      <c r="BE103" s="47"/>
      <c r="BF103" s="39" t="s">
        <v>33</v>
      </c>
      <c r="BG103" s="39"/>
      <c r="BH103" s="85">
        <f>BH101/BD101*BD103</f>
        <v>111.05951634850001</v>
      </c>
      <c r="BJ103" s="31"/>
      <c r="BK103" s="230">
        <f>VLOOKUP(BS$1,ORTALAMA!$A:$I,3,FALSE)</f>
        <v>3.5627659049924123</v>
      </c>
      <c r="BL103" s="231"/>
      <c r="BM103" s="34"/>
      <c r="BP103" s="34"/>
      <c r="BQ103" s="34"/>
      <c r="BR103" s="34"/>
      <c r="BS103" s="113"/>
      <c r="BX103" s="72">
        <f>VLOOKUP(BS1,PUANTAJ!$A:$F,4, )</f>
        <v>30</v>
      </c>
      <c r="BY103" s="47"/>
      <c r="BZ103" s="39" t="s">
        <v>33</v>
      </c>
      <c r="CA103" s="39"/>
      <c r="CB103" s="85">
        <f>CB101/BX101*BX103</f>
        <v>104.87426275303645</v>
      </c>
      <c r="CD103" s="31"/>
      <c r="CE103" s="230">
        <f>VLOOKUP(CM$1,ORTALAMA!$A:$I,3,FALSE)</f>
        <v>3.2868955626661482</v>
      </c>
      <c r="CF103" s="231"/>
      <c r="CG103" s="34"/>
      <c r="CJ103" s="34"/>
      <c r="CK103" s="34"/>
      <c r="CL103" s="34"/>
      <c r="CM103" s="113"/>
      <c r="CR103" s="72">
        <f>VLOOKUP(CM1,PUANTAJ!$A:$F,4, )</f>
        <v>30</v>
      </c>
      <c r="CS103" s="47"/>
      <c r="CT103" s="39" t="s">
        <v>33</v>
      </c>
      <c r="CU103" s="39"/>
      <c r="CV103" s="85">
        <f>CV101/CR101*CR103</f>
        <v>84.138746466307239</v>
      </c>
      <c r="CX103" s="31"/>
      <c r="CY103" s="230">
        <f>VLOOKUP(DG$1,ORTALAMA!$A:$I,3,FALSE)</f>
        <v>3.4790113647618117</v>
      </c>
      <c r="CZ103" s="231"/>
      <c r="DA103" s="34"/>
      <c r="DD103" s="34"/>
      <c r="DE103" s="34"/>
      <c r="DF103" s="34"/>
      <c r="DG103" s="113"/>
      <c r="DL103" s="72">
        <f>VLOOKUP(DG1,PUANTAJ!$A:$F,4, )</f>
        <v>30</v>
      </c>
      <c r="DM103" s="47"/>
      <c r="DN103" s="39" t="s">
        <v>33</v>
      </c>
      <c r="DO103" s="39"/>
      <c r="DP103" s="85">
        <f>DP101/DL101*DL103</f>
        <v>105.4728342857143</v>
      </c>
      <c r="DR103" s="31"/>
      <c r="DS103" s="230">
        <f>VLOOKUP(EA$1,ORTALAMA!$A:$I,3,FALSE)</f>
        <v>3.3290601016669195</v>
      </c>
      <c r="DT103" s="231"/>
      <c r="DU103" s="34"/>
      <c r="DX103" s="34"/>
      <c r="DY103" s="34"/>
      <c r="DZ103" s="34"/>
      <c r="EA103" s="113"/>
      <c r="EF103" s="72">
        <f>VLOOKUP(EA1,PUANTAJ!$A:$F,4, )-15</f>
        <v>37.5</v>
      </c>
      <c r="EG103" s="47"/>
      <c r="EH103" s="39" t="s">
        <v>33</v>
      </c>
      <c r="EI103" s="39"/>
      <c r="EJ103" s="85">
        <f>EJ101/EF101*EF103</f>
        <v>135.28045798194233</v>
      </c>
      <c r="EL103" s="31"/>
      <c r="EM103" s="230">
        <f>VLOOKUP(EU$1,ORTALAMA!$A:$I,3,FALSE)</f>
        <v>3.6964484786363281</v>
      </c>
      <c r="EN103" s="231"/>
      <c r="EO103" s="34"/>
      <c r="ER103" s="34"/>
      <c r="ES103" s="34"/>
      <c r="ET103" s="34"/>
      <c r="EU103" s="113"/>
      <c r="EZ103" s="72">
        <f>VLOOKUP(EU1,PUANTAJ!$A:$F,4, )</f>
        <v>30</v>
      </c>
      <c r="FA103" s="47"/>
      <c r="FB103" s="39" t="s">
        <v>33</v>
      </c>
      <c r="FC103" s="39"/>
      <c r="FD103" s="85">
        <f>FD101/EZ101*EZ103</f>
        <v>103.82157279081758</v>
      </c>
      <c r="FF103" s="31"/>
      <c r="FG103" s="230">
        <f>VLOOKUP(FO$1,ORTALAMA!$A:$I,3,FALSE)</f>
        <v>3.4975049255314259</v>
      </c>
      <c r="FH103" s="231"/>
      <c r="FI103" s="34"/>
      <c r="FL103" s="34"/>
      <c r="FM103" s="34"/>
      <c r="FN103" s="34"/>
      <c r="FO103" s="113"/>
      <c r="FT103" s="72">
        <f>VLOOKUP(FO1,PUANTAJ!$A:$F,4, )</f>
        <v>22.5</v>
      </c>
      <c r="FU103" s="47"/>
      <c r="FV103" s="39" t="s">
        <v>33</v>
      </c>
      <c r="FW103" s="39"/>
      <c r="FX103" s="85">
        <f>FX101/FT101*FT103</f>
        <v>71.992135824541805</v>
      </c>
      <c r="FZ103" s="31"/>
      <c r="GA103" s="230">
        <f>VLOOKUP(GI$1,ORTALAMA!$A:$I,3,FALSE)</f>
        <v>3.3489435700863237</v>
      </c>
      <c r="GB103" s="231"/>
      <c r="GC103" s="34"/>
      <c r="GF103" s="34"/>
      <c r="GG103" s="34"/>
      <c r="GH103" s="34"/>
      <c r="GI103" s="113"/>
      <c r="GN103" s="72">
        <f>VLOOKUP(GI1,PUANTAJ!$A:$F,4, )</f>
        <v>30</v>
      </c>
      <c r="GO103" s="47"/>
      <c r="GP103" s="39" t="s">
        <v>33</v>
      </c>
      <c r="GQ103" s="39"/>
      <c r="GR103" s="85">
        <f>GR101/GN101*GN103</f>
        <v>96.489837714285713</v>
      </c>
      <c r="GT103" s="31"/>
      <c r="GU103" s="230">
        <f>VLOOKUP(HC$1,ORTALAMA!$A:$I,3,FALSE)</f>
        <v>3.5641853752792443</v>
      </c>
      <c r="GV103" s="231"/>
      <c r="GW103" s="34"/>
      <c r="GZ103" s="34"/>
      <c r="HA103" s="34"/>
      <c r="HB103" s="34"/>
      <c r="HC103" s="113"/>
      <c r="HH103" s="72">
        <f>VLOOKUP(HC1,PUANTAJ!$A:$F,4, )-7.5</f>
        <v>30</v>
      </c>
      <c r="HI103" s="47"/>
      <c r="HJ103" s="39" t="s">
        <v>33</v>
      </c>
      <c r="HK103" s="39"/>
      <c r="HL103" s="85">
        <f>HL101/HH101*HH103</f>
        <v>94.438732252114647</v>
      </c>
      <c r="HN103" s="31"/>
      <c r="HO103" s="230">
        <f>VLOOKUP(HW$1,ORTALAMA!$A:$I,3,FALSE)</f>
        <v>3.2530531729598673</v>
      </c>
      <c r="HP103" s="231"/>
      <c r="HQ103" s="34"/>
      <c r="HT103" s="34"/>
      <c r="HU103" s="34"/>
      <c r="HV103" s="34"/>
      <c r="HW103" s="113"/>
      <c r="IB103" s="72">
        <f>VLOOKUP(HW1,PUANTAJ!$A:$F,4, )-7.5</f>
        <v>30</v>
      </c>
      <c r="IC103" s="47"/>
      <c r="ID103" s="39" t="s">
        <v>33</v>
      </c>
      <c r="IE103" s="39"/>
      <c r="IF103" s="85">
        <f>IF101/IB101*IB103</f>
        <v>93.599477979857312</v>
      </c>
      <c r="IH103" s="31"/>
      <c r="II103" s="230">
        <f>VLOOKUP(IQ$1,ORTALAMA!$A:$I,3,FALSE)</f>
        <v>3.5652081390594255</v>
      </c>
      <c r="IJ103" s="231"/>
      <c r="IK103" s="34"/>
      <c r="IN103" s="34"/>
      <c r="IO103" s="34"/>
      <c r="IP103" s="34"/>
      <c r="IQ103" s="113"/>
      <c r="IV103" s="72">
        <f>VLOOKUP(IQ1,PUANTAJ!$A:$F,4, )</f>
        <v>30</v>
      </c>
      <c r="IW103" s="47"/>
      <c r="IX103" s="39" t="s">
        <v>33</v>
      </c>
      <c r="IY103" s="39"/>
      <c r="IZ103" s="85">
        <f>IZ101/IV101*IV103</f>
        <v>109.762222338</v>
      </c>
      <c r="JB103" s="31"/>
      <c r="JC103" s="230">
        <f>VLOOKUP(JK$1,ORTALAMA!$A:$I,3,FALSE)</f>
        <v>3.2873060090728989</v>
      </c>
      <c r="JD103" s="231"/>
      <c r="JE103" s="34"/>
      <c r="JH103" s="34"/>
      <c r="JI103" s="34"/>
      <c r="JJ103" s="34"/>
      <c r="JK103" s="113"/>
      <c r="JP103" s="72">
        <f>VLOOKUP(JK1,PUANTAJ!$A:$F,4, )</f>
        <v>30</v>
      </c>
      <c r="JQ103" s="47"/>
      <c r="JR103" s="39" t="s">
        <v>33</v>
      </c>
      <c r="JS103" s="39"/>
      <c r="JT103" s="85">
        <f>JT101/JP101*JP103</f>
        <v>88.695694569445024</v>
      </c>
      <c r="JV103" s="31"/>
      <c r="JW103" s="230">
        <f>VLOOKUP(KE$1,ORTALAMA!$A:$I,3,FALSE)</f>
        <v>3.1291033412591367</v>
      </c>
      <c r="JX103" s="231"/>
      <c r="JY103" s="34"/>
      <c r="KB103" s="34"/>
      <c r="KC103" s="34"/>
      <c r="KD103" s="34"/>
      <c r="KE103" s="113"/>
      <c r="KJ103" s="72">
        <f>VLOOKUP(KE1,PUANTAJ!$A:$F,4, )</f>
        <v>30</v>
      </c>
      <c r="KK103" s="47"/>
      <c r="KL103" s="39" t="s">
        <v>33</v>
      </c>
      <c r="KM103" s="39"/>
      <c r="KN103" s="85">
        <f>KN101/KJ101*KJ103</f>
        <v>83.965707585587168</v>
      </c>
      <c r="KP103" s="31"/>
      <c r="KQ103" s="230">
        <f>VLOOKUP(KY$1,ORTALAMA!$A:$I,3,FALSE)</f>
        <v>3.2766687844209574</v>
      </c>
      <c r="KR103" s="231"/>
      <c r="KS103" s="34"/>
      <c r="KV103" s="34"/>
      <c r="KW103" s="34"/>
      <c r="KX103" s="34"/>
      <c r="KY103" s="113"/>
      <c r="LD103" s="72">
        <f>VLOOKUP(KY1,PUANTAJ!$A:$F,4, )</f>
        <v>30</v>
      </c>
      <c r="LE103" s="47"/>
      <c r="LF103" s="39" t="s">
        <v>33</v>
      </c>
      <c r="LG103" s="39"/>
      <c r="LH103" s="85" t="e">
        <f>LH101/LD101*LD103</f>
        <v>#VALUE!</v>
      </c>
      <c r="LJ103" s="31"/>
      <c r="LK103" s="230">
        <f>VLOOKUP(LS$1,ORTALAMA!$A:$I,3,FALSE)</f>
        <v>3.3251105538743548</v>
      </c>
      <c r="LL103" s="231"/>
      <c r="LM103" s="34"/>
      <c r="LP103" s="34"/>
      <c r="LQ103" s="34"/>
      <c r="LR103" s="34"/>
      <c r="LS103" s="113"/>
      <c r="LX103" s="72">
        <f>VLOOKUP(LS1,PUANTAJ!$A:$F,4, )</f>
        <v>30</v>
      </c>
      <c r="LY103" s="47"/>
      <c r="LZ103" s="39" t="s">
        <v>33</v>
      </c>
      <c r="MA103" s="39"/>
      <c r="MB103" s="85">
        <f>MB101/LX101*LX103</f>
        <v>86.576303857968654</v>
      </c>
      <c r="MD103" s="31"/>
      <c r="ME103" s="230">
        <f>VLOOKUP(MM$1,ORTALAMA!$A:$I,3,FALSE)</f>
        <v>3.3877188274864323</v>
      </c>
      <c r="MF103" s="231"/>
      <c r="MG103" s="34"/>
      <c r="MJ103" s="34"/>
      <c r="MK103" s="34"/>
      <c r="ML103" s="34"/>
      <c r="MM103" s="113"/>
      <c r="MR103" s="72">
        <f>VLOOKUP(MM1,PUANTAJ!$A:$F,4, )</f>
        <v>30</v>
      </c>
      <c r="MS103" s="47"/>
      <c r="MT103" s="39" t="s">
        <v>33</v>
      </c>
      <c r="MU103" s="39"/>
      <c r="MV103" s="85">
        <f>MV101/MR101*MR103</f>
        <v>108.60300770353699</v>
      </c>
      <c r="MX103" s="31"/>
      <c r="MY103" s="230">
        <f>VLOOKUP(NG$1,ORTALAMA!$A:$I,3,FALSE)</f>
        <v>3.4285639002954769</v>
      </c>
      <c r="MZ103" s="231"/>
      <c r="NA103" s="34"/>
      <c r="ND103" s="34"/>
      <c r="NE103" s="34"/>
      <c r="NF103" s="34"/>
      <c r="NG103" s="113"/>
      <c r="NL103" s="72">
        <f>VLOOKUP(NG1,PUANTAJ!$A:$F,4, )</f>
        <v>30</v>
      </c>
      <c r="NM103" s="47"/>
      <c r="NN103" s="39" t="s">
        <v>33</v>
      </c>
      <c r="NO103" s="39"/>
      <c r="NP103" s="85">
        <f>NP101/NL101*NL103</f>
        <v>86.367835751683003</v>
      </c>
      <c r="NR103" s="31"/>
      <c r="NS103" s="230">
        <f>VLOOKUP(OA$1,ORTALAMA!$A:$I,3,FALSE)</f>
        <v>3.174740488038724</v>
      </c>
      <c r="NT103" s="231"/>
      <c r="NU103" s="34"/>
      <c r="NX103" s="34"/>
      <c r="NY103" s="34"/>
      <c r="NZ103" s="34"/>
      <c r="OA103" s="113"/>
      <c r="OF103" s="72">
        <f>VLOOKUP(OA1,PUANTAJ!$A:$F,4, )</f>
        <v>30</v>
      </c>
      <c r="OG103" s="47"/>
      <c r="OH103" s="39" t="s">
        <v>33</v>
      </c>
      <c r="OI103" s="39"/>
      <c r="OJ103" s="85">
        <f>OJ101/OF101*OF103</f>
        <v>90.728842715666573</v>
      </c>
      <c r="OL103" s="212"/>
      <c r="OM103" s="31"/>
      <c r="ON103" s="230">
        <f>VLOOKUP(OV$1,ORTALAMA!$A:$I,3,FALSE)</f>
        <v>3.2478858921026323</v>
      </c>
      <c r="OO103" s="231"/>
      <c r="OP103" s="34"/>
      <c r="OS103" s="34"/>
      <c r="OT103" s="34"/>
      <c r="OU103" s="34"/>
      <c r="OV103" s="113"/>
      <c r="PA103" s="72">
        <f>VLOOKUP(OV1,PUANTAJ!$A:$F,4, )</f>
        <v>0</v>
      </c>
      <c r="PB103" s="72"/>
      <c r="PC103" s="47"/>
      <c r="PD103" s="39" t="s">
        <v>33</v>
      </c>
      <c r="PE103" s="39"/>
      <c r="PG103" s="31"/>
      <c r="PH103" s="230">
        <f>VLOOKUP(PP$1,ORTALAMA!$A:$I,3,FALSE)</f>
        <v>3.4661971407705692</v>
      </c>
      <c r="PI103" s="231"/>
      <c r="PJ103" s="34"/>
      <c r="PM103" s="34"/>
      <c r="PN103" s="34"/>
      <c r="PO103" s="34"/>
      <c r="PP103" s="113"/>
      <c r="PU103" s="72">
        <f>VLOOKUP(PP1,PUANTAJ!$A:$F,4, )-7.5</f>
        <v>30</v>
      </c>
      <c r="PV103" s="47"/>
      <c r="PW103" s="39" t="s">
        <v>33</v>
      </c>
      <c r="PX103" s="39"/>
      <c r="PY103" s="85">
        <f>PY101/PU101*PU103</f>
        <v>82.443511483589688</v>
      </c>
      <c r="PZ103" s="86"/>
      <c r="QA103" s="86"/>
      <c r="QB103" s="86"/>
      <c r="QC103" s="86"/>
      <c r="QD103" s="86"/>
      <c r="QE103" s="86"/>
      <c r="QF103" s="86"/>
      <c r="QG103" s="86"/>
      <c r="QH103" s="86"/>
      <c r="QI103" s="86"/>
      <c r="QJ103" s="86"/>
      <c r="QK103" s="86"/>
      <c r="QL103" s="86"/>
      <c r="QM103" s="86"/>
      <c r="QN103" s="86"/>
      <c r="QO103" s="86"/>
    </row>
    <row r="104" spans="1:457" ht="13.8" thickBot="1">
      <c r="B104" s="36"/>
      <c r="C104" s="37"/>
      <c r="D104" s="37"/>
      <c r="E104" s="38"/>
      <c r="H104" s="49" t="s">
        <v>9</v>
      </c>
      <c r="I104" s="53"/>
      <c r="J104" s="51"/>
      <c r="K104" s="88">
        <f>D109*C103</f>
        <v>0</v>
      </c>
      <c r="L104" s="32"/>
      <c r="M104" s="32"/>
      <c r="N104" s="32"/>
      <c r="P104" s="16"/>
      <c r="R104" s="108" t="s">
        <v>91</v>
      </c>
      <c r="S104" s="108"/>
      <c r="T104" s="109">
        <f>L107</f>
        <v>0</v>
      </c>
      <c r="V104" s="36"/>
      <c r="W104" s="37"/>
      <c r="X104" s="37"/>
      <c r="Y104" s="38"/>
      <c r="AB104" s="49" t="s">
        <v>9</v>
      </c>
      <c r="AC104" s="53"/>
      <c r="AD104" s="51"/>
      <c r="AE104" s="88">
        <f>X109*W103</f>
        <v>0</v>
      </c>
      <c r="AF104" s="32"/>
      <c r="AG104" s="32"/>
      <c r="AH104" s="32"/>
      <c r="AJ104" s="16"/>
      <c r="AL104" s="108" t="s">
        <v>91</v>
      </c>
      <c r="AM104" s="108"/>
      <c r="AN104" s="109">
        <f>AF107</f>
        <v>0</v>
      </c>
      <c r="AP104" s="36"/>
      <c r="AQ104" s="37"/>
      <c r="AR104" s="37"/>
      <c r="AS104" s="38"/>
      <c r="AV104" s="49" t="s">
        <v>9</v>
      </c>
      <c r="AW104" s="53"/>
      <c r="AX104" s="51"/>
      <c r="AY104" s="88">
        <f>AR109*AQ103</f>
        <v>0</v>
      </c>
      <c r="AZ104" s="32"/>
      <c r="BA104" s="32"/>
      <c r="BB104" s="32"/>
      <c r="BD104" s="16"/>
      <c r="BF104" s="108" t="s">
        <v>91</v>
      </c>
      <c r="BG104" s="108"/>
      <c r="BH104" s="109">
        <f>AZ107</f>
        <v>0</v>
      </c>
      <c r="BJ104" s="36"/>
      <c r="BK104" s="37"/>
      <c r="BL104" s="37"/>
      <c r="BM104" s="38"/>
      <c r="BP104" s="49" t="s">
        <v>9</v>
      </c>
      <c r="BQ104" s="53"/>
      <c r="BR104" s="51"/>
      <c r="BS104" s="88">
        <f>BL109*BK103</f>
        <v>0</v>
      </c>
      <c r="BT104" s="32"/>
      <c r="BU104" s="32"/>
      <c r="BV104" s="32"/>
      <c r="BX104" s="16"/>
      <c r="BZ104" s="108" t="s">
        <v>91</v>
      </c>
      <c r="CA104" s="108"/>
      <c r="CB104" s="109">
        <f>BT107</f>
        <v>0</v>
      </c>
      <c r="CD104" s="36"/>
      <c r="CE104" s="37"/>
      <c r="CF104" s="37"/>
      <c r="CG104" s="38"/>
      <c r="CJ104" s="49" t="s">
        <v>9</v>
      </c>
      <c r="CK104" s="53"/>
      <c r="CL104" s="51"/>
      <c r="CM104" s="88">
        <f>CF109*CE103</f>
        <v>0</v>
      </c>
      <c r="CN104" s="32"/>
      <c r="CO104" s="32"/>
      <c r="CP104" s="32"/>
      <c r="CR104" s="16"/>
      <c r="CT104" s="108" t="s">
        <v>91</v>
      </c>
      <c r="CU104" s="108"/>
      <c r="CV104" s="109">
        <f>CN107</f>
        <v>0</v>
      </c>
      <c r="CX104" s="36"/>
      <c r="CY104" s="37"/>
      <c r="CZ104" s="37"/>
      <c r="DA104" s="38"/>
      <c r="DD104" s="49" t="s">
        <v>9</v>
      </c>
      <c r="DE104" s="53"/>
      <c r="DF104" s="51"/>
      <c r="DG104" s="88">
        <f>CZ109*CY103</f>
        <v>26.092585235713589</v>
      </c>
      <c r="DH104" s="32"/>
      <c r="DI104" s="32"/>
      <c r="DJ104" s="32"/>
      <c r="DL104" s="16"/>
      <c r="DN104" s="108" t="s">
        <v>91</v>
      </c>
      <c r="DO104" s="108"/>
      <c r="DP104" s="109">
        <f>DH107</f>
        <v>0</v>
      </c>
      <c r="DR104" s="36"/>
      <c r="DS104" s="37"/>
      <c r="DT104" s="37"/>
      <c r="DU104" s="38"/>
      <c r="DX104" s="49" t="s">
        <v>9</v>
      </c>
      <c r="DY104" s="53"/>
      <c r="DZ104" s="51"/>
      <c r="EA104" s="88">
        <f>DT109*DS103</f>
        <v>0</v>
      </c>
      <c r="EB104" s="32"/>
      <c r="EC104" s="32"/>
      <c r="ED104" s="32"/>
      <c r="EF104" s="16"/>
      <c r="EH104" s="108" t="s">
        <v>91</v>
      </c>
      <c r="EI104" s="108"/>
      <c r="EJ104" s="109">
        <f>EB107</f>
        <v>0</v>
      </c>
      <c r="EL104" s="36"/>
      <c r="EM104" s="37"/>
      <c r="EN104" s="37"/>
      <c r="EO104" s="38"/>
      <c r="ER104" s="49" t="s">
        <v>9</v>
      </c>
      <c r="ES104" s="53"/>
      <c r="ET104" s="51"/>
      <c r="EU104" s="88">
        <f>EN109*EM103</f>
        <v>0</v>
      </c>
      <c r="EV104" s="32"/>
      <c r="EW104" s="32"/>
      <c r="EX104" s="32"/>
      <c r="EZ104" s="16"/>
      <c r="FB104" s="108" t="s">
        <v>91</v>
      </c>
      <c r="FC104" s="108"/>
      <c r="FD104" s="109">
        <f>EV107</f>
        <v>0</v>
      </c>
      <c r="FF104" s="36"/>
      <c r="FG104" s="37"/>
      <c r="FH104" s="37"/>
      <c r="FI104" s="38"/>
      <c r="FL104" s="49" t="s">
        <v>9</v>
      </c>
      <c r="FM104" s="53"/>
      <c r="FN104" s="51"/>
      <c r="FO104" s="88">
        <f>FH109*FG103</f>
        <v>0</v>
      </c>
      <c r="FP104" s="32"/>
      <c r="FQ104" s="32"/>
      <c r="FR104" s="32"/>
      <c r="FT104" s="16"/>
      <c r="FV104" s="108" t="s">
        <v>91</v>
      </c>
      <c r="FW104" s="108"/>
      <c r="FX104" s="109">
        <f>FP107</f>
        <v>0</v>
      </c>
      <c r="FZ104" s="36"/>
      <c r="GA104" s="37"/>
      <c r="GB104" s="37"/>
      <c r="GC104" s="38"/>
      <c r="GF104" s="49" t="s">
        <v>9</v>
      </c>
      <c r="GG104" s="53"/>
      <c r="GH104" s="51"/>
      <c r="GI104" s="88">
        <f>GB109*GA103</f>
        <v>0</v>
      </c>
      <c r="GJ104" s="32"/>
      <c r="GK104" s="32"/>
      <c r="GL104" s="32"/>
      <c r="GN104" s="16"/>
      <c r="GP104" s="108" t="s">
        <v>91</v>
      </c>
      <c r="GQ104" s="108"/>
      <c r="GR104" s="109">
        <f>GJ107</f>
        <v>0</v>
      </c>
      <c r="GT104" s="36"/>
      <c r="GU104" s="37"/>
      <c r="GV104" s="37"/>
      <c r="GW104" s="38"/>
      <c r="GZ104" s="49" t="s">
        <v>9</v>
      </c>
      <c r="HA104" s="53"/>
      <c r="HB104" s="51"/>
      <c r="HC104" s="88">
        <f>GV109*GU103</f>
        <v>0</v>
      </c>
      <c r="HD104" s="32"/>
      <c r="HE104" s="32"/>
      <c r="HF104" s="32"/>
      <c r="HH104" s="16"/>
      <c r="HJ104" s="108" t="s">
        <v>91</v>
      </c>
      <c r="HK104" s="108"/>
      <c r="HL104" s="109">
        <f>HD107</f>
        <v>0</v>
      </c>
      <c r="HN104" s="36"/>
      <c r="HO104" s="37"/>
      <c r="HP104" s="37"/>
      <c r="HQ104" s="38"/>
      <c r="HT104" s="49" t="s">
        <v>9</v>
      </c>
      <c r="HU104" s="53"/>
      <c r="HV104" s="51"/>
      <c r="HW104" s="88">
        <f>HP109*HO103</f>
        <v>0</v>
      </c>
      <c r="HX104" s="32"/>
      <c r="HY104" s="32"/>
      <c r="HZ104" s="32"/>
      <c r="IB104" s="16"/>
      <c r="ID104" s="108" t="s">
        <v>91</v>
      </c>
      <c r="IE104" s="108"/>
      <c r="IF104" s="109">
        <f>HX107</f>
        <v>0</v>
      </c>
      <c r="IH104" s="36"/>
      <c r="II104" s="37"/>
      <c r="IJ104" s="37"/>
      <c r="IK104" s="38"/>
      <c r="IN104" s="49" t="s">
        <v>9</v>
      </c>
      <c r="IO104" s="53"/>
      <c r="IP104" s="51"/>
      <c r="IQ104" s="88">
        <f>IJ109*II103</f>
        <v>0</v>
      </c>
      <c r="IR104" s="32"/>
      <c r="IS104" s="32"/>
      <c r="IT104" s="32"/>
      <c r="IV104" s="16"/>
      <c r="IX104" s="108" t="s">
        <v>91</v>
      </c>
      <c r="IY104" s="108"/>
      <c r="IZ104" s="109">
        <f>IR107</f>
        <v>0</v>
      </c>
      <c r="JB104" s="36"/>
      <c r="JC104" s="37"/>
      <c r="JD104" s="37"/>
      <c r="JE104" s="38"/>
      <c r="JH104" s="49" t="s">
        <v>9</v>
      </c>
      <c r="JI104" s="53"/>
      <c r="JJ104" s="51"/>
      <c r="JK104" s="88">
        <f>JD109*JC103</f>
        <v>172.58356547632718</v>
      </c>
      <c r="JL104" s="32"/>
      <c r="JM104" s="32"/>
      <c r="JN104" s="32"/>
      <c r="JP104" s="16"/>
      <c r="JR104" s="108" t="s">
        <v>91</v>
      </c>
      <c r="JS104" s="108"/>
      <c r="JT104" s="109">
        <f>JL107</f>
        <v>0</v>
      </c>
      <c r="JV104" s="36"/>
      <c r="JW104" s="37"/>
      <c r="JX104" s="37"/>
      <c r="JY104" s="38"/>
      <c r="KB104" s="49" t="s">
        <v>9</v>
      </c>
      <c r="KC104" s="53"/>
      <c r="KD104" s="51"/>
      <c r="KE104" s="88">
        <f>JX109*JW103</f>
        <v>140.80965035666114</v>
      </c>
      <c r="KF104" s="32"/>
      <c r="KG104" s="32"/>
      <c r="KH104" s="32"/>
      <c r="KJ104" s="16"/>
      <c r="KL104" s="108" t="s">
        <v>91</v>
      </c>
      <c r="KM104" s="108"/>
      <c r="KN104" s="109">
        <f>KF107</f>
        <v>0</v>
      </c>
      <c r="KP104" s="36"/>
      <c r="KQ104" s="37"/>
      <c r="KR104" s="37"/>
      <c r="KS104" s="38"/>
      <c r="KV104" s="49" t="s">
        <v>9</v>
      </c>
      <c r="KW104" s="53"/>
      <c r="KX104" s="51"/>
      <c r="KY104" s="88">
        <f>KR109*KQ103</f>
        <v>0</v>
      </c>
      <c r="KZ104" s="32"/>
      <c r="LA104" s="32"/>
      <c r="LB104" s="32"/>
      <c r="LD104" s="16"/>
      <c r="LF104" s="108" t="s">
        <v>91</v>
      </c>
      <c r="LG104" s="108"/>
      <c r="LH104" s="109">
        <f>KZ107</f>
        <v>0</v>
      </c>
      <c r="LJ104" s="36"/>
      <c r="LK104" s="37"/>
      <c r="LL104" s="37"/>
      <c r="LM104" s="38"/>
      <c r="LP104" s="49" t="s">
        <v>9</v>
      </c>
      <c r="LQ104" s="53"/>
      <c r="LR104" s="51"/>
      <c r="LS104" s="88">
        <f>LL109*LK103</f>
        <v>0</v>
      </c>
      <c r="LT104" s="32"/>
      <c r="LU104" s="32"/>
      <c r="LV104" s="32"/>
      <c r="LX104" s="16"/>
      <c r="LZ104" s="108" t="s">
        <v>91</v>
      </c>
      <c r="MA104" s="108"/>
      <c r="MB104" s="109">
        <f>LT107</f>
        <v>0</v>
      </c>
      <c r="MD104" s="36"/>
      <c r="ME104" s="37"/>
      <c r="MF104" s="37"/>
      <c r="MG104" s="38"/>
      <c r="MJ104" s="49" t="s">
        <v>9</v>
      </c>
      <c r="MK104" s="53"/>
      <c r="ML104" s="51"/>
      <c r="MM104" s="88">
        <f>MF109*ME103</f>
        <v>0</v>
      </c>
      <c r="MN104" s="32"/>
      <c r="MO104" s="32"/>
      <c r="MP104" s="32"/>
      <c r="MR104" s="16"/>
      <c r="MT104" s="108" t="s">
        <v>91</v>
      </c>
      <c r="MU104" s="108"/>
      <c r="MV104" s="109">
        <f>MN107</f>
        <v>0</v>
      </c>
      <c r="MX104" s="36"/>
      <c r="MY104" s="37"/>
      <c r="MZ104" s="37"/>
      <c r="NA104" s="38"/>
      <c r="ND104" s="49" t="s">
        <v>9</v>
      </c>
      <c r="NE104" s="53"/>
      <c r="NF104" s="51"/>
      <c r="NG104" s="88">
        <f>MZ109*MY103</f>
        <v>0</v>
      </c>
      <c r="NH104" s="32"/>
      <c r="NI104" s="32"/>
      <c r="NJ104" s="32"/>
      <c r="NL104" s="16"/>
      <c r="NN104" s="108" t="s">
        <v>91</v>
      </c>
      <c r="NO104" s="108"/>
      <c r="NP104" s="109">
        <f>NH107</f>
        <v>0</v>
      </c>
      <c r="NR104" s="36"/>
      <c r="NS104" s="37"/>
      <c r="NT104" s="37"/>
      <c r="NU104" s="38"/>
      <c r="NX104" s="49" t="s">
        <v>9</v>
      </c>
      <c r="NY104" s="53"/>
      <c r="NZ104" s="51"/>
      <c r="OA104" s="88">
        <f>NT109*NS103</f>
        <v>0</v>
      </c>
      <c r="OB104" s="32"/>
      <c r="OC104" s="32"/>
      <c r="OD104" s="32"/>
      <c r="OF104" s="16"/>
      <c r="OH104" s="108" t="s">
        <v>91</v>
      </c>
      <c r="OI104" s="108"/>
      <c r="OJ104" s="109">
        <f>OB107</f>
        <v>0</v>
      </c>
      <c r="OL104" s="213"/>
      <c r="OM104" s="36"/>
      <c r="ON104" s="37"/>
      <c r="OO104" s="37"/>
      <c r="OP104" s="38"/>
      <c r="OS104" s="49" t="s">
        <v>9</v>
      </c>
      <c r="OT104" s="53"/>
      <c r="OU104" s="51"/>
      <c r="OV104" s="88">
        <f>OO109*ON103</f>
        <v>0</v>
      </c>
      <c r="OW104" s="32"/>
      <c r="OX104" s="32"/>
      <c r="OY104" s="32"/>
      <c r="PA104" s="16"/>
      <c r="PB104" s="16"/>
      <c r="PD104" s="108" t="s">
        <v>91</v>
      </c>
      <c r="PE104" s="108"/>
      <c r="PG104" s="36"/>
      <c r="PH104" s="37"/>
      <c r="PI104" s="37"/>
      <c r="PJ104" s="38"/>
      <c r="PM104" s="49" t="s">
        <v>9</v>
      </c>
      <c r="PN104" s="53"/>
      <c r="PO104" s="51"/>
      <c r="PP104" s="88">
        <f>PI109*PH103</f>
        <v>0</v>
      </c>
      <c r="PQ104" s="32"/>
      <c r="PR104" s="32"/>
      <c r="PS104" s="32"/>
      <c r="PU104" s="16"/>
      <c r="PW104" s="108" t="s">
        <v>91</v>
      </c>
      <c r="PX104" s="108"/>
      <c r="PY104" s="109">
        <f>PQ107</f>
        <v>0</v>
      </c>
      <c r="PZ104" s="109"/>
      <c r="QA104" s="109"/>
      <c r="QB104" s="109"/>
      <c r="QC104" s="109"/>
      <c r="QD104" s="109"/>
      <c r="QE104" s="109"/>
      <c r="QF104" s="109"/>
      <c r="QG104" s="109"/>
      <c r="QH104" s="109"/>
      <c r="QI104" s="109"/>
      <c r="QJ104" s="109"/>
      <c r="QK104" s="109"/>
      <c r="QL104" s="109"/>
      <c r="QM104" s="109"/>
      <c r="QN104" s="109"/>
      <c r="QO104" s="109"/>
    </row>
    <row r="105" spans="1:457" ht="14.4" thickTop="1" thickBot="1">
      <c r="B105" s="3"/>
      <c r="C105" s="232" t="s">
        <v>45</v>
      </c>
      <c r="D105" s="233"/>
      <c r="E105" s="69" t="s">
        <v>46</v>
      </c>
      <c r="F105" s="69"/>
      <c r="G105" s="69" t="s">
        <v>30</v>
      </c>
      <c r="L105" s="41"/>
      <c r="M105" s="41"/>
      <c r="N105" s="41"/>
      <c r="P105" s="60">
        <f>P103+P101</f>
        <v>225</v>
      </c>
      <c r="Q105" s="56">
        <f>Q103+Q101</f>
        <v>195</v>
      </c>
      <c r="R105" s="42" t="s">
        <v>34</v>
      </c>
      <c r="S105" s="42"/>
      <c r="T105" s="85">
        <f>T103+T101+T104</f>
        <v>742.26006880322507</v>
      </c>
      <c r="V105" s="3"/>
      <c r="W105" s="232" t="s">
        <v>45</v>
      </c>
      <c r="X105" s="233"/>
      <c r="Y105" s="69" t="s">
        <v>46</v>
      </c>
      <c r="Z105" s="69"/>
      <c r="AA105" s="69" t="s">
        <v>30</v>
      </c>
      <c r="AF105" s="41"/>
      <c r="AG105" s="41"/>
      <c r="AH105" s="41"/>
      <c r="AJ105" s="60">
        <f>AJ103+AJ101</f>
        <v>180</v>
      </c>
      <c r="AK105" s="56">
        <f>AK103+AK101</f>
        <v>157.5</v>
      </c>
      <c r="AL105" s="42" t="s">
        <v>34</v>
      </c>
      <c r="AM105" s="42"/>
      <c r="AN105" s="85">
        <f>AN103+AN101+AN104</f>
        <v>626.99534693877558</v>
      </c>
      <c r="AP105" s="3"/>
      <c r="AQ105" s="232" t="s">
        <v>45</v>
      </c>
      <c r="AR105" s="233"/>
      <c r="AS105" s="69" t="s">
        <v>46</v>
      </c>
      <c r="AT105" s="69"/>
      <c r="AU105" s="69" t="s">
        <v>30</v>
      </c>
      <c r="AZ105" s="41"/>
      <c r="BA105" s="41"/>
      <c r="BB105" s="41"/>
      <c r="BD105" s="60">
        <f>BD103+BD101</f>
        <v>225</v>
      </c>
      <c r="BE105" s="56">
        <f>BE103+BE101</f>
        <v>195</v>
      </c>
      <c r="BF105" s="42" t="s">
        <v>34</v>
      </c>
      <c r="BG105" s="42"/>
      <c r="BH105" s="85">
        <f>BH103+BH101+BH104</f>
        <v>832.9463726137501</v>
      </c>
      <c r="BJ105" s="3"/>
      <c r="BK105" s="232" t="s">
        <v>45</v>
      </c>
      <c r="BL105" s="233"/>
      <c r="BM105" s="69" t="s">
        <v>46</v>
      </c>
      <c r="BN105" s="69"/>
      <c r="BO105" s="69" t="s">
        <v>30</v>
      </c>
      <c r="BT105" s="41"/>
      <c r="BU105" s="41"/>
      <c r="BV105" s="41"/>
      <c r="BX105" s="60">
        <f>BX103+BX101</f>
        <v>225</v>
      </c>
      <c r="BY105" s="56">
        <f>BY103+BY101</f>
        <v>195</v>
      </c>
      <c r="BZ105" s="42" t="s">
        <v>34</v>
      </c>
      <c r="CA105" s="42"/>
      <c r="CB105" s="85">
        <f>CB103+CB101+CB104</f>
        <v>786.55697064777337</v>
      </c>
      <c r="CD105" s="3"/>
      <c r="CE105" s="232" t="s">
        <v>45</v>
      </c>
      <c r="CF105" s="233"/>
      <c r="CG105" s="69" t="s">
        <v>46</v>
      </c>
      <c r="CH105" s="69"/>
      <c r="CI105" s="69" t="s">
        <v>30</v>
      </c>
      <c r="CN105" s="41"/>
      <c r="CO105" s="41"/>
      <c r="CP105" s="41"/>
      <c r="CR105" s="60">
        <f>CR103+CR101</f>
        <v>225</v>
      </c>
      <c r="CS105" s="56">
        <f>CS103+CS101</f>
        <v>195</v>
      </c>
      <c r="CT105" s="42" t="s">
        <v>34</v>
      </c>
      <c r="CU105" s="42"/>
      <c r="CV105" s="85">
        <f>CV103+CV101+CV104</f>
        <v>631.04059849730425</v>
      </c>
      <c r="CX105" s="3"/>
      <c r="CY105" s="232" t="s">
        <v>45</v>
      </c>
      <c r="CZ105" s="233"/>
      <c r="DA105" s="69" t="s">
        <v>46</v>
      </c>
      <c r="DB105" s="69"/>
      <c r="DC105" s="69" t="s">
        <v>30</v>
      </c>
      <c r="DH105" s="41"/>
      <c r="DI105" s="41"/>
      <c r="DJ105" s="41"/>
      <c r="DL105" s="60">
        <f>DL103+DL101</f>
        <v>217.5</v>
      </c>
      <c r="DM105" s="56">
        <f>DM103+DM101</f>
        <v>187.5</v>
      </c>
      <c r="DN105" s="42" t="s">
        <v>34</v>
      </c>
      <c r="DO105" s="42"/>
      <c r="DP105" s="85">
        <f>DP103+DP101+DP104</f>
        <v>764.67804857142869</v>
      </c>
      <c r="DR105" s="3"/>
      <c r="DS105" s="232" t="s">
        <v>45</v>
      </c>
      <c r="DT105" s="233"/>
      <c r="DU105" s="69" t="s">
        <v>46</v>
      </c>
      <c r="DV105" s="69"/>
      <c r="DW105" s="69" t="s">
        <v>30</v>
      </c>
      <c r="EB105" s="41"/>
      <c r="EC105" s="41"/>
      <c r="ED105" s="41"/>
      <c r="EF105" s="60">
        <f>EF103+EF101</f>
        <v>225</v>
      </c>
      <c r="EG105" s="56">
        <f>EG103+EG101</f>
        <v>187.5</v>
      </c>
      <c r="EH105" s="42" t="s">
        <v>34</v>
      </c>
      <c r="EI105" s="42"/>
      <c r="EJ105" s="85">
        <f>EJ103+EJ101+EJ104</f>
        <v>811.68274789165389</v>
      </c>
      <c r="EL105" s="3"/>
      <c r="EM105" s="232" t="s">
        <v>45</v>
      </c>
      <c r="EN105" s="233"/>
      <c r="EO105" s="69" t="s">
        <v>46</v>
      </c>
      <c r="EP105" s="69"/>
      <c r="EQ105" s="69" t="s">
        <v>30</v>
      </c>
      <c r="EV105" s="41"/>
      <c r="EW105" s="41"/>
      <c r="EX105" s="41"/>
      <c r="EZ105" s="60">
        <f>EZ103+EZ101</f>
        <v>225</v>
      </c>
      <c r="FA105" s="56">
        <f>FA103+FA101</f>
        <v>195</v>
      </c>
      <c r="FB105" s="42" t="s">
        <v>34</v>
      </c>
      <c r="FC105" s="42"/>
      <c r="FD105" s="85">
        <f>FD103+FD101+FD104</f>
        <v>778.66179593113179</v>
      </c>
      <c r="FF105" s="3"/>
      <c r="FG105" s="232" t="s">
        <v>45</v>
      </c>
      <c r="FH105" s="233"/>
      <c r="FI105" s="69" t="s">
        <v>46</v>
      </c>
      <c r="FJ105" s="69"/>
      <c r="FK105" s="69" t="s">
        <v>30</v>
      </c>
      <c r="FP105" s="41"/>
      <c r="FQ105" s="41"/>
      <c r="FR105" s="41"/>
      <c r="FT105" s="60">
        <f>FT103+FT101</f>
        <v>157.5</v>
      </c>
      <c r="FU105" s="56">
        <f>FU103+FU101</f>
        <v>135</v>
      </c>
      <c r="FV105" s="42" t="s">
        <v>34</v>
      </c>
      <c r="FW105" s="42"/>
      <c r="FX105" s="85">
        <f>FX103+FX101+FX104</f>
        <v>503.94495077179261</v>
      </c>
      <c r="FZ105" s="3"/>
      <c r="GA105" s="232" t="s">
        <v>45</v>
      </c>
      <c r="GB105" s="233"/>
      <c r="GC105" s="69" t="s">
        <v>46</v>
      </c>
      <c r="GD105" s="69"/>
      <c r="GE105" s="69" t="s">
        <v>30</v>
      </c>
      <c r="GJ105" s="41"/>
      <c r="GK105" s="41"/>
      <c r="GL105" s="41"/>
      <c r="GN105" s="60">
        <f>GN103+GN101</f>
        <v>217.5</v>
      </c>
      <c r="GO105" s="56">
        <f>GO103+GO101</f>
        <v>187.5</v>
      </c>
      <c r="GP105" s="42" t="s">
        <v>34</v>
      </c>
      <c r="GQ105" s="42"/>
      <c r="GR105" s="85">
        <f>GR103+GR101+GR104</f>
        <v>699.55132342857144</v>
      </c>
      <c r="GT105" s="3"/>
      <c r="GU105" s="232" t="s">
        <v>45</v>
      </c>
      <c r="GV105" s="233"/>
      <c r="GW105" s="69" t="s">
        <v>46</v>
      </c>
      <c r="GX105" s="69"/>
      <c r="GY105" s="69" t="s">
        <v>30</v>
      </c>
      <c r="HD105" s="41"/>
      <c r="HE105" s="41"/>
      <c r="HF105" s="41"/>
      <c r="HH105" s="60">
        <f>HH103+HH101</f>
        <v>225</v>
      </c>
      <c r="HI105" s="56">
        <f>HI103+HI101</f>
        <v>195</v>
      </c>
      <c r="HJ105" s="42" t="s">
        <v>34</v>
      </c>
      <c r="HK105" s="42"/>
      <c r="HL105" s="85">
        <f>HL103+HL101+HL104</f>
        <v>708.29049189085981</v>
      </c>
      <c r="HN105" s="3"/>
      <c r="HO105" s="232" t="s">
        <v>45</v>
      </c>
      <c r="HP105" s="233"/>
      <c r="HQ105" s="69" t="s">
        <v>46</v>
      </c>
      <c r="HR105" s="69"/>
      <c r="HS105" s="69" t="s">
        <v>30</v>
      </c>
      <c r="HX105" s="41"/>
      <c r="HY105" s="41"/>
      <c r="HZ105" s="41"/>
      <c r="IB105" s="60">
        <f>IB103+IB101</f>
        <v>210</v>
      </c>
      <c r="IC105" s="56">
        <f>IC103+IC101</f>
        <v>180</v>
      </c>
      <c r="ID105" s="42" t="s">
        <v>34</v>
      </c>
      <c r="IE105" s="42"/>
      <c r="IF105" s="85">
        <f>IF103+IF101+IF104</f>
        <v>655.19634585900121</v>
      </c>
      <c r="IH105" s="3"/>
      <c r="II105" s="232" t="s">
        <v>45</v>
      </c>
      <c r="IJ105" s="233"/>
      <c r="IK105" s="69" t="s">
        <v>46</v>
      </c>
      <c r="IL105" s="69"/>
      <c r="IM105" s="69" t="s">
        <v>30</v>
      </c>
      <c r="IR105" s="41"/>
      <c r="IS105" s="41"/>
      <c r="IT105" s="41"/>
      <c r="IV105" s="60">
        <f>IV103+IV101</f>
        <v>225</v>
      </c>
      <c r="IW105" s="56">
        <f>IW103+IW101</f>
        <v>195</v>
      </c>
      <c r="IX105" s="42" t="s">
        <v>34</v>
      </c>
      <c r="IY105" s="42"/>
      <c r="IZ105" s="85">
        <f>IZ103+IZ101+IZ104</f>
        <v>823.21666753500006</v>
      </c>
      <c r="JB105" s="3"/>
      <c r="JC105" s="232" t="s">
        <v>45</v>
      </c>
      <c r="JD105" s="233"/>
      <c r="JE105" s="69" t="s">
        <v>46</v>
      </c>
      <c r="JF105" s="69"/>
      <c r="JG105" s="69" t="s">
        <v>30</v>
      </c>
      <c r="JL105" s="41"/>
      <c r="JM105" s="41"/>
      <c r="JN105" s="41"/>
      <c r="JP105" s="60">
        <f>JP103+JP101</f>
        <v>172.5</v>
      </c>
      <c r="JQ105" s="56">
        <f>JQ103+JQ101</f>
        <v>142.5</v>
      </c>
      <c r="JR105" s="42" t="s">
        <v>34</v>
      </c>
      <c r="JS105" s="42"/>
      <c r="JT105" s="85">
        <f>JT103+JT101+JT104</f>
        <v>510.0002437743089</v>
      </c>
      <c r="JV105" s="3"/>
      <c r="JW105" s="232" t="s">
        <v>45</v>
      </c>
      <c r="JX105" s="233"/>
      <c r="JY105" s="69" t="s">
        <v>46</v>
      </c>
      <c r="JZ105" s="69"/>
      <c r="KA105" s="69" t="s">
        <v>30</v>
      </c>
      <c r="KF105" s="41"/>
      <c r="KG105" s="41"/>
      <c r="KH105" s="41"/>
      <c r="KJ105" s="60">
        <f>KJ103+KJ101</f>
        <v>180</v>
      </c>
      <c r="KK105" s="56">
        <f>KK103+KK101</f>
        <v>150</v>
      </c>
      <c r="KL105" s="42" t="s">
        <v>34</v>
      </c>
      <c r="KM105" s="42"/>
      <c r="KN105" s="85">
        <f>KN103+KN101+KN104</f>
        <v>503.79424551352298</v>
      </c>
      <c r="KP105" s="3"/>
      <c r="KQ105" s="232" t="s">
        <v>45</v>
      </c>
      <c r="KR105" s="233"/>
      <c r="KS105" s="69" t="s">
        <v>46</v>
      </c>
      <c r="KT105" s="69"/>
      <c r="KU105" s="69" t="s">
        <v>30</v>
      </c>
      <c r="KZ105" s="41"/>
      <c r="LA105" s="41"/>
      <c r="LB105" s="41"/>
      <c r="LD105" s="60">
        <f>LD103+LD101</f>
        <v>225</v>
      </c>
      <c r="LE105" s="56">
        <f>LE103+LE101</f>
        <v>195</v>
      </c>
      <c r="LF105" s="42" t="s">
        <v>34</v>
      </c>
      <c r="LG105" s="42"/>
      <c r="LH105" s="85" t="e">
        <f>LH103+LH101+LH104</f>
        <v>#VALUE!</v>
      </c>
      <c r="LJ105" s="3"/>
      <c r="LK105" s="232" t="s">
        <v>45</v>
      </c>
      <c r="LL105" s="233"/>
      <c r="LM105" s="69" t="s">
        <v>46</v>
      </c>
      <c r="LN105" s="69"/>
      <c r="LO105" s="69" t="s">
        <v>30</v>
      </c>
      <c r="LT105" s="41"/>
      <c r="LU105" s="41"/>
      <c r="LV105" s="41"/>
      <c r="LX105" s="60">
        <f>LX103+LX101</f>
        <v>220</v>
      </c>
      <c r="LY105" s="56">
        <f>LY103+LY101</f>
        <v>190</v>
      </c>
      <c r="LZ105" s="42" t="s">
        <v>34</v>
      </c>
      <c r="MA105" s="42"/>
      <c r="MB105" s="85">
        <f>MB103+MB101+MB104</f>
        <v>634.89289495843684</v>
      </c>
      <c r="MD105" s="3"/>
      <c r="ME105" s="232" t="s">
        <v>45</v>
      </c>
      <c r="MF105" s="233"/>
      <c r="MG105" s="69" t="s">
        <v>46</v>
      </c>
      <c r="MH105" s="69"/>
      <c r="MI105" s="69" t="s">
        <v>30</v>
      </c>
      <c r="MN105" s="41"/>
      <c r="MO105" s="41"/>
      <c r="MP105" s="41"/>
      <c r="MR105" s="60">
        <f>MR103+MR101</f>
        <v>225</v>
      </c>
      <c r="MS105" s="56">
        <f>MS103+MS101</f>
        <v>195</v>
      </c>
      <c r="MT105" s="42" t="s">
        <v>34</v>
      </c>
      <c r="MU105" s="42"/>
      <c r="MV105" s="85">
        <f>MV103+MV101+MV104</f>
        <v>814.52255777652738</v>
      </c>
      <c r="MX105" s="3"/>
      <c r="MY105" s="232" t="s">
        <v>45</v>
      </c>
      <c r="MZ105" s="233"/>
      <c r="NA105" s="69" t="s">
        <v>46</v>
      </c>
      <c r="NB105" s="69"/>
      <c r="NC105" s="69" t="s">
        <v>30</v>
      </c>
      <c r="NH105" s="41"/>
      <c r="NI105" s="41"/>
      <c r="NJ105" s="41"/>
      <c r="NL105" s="60">
        <f>NL103+NL101</f>
        <v>222.5</v>
      </c>
      <c r="NM105" s="56">
        <f>NM103+NM101</f>
        <v>192.5</v>
      </c>
      <c r="NN105" s="42" t="s">
        <v>34</v>
      </c>
      <c r="NO105" s="42"/>
      <c r="NP105" s="85">
        <f>NP103+NP101+NP104</f>
        <v>640.56144849164889</v>
      </c>
      <c r="NR105" s="3"/>
      <c r="NS105" s="232" t="s">
        <v>45</v>
      </c>
      <c r="NT105" s="233"/>
      <c r="NU105" s="69" t="s">
        <v>46</v>
      </c>
      <c r="NV105" s="69"/>
      <c r="NW105" s="69" t="s">
        <v>30</v>
      </c>
      <c r="OB105" s="41"/>
      <c r="OC105" s="41"/>
      <c r="OD105" s="41"/>
      <c r="OF105" s="60">
        <f>OF103+OF101</f>
        <v>223</v>
      </c>
      <c r="OG105" s="56">
        <f>OG103+OG101</f>
        <v>193</v>
      </c>
      <c r="OH105" s="42" t="s">
        <v>34</v>
      </c>
      <c r="OI105" s="42"/>
      <c r="OJ105" s="85">
        <f>OJ103+OJ101+OJ104</f>
        <v>674.4177308531215</v>
      </c>
      <c r="OL105" s="211"/>
      <c r="OM105" s="3"/>
      <c r="ON105" s="232" t="s">
        <v>45</v>
      </c>
      <c r="OO105" s="233"/>
      <c r="OP105" s="69" t="s">
        <v>46</v>
      </c>
      <c r="OQ105" s="69"/>
      <c r="OR105" s="69" t="s">
        <v>30</v>
      </c>
      <c r="OW105" s="41"/>
      <c r="OX105" s="41"/>
      <c r="OY105" s="41"/>
      <c r="PA105" s="60">
        <f>PA103+PA101</f>
        <v>45</v>
      </c>
      <c r="PB105" s="60"/>
      <c r="PC105" s="56">
        <f>PC103+PC101</f>
        <v>45</v>
      </c>
      <c r="PD105" s="42" t="s">
        <v>34</v>
      </c>
      <c r="PE105" s="42"/>
      <c r="PG105" s="3"/>
      <c r="PH105" s="232" t="s">
        <v>45</v>
      </c>
      <c r="PI105" s="233"/>
      <c r="PJ105" s="69" t="s">
        <v>46</v>
      </c>
      <c r="PK105" s="69"/>
      <c r="PL105" s="69" t="s">
        <v>30</v>
      </c>
      <c r="PQ105" s="41"/>
      <c r="PR105" s="41"/>
      <c r="PS105" s="41"/>
      <c r="PU105" s="60">
        <f>PU103+PU101</f>
        <v>225</v>
      </c>
      <c r="PV105" s="56">
        <f>PV103+PV101</f>
        <v>195</v>
      </c>
      <c r="PW105" s="42" t="s">
        <v>34</v>
      </c>
      <c r="PX105" s="42"/>
      <c r="PY105" s="85">
        <f>PY103+PY101+PY104</f>
        <v>618.32633612692257</v>
      </c>
      <c r="PZ105" s="86"/>
      <c r="QA105" s="86"/>
      <c r="QB105" s="86"/>
      <c r="QC105" s="86"/>
      <c r="QD105" s="86"/>
      <c r="QE105" s="86"/>
      <c r="QF105" s="86"/>
      <c r="QG105" s="86"/>
      <c r="QH105" s="86"/>
      <c r="QI105" s="86"/>
      <c r="QJ105" s="86"/>
      <c r="QK105" s="86"/>
      <c r="QL105" s="86"/>
      <c r="QM105" s="86"/>
      <c r="QN105" s="86"/>
      <c r="QO105" s="86"/>
    </row>
    <row r="106" spans="1:457" ht="15" customHeight="1" thickTop="1" thickBot="1">
      <c r="B106" s="40"/>
      <c r="C106" s="70" t="s">
        <v>47</v>
      </c>
      <c r="D106" s="71">
        <f>F100</f>
        <v>195</v>
      </c>
      <c r="E106" s="71">
        <f>P101</f>
        <v>195</v>
      </c>
      <c r="F106" s="74"/>
      <c r="G106" s="75">
        <f>D106-E106</f>
        <v>0</v>
      </c>
      <c r="H106" s="77" t="str">
        <f>IF(D106-E106=0,"ü","û")</f>
        <v>ü</v>
      </c>
      <c r="K106" s="104" t="s">
        <v>89</v>
      </c>
      <c r="L106" s="105" t="s">
        <v>90</v>
      </c>
      <c r="M106" s="43"/>
      <c r="N106" s="43"/>
      <c r="R106" s="22"/>
      <c r="S106" s="22"/>
      <c r="T106" s="22"/>
      <c r="V106" s="40"/>
      <c r="W106" s="70" t="s">
        <v>47</v>
      </c>
      <c r="X106" s="71">
        <f>Z100</f>
        <v>157.5</v>
      </c>
      <c r="Y106" s="71">
        <f>AJ101</f>
        <v>157.5</v>
      </c>
      <c r="Z106" s="74"/>
      <c r="AA106" s="75">
        <f>X106-Y106</f>
        <v>0</v>
      </c>
      <c r="AB106" s="77" t="str">
        <f>IF(X106-Y106=0,"ü","û")</f>
        <v>ü</v>
      </c>
      <c r="AE106" s="104" t="s">
        <v>89</v>
      </c>
      <c r="AF106" s="105" t="s">
        <v>90</v>
      </c>
      <c r="AG106" s="43"/>
      <c r="AH106" s="43"/>
      <c r="AL106" s="22"/>
      <c r="AM106" s="22"/>
      <c r="AN106" s="22"/>
      <c r="AP106" s="40"/>
      <c r="AQ106" s="70" t="s">
        <v>47</v>
      </c>
      <c r="AR106" s="71">
        <f>AT100</f>
        <v>195</v>
      </c>
      <c r="AS106" s="71">
        <f>BD101</f>
        <v>195</v>
      </c>
      <c r="AT106" s="74"/>
      <c r="AU106" s="75">
        <f>AR106-AS106</f>
        <v>0</v>
      </c>
      <c r="AV106" s="77" t="str">
        <f>IF(AR106-AS106=0,"ü","û")</f>
        <v>ü</v>
      </c>
      <c r="AY106" s="104" t="s">
        <v>89</v>
      </c>
      <c r="AZ106" s="105" t="s">
        <v>90</v>
      </c>
      <c r="BA106" s="43"/>
      <c r="BB106" s="43"/>
      <c r="BF106" s="22"/>
      <c r="BG106" s="22"/>
      <c r="BH106" s="22"/>
      <c r="BJ106" s="40"/>
      <c r="BK106" s="70" t="s">
        <v>47</v>
      </c>
      <c r="BL106" s="71">
        <f>BN100</f>
        <v>195</v>
      </c>
      <c r="BM106" s="71">
        <f>BX101</f>
        <v>195</v>
      </c>
      <c r="BN106" s="74"/>
      <c r="BO106" s="75">
        <f>BL106-BM106</f>
        <v>0</v>
      </c>
      <c r="BP106" s="77" t="str">
        <f>IF(BL106-BM106=0,"ü","û")</f>
        <v>ü</v>
      </c>
      <c r="BS106" s="104" t="s">
        <v>89</v>
      </c>
      <c r="BT106" s="105" t="s">
        <v>90</v>
      </c>
      <c r="BU106" s="43"/>
      <c r="BV106" s="43"/>
      <c r="BZ106" s="22"/>
      <c r="CA106" s="22"/>
      <c r="CB106" s="22"/>
      <c r="CD106" s="40"/>
      <c r="CE106" s="70" t="s">
        <v>47</v>
      </c>
      <c r="CF106" s="71">
        <f>CH100</f>
        <v>195</v>
      </c>
      <c r="CG106" s="71">
        <f>CR101</f>
        <v>195</v>
      </c>
      <c r="CH106" s="74"/>
      <c r="CI106" s="75">
        <f>CF106-CG106</f>
        <v>0</v>
      </c>
      <c r="CJ106" s="77" t="str">
        <f>IF(CF106-CG106=0,"ü","û")</f>
        <v>ü</v>
      </c>
      <c r="CM106" s="104" t="s">
        <v>89</v>
      </c>
      <c r="CN106" s="105" t="s">
        <v>90</v>
      </c>
      <c r="CO106" s="43"/>
      <c r="CP106" s="43"/>
      <c r="CT106" s="22"/>
      <c r="CU106" s="22"/>
      <c r="CV106" s="22"/>
      <c r="CX106" s="40"/>
      <c r="CY106" s="70" t="s">
        <v>47</v>
      </c>
      <c r="CZ106" s="71">
        <f>DB100</f>
        <v>187.5</v>
      </c>
      <c r="DA106" s="71">
        <f>DL101</f>
        <v>187.5</v>
      </c>
      <c r="DB106" s="74"/>
      <c r="DC106" s="75">
        <f>CZ106-DA106</f>
        <v>0</v>
      </c>
      <c r="DD106" s="77" t="str">
        <f>IF(CZ106-DA106=0,"ü","û")</f>
        <v>ü</v>
      </c>
      <c r="DG106" s="104" t="s">
        <v>89</v>
      </c>
      <c r="DH106" s="105" t="s">
        <v>90</v>
      </c>
      <c r="DI106" s="43"/>
      <c r="DJ106" s="43"/>
      <c r="DN106" s="22"/>
      <c r="DO106" s="22"/>
      <c r="DP106" s="22"/>
      <c r="DR106" s="40"/>
      <c r="DS106" s="70" t="s">
        <v>47</v>
      </c>
      <c r="DT106" s="71">
        <f>DV100</f>
        <v>187.5</v>
      </c>
      <c r="DU106" s="71">
        <f>EF101</f>
        <v>187.5</v>
      </c>
      <c r="DV106" s="74"/>
      <c r="DW106" s="75">
        <f>DT106-DU106</f>
        <v>0</v>
      </c>
      <c r="DX106" s="77" t="str">
        <f>IF(DT106-DU106=0,"ü","û")</f>
        <v>ü</v>
      </c>
      <c r="EA106" s="104" t="s">
        <v>89</v>
      </c>
      <c r="EB106" s="105" t="s">
        <v>90</v>
      </c>
      <c r="EC106" s="43"/>
      <c r="ED106" s="43"/>
      <c r="EH106" s="22"/>
      <c r="EI106" s="22"/>
      <c r="EJ106" s="22"/>
      <c r="EL106" s="40"/>
      <c r="EM106" s="70" t="s">
        <v>47</v>
      </c>
      <c r="EN106" s="71">
        <f>EP100</f>
        <v>195</v>
      </c>
      <c r="EO106" s="71">
        <f>EZ101</f>
        <v>195</v>
      </c>
      <c r="EP106" s="74"/>
      <c r="EQ106" s="75">
        <f>EN106-EO106</f>
        <v>0</v>
      </c>
      <c r="ER106" s="77" t="str">
        <f>IF(EN106-EO106=0,"ü","û")</f>
        <v>ü</v>
      </c>
      <c r="EU106" s="104" t="s">
        <v>89</v>
      </c>
      <c r="EV106" s="105" t="s">
        <v>90</v>
      </c>
      <c r="EW106" s="43"/>
      <c r="EX106" s="43"/>
      <c r="FB106" s="22"/>
      <c r="FC106" s="22"/>
      <c r="FD106" s="22"/>
      <c r="FF106" s="40"/>
      <c r="FG106" s="70" t="s">
        <v>47</v>
      </c>
      <c r="FH106" s="71">
        <f>FJ100</f>
        <v>135</v>
      </c>
      <c r="FI106" s="71">
        <f>FT101</f>
        <v>135</v>
      </c>
      <c r="FJ106" s="74"/>
      <c r="FK106" s="75">
        <f>FH106-FI106</f>
        <v>0</v>
      </c>
      <c r="FL106" s="77" t="str">
        <f>IF(FH106-FI106=0,"ü","û")</f>
        <v>ü</v>
      </c>
      <c r="FO106" s="104" t="s">
        <v>89</v>
      </c>
      <c r="FP106" s="105" t="s">
        <v>90</v>
      </c>
      <c r="FQ106" s="43"/>
      <c r="FR106" s="43"/>
      <c r="FV106" s="22"/>
      <c r="FW106" s="22"/>
      <c r="FX106" s="22"/>
      <c r="FZ106" s="40"/>
      <c r="GA106" s="70" t="s">
        <v>47</v>
      </c>
      <c r="GB106" s="71">
        <f>GD100</f>
        <v>187.5</v>
      </c>
      <c r="GC106" s="71">
        <f>GN101</f>
        <v>187.5</v>
      </c>
      <c r="GD106" s="74"/>
      <c r="GE106" s="75">
        <f>GB106-GC106</f>
        <v>0</v>
      </c>
      <c r="GF106" s="77" t="str">
        <f>IF(GB106-GC106=0,"ü","û")</f>
        <v>ü</v>
      </c>
      <c r="GI106" s="104" t="s">
        <v>89</v>
      </c>
      <c r="GJ106" s="105" t="s">
        <v>90</v>
      </c>
      <c r="GK106" s="43"/>
      <c r="GL106" s="43"/>
      <c r="GP106" s="22"/>
      <c r="GQ106" s="22"/>
      <c r="GR106" s="22"/>
      <c r="GT106" s="40"/>
      <c r="GU106" s="70" t="s">
        <v>47</v>
      </c>
      <c r="GV106" s="71">
        <f>GX100</f>
        <v>195</v>
      </c>
      <c r="GW106" s="71">
        <f>HH101</f>
        <v>195</v>
      </c>
      <c r="GX106" s="74"/>
      <c r="GY106" s="75">
        <f>GV106-GW106</f>
        <v>0</v>
      </c>
      <c r="GZ106" s="77" t="str">
        <f>IF(GV106-GW106=0,"ü","û")</f>
        <v>ü</v>
      </c>
      <c r="HC106" s="104" t="s">
        <v>89</v>
      </c>
      <c r="HD106" s="105" t="s">
        <v>90</v>
      </c>
      <c r="HE106" s="43"/>
      <c r="HF106" s="43"/>
      <c r="HJ106" s="22"/>
      <c r="HK106" s="22"/>
      <c r="HL106" s="22"/>
      <c r="HN106" s="40"/>
      <c r="HO106" s="70" t="s">
        <v>47</v>
      </c>
      <c r="HP106" s="71">
        <f>HR100</f>
        <v>180</v>
      </c>
      <c r="HQ106" s="71">
        <f>IB101</f>
        <v>180</v>
      </c>
      <c r="HR106" s="74"/>
      <c r="HS106" s="75">
        <f>HP106-HQ106</f>
        <v>0</v>
      </c>
      <c r="HT106" s="77" t="str">
        <f>IF(HP106-HQ106=0,"ü","û")</f>
        <v>ü</v>
      </c>
      <c r="HW106" s="104" t="s">
        <v>89</v>
      </c>
      <c r="HX106" s="105" t="s">
        <v>90</v>
      </c>
      <c r="HY106" s="43"/>
      <c r="HZ106" s="43"/>
      <c r="ID106" s="22"/>
      <c r="IE106" s="22"/>
      <c r="IF106" s="22"/>
      <c r="IH106" s="40"/>
      <c r="II106" s="70" t="s">
        <v>47</v>
      </c>
      <c r="IJ106" s="71">
        <f>IL100</f>
        <v>195</v>
      </c>
      <c r="IK106" s="71">
        <f>IV101</f>
        <v>195</v>
      </c>
      <c r="IL106" s="74"/>
      <c r="IM106" s="75">
        <f>IJ106-IK106</f>
        <v>0</v>
      </c>
      <c r="IN106" s="77" t="str">
        <f>IF(IJ106-IK106=0,"ü","û")</f>
        <v>ü</v>
      </c>
      <c r="IQ106" s="104" t="s">
        <v>89</v>
      </c>
      <c r="IR106" s="105" t="s">
        <v>90</v>
      </c>
      <c r="IS106" s="43"/>
      <c r="IT106" s="43"/>
      <c r="IX106" s="22"/>
      <c r="IY106" s="22"/>
      <c r="IZ106" s="22"/>
      <c r="JB106" s="40"/>
      <c r="JC106" s="70" t="s">
        <v>47</v>
      </c>
      <c r="JD106" s="71">
        <f>JF100</f>
        <v>142.5</v>
      </c>
      <c r="JE106" s="71">
        <f>JP101</f>
        <v>142.5</v>
      </c>
      <c r="JF106" s="74"/>
      <c r="JG106" s="75">
        <f>JD106-JE106</f>
        <v>0</v>
      </c>
      <c r="JH106" s="77" t="str">
        <f>IF(JD106-JE106=0,"ü","û")</f>
        <v>ü</v>
      </c>
      <c r="JK106" s="104" t="s">
        <v>89</v>
      </c>
      <c r="JL106" s="105" t="s">
        <v>90</v>
      </c>
      <c r="JM106" s="43"/>
      <c r="JN106" s="43"/>
      <c r="JR106" s="22"/>
      <c r="JS106" s="22"/>
      <c r="JT106" s="22"/>
      <c r="JV106" s="40"/>
      <c r="JW106" s="70" t="s">
        <v>47</v>
      </c>
      <c r="JX106" s="71">
        <f>JZ100</f>
        <v>150</v>
      </c>
      <c r="JY106" s="71">
        <f>KJ101</f>
        <v>150</v>
      </c>
      <c r="JZ106" s="74"/>
      <c r="KA106" s="75">
        <f>JX106-JY106</f>
        <v>0</v>
      </c>
      <c r="KB106" s="77" t="str">
        <f>IF(JX106-JY106=0,"ü","û")</f>
        <v>ü</v>
      </c>
      <c r="KE106" s="104" t="s">
        <v>89</v>
      </c>
      <c r="KF106" s="105" t="s">
        <v>90</v>
      </c>
      <c r="KG106" s="43"/>
      <c r="KH106" s="43"/>
      <c r="KL106" s="22"/>
      <c r="KM106" s="22"/>
      <c r="KN106" s="22"/>
      <c r="KP106" s="40"/>
      <c r="KQ106" s="70" t="s">
        <v>47</v>
      </c>
      <c r="KR106" s="71">
        <f>KT100</f>
        <v>195</v>
      </c>
      <c r="KS106" s="71">
        <f>LD101</f>
        <v>195</v>
      </c>
      <c r="KT106" s="74"/>
      <c r="KU106" s="75">
        <f>KR106-KS106</f>
        <v>0</v>
      </c>
      <c r="KV106" s="77" t="str">
        <f>IF(KR106-KS106=0,"ü","û")</f>
        <v>ü</v>
      </c>
      <c r="KY106" s="104" t="s">
        <v>89</v>
      </c>
      <c r="KZ106" s="105" t="s">
        <v>90</v>
      </c>
      <c r="LA106" s="43"/>
      <c r="LB106" s="43"/>
      <c r="LF106" s="22"/>
      <c r="LG106" s="22"/>
      <c r="LH106" s="22"/>
      <c r="LJ106" s="40"/>
      <c r="LK106" s="70" t="s">
        <v>47</v>
      </c>
      <c r="LL106" s="71">
        <f>LN100</f>
        <v>190</v>
      </c>
      <c r="LM106" s="71">
        <f>LX101</f>
        <v>190</v>
      </c>
      <c r="LN106" s="74"/>
      <c r="LO106" s="75">
        <f>LL106-LM106</f>
        <v>0</v>
      </c>
      <c r="LP106" s="77" t="str">
        <f>IF(LL106-LM106=0,"ü","û")</f>
        <v>ü</v>
      </c>
      <c r="LS106" s="104" t="s">
        <v>89</v>
      </c>
      <c r="LT106" s="105" t="s">
        <v>90</v>
      </c>
      <c r="LU106" s="43"/>
      <c r="LV106" s="43"/>
      <c r="LZ106" s="22"/>
      <c r="MA106" s="22"/>
      <c r="MB106" s="22"/>
      <c r="MD106" s="40"/>
      <c r="ME106" s="70" t="s">
        <v>47</v>
      </c>
      <c r="MF106" s="71">
        <f>MH100</f>
        <v>195</v>
      </c>
      <c r="MG106" s="71">
        <f>MR101</f>
        <v>195</v>
      </c>
      <c r="MH106" s="74"/>
      <c r="MI106" s="75">
        <f>MF106-MG106</f>
        <v>0</v>
      </c>
      <c r="MJ106" s="77" t="str">
        <f>IF(MF106-MG106=0,"ü","û")</f>
        <v>ü</v>
      </c>
      <c r="MM106" s="104" t="s">
        <v>89</v>
      </c>
      <c r="MN106" s="105" t="s">
        <v>90</v>
      </c>
      <c r="MO106" s="43"/>
      <c r="MP106" s="43"/>
      <c r="MT106" s="22"/>
      <c r="MU106" s="22"/>
      <c r="MV106" s="22"/>
      <c r="MX106" s="40"/>
      <c r="MY106" s="70" t="s">
        <v>47</v>
      </c>
      <c r="MZ106" s="71">
        <f>NB100</f>
        <v>192.5</v>
      </c>
      <c r="NA106" s="71">
        <f>NL101</f>
        <v>192.5</v>
      </c>
      <c r="NB106" s="74"/>
      <c r="NC106" s="75">
        <f>MZ106-NA106</f>
        <v>0</v>
      </c>
      <c r="ND106" s="77" t="str">
        <f>IF(MZ106-NA106=0,"ü","û")</f>
        <v>ü</v>
      </c>
      <c r="NG106" s="104" t="s">
        <v>89</v>
      </c>
      <c r="NH106" s="105" t="s">
        <v>90</v>
      </c>
      <c r="NI106" s="43"/>
      <c r="NJ106" s="43"/>
      <c r="NN106" s="22"/>
      <c r="NO106" s="22"/>
      <c r="NP106" s="22"/>
      <c r="NR106" s="40"/>
      <c r="NS106" s="70" t="s">
        <v>47</v>
      </c>
      <c r="NT106" s="71">
        <f>NV100</f>
        <v>193</v>
      </c>
      <c r="NU106" s="71">
        <f>OF101</f>
        <v>193</v>
      </c>
      <c r="NV106" s="74"/>
      <c r="NW106" s="75">
        <f>NT106-NU106</f>
        <v>0</v>
      </c>
      <c r="NX106" s="77" t="str">
        <f>IF(NT106-NU106=0,"ü","û")</f>
        <v>ü</v>
      </c>
      <c r="OA106" s="104" t="s">
        <v>89</v>
      </c>
      <c r="OB106" s="105" t="s">
        <v>90</v>
      </c>
      <c r="OC106" s="43"/>
      <c r="OD106" s="43"/>
      <c r="OH106" s="22"/>
      <c r="OI106" s="22"/>
      <c r="OJ106" s="22"/>
      <c r="OL106" s="211"/>
      <c r="OM106" s="40"/>
      <c r="ON106" s="70" t="s">
        <v>47</v>
      </c>
      <c r="OO106" s="71">
        <f>OQ100</f>
        <v>45</v>
      </c>
      <c r="OP106" s="71">
        <f>PA101</f>
        <v>45</v>
      </c>
      <c r="OQ106" s="74"/>
      <c r="OR106" s="75">
        <f>OO106-OP106</f>
        <v>0</v>
      </c>
      <c r="OS106" s="77" t="str">
        <f>IF(OO106-OP106=0,"ü","û")</f>
        <v>ü</v>
      </c>
      <c r="OV106" s="104" t="s">
        <v>89</v>
      </c>
      <c r="OW106" s="105" t="s">
        <v>90</v>
      </c>
      <c r="OX106" s="43"/>
      <c r="OY106" s="43"/>
      <c r="PD106" s="22"/>
      <c r="PE106" s="22"/>
      <c r="PG106" s="40"/>
      <c r="PH106" s="70" t="s">
        <v>47</v>
      </c>
      <c r="PI106" s="71">
        <f>PK100</f>
        <v>195</v>
      </c>
      <c r="PJ106" s="71">
        <f>PU101</f>
        <v>195</v>
      </c>
      <c r="PK106" s="74"/>
      <c r="PL106" s="75">
        <f>PI106-PJ106</f>
        <v>0</v>
      </c>
      <c r="PM106" s="77" t="str">
        <f>IF(PI106-PJ106=0,"ü","û")</f>
        <v>ü</v>
      </c>
      <c r="PP106" s="104" t="s">
        <v>89</v>
      </c>
      <c r="PQ106" s="105" t="s">
        <v>90</v>
      </c>
      <c r="PR106" s="43"/>
      <c r="PS106" s="43"/>
      <c r="PW106" s="22"/>
      <c r="PX106" s="22"/>
      <c r="PY106" s="22"/>
      <c r="PZ106" s="22"/>
      <c r="QA106" s="22"/>
      <c r="QB106" s="22"/>
      <c r="QC106" s="22"/>
      <c r="QD106" s="22"/>
      <c r="QE106" s="22"/>
      <c r="QF106" s="22"/>
      <c r="QG106" s="22"/>
      <c r="QH106" s="22"/>
      <c r="QI106" s="22"/>
      <c r="QJ106" s="22"/>
      <c r="QK106" s="22"/>
      <c r="QL106" s="22"/>
      <c r="QM106" s="22"/>
      <c r="QN106" s="22"/>
      <c r="QO106" s="22"/>
    </row>
    <row r="107" spans="1:457" ht="15" customHeight="1" thickTop="1" thickBot="1">
      <c r="B107" s="2"/>
      <c r="C107" s="70" t="s">
        <v>48</v>
      </c>
      <c r="D107" s="71">
        <f>COUNTIF(C7:C99,"HT")*7.5+F107</f>
        <v>30</v>
      </c>
      <c r="E107" s="71">
        <f>P103</f>
        <v>30</v>
      </c>
      <c r="F107" s="71">
        <f>COUNTIF(C7:C99,"GT")*7.5</f>
        <v>0</v>
      </c>
      <c r="G107" s="75">
        <f>D107-E107</f>
        <v>0</v>
      </c>
      <c r="H107" s="77" t="str">
        <f>IF(D107-E107=0,"ü","û")</f>
        <v>ü</v>
      </c>
      <c r="K107" s="106">
        <f>K100</f>
        <v>0</v>
      </c>
      <c r="L107" s="107"/>
      <c r="M107" s="45"/>
      <c r="N107" s="45"/>
      <c r="R107" s="46"/>
      <c r="S107" s="46"/>
      <c r="T107" s="47" t="s">
        <v>39</v>
      </c>
      <c r="V107" s="2"/>
      <c r="W107" s="70" t="s">
        <v>48</v>
      </c>
      <c r="X107" s="71">
        <f>COUNTIF(W7:W99,"HT")*7.5+Z107</f>
        <v>22.5</v>
      </c>
      <c r="Y107" s="71">
        <f>AJ103</f>
        <v>22.5</v>
      </c>
      <c r="Z107" s="71">
        <f>COUNTIF(W7:W99,"GT")*7.5</f>
        <v>0</v>
      </c>
      <c r="AA107" s="75">
        <f>X107-Y107</f>
        <v>0</v>
      </c>
      <c r="AB107" s="77" t="str">
        <f>IF(X107-Y107=0,"ü","û")</f>
        <v>ü</v>
      </c>
      <c r="AE107" s="106">
        <f>AE100</f>
        <v>0</v>
      </c>
      <c r="AF107" s="107"/>
      <c r="AG107" s="45"/>
      <c r="AH107" s="45"/>
      <c r="AL107" s="46"/>
      <c r="AM107" s="46"/>
      <c r="AN107" s="47" t="s">
        <v>39</v>
      </c>
      <c r="AP107" s="2"/>
      <c r="AQ107" s="70" t="s">
        <v>48</v>
      </c>
      <c r="AR107" s="71">
        <f>COUNTIF(AQ7:AQ99,"HT")*7.5+AT107</f>
        <v>30</v>
      </c>
      <c r="AS107" s="71">
        <f>BD103</f>
        <v>30</v>
      </c>
      <c r="AT107" s="71">
        <f>COUNTIF(AQ7:AQ99,"GT")*7.5</f>
        <v>0</v>
      </c>
      <c r="AU107" s="75">
        <f>AR107-AS107</f>
        <v>0</v>
      </c>
      <c r="AV107" s="77" t="str">
        <f>IF(AR107-AS107=0,"ü","û")</f>
        <v>ü</v>
      </c>
      <c r="AY107" s="106">
        <f>AY100</f>
        <v>0</v>
      </c>
      <c r="AZ107" s="107"/>
      <c r="BA107" s="45"/>
      <c r="BB107" s="45"/>
      <c r="BF107" s="46"/>
      <c r="BG107" s="46"/>
      <c r="BH107" s="47" t="s">
        <v>39</v>
      </c>
      <c r="BJ107" s="2"/>
      <c r="BK107" s="70" t="s">
        <v>48</v>
      </c>
      <c r="BL107" s="71">
        <f>COUNTIF(BK7:BK99,"HT")*7.5+BN107</f>
        <v>30</v>
      </c>
      <c r="BM107" s="71">
        <f>BX103</f>
        <v>30</v>
      </c>
      <c r="BN107" s="71">
        <f>COUNTIF(BK7:BK99,"GT")*7.5</f>
        <v>0</v>
      </c>
      <c r="BO107" s="75">
        <f>BL107-BM107</f>
        <v>0</v>
      </c>
      <c r="BP107" s="77" t="str">
        <f>IF(BL107-BM107=0,"ü","û")</f>
        <v>ü</v>
      </c>
      <c r="BS107" s="106">
        <f>BS100</f>
        <v>0</v>
      </c>
      <c r="BT107" s="107"/>
      <c r="BU107" s="45"/>
      <c r="BV107" s="45"/>
      <c r="BZ107" s="46"/>
      <c r="CA107" s="46"/>
      <c r="CB107" s="47" t="s">
        <v>39</v>
      </c>
      <c r="CD107" s="2"/>
      <c r="CE107" s="70" t="s">
        <v>48</v>
      </c>
      <c r="CF107" s="71">
        <f>COUNTIF(CE7:CE99,"HT")*7.5+CH107</f>
        <v>30</v>
      </c>
      <c r="CG107" s="71">
        <f>CR103</f>
        <v>30</v>
      </c>
      <c r="CH107" s="71">
        <f>COUNTIF(CE7:CE99,"GT")*7.5</f>
        <v>0</v>
      </c>
      <c r="CI107" s="75">
        <f>CF107-CG107</f>
        <v>0</v>
      </c>
      <c r="CJ107" s="77" t="str">
        <f>IF(CF107-CG107=0,"ü","û")</f>
        <v>ü</v>
      </c>
      <c r="CM107" s="106">
        <f>CM100</f>
        <v>0</v>
      </c>
      <c r="CN107" s="107"/>
      <c r="CO107" s="45"/>
      <c r="CP107" s="45"/>
      <c r="CT107" s="46"/>
      <c r="CU107" s="46"/>
      <c r="CV107" s="47" t="s">
        <v>39</v>
      </c>
      <c r="CX107" s="2"/>
      <c r="CY107" s="70" t="s">
        <v>48</v>
      </c>
      <c r="CZ107" s="71">
        <f>COUNTIF(CY7:CY99,"HT")*7.5+DB107</f>
        <v>30</v>
      </c>
      <c r="DA107" s="71">
        <f>DL103</f>
        <v>30</v>
      </c>
      <c r="DB107" s="71">
        <f>COUNTIF(CY7:CY99,"GT")*7.5</f>
        <v>0</v>
      </c>
      <c r="DC107" s="75">
        <f>CZ107-DA107</f>
        <v>0</v>
      </c>
      <c r="DD107" s="77" t="str">
        <f>IF(CZ107-DA107=0,"ü","û")</f>
        <v>ü</v>
      </c>
      <c r="DG107" s="106">
        <f>DG100</f>
        <v>0</v>
      </c>
      <c r="DH107" s="107"/>
      <c r="DI107" s="45"/>
      <c r="DJ107" s="45"/>
      <c r="DN107" s="46"/>
      <c r="DO107" s="46"/>
      <c r="DP107" s="47" t="s">
        <v>39</v>
      </c>
      <c r="DR107" s="2"/>
      <c r="DS107" s="70" t="s">
        <v>48</v>
      </c>
      <c r="DT107" s="71">
        <f>COUNTIF(DS7:DS99,"HT")*7.5+DV107</f>
        <v>37.5</v>
      </c>
      <c r="DU107" s="71">
        <f>EF103</f>
        <v>37.5</v>
      </c>
      <c r="DV107" s="71">
        <f>COUNTIF(DS7:DS99,"GT")*7.5</f>
        <v>0</v>
      </c>
      <c r="DW107" s="75">
        <f>DT107-DU107</f>
        <v>0</v>
      </c>
      <c r="DX107" s="77" t="str">
        <f>IF(DT107-DU107=0,"ü","û")</f>
        <v>ü</v>
      </c>
      <c r="EA107" s="106">
        <f>EA100</f>
        <v>0</v>
      </c>
      <c r="EB107" s="107"/>
      <c r="EC107" s="45"/>
      <c r="ED107" s="45"/>
      <c r="EH107" s="46"/>
      <c r="EI107" s="46"/>
      <c r="EJ107" s="47" t="s">
        <v>39</v>
      </c>
      <c r="EL107" s="2"/>
      <c r="EM107" s="70" t="s">
        <v>48</v>
      </c>
      <c r="EN107" s="71">
        <f>COUNTIF(EM7:EM99,"HT")*7.5+EP107</f>
        <v>30</v>
      </c>
      <c r="EO107" s="71">
        <f>EZ103</f>
        <v>30</v>
      </c>
      <c r="EP107" s="71">
        <f>COUNTIF(EM7:EM99,"GT")*7.5</f>
        <v>0</v>
      </c>
      <c r="EQ107" s="75">
        <f>EN107-EO107</f>
        <v>0</v>
      </c>
      <c r="ER107" s="77" t="str">
        <f>IF(EN107-EO107=0,"ü","û")</f>
        <v>ü</v>
      </c>
      <c r="EU107" s="106">
        <f>EU100</f>
        <v>0</v>
      </c>
      <c r="EV107" s="107"/>
      <c r="EW107" s="45"/>
      <c r="EX107" s="45"/>
      <c r="FB107" s="46"/>
      <c r="FC107" s="46"/>
      <c r="FD107" s="47" t="s">
        <v>39</v>
      </c>
      <c r="FF107" s="2"/>
      <c r="FG107" s="70" t="s">
        <v>48</v>
      </c>
      <c r="FH107" s="71">
        <f>COUNTIF(FG7:FG99,"HT")*7.5+FJ107</f>
        <v>22.5</v>
      </c>
      <c r="FI107" s="71">
        <f>FT103</f>
        <v>22.5</v>
      </c>
      <c r="FJ107" s="71">
        <f>COUNTIF(FG7:FG99,"GT")*7.5</f>
        <v>0</v>
      </c>
      <c r="FK107" s="75">
        <f>FH107-FI107</f>
        <v>0</v>
      </c>
      <c r="FL107" s="77" t="str">
        <f>IF(FH107-FI107=0,"ü","û")</f>
        <v>ü</v>
      </c>
      <c r="FO107" s="106">
        <f>FO100</f>
        <v>0</v>
      </c>
      <c r="FP107" s="107"/>
      <c r="FQ107" s="45"/>
      <c r="FR107" s="45"/>
      <c r="FV107" s="46"/>
      <c r="FW107" s="46"/>
      <c r="FX107" s="47" t="s">
        <v>39</v>
      </c>
      <c r="FZ107" s="2"/>
      <c r="GA107" s="70" t="s">
        <v>48</v>
      </c>
      <c r="GB107" s="71">
        <f>COUNTIF(GA7:GA99,"HT")*7.5+GD107</f>
        <v>30</v>
      </c>
      <c r="GC107" s="71">
        <f>GN103</f>
        <v>30</v>
      </c>
      <c r="GD107" s="71">
        <f>COUNTIF(GA7:GA99,"GT")*7.5</f>
        <v>0</v>
      </c>
      <c r="GE107" s="75">
        <f>GB107-GC107</f>
        <v>0</v>
      </c>
      <c r="GF107" s="77" t="str">
        <f>IF(GB107-GC107=0,"ü","û")</f>
        <v>ü</v>
      </c>
      <c r="GI107" s="106">
        <f>GI100</f>
        <v>0</v>
      </c>
      <c r="GJ107" s="107"/>
      <c r="GK107" s="45"/>
      <c r="GL107" s="45"/>
      <c r="GP107" s="46"/>
      <c r="GQ107" s="46"/>
      <c r="GR107" s="47" t="s">
        <v>39</v>
      </c>
      <c r="GT107" s="2"/>
      <c r="GU107" s="70" t="s">
        <v>48</v>
      </c>
      <c r="GV107" s="71">
        <f>COUNTIF(GU7:GU99,"HT")*7.5+GX107</f>
        <v>30</v>
      </c>
      <c r="GW107" s="71">
        <f>HH103</f>
        <v>30</v>
      </c>
      <c r="GX107" s="71">
        <f>COUNTIF(GU7:GU99,"GT")*7.5</f>
        <v>0</v>
      </c>
      <c r="GY107" s="75">
        <f>GV107-GW107</f>
        <v>0</v>
      </c>
      <c r="GZ107" s="77" t="str">
        <f>IF(GV107-GW107=0,"ü","û")</f>
        <v>ü</v>
      </c>
      <c r="HC107" s="106">
        <f>HC100</f>
        <v>0</v>
      </c>
      <c r="HD107" s="107"/>
      <c r="HE107" s="45"/>
      <c r="HF107" s="45"/>
      <c r="HJ107" s="46"/>
      <c r="HK107" s="46"/>
      <c r="HL107" s="47" t="s">
        <v>39</v>
      </c>
      <c r="HN107" s="2"/>
      <c r="HO107" s="70" t="s">
        <v>48</v>
      </c>
      <c r="HP107" s="71">
        <f>COUNTIF(HO7:HO99,"HT")*7.5+HR107</f>
        <v>30</v>
      </c>
      <c r="HQ107" s="71">
        <f>IB103</f>
        <v>30</v>
      </c>
      <c r="HR107" s="71">
        <f>COUNTIF(HO7:HO99,"GT")*7.5</f>
        <v>0</v>
      </c>
      <c r="HS107" s="75">
        <f>HP107-HQ107</f>
        <v>0</v>
      </c>
      <c r="HT107" s="77" t="str">
        <f>IF(HP107-HQ107=0,"ü","û")</f>
        <v>ü</v>
      </c>
      <c r="HW107" s="106">
        <f>HW100</f>
        <v>0</v>
      </c>
      <c r="HX107" s="107"/>
      <c r="HY107" s="45"/>
      <c r="HZ107" s="45"/>
      <c r="ID107" s="46"/>
      <c r="IE107" s="46"/>
      <c r="IF107" s="47" t="s">
        <v>39</v>
      </c>
      <c r="IH107" s="2"/>
      <c r="II107" s="70" t="s">
        <v>48</v>
      </c>
      <c r="IJ107" s="71">
        <f>COUNTIF(II7:II99,"HT")*7.5+IL107</f>
        <v>30</v>
      </c>
      <c r="IK107" s="71">
        <f>IV103</f>
        <v>30</v>
      </c>
      <c r="IL107" s="71">
        <f>COUNTIF(II7:II99,"GT")*7.5</f>
        <v>0</v>
      </c>
      <c r="IM107" s="75">
        <f>IJ107-IK107</f>
        <v>0</v>
      </c>
      <c r="IN107" s="77" t="str">
        <f>IF(IJ107-IK107=0,"ü","û")</f>
        <v>ü</v>
      </c>
      <c r="IQ107" s="106">
        <f>IQ100</f>
        <v>0</v>
      </c>
      <c r="IR107" s="107"/>
      <c r="IS107" s="45"/>
      <c r="IT107" s="45"/>
      <c r="IX107" s="46"/>
      <c r="IY107" s="46"/>
      <c r="IZ107" s="47" t="s">
        <v>39</v>
      </c>
      <c r="JB107" s="2"/>
      <c r="JC107" s="70" t="s">
        <v>48</v>
      </c>
      <c r="JD107" s="71">
        <f>COUNTIF(JC7:JC99,"HT")*7.5+JF107</f>
        <v>30</v>
      </c>
      <c r="JE107" s="71">
        <f>JP103</f>
        <v>30</v>
      </c>
      <c r="JF107" s="71">
        <f>COUNTIF(JC7:JC99,"GT")*7.5</f>
        <v>0</v>
      </c>
      <c r="JG107" s="75">
        <f>JD107-JE107</f>
        <v>0</v>
      </c>
      <c r="JH107" s="77" t="str">
        <f>IF(JD107-JE107=0,"ü","û")</f>
        <v>ü</v>
      </c>
      <c r="JK107" s="106">
        <f>JK100</f>
        <v>0</v>
      </c>
      <c r="JL107" s="107"/>
      <c r="JM107" s="45"/>
      <c r="JN107" s="45"/>
      <c r="JR107" s="46"/>
      <c r="JS107" s="46"/>
      <c r="JT107" s="47" t="s">
        <v>39</v>
      </c>
      <c r="JV107" s="2"/>
      <c r="JW107" s="70" t="s">
        <v>48</v>
      </c>
      <c r="JX107" s="71">
        <f>COUNTIF(JW7:JW99,"HT")*7.5+JZ107</f>
        <v>30</v>
      </c>
      <c r="JY107" s="71">
        <f>KJ103</f>
        <v>30</v>
      </c>
      <c r="JZ107" s="71">
        <f>COUNTIF(JW7:JW99,"GT")*7.5</f>
        <v>0</v>
      </c>
      <c r="KA107" s="75">
        <f>JX107-JY107</f>
        <v>0</v>
      </c>
      <c r="KB107" s="77" t="str">
        <f>IF(JX107-JY107=0,"ü","û")</f>
        <v>ü</v>
      </c>
      <c r="KE107" s="106">
        <f>KE100</f>
        <v>0</v>
      </c>
      <c r="KF107" s="107"/>
      <c r="KG107" s="45"/>
      <c r="KH107" s="45"/>
      <c r="KL107" s="46"/>
      <c r="KM107" s="46"/>
      <c r="KN107" s="47" t="s">
        <v>39</v>
      </c>
      <c r="KP107" s="2"/>
      <c r="KQ107" s="70" t="s">
        <v>48</v>
      </c>
      <c r="KR107" s="71">
        <f>COUNTIF(KQ7:KQ99,"HT")*7.5+KT107</f>
        <v>30</v>
      </c>
      <c r="KS107" s="71">
        <f>LD103</f>
        <v>30</v>
      </c>
      <c r="KT107" s="71">
        <f>COUNTIF(KQ7:KQ99,"GT")*7.5</f>
        <v>0</v>
      </c>
      <c r="KU107" s="75">
        <f>KR107-KS107</f>
        <v>0</v>
      </c>
      <c r="KV107" s="77" t="str">
        <f>IF(KR107-KS107=0,"ü","û")</f>
        <v>ü</v>
      </c>
      <c r="KY107" s="106">
        <f>KY100</f>
        <v>0</v>
      </c>
      <c r="KZ107" s="107"/>
      <c r="LA107" s="45"/>
      <c r="LB107" s="45"/>
      <c r="LF107" s="46"/>
      <c r="LG107" s="46"/>
      <c r="LH107" s="47" t="s">
        <v>39</v>
      </c>
      <c r="LJ107" s="2"/>
      <c r="LK107" s="70" t="s">
        <v>48</v>
      </c>
      <c r="LL107" s="71">
        <f>COUNTIF(LK7:LK99,"HT")*7.5+LN107</f>
        <v>30</v>
      </c>
      <c r="LM107" s="71">
        <f>LX103</f>
        <v>30</v>
      </c>
      <c r="LN107" s="71">
        <f>COUNTIF(LK7:LK99,"GT")*7.5</f>
        <v>0</v>
      </c>
      <c r="LO107" s="75">
        <f>LL107-LM107</f>
        <v>0</v>
      </c>
      <c r="LP107" s="77" t="str">
        <f>IF(LL107-LM107=0,"ü","û")</f>
        <v>ü</v>
      </c>
      <c r="LS107" s="106">
        <f>LS100</f>
        <v>0</v>
      </c>
      <c r="LT107" s="107"/>
      <c r="LU107" s="45"/>
      <c r="LV107" s="45"/>
      <c r="LZ107" s="46"/>
      <c r="MA107" s="46"/>
      <c r="MB107" s="47" t="s">
        <v>39</v>
      </c>
      <c r="MD107" s="2"/>
      <c r="ME107" s="70" t="s">
        <v>48</v>
      </c>
      <c r="MF107" s="71">
        <f>COUNTIF(ME7:ME99,"HT")*7.5+MH107</f>
        <v>30</v>
      </c>
      <c r="MG107" s="71">
        <f>MR103</f>
        <v>30</v>
      </c>
      <c r="MH107" s="71">
        <f>COUNTIF(ME7:ME99,"GT")*7.5</f>
        <v>0</v>
      </c>
      <c r="MI107" s="75">
        <f>MF107-MG107</f>
        <v>0</v>
      </c>
      <c r="MJ107" s="77" t="str">
        <f>IF(MF107-MG107=0,"ü","û")</f>
        <v>ü</v>
      </c>
      <c r="MM107" s="106">
        <f>MM100</f>
        <v>0</v>
      </c>
      <c r="MN107" s="107"/>
      <c r="MO107" s="45"/>
      <c r="MP107" s="45"/>
      <c r="MT107" s="46"/>
      <c r="MU107" s="46"/>
      <c r="MV107" s="47" t="s">
        <v>39</v>
      </c>
      <c r="MX107" s="2"/>
      <c r="MY107" s="70" t="s">
        <v>48</v>
      </c>
      <c r="MZ107" s="71">
        <f>COUNTIF(MY7:MY99,"HT")*7.5+NB107</f>
        <v>30</v>
      </c>
      <c r="NA107" s="71">
        <f>NL103</f>
        <v>30</v>
      </c>
      <c r="NB107" s="71">
        <f>COUNTIF(MY7:MY99,"GT")*7.5</f>
        <v>0</v>
      </c>
      <c r="NC107" s="75">
        <f>MZ107-NA107</f>
        <v>0</v>
      </c>
      <c r="ND107" s="77" t="str">
        <f>IF(MZ107-NA107=0,"ü","û")</f>
        <v>ü</v>
      </c>
      <c r="NG107" s="106">
        <f>NG100</f>
        <v>0</v>
      </c>
      <c r="NH107" s="107"/>
      <c r="NI107" s="45"/>
      <c r="NJ107" s="45"/>
      <c r="NN107" s="46"/>
      <c r="NO107" s="46"/>
      <c r="NP107" s="47" t="s">
        <v>39</v>
      </c>
      <c r="NR107" s="2"/>
      <c r="NS107" s="70" t="s">
        <v>48</v>
      </c>
      <c r="NT107" s="71">
        <f>COUNTIF(NS7:NS99,"HT")*7.5+NV107</f>
        <v>30</v>
      </c>
      <c r="NU107" s="71">
        <f>OF103</f>
        <v>30</v>
      </c>
      <c r="NV107" s="71">
        <f>COUNTIF(NS7:NS99,"GT")*7.5</f>
        <v>0</v>
      </c>
      <c r="NW107" s="75">
        <f>NT107-NU107</f>
        <v>0</v>
      </c>
      <c r="NX107" s="77" t="str">
        <f>IF(NT107-NU107=0,"ü","û")</f>
        <v>ü</v>
      </c>
      <c r="OA107" s="106">
        <f>OA100</f>
        <v>0</v>
      </c>
      <c r="OB107" s="107"/>
      <c r="OC107" s="45"/>
      <c r="OD107" s="45"/>
      <c r="OH107" s="46"/>
      <c r="OI107" s="46"/>
      <c r="OJ107" s="47" t="s">
        <v>39</v>
      </c>
      <c r="OL107" s="214"/>
      <c r="OM107" s="2"/>
      <c r="ON107" s="70" t="s">
        <v>48</v>
      </c>
      <c r="OO107" s="71">
        <f>COUNTIF(ON7:ON99,"HT")*7.5+OQ107</f>
        <v>0</v>
      </c>
      <c r="OP107" s="71">
        <f>PA103</f>
        <v>0</v>
      </c>
      <c r="OQ107" s="71">
        <f>COUNTIF(ON7:ON99,"GT")*7.5</f>
        <v>0</v>
      </c>
      <c r="OR107" s="75">
        <f>OO107-OP107</f>
        <v>0</v>
      </c>
      <c r="OS107" s="77" t="str">
        <f>IF(OO107-OP107=0,"ü","û")</f>
        <v>ü</v>
      </c>
      <c r="OV107" s="106">
        <f>OV100</f>
        <v>0</v>
      </c>
      <c r="OW107" s="107"/>
      <c r="OX107" s="45"/>
      <c r="OY107" s="45"/>
      <c r="PD107" s="46"/>
      <c r="PE107" s="46"/>
      <c r="PG107" s="2"/>
      <c r="PH107" s="70" t="s">
        <v>48</v>
      </c>
      <c r="PI107" s="71">
        <f>COUNTIF(PH7:PH99,"HT")*7.5+PK107</f>
        <v>30</v>
      </c>
      <c r="PJ107" s="71">
        <f>PU103</f>
        <v>30</v>
      </c>
      <c r="PK107" s="71">
        <f>COUNTIF(PH7:PH99,"GT")*7.5</f>
        <v>0</v>
      </c>
      <c r="PL107" s="75">
        <f>PI107-PJ107</f>
        <v>0</v>
      </c>
      <c r="PM107" s="77" t="str">
        <f>IF(PI107-PJ107=0,"ü","û")</f>
        <v>ü</v>
      </c>
      <c r="PP107" s="106">
        <f>PP100</f>
        <v>0</v>
      </c>
      <c r="PQ107" s="107"/>
      <c r="PR107" s="45"/>
      <c r="PS107" s="45"/>
      <c r="PW107" s="46"/>
      <c r="PX107" s="46"/>
      <c r="PY107" s="47" t="s">
        <v>39</v>
      </c>
      <c r="PZ107" s="16"/>
      <c r="QA107" s="16"/>
      <c r="QB107" s="16"/>
      <c r="QC107" s="16"/>
      <c r="QD107" s="16"/>
      <c r="QE107" s="16"/>
      <c r="QF107" s="16"/>
      <c r="QG107" s="16"/>
      <c r="QH107" s="16"/>
      <c r="QI107" s="16"/>
      <c r="QJ107" s="16"/>
      <c r="QK107" s="16"/>
      <c r="QL107" s="16"/>
      <c r="QM107" s="16"/>
      <c r="QN107" s="16"/>
      <c r="QO107" s="16"/>
    </row>
    <row r="108" spans="1:457" ht="15" customHeight="1" thickTop="1" thickBot="1">
      <c r="B108" s="44"/>
      <c r="C108" s="70" t="s">
        <v>49</v>
      </c>
      <c r="D108" s="71">
        <f>N100</f>
        <v>0</v>
      </c>
      <c r="E108" s="71">
        <f>VLOOKUP(K1,PUANTAJ!$A:$F,5, )</f>
        <v>0</v>
      </c>
      <c r="F108" s="74"/>
      <c r="G108" s="75">
        <f>D108-E108</f>
        <v>0</v>
      </c>
      <c r="H108" s="77" t="str">
        <f>IF(D108-E108=0,"ü","û")</f>
        <v>ü</v>
      </c>
      <c r="T108" s="95" t="s">
        <v>105</v>
      </c>
      <c r="V108" s="44"/>
      <c r="W108" s="70" t="s">
        <v>49</v>
      </c>
      <c r="X108" s="71">
        <f>AH100</f>
        <v>0</v>
      </c>
      <c r="Y108" s="71">
        <f>VLOOKUP(AE1,PUANTAJ!$A:$F,5, )</f>
        <v>0</v>
      </c>
      <c r="Z108" s="74"/>
      <c r="AA108" s="75">
        <f>X108-Y108</f>
        <v>0</v>
      </c>
      <c r="AB108" s="77" t="str">
        <f>IF(X108-Y108=0,"ü","û")</f>
        <v>ü</v>
      </c>
      <c r="AN108" s="95" t="s">
        <v>105</v>
      </c>
      <c r="AP108" s="44"/>
      <c r="AQ108" s="70" t="s">
        <v>49</v>
      </c>
      <c r="AR108" s="71">
        <f>BB100</f>
        <v>20</v>
      </c>
      <c r="AS108" s="71">
        <f>VLOOKUP(AY1,PUANTAJ!$A:$F,5, )</f>
        <v>20</v>
      </c>
      <c r="AT108" s="74"/>
      <c r="AU108" s="75">
        <f>AR108-AS108</f>
        <v>0</v>
      </c>
      <c r="AV108" s="77" t="str">
        <f>IF(AR108-AS108=0,"ü","û")</f>
        <v>ü</v>
      </c>
      <c r="BH108" s="95" t="s">
        <v>105</v>
      </c>
      <c r="BJ108" s="44"/>
      <c r="BK108" s="70" t="s">
        <v>49</v>
      </c>
      <c r="BL108" s="71">
        <f>BV100</f>
        <v>0</v>
      </c>
      <c r="BM108" s="71">
        <f>VLOOKUP(BS1,PUANTAJ!$A:$F,5, )</f>
        <v>0</v>
      </c>
      <c r="BN108" s="74"/>
      <c r="BO108" s="75">
        <f>BL108-BM108</f>
        <v>0</v>
      </c>
      <c r="BP108" s="77" t="str">
        <f>IF(BL108-BM108=0,"ü","û")</f>
        <v>ü</v>
      </c>
      <c r="CB108" s="95" t="s">
        <v>105</v>
      </c>
      <c r="CD108" s="44"/>
      <c r="CE108" s="70" t="s">
        <v>49</v>
      </c>
      <c r="CF108" s="71">
        <f>CP100</f>
        <v>31.5</v>
      </c>
      <c r="CG108" s="71">
        <f>VLOOKUP(CM1,PUANTAJ!$A:$F,5, )-1.5</f>
        <v>31.5</v>
      </c>
      <c r="CH108" s="74"/>
      <c r="CI108" s="75">
        <f>CF108-CG108</f>
        <v>0</v>
      </c>
      <c r="CJ108" s="77" t="str">
        <f>IF(CF108-CG108=0,"ü","û")</f>
        <v>ü</v>
      </c>
      <c r="CV108" s="95" t="s">
        <v>105</v>
      </c>
      <c r="CX108" s="44"/>
      <c r="CY108" s="70" t="s">
        <v>49</v>
      </c>
      <c r="CZ108" s="71">
        <f>DJ100</f>
        <v>10.5</v>
      </c>
      <c r="DA108" s="71">
        <f>VLOOKUP(DG1,PUANTAJ!$A:$F,5, )</f>
        <v>10.5</v>
      </c>
      <c r="DB108" s="74"/>
      <c r="DC108" s="75">
        <f>CZ108-DA108</f>
        <v>0</v>
      </c>
      <c r="DD108" s="77" t="str">
        <f>IF(CZ108-DA108=0,"ü","û")</f>
        <v>ü</v>
      </c>
      <c r="DP108" s="95" t="s">
        <v>105</v>
      </c>
      <c r="DR108" s="44"/>
      <c r="DS108" s="70" t="s">
        <v>49</v>
      </c>
      <c r="DT108" s="71">
        <f>ED100</f>
        <v>2.5</v>
      </c>
      <c r="DU108" s="71">
        <f>VLOOKUP(EA1,PUANTAJ!$A:$F,5, )</f>
        <v>2.5</v>
      </c>
      <c r="DV108" s="74"/>
      <c r="DW108" s="75">
        <f>DT108-DU108</f>
        <v>0</v>
      </c>
      <c r="DX108" s="77" t="str">
        <f>IF(DT108-DU108=0,"ü","û")</f>
        <v>ü</v>
      </c>
      <c r="EJ108" s="95" t="s">
        <v>105</v>
      </c>
      <c r="EL108" s="44"/>
      <c r="EM108" s="70" t="s">
        <v>49</v>
      </c>
      <c r="EN108" s="71">
        <f>EX100</f>
        <v>12</v>
      </c>
      <c r="EO108" s="71">
        <f>VLOOKUP(EU1,PUANTAJ!$A:$F,5, )</f>
        <v>12</v>
      </c>
      <c r="EP108" s="74"/>
      <c r="EQ108" s="75">
        <f>EN108-EO108</f>
        <v>0</v>
      </c>
      <c r="ER108" s="77" t="str">
        <f>IF(EN108-EO108=0,"ü","û")</f>
        <v>ü</v>
      </c>
      <c r="FD108" s="95" t="s">
        <v>105</v>
      </c>
      <c r="FF108" s="44"/>
      <c r="FG108" s="70" t="s">
        <v>49</v>
      </c>
      <c r="FH108" s="71">
        <f>FR100</f>
        <v>3</v>
      </c>
      <c r="FI108" s="71">
        <f>VLOOKUP(FO1,PUANTAJ!$A:$F,5, )</f>
        <v>3</v>
      </c>
      <c r="FJ108" s="74"/>
      <c r="FK108" s="75">
        <f>FH108-FI108</f>
        <v>0</v>
      </c>
      <c r="FL108" s="77" t="str">
        <f>IF(FH108-FI108=0,"ü","û")</f>
        <v>ü</v>
      </c>
      <c r="FX108" s="95" t="s">
        <v>105</v>
      </c>
      <c r="FZ108" s="44"/>
      <c r="GA108" s="70" t="s">
        <v>49</v>
      </c>
      <c r="GB108" s="71">
        <f>GL100</f>
        <v>2.5</v>
      </c>
      <c r="GC108" s="71">
        <f>VLOOKUP(GI1,PUANTAJ!$A:$F,5, )-0.5</f>
        <v>2.5</v>
      </c>
      <c r="GD108" s="74"/>
      <c r="GE108" s="75">
        <f>GB108-GC108</f>
        <v>0</v>
      </c>
      <c r="GF108" s="77" t="str">
        <f>IF(GB108-GC108=0,"ü","û")</f>
        <v>ü</v>
      </c>
      <c r="GR108" s="95" t="s">
        <v>105</v>
      </c>
      <c r="GT108" s="44"/>
      <c r="GU108" s="70" t="s">
        <v>49</v>
      </c>
      <c r="GV108" s="71">
        <f>HF100</f>
        <v>2.5</v>
      </c>
      <c r="GW108" s="71">
        <f>VLOOKUP(HC1,PUANTAJ!$A:$F,5, )+2.5</f>
        <v>2.5</v>
      </c>
      <c r="GX108" s="74"/>
      <c r="GY108" s="75">
        <f>GV108-GW108</f>
        <v>0</v>
      </c>
      <c r="GZ108" s="77" t="str">
        <f>IF(GV108-GW108=0,"ü","û")</f>
        <v>ü</v>
      </c>
      <c r="HL108" s="95" t="s">
        <v>105</v>
      </c>
      <c r="HN108" s="44"/>
      <c r="HO108" s="70" t="s">
        <v>49</v>
      </c>
      <c r="HP108" s="71">
        <f>HZ100</f>
        <v>5</v>
      </c>
      <c r="HQ108" s="71">
        <f>VLOOKUP(HW1,PUANTAJ!$A:$F,5, )</f>
        <v>5</v>
      </c>
      <c r="HR108" s="74"/>
      <c r="HS108" s="75">
        <f>HP108-HQ108</f>
        <v>0</v>
      </c>
      <c r="HT108" s="77" t="str">
        <f>IF(HP108-HQ108=0,"ü","û")</f>
        <v>ü</v>
      </c>
      <c r="IF108" s="95" t="s">
        <v>105</v>
      </c>
      <c r="IH108" s="44"/>
      <c r="II108" s="70" t="s">
        <v>49</v>
      </c>
      <c r="IJ108" s="71">
        <f>IT100</f>
        <v>2.5</v>
      </c>
      <c r="IK108" s="71">
        <f>VLOOKUP(IQ1,PUANTAJ!$A:$F,5, )</f>
        <v>2.5</v>
      </c>
      <c r="IL108" s="74"/>
      <c r="IM108" s="75">
        <f>IJ108-IK108</f>
        <v>0</v>
      </c>
      <c r="IN108" s="77" t="str">
        <f>IF(IJ108-IK108=0,"ü","û")</f>
        <v>ü</v>
      </c>
      <c r="IZ108" s="95" t="s">
        <v>105</v>
      </c>
      <c r="JB108" s="44"/>
      <c r="JC108" s="70" t="s">
        <v>49</v>
      </c>
      <c r="JD108" s="71">
        <f>JN100</f>
        <v>0</v>
      </c>
      <c r="JE108" s="71">
        <f>VLOOKUP(JK1,PUANTAJ!$A:$F,5, )</f>
        <v>0</v>
      </c>
      <c r="JF108" s="74"/>
      <c r="JG108" s="75">
        <f>JD108-JE108</f>
        <v>0</v>
      </c>
      <c r="JH108" s="77" t="str">
        <f>IF(JD108-JE108=0,"ü","û")</f>
        <v>ü</v>
      </c>
      <c r="JT108" s="95" t="s">
        <v>105</v>
      </c>
      <c r="JV108" s="44"/>
      <c r="JW108" s="70" t="s">
        <v>49</v>
      </c>
      <c r="JX108" s="71">
        <f>KH100</f>
        <v>0</v>
      </c>
      <c r="JY108" s="71">
        <f>VLOOKUP(KE1,PUANTAJ!$A:$F,5, )</f>
        <v>0</v>
      </c>
      <c r="JZ108" s="74"/>
      <c r="KA108" s="75">
        <f>JX108-JY108</f>
        <v>0</v>
      </c>
      <c r="KB108" s="77" t="str">
        <f>IF(JX108-JY108=0,"ü","û")</f>
        <v>ü</v>
      </c>
      <c r="KN108" s="95" t="s">
        <v>105</v>
      </c>
      <c r="KP108" s="44"/>
      <c r="KQ108" s="70" t="s">
        <v>49</v>
      </c>
      <c r="KR108" s="71">
        <f>LB100</f>
        <v>3.5</v>
      </c>
      <c r="KS108" s="71">
        <f>VLOOKUP(KY1,PUANTAJ!$A:$F,5, )-1.5</f>
        <v>3.5</v>
      </c>
      <c r="KT108" s="74"/>
      <c r="KU108" s="75">
        <f>KR108-KS108</f>
        <v>0</v>
      </c>
      <c r="KV108" s="77" t="str">
        <f>IF(KR108-KS108=0,"ü","û")</f>
        <v>ü</v>
      </c>
      <c r="LH108" s="95" t="s">
        <v>105</v>
      </c>
      <c r="LJ108" s="44"/>
      <c r="LK108" s="70" t="s">
        <v>49</v>
      </c>
      <c r="LL108" s="71">
        <f>LV100</f>
        <v>31.5</v>
      </c>
      <c r="LM108" s="71">
        <f>VLOOKUP(LS1,PUANTAJ!$A:$F,5, )-6</f>
        <v>31.5</v>
      </c>
      <c r="LN108" s="74"/>
      <c r="LO108" s="75">
        <f>LL108-LM108</f>
        <v>0</v>
      </c>
      <c r="LP108" s="77" t="str">
        <f>IF(LL108-LM108=0,"ü","û")</f>
        <v>ü</v>
      </c>
      <c r="MB108" s="95" t="s">
        <v>105</v>
      </c>
      <c r="MD108" s="44"/>
      <c r="ME108" s="70" t="s">
        <v>49</v>
      </c>
      <c r="MF108" s="71">
        <f>MP100</f>
        <v>0</v>
      </c>
      <c r="MG108" s="71">
        <f>VLOOKUP(MM1,PUANTAJ!$A:$F,5, )</f>
        <v>0</v>
      </c>
      <c r="MH108" s="74"/>
      <c r="MI108" s="75">
        <f>MF108-MG108</f>
        <v>0</v>
      </c>
      <c r="MJ108" s="77" t="str">
        <f>IF(MF108-MG108=0,"ü","û")</f>
        <v>ü</v>
      </c>
      <c r="MV108" s="95" t="s">
        <v>105</v>
      </c>
      <c r="MX108" s="44"/>
      <c r="MY108" s="70" t="s">
        <v>49</v>
      </c>
      <c r="MZ108" s="71">
        <f>NJ100</f>
        <v>0</v>
      </c>
      <c r="NA108" s="71">
        <f>VLOOKUP(NG1,PUANTAJ!$A:$F,5, )-1</f>
        <v>0</v>
      </c>
      <c r="NB108" s="74"/>
      <c r="NC108" s="75">
        <f>MZ108-NA108</f>
        <v>0</v>
      </c>
      <c r="ND108" s="77" t="str">
        <f>IF(MZ108-NA108=0,"ü","û")</f>
        <v>ü</v>
      </c>
      <c r="NP108" s="95" t="s">
        <v>105</v>
      </c>
      <c r="NR108" s="44"/>
      <c r="NS108" s="70" t="s">
        <v>49</v>
      </c>
      <c r="NT108" s="71">
        <f>OD100</f>
        <v>16</v>
      </c>
      <c r="NU108" s="71">
        <f>VLOOKUP(OA1,PUANTAJ!$A:$F,5, )-4.5</f>
        <v>16</v>
      </c>
      <c r="NV108" s="74"/>
      <c r="NW108" s="75">
        <f>NT108-NU108</f>
        <v>0</v>
      </c>
      <c r="NX108" s="77" t="str">
        <f>IF(NT108-NU108=0,"ü","û")</f>
        <v>ü</v>
      </c>
      <c r="OJ108" s="95" t="s">
        <v>105</v>
      </c>
      <c r="OL108" s="215"/>
      <c r="OM108" s="44"/>
      <c r="ON108" s="70" t="s">
        <v>49</v>
      </c>
      <c r="OO108" s="71">
        <f>OY100</f>
        <v>0</v>
      </c>
      <c r="OP108" s="71">
        <f>VLOOKUP(OV1,PUANTAJ!$A:$F,5, )</f>
        <v>0</v>
      </c>
      <c r="OQ108" s="74"/>
      <c r="OR108" s="75">
        <f>OO108-OP108</f>
        <v>0</v>
      </c>
      <c r="OS108" s="77" t="str">
        <f>IF(OO108-OP108=0,"ü","û")</f>
        <v>ü</v>
      </c>
      <c r="PG108" s="44"/>
      <c r="PH108" s="70" t="s">
        <v>49</v>
      </c>
      <c r="PI108" s="71">
        <f>PS100</f>
        <v>2.5</v>
      </c>
      <c r="PJ108" s="71">
        <f>VLOOKUP(PP1,PUANTAJ!$A:$F,5, )-0.5</f>
        <v>2.5</v>
      </c>
      <c r="PK108" s="74"/>
      <c r="PL108" s="75">
        <f>PI108-PJ108</f>
        <v>0</v>
      </c>
      <c r="PM108" s="77" t="str">
        <f>IF(PI108-PJ108=0,"ü","û")</f>
        <v>ü</v>
      </c>
      <c r="PY108" s="95" t="s">
        <v>105</v>
      </c>
      <c r="PZ108" s="118"/>
      <c r="QA108" s="118"/>
      <c r="QB108" s="118"/>
      <c r="QC108" s="118"/>
      <c r="QD108" s="118"/>
      <c r="QE108" s="118"/>
      <c r="QF108" s="118"/>
      <c r="QG108" s="118"/>
      <c r="QH108" s="118"/>
      <c r="QI108" s="118"/>
      <c r="QJ108" s="118"/>
      <c r="QK108" s="118"/>
      <c r="QL108" s="118"/>
      <c r="QM108" s="118"/>
      <c r="QN108" s="118"/>
      <c r="QO108" s="118"/>
    </row>
    <row r="109" spans="1:457" ht="15" customHeight="1" thickTop="1" thickBot="1">
      <c r="C109" s="70" t="s">
        <v>44</v>
      </c>
      <c r="D109" s="76">
        <f>COUNTIF(C7:C99,"Y.İZİN")*7.5+F109</f>
        <v>0</v>
      </c>
      <c r="E109" s="71">
        <f>VLOOKUP(K1,PUANTAJ!$A:$F,3, )</f>
        <v>0</v>
      </c>
      <c r="F109" s="71">
        <f>COUNTIF(C7:C99,"S.İZİN")*7.5</f>
        <v>0</v>
      </c>
      <c r="G109" s="75">
        <f>D109-E109</f>
        <v>0</v>
      </c>
      <c r="H109" s="77" t="str">
        <f>IF(D109-E109=0,"ü","û")</f>
        <v>ü</v>
      </c>
      <c r="W109" s="70" t="s">
        <v>44</v>
      </c>
      <c r="X109" s="76">
        <f>COUNTIF(W7:W99,"Y.İZİN")*7.5+Z109</f>
        <v>0</v>
      </c>
      <c r="Y109" s="71">
        <f>VLOOKUP(AE1,PUANTAJ!$A:$F,3, )</f>
        <v>0</v>
      </c>
      <c r="Z109" s="71">
        <f>COUNTIF(W7:W99,"S.İZİN")*7.5</f>
        <v>0</v>
      </c>
      <c r="AA109" s="75">
        <f>X109-Y109</f>
        <v>0</v>
      </c>
      <c r="AB109" s="77" t="str">
        <f>IF(X109-Y109=0,"ü","û")</f>
        <v>ü</v>
      </c>
      <c r="AQ109" s="70" t="s">
        <v>44</v>
      </c>
      <c r="AR109" s="76">
        <f>COUNTIF(AQ7:AQ99,"Y.İZİN")*7.5+AT109</f>
        <v>0</v>
      </c>
      <c r="AS109" s="71">
        <f>VLOOKUP(AY1,PUANTAJ!$A:$F,3, )</f>
        <v>0</v>
      </c>
      <c r="AT109" s="71">
        <f>COUNTIF(AQ7:AQ99,"S.İZİN")*7.5</f>
        <v>0</v>
      </c>
      <c r="AU109" s="75">
        <f>AR109-AS109</f>
        <v>0</v>
      </c>
      <c r="AV109" s="77" t="str">
        <f>IF(AR109-AS109=0,"ü","û")</f>
        <v>ü</v>
      </c>
      <c r="BK109" s="70" t="s">
        <v>44</v>
      </c>
      <c r="BL109" s="76">
        <f>COUNTIF(BK7:BK99,"Y.İZİN")*7.5+BN109</f>
        <v>0</v>
      </c>
      <c r="BM109" s="71">
        <f>VLOOKUP(BS1,PUANTAJ!$A:$F,3, )</f>
        <v>0</v>
      </c>
      <c r="BN109" s="71">
        <f>COUNTIF(BK7:BK99,"S.İZİN")*7.5</f>
        <v>0</v>
      </c>
      <c r="BO109" s="75">
        <f>BL109-BM109</f>
        <v>0</v>
      </c>
      <c r="BP109" s="77" t="str">
        <f>IF(BL109-BM109=0,"ü","û")</f>
        <v>ü</v>
      </c>
      <c r="CE109" s="70" t="s">
        <v>44</v>
      </c>
      <c r="CF109" s="76">
        <f>COUNTIF(CE7:CE99,"Y.İZİN")*7.5+CH109</f>
        <v>0</v>
      </c>
      <c r="CG109" s="71">
        <f>VLOOKUP(CM1,PUANTAJ!$A:$F,3, )</f>
        <v>0</v>
      </c>
      <c r="CH109" s="71">
        <f>COUNTIF(CE7:CE99,"S.İZİN")*7.5</f>
        <v>0</v>
      </c>
      <c r="CI109" s="75">
        <f>CF109-CG109</f>
        <v>0</v>
      </c>
      <c r="CJ109" s="77" t="str">
        <f>IF(CF109-CG109=0,"ü","û")</f>
        <v>ü</v>
      </c>
      <c r="CY109" s="70" t="s">
        <v>44</v>
      </c>
      <c r="CZ109" s="76">
        <f>COUNTIF(CY7:CY99,"Y.İZİN")*7.5+DB109</f>
        <v>7.5</v>
      </c>
      <c r="DA109" s="71">
        <f>VLOOKUP(DG1,PUANTAJ!$A:$F,3, )</f>
        <v>7.5</v>
      </c>
      <c r="DB109" s="71">
        <f>COUNTIF(CY7:CY99,"S.İZİN")*7.5</f>
        <v>0</v>
      </c>
      <c r="DC109" s="75">
        <f>CZ109-DA109</f>
        <v>0</v>
      </c>
      <c r="DD109" s="77" t="str">
        <f>IF(CZ109-DA109=0,"ü","û")</f>
        <v>ü</v>
      </c>
      <c r="DS109" s="70" t="s">
        <v>44</v>
      </c>
      <c r="DT109" s="76">
        <f>COUNTIF(DS7:DS99,"Y.İZİN")*7.5+DV109</f>
        <v>0</v>
      </c>
      <c r="DU109" s="71">
        <f>VLOOKUP(EA1,PUANTAJ!$A:$F,3, )</f>
        <v>0</v>
      </c>
      <c r="DV109" s="71">
        <f>COUNTIF(DS7:DS99,"S.İZİN")*7.5</f>
        <v>0</v>
      </c>
      <c r="DW109" s="75">
        <f>DT109-DU109</f>
        <v>0</v>
      </c>
      <c r="DX109" s="77" t="str">
        <f>IF(DT109-DU109=0,"ü","û")</f>
        <v>ü</v>
      </c>
      <c r="EM109" s="70" t="s">
        <v>44</v>
      </c>
      <c r="EN109" s="76">
        <f>COUNTIF(EM7:EM99,"Y.İZİN")*7.5+EP109</f>
        <v>0</v>
      </c>
      <c r="EO109" s="71">
        <f>VLOOKUP(EU1,PUANTAJ!$A:$F,3, )</f>
        <v>0</v>
      </c>
      <c r="EP109" s="71">
        <f>COUNTIF(EM7:EM99,"S.İZİN")*7.5</f>
        <v>0</v>
      </c>
      <c r="EQ109" s="75">
        <f>EN109-EO109</f>
        <v>0</v>
      </c>
      <c r="ER109" s="77" t="str">
        <f>IF(EN109-EO109=0,"ü","û")</f>
        <v>ü</v>
      </c>
      <c r="FG109" s="70" t="s">
        <v>44</v>
      </c>
      <c r="FH109" s="76">
        <f>COUNTIF(FG7:FG99,"Y.İZİN")*7.5+FJ109</f>
        <v>0</v>
      </c>
      <c r="FI109" s="71">
        <f>VLOOKUP(FO1,PUANTAJ!$A:$F,3, )</f>
        <v>0</v>
      </c>
      <c r="FJ109" s="71">
        <f>COUNTIF(FG7:FG99,"S.İZİN")*7.5</f>
        <v>0</v>
      </c>
      <c r="FK109" s="75">
        <f>FH109-FI109</f>
        <v>0</v>
      </c>
      <c r="FL109" s="77" t="str">
        <f>IF(FH109-FI109=0,"ü","û")</f>
        <v>ü</v>
      </c>
      <c r="GA109" s="70" t="s">
        <v>44</v>
      </c>
      <c r="GB109" s="76">
        <f>COUNTIF(GA7:GA99,"Y.İZİN")*7.5+GD109</f>
        <v>0</v>
      </c>
      <c r="GC109" s="71">
        <f>VLOOKUP(GI1,PUANTAJ!$A:$F,3, )</f>
        <v>0</v>
      </c>
      <c r="GD109" s="71">
        <f>COUNTIF(GA7:GA99,"S.İZİN")*7.5</f>
        <v>0</v>
      </c>
      <c r="GE109" s="75">
        <f>GB109-GC109</f>
        <v>0</v>
      </c>
      <c r="GF109" s="77" t="str">
        <f>IF(GB109-GC109=0,"ü","û")</f>
        <v>ü</v>
      </c>
      <c r="GU109" s="70" t="s">
        <v>44</v>
      </c>
      <c r="GV109" s="76">
        <f>COUNTIF(GU7:GU99,"Y.İZİN")*7.5+GX109</f>
        <v>0</v>
      </c>
      <c r="GW109" s="71">
        <f>VLOOKUP(HC1,PUANTAJ!$A:$F,3, )</f>
        <v>0</v>
      </c>
      <c r="GX109" s="71">
        <f>COUNTIF(GU7:GU99,"S.İZİN")*7.5</f>
        <v>0</v>
      </c>
      <c r="GY109" s="75">
        <f>GV109-GW109</f>
        <v>0</v>
      </c>
      <c r="GZ109" s="77" t="str">
        <f>IF(GV109-GW109=0,"ü","û")</f>
        <v>ü</v>
      </c>
      <c r="HO109" s="70" t="s">
        <v>44</v>
      </c>
      <c r="HP109" s="76">
        <f>COUNTIF(HO7:HO99,"Y.İZİN")*7.5+HR109</f>
        <v>0</v>
      </c>
      <c r="HQ109" s="71">
        <f>VLOOKUP(HW1,PUANTAJ!$A:$F,3, )</f>
        <v>0</v>
      </c>
      <c r="HR109" s="71">
        <f>COUNTIF(HO7:HO99,"S.İZİN")*7.5</f>
        <v>0</v>
      </c>
      <c r="HS109" s="75">
        <f>HP109-HQ109</f>
        <v>0</v>
      </c>
      <c r="HT109" s="77" t="str">
        <f>IF(HP109-HQ109=0,"ü","û")</f>
        <v>ü</v>
      </c>
      <c r="II109" s="70" t="s">
        <v>44</v>
      </c>
      <c r="IJ109" s="76">
        <f>COUNTIF(II7:II99,"Y.İZİN")*7.5+IL109</f>
        <v>0</v>
      </c>
      <c r="IK109" s="71">
        <f>VLOOKUP(IQ1,PUANTAJ!$A:$F,3, )</f>
        <v>0</v>
      </c>
      <c r="IL109" s="71">
        <f>COUNTIF(II7:II99,"S.İZİN")*7.5</f>
        <v>0</v>
      </c>
      <c r="IM109" s="75">
        <f>IJ109-IK109</f>
        <v>0</v>
      </c>
      <c r="IN109" s="77" t="str">
        <f>IF(IJ109-IK109=0,"ü","û")</f>
        <v>ü</v>
      </c>
      <c r="JC109" s="70" t="s">
        <v>44</v>
      </c>
      <c r="JD109" s="76">
        <f>COUNTIF(JC7:JC99,"Y.İZİN")*7.5+JF109</f>
        <v>52.5</v>
      </c>
      <c r="JE109" s="71">
        <f>VLOOKUP(JK1,PUANTAJ!$A:$F,3, )</f>
        <v>52.5</v>
      </c>
      <c r="JF109" s="71">
        <f>COUNTIF(JC7:JC99,"S.İZİN")*7.5</f>
        <v>0</v>
      </c>
      <c r="JG109" s="75">
        <f>JD109-JE109</f>
        <v>0</v>
      </c>
      <c r="JH109" s="77" t="str">
        <f>IF(JD109-JE109=0,"ü","û")</f>
        <v>ü</v>
      </c>
      <c r="JW109" s="70" t="s">
        <v>44</v>
      </c>
      <c r="JX109" s="76">
        <f>COUNTIF(JW7:JW99,"Y.İZİN")*7.5+JZ109</f>
        <v>45</v>
      </c>
      <c r="JY109" s="71">
        <f>VLOOKUP(KE1,PUANTAJ!$A:$F,3, )</f>
        <v>45</v>
      </c>
      <c r="JZ109" s="71">
        <f>COUNTIF(JW7:JW99,"S.İZİN")*7.5</f>
        <v>0</v>
      </c>
      <c r="KA109" s="75">
        <f>JX109-JY109</f>
        <v>0</v>
      </c>
      <c r="KB109" s="77" t="str">
        <f>IF(JX109-JY109=0,"ü","û")</f>
        <v>ü</v>
      </c>
      <c r="KQ109" s="70" t="s">
        <v>44</v>
      </c>
      <c r="KR109" s="76">
        <f>COUNTIF(KQ7:KQ99,"Y.İZİN")*7.5+KT109</f>
        <v>0</v>
      </c>
      <c r="KS109" s="71">
        <f>VLOOKUP(KY1,PUANTAJ!$A:$F,3, )</f>
        <v>0</v>
      </c>
      <c r="KT109" s="71">
        <f>COUNTIF(KQ7:KQ99,"S.İZİN")*7.5</f>
        <v>0</v>
      </c>
      <c r="KU109" s="75">
        <f>KR109-KS109</f>
        <v>0</v>
      </c>
      <c r="KV109" s="77" t="str">
        <f>IF(KR109-KS109=0,"ü","û")</f>
        <v>ü</v>
      </c>
      <c r="LK109" s="70" t="s">
        <v>44</v>
      </c>
      <c r="LL109" s="76">
        <f>COUNTIF(LK7:LK99,"Y.İZİN")*7.5+LN109</f>
        <v>0</v>
      </c>
      <c r="LM109" s="71">
        <f>VLOOKUP(LS1,PUANTAJ!$A:$F,3, )</f>
        <v>0</v>
      </c>
      <c r="LN109" s="71">
        <f>COUNTIF(LK7:LK99,"S.İZİN")*7.5</f>
        <v>0</v>
      </c>
      <c r="LO109" s="75">
        <f>LL109-LM109</f>
        <v>0</v>
      </c>
      <c r="LP109" s="77" t="str">
        <f>IF(LL109-LM109=0,"ü","û")</f>
        <v>ü</v>
      </c>
      <c r="ME109" s="70" t="s">
        <v>44</v>
      </c>
      <c r="MF109" s="76">
        <f>COUNTIF(ME7:ME99,"Y.İZİN")*7.5+MH109</f>
        <v>0</v>
      </c>
      <c r="MG109" s="71">
        <f>VLOOKUP(MM1,PUANTAJ!$A:$F,3, )</f>
        <v>0</v>
      </c>
      <c r="MH109" s="71">
        <f>COUNTIF(ME7:ME99,"S.İZİN")*7.5</f>
        <v>0</v>
      </c>
      <c r="MI109" s="75">
        <f>MF109-MG109</f>
        <v>0</v>
      </c>
      <c r="MJ109" s="77" t="str">
        <f>IF(MF109-MG109=0,"ü","û")</f>
        <v>ü</v>
      </c>
      <c r="MY109" s="70" t="s">
        <v>44</v>
      </c>
      <c r="MZ109" s="76">
        <f>COUNTIF(MY7:MY99,"Y.İZİN")*7.5+NB109</f>
        <v>0</v>
      </c>
      <c r="NA109" s="71">
        <f>VLOOKUP(NG1,PUANTAJ!$A:$F,3, )</f>
        <v>0</v>
      </c>
      <c r="NB109" s="71">
        <f>COUNTIF(MY7:MY99,"S.İZİN")*7.5</f>
        <v>0</v>
      </c>
      <c r="NC109" s="75">
        <f>MZ109-NA109</f>
        <v>0</v>
      </c>
      <c r="ND109" s="77" t="str">
        <f>IF(MZ109-NA109=0,"ü","û")</f>
        <v>ü</v>
      </c>
      <c r="NS109" s="70" t="s">
        <v>44</v>
      </c>
      <c r="NT109" s="76">
        <f>COUNTIF(NS7:NS99,"Y.İZİN")*7.5+NV109</f>
        <v>0</v>
      </c>
      <c r="NU109" s="71">
        <f>VLOOKUP(OA1,PUANTAJ!$A:$F,3, )</f>
        <v>0</v>
      </c>
      <c r="NV109" s="71">
        <f>COUNTIF(NS7:NS99,"S.İZİN")*7.5</f>
        <v>0</v>
      </c>
      <c r="NW109" s="75">
        <f>NT109-NU109</f>
        <v>0</v>
      </c>
      <c r="NX109" s="77" t="str">
        <f>IF(NT109-NU109=0,"ü","û")</f>
        <v>ü</v>
      </c>
      <c r="ON109" s="70" t="s">
        <v>44</v>
      </c>
      <c r="OO109" s="76">
        <f>COUNTIF(ON7:ON99,"Y.İZİN")*7.5+OQ109</f>
        <v>0</v>
      </c>
      <c r="OP109" s="71">
        <f>VLOOKUP(OV1,PUANTAJ!$A:$F,3, )</f>
        <v>0</v>
      </c>
      <c r="OQ109" s="71">
        <f>COUNTIF(ON7:ON99,"S.İZİN")*7.5</f>
        <v>0</v>
      </c>
      <c r="OR109" s="75">
        <f>OO109-OP109</f>
        <v>0</v>
      </c>
      <c r="OS109" s="77" t="str">
        <f>IF(OO109-OP109=0,"ü","û")</f>
        <v>ü</v>
      </c>
      <c r="PH109" s="70" t="s">
        <v>44</v>
      </c>
      <c r="PI109" s="76">
        <f>COUNTIF(PH7:PH99,"Y.İZİN")*7.5+PK109</f>
        <v>0</v>
      </c>
      <c r="PJ109" s="71">
        <f>VLOOKUP(PP1,PUANTAJ!$A:$F,3, )</f>
        <v>0</v>
      </c>
      <c r="PK109" s="71">
        <f>COUNTIF(PH7:PH99,"S.İZİN")*7.5</f>
        <v>0</v>
      </c>
      <c r="PL109" s="75">
        <f>PI109-PJ109</f>
        <v>0</v>
      </c>
      <c r="PM109" s="77" t="str">
        <f>IF(PI109-PJ109=0,"ü","û")</f>
        <v>ü</v>
      </c>
    </row>
    <row r="110" spans="1:457" ht="15" customHeight="1" thickTop="1" thickBot="1">
      <c r="C110" s="70" t="s">
        <v>50</v>
      </c>
      <c r="D110" s="71">
        <f>COUNTIF(C7:C99,"Ü.İZİN")*7.5+F110</f>
        <v>0</v>
      </c>
      <c r="E110" s="71">
        <f>VLOOKUP(K1,PUANTAJ!$A:$F,6, )</f>
        <v>0</v>
      </c>
      <c r="F110" s="71">
        <f>COUNTIF(C7:C99,"RAPORLU")*7.5</f>
        <v>0</v>
      </c>
      <c r="G110" s="75">
        <f>D110-E110</f>
        <v>0</v>
      </c>
      <c r="H110" s="77" t="str">
        <f>IF(D110-E110=0,"ü","û")</f>
        <v>ü</v>
      </c>
      <c r="W110" s="70" t="s">
        <v>50</v>
      </c>
      <c r="X110" s="71">
        <f>COUNTIF(W7:W99,"Ü.İZİN")*7.5+Z110</f>
        <v>45</v>
      </c>
      <c r="Y110" s="71">
        <f>VLOOKUP(AE1,PUANTAJ!$A:$F,6, )</f>
        <v>45</v>
      </c>
      <c r="Z110" s="71">
        <f>COUNTIF(W7:W99,"RAPORLU")*7.5</f>
        <v>45</v>
      </c>
      <c r="AA110" s="75">
        <f>X110-Y110</f>
        <v>0</v>
      </c>
      <c r="AB110" s="77" t="str">
        <f>IF(X110-Y110=0,"ü","û")</f>
        <v>ü</v>
      </c>
      <c r="AQ110" s="70" t="s">
        <v>50</v>
      </c>
      <c r="AR110" s="71">
        <f>COUNTIF(AQ7:AQ99,"Ü.İZİN")*7.5+AT110</f>
        <v>0</v>
      </c>
      <c r="AS110" s="71">
        <f>VLOOKUP(AY1,PUANTAJ!$A:$F,6, )</f>
        <v>0</v>
      </c>
      <c r="AT110" s="71">
        <f>COUNTIF(AQ7:AQ99,"RAPORLU")*7.5</f>
        <v>0</v>
      </c>
      <c r="AU110" s="75">
        <f>AR110-AS110</f>
        <v>0</v>
      </c>
      <c r="AV110" s="77" t="str">
        <f>IF(AR110-AS110=0,"ü","û")</f>
        <v>ü</v>
      </c>
      <c r="BK110" s="70" t="s">
        <v>50</v>
      </c>
      <c r="BL110" s="71">
        <f>COUNTIF(BK7:BK99,"Ü.İZİN")*7.5+BN110</f>
        <v>0</v>
      </c>
      <c r="BM110" s="71">
        <f>VLOOKUP(BS1,PUANTAJ!$A:$F,6, )</f>
        <v>0</v>
      </c>
      <c r="BN110" s="71">
        <f>COUNTIF(BK7:BK99,"RAPORLU")*7.5</f>
        <v>0</v>
      </c>
      <c r="BO110" s="75">
        <f>BL110-BM110</f>
        <v>0</v>
      </c>
      <c r="BP110" s="77" t="str">
        <f>IF(BL110-BM110=0,"ü","û")</f>
        <v>ü</v>
      </c>
      <c r="CE110" s="70" t="s">
        <v>50</v>
      </c>
      <c r="CF110" s="71">
        <f>COUNTIF(CE7:CE99,"Ü.İZİN")*7.5+CH110</f>
        <v>0</v>
      </c>
      <c r="CG110" s="71">
        <f>VLOOKUP(CM1,PUANTAJ!$A:$F,6, )</f>
        <v>0</v>
      </c>
      <c r="CH110" s="71">
        <f>COUNTIF(CE7:CE99,"RAPORLU")*7.5</f>
        <v>0</v>
      </c>
      <c r="CI110" s="75">
        <f>CF110-CG110</f>
        <v>0</v>
      </c>
      <c r="CJ110" s="77" t="str">
        <f>IF(CF110-CG110=0,"ü","û")</f>
        <v>ü</v>
      </c>
      <c r="CY110" s="70" t="s">
        <v>50</v>
      </c>
      <c r="CZ110" s="71">
        <f>COUNTIF(CY7:CY99,"Ü.İZİN")*7.5+DB110</f>
        <v>0</v>
      </c>
      <c r="DA110" s="71">
        <f>VLOOKUP(DG1,PUANTAJ!$A:$F,6, )</f>
        <v>0</v>
      </c>
      <c r="DB110" s="71">
        <f>COUNTIF(CY7:CY99,"RAPORLU")*7.5</f>
        <v>0</v>
      </c>
      <c r="DC110" s="75">
        <f>CZ110-DA110</f>
        <v>0</v>
      </c>
      <c r="DD110" s="77" t="str">
        <f>IF(CZ110-DA110=0,"ü","û")</f>
        <v>ü</v>
      </c>
      <c r="DS110" s="70" t="s">
        <v>50</v>
      </c>
      <c r="DT110" s="71">
        <f>COUNTIF(DS7:DS99,"Ü.İZİN")*7.5+DV110</f>
        <v>0</v>
      </c>
      <c r="DU110" s="71">
        <f>VLOOKUP(EA1,PUANTAJ!$A:$F,6, )</f>
        <v>0</v>
      </c>
      <c r="DV110" s="71">
        <f>COUNTIF(DS7:DS99,"RAPORLU")*7.5</f>
        <v>0</v>
      </c>
      <c r="DW110" s="75">
        <f>DT110-DU110</f>
        <v>0</v>
      </c>
      <c r="DX110" s="77" t="str">
        <f>IF(DT110-DU110=0,"ü","û")</f>
        <v>ü</v>
      </c>
      <c r="EM110" s="70" t="s">
        <v>50</v>
      </c>
      <c r="EN110" s="71">
        <f>COUNTIF(EM7:EM99,"Ü.İZİN")*7.5+EP110</f>
        <v>0</v>
      </c>
      <c r="EO110" s="71">
        <f>VLOOKUP(EU1,PUANTAJ!$A:$F,6, )</f>
        <v>0</v>
      </c>
      <c r="EP110" s="71">
        <f>COUNTIF(EM7:EM99,"RAPORLU")*7.5</f>
        <v>0</v>
      </c>
      <c r="EQ110" s="75">
        <f>EN110-EO110</f>
        <v>0</v>
      </c>
      <c r="ER110" s="77" t="str">
        <f>IF(EN110-EO110=0,"ü","û")</f>
        <v>ü</v>
      </c>
      <c r="FG110" s="70" t="s">
        <v>50</v>
      </c>
      <c r="FH110" s="71">
        <f>COUNTIF(FG7:FG99,"Ü.İZİN")*7.5+FJ110</f>
        <v>67.5</v>
      </c>
      <c r="FI110" s="71">
        <f>VLOOKUP(FO1,PUANTAJ!$A:$F,6, )-7.5</f>
        <v>67.5</v>
      </c>
      <c r="FJ110" s="71">
        <f>COUNTIF(FG7:FG99,"RAPORLU")*7.5</f>
        <v>67.5</v>
      </c>
      <c r="FK110" s="75">
        <f>FH110-FI110</f>
        <v>0</v>
      </c>
      <c r="FL110" s="77" t="str">
        <f>IF(FH110-FI110=0,"ü","û")</f>
        <v>ü</v>
      </c>
      <c r="GA110" s="70" t="s">
        <v>50</v>
      </c>
      <c r="GB110" s="71">
        <f>COUNTIF(GA7:GA99,"Ü.İZİN")*7.5+GD110</f>
        <v>7.5</v>
      </c>
      <c r="GC110" s="71">
        <f>VLOOKUP(GI1,PUANTAJ!$A:$F,6, )</f>
        <v>7.5</v>
      </c>
      <c r="GD110" s="71">
        <f>COUNTIF(GA7:GA99,"RAPORLU")*7.5</f>
        <v>7.5</v>
      </c>
      <c r="GE110" s="75">
        <f>GB110-GC110</f>
        <v>0</v>
      </c>
      <c r="GF110" s="77" t="str">
        <f>IF(GB110-GC110=0,"ü","û")</f>
        <v>ü</v>
      </c>
      <c r="GU110" s="70" t="s">
        <v>50</v>
      </c>
      <c r="GV110" s="71">
        <f>COUNTIF(GU7:GU99,"Ü.İZİN")*7.5+GX110</f>
        <v>0</v>
      </c>
      <c r="GW110" s="71">
        <f>VLOOKUP(HC1,PUANTAJ!$A:$F,6, )</f>
        <v>0</v>
      </c>
      <c r="GX110" s="71">
        <f>COUNTIF(GU7:GU99,"RAPORLU")*7.5</f>
        <v>0</v>
      </c>
      <c r="GY110" s="75">
        <f>GV110-GW110</f>
        <v>0</v>
      </c>
      <c r="GZ110" s="77" t="str">
        <f>IF(GV110-GW110=0,"ü","û")</f>
        <v>ü</v>
      </c>
      <c r="HO110" s="70" t="s">
        <v>50</v>
      </c>
      <c r="HP110" s="71">
        <f>COUNTIF(HO7:HO99,"Ü.İZİN")*7.5+HR110</f>
        <v>15</v>
      </c>
      <c r="HQ110" s="71">
        <f>VLOOKUP(HW1,PUANTAJ!$A:$F,6, )</f>
        <v>15</v>
      </c>
      <c r="HR110" s="71">
        <f>COUNTIF(HO7:HO99,"RAPORLU")*7.5</f>
        <v>15</v>
      </c>
      <c r="HS110" s="75">
        <f>HP110-HQ110</f>
        <v>0</v>
      </c>
      <c r="HT110" s="77" t="str">
        <f>IF(HP110-HQ110=0,"ü","û")</f>
        <v>ü</v>
      </c>
      <c r="II110" s="70" t="s">
        <v>50</v>
      </c>
      <c r="IJ110" s="71">
        <f>COUNTIF(II7:II99,"Ü.İZİN")*7.5+IL110</f>
        <v>0</v>
      </c>
      <c r="IK110" s="71">
        <f>VLOOKUP(IQ1,PUANTAJ!$A:$F,6, )</f>
        <v>0</v>
      </c>
      <c r="IL110" s="71">
        <f>COUNTIF(II7:II99,"RAPORLU")*7.5</f>
        <v>0</v>
      </c>
      <c r="IM110" s="75">
        <f>IJ110-IK110</f>
        <v>0</v>
      </c>
      <c r="IN110" s="77" t="str">
        <f>IF(IJ110-IK110=0,"ü","û")</f>
        <v>ü</v>
      </c>
      <c r="JC110" s="70" t="s">
        <v>50</v>
      </c>
      <c r="JD110" s="71">
        <f>COUNTIF(JC7:JC99,"Ü.İZİN")*7.5+JF110</f>
        <v>0</v>
      </c>
      <c r="JE110" s="71">
        <f>VLOOKUP(JK1,PUANTAJ!$A:$F,6, )</f>
        <v>0</v>
      </c>
      <c r="JF110" s="71">
        <f>COUNTIF(JC7:JC99,"RAPORLU")*7.5</f>
        <v>0</v>
      </c>
      <c r="JG110" s="75">
        <f>JD110-JE110</f>
        <v>0</v>
      </c>
      <c r="JH110" s="77" t="str">
        <f>IF(JD110-JE110=0,"ü","û")</f>
        <v>ü</v>
      </c>
      <c r="JW110" s="70" t="s">
        <v>50</v>
      </c>
      <c r="JX110" s="71">
        <f>COUNTIF(JW7:JW99,"Ü.İZİN")*7.5+JZ110</f>
        <v>0</v>
      </c>
      <c r="JY110" s="71">
        <f>VLOOKUP(KE1,PUANTAJ!$A:$F,6, )</f>
        <v>0</v>
      </c>
      <c r="JZ110" s="71">
        <f>COUNTIF(JW7:JW99,"RAPORLU")*7.5</f>
        <v>0</v>
      </c>
      <c r="KA110" s="75">
        <f>JX110-JY110</f>
        <v>0</v>
      </c>
      <c r="KB110" s="77" t="str">
        <f>IF(JX110-JY110=0,"ü","û")</f>
        <v>ü</v>
      </c>
      <c r="KQ110" s="70" t="s">
        <v>50</v>
      </c>
      <c r="KR110" s="71">
        <f>COUNTIF(KQ7:KQ99,"Ü.İZİN")*7.5+KT110</f>
        <v>0</v>
      </c>
      <c r="KS110" s="71">
        <f>VLOOKUP(KY1,PUANTAJ!$A:$F,6, )</f>
        <v>0</v>
      </c>
      <c r="KT110" s="71">
        <f>COUNTIF(KQ7:KQ99,"RAPORLU")*7.5</f>
        <v>0</v>
      </c>
      <c r="KU110" s="75">
        <f>KR110-KS110</f>
        <v>0</v>
      </c>
      <c r="KV110" s="77" t="str">
        <f>IF(KR110-KS110=0,"ü","û")</f>
        <v>ü</v>
      </c>
      <c r="LK110" s="70" t="s">
        <v>50</v>
      </c>
      <c r="LL110" s="71">
        <f>COUNTIF(LK7:LK99,"Ü.İZİN")*7.5+LN110+5</f>
        <v>5</v>
      </c>
      <c r="LM110" s="71">
        <f>VLOOKUP(LS1,PUANTAJ!$A:$F,6, )</f>
        <v>5</v>
      </c>
      <c r="LN110" s="71">
        <f>COUNTIF(LK7:LK99,"RAPORLU")*7.5</f>
        <v>0</v>
      </c>
      <c r="LO110" s="75">
        <f>LL110-LM110</f>
        <v>0</v>
      </c>
      <c r="LP110" s="77" t="str">
        <f>IF(LL110-LM110=0,"ü","û")</f>
        <v>ü</v>
      </c>
      <c r="ME110" s="70" t="s">
        <v>50</v>
      </c>
      <c r="MF110" s="71">
        <f>COUNTIF(ME7:ME99,"Ü.İZİN")*7.5+MH110</f>
        <v>0</v>
      </c>
      <c r="MG110" s="71">
        <f>VLOOKUP(MM1,PUANTAJ!$A:$F,6, )</f>
        <v>0</v>
      </c>
      <c r="MH110" s="71">
        <f>COUNTIF(ME7:ME99,"RAPORLU")*7.5</f>
        <v>0</v>
      </c>
      <c r="MI110" s="75">
        <f>MF110-MG110</f>
        <v>0</v>
      </c>
      <c r="MJ110" s="77" t="str">
        <f>IF(MF110-MG110=0,"ü","û")</f>
        <v>ü</v>
      </c>
      <c r="MY110" s="70" t="s">
        <v>50</v>
      </c>
      <c r="MZ110" s="71">
        <f>COUNTIF(MY7:MY99,"Ü.İZİN")*7.5+NB110+2.5</f>
        <v>2.5</v>
      </c>
      <c r="NA110" s="71">
        <f>VLOOKUP(NG1,PUANTAJ!$A:$F,6, )</f>
        <v>2.5</v>
      </c>
      <c r="NB110" s="71">
        <f>COUNTIF(MY7:MY99,"RAPORLU")*7.5</f>
        <v>0</v>
      </c>
      <c r="NC110" s="75">
        <f>MZ110-NA110</f>
        <v>0</v>
      </c>
      <c r="ND110" s="77" t="str">
        <f>IF(MZ110-NA110=0,"ü","û")</f>
        <v>ü</v>
      </c>
      <c r="NS110" s="70" t="s">
        <v>50</v>
      </c>
      <c r="NT110" s="71">
        <f>COUNTIF(NS7:NS99,"Ü.İZİN")*7.5+NV110+2</f>
        <v>2</v>
      </c>
      <c r="NU110" s="71">
        <f>VLOOKUP(OA1,PUANTAJ!$A:$F,6, )</f>
        <v>2</v>
      </c>
      <c r="NV110" s="71">
        <f>COUNTIF(NS7:NS99,"RAPORLU")*7.5</f>
        <v>0</v>
      </c>
      <c r="NW110" s="75">
        <f>NT110-NU110</f>
        <v>0</v>
      </c>
      <c r="NX110" s="77" t="str">
        <f>IF(NT110-NU110=0,"ü","û")</f>
        <v>ü</v>
      </c>
      <c r="ON110" s="70" t="s">
        <v>50</v>
      </c>
      <c r="OO110" s="71">
        <f>COUNTIF(ON7:ON99,"Ü.İZİN")*7.5+OQ110</f>
        <v>0</v>
      </c>
      <c r="OP110" s="71">
        <f>VLOOKUP(OV1,PUANTAJ!$A:$F,6, )</f>
        <v>180</v>
      </c>
      <c r="OQ110" s="71">
        <f>COUNTIF(ON7:ON99,"RAPORLU")*7.5</f>
        <v>0</v>
      </c>
      <c r="OR110" s="75">
        <f>OO110-OP110</f>
        <v>-180</v>
      </c>
      <c r="OS110" s="77" t="str">
        <f>IF(OO110-OP110=0,"ü","û")</f>
        <v>û</v>
      </c>
      <c r="PH110" s="70" t="s">
        <v>50</v>
      </c>
      <c r="PI110" s="71">
        <f>COUNTIF(PH7:PH99,"Ü.İZİN")*7.5+PK110</f>
        <v>0</v>
      </c>
      <c r="PJ110" s="71">
        <f>VLOOKUP(PP1,PUANTAJ!$A:$F,6, )</f>
        <v>0</v>
      </c>
      <c r="PK110" s="71">
        <f>COUNTIF(PH7:PH99,"RAPORLU")*7.5</f>
        <v>0</v>
      </c>
      <c r="PL110" s="75">
        <f>PI110-PJ110</f>
        <v>0</v>
      </c>
      <c r="PM110" s="77" t="str">
        <f>IF(PI110-PJ110=0,"ü","û")</f>
        <v>ü</v>
      </c>
    </row>
    <row r="111" spans="1:457" ht="13.8" thickTop="1"/>
  </sheetData>
  <mergeCells count="793">
    <mergeCell ref="OM91:OM93"/>
    <mergeCell ref="OM94:OM96"/>
    <mergeCell ref="OM97:OM99"/>
    <mergeCell ref="OM64:OM66"/>
    <mergeCell ref="OM67:OM69"/>
    <mergeCell ref="OM70:OM72"/>
    <mergeCell ref="OM73:OM75"/>
    <mergeCell ref="OM76:OM78"/>
    <mergeCell ref="OM79:OM81"/>
    <mergeCell ref="OM82:OM84"/>
    <mergeCell ref="OM85:OM87"/>
    <mergeCell ref="OM88:OM90"/>
    <mergeCell ref="OM37:OM39"/>
    <mergeCell ref="OM40:OM42"/>
    <mergeCell ref="OM43:OM45"/>
    <mergeCell ref="OM46:OM48"/>
    <mergeCell ref="OM49:OM51"/>
    <mergeCell ref="OM52:OM54"/>
    <mergeCell ref="OM55:OM57"/>
    <mergeCell ref="OM58:OM60"/>
    <mergeCell ref="OM61:OM63"/>
    <mergeCell ref="OM7:OM9"/>
    <mergeCell ref="OM10:OM12"/>
    <mergeCell ref="OM13:OM15"/>
    <mergeCell ref="OM16:OM18"/>
    <mergeCell ref="OM22:OM24"/>
    <mergeCell ref="OM25:OM27"/>
    <mergeCell ref="OM28:OM30"/>
    <mergeCell ref="OM31:OM33"/>
    <mergeCell ref="OM34:OM36"/>
    <mergeCell ref="OM19:OM21"/>
    <mergeCell ref="IH85:IH87"/>
    <mergeCell ref="IH88:IH90"/>
    <mergeCell ref="IH91:IH93"/>
    <mergeCell ref="IH94:IH96"/>
    <mergeCell ref="IH97:IH99"/>
    <mergeCell ref="II102:IJ102"/>
    <mergeCell ref="II103:IJ103"/>
    <mergeCell ref="II105:IJ105"/>
    <mergeCell ref="IH19:IH21"/>
    <mergeCell ref="IH22:IH24"/>
    <mergeCell ref="IH25:IH27"/>
    <mergeCell ref="IH28:IH30"/>
    <mergeCell ref="IH31:IH33"/>
    <mergeCell ref="IH34:IH36"/>
    <mergeCell ref="IH37:IH39"/>
    <mergeCell ref="IH40:IH42"/>
    <mergeCell ref="IH43:IH45"/>
    <mergeCell ref="FG103:FH103"/>
    <mergeCell ref="FG105:FH105"/>
    <mergeCell ref="FF76:FF78"/>
    <mergeCell ref="FF79:FF81"/>
    <mergeCell ref="FF82:FF84"/>
    <mergeCell ref="FF85:FF87"/>
    <mergeCell ref="FF88:FF90"/>
    <mergeCell ref="FF91:FF93"/>
    <mergeCell ref="FF94:FF96"/>
    <mergeCell ref="FF97:FF99"/>
    <mergeCell ref="FG102:FH102"/>
    <mergeCell ref="FF16:FF18"/>
    <mergeCell ref="FF19:FF21"/>
    <mergeCell ref="FF22:FF24"/>
    <mergeCell ref="FF25:FF27"/>
    <mergeCell ref="FF28:FF30"/>
    <mergeCell ref="FF31:FF33"/>
    <mergeCell ref="FF34:FF36"/>
    <mergeCell ref="FF37:FF39"/>
    <mergeCell ref="FF40:FF42"/>
    <mergeCell ref="CD28:CD30"/>
    <mergeCell ref="CD31:CD33"/>
    <mergeCell ref="CD34:CD36"/>
    <mergeCell ref="CD37:CD39"/>
    <mergeCell ref="CD40:CD42"/>
    <mergeCell ref="CD43:CD45"/>
    <mergeCell ref="CD46:CD48"/>
    <mergeCell ref="CD49:CD51"/>
    <mergeCell ref="CD52:CD54"/>
    <mergeCell ref="CM4:CN4"/>
    <mergeCell ref="CD5:CL5"/>
    <mergeCell ref="CD7:CD9"/>
    <mergeCell ref="CD10:CD12"/>
    <mergeCell ref="CD13:CD15"/>
    <mergeCell ref="CD16:CD18"/>
    <mergeCell ref="CD19:CD21"/>
    <mergeCell ref="CD22:CD24"/>
    <mergeCell ref="CD25:CD27"/>
    <mergeCell ref="NS103:NT103"/>
    <mergeCell ref="NS105:NT105"/>
    <mergeCell ref="NR52:NR54"/>
    <mergeCell ref="NR55:NR57"/>
    <mergeCell ref="NR58:NR60"/>
    <mergeCell ref="NR61:NR63"/>
    <mergeCell ref="NR64:NR66"/>
    <mergeCell ref="NR67:NR69"/>
    <mergeCell ref="NR70:NR72"/>
    <mergeCell ref="NR73:NR75"/>
    <mergeCell ref="NR76:NR78"/>
    <mergeCell ref="NR79:NR81"/>
    <mergeCell ref="NR82:NR84"/>
    <mergeCell ref="NR85:NR87"/>
    <mergeCell ref="NR88:NR90"/>
    <mergeCell ref="NR91:NR93"/>
    <mergeCell ref="NR94:NR96"/>
    <mergeCell ref="NR97:NR99"/>
    <mergeCell ref="NS102:NT102"/>
    <mergeCell ref="OA4:OB4"/>
    <mergeCell ref="NR5:NZ5"/>
    <mergeCell ref="NR7:NR9"/>
    <mergeCell ref="NR10:NR12"/>
    <mergeCell ref="NR13:NR15"/>
    <mergeCell ref="NR16:NR18"/>
    <mergeCell ref="NR19:NR21"/>
    <mergeCell ref="NR22:NR24"/>
    <mergeCell ref="NR25:NR27"/>
    <mergeCell ref="NR28:NR30"/>
    <mergeCell ref="NR31:NR33"/>
    <mergeCell ref="NR34:NR36"/>
    <mergeCell ref="NR37:NR39"/>
    <mergeCell ref="NR40:NR42"/>
    <mergeCell ref="NR43:NR45"/>
    <mergeCell ref="NR46:NR48"/>
    <mergeCell ref="NR49:NR51"/>
    <mergeCell ref="MY103:MZ103"/>
    <mergeCell ref="MY105:MZ105"/>
    <mergeCell ref="MX52:MX54"/>
    <mergeCell ref="MX55:MX57"/>
    <mergeCell ref="MX58:MX60"/>
    <mergeCell ref="MX61:MX63"/>
    <mergeCell ref="MX64:MX66"/>
    <mergeCell ref="MX67:MX69"/>
    <mergeCell ref="MX70:MX72"/>
    <mergeCell ref="MX73:MX75"/>
    <mergeCell ref="MX76:MX78"/>
    <mergeCell ref="MX79:MX81"/>
    <mergeCell ref="MX82:MX84"/>
    <mergeCell ref="MX85:MX87"/>
    <mergeCell ref="MX88:MX90"/>
    <mergeCell ref="MM4:MN4"/>
    <mergeCell ref="LJ79:LJ81"/>
    <mergeCell ref="LJ76:LJ78"/>
    <mergeCell ref="LJ73:LJ75"/>
    <mergeCell ref="MD94:MD96"/>
    <mergeCell ref="MD85:MD87"/>
    <mergeCell ref="MD88:MD90"/>
    <mergeCell ref="MD79:MD81"/>
    <mergeCell ref="MD82:MD84"/>
    <mergeCell ref="MD5:ML5"/>
    <mergeCell ref="MD7:MD9"/>
    <mergeCell ref="MD10:MD12"/>
    <mergeCell ref="MD13:MD15"/>
    <mergeCell ref="MD16:MD18"/>
    <mergeCell ref="MD19:MD21"/>
    <mergeCell ref="MD22:MD24"/>
    <mergeCell ref="LJ5:LR5"/>
    <mergeCell ref="LS4:LT4"/>
    <mergeCell ref="LJ25:LJ27"/>
    <mergeCell ref="LJ22:LJ24"/>
    <mergeCell ref="LJ52:LJ54"/>
    <mergeCell ref="LJ58:LJ60"/>
    <mergeCell ref="LJ55:LJ57"/>
    <mergeCell ref="MD43:MD45"/>
    <mergeCell ref="JW105:JX105"/>
    <mergeCell ref="JW103:JX103"/>
    <mergeCell ref="MX91:MX93"/>
    <mergeCell ref="MX94:MX96"/>
    <mergeCell ref="MX97:MX99"/>
    <mergeCell ref="MY102:MZ102"/>
    <mergeCell ref="NG4:NH4"/>
    <mergeCell ref="MX5:NF5"/>
    <mergeCell ref="MX7:MX9"/>
    <mergeCell ref="MX10:MX12"/>
    <mergeCell ref="MX13:MX15"/>
    <mergeCell ref="MX16:MX18"/>
    <mergeCell ref="MX19:MX21"/>
    <mergeCell ref="MX22:MX24"/>
    <mergeCell ref="MX25:MX27"/>
    <mergeCell ref="MX28:MX30"/>
    <mergeCell ref="MX31:MX33"/>
    <mergeCell ref="MX34:MX36"/>
    <mergeCell ref="MX37:MX39"/>
    <mergeCell ref="MX40:MX42"/>
    <mergeCell ref="MX43:MX45"/>
    <mergeCell ref="MX46:MX48"/>
    <mergeCell ref="MX49:MX51"/>
    <mergeCell ref="LJ85:LJ87"/>
    <mergeCell ref="ME105:MF105"/>
    <mergeCell ref="LK105:LL105"/>
    <mergeCell ref="ME102:MF102"/>
    <mergeCell ref="ME103:MF103"/>
    <mergeCell ref="MD97:MD99"/>
    <mergeCell ref="MD91:MD93"/>
    <mergeCell ref="LK103:LL103"/>
    <mergeCell ref="LK102:LL102"/>
    <mergeCell ref="LJ82:LJ84"/>
    <mergeCell ref="LJ88:LJ90"/>
    <mergeCell ref="LJ97:LJ99"/>
    <mergeCell ref="LJ94:LJ96"/>
    <mergeCell ref="LJ91:LJ93"/>
    <mergeCell ref="MD46:MD48"/>
    <mergeCell ref="MD37:MD39"/>
    <mergeCell ref="MD40:MD42"/>
    <mergeCell ref="MD34:MD36"/>
    <mergeCell ref="MD55:MD57"/>
    <mergeCell ref="MD58:MD60"/>
    <mergeCell ref="MD49:MD51"/>
    <mergeCell ref="MD52:MD54"/>
    <mergeCell ref="LJ43:LJ45"/>
    <mergeCell ref="LJ10:LJ12"/>
    <mergeCell ref="LJ34:LJ36"/>
    <mergeCell ref="LJ31:LJ33"/>
    <mergeCell ref="LJ28:LJ30"/>
    <mergeCell ref="LJ19:LJ21"/>
    <mergeCell ref="LJ16:LJ18"/>
    <mergeCell ref="LJ13:LJ15"/>
    <mergeCell ref="LJ7:LJ9"/>
    <mergeCell ref="MD76:MD78"/>
    <mergeCell ref="MD67:MD69"/>
    <mergeCell ref="MD70:MD72"/>
    <mergeCell ref="MD61:MD63"/>
    <mergeCell ref="MD64:MD66"/>
    <mergeCell ref="MD73:MD75"/>
    <mergeCell ref="LJ61:LJ63"/>
    <mergeCell ref="MD25:MD27"/>
    <mergeCell ref="MD28:MD30"/>
    <mergeCell ref="MD31:MD33"/>
    <mergeCell ref="LJ40:LJ42"/>
    <mergeCell ref="LJ37:LJ39"/>
    <mergeCell ref="LJ49:LJ51"/>
    <mergeCell ref="LJ46:LJ48"/>
    <mergeCell ref="LJ70:LJ72"/>
    <mergeCell ref="LJ67:LJ69"/>
    <mergeCell ref="LJ64:LJ66"/>
    <mergeCell ref="EL94:EL96"/>
    <mergeCell ref="EL97:EL99"/>
    <mergeCell ref="EL82:EL84"/>
    <mergeCell ref="EL85:EL87"/>
    <mergeCell ref="EL88:EL90"/>
    <mergeCell ref="JC102:JD102"/>
    <mergeCell ref="JW102:JX102"/>
    <mergeCell ref="GT97:GT99"/>
    <mergeCell ref="JB97:JB99"/>
    <mergeCell ref="JV97:JV99"/>
    <mergeCell ref="HN97:HN99"/>
    <mergeCell ref="HO102:HP102"/>
    <mergeCell ref="GT88:GT90"/>
    <mergeCell ref="JB88:JB90"/>
    <mergeCell ref="JV88:JV90"/>
    <mergeCell ref="GT85:GT87"/>
    <mergeCell ref="JB85:JB87"/>
    <mergeCell ref="JV85:JV87"/>
    <mergeCell ref="HN85:HN87"/>
    <mergeCell ref="HN88:HN90"/>
    <mergeCell ref="GT82:GT84"/>
    <mergeCell ref="JB82:JB84"/>
    <mergeCell ref="JV82:JV84"/>
    <mergeCell ref="EL91:EL93"/>
    <mergeCell ref="HO103:HP103"/>
    <mergeCell ref="HO105:HP105"/>
    <mergeCell ref="GU102:GV102"/>
    <mergeCell ref="GT94:GT96"/>
    <mergeCell ref="JB94:JB96"/>
    <mergeCell ref="JV94:JV96"/>
    <mergeCell ref="GT91:GT93"/>
    <mergeCell ref="JB91:JB93"/>
    <mergeCell ref="JV91:JV93"/>
    <mergeCell ref="HN91:HN93"/>
    <mergeCell ref="HN94:HN96"/>
    <mergeCell ref="GU103:GV103"/>
    <mergeCell ref="JC103:JD103"/>
    <mergeCell ref="GU105:GV105"/>
    <mergeCell ref="JC105:JD105"/>
    <mergeCell ref="EM102:EN102"/>
    <mergeCell ref="GA102:GB102"/>
    <mergeCell ref="EM103:EN103"/>
    <mergeCell ref="GA103:GB103"/>
    <mergeCell ref="EM105:EN105"/>
    <mergeCell ref="GA105:GB105"/>
    <mergeCell ref="FZ91:FZ93"/>
    <mergeCell ref="FZ94:FZ96"/>
    <mergeCell ref="GT79:GT81"/>
    <mergeCell ref="JB79:JB81"/>
    <mergeCell ref="JV79:JV81"/>
    <mergeCell ref="HN79:HN81"/>
    <mergeCell ref="HN82:HN84"/>
    <mergeCell ref="GT76:GT78"/>
    <mergeCell ref="JB76:JB78"/>
    <mergeCell ref="JV76:JV78"/>
    <mergeCell ref="GT73:GT75"/>
    <mergeCell ref="JB73:JB75"/>
    <mergeCell ref="JV73:JV75"/>
    <mergeCell ref="HN73:HN75"/>
    <mergeCell ref="HN76:HN78"/>
    <mergeCell ref="IH73:IH75"/>
    <mergeCell ref="IH76:IH78"/>
    <mergeCell ref="IH79:IH81"/>
    <mergeCell ref="IH82:IH84"/>
    <mergeCell ref="GT70:GT72"/>
    <mergeCell ref="JB70:JB72"/>
    <mergeCell ref="JV70:JV72"/>
    <mergeCell ref="GT67:GT69"/>
    <mergeCell ref="JB67:JB69"/>
    <mergeCell ref="JV67:JV69"/>
    <mergeCell ref="HN67:HN69"/>
    <mergeCell ref="HN70:HN72"/>
    <mergeCell ref="GT64:GT66"/>
    <mergeCell ref="JB64:JB66"/>
    <mergeCell ref="JV64:JV66"/>
    <mergeCell ref="IH64:IH66"/>
    <mergeCell ref="IH67:IH69"/>
    <mergeCell ref="IH70:IH72"/>
    <mergeCell ref="GT61:GT63"/>
    <mergeCell ref="JB61:JB63"/>
    <mergeCell ref="JV61:JV63"/>
    <mergeCell ref="HN61:HN63"/>
    <mergeCell ref="HN64:HN66"/>
    <mergeCell ref="GT58:GT60"/>
    <mergeCell ref="JB58:JB60"/>
    <mergeCell ref="JV58:JV60"/>
    <mergeCell ref="GT55:GT57"/>
    <mergeCell ref="JB55:JB57"/>
    <mergeCell ref="JV55:JV57"/>
    <mergeCell ref="HN55:HN57"/>
    <mergeCell ref="HN58:HN60"/>
    <mergeCell ref="IH55:IH57"/>
    <mergeCell ref="IH58:IH60"/>
    <mergeCell ref="IH61:IH63"/>
    <mergeCell ref="HN34:HN36"/>
    <mergeCell ref="GT52:GT54"/>
    <mergeCell ref="JB52:JB54"/>
    <mergeCell ref="JV52:JV54"/>
    <mergeCell ref="GT49:GT51"/>
    <mergeCell ref="JB49:JB51"/>
    <mergeCell ref="JV49:JV51"/>
    <mergeCell ref="HN49:HN51"/>
    <mergeCell ref="HN52:HN54"/>
    <mergeCell ref="GT46:GT48"/>
    <mergeCell ref="JB46:JB48"/>
    <mergeCell ref="JV46:JV48"/>
    <mergeCell ref="IH46:IH48"/>
    <mergeCell ref="IH49:IH51"/>
    <mergeCell ref="IH52:IH54"/>
    <mergeCell ref="HN46:HN48"/>
    <mergeCell ref="GT28:GT30"/>
    <mergeCell ref="JB28:JB30"/>
    <mergeCell ref="JV28:JV30"/>
    <mergeCell ref="HN28:HN30"/>
    <mergeCell ref="GT43:GT45"/>
    <mergeCell ref="JB43:JB45"/>
    <mergeCell ref="JV43:JV45"/>
    <mergeCell ref="HN43:HN45"/>
    <mergeCell ref="JV10:JV12"/>
    <mergeCell ref="GT25:GT27"/>
    <mergeCell ref="JB25:JB27"/>
    <mergeCell ref="JV25:JV27"/>
    <mergeCell ref="HN25:HN27"/>
    <mergeCell ref="GT40:GT42"/>
    <mergeCell ref="JB40:JB42"/>
    <mergeCell ref="JV40:JV42"/>
    <mergeCell ref="GT37:GT39"/>
    <mergeCell ref="JB37:JB39"/>
    <mergeCell ref="JV37:JV39"/>
    <mergeCell ref="HN37:HN39"/>
    <mergeCell ref="HN40:HN42"/>
    <mergeCell ref="JB31:JB33"/>
    <mergeCell ref="JV31:JV33"/>
    <mergeCell ref="HN31:HN33"/>
    <mergeCell ref="KE4:KF4"/>
    <mergeCell ref="HW4:HX4"/>
    <mergeCell ref="HN5:HV5"/>
    <mergeCell ref="JV7:JV9"/>
    <mergeCell ref="JV5:KD5"/>
    <mergeCell ref="JK4:JL4"/>
    <mergeCell ref="JV16:JV18"/>
    <mergeCell ref="GT22:GT24"/>
    <mergeCell ref="JB22:JB24"/>
    <mergeCell ref="JV22:JV24"/>
    <mergeCell ref="GT19:GT21"/>
    <mergeCell ref="JB19:JB21"/>
    <mergeCell ref="JV19:JV21"/>
    <mergeCell ref="HN19:HN21"/>
    <mergeCell ref="HN22:HN24"/>
    <mergeCell ref="JB13:JB15"/>
    <mergeCell ref="JV13:JV15"/>
    <mergeCell ref="HN13:HN15"/>
    <mergeCell ref="HN16:HN18"/>
    <mergeCell ref="GI4:GJ4"/>
    <mergeCell ref="GT7:GT9"/>
    <mergeCell ref="JB7:JB9"/>
    <mergeCell ref="HN7:HN9"/>
    <mergeCell ref="HN10:HN12"/>
    <mergeCell ref="GT5:HB5"/>
    <mergeCell ref="JB5:JJ5"/>
    <mergeCell ref="HC4:HD4"/>
    <mergeCell ref="GT16:GT18"/>
    <mergeCell ref="JB16:JB18"/>
    <mergeCell ref="GT13:GT15"/>
    <mergeCell ref="GT10:GT12"/>
    <mergeCell ref="JB10:JB12"/>
    <mergeCell ref="IQ4:IR4"/>
    <mergeCell ref="IH5:IP5"/>
    <mergeCell ref="IH7:IH9"/>
    <mergeCell ref="IH10:IH12"/>
    <mergeCell ref="IH13:IH15"/>
    <mergeCell ref="IH16:IH18"/>
    <mergeCell ref="FZ97:FZ99"/>
    <mergeCell ref="FZ82:FZ84"/>
    <mergeCell ref="FZ85:FZ87"/>
    <mergeCell ref="FZ88:FZ90"/>
    <mergeCell ref="FZ43:FZ45"/>
    <mergeCell ref="EL76:EL78"/>
    <mergeCell ref="FZ76:FZ78"/>
    <mergeCell ref="EL79:EL81"/>
    <mergeCell ref="FZ79:FZ81"/>
    <mergeCell ref="EL64:EL66"/>
    <mergeCell ref="FZ64:FZ66"/>
    <mergeCell ref="EL67:EL69"/>
    <mergeCell ref="FZ67:FZ69"/>
    <mergeCell ref="EL70:EL72"/>
    <mergeCell ref="FZ70:FZ72"/>
    <mergeCell ref="EL61:EL63"/>
    <mergeCell ref="FZ61:FZ63"/>
    <mergeCell ref="EL46:EL48"/>
    <mergeCell ref="FZ46:FZ48"/>
    <mergeCell ref="EL49:EL51"/>
    <mergeCell ref="FZ49:FZ51"/>
    <mergeCell ref="EL52:EL54"/>
    <mergeCell ref="FZ52:FZ54"/>
    <mergeCell ref="EL73:EL75"/>
    <mergeCell ref="FZ73:FZ75"/>
    <mergeCell ref="EL28:EL30"/>
    <mergeCell ref="FZ28:FZ30"/>
    <mergeCell ref="EL31:EL33"/>
    <mergeCell ref="FZ31:FZ33"/>
    <mergeCell ref="EL34:EL36"/>
    <mergeCell ref="FZ34:FZ36"/>
    <mergeCell ref="EL55:EL57"/>
    <mergeCell ref="FZ55:FZ57"/>
    <mergeCell ref="EL58:EL60"/>
    <mergeCell ref="FZ58:FZ60"/>
    <mergeCell ref="FF43:FF45"/>
    <mergeCell ref="FF46:FF48"/>
    <mergeCell ref="FF49:FF51"/>
    <mergeCell ref="FF52:FF54"/>
    <mergeCell ref="FF55:FF57"/>
    <mergeCell ref="FF58:FF60"/>
    <mergeCell ref="FF61:FF63"/>
    <mergeCell ref="FF64:FF66"/>
    <mergeCell ref="FF67:FF69"/>
    <mergeCell ref="FF70:FF72"/>
    <mergeCell ref="FF73:FF75"/>
    <mergeCell ref="CX7:CX9"/>
    <mergeCell ref="EL7:EL9"/>
    <mergeCell ref="FZ7:FZ9"/>
    <mergeCell ref="CX10:CX12"/>
    <mergeCell ref="EL10:EL12"/>
    <mergeCell ref="FZ10:FZ12"/>
    <mergeCell ref="DG4:DH4"/>
    <mergeCell ref="EU4:EV4"/>
    <mergeCell ref="CX13:CX15"/>
    <mergeCell ref="EL13:EL15"/>
    <mergeCell ref="CX5:DF5"/>
    <mergeCell ref="EL5:ET5"/>
    <mergeCell ref="FZ5:GH5"/>
    <mergeCell ref="FO4:FP4"/>
    <mergeCell ref="FF5:FN5"/>
    <mergeCell ref="FF7:FF9"/>
    <mergeCell ref="FF10:FF12"/>
    <mergeCell ref="FF13:FF15"/>
    <mergeCell ref="EA4:EB4"/>
    <mergeCell ref="DR5:DZ5"/>
    <mergeCell ref="DR7:DR9"/>
    <mergeCell ref="DR10:DR12"/>
    <mergeCell ref="DR13:DR15"/>
    <mergeCell ref="CX25:CX27"/>
    <mergeCell ref="EL19:EL21"/>
    <mergeCell ref="FZ19:FZ21"/>
    <mergeCell ref="EL22:EL24"/>
    <mergeCell ref="FZ22:FZ24"/>
    <mergeCell ref="EL25:EL27"/>
    <mergeCell ref="FZ25:FZ27"/>
    <mergeCell ref="FZ13:FZ15"/>
    <mergeCell ref="CY103:CZ103"/>
    <mergeCell ref="CX28:CX30"/>
    <mergeCell ref="CX31:CX33"/>
    <mergeCell ref="CX19:CX21"/>
    <mergeCell ref="CX22:CX24"/>
    <mergeCell ref="CX34:CX36"/>
    <mergeCell ref="CX37:CX39"/>
    <mergeCell ref="CX40:CX42"/>
    <mergeCell ref="CX16:CX18"/>
    <mergeCell ref="EL16:EL18"/>
    <mergeCell ref="FZ16:FZ18"/>
    <mergeCell ref="EL37:EL39"/>
    <mergeCell ref="FZ37:FZ39"/>
    <mergeCell ref="EL40:EL42"/>
    <mergeCell ref="FZ40:FZ42"/>
    <mergeCell ref="EL43:EL45"/>
    <mergeCell ref="AP70:AP72"/>
    <mergeCell ref="CY105:CZ105"/>
    <mergeCell ref="CY102:CZ102"/>
    <mergeCell ref="CX91:CX93"/>
    <mergeCell ref="CX97:CX99"/>
    <mergeCell ref="CX88:CX90"/>
    <mergeCell ref="CX79:CX81"/>
    <mergeCell ref="CX82:CX84"/>
    <mergeCell ref="CX73:CX75"/>
    <mergeCell ref="CX76:CX78"/>
    <mergeCell ref="CX85:CX87"/>
    <mergeCell ref="CX94:CX96"/>
    <mergeCell ref="CE102:CF102"/>
    <mergeCell ref="CE103:CF103"/>
    <mergeCell ref="CE105:CF105"/>
    <mergeCell ref="CD73:CD75"/>
    <mergeCell ref="CD76:CD78"/>
    <mergeCell ref="CD79:CD81"/>
    <mergeCell ref="CD82:CD84"/>
    <mergeCell ref="CD85:CD87"/>
    <mergeCell ref="CD88:CD90"/>
    <mergeCell ref="CD91:CD93"/>
    <mergeCell ref="CD94:CD96"/>
    <mergeCell ref="CD97:CD99"/>
    <mergeCell ref="B52:B54"/>
    <mergeCell ref="CX67:CX69"/>
    <mergeCell ref="CX49:CX51"/>
    <mergeCell ref="CX52:CX54"/>
    <mergeCell ref="CD55:CD57"/>
    <mergeCell ref="CD58:CD60"/>
    <mergeCell ref="CD61:CD63"/>
    <mergeCell ref="CD64:CD66"/>
    <mergeCell ref="CD67:CD69"/>
    <mergeCell ref="AP55:AP57"/>
    <mergeCell ref="AP58:AP60"/>
    <mergeCell ref="AP61:AP63"/>
    <mergeCell ref="AP64:AP66"/>
    <mergeCell ref="AP67:AP69"/>
    <mergeCell ref="AP52:AP54"/>
    <mergeCell ref="B82:B84"/>
    <mergeCell ref="B85:B87"/>
    <mergeCell ref="C105:D105"/>
    <mergeCell ref="B55:B57"/>
    <mergeCell ref="B58:B60"/>
    <mergeCell ref="B61:B63"/>
    <mergeCell ref="B64:B66"/>
    <mergeCell ref="B67:B69"/>
    <mergeCell ref="B88:B90"/>
    <mergeCell ref="B73:B75"/>
    <mergeCell ref="B70:B72"/>
    <mergeCell ref="B31:B33"/>
    <mergeCell ref="B34:B36"/>
    <mergeCell ref="B37:B39"/>
    <mergeCell ref="B91:B93"/>
    <mergeCell ref="B94:B96"/>
    <mergeCell ref="B97:B99"/>
    <mergeCell ref="C102:D102"/>
    <mergeCell ref="C103:D103"/>
    <mergeCell ref="K4:L4"/>
    <mergeCell ref="B40:B42"/>
    <mergeCell ref="B43:B45"/>
    <mergeCell ref="B46:B48"/>
    <mergeCell ref="B49:B51"/>
    <mergeCell ref="B5:J5"/>
    <mergeCell ref="B7:B9"/>
    <mergeCell ref="B10:B12"/>
    <mergeCell ref="B13:B15"/>
    <mergeCell ref="B16:B18"/>
    <mergeCell ref="B19:B21"/>
    <mergeCell ref="B22:B24"/>
    <mergeCell ref="B25:B27"/>
    <mergeCell ref="B28:B30"/>
    <mergeCell ref="B76:B78"/>
    <mergeCell ref="B79:B81"/>
    <mergeCell ref="ON102:OO102"/>
    <mergeCell ref="ON103:OO103"/>
    <mergeCell ref="ON105:OO105"/>
    <mergeCell ref="OV4:OW4"/>
    <mergeCell ref="OL5:OU5"/>
    <mergeCell ref="PP4:PQ4"/>
    <mergeCell ref="PG5:PO5"/>
    <mergeCell ref="PG7:PG9"/>
    <mergeCell ref="PG10:PG12"/>
    <mergeCell ref="PG13:PG15"/>
    <mergeCell ref="PG16:PG18"/>
    <mergeCell ref="PG19:PG21"/>
    <mergeCell ref="PG22:PG24"/>
    <mergeCell ref="PG25:PG27"/>
    <mergeCell ref="PG28:PG30"/>
    <mergeCell ref="PG31:PG33"/>
    <mergeCell ref="PG34:PG36"/>
    <mergeCell ref="PG37:PG39"/>
    <mergeCell ref="PG40:PG42"/>
    <mergeCell ref="PG43:PG45"/>
    <mergeCell ref="PG46:PG48"/>
    <mergeCell ref="PG49:PG51"/>
    <mergeCell ref="OV5:PE5"/>
    <mergeCell ref="PH103:PI103"/>
    <mergeCell ref="PH105:PI105"/>
    <mergeCell ref="PG52:PG54"/>
    <mergeCell ref="PG55:PG57"/>
    <mergeCell ref="PG58:PG60"/>
    <mergeCell ref="PG61:PG63"/>
    <mergeCell ref="PG64:PG66"/>
    <mergeCell ref="PG67:PG69"/>
    <mergeCell ref="PG70:PG72"/>
    <mergeCell ref="PG73:PG75"/>
    <mergeCell ref="PG76:PG78"/>
    <mergeCell ref="PG79:PG81"/>
    <mergeCell ref="PG82:PG84"/>
    <mergeCell ref="PG85:PG87"/>
    <mergeCell ref="PG88:PG90"/>
    <mergeCell ref="PG91:PG93"/>
    <mergeCell ref="PG94:PG96"/>
    <mergeCell ref="PG97:PG99"/>
    <mergeCell ref="PH102:PI102"/>
    <mergeCell ref="AY4:AZ4"/>
    <mergeCell ref="AP5:AX5"/>
    <mergeCell ref="AP7:AP9"/>
    <mergeCell ref="AP10:AP12"/>
    <mergeCell ref="AP13:AP15"/>
    <mergeCell ref="AP16:AP18"/>
    <mergeCell ref="AP19:AP21"/>
    <mergeCell ref="AP22:AP24"/>
    <mergeCell ref="AP25:AP27"/>
    <mergeCell ref="BJ25:BJ27"/>
    <mergeCell ref="AP28:AP30"/>
    <mergeCell ref="AP31:AP33"/>
    <mergeCell ref="AP34:AP36"/>
    <mergeCell ref="AP37:AP39"/>
    <mergeCell ref="AP40:AP42"/>
    <mergeCell ref="AP43:AP45"/>
    <mergeCell ref="AP46:AP48"/>
    <mergeCell ref="AP49:AP51"/>
    <mergeCell ref="AQ102:AR102"/>
    <mergeCell ref="AQ103:AR103"/>
    <mergeCell ref="AQ105:AR105"/>
    <mergeCell ref="AP73:AP75"/>
    <mergeCell ref="AP76:AP78"/>
    <mergeCell ref="AP79:AP81"/>
    <mergeCell ref="AP82:AP84"/>
    <mergeCell ref="AP85:AP87"/>
    <mergeCell ref="AP88:AP90"/>
    <mergeCell ref="AP91:AP93"/>
    <mergeCell ref="AP94:AP96"/>
    <mergeCell ref="AP97:AP99"/>
    <mergeCell ref="BJ97:BJ99"/>
    <mergeCell ref="BK102:BL102"/>
    <mergeCell ref="BK103:BL103"/>
    <mergeCell ref="BK105:BL105"/>
    <mergeCell ref="KY4:KZ4"/>
    <mergeCell ref="KP5:KX5"/>
    <mergeCell ref="KP7:KP9"/>
    <mergeCell ref="KP10:KP12"/>
    <mergeCell ref="KP13:KP15"/>
    <mergeCell ref="KP16:KP18"/>
    <mergeCell ref="KP19:KP21"/>
    <mergeCell ref="KP22:KP24"/>
    <mergeCell ref="KP25:KP27"/>
    <mergeCell ref="KP28:KP30"/>
    <mergeCell ref="KP31:KP33"/>
    <mergeCell ref="KP34:KP36"/>
    <mergeCell ref="KP37:KP39"/>
    <mergeCell ref="KP40:KP42"/>
    <mergeCell ref="KP43:KP45"/>
    <mergeCell ref="KP46:KP48"/>
    <mergeCell ref="KP49:KP51"/>
    <mergeCell ref="BJ61:BJ63"/>
    <mergeCell ref="BS4:BT4"/>
    <mergeCell ref="BJ5:BR5"/>
    <mergeCell ref="KP52:KP54"/>
    <mergeCell ref="KP55:KP57"/>
    <mergeCell ref="KP58:KP60"/>
    <mergeCell ref="KP61:KP63"/>
    <mergeCell ref="KP64:KP66"/>
    <mergeCell ref="KP67:KP69"/>
    <mergeCell ref="KP70:KP72"/>
    <mergeCell ref="BJ28:BJ30"/>
    <mergeCell ref="BJ31:BJ33"/>
    <mergeCell ref="BJ52:BJ54"/>
    <mergeCell ref="BJ55:BJ57"/>
    <mergeCell ref="BJ58:BJ60"/>
    <mergeCell ref="CX70:CX72"/>
    <mergeCell ref="CX61:CX63"/>
    <mergeCell ref="CX64:CX66"/>
    <mergeCell ref="CX55:CX57"/>
    <mergeCell ref="CX58:CX60"/>
    <mergeCell ref="CX43:CX45"/>
    <mergeCell ref="CX46:CX48"/>
    <mergeCell ref="CD70:CD72"/>
    <mergeCell ref="GT34:GT36"/>
    <mergeCell ref="JB34:JB36"/>
    <mergeCell ref="JV34:JV36"/>
    <mergeCell ref="GT31:GT33"/>
    <mergeCell ref="KP73:KP75"/>
    <mergeCell ref="KP76:KP78"/>
    <mergeCell ref="KP79:KP81"/>
    <mergeCell ref="KP82:KP84"/>
    <mergeCell ref="KP85:KP87"/>
    <mergeCell ref="KP88:KP90"/>
    <mergeCell ref="KP91:KP93"/>
    <mergeCell ref="KP94:KP96"/>
    <mergeCell ref="KP97:KP99"/>
    <mergeCell ref="KQ102:KR102"/>
    <mergeCell ref="KQ103:KR103"/>
    <mergeCell ref="KQ105:KR105"/>
    <mergeCell ref="DR16:DR18"/>
    <mergeCell ref="DR19:DR21"/>
    <mergeCell ref="DR22:DR24"/>
    <mergeCell ref="DR25:DR27"/>
    <mergeCell ref="DR28:DR30"/>
    <mergeCell ref="DR31:DR33"/>
    <mergeCell ref="DR34:DR36"/>
    <mergeCell ref="DR37:DR39"/>
    <mergeCell ref="DR40:DR42"/>
    <mergeCell ref="DR43:DR45"/>
    <mergeCell ref="DR46:DR48"/>
    <mergeCell ref="DR49:DR51"/>
    <mergeCell ref="DR52:DR54"/>
    <mergeCell ref="DR55:DR57"/>
    <mergeCell ref="DR58:DR60"/>
    <mergeCell ref="DR61:DR63"/>
    <mergeCell ref="DR64:DR66"/>
    <mergeCell ref="DR67:DR69"/>
    <mergeCell ref="DR97:DR99"/>
    <mergeCell ref="DS102:DT102"/>
    <mergeCell ref="DS103:DT103"/>
    <mergeCell ref="DS105:DT105"/>
    <mergeCell ref="DR70:DR72"/>
    <mergeCell ref="DR73:DR75"/>
    <mergeCell ref="DR76:DR78"/>
    <mergeCell ref="DR79:DR81"/>
    <mergeCell ref="DR82:DR84"/>
    <mergeCell ref="DR85:DR87"/>
    <mergeCell ref="DR88:DR90"/>
    <mergeCell ref="DR91:DR93"/>
    <mergeCell ref="DR94:DR96"/>
    <mergeCell ref="AE4:AF4"/>
    <mergeCell ref="BJ88:BJ90"/>
    <mergeCell ref="BJ91:BJ93"/>
    <mergeCell ref="BJ94:BJ96"/>
    <mergeCell ref="BJ70:BJ72"/>
    <mergeCell ref="BJ73:BJ75"/>
    <mergeCell ref="BJ76:BJ78"/>
    <mergeCell ref="BJ79:BJ81"/>
    <mergeCell ref="BJ82:BJ84"/>
    <mergeCell ref="BJ85:BJ87"/>
    <mergeCell ref="BJ34:BJ36"/>
    <mergeCell ref="BJ37:BJ39"/>
    <mergeCell ref="BJ40:BJ42"/>
    <mergeCell ref="BJ43:BJ45"/>
    <mergeCell ref="BJ46:BJ48"/>
    <mergeCell ref="BJ49:BJ51"/>
    <mergeCell ref="BJ64:BJ66"/>
    <mergeCell ref="BJ67:BJ69"/>
    <mergeCell ref="BJ7:BJ9"/>
    <mergeCell ref="BJ10:BJ12"/>
    <mergeCell ref="BJ13:BJ15"/>
    <mergeCell ref="BJ16:BJ18"/>
    <mergeCell ref="BJ19:BJ21"/>
    <mergeCell ref="BJ22:BJ24"/>
    <mergeCell ref="V5:AD5"/>
    <mergeCell ref="V7:V9"/>
    <mergeCell ref="V10:V12"/>
    <mergeCell ref="V13:V15"/>
    <mergeCell ref="V16:V18"/>
    <mergeCell ref="V19:V21"/>
    <mergeCell ref="V22:V24"/>
    <mergeCell ref="V25:V27"/>
    <mergeCell ref="V28:V30"/>
    <mergeCell ref="V31:V33"/>
    <mergeCell ref="V34:V36"/>
    <mergeCell ref="V37:V39"/>
    <mergeCell ref="V40:V42"/>
    <mergeCell ref="V43:V45"/>
    <mergeCell ref="V46:V48"/>
    <mergeCell ref="V49:V51"/>
    <mergeCell ref="V52:V54"/>
    <mergeCell ref="V55:V57"/>
    <mergeCell ref="V85:V87"/>
    <mergeCell ref="V88:V90"/>
    <mergeCell ref="V91:V93"/>
    <mergeCell ref="V94:V96"/>
    <mergeCell ref="V97:V99"/>
    <mergeCell ref="W102:X102"/>
    <mergeCell ref="W103:X103"/>
    <mergeCell ref="W105:X105"/>
    <mergeCell ref="V58:V60"/>
    <mergeCell ref="V61:V63"/>
    <mergeCell ref="V64:V66"/>
    <mergeCell ref="V67:V69"/>
    <mergeCell ref="V70:V72"/>
    <mergeCell ref="V73:V75"/>
    <mergeCell ref="V76:V78"/>
    <mergeCell ref="V79:V81"/>
    <mergeCell ref="V82:V84"/>
  </mergeCells>
  <phoneticPr fontId="0" type="noConversion"/>
  <conditionalFormatting sqref="B7:B9">
    <cfRule type="expression" dxfId="716" priority="1258">
      <formula>IF(C8="HT",TRUE,IF(C8="GT",TRUE,FALSE))</formula>
    </cfRule>
  </conditionalFormatting>
  <conditionalFormatting sqref="B10:B12">
    <cfRule type="expression" dxfId="715" priority="1257">
      <formula>IF(C11="HT",TRUE,IF(C11="GT",TRUE,FALSE))</formula>
    </cfRule>
  </conditionalFormatting>
  <conditionalFormatting sqref="B13:B15">
    <cfRule type="expression" dxfId="714" priority="1256">
      <formula>IF(C14="HT",TRUE,IF(C14="GT",TRUE,FALSE))</formula>
    </cfRule>
  </conditionalFormatting>
  <conditionalFormatting sqref="B16:B18">
    <cfRule type="expression" dxfId="713" priority="1255">
      <formula>IF(C17="HT",TRUE,IF(C17="GT",TRUE,FALSE))</formula>
    </cfRule>
  </conditionalFormatting>
  <conditionalFormatting sqref="B19:B21">
    <cfRule type="expression" dxfId="712" priority="1254">
      <formula>IF(C20="HT",TRUE,IF(C20="GT",TRUE,FALSE))</formula>
    </cfRule>
  </conditionalFormatting>
  <conditionalFormatting sqref="B22:B24">
    <cfRule type="expression" dxfId="711" priority="1253">
      <formula>IF(C23="HT",TRUE,IF(C23="GT",TRUE,FALSE))</formula>
    </cfRule>
  </conditionalFormatting>
  <conditionalFormatting sqref="B25:B27">
    <cfRule type="expression" dxfId="710" priority="1252">
      <formula>IF(C26="HT",TRUE,IF(C26="GT",TRUE,FALSE))</formula>
    </cfRule>
  </conditionalFormatting>
  <conditionalFormatting sqref="B28:B30">
    <cfRule type="expression" dxfId="709" priority="1251">
      <formula>IF(C29="HT",TRUE,IF(C29="GT",TRUE,FALSE))</formula>
    </cfRule>
  </conditionalFormatting>
  <conditionalFormatting sqref="B31:B33">
    <cfRule type="expression" dxfId="708" priority="1250">
      <formula>IF(C32="HT",TRUE,IF(C32="GT",TRUE,FALSE))</formula>
    </cfRule>
  </conditionalFormatting>
  <conditionalFormatting sqref="B34:B36">
    <cfRule type="expression" dxfId="707" priority="1249">
      <formula>IF(C35="HT",TRUE,IF(C35="GT",TRUE,FALSE))</formula>
    </cfRule>
  </conditionalFormatting>
  <conditionalFormatting sqref="B37:B39">
    <cfRule type="expression" dxfId="706" priority="1248">
      <formula>IF(C38="HT",TRUE,IF(C38="GT",TRUE,FALSE))</formula>
    </cfRule>
  </conditionalFormatting>
  <conditionalFormatting sqref="B40:B42">
    <cfRule type="expression" dxfId="705" priority="1247">
      <formula>IF(C41="HT",TRUE,IF(C41="GT",TRUE,FALSE))</formula>
    </cfRule>
  </conditionalFormatting>
  <conditionalFormatting sqref="B43:B45">
    <cfRule type="expression" dxfId="704" priority="1246">
      <formula>IF(C44="HT",TRUE,IF(C44="GT",TRUE,FALSE))</formula>
    </cfRule>
  </conditionalFormatting>
  <conditionalFormatting sqref="B46:B48">
    <cfRule type="expression" dxfId="703" priority="1245">
      <formula>IF(C47="HT",TRUE,IF(C47="GT",TRUE,FALSE))</formula>
    </cfRule>
  </conditionalFormatting>
  <conditionalFormatting sqref="B49:B51">
    <cfRule type="expression" dxfId="702" priority="1244">
      <formula>IF(C50="HT",TRUE,IF(C50="GT",TRUE,FALSE))</formula>
    </cfRule>
  </conditionalFormatting>
  <conditionalFormatting sqref="B52:B54">
    <cfRule type="expression" dxfId="701" priority="1243">
      <formula>IF(C53="HT",TRUE,IF(C53="GT",TRUE,FALSE))</formula>
    </cfRule>
  </conditionalFormatting>
  <conditionalFormatting sqref="B55:B57">
    <cfRule type="expression" dxfId="700" priority="1242">
      <formula>IF(C56="HT",TRUE,IF(C56="GT",TRUE,FALSE))</formula>
    </cfRule>
  </conditionalFormatting>
  <conditionalFormatting sqref="B58:B60">
    <cfRule type="expression" dxfId="699" priority="1241">
      <formula>IF(C59="HT",TRUE,IF(C59="GT",TRUE,FALSE))</formula>
    </cfRule>
  </conditionalFormatting>
  <conditionalFormatting sqref="B61:B63">
    <cfRule type="expression" dxfId="698" priority="1240">
      <formula>IF(C62="HT",TRUE,IF(C62="GT",TRUE,FALSE))</formula>
    </cfRule>
  </conditionalFormatting>
  <conditionalFormatting sqref="B64:B66">
    <cfRule type="expression" dxfId="697" priority="1239">
      <formula>IF(C65="HT",TRUE,IF(C65="GT",TRUE,FALSE))</formula>
    </cfRule>
  </conditionalFormatting>
  <conditionalFormatting sqref="B67:B69">
    <cfRule type="expression" dxfId="696" priority="1238">
      <formula>IF(C68="HT",TRUE,IF(C68="GT",TRUE,FALSE))</formula>
    </cfRule>
  </conditionalFormatting>
  <conditionalFormatting sqref="B70:B72">
    <cfRule type="expression" dxfId="695" priority="1237">
      <formula>IF(C71="HT",TRUE,IF(C71="GT",TRUE,FALSE))</formula>
    </cfRule>
  </conditionalFormatting>
  <conditionalFormatting sqref="B73:B75">
    <cfRule type="expression" dxfId="694" priority="1236">
      <formula>IF(C74="HT",TRUE,IF(C74="GT",TRUE,FALSE))</formula>
    </cfRule>
  </conditionalFormatting>
  <conditionalFormatting sqref="B76:B78">
    <cfRule type="expression" dxfId="693" priority="1235">
      <formula>IF(C77="HT",TRUE,IF(C77="GT",TRUE,FALSE))</formula>
    </cfRule>
  </conditionalFormatting>
  <conditionalFormatting sqref="B79:B81">
    <cfRule type="expression" dxfId="692" priority="1234">
      <formula>IF(C80="HT",TRUE,IF(C80="GT",TRUE,FALSE))</formula>
    </cfRule>
  </conditionalFormatting>
  <conditionalFormatting sqref="B82:B84">
    <cfRule type="expression" dxfId="691" priority="1233">
      <formula>IF(C83="HT",TRUE,IF(C83="GT",TRUE,FALSE))</formula>
    </cfRule>
  </conditionalFormatting>
  <conditionalFormatting sqref="B85:B87">
    <cfRule type="expression" dxfId="690" priority="1232">
      <formula>IF(C86="HT",TRUE,IF(C86="GT",TRUE,FALSE))</formula>
    </cfRule>
  </conditionalFormatting>
  <conditionalFormatting sqref="B88:B90">
    <cfRule type="expression" dxfId="689" priority="1231">
      <formula>IF(C89="HT",TRUE,IF(C89="GT",TRUE,FALSE))</formula>
    </cfRule>
  </conditionalFormatting>
  <conditionalFormatting sqref="B91:B93">
    <cfRule type="expression" dxfId="688" priority="1230">
      <formula>IF(C92="HT",TRUE,IF(C92="GT",TRUE,FALSE))</formula>
    </cfRule>
  </conditionalFormatting>
  <conditionalFormatting sqref="B94:B96">
    <cfRule type="expression" dxfId="687" priority="1229">
      <formula>IF(C95="HT",TRUE,IF(C95="GT",TRUE,FALSE))</formula>
    </cfRule>
  </conditionalFormatting>
  <conditionalFormatting sqref="B97:B99">
    <cfRule type="expression" dxfId="686" priority="1228">
      <formula>IF(C98="HT",TRUE,IF(C98="GT",TRUE,FALSE))</formula>
    </cfRule>
  </conditionalFormatting>
  <conditionalFormatting sqref="CX7:CX9">
    <cfRule type="expression" dxfId="685" priority="1227">
      <formula>IF(CY8="HT",TRUE,IF(CY8="GT",TRUE,FALSE))</formula>
    </cfRule>
  </conditionalFormatting>
  <conditionalFormatting sqref="CX10:CX12">
    <cfRule type="expression" dxfId="684" priority="1226">
      <formula>IF(CY11="HT",TRUE,IF(CY11="GT",TRUE,FALSE))</formula>
    </cfRule>
  </conditionalFormatting>
  <conditionalFormatting sqref="CX13:CX15">
    <cfRule type="expression" dxfId="683" priority="1225">
      <formula>IF(CY14="HT",TRUE,IF(CY14="GT",TRUE,FALSE))</formula>
    </cfRule>
  </conditionalFormatting>
  <conditionalFormatting sqref="CX16:CX18">
    <cfRule type="expression" dxfId="682" priority="1224">
      <formula>IF(CY17="HT",TRUE,IF(CY17="GT",TRUE,FALSE))</formula>
    </cfRule>
  </conditionalFormatting>
  <conditionalFormatting sqref="CX19:CX21">
    <cfRule type="expression" dxfId="681" priority="1223">
      <formula>IF(CY20="HT",TRUE,IF(CY20="GT",TRUE,FALSE))</formula>
    </cfRule>
  </conditionalFormatting>
  <conditionalFormatting sqref="CX22:CX24">
    <cfRule type="expression" dxfId="680" priority="1222">
      <formula>IF(CY23="HT",TRUE,IF(CY23="GT",TRUE,FALSE))</formula>
    </cfRule>
  </conditionalFormatting>
  <conditionalFormatting sqref="CX25:CX27">
    <cfRule type="expression" dxfId="679" priority="1221">
      <formula>IF(CY26="HT",TRUE,IF(CY26="GT",TRUE,FALSE))</formula>
    </cfRule>
  </conditionalFormatting>
  <conditionalFormatting sqref="CX28:CX30">
    <cfRule type="expression" dxfId="678" priority="1220">
      <formula>IF(CY29="HT",TRUE,IF(CY29="GT",TRUE,FALSE))</formula>
    </cfRule>
  </conditionalFormatting>
  <conditionalFormatting sqref="CX31:CX33">
    <cfRule type="expression" dxfId="677" priority="1219">
      <formula>IF(CY32="HT",TRUE,IF(CY32="GT",TRUE,FALSE))</formula>
    </cfRule>
  </conditionalFormatting>
  <conditionalFormatting sqref="CX34:CX36">
    <cfRule type="expression" dxfId="676" priority="1218">
      <formula>IF(CY35="HT",TRUE,IF(CY35="GT",TRUE,FALSE))</formula>
    </cfRule>
  </conditionalFormatting>
  <conditionalFormatting sqref="CX37:CX39">
    <cfRule type="expression" dxfId="675" priority="1217">
      <formula>IF(CY38="HT",TRUE,IF(CY38="GT",TRUE,FALSE))</formula>
    </cfRule>
  </conditionalFormatting>
  <conditionalFormatting sqref="CX40:CX42">
    <cfRule type="expression" dxfId="674" priority="1216">
      <formula>IF(CY41="HT",TRUE,IF(CY41="GT",TRUE,FALSE))</formula>
    </cfRule>
  </conditionalFormatting>
  <conditionalFormatting sqref="CX43:CX45">
    <cfRule type="expression" dxfId="673" priority="1215">
      <formula>IF(CY44="HT",TRUE,IF(CY44="GT",TRUE,FALSE))</formula>
    </cfRule>
  </conditionalFormatting>
  <conditionalFormatting sqref="CX46:CX48">
    <cfRule type="expression" dxfId="672" priority="1214">
      <formula>IF(CY47="HT",TRUE,IF(CY47="GT",TRUE,FALSE))</formula>
    </cfRule>
  </conditionalFormatting>
  <conditionalFormatting sqref="CX49:CX51">
    <cfRule type="expression" dxfId="671" priority="1213">
      <formula>IF(CY50="HT",TRUE,IF(CY50="GT",TRUE,FALSE))</formula>
    </cfRule>
  </conditionalFormatting>
  <conditionalFormatting sqref="CX52:CX54">
    <cfRule type="expression" dxfId="670" priority="1212">
      <formula>IF(CY53="HT",TRUE,IF(CY53="GT",TRUE,FALSE))</formula>
    </cfRule>
  </conditionalFormatting>
  <conditionalFormatting sqref="CX55:CX57">
    <cfRule type="expression" dxfId="669" priority="1211">
      <formula>IF(CY56="HT",TRUE,IF(CY56="GT",TRUE,FALSE))</formula>
    </cfRule>
  </conditionalFormatting>
  <conditionalFormatting sqref="CX58:CX60">
    <cfRule type="expression" dxfId="668" priority="1210">
      <formula>IF(CY59="HT",TRUE,IF(CY59="GT",TRUE,FALSE))</formula>
    </cfRule>
  </conditionalFormatting>
  <conditionalFormatting sqref="CX61:CX63">
    <cfRule type="expression" dxfId="667" priority="1209">
      <formula>IF(CY62="HT",TRUE,IF(CY62="GT",TRUE,FALSE))</formula>
    </cfRule>
  </conditionalFormatting>
  <conditionalFormatting sqref="CX64:CX66">
    <cfRule type="expression" dxfId="666" priority="1208">
      <formula>IF(CY65="HT",TRUE,IF(CY65="GT",TRUE,FALSE))</formula>
    </cfRule>
  </conditionalFormatting>
  <conditionalFormatting sqref="CX67:CX69">
    <cfRule type="expression" dxfId="665" priority="1207">
      <formula>IF(CY68="HT",TRUE,IF(CY68="GT",TRUE,FALSE))</formula>
    </cfRule>
  </conditionalFormatting>
  <conditionalFormatting sqref="CX70:CX72">
    <cfRule type="expression" dxfId="664" priority="1206">
      <formula>IF(CY71="HT",TRUE,IF(CY71="GT",TRUE,FALSE))</formula>
    </cfRule>
  </conditionalFormatting>
  <conditionalFormatting sqref="CX73:CX75">
    <cfRule type="expression" dxfId="663" priority="1205">
      <formula>IF(CY74="HT",TRUE,IF(CY74="GT",TRUE,FALSE))</formula>
    </cfRule>
  </conditionalFormatting>
  <conditionalFormatting sqref="CX76:CX78">
    <cfRule type="expression" dxfId="662" priority="1204">
      <formula>IF(CY77="HT",TRUE,IF(CY77="GT",TRUE,FALSE))</formula>
    </cfRule>
  </conditionalFormatting>
  <conditionalFormatting sqref="CX79:CX81">
    <cfRule type="expression" dxfId="661" priority="1203">
      <formula>IF(CY80="HT",TRUE,IF(CY80="GT",TRUE,FALSE))</formula>
    </cfRule>
  </conditionalFormatting>
  <conditionalFormatting sqref="CX82:CX84">
    <cfRule type="expression" dxfId="660" priority="1202">
      <formula>IF(CY83="HT",TRUE,IF(CY83="GT",TRUE,FALSE))</formula>
    </cfRule>
  </conditionalFormatting>
  <conditionalFormatting sqref="CX85:CX87">
    <cfRule type="expression" dxfId="659" priority="1201">
      <formula>IF(CY86="HT",TRUE,IF(CY86="GT",TRUE,FALSE))</formula>
    </cfRule>
  </conditionalFormatting>
  <conditionalFormatting sqref="CX88:CX90">
    <cfRule type="expression" dxfId="658" priority="1200">
      <formula>IF(CY89="HT",TRUE,IF(CY89="GT",TRUE,FALSE))</formula>
    </cfRule>
  </conditionalFormatting>
  <conditionalFormatting sqref="CX91:CX93">
    <cfRule type="expression" dxfId="657" priority="1199">
      <formula>IF(CY92="HT",TRUE,IF(CY92="GT",TRUE,FALSE))</formula>
    </cfRule>
  </conditionalFormatting>
  <conditionalFormatting sqref="CX94:CX96">
    <cfRule type="expression" dxfId="656" priority="1198">
      <formula>IF(CY95="HT",TRUE,IF(CY95="GT",TRUE,FALSE))</formula>
    </cfRule>
  </conditionalFormatting>
  <conditionalFormatting sqref="CX97:CX99">
    <cfRule type="expression" dxfId="655" priority="1197">
      <formula>IF(CY98="HT",TRUE,IF(CY98="GT",TRUE,FALSE))</formula>
    </cfRule>
  </conditionalFormatting>
  <conditionalFormatting sqref="EL7:EL9">
    <cfRule type="expression" dxfId="654" priority="1165">
      <formula>IF(EM8="HT",TRUE,IF(EM8="GT",TRUE,FALSE))</formula>
    </cfRule>
  </conditionalFormatting>
  <conditionalFormatting sqref="EL10:EL12">
    <cfRule type="expression" dxfId="653" priority="1164">
      <formula>IF(EM11="HT",TRUE,IF(EM11="GT",TRUE,FALSE))</formula>
    </cfRule>
  </conditionalFormatting>
  <conditionalFormatting sqref="EL13:EL15">
    <cfRule type="expression" dxfId="652" priority="1163">
      <formula>IF(EM14="HT",TRUE,IF(EM14="GT",TRUE,FALSE))</formula>
    </cfRule>
  </conditionalFormatting>
  <conditionalFormatting sqref="EL16:EL18">
    <cfRule type="expression" dxfId="651" priority="1162">
      <formula>IF(EM17="HT",TRUE,IF(EM17="GT",TRUE,FALSE))</formula>
    </cfRule>
  </conditionalFormatting>
  <conditionalFormatting sqref="EL19:EL21">
    <cfRule type="expression" dxfId="650" priority="1161">
      <formula>IF(EM20="HT",TRUE,IF(EM20="GT",TRUE,FALSE))</formula>
    </cfRule>
  </conditionalFormatting>
  <conditionalFormatting sqref="EL22:EL24">
    <cfRule type="expression" dxfId="649" priority="1160">
      <formula>IF(EM23="HT",TRUE,IF(EM23="GT",TRUE,FALSE))</formula>
    </cfRule>
  </conditionalFormatting>
  <conditionalFormatting sqref="EL25:EL27">
    <cfRule type="expression" dxfId="648" priority="1159">
      <formula>IF(EM26="HT",TRUE,IF(EM26="GT",TRUE,FALSE))</formula>
    </cfRule>
  </conditionalFormatting>
  <conditionalFormatting sqref="EL28:EL30">
    <cfRule type="expression" dxfId="647" priority="1158">
      <formula>IF(EM29="HT",TRUE,IF(EM29="GT",TRUE,FALSE))</formula>
    </cfRule>
  </conditionalFormatting>
  <conditionalFormatting sqref="EL31:EL33">
    <cfRule type="expression" dxfId="646" priority="1157">
      <formula>IF(EM32="HT",TRUE,IF(EM32="GT",TRUE,FALSE))</formula>
    </cfRule>
  </conditionalFormatting>
  <conditionalFormatting sqref="EL34:EL36">
    <cfRule type="expression" dxfId="645" priority="1156">
      <formula>IF(EM35="HT",TRUE,IF(EM35="GT",TRUE,FALSE))</formula>
    </cfRule>
  </conditionalFormatting>
  <conditionalFormatting sqref="EL37:EL39">
    <cfRule type="expression" dxfId="644" priority="1155">
      <formula>IF(EM38="HT",TRUE,IF(EM38="GT",TRUE,FALSE))</formula>
    </cfRule>
  </conditionalFormatting>
  <conditionalFormatting sqref="EL40:EL42">
    <cfRule type="expression" dxfId="643" priority="1154">
      <formula>IF(EM41="HT",TRUE,IF(EM41="GT",TRUE,FALSE))</formula>
    </cfRule>
  </conditionalFormatting>
  <conditionalFormatting sqref="EL43:EL45">
    <cfRule type="expression" dxfId="642" priority="1153">
      <formula>IF(EM44="HT",TRUE,IF(EM44="GT",TRUE,FALSE))</formula>
    </cfRule>
  </conditionalFormatting>
  <conditionalFormatting sqref="EL46:EL48">
    <cfRule type="expression" dxfId="641" priority="1152">
      <formula>IF(EM47="HT",TRUE,IF(EM47="GT",TRUE,FALSE))</formula>
    </cfRule>
  </conditionalFormatting>
  <conditionalFormatting sqref="EL49:EL51">
    <cfRule type="expression" dxfId="640" priority="1151">
      <formula>IF(EM50="HT",TRUE,IF(EM50="GT",TRUE,FALSE))</formula>
    </cfRule>
  </conditionalFormatting>
  <conditionalFormatting sqref="EL52:EL54">
    <cfRule type="expression" dxfId="639" priority="1150">
      <formula>IF(EM53="HT",TRUE,IF(EM53="GT",TRUE,FALSE))</formula>
    </cfRule>
  </conditionalFormatting>
  <conditionalFormatting sqref="EL55:EL57">
    <cfRule type="expression" dxfId="638" priority="1149">
      <formula>IF(EM56="HT",TRUE,IF(EM56="GT",TRUE,FALSE))</formula>
    </cfRule>
  </conditionalFormatting>
  <conditionalFormatting sqref="EL58:EL60">
    <cfRule type="expression" dxfId="637" priority="1148">
      <formula>IF(EM59="HT",TRUE,IF(EM59="GT",TRUE,FALSE))</formula>
    </cfRule>
  </conditionalFormatting>
  <conditionalFormatting sqref="EL61:EL63">
    <cfRule type="expression" dxfId="636" priority="1147">
      <formula>IF(EM62="HT",TRUE,IF(EM62="GT",TRUE,FALSE))</formula>
    </cfRule>
  </conditionalFormatting>
  <conditionalFormatting sqref="EL64:EL66">
    <cfRule type="expression" dxfId="635" priority="1146">
      <formula>IF(EM65="HT",TRUE,IF(EM65="GT",TRUE,FALSE))</formula>
    </cfRule>
  </conditionalFormatting>
  <conditionalFormatting sqref="EL67:EL69">
    <cfRule type="expression" dxfId="634" priority="1145">
      <formula>IF(EM68="HT",TRUE,IF(EM68="GT",TRUE,FALSE))</formula>
    </cfRule>
  </conditionalFormatting>
  <conditionalFormatting sqref="EL70:EL72">
    <cfRule type="expression" dxfId="633" priority="1144">
      <formula>IF(EM71="HT",TRUE,IF(EM71="GT",TRUE,FALSE))</formula>
    </cfRule>
  </conditionalFormatting>
  <conditionalFormatting sqref="EL73:EL75">
    <cfRule type="expression" dxfId="632" priority="1143">
      <formula>IF(EM74="HT",TRUE,IF(EM74="GT",TRUE,FALSE))</formula>
    </cfRule>
  </conditionalFormatting>
  <conditionalFormatting sqref="EL76:EL78">
    <cfRule type="expression" dxfId="631" priority="1142">
      <formula>IF(EM77="HT",TRUE,IF(EM77="GT",TRUE,FALSE))</formula>
    </cfRule>
  </conditionalFormatting>
  <conditionalFormatting sqref="EL79:EL81">
    <cfRule type="expression" dxfId="630" priority="1141">
      <formula>IF(EM80="HT",TRUE,IF(EM80="GT",TRUE,FALSE))</formula>
    </cfRule>
  </conditionalFormatting>
  <conditionalFormatting sqref="EL82:EL84">
    <cfRule type="expression" dxfId="629" priority="1140">
      <formula>IF(EM83="HT",TRUE,IF(EM83="GT",TRUE,FALSE))</formula>
    </cfRule>
  </conditionalFormatting>
  <conditionalFormatting sqref="EL85:EL87">
    <cfRule type="expression" dxfId="628" priority="1139">
      <formula>IF(EM86="HT",TRUE,IF(EM86="GT",TRUE,FALSE))</formula>
    </cfRule>
  </conditionalFormatting>
  <conditionalFormatting sqref="EL88:EL90">
    <cfRule type="expression" dxfId="627" priority="1138">
      <formula>IF(EM89="HT",TRUE,IF(EM89="GT",TRUE,FALSE))</formula>
    </cfRule>
  </conditionalFormatting>
  <conditionalFormatting sqref="EL91:EL93">
    <cfRule type="expression" dxfId="626" priority="1137">
      <formula>IF(EM92="HT",TRUE,IF(EM92="GT",TRUE,FALSE))</formula>
    </cfRule>
  </conditionalFormatting>
  <conditionalFormatting sqref="EL94:EL96">
    <cfRule type="expression" dxfId="625" priority="1136">
      <formula>IF(EM95="HT",TRUE,IF(EM95="GT",TRUE,FALSE))</formula>
    </cfRule>
  </conditionalFormatting>
  <conditionalFormatting sqref="EL97:EL99">
    <cfRule type="expression" dxfId="624" priority="1135">
      <formula>IF(EM98="HT",TRUE,IF(EM98="GT",TRUE,FALSE))</formula>
    </cfRule>
  </conditionalFormatting>
  <conditionalFormatting sqref="GT7:GT9 FZ7:FZ9">
    <cfRule type="expression" dxfId="623" priority="1103">
      <formula>IF(GA8="HT",TRUE,IF(GA8="GT",TRUE,FALSE))</formula>
    </cfRule>
  </conditionalFormatting>
  <conditionalFormatting sqref="GT10:GT12 FZ10:FZ12">
    <cfRule type="expression" dxfId="622" priority="1102">
      <formula>IF(GA11="HT",TRUE,IF(GA11="GT",TRUE,FALSE))</formula>
    </cfRule>
  </conditionalFormatting>
  <conditionalFormatting sqref="GT13:GT15 FZ13:FZ15">
    <cfRule type="expression" dxfId="621" priority="1101">
      <formula>IF(GA14="HT",TRUE,IF(GA14="GT",TRUE,FALSE))</formula>
    </cfRule>
  </conditionalFormatting>
  <conditionalFormatting sqref="GT16:GT18 FZ16:FZ18">
    <cfRule type="expression" dxfId="620" priority="1100">
      <formula>IF(GA17="HT",TRUE,IF(GA17="GT",TRUE,FALSE))</formula>
    </cfRule>
  </conditionalFormatting>
  <conditionalFormatting sqref="GT19:GT21 FZ19:FZ21">
    <cfRule type="expression" dxfId="619" priority="1099">
      <formula>IF(GA20="HT",TRUE,IF(GA20="GT",TRUE,FALSE))</formula>
    </cfRule>
  </conditionalFormatting>
  <conditionalFormatting sqref="GT22:GT24 FZ22:FZ24">
    <cfRule type="expression" dxfId="618" priority="1098">
      <formula>IF(GA23="HT",TRUE,IF(GA23="GT",TRUE,FALSE))</formula>
    </cfRule>
  </conditionalFormatting>
  <conditionalFormatting sqref="GT25:GT27 FZ25:FZ27">
    <cfRule type="expression" dxfId="617" priority="1097">
      <formula>IF(GA26="HT",TRUE,IF(GA26="GT",TRUE,FALSE))</formula>
    </cfRule>
  </conditionalFormatting>
  <conditionalFormatting sqref="GT28:GT30 FZ28:FZ30">
    <cfRule type="expression" dxfId="616" priority="1096">
      <formula>IF(GA29="HT",TRUE,IF(GA29="GT",TRUE,FALSE))</formula>
    </cfRule>
  </conditionalFormatting>
  <conditionalFormatting sqref="GT31:GT33 FZ31:FZ33">
    <cfRule type="expression" dxfId="615" priority="1095">
      <formula>IF(GA32="HT",TRUE,IF(GA32="GT",TRUE,FALSE))</formula>
    </cfRule>
  </conditionalFormatting>
  <conditionalFormatting sqref="GT34:GT36 FZ34:FZ36">
    <cfRule type="expression" dxfId="614" priority="1094">
      <formula>IF(GA35="HT",TRUE,IF(GA35="GT",TRUE,FALSE))</formula>
    </cfRule>
  </conditionalFormatting>
  <conditionalFormatting sqref="GT37:GT39 FZ37:FZ39">
    <cfRule type="expression" dxfId="613" priority="1093">
      <formula>IF(GA38="HT",TRUE,IF(GA38="GT",TRUE,FALSE))</formula>
    </cfRule>
  </conditionalFormatting>
  <conditionalFormatting sqref="GT40:GT42 FZ40:FZ42">
    <cfRule type="expression" dxfId="612" priority="1092">
      <formula>IF(GA41="HT",TRUE,IF(GA41="GT",TRUE,FALSE))</formula>
    </cfRule>
  </conditionalFormatting>
  <conditionalFormatting sqref="GT43:GT45 FZ43:FZ45">
    <cfRule type="expression" dxfId="611" priority="1091">
      <formula>IF(GA44="HT",TRUE,IF(GA44="GT",TRUE,FALSE))</formula>
    </cfRule>
  </conditionalFormatting>
  <conditionalFormatting sqref="GT46:GT48 FZ46:FZ48">
    <cfRule type="expression" dxfId="610" priority="1090">
      <formula>IF(GA47="HT",TRUE,IF(GA47="GT",TRUE,FALSE))</formula>
    </cfRule>
  </conditionalFormatting>
  <conditionalFormatting sqref="GT49:GT51 FZ49:FZ51">
    <cfRule type="expression" dxfId="609" priority="1089">
      <formula>IF(GA50="HT",TRUE,IF(GA50="GT",TRUE,FALSE))</formula>
    </cfRule>
  </conditionalFormatting>
  <conditionalFormatting sqref="GT52:GT54 FZ52:FZ54">
    <cfRule type="expression" dxfId="608" priority="1088">
      <formula>IF(GA53="HT",TRUE,IF(GA53="GT",TRUE,FALSE))</formula>
    </cfRule>
  </conditionalFormatting>
  <conditionalFormatting sqref="GT55:GT57 FZ55:FZ57">
    <cfRule type="expression" dxfId="607" priority="1087">
      <formula>IF(GA56="HT",TRUE,IF(GA56="GT",TRUE,FALSE))</formula>
    </cfRule>
  </conditionalFormatting>
  <conditionalFormatting sqref="GT58:GT60 FZ58:FZ60">
    <cfRule type="expression" dxfId="606" priority="1086">
      <formula>IF(GA59="HT",TRUE,IF(GA59="GT",TRUE,FALSE))</formula>
    </cfRule>
  </conditionalFormatting>
  <conditionalFormatting sqref="GT61:GT63 FZ61:FZ63">
    <cfRule type="expression" dxfId="605" priority="1085">
      <formula>IF(GA62="HT",TRUE,IF(GA62="GT",TRUE,FALSE))</formula>
    </cfRule>
  </conditionalFormatting>
  <conditionalFormatting sqref="GT64:GT66 FZ64:FZ66">
    <cfRule type="expression" dxfId="604" priority="1084">
      <formula>IF(GA65="HT",TRUE,IF(GA65="GT",TRUE,FALSE))</formula>
    </cfRule>
  </conditionalFormatting>
  <conditionalFormatting sqref="GT67:GT69 FZ67:FZ69">
    <cfRule type="expression" dxfId="603" priority="1083">
      <formula>IF(GA68="HT",TRUE,IF(GA68="GT",TRUE,FALSE))</formula>
    </cfRule>
  </conditionalFormatting>
  <conditionalFormatting sqref="GT70:GT72 FZ70:FZ72">
    <cfRule type="expression" dxfId="602" priority="1082">
      <formula>IF(GA71="HT",TRUE,IF(GA71="GT",TRUE,FALSE))</formula>
    </cfRule>
  </conditionalFormatting>
  <conditionalFormatting sqref="GT73:GT75 FZ73:FZ75">
    <cfRule type="expression" dxfId="601" priority="1081">
      <formula>IF(GA74="HT",TRUE,IF(GA74="GT",TRUE,FALSE))</formula>
    </cfRule>
  </conditionalFormatting>
  <conditionalFormatting sqref="GT76:GT78 FZ76:FZ78">
    <cfRule type="expression" dxfId="600" priority="1080">
      <formula>IF(GA77="HT",TRUE,IF(GA77="GT",TRUE,FALSE))</formula>
    </cfRule>
  </conditionalFormatting>
  <conditionalFormatting sqref="GT79:GT81 FZ79:FZ81">
    <cfRule type="expression" dxfId="599" priority="1079">
      <formula>IF(GA80="HT",TRUE,IF(GA80="GT",TRUE,FALSE))</formula>
    </cfRule>
  </conditionalFormatting>
  <conditionalFormatting sqref="GT82:GT84 FZ82:FZ84">
    <cfRule type="expression" dxfId="598" priority="1078">
      <formula>IF(GA83="HT",TRUE,IF(GA83="GT",TRUE,FALSE))</formula>
    </cfRule>
  </conditionalFormatting>
  <conditionalFormatting sqref="GT85:GT87 FZ85:FZ87">
    <cfRule type="expression" dxfId="597" priority="1077">
      <formula>IF(GA86="HT",TRUE,IF(GA86="GT",TRUE,FALSE))</formula>
    </cfRule>
  </conditionalFormatting>
  <conditionalFormatting sqref="GT88:GT90 FZ88:FZ90">
    <cfRule type="expression" dxfId="596" priority="1076">
      <formula>IF(GA89="HT",TRUE,IF(GA89="GT",TRUE,FALSE))</formula>
    </cfRule>
  </conditionalFormatting>
  <conditionalFormatting sqref="GT91:GT93 FZ91:FZ93">
    <cfRule type="expression" dxfId="595" priority="1075">
      <formula>IF(GA92="HT",TRUE,IF(GA92="GT",TRUE,FALSE))</formula>
    </cfRule>
  </conditionalFormatting>
  <conditionalFormatting sqref="GT94:GT96 FZ94:FZ96">
    <cfRule type="expression" dxfId="594" priority="1074">
      <formula>IF(GA95="HT",TRUE,IF(GA95="GT",TRUE,FALSE))</formula>
    </cfRule>
  </conditionalFormatting>
  <conditionalFormatting sqref="GT97:GT99 FZ97:FZ99">
    <cfRule type="expression" dxfId="593" priority="1073">
      <formula>IF(GA98="HT",TRUE,IF(GA98="GT",TRUE,FALSE))</formula>
    </cfRule>
  </conditionalFormatting>
  <conditionalFormatting sqref="JV7:JV9 JB7:JB9">
    <cfRule type="expression" dxfId="592" priority="1010">
      <formula>IF(JC8="HT",TRUE,IF(JC8="GT",TRUE,FALSE))</formula>
    </cfRule>
  </conditionalFormatting>
  <conditionalFormatting sqref="JV10:JV12 JB10:JB12">
    <cfRule type="expression" dxfId="591" priority="1009">
      <formula>IF(JC11="HT",TRUE,IF(JC11="GT",TRUE,FALSE))</formula>
    </cfRule>
  </conditionalFormatting>
  <conditionalFormatting sqref="JV13:JV15 JB13:JB15">
    <cfRule type="expression" dxfId="590" priority="1008">
      <formula>IF(JC14="HT",TRUE,IF(JC14="GT",TRUE,FALSE))</formula>
    </cfRule>
  </conditionalFormatting>
  <conditionalFormatting sqref="JV16:JV18 JB16:JB18">
    <cfRule type="expression" dxfId="589" priority="1007">
      <formula>IF(JC17="HT",TRUE,IF(JC17="GT",TRUE,FALSE))</formula>
    </cfRule>
  </conditionalFormatting>
  <conditionalFormatting sqref="JV19:JV21 JB19:JB21">
    <cfRule type="expression" dxfId="588" priority="1006">
      <formula>IF(JC20="HT",TRUE,IF(JC20="GT",TRUE,FALSE))</formula>
    </cfRule>
  </conditionalFormatting>
  <conditionalFormatting sqref="JV22:JV24 JB22:JB24">
    <cfRule type="expression" dxfId="587" priority="1005">
      <formula>IF(JC23="HT",TRUE,IF(JC23="GT",TRUE,FALSE))</formula>
    </cfRule>
  </conditionalFormatting>
  <conditionalFormatting sqref="JV25:JV27 JB25:JB27">
    <cfRule type="expression" dxfId="586" priority="1004">
      <formula>IF(JC26="HT",TRUE,IF(JC26="GT",TRUE,FALSE))</formula>
    </cfRule>
  </conditionalFormatting>
  <conditionalFormatting sqref="JV28:JV30 JB28:JB30">
    <cfRule type="expression" dxfId="585" priority="1003">
      <formula>IF(JC29="HT",TRUE,IF(JC29="GT",TRUE,FALSE))</formula>
    </cfRule>
  </conditionalFormatting>
  <conditionalFormatting sqref="JV31:JV33 JB31:JB33">
    <cfRule type="expression" dxfId="584" priority="1002">
      <formula>IF(JC32="HT",TRUE,IF(JC32="GT",TRUE,FALSE))</formula>
    </cfRule>
  </conditionalFormatting>
  <conditionalFormatting sqref="JV34:JV36 JB34:JB36">
    <cfRule type="expression" dxfId="583" priority="1001">
      <formula>IF(JC35="HT",TRUE,IF(JC35="GT",TRUE,FALSE))</formula>
    </cfRule>
  </conditionalFormatting>
  <conditionalFormatting sqref="JV37:JV39 JB37:JB39">
    <cfRule type="expression" dxfId="582" priority="1000">
      <formula>IF(JC38="HT",TRUE,IF(JC38="GT",TRUE,FALSE))</formula>
    </cfRule>
  </conditionalFormatting>
  <conditionalFormatting sqref="JV40:JV42 JB40:JB42">
    <cfRule type="expression" dxfId="581" priority="999">
      <formula>IF(JC41="HT",TRUE,IF(JC41="GT",TRUE,FALSE))</formula>
    </cfRule>
  </conditionalFormatting>
  <conditionalFormatting sqref="JV43:JV45 JB43:JB45">
    <cfRule type="expression" dxfId="580" priority="998">
      <formula>IF(JC44="HT",TRUE,IF(JC44="GT",TRUE,FALSE))</formula>
    </cfRule>
  </conditionalFormatting>
  <conditionalFormatting sqref="JV46:JV48 JB46:JB48">
    <cfRule type="expression" dxfId="579" priority="997">
      <formula>IF(JC47="HT",TRUE,IF(JC47="GT",TRUE,FALSE))</formula>
    </cfRule>
  </conditionalFormatting>
  <conditionalFormatting sqref="JV49:JV51 JB49:JB51">
    <cfRule type="expression" dxfId="578" priority="996">
      <formula>IF(JC50="HT",TRUE,IF(JC50="GT",TRUE,FALSE))</formula>
    </cfRule>
  </conditionalFormatting>
  <conditionalFormatting sqref="JV52:JV54 JB52:JB54">
    <cfRule type="expression" dxfId="577" priority="995">
      <formula>IF(JC53="HT",TRUE,IF(JC53="GT",TRUE,FALSE))</formula>
    </cfRule>
  </conditionalFormatting>
  <conditionalFormatting sqref="JV55:JV57 JB55:JB57">
    <cfRule type="expression" dxfId="576" priority="994">
      <formula>IF(JC56="HT",TRUE,IF(JC56="GT",TRUE,FALSE))</formula>
    </cfRule>
  </conditionalFormatting>
  <conditionalFormatting sqref="JV58:JV60 JB58:JB60">
    <cfRule type="expression" dxfId="575" priority="993">
      <formula>IF(JC59="HT",TRUE,IF(JC59="GT",TRUE,FALSE))</formula>
    </cfRule>
  </conditionalFormatting>
  <conditionalFormatting sqref="JV61:JV63 JB61:JB63">
    <cfRule type="expression" dxfId="574" priority="992">
      <formula>IF(JC62="HT",TRUE,IF(JC62="GT",TRUE,FALSE))</formula>
    </cfRule>
  </conditionalFormatting>
  <conditionalFormatting sqref="JV64:JV66 JB64:JB66">
    <cfRule type="expression" dxfId="573" priority="991">
      <formula>IF(JC65="HT",TRUE,IF(JC65="GT",TRUE,FALSE))</formula>
    </cfRule>
  </conditionalFormatting>
  <conditionalFormatting sqref="JV67:JV69 JB67:JB69">
    <cfRule type="expression" dxfId="572" priority="990">
      <formula>IF(JC68="HT",TRUE,IF(JC68="GT",TRUE,FALSE))</formula>
    </cfRule>
  </conditionalFormatting>
  <conditionalFormatting sqref="JV70:JV72 JB70:JB72">
    <cfRule type="expression" dxfId="571" priority="989">
      <formula>IF(JC71="HT",TRUE,IF(JC71="GT",TRUE,FALSE))</formula>
    </cfRule>
  </conditionalFormatting>
  <conditionalFormatting sqref="JV73:JV75 JB73:JB75">
    <cfRule type="expression" dxfId="570" priority="988">
      <formula>IF(JC74="HT",TRUE,IF(JC74="GT",TRUE,FALSE))</formula>
    </cfRule>
  </conditionalFormatting>
  <conditionalFormatting sqref="JV76:JV78 JB76:JB78">
    <cfRule type="expression" dxfId="569" priority="987">
      <formula>IF(JC77="HT",TRUE,IF(JC77="GT",TRUE,FALSE))</formula>
    </cfRule>
  </conditionalFormatting>
  <conditionalFormatting sqref="JV79:JV81 JB79:JB81">
    <cfRule type="expression" dxfId="568" priority="986">
      <formula>IF(JC80="HT",TRUE,IF(JC80="GT",TRUE,FALSE))</formula>
    </cfRule>
  </conditionalFormatting>
  <conditionalFormatting sqref="JV82:JV84 JB82:JB84">
    <cfRule type="expression" dxfId="567" priority="985">
      <formula>IF(JC83="HT",TRUE,IF(JC83="GT",TRUE,FALSE))</formula>
    </cfRule>
  </conditionalFormatting>
  <conditionalFormatting sqref="JV85:JV87 JB85:JB87">
    <cfRule type="expression" dxfId="566" priority="984">
      <formula>IF(JC86="HT",TRUE,IF(JC86="GT",TRUE,FALSE))</formula>
    </cfRule>
  </conditionalFormatting>
  <conditionalFormatting sqref="JV88:JV90 JB88:JB90">
    <cfRule type="expression" dxfId="565" priority="983">
      <formula>IF(JC89="HT",TRUE,IF(JC89="GT",TRUE,FALSE))</formula>
    </cfRule>
  </conditionalFormatting>
  <conditionalFormatting sqref="JV91:JV93 JB91:JB93">
    <cfRule type="expression" dxfId="564" priority="982">
      <formula>IF(JC92="HT",TRUE,IF(JC92="GT",TRUE,FALSE))</formula>
    </cfRule>
  </conditionalFormatting>
  <conditionalFormatting sqref="JV94:JV96 JB94:JB96">
    <cfRule type="expression" dxfId="563" priority="981">
      <formula>IF(JC95="HT",TRUE,IF(JC95="GT",TRUE,FALSE))</formula>
    </cfRule>
  </conditionalFormatting>
  <conditionalFormatting sqref="JV97:JV99 JB97:JB99">
    <cfRule type="expression" dxfId="562" priority="980">
      <formula>IF(JC98="HT",TRUE,IF(JC98="GT",TRUE,FALSE))</formula>
    </cfRule>
  </conditionalFormatting>
  <conditionalFormatting sqref="LJ7:LJ9">
    <cfRule type="expression" dxfId="561" priority="917">
      <formula>IF(LK8="HT",TRUE,IF(LK8="GT",TRUE,FALSE))</formula>
    </cfRule>
  </conditionalFormatting>
  <conditionalFormatting sqref="LJ10:LJ12">
    <cfRule type="expression" dxfId="560" priority="916">
      <formula>IF(LK11="HT",TRUE,IF(LK11="GT",TRUE,FALSE))</formula>
    </cfRule>
  </conditionalFormatting>
  <conditionalFormatting sqref="LJ13:LJ15">
    <cfRule type="expression" dxfId="559" priority="915">
      <formula>IF(LK14="HT",TRUE,IF(LK14="GT",TRUE,FALSE))</formula>
    </cfRule>
  </conditionalFormatting>
  <conditionalFormatting sqref="LJ16:LJ18">
    <cfRule type="expression" dxfId="558" priority="914">
      <formula>IF(LK17="HT",TRUE,IF(LK17="GT",TRUE,FALSE))</formula>
    </cfRule>
  </conditionalFormatting>
  <conditionalFormatting sqref="LJ19:LJ21">
    <cfRule type="expression" dxfId="557" priority="913">
      <formula>IF(LK20="HT",TRUE,IF(LK20="GT",TRUE,FALSE))</formula>
    </cfRule>
  </conditionalFormatting>
  <conditionalFormatting sqref="LJ22:LJ24">
    <cfRule type="expression" dxfId="556" priority="912">
      <formula>IF(LK23="HT",TRUE,IF(LK23="GT",TRUE,FALSE))</formula>
    </cfRule>
  </conditionalFormatting>
  <conditionalFormatting sqref="LJ25:LJ27">
    <cfRule type="expression" dxfId="555" priority="911">
      <formula>IF(LK26="HT",TRUE,IF(LK26="GT",TRUE,FALSE))</formula>
    </cfRule>
  </conditionalFormatting>
  <conditionalFormatting sqref="LJ28:LJ30">
    <cfRule type="expression" dxfId="554" priority="910">
      <formula>IF(LK29="HT",TRUE,IF(LK29="GT",TRUE,FALSE))</formula>
    </cfRule>
  </conditionalFormatting>
  <conditionalFormatting sqref="LJ31:LJ33">
    <cfRule type="expression" dxfId="553" priority="909">
      <formula>IF(LK32="HT",TRUE,IF(LK32="GT",TRUE,FALSE))</formula>
    </cfRule>
  </conditionalFormatting>
  <conditionalFormatting sqref="LJ34:LJ36">
    <cfRule type="expression" dxfId="552" priority="908">
      <formula>IF(LK35="HT",TRUE,IF(LK35="GT",TRUE,FALSE))</formula>
    </cfRule>
  </conditionalFormatting>
  <conditionalFormatting sqref="LJ37:LJ39">
    <cfRule type="expression" dxfId="551" priority="907">
      <formula>IF(LK38="HT",TRUE,IF(LK38="GT",TRUE,FALSE))</formula>
    </cfRule>
  </conditionalFormatting>
  <conditionalFormatting sqref="LJ40:LJ42">
    <cfRule type="expression" dxfId="550" priority="906">
      <formula>IF(LK41="HT",TRUE,IF(LK41="GT",TRUE,FALSE))</formula>
    </cfRule>
  </conditionalFormatting>
  <conditionalFormatting sqref="LJ43:LJ45">
    <cfRule type="expression" dxfId="549" priority="905">
      <formula>IF(LK44="HT",TRUE,IF(LK44="GT",TRUE,FALSE))</formula>
    </cfRule>
  </conditionalFormatting>
  <conditionalFormatting sqref="LJ46:LJ48">
    <cfRule type="expression" dxfId="548" priority="904">
      <formula>IF(LK47="HT",TRUE,IF(LK47="GT",TRUE,FALSE))</formula>
    </cfRule>
  </conditionalFormatting>
  <conditionalFormatting sqref="LJ49:LJ51">
    <cfRule type="expression" dxfId="547" priority="903">
      <formula>IF(LK50="HT",TRUE,IF(LK50="GT",TRUE,FALSE))</formula>
    </cfRule>
  </conditionalFormatting>
  <conditionalFormatting sqref="LJ52:LJ54">
    <cfRule type="expression" dxfId="546" priority="902">
      <formula>IF(LK53="HT",TRUE,IF(LK53="GT",TRUE,FALSE))</formula>
    </cfRule>
  </conditionalFormatting>
  <conditionalFormatting sqref="LJ55:LJ57">
    <cfRule type="expression" dxfId="545" priority="901">
      <formula>IF(LK56="HT",TRUE,IF(LK56="GT",TRUE,FALSE))</formula>
    </cfRule>
  </conditionalFormatting>
  <conditionalFormatting sqref="LJ58:LJ60">
    <cfRule type="expression" dxfId="544" priority="900">
      <formula>IF(LK59="HT",TRUE,IF(LK59="GT",TRUE,FALSE))</formula>
    </cfRule>
  </conditionalFormatting>
  <conditionalFormatting sqref="LJ61:LJ63">
    <cfRule type="expression" dxfId="543" priority="899">
      <formula>IF(LK62="HT",TRUE,IF(LK62="GT",TRUE,FALSE))</formula>
    </cfRule>
  </conditionalFormatting>
  <conditionalFormatting sqref="LJ64:LJ66">
    <cfRule type="expression" dxfId="542" priority="898">
      <formula>IF(LK65="HT",TRUE,IF(LK65="GT",TRUE,FALSE))</formula>
    </cfRule>
  </conditionalFormatting>
  <conditionalFormatting sqref="LJ67:LJ69">
    <cfRule type="expression" dxfId="541" priority="897">
      <formula>IF(LK68="HT",TRUE,IF(LK68="GT",TRUE,FALSE))</formula>
    </cfRule>
  </conditionalFormatting>
  <conditionalFormatting sqref="LJ70:LJ72">
    <cfRule type="expression" dxfId="540" priority="896">
      <formula>IF(LK71="HT",TRUE,IF(LK71="GT",TRUE,FALSE))</formula>
    </cfRule>
  </conditionalFormatting>
  <conditionalFormatting sqref="LJ73:LJ75">
    <cfRule type="expression" dxfId="539" priority="895">
      <formula>IF(LK74="HT",TRUE,IF(LK74="GT",TRUE,FALSE))</formula>
    </cfRule>
  </conditionalFormatting>
  <conditionalFormatting sqref="LJ76:LJ78">
    <cfRule type="expression" dxfId="538" priority="894">
      <formula>IF(LK77="HT",TRUE,IF(LK77="GT",TRUE,FALSE))</formula>
    </cfRule>
  </conditionalFormatting>
  <conditionalFormatting sqref="LJ79:LJ81">
    <cfRule type="expression" dxfId="537" priority="893">
      <formula>IF(LK80="HT",TRUE,IF(LK80="GT",TRUE,FALSE))</formula>
    </cfRule>
  </conditionalFormatting>
  <conditionalFormatting sqref="LJ82:LJ84">
    <cfRule type="expression" dxfId="536" priority="892">
      <formula>IF(LK83="HT",TRUE,IF(LK83="GT",TRUE,FALSE))</formula>
    </cfRule>
  </conditionalFormatting>
  <conditionalFormatting sqref="LJ85:LJ87">
    <cfRule type="expression" dxfId="535" priority="891">
      <formula>IF(LK86="HT",TRUE,IF(LK86="GT",TRUE,FALSE))</formula>
    </cfRule>
  </conditionalFormatting>
  <conditionalFormatting sqref="LJ88:LJ90">
    <cfRule type="expression" dxfId="534" priority="890">
      <formula>IF(LK89="HT",TRUE,IF(LK89="GT",TRUE,FALSE))</formula>
    </cfRule>
  </conditionalFormatting>
  <conditionalFormatting sqref="LJ91:LJ93">
    <cfRule type="expression" dxfId="533" priority="889">
      <formula>IF(LK92="HT",TRUE,IF(LK92="GT",TRUE,FALSE))</formula>
    </cfRule>
  </conditionalFormatting>
  <conditionalFormatting sqref="LJ94:LJ96">
    <cfRule type="expression" dxfId="532" priority="888">
      <formula>IF(LK95="HT",TRUE,IF(LK95="GT",TRUE,FALSE))</formula>
    </cfRule>
  </conditionalFormatting>
  <conditionalFormatting sqref="LJ97:LJ99">
    <cfRule type="expression" dxfId="531" priority="887">
      <formula>IF(LK98="HT",TRUE,IF(LK98="GT",TRUE,FALSE))</formula>
    </cfRule>
  </conditionalFormatting>
  <conditionalFormatting sqref="MD7:MD9">
    <cfRule type="expression" dxfId="530" priority="824">
      <formula>IF(ME8="HT",TRUE,IF(ME8="GT",TRUE,FALSE))</formula>
    </cfRule>
  </conditionalFormatting>
  <conditionalFormatting sqref="MD10:MD12">
    <cfRule type="expression" dxfId="529" priority="823">
      <formula>IF(ME11="HT",TRUE,IF(ME11="GT",TRUE,FALSE))</formula>
    </cfRule>
  </conditionalFormatting>
  <conditionalFormatting sqref="MD13:MD15">
    <cfRule type="expression" dxfId="528" priority="822">
      <formula>IF(ME14="HT",TRUE,IF(ME14="GT",TRUE,FALSE))</formula>
    </cfRule>
  </conditionalFormatting>
  <conditionalFormatting sqref="MD16:MD18">
    <cfRule type="expression" dxfId="527" priority="821">
      <formula>IF(ME17="HT",TRUE,IF(ME17="GT",TRUE,FALSE))</formula>
    </cfRule>
  </conditionalFormatting>
  <conditionalFormatting sqref="MD19:MD21">
    <cfRule type="expression" dxfId="526" priority="820">
      <formula>IF(ME20="HT",TRUE,IF(ME20="GT",TRUE,FALSE))</formula>
    </cfRule>
  </conditionalFormatting>
  <conditionalFormatting sqref="MD22:MD24">
    <cfRule type="expression" dxfId="525" priority="819">
      <formula>IF(ME23="HT",TRUE,IF(ME23="GT",TRUE,FALSE))</formula>
    </cfRule>
  </conditionalFormatting>
  <conditionalFormatting sqref="MD25:MD27">
    <cfRule type="expression" dxfId="524" priority="818">
      <formula>IF(ME26="HT",TRUE,IF(ME26="GT",TRUE,FALSE))</formula>
    </cfRule>
  </conditionalFormatting>
  <conditionalFormatting sqref="MD28:MD30">
    <cfRule type="expression" dxfId="523" priority="817">
      <formula>IF(ME29="HT",TRUE,IF(ME29="GT",TRUE,FALSE))</formula>
    </cfRule>
  </conditionalFormatting>
  <conditionalFormatting sqref="MD31:MD33">
    <cfRule type="expression" dxfId="522" priority="816">
      <formula>IF(ME32="HT",TRUE,IF(ME32="GT",TRUE,FALSE))</formula>
    </cfRule>
  </conditionalFormatting>
  <conditionalFormatting sqref="MD34:MD36">
    <cfRule type="expression" dxfId="521" priority="815">
      <formula>IF(ME35="HT",TRUE,IF(ME35="GT",TRUE,FALSE))</formula>
    </cfRule>
  </conditionalFormatting>
  <conditionalFormatting sqref="MD37:MD39">
    <cfRule type="expression" dxfId="520" priority="814">
      <formula>IF(ME38="HT",TRUE,IF(ME38="GT",TRUE,FALSE))</formula>
    </cfRule>
  </conditionalFormatting>
  <conditionalFormatting sqref="MD40:MD42">
    <cfRule type="expression" dxfId="519" priority="813">
      <formula>IF(ME41="HT",TRUE,IF(ME41="GT",TRUE,FALSE))</formula>
    </cfRule>
  </conditionalFormatting>
  <conditionalFormatting sqref="MD43:MD45">
    <cfRule type="expression" dxfId="518" priority="812">
      <formula>IF(ME44="HT",TRUE,IF(ME44="GT",TRUE,FALSE))</formula>
    </cfRule>
  </conditionalFormatting>
  <conditionalFormatting sqref="MD46:MD48">
    <cfRule type="expression" dxfId="517" priority="811">
      <formula>IF(ME47="HT",TRUE,IF(ME47="GT",TRUE,FALSE))</formula>
    </cfRule>
  </conditionalFormatting>
  <conditionalFormatting sqref="MD49:MD51">
    <cfRule type="expression" dxfId="516" priority="810">
      <formula>IF(ME50="HT",TRUE,IF(ME50="GT",TRUE,FALSE))</formula>
    </cfRule>
  </conditionalFormatting>
  <conditionalFormatting sqref="MD52:MD54">
    <cfRule type="expression" dxfId="515" priority="809">
      <formula>IF(ME53="HT",TRUE,IF(ME53="GT",TRUE,FALSE))</formula>
    </cfRule>
  </conditionalFormatting>
  <conditionalFormatting sqref="MD55:MD57">
    <cfRule type="expression" dxfId="514" priority="808">
      <formula>IF(ME56="HT",TRUE,IF(ME56="GT",TRUE,FALSE))</formula>
    </cfRule>
  </conditionalFormatting>
  <conditionalFormatting sqref="MD58:MD60">
    <cfRule type="expression" dxfId="513" priority="807">
      <formula>IF(ME59="HT",TRUE,IF(ME59="GT",TRUE,FALSE))</formula>
    </cfRule>
  </conditionalFormatting>
  <conditionalFormatting sqref="MD61:MD63">
    <cfRule type="expression" dxfId="512" priority="806">
      <formula>IF(ME62="HT",TRUE,IF(ME62="GT",TRUE,FALSE))</formula>
    </cfRule>
  </conditionalFormatting>
  <conditionalFormatting sqref="MD64:MD66">
    <cfRule type="expression" dxfId="511" priority="805">
      <formula>IF(ME65="HT",TRUE,IF(ME65="GT",TRUE,FALSE))</formula>
    </cfRule>
  </conditionalFormatting>
  <conditionalFormatting sqref="MD67:MD69">
    <cfRule type="expression" dxfId="510" priority="804">
      <formula>IF(ME68="HT",TRUE,IF(ME68="GT",TRUE,FALSE))</formula>
    </cfRule>
  </conditionalFormatting>
  <conditionalFormatting sqref="MD70:MD72">
    <cfRule type="expression" dxfId="509" priority="803">
      <formula>IF(ME71="HT",TRUE,IF(ME71="GT",TRUE,FALSE))</formula>
    </cfRule>
  </conditionalFormatting>
  <conditionalFormatting sqref="MD73:MD75">
    <cfRule type="expression" dxfId="508" priority="802">
      <formula>IF(ME74="HT",TRUE,IF(ME74="GT",TRUE,FALSE))</formula>
    </cfRule>
  </conditionalFormatting>
  <conditionalFormatting sqref="MD76:MD78">
    <cfRule type="expression" dxfId="507" priority="801">
      <formula>IF(ME77="HT",TRUE,IF(ME77="GT",TRUE,FALSE))</formula>
    </cfRule>
  </conditionalFormatting>
  <conditionalFormatting sqref="MD79:MD81">
    <cfRule type="expression" dxfId="506" priority="800">
      <formula>IF(ME80="HT",TRUE,IF(ME80="GT",TRUE,FALSE))</formula>
    </cfRule>
  </conditionalFormatting>
  <conditionalFormatting sqref="MD82:MD84">
    <cfRule type="expression" dxfId="505" priority="799">
      <formula>IF(ME83="HT",TRUE,IF(ME83="GT",TRUE,FALSE))</formula>
    </cfRule>
  </conditionalFormatting>
  <conditionalFormatting sqref="MD85:MD87">
    <cfRule type="expression" dxfId="504" priority="798">
      <formula>IF(ME86="HT",TRUE,IF(ME86="GT",TRUE,FALSE))</formula>
    </cfRule>
  </conditionalFormatting>
  <conditionalFormatting sqref="MD88:MD90">
    <cfRule type="expression" dxfId="503" priority="797">
      <formula>IF(ME89="HT",TRUE,IF(ME89="GT",TRUE,FALSE))</formula>
    </cfRule>
  </conditionalFormatting>
  <conditionalFormatting sqref="MD91:MD93">
    <cfRule type="expression" dxfId="502" priority="796">
      <formula>IF(ME92="HT",TRUE,IF(ME92="GT",TRUE,FALSE))</formula>
    </cfRule>
  </conditionalFormatting>
  <conditionalFormatting sqref="MD94:MD96">
    <cfRule type="expression" dxfId="501" priority="795">
      <formula>IF(ME95="HT",TRUE,IF(ME95="GT",TRUE,FALSE))</formula>
    </cfRule>
  </conditionalFormatting>
  <conditionalFormatting sqref="MD97:MD99">
    <cfRule type="expression" dxfId="500" priority="794">
      <formula>IF(ME98="HT",TRUE,IF(ME98="GT",TRUE,FALSE))</formula>
    </cfRule>
  </conditionalFormatting>
  <conditionalFormatting sqref="MX7:MX9">
    <cfRule type="expression" dxfId="499" priority="793">
      <formula>IF(MY8="HT",TRUE,IF(MY8="GT",TRUE,FALSE))</formula>
    </cfRule>
  </conditionalFormatting>
  <conditionalFormatting sqref="MX10:MX12">
    <cfRule type="expression" dxfId="498" priority="792">
      <formula>IF(MY11="HT",TRUE,IF(MY11="GT",TRUE,FALSE))</formula>
    </cfRule>
  </conditionalFormatting>
  <conditionalFormatting sqref="MX13:MX15">
    <cfRule type="expression" dxfId="497" priority="791">
      <formula>IF(MY14="HT",TRUE,IF(MY14="GT",TRUE,FALSE))</formula>
    </cfRule>
  </conditionalFormatting>
  <conditionalFormatting sqref="MX16:MX18">
    <cfRule type="expression" dxfId="496" priority="790">
      <formula>IF(MY17="HT",TRUE,IF(MY17="GT",TRUE,FALSE))</formula>
    </cfRule>
  </conditionalFormatting>
  <conditionalFormatting sqref="MX19:MX21">
    <cfRule type="expression" dxfId="495" priority="789">
      <formula>IF(MY20="HT",TRUE,IF(MY20="GT",TRUE,FALSE))</formula>
    </cfRule>
  </conditionalFormatting>
  <conditionalFormatting sqref="MX22:MX24">
    <cfRule type="expression" dxfId="494" priority="788">
      <formula>IF(MY23="HT",TRUE,IF(MY23="GT",TRUE,FALSE))</formula>
    </cfRule>
  </conditionalFormatting>
  <conditionalFormatting sqref="MX25:MX27">
    <cfRule type="expression" dxfId="493" priority="787">
      <formula>IF(MY26="HT",TRUE,IF(MY26="GT",TRUE,FALSE))</formula>
    </cfRule>
  </conditionalFormatting>
  <conditionalFormatting sqref="MX28:MX30">
    <cfRule type="expression" dxfId="492" priority="786">
      <formula>IF(MY29="HT",TRUE,IF(MY29="GT",TRUE,FALSE))</formula>
    </cfRule>
  </conditionalFormatting>
  <conditionalFormatting sqref="MX31:MX33">
    <cfRule type="expression" dxfId="491" priority="785">
      <formula>IF(MY32="HT",TRUE,IF(MY32="GT",TRUE,FALSE))</formula>
    </cfRule>
  </conditionalFormatting>
  <conditionalFormatting sqref="MX34:MX36">
    <cfRule type="expression" dxfId="490" priority="784">
      <formula>IF(MY35="HT",TRUE,IF(MY35="GT",TRUE,FALSE))</formula>
    </cfRule>
  </conditionalFormatting>
  <conditionalFormatting sqref="MX37:MX39">
    <cfRule type="expression" dxfId="489" priority="783">
      <formula>IF(MY38="HT",TRUE,IF(MY38="GT",TRUE,FALSE))</formula>
    </cfRule>
  </conditionalFormatting>
  <conditionalFormatting sqref="MX40:MX42">
    <cfRule type="expression" dxfId="488" priority="782">
      <formula>IF(MY41="HT",TRUE,IF(MY41="GT",TRUE,FALSE))</formula>
    </cfRule>
  </conditionalFormatting>
  <conditionalFormatting sqref="MX43:MX45">
    <cfRule type="expression" dxfId="487" priority="781">
      <formula>IF(MY44="HT",TRUE,IF(MY44="GT",TRUE,FALSE))</formula>
    </cfRule>
  </conditionalFormatting>
  <conditionalFormatting sqref="MX46:MX48">
    <cfRule type="expression" dxfId="486" priority="780">
      <formula>IF(MY47="HT",TRUE,IF(MY47="GT",TRUE,FALSE))</formula>
    </cfRule>
  </conditionalFormatting>
  <conditionalFormatting sqref="MX49:MX51">
    <cfRule type="expression" dxfId="485" priority="779">
      <formula>IF(MY50="HT",TRUE,IF(MY50="GT",TRUE,FALSE))</formula>
    </cfRule>
  </conditionalFormatting>
  <conditionalFormatting sqref="MX52:MX54">
    <cfRule type="expression" dxfId="484" priority="778">
      <formula>IF(MY53="HT",TRUE,IF(MY53="GT",TRUE,FALSE))</formula>
    </cfRule>
  </conditionalFormatting>
  <conditionalFormatting sqref="MX55:MX57">
    <cfRule type="expression" dxfId="483" priority="777">
      <formula>IF(MY56="HT",TRUE,IF(MY56="GT",TRUE,FALSE))</formula>
    </cfRule>
  </conditionalFormatting>
  <conditionalFormatting sqref="MX58:MX60">
    <cfRule type="expression" dxfId="482" priority="776">
      <formula>IF(MY59="HT",TRUE,IF(MY59="GT",TRUE,FALSE))</formula>
    </cfRule>
  </conditionalFormatting>
  <conditionalFormatting sqref="MX61:MX63">
    <cfRule type="expression" dxfId="481" priority="775">
      <formula>IF(MY62="HT",TRUE,IF(MY62="GT",TRUE,FALSE))</formula>
    </cfRule>
  </conditionalFormatting>
  <conditionalFormatting sqref="MX64:MX66">
    <cfRule type="expression" dxfId="480" priority="774">
      <formula>IF(MY65="HT",TRUE,IF(MY65="GT",TRUE,FALSE))</formula>
    </cfRule>
  </conditionalFormatting>
  <conditionalFormatting sqref="MX67:MX69">
    <cfRule type="expression" dxfId="479" priority="773">
      <formula>IF(MY68="HT",TRUE,IF(MY68="GT",TRUE,FALSE))</formula>
    </cfRule>
  </conditionalFormatting>
  <conditionalFormatting sqref="MX70:MX72">
    <cfRule type="expression" dxfId="478" priority="772">
      <formula>IF(MY71="HT",TRUE,IF(MY71="GT",TRUE,FALSE))</formula>
    </cfRule>
  </conditionalFormatting>
  <conditionalFormatting sqref="MX73:MX75">
    <cfRule type="expression" dxfId="477" priority="771">
      <formula>IF(MY74="HT",TRUE,IF(MY74="GT",TRUE,FALSE))</formula>
    </cfRule>
  </conditionalFormatting>
  <conditionalFormatting sqref="MX76:MX78">
    <cfRule type="expression" dxfId="476" priority="770">
      <formula>IF(MY77="HT",TRUE,IF(MY77="GT",TRUE,FALSE))</formula>
    </cfRule>
  </conditionalFormatting>
  <conditionalFormatting sqref="MX79:MX81">
    <cfRule type="expression" dxfId="475" priority="769">
      <formula>IF(MY80="HT",TRUE,IF(MY80="GT",TRUE,FALSE))</formula>
    </cfRule>
  </conditionalFormatting>
  <conditionalFormatting sqref="MX82:MX84">
    <cfRule type="expression" dxfId="474" priority="768">
      <formula>IF(MY83="HT",TRUE,IF(MY83="GT",TRUE,FALSE))</formula>
    </cfRule>
  </conditionalFormatting>
  <conditionalFormatting sqref="MX85:MX87">
    <cfRule type="expression" dxfId="473" priority="767">
      <formula>IF(MY86="HT",TRUE,IF(MY86="GT",TRUE,FALSE))</formula>
    </cfRule>
  </conditionalFormatting>
  <conditionalFormatting sqref="MX88:MX90">
    <cfRule type="expression" dxfId="472" priority="766">
      <formula>IF(MY89="HT",TRUE,IF(MY89="GT",TRUE,FALSE))</formula>
    </cfRule>
  </conditionalFormatting>
  <conditionalFormatting sqref="MX91:MX93">
    <cfRule type="expression" dxfId="471" priority="765">
      <formula>IF(MY92="HT",TRUE,IF(MY92="GT",TRUE,FALSE))</formula>
    </cfRule>
  </conditionalFormatting>
  <conditionalFormatting sqref="MX94:MX96">
    <cfRule type="expression" dxfId="470" priority="764">
      <formula>IF(MY95="HT",TRUE,IF(MY95="GT",TRUE,FALSE))</formula>
    </cfRule>
  </conditionalFormatting>
  <conditionalFormatting sqref="MX97:MX99">
    <cfRule type="expression" dxfId="469" priority="763">
      <formula>IF(MY98="HT",TRUE,IF(MY98="GT",TRUE,FALSE))</formula>
    </cfRule>
  </conditionalFormatting>
  <conditionalFormatting sqref="NR7:NR9">
    <cfRule type="expression" dxfId="468" priority="762">
      <formula>IF(NS8="HT",TRUE,IF(NS8="GT",TRUE,FALSE))</formula>
    </cfRule>
  </conditionalFormatting>
  <conditionalFormatting sqref="NR10:NR12">
    <cfRule type="expression" dxfId="467" priority="761">
      <formula>IF(NS11="HT",TRUE,IF(NS11="GT",TRUE,FALSE))</formula>
    </cfRule>
  </conditionalFormatting>
  <conditionalFormatting sqref="NR13:NR15">
    <cfRule type="expression" dxfId="466" priority="760">
      <formula>IF(NS14="HT",TRUE,IF(NS14="GT",TRUE,FALSE))</formula>
    </cfRule>
  </conditionalFormatting>
  <conditionalFormatting sqref="NR16:NR18">
    <cfRule type="expression" dxfId="465" priority="759">
      <formula>IF(NS17="HT",TRUE,IF(NS17="GT",TRUE,FALSE))</formula>
    </cfRule>
  </conditionalFormatting>
  <conditionalFormatting sqref="NR19:NR21">
    <cfRule type="expression" dxfId="464" priority="758">
      <formula>IF(NS20="HT",TRUE,IF(NS20="GT",TRUE,FALSE))</formula>
    </cfRule>
  </conditionalFormatting>
  <conditionalFormatting sqref="NR22:NR24">
    <cfRule type="expression" dxfId="463" priority="757">
      <formula>IF(NS23="HT",TRUE,IF(NS23="GT",TRUE,FALSE))</formula>
    </cfRule>
  </conditionalFormatting>
  <conditionalFormatting sqref="NR25:NR27">
    <cfRule type="expression" dxfId="462" priority="756">
      <formula>IF(NS26="HT",TRUE,IF(NS26="GT",TRUE,FALSE))</formula>
    </cfRule>
  </conditionalFormatting>
  <conditionalFormatting sqref="NR28:NR30">
    <cfRule type="expression" dxfId="461" priority="755">
      <formula>IF(NS29="HT",TRUE,IF(NS29="GT",TRUE,FALSE))</formula>
    </cfRule>
  </conditionalFormatting>
  <conditionalFormatting sqref="NR31:NR33">
    <cfRule type="expression" dxfId="460" priority="754">
      <formula>IF(NS32="HT",TRUE,IF(NS32="GT",TRUE,FALSE))</formula>
    </cfRule>
  </conditionalFormatting>
  <conditionalFormatting sqref="NR34:NR36">
    <cfRule type="expression" dxfId="459" priority="753">
      <formula>IF(NS35="HT",TRUE,IF(NS35="GT",TRUE,FALSE))</formula>
    </cfRule>
  </conditionalFormatting>
  <conditionalFormatting sqref="NR37:NR39">
    <cfRule type="expression" dxfId="458" priority="752">
      <formula>IF(NS38="HT",TRUE,IF(NS38="GT",TRUE,FALSE))</formula>
    </cfRule>
  </conditionalFormatting>
  <conditionalFormatting sqref="NR40:NR42">
    <cfRule type="expression" dxfId="457" priority="751">
      <formula>IF(NS41="HT",TRUE,IF(NS41="GT",TRUE,FALSE))</formula>
    </cfRule>
  </conditionalFormatting>
  <conditionalFormatting sqref="NR43:NR45">
    <cfRule type="expression" dxfId="456" priority="750">
      <formula>IF(NS44="HT",TRUE,IF(NS44="GT",TRUE,FALSE))</formula>
    </cfRule>
  </conditionalFormatting>
  <conditionalFormatting sqref="NR46:NR48">
    <cfRule type="expression" dxfId="455" priority="749">
      <formula>IF(NS47="HT",TRUE,IF(NS47="GT",TRUE,FALSE))</formula>
    </cfRule>
  </conditionalFormatting>
  <conditionalFormatting sqref="NR49:NR51">
    <cfRule type="expression" dxfId="454" priority="748">
      <formula>IF(NS50="HT",TRUE,IF(NS50="GT",TRUE,FALSE))</formula>
    </cfRule>
  </conditionalFormatting>
  <conditionalFormatting sqref="NR52:NR54">
    <cfRule type="expression" dxfId="453" priority="747">
      <formula>IF(NS53="HT",TRUE,IF(NS53="GT",TRUE,FALSE))</formula>
    </cfRule>
  </conditionalFormatting>
  <conditionalFormatting sqref="NR55:NR57">
    <cfRule type="expression" dxfId="452" priority="746">
      <formula>IF(NS56="HT",TRUE,IF(NS56="GT",TRUE,FALSE))</formula>
    </cfRule>
  </conditionalFormatting>
  <conditionalFormatting sqref="NR58:NR60">
    <cfRule type="expression" dxfId="451" priority="745">
      <formula>IF(NS59="HT",TRUE,IF(NS59="GT",TRUE,FALSE))</formula>
    </cfRule>
  </conditionalFormatting>
  <conditionalFormatting sqref="NR61:NR63">
    <cfRule type="expression" dxfId="450" priority="744">
      <formula>IF(NS62="HT",TRUE,IF(NS62="GT",TRUE,FALSE))</formula>
    </cfRule>
  </conditionalFormatting>
  <conditionalFormatting sqref="NR64:NR66">
    <cfRule type="expression" dxfId="449" priority="743">
      <formula>IF(NS65="HT",TRUE,IF(NS65="GT",TRUE,FALSE))</formula>
    </cfRule>
  </conditionalFormatting>
  <conditionalFormatting sqref="NR67:NR69">
    <cfRule type="expression" dxfId="448" priority="742">
      <formula>IF(NS68="HT",TRUE,IF(NS68="GT",TRUE,FALSE))</formula>
    </cfRule>
  </conditionalFormatting>
  <conditionalFormatting sqref="NR70:NR72">
    <cfRule type="expression" dxfId="447" priority="741">
      <formula>IF(NS71="HT",TRUE,IF(NS71="GT",TRUE,FALSE))</formula>
    </cfRule>
  </conditionalFormatting>
  <conditionalFormatting sqref="NR73:NR75">
    <cfRule type="expression" dxfId="446" priority="740">
      <formula>IF(NS74="HT",TRUE,IF(NS74="GT",TRUE,FALSE))</formula>
    </cfRule>
  </conditionalFormatting>
  <conditionalFormatting sqref="NR76:NR78">
    <cfRule type="expression" dxfId="445" priority="739">
      <formula>IF(NS77="HT",TRUE,IF(NS77="GT",TRUE,FALSE))</formula>
    </cfRule>
  </conditionalFormatting>
  <conditionalFormatting sqref="NR79:NR81">
    <cfRule type="expression" dxfId="444" priority="738">
      <formula>IF(NS80="HT",TRUE,IF(NS80="GT",TRUE,FALSE))</formula>
    </cfRule>
  </conditionalFormatting>
  <conditionalFormatting sqref="NR82:NR84">
    <cfRule type="expression" dxfId="443" priority="737">
      <formula>IF(NS83="HT",TRUE,IF(NS83="GT",TRUE,FALSE))</formula>
    </cfRule>
  </conditionalFormatting>
  <conditionalFormatting sqref="NR85:NR87">
    <cfRule type="expression" dxfId="442" priority="736">
      <formula>IF(NS86="HT",TRUE,IF(NS86="GT",TRUE,FALSE))</formula>
    </cfRule>
  </conditionalFormatting>
  <conditionalFormatting sqref="NR88:NR90">
    <cfRule type="expression" dxfId="441" priority="735">
      <formula>IF(NS89="HT",TRUE,IF(NS89="GT",TRUE,FALSE))</formula>
    </cfRule>
  </conditionalFormatting>
  <conditionalFormatting sqref="NR91:NR93">
    <cfRule type="expression" dxfId="440" priority="734">
      <formula>IF(NS92="HT",TRUE,IF(NS92="GT",TRUE,FALSE))</formula>
    </cfRule>
  </conditionalFormatting>
  <conditionalFormatting sqref="NR94:NR96">
    <cfRule type="expression" dxfId="439" priority="733">
      <formula>IF(NS95="HT",TRUE,IF(NS95="GT",TRUE,FALSE))</formula>
    </cfRule>
  </conditionalFormatting>
  <conditionalFormatting sqref="NR97:NR99">
    <cfRule type="expression" dxfId="438" priority="732">
      <formula>IF(NS98="HT",TRUE,IF(NS98="GT",TRUE,FALSE))</formula>
    </cfRule>
  </conditionalFormatting>
  <conditionalFormatting sqref="OL7:OM7 OL8">
    <cfRule type="expression" dxfId="437" priority="700">
      <formula>IF(ON8="HT",TRUE,IF(ON8="GT",TRUE,FALSE))</formula>
    </cfRule>
  </conditionalFormatting>
  <conditionalFormatting sqref="OL16:OL18">
    <cfRule type="expression" dxfId="436" priority="697">
      <formula>IF(ON17="HT",TRUE,IF(ON17="GT",TRUE,FALSE))</formula>
    </cfRule>
  </conditionalFormatting>
  <conditionalFormatting sqref="OL22:OL24">
    <cfRule type="expression" dxfId="435" priority="695">
      <formula>IF(ON23="HT",TRUE,IF(ON23="GT",TRUE,FALSE))</formula>
    </cfRule>
  </conditionalFormatting>
  <conditionalFormatting sqref="OL25:OL27">
    <cfRule type="expression" dxfId="434" priority="694">
      <formula>IF(ON26="HT",TRUE,IF(ON26="GT",TRUE,FALSE))</formula>
    </cfRule>
  </conditionalFormatting>
  <conditionalFormatting sqref="OL28:OL30">
    <cfRule type="expression" dxfId="433" priority="693">
      <formula>IF(ON29="HT",TRUE,IF(ON29="GT",TRUE,FALSE))</formula>
    </cfRule>
  </conditionalFormatting>
  <conditionalFormatting sqref="OL31:OL33">
    <cfRule type="expression" dxfId="432" priority="692">
      <formula>IF(ON32="HT",TRUE,IF(ON32="GT",TRUE,FALSE))</formula>
    </cfRule>
  </conditionalFormatting>
  <conditionalFormatting sqref="OL34:OL36">
    <cfRule type="expression" dxfId="431" priority="691">
      <formula>IF(ON35="HT",TRUE,IF(ON35="GT",TRUE,FALSE))</formula>
    </cfRule>
  </conditionalFormatting>
  <conditionalFormatting sqref="OL37:OL39">
    <cfRule type="expression" dxfId="430" priority="690">
      <formula>IF(ON38="HT",TRUE,IF(ON38="GT",TRUE,FALSE))</formula>
    </cfRule>
  </conditionalFormatting>
  <conditionalFormatting sqref="OL40:OL42">
    <cfRule type="expression" dxfId="429" priority="689">
      <formula>IF(ON41="HT",TRUE,IF(ON41="GT",TRUE,FALSE))</formula>
    </cfRule>
  </conditionalFormatting>
  <conditionalFormatting sqref="OL43:OL45">
    <cfRule type="expression" dxfId="428" priority="688">
      <formula>IF(ON44="HT",TRUE,IF(ON44="GT",TRUE,FALSE))</formula>
    </cfRule>
  </conditionalFormatting>
  <conditionalFormatting sqref="OL46:OL48">
    <cfRule type="expression" dxfId="427" priority="687">
      <formula>IF(ON47="HT",TRUE,IF(ON47="GT",TRUE,FALSE))</formula>
    </cfRule>
  </conditionalFormatting>
  <conditionalFormatting sqref="OL49:OL51">
    <cfRule type="expression" dxfId="426" priority="686">
      <formula>IF(ON50="HT",TRUE,IF(ON50="GT",TRUE,FALSE))</formula>
    </cfRule>
  </conditionalFormatting>
  <conditionalFormatting sqref="OL52:OL54">
    <cfRule type="expression" dxfId="425" priority="685">
      <formula>IF(ON53="HT",TRUE,IF(ON53="GT",TRUE,FALSE))</formula>
    </cfRule>
  </conditionalFormatting>
  <conditionalFormatting sqref="OL55:OL57">
    <cfRule type="expression" dxfId="424" priority="684">
      <formula>IF(ON56="HT",TRUE,IF(ON56="GT",TRUE,FALSE))</formula>
    </cfRule>
  </conditionalFormatting>
  <conditionalFormatting sqref="OL58:OL60">
    <cfRule type="expression" dxfId="423" priority="683">
      <formula>IF(ON59="HT",TRUE,IF(ON59="GT",TRUE,FALSE))</formula>
    </cfRule>
  </conditionalFormatting>
  <conditionalFormatting sqref="OL61:OL63">
    <cfRule type="expression" dxfId="422" priority="682">
      <formula>IF(ON62="HT",TRUE,IF(ON62="GT",TRUE,FALSE))</formula>
    </cfRule>
  </conditionalFormatting>
  <conditionalFormatting sqref="OL64:OL66">
    <cfRule type="expression" dxfId="421" priority="681">
      <formula>IF(ON65="HT",TRUE,IF(ON65="GT",TRUE,FALSE))</formula>
    </cfRule>
  </conditionalFormatting>
  <conditionalFormatting sqref="OL67:OL69">
    <cfRule type="expression" dxfId="420" priority="680">
      <formula>IF(ON68="HT",TRUE,IF(ON68="GT",TRUE,FALSE))</formula>
    </cfRule>
  </conditionalFormatting>
  <conditionalFormatting sqref="OL70:OL72">
    <cfRule type="expression" dxfId="419" priority="679">
      <formula>IF(ON71="HT",TRUE,IF(ON71="GT",TRUE,FALSE))</formula>
    </cfRule>
  </conditionalFormatting>
  <conditionalFormatting sqref="OL73:OL75">
    <cfRule type="expression" dxfId="418" priority="678">
      <formula>IF(ON74="HT",TRUE,IF(ON74="GT",TRUE,FALSE))</formula>
    </cfRule>
  </conditionalFormatting>
  <conditionalFormatting sqref="OL76:OL78">
    <cfRule type="expression" dxfId="417" priority="677">
      <formula>IF(ON77="HT",TRUE,IF(ON77="GT",TRUE,FALSE))</formula>
    </cfRule>
  </conditionalFormatting>
  <conditionalFormatting sqref="OL79:OL81">
    <cfRule type="expression" dxfId="416" priority="676">
      <formula>IF(ON80="HT",TRUE,IF(ON80="GT",TRUE,FALSE))</formula>
    </cfRule>
  </conditionalFormatting>
  <conditionalFormatting sqref="OL82:OL84">
    <cfRule type="expression" dxfId="415" priority="675">
      <formula>IF(ON83="HT",TRUE,IF(ON83="GT",TRUE,FALSE))</formula>
    </cfRule>
  </conditionalFormatting>
  <conditionalFormatting sqref="OL85:OL87">
    <cfRule type="expression" dxfId="414" priority="674">
      <formula>IF(ON86="HT",TRUE,IF(ON86="GT",TRUE,FALSE))</formula>
    </cfRule>
  </conditionalFormatting>
  <conditionalFormatting sqref="OL88:OL90">
    <cfRule type="expression" dxfId="413" priority="673">
      <formula>IF(ON89="HT",TRUE,IF(ON89="GT",TRUE,FALSE))</formula>
    </cfRule>
  </conditionalFormatting>
  <conditionalFormatting sqref="OL91:OL93">
    <cfRule type="expression" dxfId="412" priority="672">
      <formula>IF(ON92="HT",TRUE,IF(ON92="GT",TRUE,FALSE))</formula>
    </cfRule>
  </conditionalFormatting>
  <conditionalFormatting sqref="OL94:OL96">
    <cfRule type="expression" dxfId="411" priority="671">
      <formula>IF(ON95="HT",TRUE,IF(ON95="GT",TRUE,FALSE))</formula>
    </cfRule>
  </conditionalFormatting>
  <conditionalFormatting sqref="PG7:PG9">
    <cfRule type="expression" dxfId="410" priority="545">
      <formula>IF(PH8="HT",TRUE,IF(PH8="GT",TRUE,FALSE))</formula>
    </cfRule>
  </conditionalFormatting>
  <conditionalFormatting sqref="PG10:PG12">
    <cfRule type="expression" dxfId="409" priority="544">
      <formula>IF(PH11="HT",TRUE,IF(PH11="GT",TRUE,FALSE))</formula>
    </cfRule>
  </conditionalFormatting>
  <conditionalFormatting sqref="PG13:PG15">
    <cfRule type="expression" dxfId="408" priority="543">
      <formula>IF(PH14="HT",TRUE,IF(PH14="GT",TRUE,FALSE))</formula>
    </cfRule>
  </conditionalFormatting>
  <conditionalFormatting sqref="PG16:PG18">
    <cfRule type="expression" dxfId="407" priority="542">
      <formula>IF(PH17="HT",TRUE,IF(PH17="GT",TRUE,FALSE))</formula>
    </cfRule>
  </conditionalFormatting>
  <conditionalFormatting sqref="PG19:PG21">
    <cfRule type="expression" dxfId="406" priority="541">
      <formula>IF(PH20="HT",TRUE,IF(PH20="GT",TRUE,FALSE))</formula>
    </cfRule>
  </conditionalFormatting>
  <conditionalFormatting sqref="PG22:PG24">
    <cfRule type="expression" dxfId="405" priority="540">
      <formula>IF(PH23="HT",TRUE,IF(PH23="GT",TRUE,FALSE))</formula>
    </cfRule>
  </conditionalFormatting>
  <conditionalFormatting sqref="PG25:PG27">
    <cfRule type="expression" dxfId="404" priority="539">
      <formula>IF(PH26="HT",TRUE,IF(PH26="GT",TRUE,FALSE))</formula>
    </cfRule>
  </conditionalFormatting>
  <conditionalFormatting sqref="PG28:PG30">
    <cfRule type="expression" dxfId="403" priority="538">
      <formula>IF(PH29="HT",TRUE,IF(PH29="GT",TRUE,FALSE))</formula>
    </cfRule>
  </conditionalFormatting>
  <conditionalFormatting sqref="PG31:PG33">
    <cfRule type="expression" dxfId="402" priority="537">
      <formula>IF(PH32="HT",TRUE,IF(PH32="GT",TRUE,FALSE))</formula>
    </cfRule>
  </conditionalFormatting>
  <conditionalFormatting sqref="PG34:PG36">
    <cfRule type="expression" dxfId="401" priority="536">
      <formula>IF(PH35="HT",TRUE,IF(PH35="GT",TRUE,FALSE))</formula>
    </cfRule>
  </conditionalFormatting>
  <conditionalFormatting sqref="PG37:PG39">
    <cfRule type="expression" dxfId="400" priority="535">
      <formula>IF(PH38="HT",TRUE,IF(PH38="GT",TRUE,FALSE))</formula>
    </cfRule>
  </conditionalFormatting>
  <conditionalFormatting sqref="PG40:PG42">
    <cfRule type="expression" dxfId="399" priority="534">
      <formula>IF(PH41="HT",TRUE,IF(PH41="GT",TRUE,FALSE))</formula>
    </cfRule>
  </conditionalFormatting>
  <conditionalFormatting sqref="PG43:PG45">
    <cfRule type="expression" dxfId="398" priority="533">
      <formula>IF(PH44="HT",TRUE,IF(PH44="GT",TRUE,FALSE))</formula>
    </cfRule>
  </conditionalFormatting>
  <conditionalFormatting sqref="PG46:PG48">
    <cfRule type="expression" dxfId="397" priority="532">
      <formula>IF(PH47="HT",TRUE,IF(PH47="GT",TRUE,FALSE))</formula>
    </cfRule>
  </conditionalFormatting>
  <conditionalFormatting sqref="PG49:PG51">
    <cfRule type="expression" dxfId="396" priority="531">
      <formula>IF(PH50="HT",TRUE,IF(PH50="GT",TRUE,FALSE))</formula>
    </cfRule>
  </conditionalFormatting>
  <conditionalFormatting sqref="PG52:PG54">
    <cfRule type="expression" dxfId="395" priority="530">
      <formula>IF(PH53="HT",TRUE,IF(PH53="GT",TRUE,FALSE))</formula>
    </cfRule>
  </conditionalFormatting>
  <conditionalFormatting sqref="PG55:PG57">
    <cfRule type="expression" dxfId="394" priority="529">
      <formula>IF(PH56="HT",TRUE,IF(PH56="GT",TRUE,FALSE))</formula>
    </cfRule>
  </conditionalFormatting>
  <conditionalFormatting sqref="PG58:PG60">
    <cfRule type="expression" dxfId="393" priority="528">
      <formula>IF(PH59="HT",TRUE,IF(PH59="GT",TRUE,FALSE))</formula>
    </cfRule>
  </conditionalFormatting>
  <conditionalFormatting sqref="PG61:PG63">
    <cfRule type="expression" dxfId="392" priority="527">
      <formula>IF(PH62="HT",TRUE,IF(PH62="GT",TRUE,FALSE))</formula>
    </cfRule>
  </conditionalFormatting>
  <conditionalFormatting sqref="PG64:PG66">
    <cfRule type="expression" dxfId="391" priority="526">
      <formula>IF(PH65="HT",TRUE,IF(PH65="GT",TRUE,FALSE))</formula>
    </cfRule>
  </conditionalFormatting>
  <conditionalFormatting sqref="PG67:PG69">
    <cfRule type="expression" dxfId="390" priority="525">
      <formula>IF(PH68="HT",TRUE,IF(PH68="GT",TRUE,FALSE))</formula>
    </cfRule>
  </conditionalFormatting>
  <conditionalFormatting sqref="PG70:PG72">
    <cfRule type="expression" dxfId="389" priority="524">
      <formula>IF(PH71="HT",TRUE,IF(PH71="GT",TRUE,FALSE))</formula>
    </cfRule>
  </conditionalFormatting>
  <conditionalFormatting sqref="PG73:PG75">
    <cfRule type="expression" dxfId="388" priority="523">
      <formula>IF(PH74="HT",TRUE,IF(PH74="GT",TRUE,FALSE))</formula>
    </cfRule>
  </conditionalFormatting>
  <conditionalFormatting sqref="PG76:PG78">
    <cfRule type="expression" dxfId="387" priority="522">
      <formula>IF(PH77="HT",TRUE,IF(PH77="GT",TRUE,FALSE))</formula>
    </cfRule>
  </conditionalFormatting>
  <conditionalFormatting sqref="PG79:PG81">
    <cfRule type="expression" dxfId="386" priority="521">
      <formula>IF(PH80="HT",TRUE,IF(PH80="GT",TRUE,FALSE))</formula>
    </cfRule>
  </conditionalFormatting>
  <conditionalFormatting sqref="PG82:PG84">
    <cfRule type="expression" dxfId="385" priority="520">
      <formula>IF(PH83="HT",TRUE,IF(PH83="GT",TRUE,FALSE))</formula>
    </cfRule>
  </conditionalFormatting>
  <conditionalFormatting sqref="PG85:PG87">
    <cfRule type="expression" dxfId="384" priority="519">
      <formula>IF(PH86="HT",TRUE,IF(PH86="GT",TRUE,FALSE))</formula>
    </cfRule>
  </conditionalFormatting>
  <conditionalFormatting sqref="PG88:PG90">
    <cfRule type="expression" dxfId="383" priority="518">
      <formula>IF(PH89="HT",TRUE,IF(PH89="GT",TRUE,FALSE))</formula>
    </cfRule>
  </conditionalFormatting>
  <conditionalFormatting sqref="PG91:PG93">
    <cfRule type="expression" dxfId="382" priority="517">
      <formula>IF(PH92="HT",TRUE,IF(PH92="GT",TRUE,FALSE))</formula>
    </cfRule>
  </conditionalFormatting>
  <conditionalFormatting sqref="PG94:PG96">
    <cfRule type="expression" dxfId="381" priority="516">
      <formula>IF(PH95="HT",TRUE,IF(PH95="GT",TRUE,FALSE))</formula>
    </cfRule>
  </conditionalFormatting>
  <conditionalFormatting sqref="PG97:PG99">
    <cfRule type="expression" dxfId="380" priority="515">
      <formula>IF(PH98="HT",TRUE,IF(PH98="GT",TRUE,FALSE))</formula>
    </cfRule>
  </conditionalFormatting>
  <conditionalFormatting sqref="HN7:HN9">
    <cfRule type="expression" dxfId="379" priority="514">
      <formula>IF(HO8="HT",TRUE,IF(HO8="GT",TRUE,FALSE))</formula>
    </cfRule>
  </conditionalFormatting>
  <conditionalFormatting sqref="HN10:HN12">
    <cfRule type="expression" dxfId="378" priority="513">
      <formula>IF(HO11="HT",TRUE,IF(HO11="GT",TRUE,FALSE))</formula>
    </cfRule>
  </conditionalFormatting>
  <conditionalFormatting sqref="HN13:HN15">
    <cfRule type="expression" dxfId="377" priority="512">
      <formula>IF(HO14="HT",TRUE,IF(HO14="GT",TRUE,FALSE))</formula>
    </cfRule>
  </conditionalFormatting>
  <conditionalFormatting sqref="HN16:HN18">
    <cfRule type="expression" dxfId="376" priority="511">
      <formula>IF(HO17="HT",TRUE,IF(HO17="GT",TRUE,FALSE))</formula>
    </cfRule>
  </conditionalFormatting>
  <conditionalFormatting sqref="HN19:HN21">
    <cfRule type="expression" dxfId="375" priority="510">
      <formula>IF(HO20="HT",TRUE,IF(HO20="GT",TRUE,FALSE))</formula>
    </cfRule>
  </conditionalFormatting>
  <conditionalFormatting sqref="HN22:HN24">
    <cfRule type="expression" dxfId="374" priority="509">
      <formula>IF(HO23="HT",TRUE,IF(HO23="GT",TRUE,FALSE))</formula>
    </cfRule>
  </conditionalFormatting>
  <conditionalFormatting sqref="HN25:HN27">
    <cfRule type="expression" dxfId="373" priority="508">
      <formula>IF(HO26="HT",TRUE,IF(HO26="GT",TRUE,FALSE))</formula>
    </cfRule>
  </conditionalFormatting>
  <conditionalFormatting sqref="HN28:HN30">
    <cfRule type="expression" dxfId="372" priority="507">
      <formula>IF(HO29="HT",TRUE,IF(HO29="GT",TRUE,FALSE))</formula>
    </cfRule>
  </conditionalFormatting>
  <conditionalFormatting sqref="HN31:HN33">
    <cfRule type="expression" dxfId="371" priority="506">
      <formula>IF(HO32="HT",TRUE,IF(HO32="GT",TRUE,FALSE))</formula>
    </cfRule>
  </conditionalFormatting>
  <conditionalFormatting sqref="HN34:HN36">
    <cfRule type="expression" dxfId="370" priority="505">
      <formula>IF(HO35="HT",TRUE,IF(HO35="GT",TRUE,FALSE))</formula>
    </cfRule>
  </conditionalFormatting>
  <conditionalFormatting sqref="HN37:HN39">
    <cfRule type="expression" dxfId="369" priority="504">
      <formula>IF(HO38="HT",TRUE,IF(HO38="GT",TRUE,FALSE))</formula>
    </cfRule>
  </conditionalFormatting>
  <conditionalFormatting sqref="HN40:HN42">
    <cfRule type="expression" dxfId="368" priority="503">
      <formula>IF(HO41="HT",TRUE,IF(HO41="GT",TRUE,FALSE))</formula>
    </cfRule>
  </conditionalFormatting>
  <conditionalFormatting sqref="HN43:HN45">
    <cfRule type="expression" dxfId="367" priority="502">
      <formula>IF(HO44="HT",TRUE,IF(HO44="GT",TRUE,FALSE))</formula>
    </cfRule>
  </conditionalFormatting>
  <conditionalFormatting sqref="HN46:HN48">
    <cfRule type="expression" dxfId="366" priority="501">
      <formula>IF(HO47="HT",TRUE,IF(HO47="GT",TRUE,FALSE))</formula>
    </cfRule>
  </conditionalFormatting>
  <conditionalFormatting sqref="HN49:HN51">
    <cfRule type="expression" dxfId="365" priority="500">
      <formula>IF(HO50="HT",TRUE,IF(HO50="GT",TRUE,FALSE))</formula>
    </cfRule>
  </conditionalFormatting>
  <conditionalFormatting sqref="HN52:HN54">
    <cfRule type="expression" dxfId="364" priority="499">
      <formula>IF(HO53="HT",TRUE,IF(HO53="GT",TRUE,FALSE))</formula>
    </cfRule>
  </conditionalFormatting>
  <conditionalFormatting sqref="HN55:HN57">
    <cfRule type="expression" dxfId="363" priority="498">
      <formula>IF(HO56="HT",TRUE,IF(HO56="GT",TRUE,FALSE))</formula>
    </cfRule>
  </conditionalFormatting>
  <conditionalFormatting sqref="HN58:HN60">
    <cfRule type="expression" dxfId="362" priority="497">
      <formula>IF(HO59="HT",TRUE,IF(HO59="GT",TRUE,FALSE))</formula>
    </cfRule>
  </conditionalFormatting>
  <conditionalFormatting sqref="HN61:HN63">
    <cfRule type="expression" dxfId="361" priority="496">
      <formula>IF(HO62="HT",TRUE,IF(HO62="GT",TRUE,FALSE))</formula>
    </cfRule>
  </conditionalFormatting>
  <conditionalFormatting sqref="HN64:HN66">
    <cfRule type="expression" dxfId="360" priority="495">
      <formula>IF(HO65="HT",TRUE,IF(HO65="GT",TRUE,FALSE))</formula>
    </cfRule>
  </conditionalFormatting>
  <conditionalFormatting sqref="HN67:HN69">
    <cfRule type="expression" dxfId="359" priority="494">
      <formula>IF(HO68="HT",TRUE,IF(HO68="GT",TRUE,FALSE))</formula>
    </cfRule>
  </conditionalFormatting>
  <conditionalFormatting sqref="HN70:HN72">
    <cfRule type="expression" dxfId="358" priority="493">
      <formula>IF(HO71="HT",TRUE,IF(HO71="GT",TRUE,FALSE))</formula>
    </cfRule>
  </conditionalFormatting>
  <conditionalFormatting sqref="HN73:HN75">
    <cfRule type="expression" dxfId="357" priority="492">
      <formula>IF(HO74="HT",TRUE,IF(HO74="GT",TRUE,FALSE))</formula>
    </cfRule>
  </conditionalFormatting>
  <conditionalFormatting sqref="HN76:HN78">
    <cfRule type="expression" dxfId="356" priority="491">
      <formula>IF(HO77="HT",TRUE,IF(HO77="GT",TRUE,FALSE))</formula>
    </cfRule>
  </conditionalFormatting>
  <conditionalFormatting sqref="HN79:HN81">
    <cfRule type="expression" dxfId="355" priority="490">
      <formula>IF(HO80="HT",TRUE,IF(HO80="GT",TRUE,FALSE))</formula>
    </cfRule>
  </conditionalFormatting>
  <conditionalFormatting sqref="HN82:HN84">
    <cfRule type="expression" dxfId="354" priority="489">
      <formula>IF(HO83="HT",TRUE,IF(HO83="GT",TRUE,FALSE))</formula>
    </cfRule>
  </conditionalFormatting>
  <conditionalFormatting sqref="HN85:HN87">
    <cfRule type="expression" dxfId="353" priority="488">
      <formula>IF(HO86="HT",TRUE,IF(HO86="GT",TRUE,FALSE))</formula>
    </cfRule>
  </conditionalFormatting>
  <conditionalFormatting sqref="HN88:HN90">
    <cfRule type="expression" dxfId="352" priority="487">
      <formula>IF(HO89="HT",TRUE,IF(HO89="GT",TRUE,FALSE))</formula>
    </cfRule>
  </conditionalFormatting>
  <conditionalFormatting sqref="HN91:HN93">
    <cfRule type="expression" dxfId="351" priority="486">
      <formula>IF(HO92="HT",TRUE,IF(HO92="GT",TRUE,FALSE))</formula>
    </cfRule>
  </conditionalFormatting>
  <conditionalFormatting sqref="HN94:HN96">
    <cfRule type="expression" dxfId="350" priority="485">
      <formula>IF(HO95="HT",TRUE,IF(HO95="GT",TRUE,FALSE))</formula>
    </cfRule>
  </conditionalFormatting>
  <conditionalFormatting sqref="HN97:HN99">
    <cfRule type="expression" dxfId="349" priority="484">
      <formula>IF(HO98="HT",TRUE,IF(HO98="GT",TRUE,FALSE))</formula>
    </cfRule>
  </conditionalFormatting>
  <conditionalFormatting sqref="CD7:CD9">
    <cfRule type="expression" dxfId="348" priority="297">
      <formula>IF(CE8="HT",TRUE,IF(CE8="GT",TRUE,FALSE))</formula>
    </cfRule>
  </conditionalFormatting>
  <conditionalFormatting sqref="CD10:CD12">
    <cfRule type="expression" dxfId="347" priority="296">
      <formula>IF(CE11="HT",TRUE,IF(CE11="GT",TRUE,FALSE))</formula>
    </cfRule>
  </conditionalFormatting>
  <conditionalFormatting sqref="CD13:CD15">
    <cfRule type="expression" dxfId="346" priority="295">
      <formula>IF(CE14="HT",TRUE,IF(CE14="GT",TRUE,FALSE))</formula>
    </cfRule>
  </conditionalFormatting>
  <conditionalFormatting sqref="CD16:CD18">
    <cfRule type="expression" dxfId="345" priority="294">
      <formula>IF(CE17="HT",TRUE,IF(CE17="GT",TRUE,FALSE))</formula>
    </cfRule>
  </conditionalFormatting>
  <conditionalFormatting sqref="CD19:CD21">
    <cfRule type="expression" dxfId="344" priority="293">
      <formula>IF(CE20="HT",TRUE,IF(CE20="GT",TRUE,FALSE))</formula>
    </cfRule>
  </conditionalFormatting>
  <conditionalFormatting sqref="CD22:CD24">
    <cfRule type="expression" dxfId="343" priority="292">
      <formula>IF(CE23="HT",TRUE,IF(CE23="GT",TRUE,FALSE))</formula>
    </cfRule>
  </conditionalFormatting>
  <conditionalFormatting sqref="CD25:CD27">
    <cfRule type="expression" dxfId="342" priority="291">
      <formula>IF(CE26="HT",TRUE,IF(CE26="GT",TRUE,FALSE))</formula>
    </cfRule>
  </conditionalFormatting>
  <conditionalFormatting sqref="CD28:CD30">
    <cfRule type="expression" dxfId="341" priority="290">
      <formula>IF(CE29="HT",TRUE,IF(CE29="GT",TRUE,FALSE))</formula>
    </cfRule>
  </conditionalFormatting>
  <conditionalFormatting sqref="CD31:CD33">
    <cfRule type="expression" dxfId="340" priority="289">
      <formula>IF(CE32="HT",TRUE,IF(CE32="GT",TRUE,FALSE))</formula>
    </cfRule>
  </conditionalFormatting>
  <conditionalFormatting sqref="CD34:CD36">
    <cfRule type="expression" dxfId="339" priority="288">
      <formula>IF(CE35="HT",TRUE,IF(CE35="GT",TRUE,FALSE))</formula>
    </cfRule>
  </conditionalFormatting>
  <conditionalFormatting sqref="CD37:CD39">
    <cfRule type="expression" dxfId="338" priority="287">
      <formula>IF(CE38="HT",TRUE,IF(CE38="GT",TRUE,FALSE))</formula>
    </cfRule>
  </conditionalFormatting>
  <conditionalFormatting sqref="CD40:CD42">
    <cfRule type="expression" dxfId="337" priority="286">
      <formula>IF(CE41="HT",TRUE,IF(CE41="GT",TRUE,FALSE))</formula>
    </cfRule>
  </conditionalFormatting>
  <conditionalFormatting sqref="CD43:CD45">
    <cfRule type="expression" dxfId="336" priority="285">
      <formula>IF(CE44="HT",TRUE,IF(CE44="GT",TRUE,FALSE))</formula>
    </cfRule>
  </conditionalFormatting>
  <conditionalFormatting sqref="CD46:CD48">
    <cfRule type="expression" dxfId="335" priority="284">
      <formula>IF(CE47="HT",TRUE,IF(CE47="GT",TRUE,FALSE))</formula>
    </cfRule>
  </conditionalFormatting>
  <conditionalFormatting sqref="CD49:CD51">
    <cfRule type="expression" dxfId="334" priority="283">
      <formula>IF(CE50="HT",TRUE,IF(CE50="GT",TRUE,FALSE))</formula>
    </cfRule>
  </conditionalFormatting>
  <conditionalFormatting sqref="CD52:CD54">
    <cfRule type="expression" dxfId="333" priority="282">
      <formula>IF(CE53="HT",TRUE,IF(CE53="GT",TRUE,FALSE))</formula>
    </cfRule>
  </conditionalFormatting>
  <conditionalFormatting sqref="CD55:CD57">
    <cfRule type="expression" dxfId="332" priority="281">
      <formula>IF(CE56="HT",TRUE,IF(CE56="GT",TRUE,FALSE))</formula>
    </cfRule>
  </conditionalFormatting>
  <conditionalFormatting sqref="CD58:CD60">
    <cfRule type="expression" dxfId="331" priority="280">
      <formula>IF(CE59="HT",TRUE,IF(CE59="GT",TRUE,FALSE))</formula>
    </cfRule>
  </conditionalFormatting>
  <conditionalFormatting sqref="CD61:CD63">
    <cfRule type="expression" dxfId="330" priority="279">
      <formula>IF(CE62="HT",TRUE,IF(CE62="GT",TRUE,FALSE))</formula>
    </cfRule>
  </conditionalFormatting>
  <conditionalFormatting sqref="CD64:CD66">
    <cfRule type="expression" dxfId="329" priority="278">
      <formula>IF(CE65="HT",TRUE,IF(CE65="GT",TRUE,FALSE))</formula>
    </cfRule>
  </conditionalFormatting>
  <conditionalFormatting sqref="CD67:CD69">
    <cfRule type="expression" dxfId="328" priority="277">
      <formula>IF(CE68="HT",TRUE,IF(CE68="GT",TRUE,FALSE))</formula>
    </cfRule>
  </conditionalFormatting>
  <conditionalFormatting sqref="CD70:CD72">
    <cfRule type="expression" dxfId="327" priority="276">
      <formula>IF(CE71="HT",TRUE,IF(CE71="GT",TRUE,FALSE))</formula>
    </cfRule>
  </conditionalFormatting>
  <conditionalFormatting sqref="CD73:CD75">
    <cfRule type="expression" dxfId="326" priority="275">
      <formula>IF(CE74="HT",TRUE,IF(CE74="GT",TRUE,FALSE))</formula>
    </cfRule>
  </conditionalFormatting>
  <conditionalFormatting sqref="CD76:CD78">
    <cfRule type="expression" dxfId="325" priority="274">
      <formula>IF(CE77="HT",TRUE,IF(CE77="GT",TRUE,FALSE))</formula>
    </cfRule>
  </conditionalFormatting>
  <conditionalFormatting sqref="CD79:CD81">
    <cfRule type="expression" dxfId="324" priority="273">
      <formula>IF(CE80="HT",TRUE,IF(CE80="GT",TRUE,FALSE))</formula>
    </cfRule>
  </conditionalFormatting>
  <conditionalFormatting sqref="CD82:CD84">
    <cfRule type="expression" dxfId="323" priority="272">
      <formula>IF(CE83="HT",TRUE,IF(CE83="GT",TRUE,FALSE))</formula>
    </cfRule>
  </conditionalFormatting>
  <conditionalFormatting sqref="CD85:CD87">
    <cfRule type="expression" dxfId="322" priority="271">
      <formula>IF(CE86="HT",TRUE,IF(CE86="GT",TRUE,FALSE))</formula>
    </cfRule>
  </conditionalFormatting>
  <conditionalFormatting sqref="CD88:CD90">
    <cfRule type="expression" dxfId="321" priority="270">
      <formula>IF(CE89="HT",TRUE,IF(CE89="GT",TRUE,FALSE))</formula>
    </cfRule>
  </conditionalFormatting>
  <conditionalFormatting sqref="CD91:CD93">
    <cfRule type="expression" dxfId="320" priority="269">
      <formula>IF(CE92="HT",TRUE,IF(CE92="GT",TRUE,FALSE))</formula>
    </cfRule>
  </conditionalFormatting>
  <conditionalFormatting sqref="CD94:CD96">
    <cfRule type="expression" dxfId="319" priority="268">
      <formula>IF(CE95="HT",TRUE,IF(CE95="GT",TRUE,FALSE))</formula>
    </cfRule>
  </conditionalFormatting>
  <conditionalFormatting sqref="CD97:CD99">
    <cfRule type="expression" dxfId="318" priority="267">
      <formula>IF(CE98="HT",TRUE,IF(CE98="GT",TRUE,FALSE))</formula>
    </cfRule>
  </conditionalFormatting>
  <conditionalFormatting sqref="AP7:AP9">
    <cfRule type="expression" dxfId="317" priority="266">
      <formula>IF(AQ8="HT",TRUE,IF(AQ8="GT",TRUE,FALSE))</formula>
    </cfRule>
  </conditionalFormatting>
  <conditionalFormatting sqref="AP10:AP12">
    <cfRule type="expression" dxfId="316" priority="265">
      <formula>IF(AQ11="HT",TRUE,IF(AQ11="GT",TRUE,FALSE))</formula>
    </cfRule>
  </conditionalFormatting>
  <conditionalFormatting sqref="AP13:AP15">
    <cfRule type="expression" dxfId="315" priority="264">
      <formula>IF(AQ14="HT",TRUE,IF(AQ14="GT",TRUE,FALSE))</formula>
    </cfRule>
  </conditionalFormatting>
  <conditionalFormatting sqref="AP16:AP18">
    <cfRule type="expression" dxfId="314" priority="263">
      <formula>IF(AQ17="HT",TRUE,IF(AQ17="GT",TRUE,FALSE))</formula>
    </cfRule>
  </conditionalFormatting>
  <conditionalFormatting sqref="AP19:AP21">
    <cfRule type="expression" dxfId="313" priority="262">
      <formula>IF(AQ20="HT",TRUE,IF(AQ20="GT",TRUE,FALSE))</formula>
    </cfRule>
  </conditionalFormatting>
  <conditionalFormatting sqref="AP22:AP24">
    <cfRule type="expression" dxfId="312" priority="261">
      <formula>IF(AQ23="HT",TRUE,IF(AQ23="GT",TRUE,FALSE))</formula>
    </cfRule>
  </conditionalFormatting>
  <conditionalFormatting sqref="AP25:AP27">
    <cfRule type="expression" dxfId="311" priority="260">
      <formula>IF(AQ26="HT",TRUE,IF(AQ26="GT",TRUE,FALSE))</formula>
    </cfRule>
  </conditionalFormatting>
  <conditionalFormatting sqref="AP28:AP30">
    <cfRule type="expression" dxfId="310" priority="259">
      <formula>IF(AQ29="HT",TRUE,IF(AQ29="GT",TRUE,FALSE))</formula>
    </cfRule>
  </conditionalFormatting>
  <conditionalFormatting sqref="AP31:AP33">
    <cfRule type="expression" dxfId="309" priority="258">
      <formula>IF(AQ32="HT",TRUE,IF(AQ32="GT",TRUE,FALSE))</formula>
    </cfRule>
  </conditionalFormatting>
  <conditionalFormatting sqref="AP34:AP36">
    <cfRule type="expression" dxfId="308" priority="257">
      <formula>IF(AQ35="HT",TRUE,IF(AQ35="GT",TRUE,FALSE))</formula>
    </cfRule>
  </conditionalFormatting>
  <conditionalFormatting sqref="AP37:AP39">
    <cfRule type="expression" dxfId="307" priority="256">
      <formula>IF(AQ38="HT",TRUE,IF(AQ38="GT",TRUE,FALSE))</formula>
    </cfRule>
  </conditionalFormatting>
  <conditionalFormatting sqref="AP40:AP42">
    <cfRule type="expression" dxfId="306" priority="255">
      <formula>IF(AQ41="HT",TRUE,IF(AQ41="GT",TRUE,FALSE))</formula>
    </cfRule>
  </conditionalFormatting>
  <conditionalFormatting sqref="AP43:AP45">
    <cfRule type="expression" dxfId="305" priority="254">
      <formula>IF(AQ44="HT",TRUE,IF(AQ44="GT",TRUE,FALSE))</formula>
    </cfRule>
  </conditionalFormatting>
  <conditionalFormatting sqref="AP46:AP48">
    <cfRule type="expression" dxfId="304" priority="253">
      <formula>IF(AQ47="HT",TRUE,IF(AQ47="GT",TRUE,FALSE))</formula>
    </cfRule>
  </conditionalFormatting>
  <conditionalFormatting sqref="AP49:AP51">
    <cfRule type="expression" dxfId="303" priority="252">
      <formula>IF(AQ50="HT",TRUE,IF(AQ50="GT",TRUE,FALSE))</formula>
    </cfRule>
  </conditionalFormatting>
  <conditionalFormatting sqref="AP52:AP54">
    <cfRule type="expression" dxfId="302" priority="251">
      <formula>IF(AQ53="HT",TRUE,IF(AQ53="GT",TRUE,FALSE))</formula>
    </cfRule>
  </conditionalFormatting>
  <conditionalFormatting sqref="AP55:AP57">
    <cfRule type="expression" dxfId="301" priority="250">
      <formula>IF(AQ56="HT",TRUE,IF(AQ56="GT",TRUE,FALSE))</formula>
    </cfRule>
  </conditionalFormatting>
  <conditionalFormatting sqref="AP58:AP60">
    <cfRule type="expression" dxfId="300" priority="249">
      <formula>IF(AQ59="HT",TRUE,IF(AQ59="GT",TRUE,FALSE))</formula>
    </cfRule>
  </conditionalFormatting>
  <conditionalFormatting sqref="AP61:AP63">
    <cfRule type="expression" dxfId="299" priority="248">
      <formula>IF(AQ62="HT",TRUE,IF(AQ62="GT",TRUE,FALSE))</formula>
    </cfRule>
  </conditionalFormatting>
  <conditionalFormatting sqref="AP64:AP66">
    <cfRule type="expression" dxfId="298" priority="247">
      <formula>IF(AQ65="HT",TRUE,IF(AQ65="GT",TRUE,FALSE))</formula>
    </cfRule>
  </conditionalFormatting>
  <conditionalFormatting sqref="AP67:AP69">
    <cfRule type="expression" dxfId="297" priority="246">
      <formula>IF(AQ68="HT",TRUE,IF(AQ68="GT",TRUE,FALSE))</formula>
    </cfRule>
  </conditionalFormatting>
  <conditionalFormatting sqref="AP70:AP72">
    <cfRule type="expression" dxfId="296" priority="245">
      <formula>IF(AQ71="HT",TRUE,IF(AQ71="GT",TRUE,FALSE))</formula>
    </cfRule>
  </conditionalFormatting>
  <conditionalFormatting sqref="AP73:AP75">
    <cfRule type="expression" dxfId="295" priority="244">
      <formula>IF(AQ74="HT",TRUE,IF(AQ74="GT",TRUE,FALSE))</formula>
    </cfRule>
  </conditionalFormatting>
  <conditionalFormatting sqref="AP76:AP78">
    <cfRule type="expression" dxfId="294" priority="243">
      <formula>IF(AQ77="HT",TRUE,IF(AQ77="GT",TRUE,FALSE))</formula>
    </cfRule>
  </conditionalFormatting>
  <conditionalFormatting sqref="AP79:AP81">
    <cfRule type="expression" dxfId="293" priority="242">
      <formula>IF(AQ80="HT",TRUE,IF(AQ80="GT",TRUE,FALSE))</formula>
    </cfRule>
  </conditionalFormatting>
  <conditionalFormatting sqref="AP82:AP84">
    <cfRule type="expression" dxfId="292" priority="241">
      <formula>IF(AQ83="HT",TRUE,IF(AQ83="GT",TRUE,FALSE))</formula>
    </cfRule>
  </conditionalFormatting>
  <conditionalFormatting sqref="AP85:AP87">
    <cfRule type="expression" dxfId="291" priority="240">
      <formula>IF(AQ86="HT",TRUE,IF(AQ86="GT",TRUE,FALSE))</formula>
    </cfRule>
  </conditionalFormatting>
  <conditionalFormatting sqref="AP88:AP90">
    <cfRule type="expression" dxfId="290" priority="239">
      <formula>IF(AQ89="HT",TRUE,IF(AQ89="GT",TRUE,FALSE))</formula>
    </cfRule>
  </conditionalFormatting>
  <conditionalFormatting sqref="AP91:AP93">
    <cfRule type="expression" dxfId="289" priority="238">
      <formula>IF(AQ92="HT",TRUE,IF(AQ92="GT",TRUE,FALSE))</formula>
    </cfRule>
  </conditionalFormatting>
  <conditionalFormatting sqref="AP94:AP96">
    <cfRule type="expression" dxfId="288" priority="237">
      <formula>IF(AQ95="HT",TRUE,IF(AQ95="GT",TRUE,FALSE))</formula>
    </cfRule>
  </conditionalFormatting>
  <conditionalFormatting sqref="AP97:AP99">
    <cfRule type="expression" dxfId="287" priority="236">
      <formula>IF(AQ98="HT",TRUE,IF(AQ98="GT",TRUE,FALSE))</formula>
    </cfRule>
  </conditionalFormatting>
  <conditionalFormatting sqref="FF7:FF9">
    <cfRule type="expression" dxfId="286" priority="235">
      <formula>IF(FG8="HT",TRUE,IF(FG8="GT",TRUE,FALSE))</formula>
    </cfRule>
  </conditionalFormatting>
  <conditionalFormatting sqref="FF10:FF12">
    <cfRule type="expression" dxfId="285" priority="234">
      <formula>IF(FG11="HT",TRUE,IF(FG11="GT",TRUE,FALSE))</formula>
    </cfRule>
  </conditionalFormatting>
  <conditionalFormatting sqref="FF13:FF15">
    <cfRule type="expression" dxfId="284" priority="233">
      <formula>IF(FG14="HT",TRUE,IF(FG14="GT",TRUE,FALSE))</formula>
    </cfRule>
  </conditionalFormatting>
  <conditionalFormatting sqref="FF16:FF18">
    <cfRule type="expression" dxfId="283" priority="232">
      <formula>IF(FG17="HT",TRUE,IF(FG17="GT",TRUE,FALSE))</formula>
    </cfRule>
  </conditionalFormatting>
  <conditionalFormatting sqref="FF19:FF21">
    <cfRule type="expression" dxfId="282" priority="231">
      <formula>IF(FG20="HT",TRUE,IF(FG20="GT",TRUE,FALSE))</formula>
    </cfRule>
  </conditionalFormatting>
  <conditionalFormatting sqref="FF22:FF24">
    <cfRule type="expression" dxfId="281" priority="230">
      <formula>IF(FG23="HT",TRUE,IF(FG23="GT",TRUE,FALSE))</formula>
    </cfRule>
  </conditionalFormatting>
  <conditionalFormatting sqref="FF25:FF27">
    <cfRule type="expression" dxfId="280" priority="229">
      <formula>IF(FG26="HT",TRUE,IF(FG26="GT",TRUE,FALSE))</formula>
    </cfRule>
  </conditionalFormatting>
  <conditionalFormatting sqref="FF28:FF30">
    <cfRule type="expression" dxfId="279" priority="228">
      <formula>IF(FG29="HT",TRUE,IF(FG29="GT",TRUE,FALSE))</formula>
    </cfRule>
  </conditionalFormatting>
  <conditionalFormatting sqref="FF31:FF33">
    <cfRule type="expression" dxfId="278" priority="227">
      <formula>IF(FG32="HT",TRUE,IF(FG32="GT",TRUE,FALSE))</formula>
    </cfRule>
  </conditionalFormatting>
  <conditionalFormatting sqref="FF34:FF36">
    <cfRule type="expression" dxfId="277" priority="226">
      <formula>IF(FG35="HT",TRUE,IF(FG35="GT",TRUE,FALSE))</formula>
    </cfRule>
  </conditionalFormatting>
  <conditionalFormatting sqref="FF37:FF39">
    <cfRule type="expression" dxfId="276" priority="225">
      <formula>IF(FG38="HT",TRUE,IF(FG38="GT",TRUE,FALSE))</formula>
    </cfRule>
  </conditionalFormatting>
  <conditionalFormatting sqref="FF40:FF42">
    <cfRule type="expression" dxfId="275" priority="224">
      <formula>IF(FG41="HT",TRUE,IF(FG41="GT",TRUE,FALSE))</formula>
    </cfRule>
  </conditionalFormatting>
  <conditionalFormatting sqref="FF43:FF45">
    <cfRule type="expression" dxfId="274" priority="223">
      <formula>IF(FG44="HT",TRUE,IF(FG44="GT",TRUE,FALSE))</formula>
    </cfRule>
  </conditionalFormatting>
  <conditionalFormatting sqref="FF46:FF48">
    <cfRule type="expression" dxfId="273" priority="222">
      <formula>IF(FG47="HT",TRUE,IF(FG47="GT",TRUE,FALSE))</formula>
    </cfRule>
  </conditionalFormatting>
  <conditionalFormatting sqref="FF49:FF51">
    <cfRule type="expression" dxfId="272" priority="221">
      <formula>IF(FG50="HT",TRUE,IF(FG50="GT",TRUE,FALSE))</formula>
    </cfRule>
  </conditionalFormatting>
  <conditionalFormatting sqref="FF52:FF54">
    <cfRule type="expression" dxfId="271" priority="220">
      <formula>IF(FG53="HT",TRUE,IF(FG53="GT",TRUE,FALSE))</formula>
    </cfRule>
  </conditionalFormatting>
  <conditionalFormatting sqref="FF55:FF57">
    <cfRule type="expression" dxfId="270" priority="219">
      <formula>IF(FG56="HT",TRUE,IF(FG56="GT",TRUE,FALSE))</formula>
    </cfRule>
  </conditionalFormatting>
  <conditionalFormatting sqref="FF58:FF60">
    <cfRule type="expression" dxfId="269" priority="218">
      <formula>IF(FG59="HT",TRUE,IF(FG59="GT",TRUE,FALSE))</formula>
    </cfRule>
  </conditionalFormatting>
  <conditionalFormatting sqref="FF61:FF63">
    <cfRule type="expression" dxfId="268" priority="217">
      <formula>IF(FG62="HT",TRUE,IF(FG62="GT",TRUE,FALSE))</formula>
    </cfRule>
  </conditionalFormatting>
  <conditionalFormatting sqref="FF64:FF66">
    <cfRule type="expression" dxfId="267" priority="216">
      <formula>IF(FG65="HT",TRUE,IF(FG65="GT",TRUE,FALSE))</formula>
    </cfRule>
  </conditionalFormatting>
  <conditionalFormatting sqref="FF67:FF69">
    <cfRule type="expression" dxfId="266" priority="215">
      <formula>IF(FG68="HT",TRUE,IF(FG68="GT",TRUE,FALSE))</formula>
    </cfRule>
  </conditionalFormatting>
  <conditionalFormatting sqref="FF70:FF72">
    <cfRule type="expression" dxfId="265" priority="214">
      <formula>IF(FG71="HT",TRUE,IF(FG71="GT",TRUE,FALSE))</formula>
    </cfRule>
  </conditionalFormatting>
  <conditionalFormatting sqref="FF73:FF75">
    <cfRule type="expression" dxfId="264" priority="213">
      <formula>IF(FG74="HT",TRUE,IF(FG74="GT",TRUE,FALSE))</formula>
    </cfRule>
  </conditionalFormatting>
  <conditionalFormatting sqref="FF76:FF78">
    <cfRule type="expression" dxfId="263" priority="212">
      <formula>IF(FG77="HT",TRUE,IF(FG77="GT",TRUE,FALSE))</formula>
    </cfRule>
  </conditionalFormatting>
  <conditionalFormatting sqref="FF79:FF81">
    <cfRule type="expression" dxfId="262" priority="211">
      <formula>IF(FG80="HT",TRUE,IF(FG80="GT",TRUE,FALSE))</formula>
    </cfRule>
  </conditionalFormatting>
  <conditionalFormatting sqref="FF82:FF84">
    <cfRule type="expression" dxfId="261" priority="210">
      <formula>IF(FG83="HT",TRUE,IF(FG83="GT",TRUE,FALSE))</formula>
    </cfRule>
  </conditionalFormatting>
  <conditionalFormatting sqref="FF85:FF87">
    <cfRule type="expression" dxfId="260" priority="209">
      <formula>IF(FG86="HT",TRUE,IF(FG86="GT",TRUE,FALSE))</formula>
    </cfRule>
  </conditionalFormatting>
  <conditionalFormatting sqref="FF88:FF90">
    <cfRule type="expression" dxfId="259" priority="208">
      <formula>IF(FG89="HT",TRUE,IF(FG89="GT",TRUE,FALSE))</formula>
    </cfRule>
  </conditionalFormatting>
  <conditionalFormatting sqref="FF91:FF93">
    <cfRule type="expression" dxfId="258" priority="207">
      <formula>IF(FG92="HT",TRUE,IF(FG92="GT",TRUE,FALSE))</formula>
    </cfRule>
  </conditionalFormatting>
  <conditionalFormatting sqref="FF94:FF96">
    <cfRule type="expression" dxfId="257" priority="206">
      <formula>IF(FG95="HT",TRUE,IF(FG95="GT",TRUE,FALSE))</formula>
    </cfRule>
  </conditionalFormatting>
  <conditionalFormatting sqref="FF97:FF99">
    <cfRule type="expression" dxfId="256" priority="205">
      <formula>IF(FG98="HT",TRUE,IF(FG98="GT",TRUE,FALSE))</formula>
    </cfRule>
  </conditionalFormatting>
  <conditionalFormatting sqref="BJ7:BJ9">
    <cfRule type="expression" dxfId="255" priority="204">
      <formula>IF(BK8="HT",TRUE,IF(BK8="GT",TRUE,FALSE))</formula>
    </cfRule>
  </conditionalFormatting>
  <conditionalFormatting sqref="BJ10:BJ12">
    <cfRule type="expression" dxfId="254" priority="203">
      <formula>IF(BK11="HT",TRUE,IF(BK11="GT",TRUE,FALSE))</formula>
    </cfRule>
  </conditionalFormatting>
  <conditionalFormatting sqref="BJ13:BJ15">
    <cfRule type="expression" dxfId="253" priority="202">
      <formula>IF(BK14="HT",TRUE,IF(BK14="GT",TRUE,FALSE))</formula>
    </cfRule>
  </conditionalFormatting>
  <conditionalFormatting sqref="BJ16:BJ18">
    <cfRule type="expression" dxfId="252" priority="201">
      <formula>IF(BK17="HT",TRUE,IF(BK17="GT",TRUE,FALSE))</formula>
    </cfRule>
  </conditionalFormatting>
  <conditionalFormatting sqref="BJ19:BJ21">
    <cfRule type="expression" dxfId="251" priority="200">
      <formula>IF(BK20="HT",TRUE,IF(BK20="GT",TRUE,FALSE))</formula>
    </cfRule>
  </conditionalFormatting>
  <conditionalFormatting sqref="BJ22:BJ24">
    <cfRule type="expression" dxfId="250" priority="199">
      <formula>IF(BK23="HT",TRUE,IF(BK23="GT",TRUE,FALSE))</formula>
    </cfRule>
  </conditionalFormatting>
  <conditionalFormatting sqref="BJ25:BJ27">
    <cfRule type="expression" dxfId="249" priority="198">
      <formula>IF(BK26="HT",TRUE,IF(BK26="GT",TRUE,FALSE))</formula>
    </cfRule>
  </conditionalFormatting>
  <conditionalFormatting sqref="BJ28:BJ30">
    <cfRule type="expression" dxfId="248" priority="197">
      <formula>IF(BK29="HT",TRUE,IF(BK29="GT",TRUE,FALSE))</formula>
    </cfRule>
  </conditionalFormatting>
  <conditionalFormatting sqref="BJ31:BJ33">
    <cfRule type="expression" dxfId="247" priority="196">
      <formula>IF(BK32="HT",TRUE,IF(BK32="GT",TRUE,FALSE))</formula>
    </cfRule>
  </conditionalFormatting>
  <conditionalFormatting sqref="BJ34:BJ36">
    <cfRule type="expression" dxfId="246" priority="195">
      <formula>IF(BK35="HT",TRUE,IF(BK35="GT",TRUE,FALSE))</formula>
    </cfRule>
  </conditionalFormatting>
  <conditionalFormatting sqref="BJ37:BJ39">
    <cfRule type="expression" dxfId="245" priority="194">
      <formula>IF(BK38="HT",TRUE,IF(BK38="GT",TRUE,FALSE))</formula>
    </cfRule>
  </conditionalFormatting>
  <conditionalFormatting sqref="BJ40:BJ42">
    <cfRule type="expression" dxfId="244" priority="193">
      <formula>IF(BK41="HT",TRUE,IF(BK41="GT",TRUE,FALSE))</formula>
    </cfRule>
  </conditionalFormatting>
  <conditionalFormatting sqref="BJ43:BJ45">
    <cfRule type="expression" dxfId="243" priority="192">
      <formula>IF(BK44="HT",TRUE,IF(BK44="GT",TRUE,FALSE))</formula>
    </cfRule>
  </conditionalFormatting>
  <conditionalFormatting sqref="BJ46:BJ48">
    <cfRule type="expression" dxfId="242" priority="191">
      <formula>IF(BK47="HT",TRUE,IF(BK47="GT",TRUE,FALSE))</formula>
    </cfRule>
  </conditionalFormatting>
  <conditionalFormatting sqref="BJ49:BJ51">
    <cfRule type="expression" dxfId="241" priority="190">
      <formula>IF(BK50="HT",TRUE,IF(BK50="GT",TRUE,FALSE))</formula>
    </cfRule>
  </conditionalFormatting>
  <conditionalFormatting sqref="BJ52:BJ54">
    <cfRule type="expression" dxfId="240" priority="189">
      <formula>IF(BK53="HT",TRUE,IF(BK53="GT",TRUE,FALSE))</formula>
    </cfRule>
  </conditionalFormatting>
  <conditionalFormatting sqref="BJ55:BJ57">
    <cfRule type="expression" dxfId="239" priority="188">
      <formula>IF(BK56="HT",TRUE,IF(BK56="GT",TRUE,FALSE))</formula>
    </cfRule>
  </conditionalFormatting>
  <conditionalFormatting sqref="BJ58:BJ60">
    <cfRule type="expression" dxfId="238" priority="187">
      <formula>IF(BK59="HT",TRUE,IF(BK59="GT",TRUE,FALSE))</formula>
    </cfRule>
  </conditionalFormatting>
  <conditionalFormatting sqref="BJ61:BJ63">
    <cfRule type="expression" dxfId="237" priority="186">
      <formula>IF(BK62="HT",TRUE,IF(BK62="GT",TRUE,FALSE))</formula>
    </cfRule>
  </conditionalFormatting>
  <conditionalFormatting sqref="BJ64:BJ66">
    <cfRule type="expression" dxfId="236" priority="185">
      <formula>IF(BK65="HT",TRUE,IF(BK65="GT",TRUE,FALSE))</formula>
    </cfRule>
  </conditionalFormatting>
  <conditionalFormatting sqref="BJ67:BJ69">
    <cfRule type="expression" dxfId="235" priority="184">
      <formula>IF(BK68="HT",TRUE,IF(BK68="GT",TRUE,FALSE))</formula>
    </cfRule>
  </conditionalFormatting>
  <conditionalFormatting sqref="BJ70:BJ72">
    <cfRule type="expression" dxfId="234" priority="183">
      <formula>IF(BK71="HT",TRUE,IF(BK71="GT",TRUE,FALSE))</formula>
    </cfRule>
  </conditionalFormatting>
  <conditionalFormatting sqref="BJ73:BJ75">
    <cfRule type="expression" dxfId="233" priority="182">
      <formula>IF(BK74="HT",TRUE,IF(BK74="GT",TRUE,FALSE))</formula>
    </cfRule>
  </conditionalFormatting>
  <conditionalFormatting sqref="BJ76:BJ78">
    <cfRule type="expression" dxfId="232" priority="181">
      <formula>IF(BK77="HT",TRUE,IF(BK77="GT",TRUE,FALSE))</formula>
    </cfRule>
  </conditionalFormatting>
  <conditionalFormatting sqref="BJ79:BJ81">
    <cfRule type="expression" dxfId="231" priority="180">
      <formula>IF(BK80="HT",TRUE,IF(BK80="GT",TRUE,FALSE))</formula>
    </cfRule>
  </conditionalFormatting>
  <conditionalFormatting sqref="BJ82:BJ84">
    <cfRule type="expression" dxfId="230" priority="179">
      <formula>IF(BK83="HT",TRUE,IF(BK83="GT",TRUE,FALSE))</formula>
    </cfRule>
  </conditionalFormatting>
  <conditionalFormatting sqref="BJ85:BJ87">
    <cfRule type="expression" dxfId="229" priority="178">
      <formula>IF(BK86="HT",TRUE,IF(BK86="GT",TRUE,FALSE))</formula>
    </cfRule>
  </conditionalFormatting>
  <conditionalFormatting sqref="BJ88:BJ90">
    <cfRule type="expression" dxfId="228" priority="177">
      <formula>IF(BK89="HT",TRUE,IF(BK89="GT",TRUE,FALSE))</formula>
    </cfRule>
  </conditionalFormatting>
  <conditionalFormatting sqref="BJ91:BJ93">
    <cfRule type="expression" dxfId="227" priority="176">
      <formula>IF(BK92="HT",TRUE,IF(BK92="GT",TRUE,FALSE))</formula>
    </cfRule>
  </conditionalFormatting>
  <conditionalFormatting sqref="BJ94:BJ96">
    <cfRule type="expression" dxfId="226" priority="175">
      <formula>IF(BK95="HT",TRUE,IF(BK95="GT",TRUE,FALSE))</formula>
    </cfRule>
  </conditionalFormatting>
  <conditionalFormatting sqref="BJ97:BJ99">
    <cfRule type="expression" dxfId="225" priority="174">
      <formula>IF(BK98="HT",TRUE,IF(BK98="GT",TRUE,FALSE))</formula>
    </cfRule>
  </conditionalFormatting>
  <conditionalFormatting sqref="KP7:KP9">
    <cfRule type="expression" dxfId="224" priority="173">
      <formula>IF(KQ8="HT",TRUE,IF(KQ8="GT",TRUE,FALSE))</formula>
    </cfRule>
  </conditionalFormatting>
  <conditionalFormatting sqref="KP10:KP12">
    <cfRule type="expression" dxfId="223" priority="172">
      <formula>IF(KQ11="HT",TRUE,IF(KQ11="GT",TRUE,FALSE))</formula>
    </cfRule>
  </conditionalFormatting>
  <conditionalFormatting sqref="KP13:KP15">
    <cfRule type="expression" dxfId="222" priority="171">
      <formula>IF(KQ14="HT",TRUE,IF(KQ14="GT",TRUE,FALSE))</formula>
    </cfRule>
  </conditionalFormatting>
  <conditionalFormatting sqref="KP16:KP18">
    <cfRule type="expression" dxfId="221" priority="170">
      <formula>IF(KQ17="HT",TRUE,IF(KQ17="GT",TRUE,FALSE))</formula>
    </cfRule>
  </conditionalFormatting>
  <conditionalFormatting sqref="KP19:KP21">
    <cfRule type="expression" dxfId="220" priority="169">
      <formula>IF(KQ20="HT",TRUE,IF(KQ20="GT",TRUE,FALSE))</formula>
    </cfRule>
  </conditionalFormatting>
  <conditionalFormatting sqref="KP22:KP24">
    <cfRule type="expression" dxfId="219" priority="168">
      <formula>IF(KQ23="HT",TRUE,IF(KQ23="GT",TRUE,FALSE))</formula>
    </cfRule>
  </conditionalFormatting>
  <conditionalFormatting sqref="KP25:KP27">
    <cfRule type="expression" dxfId="218" priority="167">
      <formula>IF(KQ26="HT",TRUE,IF(KQ26="GT",TRUE,FALSE))</formula>
    </cfRule>
  </conditionalFormatting>
  <conditionalFormatting sqref="KP28:KP30">
    <cfRule type="expression" dxfId="217" priority="166">
      <formula>IF(KQ29="HT",TRUE,IF(KQ29="GT",TRUE,FALSE))</formula>
    </cfRule>
  </conditionalFormatting>
  <conditionalFormatting sqref="KP31:KP33">
    <cfRule type="expression" dxfId="216" priority="165">
      <formula>IF(KQ32="HT",TRUE,IF(KQ32="GT",TRUE,FALSE))</formula>
    </cfRule>
  </conditionalFormatting>
  <conditionalFormatting sqref="KP34:KP36">
    <cfRule type="expression" dxfId="215" priority="164">
      <formula>IF(KQ35="HT",TRUE,IF(KQ35="GT",TRUE,FALSE))</formula>
    </cfRule>
  </conditionalFormatting>
  <conditionalFormatting sqref="KP37:KP39">
    <cfRule type="expression" dxfId="214" priority="163">
      <formula>IF(KQ38="HT",TRUE,IF(KQ38="GT",TRUE,FALSE))</formula>
    </cfRule>
  </conditionalFormatting>
  <conditionalFormatting sqref="KP40:KP42">
    <cfRule type="expression" dxfId="213" priority="162">
      <formula>IF(KQ41="HT",TRUE,IF(KQ41="GT",TRUE,FALSE))</formula>
    </cfRule>
  </conditionalFormatting>
  <conditionalFormatting sqref="KP43:KP45">
    <cfRule type="expression" dxfId="212" priority="161">
      <formula>IF(KQ44="HT",TRUE,IF(KQ44="GT",TRUE,FALSE))</formula>
    </cfRule>
  </conditionalFormatting>
  <conditionalFormatting sqref="KP46:KP48">
    <cfRule type="expression" dxfId="211" priority="160">
      <formula>IF(KQ47="HT",TRUE,IF(KQ47="GT",TRUE,FALSE))</formula>
    </cfRule>
  </conditionalFormatting>
  <conditionalFormatting sqref="KP49:KP51">
    <cfRule type="expression" dxfId="210" priority="159">
      <formula>IF(KQ50="HT",TRUE,IF(KQ50="GT",TRUE,FALSE))</formula>
    </cfRule>
  </conditionalFormatting>
  <conditionalFormatting sqref="KP52:KP54">
    <cfRule type="expression" dxfId="209" priority="158">
      <formula>IF(KQ53="HT",TRUE,IF(KQ53="GT",TRUE,FALSE))</formula>
    </cfRule>
  </conditionalFormatting>
  <conditionalFormatting sqref="KP55:KP57">
    <cfRule type="expression" dxfId="208" priority="157">
      <formula>IF(KQ56="HT",TRUE,IF(KQ56="GT",TRUE,FALSE))</formula>
    </cfRule>
  </conditionalFormatting>
  <conditionalFormatting sqref="KP58:KP60">
    <cfRule type="expression" dxfId="207" priority="156">
      <formula>IF(KQ59="HT",TRUE,IF(KQ59="GT",TRUE,FALSE))</formula>
    </cfRule>
  </conditionalFormatting>
  <conditionalFormatting sqref="KP61:KP63">
    <cfRule type="expression" dxfId="206" priority="155">
      <formula>IF(KQ62="HT",TRUE,IF(KQ62="GT",TRUE,FALSE))</formula>
    </cfRule>
  </conditionalFormatting>
  <conditionalFormatting sqref="KP64:KP66">
    <cfRule type="expression" dxfId="205" priority="154">
      <formula>IF(KQ65="HT",TRUE,IF(KQ65="GT",TRUE,FALSE))</formula>
    </cfRule>
  </conditionalFormatting>
  <conditionalFormatting sqref="KP67:KP69">
    <cfRule type="expression" dxfId="204" priority="153">
      <formula>IF(KQ68="HT",TRUE,IF(KQ68="GT",TRUE,FALSE))</formula>
    </cfRule>
  </conditionalFormatting>
  <conditionalFormatting sqref="KP70:KP72">
    <cfRule type="expression" dxfId="203" priority="152">
      <formula>IF(KQ71="HT",TRUE,IF(KQ71="GT",TRUE,FALSE))</formula>
    </cfRule>
  </conditionalFormatting>
  <conditionalFormatting sqref="KP73:KP75">
    <cfRule type="expression" dxfId="202" priority="151">
      <formula>IF(KQ74="HT",TRUE,IF(KQ74="GT",TRUE,FALSE))</formula>
    </cfRule>
  </conditionalFormatting>
  <conditionalFormatting sqref="KP76:KP78">
    <cfRule type="expression" dxfId="201" priority="150">
      <formula>IF(KQ77="HT",TRUE,IF(KQ77="GT",TRUE,FALSE))</formula>
    </cfRule>
  </conditionalFormatting>
  <conditionalFormatting sqref="KP79:KP81">
    <cfRule type="expression" dxfId="200" priority="149">
      <formula>IF(KQ80="HT",TRUE,IF(KQ80="GT",TRUE,FALSE))</formula>
    </cfRule>
  </conditionalFormatting>
  <conditionalFormatting sqref="KP82:KP84">
    <cfRule type="expression" dxfId="199" priority="148">
      <formula>IF(KQ83="HT",TRUE,IF(KQ83="GT",TRUE,FALSE))</formula>
    </cfRule>
  </conditionalFormatting>
  <conditionalFormatting sqref="KP85:KP87">
    <cfRule type="expression" dxfId="198" priority="147">
      <formula>IF(KQ86="HT",TRUE,IF(KQ86="GT",TRUE,FALSE))</formula>
    </cfRule>
  </conditionalFormatting>
  <conditionalFormatting sqref="KP88:KP90">
    <cfRule type="expression" dxfId="197" priority="146">
      <formula>IF(KQ89="HT",TRUE,IF(KQ89="GT",TRUE,FALSE))</formula>
    </cfRule>
  </conditionalFormatting>
  <conditionalFormatting sqref="KP91:KP93">
    <cfRule type="expression" dxfId="196" priority="145">
      <formula>IF(KQ92="HT",TRUE,IF(KQ92="GT",TRUE,FALSE))</formula>
    </cfRule>
  </conditionalFormatting>
  <conditionalFormatting sqref="KP94:KP96">
    <cfRule type="expression" dxfId="195" priority="144">
      <formula>IF(KQ95="HT",TRUE,IF(KQ95="GT",TRUE,FALSE))</formula>
    </cfRule>
  </conditionalFormatting>
  <conditionalFormatting sqref="KP97:KP99">
    <cfRule type="expression" dxfId="194" priority="143">
      <formula>IF(KQ98="HT",TRUE,IF(KQ98="GT",TRUE,FALSE))</formula>
    </cfRule>
  </conditionalFormatting>
  <conditionalFormatting sqref="DR7:DR9">
    <cfRule type="expression" dxfId="193" priority="142">
      <formula>IF(DS8="HT",TRUE,IF(DS8="GT",TRUE,FALSE))</formula>
    </cfRule>
  </conditionalFormatting>
  <conditionalFormatting sqref="DR10:DR12">
    <cfRule type="expression" dxfId="192" priority="141">
      <formula>IF(DS11="HT",TRUE,IF(DS11="GT",TRUE,FALSE))</formula>
    </cfRule>
  </conditionalFormatting>
  <conditionalFormatting sqref="DR13:DR15">
    <cfRule type="expression" dxfId="191" priority="140">
      <formula>IF(DS14="HT",TRUE,IF(DS14="GT",TRUE,FALSE))</formula>
    </cfRule>
  </conditionalFormatting>
  <conditionalFormatting sqref="DR16:DR18">
    <cfRule type="expression" dxfId="190" priority="139">
      <formula>IF(DS17="HT",TRUE,IF(DS17="GT",TRUE,FALSE))</formula>
    </cfRule>
  </conditionalFormatting>
  <conditionalFormatting sqref="DR19:DR21">
    <cfRule type="expression" dxfId="189" priority="138">
      <formula>IF(DS20="HT",TRUE,IF(DS20="GT",TRUE,FALSE))</formula>
    </cfRule>
  </conditionalFormatting>
  <conditionalFormatting sqref="DR22:DR24">
    <cfRule type="expression" dxfId="188" priority="137">
      <formula>IF(DS23="HT",TRUE,IF(DS23="GT",TRUE,FALSE))</formula>
    </cfRule>
  </conditionalFormatting>
  <conditionalFormatting sqref="DR25:DR27">
    <cfRule type="expression" dxfId="187" priority="136">
      <formula>IF(DS26="HT",TRUE,IF(DS26="GT",TRUE,FALSE))</formula>
    </cfRule>
  </conditionalFormatting>
  <conditionalFormatting sqref="DR28:DR30">
    <cfRule type="expression" dxfId="186" priority="135">
      <formula>IF(DS29="HT",TRUE,IF(DS29="GT",TRUE,FALSE))</formula>
    </cfRule>
  </conditionalFormatting>
  <conditionalFormatting sqref="DR31:DR33">
    <cfRule type="expression" dxfId="185" priority="134">
      <formula>IF(DS32="HT",TRUE,IF(DS32="GT",TRUE,FALSE))</formula>
    </cfRule>
  </conditionalFormatting>
  <conditionalFormatting sqref="DR34:DR36">
    <cfRule type="expression" dxfId="184" priority="133">
      <formula>IF(DS35="HT",TRUE,IF(DS35="GT",TRUE,FALSE))</formula>
    </cfRule>
  </conditionalFormatting>
  <conditionalFormatting sqref="DR37:DR39">
    <cfRule type="expression" dxfId="183" priority="132">
      <formula>IF(DS38="HT",TRUE,IF(DS38="GT",TRUE,FALSE))</formula>
    </cfRule>
  </conditionalFormatting>
  <conditionalFormatting sqref="DR40:DR42">
    <cfRule type="expression" dxfId="182" priority="131">
      <formula>IF(DS41="HT",TRUE,IF(DS41="GT",TRUE,FALSE))</formula>
    </cfRule>
  </conditionalFormatting>
  <conditionalFormatting sqref="DR43:DR45">
    <cfRule type="expression" dxfId="181" priority="130">
      <formula>IF(DS44="HT",TRUE,IF(DS44="GT",TRUE,FALSE))</formula>
    </cfRule>
  </conditionalFormatting>
  <conditionalFormatting sqref="DR46:DR48">
    <cfRule type="expression" dxfId="180" priority="129">
      <formula>IF(DS47="HT",TRUE,IF(DS47="GT",TRUE,FALSE))</formula>
    </cfRule>
  </conditionalFormatting>
  <conditionalFormatting sqref="DR49:DR51">
    <cfRule type="expression" dxfId="179" priority="128">
      <formula>IF(DS50="HT",TRUE,IF(DS50="GT",TRUE,FALSE))</formula>
    </cfRule>
  </conditionalFormatting>
  <conditionalFormatting sqref="DR52:DR54">
    <cfRule type="expression" dxfId="178" priority="127">
      <formula>IF(DS53="HT",TRUE,IF(DS53="GT",TRUE,FALSE))</formula>
    </cfRule>
  </conditionalFormatting>
  <conditionalFormatting sqref="DR55:DR57">
    <cfRule type="expression" dxfId="177" priority="126">
      <formula>IF(DS56="HT",TRUE,IF(DS56="GT",TRUE,FALSE))</formula>
    </cfRule>
  </conditionalFormatting>
  <conditionalFormatting sqref="DR58:DR60">
    <cfRule type="expression" dxfId="176" priority="125">
      <formula>IF(DS59="HT",TRUE,IF(DS59="GT",TRUE,FALSE))</formula>
    </cfRule>
  </conditionalFormatting>
  <conditionalFormatting sqref="DR61:DR63">
    <cfRule type="expression" dxfId="175" priority="124">
      <formula>IF(DS62="HT",TRUE,IF(DS62="GT",TRUE,FALSE))</formula>
    </cfRule>
  </conditionalFormatting>
  <conditionalFormatting sqref="DR64:DR66">
    <cfRule type="expression" dxfId="174" priority="123">
      <formula>IF(DS65="HT",TRUE,IF(DS65="GT",TRUE,FALSE))</formula>
    </cfRule>
  </conditionalFormatting>
  <conditionalFormatting sqref="DR67:DR69">
    <cfRule type="expression" dxfId="173" priority="122">
      <formula>IF(DS68="HT",TRUE,IF(DS68="GT",TRUE,FALSE))</formula>
    </cfRule>
  </conditionalFormatting>
  <conditionalFormatting sqref="DR70:DR72">
    <cfRule type="expression" dxfId="172" priority="121">
      <formula>IF(DS71="HT",TRUE,IF(DS71="GT",TRUE,FALSE))</formula>
    </cfRule>
  </conditionalFormatting>
  <conditionalFormatting sqref="DR73:DR75">
    <cfRule type="expression" dxfId="171" priority="120">
      <formula>IF(DS74="HT",TRUE,IF(DS74="GT",TRUE,FALSE))</formula>
    </cfRule>
  </conditionalFormatting>
  <conditionalFormatting sqref="DR76:DR78">
    <cfRule type="expression" dxfId="170" priority="119">
      <formula>IF(DS77="HT",TRUE,IF(DS77="GT",TRUE,FALSE))</formula>
    </cfRule>
  </conditionalFormatting>
  <conditionalFormatting sqref="DR79:DR81">
    <cfRule type="expression" dxfId="169" priority="118">
      <formula>IF(DS80="HT",TRUE,IF(DS80="GT",TRUE,FALSE))</formula>
    </cfRule>
  </conditionalFormatting>
  <conditionalFormatting sqref="DR82:DR84">
    <cfRule type="expression" dxfId="168" priority="117">
      <formula>IF(DS83="HT",TRUE,IF(DS83="GT",TRUE,FALSE))</formula>
    </cfRule>
  </conditionalFormatting>
  <conditionalFormatting sqref="DR85:DR87">
    <cfRule type="expression" dxfId="167" priority="116">
      <formula>IF(DS86="HT",TRUE,IF(DS86="GT",TRUE,FALSE))</formula>
    </cfRule>
  </conditionalFormatting>
  <conditionalFormatting sqref="DR88:DR90">
    <cfRule type="expression" dxfId="166" priority="115">
      <formula>IF(DS89="HT",TRUE,IF(DS89="GT",TRUE,FALSE))</formula>
    </cfRule>
  </conditionalFormatting>
  <conditionalFormatting sqref="DR91:DR93">
    <cfRule type="expression" dxfId="165" priority="114">
      <formula>IF(DS92="HT",TRUE,IF(DS92="GT",TRUE,FALSE))</formula>
    </cfRule>
  </conditionalFormatting>
  <conditionalFormatting sqref="DR94:DR96">
    <cfRule type="expression" dxfId="164" priority="113">
      <formula>IF(DS95="HT",TRUE,IF(DS95="GT",TRUE,FALSE))</formula>
    </cfRule>
  </conditionalFormatting>
  <conditionalFormatting sqref="DR97:DR99">
    <cfRule type="expression" dxfId="163" priority="112">
      <formula>IF(DS98="HT",TRUE,IF(DS98="GT",TRUE,FALSE))</formula>
    </cfRule>
  </conditionalFormatting>
  <conditionalFormatting sqref="V7:V9">
    <cfRule type="expression" dxfId="162" priority="111">
      <formula>IF(W8="HT",TRUE,IF(W8="GT",TRUE,FALSE))</formula>
    </cfRule>
  </conditionalFormatting>
  <conditionalFormatting sqref="V10:V12">
    <cfRule type="expression" dxfId="161" priority="110">
      <formula>IF(W11="HT",TRUE,IF(W11="GT",TRUE,FALSE))</formula>
    </cfRule>
  </conditionalFormatting>
  <conditionalFormatting sqref="V13:V15">
    <cfRule type="expression" dxfId="160" priority="109">
      <formula>IF(W14="HT",TRUE,IF(W14="GT",TRUE,FALSE))</formula>
    </cfRule>
  </conditionalFormatting>
  <conditionalFormatting sqref="V16:V18">
    <cfRule type="expression" dxfId="159" priority="108">
      <formula>IF(W17="HT",TRUE,IF(W17="GT",TRUE,FALSE))</formula>
    </cfRule>
  </conditionalFormatting>
  <conditionalFormatting sqref="V19:V21">
    <cfRule type="expression" dxfId="158" priority="107">
      <formula>IF(W20="HT",TRUE,IF(W20="GT",TRUE,FALSE))</formula>
    </cfRule>
  </conditionalFormatting>
  <conditionalFormatting sqref="V22:V24">
    <cfRule type="expression" dxfId="157" priority="106">
      <formula>IF(W23="HT",TRUE,IF(W23="GT",TRUE,FALSE))</formula>
    </cfRule>
  </conditionalFormatting>
  <conditionalFormatting sqref="V25:V27">
    <cfRule type="expression" dxfId="156" priority="105">
      <formula>IF(W26="HT",TRUE,IF(W26="GT",TRUE,FALSE))</formula>
    </cfRule>
  </conditionalFormatting>
  <conditionalFormatting sqref="V28:V30">
    <cfRule type="expression" dxfId="155" priority="104">
      <formula>IF(W29="HT",TRUE,IF(W29="GT",TRUE,FALSE))</formula>
    </cfRule>
  </conditionalFormatting>
  <conditionalFormatting sqref="V31:V33">
    <cfRule type="expression" dxfId="154" priority="103">
      <formula>IF(W32="HT",TRUE,IF(W32="GT",TRUE,FALSE))</formula>
    </cfRule>
  </conditionalFormatting>
  <conditionalFormatting sqref="V34:V36">
    <cfRule type="expression" dxfId="153" priority="102">
      <formula>IF(W35="HT",TRUE,IF(W35="GT",TRUE,FALSE))</formula>
    </cfRule>
  </conditionalFormatting>
  <conditionalFormatting sqref="V37:V39">
    <cfRule type="expression" dxfId="152" priority="101">
      <formula>IF(W38="HT",TRUE,IF(W38="GT",TRUE,FALSE))</formula>
    </cfRule>
  </conditionalFormatting>
  <conditionalFormatting sqref="V40:V42">
    <cfRule type="expression" dxfId="151" priority="100">
      <formula>IF(W41="HT",TRUE,IF(W41="GT",TRUE,FALSE))</formula>
    </cfRule>
  </conditionalFormatting>
  <conditionalFormatting sqref="V43:V45">
    <cfRule type="expression" dxfId="150" priority="99">
      <formula>IF(W44="HT",TRUE,IF(W44="GT",TRUE,FALSE))</formula>
    </cfRule>
  </conditionalFormatting>
  <conditionalFormatting sqref="V46:V48">
    <cfRule type="expression" dxfId="149" priority="98">
      <formula>IF(W47="HT",TRUE,IF(W47="GT",TRUE,FALSE))</formula>
    </cfRule>
  </conditionalFormatting>
  <conditionalFormatting sqref="V49:V51">
    <cfRule type="expression" dxfId="148" priority="97">
      <formula>IF(W50="HT",TRUE,IF(W50="GT",TRUE,FALSE))</formula>
    </cfRule>
  </conditionalFormatting>
  <conditionalFormatting sqref="V52:V54">
    <cfRule type="expression" dxfId="147" priority="96">
      <formula>IF(W53="HT",TRUE,IF(W53="GT",TRUE,FALSE))</formula>
    </cfRule>
  </conditionalFormatting>
  <conditionalFormatting sqref="V55:V57">
    <cfRule type="expression" dxfId="146" priority="95">
      <formula>IF(W56="HT",TRUE,IF(W56="GT",TRUE,FALSE))</formula>
    </cfRule>
  </conditionalFormatting>
  <conditionalFormatting sqref="V58:V60">
    <cfRule type="expression" dxfId="145" priority="94">
      <formula>IF(W59="HT",TRUE,IF(W59="GT",TRUE,FALSE))</formula>
    </cfRule>
  </conditionalFormatting>
  <conditionalFormatting sqref="V61:V63">
    <cfRule type="expression" dxfId="144" priority="93">
      <formula>IF(W62="HT",TRUE,IF(W62="GT",TRUE,FALSE))</formula>
    </cfRule>
  </conditionalFormatting>
  <conditionalFormatting sqref="V64:V66">
    <cfRule type="expression" dxfId="143" priority="92">
      <formula>IF(W65="HT",TRUE,IF(W65="GT",TRUE,FALSE))</formula>
    </cfRule>
  </conditionalFormatting>
  <conditionalFormatting sqref="V67:V69">
    <cfRule type="expression" dxfId="142" priority="91">
      <formula>IF(W68="HT",TRUE,IF(W68="GT",TRUE,FALSE))</formula>
    </cfRule>
  </conditionalFormatting>
  <conditionalFormatting sqref="V70:V72">
    <cfRule type="expression" dxfId="141" priority="90">
      <formula>IF(W71="HT",TRUE,IF(W71="GT",TRUE,FALSE))</formula>
    </cfRule>
  </conditionalFormatting>
  <conditionalFormatting sqref="V73:V75">
    <cfRule type="expression" dxfId="140" priority="89">
      <formula>IF(W74="HT",TRUE,IF(W74="GT",TRUE,FALSE))</formula>
    </cfRule>
  </conditionalFormatting>
  <conditionalFormatting sqref="V76:V78">
    <cfRule type="expression" dxfId="139" priority="88">
      <formula>IF(W77="HT",TRUE,IF(W77="GT",TRUE,FALSE))</formula>
    </cfRule>
  </conditionalFormatting>
  <conditionalFormatting sqref="V79:V81">
    <cfRule type="expression" dxfId="138" priority="87">
      <formula>IF(W80="HT",TRUE,IF(W80="GT",TRUE,FALSE))</formula>
    </cfRule>
  </conditionalFormatting>
  <conditionalFormatting sqref="V82:V84">
    <cfRule type="expression" dxfId="137" priority="86">
      <formula>IF(W83="HT",TRUE,IF(W83="GT",TRUE,FALSE))</formula>
    </cfRule>
  </conditionalFormatting>
  <conditionalFormatting sqref="V85:V87">
    <cfRule type="expression" dxfId="136" priority="85">
      <formula>IF(W86="HT",TRUE,IF(W86="GT",TRUE,FALSE))</formula>
    </cfRule>
  </conditionalFormatting>
  <conditionalFormatting sqref="V88:V90">
    <cfRule type="expression" dxfId="135" priority="84">
      <formula>IF(W89="HT",TRUE,IF(W89="GT",TRUE,FALSE))</formula>
    </cfRule>
  </conditionalFormatting>
  <conditionalFormatting sqref="V91:V93">
    <cfRule type="expression" dxfId="134" priority="83">
      <formula>IF(W92="HT",TRUE,IF(W92="GT",TRUE,FALSE))</formula>
    </cfRule>
  </conditionalFormatting>
  <conditionalFormatting sqref="V94:V96">
    <cfRule type="expression" dxfId="133" priority="82">
      <formula>IF(W95="HT",TRUE,IF(W95="GT",TRUE,FALSE))</formula>
    </cfRule>
  </conditionalFormatting>
  <conditionalFormatting sqref="V97:V99">
    <cfRule type="expression" dxfId="132" priority="81">
      <formula>IF(W98="HT",TRUE,IF(W98="GT",TRUE,FALSE))</formula>
    </cfRule>
  </conditionalFormatting>
  <conditionalFormatting sqref="IH7:IH9">
    <cfRule type="expression" dxfId="131" priority="80">
      <formula>IF(II8="HT",TRUE,IF(II8="GT",TRUE,FALSE))</formula>
    </cfRule>
  </conditionalFormatting>
  <conditionalFormatting sqref="IH10:IH12">
    <cfRule type="expression" dxfId="130" priority="79">
      <formula>IF(II11="HT",TRUE,IF(II11="GT",TRUE,FALSE))</formula>
    </cfRule>
  </conditionalFormatting>
  <conditionalFormatting sqref="IH13:IH15">
    <cfRule type="expression" dxfId="129" priority="78">
      <formula>IF(II14="HT",TRUE,IF(II14="GT",TRUE,FALSE))</formula>
    </cfRule>
  </conditionalFormatting>
  <conditionalFormatting sqref="IH16:IH18">
    <cfRule type="expression" dxfId="128" priority="77">
      <formula>IF(II17="HT",TRUE,IF(II17="GT",TRUE,FALSE))</formula>
    </cfRule>
  </conditionalFormatting>
  <conditionalFormatting sqref="IH19:IH21">
    <cfRule type="expression" dxfId="127" priority="76">
      <formula>IF(II20="HT",TRUE,IF(II20="GT",TRUE,FALSE))</formula>
    </cfRule>
  </conditionalFormatting>
  <conditionalFormatting sqref="IH22:IH24">
    <cfRule type="expression" dxfId="126" priority="75">
      <formula>IF(II23="HT",TRUE,IF(II23="GT",TRUE,FALSE))</formula>
    </cfRule>
  </conditionalFormatting>
  <conditionalFormatting sqref="IH25:IH27">
    <cfRule type="expression" dxfId="125" priority="74">
      <formula>IF(II26="HT",TRUE,IF(II26="GT",TRUE,FALSE))</formula>
    </cfRule>
  </conditionalFormatting>
  <conditionalFormatting sqref="IH28:IH30">
    <cfRule type="expression" dxfId="124" priority="73">
      <formula>IF(II29="HT",TRUE,IF(II29="GT",TRUE,FALSE))</formula>
    </cfRule>
  </conditionalFormatting>
  <conditionalFormatting sqref="IH31:IH33">
    <cfRule type="expression" dxfId="123" priority="72">
      <formula>IF(II32="HT",TRUE,IF(II32="GT",TRUE,FALSE))</formula>
    </cfRule>
  </conditionalFormatting>
  <conditionalFormatting sqref="IH34:IH36">
    <cfRule type="expression" dxfId="122" priority="71">
      <formula>IF(II35="HT",TRUE,IF(II35="GT",TRUE,FALSE))</formula>
    </cfRule>
  </conditionalFormatting>
  <conditionalFormatting sqref="IH37:IH39">
    <cfRule type="expression" dxfId="121" priority="70">
      <formula>IF(II38="HT",TRUE,IF(II38="GT",TRUE,FALSE))</formula>
    </cfRule>
  </conditionalFormatting>
  <conditionalFormatting sqref="IH40:IH42">
    <cfRule type="expression" dxfId="120" priority="69">
      <formula>IF(II41="HT",TRUE,IF(II41="GT",TRUE,FALSE))</formula>
    </cfRule>
  </conditionalFormatting>
  <conditionalFormatting sqref="IH43:IH45">
    <cfRule type="expression" dxfId="119" priority="68">
      <formula>IF(II44="HT",TRUE,IF(II44="GT",TRUE,FALSE))</formula>
    </cfRule>
  </conditionalFormatting>
  <conditionalFormatting sqref="IH46:IH48">
    <cfRule type="expression" dxfId="118" priority="67">
      <formula>IF(II47="HT",TRUE,IF(II47="GT",TRUE,FALSE))</formula>
    </cfRule>
  </conditionalFormatting>
  <conditionalFormatting sqref="IH49:IH51">
    <cfRule type="expression" dxfId="117" priority="66">
      <formula>IF(II50="HT",TRUE,IF(II50="GT",TRUE,FALSE))</formula>
    </cfRule>
  </conditionalFormatting>
  <conditionalFormatting sqref="IH52:IH54">
    <cfRule type="expression" dxfId="116" priority="65">
      <formula>IF(II53="HT",TRUE,IF(II53="GT",TRUE,FALSE))</formula>
    </cfRule>
  </conditionalFormatting>
  <conditionalFormatting sqref="IH55:IH57">
    <cfRule type="expression" dxfId="115" priority="64">
      <formula>IF(II56="HT",TRUE,IF(II56="GT",TRUE,FALSE))</formula>
    </cfRule>
  </conditionalFormatting>
  <conditionalFormatting sqref="IH58:IH60">
    <cfRule type="expression" dxfId="114" priority="63">
      <formula>IF(II59="HT",TRUE,IF(II59="GT",TRUE,FALSE))</formula>
    </cfRule>
  </conditionalFormatting>
  <conditionalFormatting sqref="IH61:IH63">
    <cfRule type="expression" dxfId="113" priority="62">
      <formula>IF(II62="HT",TRUE,IF(II62="GT",TRUE,FALSE))</formula>
    </cfRule>
  </conditionalFormatting>
  <conditionalFormatting sqref="IH64:IH66">
    <cfRule type="expression" dxfId="112" priority="61">
      <formula>IF(II65="HT",TRUE,IF(II65="GT",TRUE,FALSE))</formula>
    </cfRule>
  </conditionalFormatting>
  <conditionalFormatting sqref="IH67:IH69">
    <cfRule type="expression" dxfId="111" priority="60">
      <formula>IF(II68="HT",TRUE,IF(II68="GT",TRUE,FALSE))</formula>
    </cfRule>
  </conditionalFormatting>
  <conditionalFormatting sqref="IH70:IH72">
    <cfRule type="expression" dxfId="110" priority="59">
      <formula>IF(II71="HT",TRUE,IF(II71="GT",TRUE,FALSE))</formula>
    </cfRule>
  </conditionalFormatting>
  <conditionalFormatting sqref="IH73:IH75">
    <cfRule type="expression" dxfId="109" priority="58">
      <formula>IF(II74="HT",TRUE,IF(II74="GT",TRUE,FALSE))</formula>
    </cfRule>
  </conditionalFormatting>
  <conditionalFormatting sqref="IH76:IH78">
    <cfRule type="expression" dxfId="108" priority="57">
      <formula>IF(II77="HT",TRUE,IF(II77="GT",TRUE,FALSE))</formula>
    </cfRule>
  </conditionalFormatting>
  <conditionalFormatting sqref="IH79:IH81">
    <cfRule type="expression" dxfId="107" priority="56">
      <formula>IF(II80="HT",TRUE,IF(II80="GT",TRUE,FALSE))</formula>
    </cfRule>
  </conditionalFormatting>
  <conditionalFormatting sqref="IH82:IH84">
    <cfRule type="expression" dxfId="106" priority="55">
      <formula>IF(II83="HT",TRUE,IF(II83="GT",TRUE,FALSE))</formula>
    </cfRule>
  </conditionalFormatting>
  <conditionalFormatting sqref="IH85:IH87">
    <cfRule type="expression" dxfId="105" priority="54">
      <formula>IF(II86="HT",TRUE,IF(II86="GT",TRUE,FALSE))</formula>
    </cfRule>
  </conditionalFormatting>
  <conditionalFormatting sqref="IH88:IH90">
    <cfRule type="expression" dxfId="104" priority="53">
      <formula>IF(II89="HT",TRUE,IF(II89="GT",TRUE,FALSE))</formula>
    </cfRule>
  </conditionalFormatting>
  <conditionalFormatting sqref="IH91:IH93">
    <cfRule type="expression" dxfId="103" priority="52">
      <formula>IF(II92="HT",TRUE,IF(II92="GT",TRUE,FALSE))</formula>
    </cfRule>
  </conditionalFormatting>
  <conditionalFormatting sqref="IH94:IH96">
    <cfRule type="expression" dxfId="102" priority="51">
      <formula>IF(II95="HT",TRUE,IF(II95="GT",TRUE,FALSE))</formula>
    </cfRule>
  </conditionalFormatting>
  <conditionalFormatting sqref="IH97:IH99">
    <cfRule type="expression" dxfId="101" priority="50">
      <formula>IF(II98="HT",TRUE,IF(II98="GT",TRUE,FALSE))</formula>
    </cfRule>
  </conditionalFormatting>
  <conditionalFormatting sqref="OL10">
    <cfRule type="expression" dxfId="100" priority="48">
      <formula>IF(ON11="HT",TRUE,IF(ON11="GT",TRUE,FALSE))</formula>
    </cfRule>
  </conditionalFormatting>
  <conditionalFormatting sqref="OL11">
    <cfRule type="expression" dxfId="99" priority="45">
      <formula>IF(ON12="HT",TRUE,IF(ON12="GT",TRUE,FALSE))</formula>
    </cfRule>
  </conditionalFormatting>
  <conditionalFormatting sqref="OL13">
    <cfRule type="expression" dxfId="98" priority="44">
      <formula>IF(ON14="HT",TRUE,IF(ON14="GT",TRUE,FALSE))</formula>
    </cfRule>
  </conditionalFormatting>
  <conditionalFormatting sqref="OL14">
    <cfRule type="expression" dxfId="97" priority="43">
      <formula>IF(ON15="HT",TRUE,IF(ON15="GT",TRUE,FALSE))</formula>
    </cfRule>
  </conditionalFormatting>
  <conditionalFormatting sqref="OL15">
    <cfRule type="expression" dxfId="96" priority="42">
      <formula>IF(ON16="HT",TRUE,IF(ON16="GT",TRUE,FALSE))</formula>
    </cfRule>
  </conditionalFormatting>
  <conditionalFormatting sqref="OL12">
    <cfRule type="expression" dxfId="95" priority="41">
      <formula>IF(ON13="HT",TRUE,IF(ON13="GT",TRUE,FALSE))</formula>
    </cfRule>
  </conditionalFormatting>
  <conditionalFormatting sqref="OL9">
    <cfRule type="expression" dxfId="94" priority="40">
      <formula>IF(ON10="HT",TRUE,IF(ON10="GT",TRUE,FALSE))</formula>
    </cfRule>
  </conditionalFormatting>
  <conditionalFormatting sqref="OM10">
    <cfRule type="expression" dxfId="93" priority="39">
      <formula>IF(OO11="HT",TRUE,IF(OO11="GT",TRUE,FALSE))</formula>
    </cfRule>
  </conditionalFormatting>
  <conditionalFormatting sqref="OM13">
    <cfRule type="expression" dxfId="92" priority="38">
      <formula>IF(OO14="HT",TRUE,IF(OO14="GT",TRUE,FALSE))</formula>
    </cfRule>
  </conditionalFormatting>
  <conditionalFormatting sqref="OM16">
    <cfRule type="expression" dxfId="91" priority="37">
      <formula>IF(OO17="HT",TRUE,IF(OO17="GT",TRUE,FALSE))</formula>
    </cfRule>
  </conditionalFormatting>
  <conditionalFormatting sqref="OM22">
    <cfRule type="expression" dxfId="90" priority="36">
      <formula>IF(OO23="HT",TRUE,IF(OO23="GT",TRUE,FALSE))</formula>
    </cfRule>
  </conditionalFormatting>
  <conditionalFormatting sqref="OM25">
    <cfRule type="expression" dxfId="89" priority="35">
      <formula>IF(OO26="HT",TRUE,IF(OO26="GT",TRUE,FALSE))</formula>
    </cfRule>
  </conditionalFormatting>
  <conditionalFormatting sqref="OM28 OM31 OM34 OM37 OM46 OM55 OM64 OM73 OM82 OM91 OM40 OM49 OM58 OM67 OM76 OM85 OM43 OM52 OM61 OM70 OM79 OM88">
    <cfRule type="expression" dxfId="88" priority="34">
      <formula>IF(OO29="HT",TRUE,IF(OO29="GT",TRUE,FALSE))</formula>
    </cfRule>
  </conditionalFormatting>
  <conditionalFormatting sqref="OM97 OM94">
    <cfRule type="expression" dxfId="87" priority="4">
      <formula>IF(OO95="HT",TRUE,IF(OO95="GT",TRUE,FALSE))</formula>
    </cfRule>
  </conditionalFormatting>
  <conditionalFormatting sqref="OL97:OL99">
    <cfRule type="expression" dxfId="86" priority="3">
      <formula>IF(ON98="HT",TRUE,IF(ON98="GT",TRUE,FALSE))</formula>
    </cfRule>
  </conditionalFormatting>
  <conditionalFormatting sqref="OM19">
    <cfRule type="expression" dxfId="85" priority="2">
      <formula>IF(OO20="HT",TRUE,IF(OO20="GT",TRUE,FALSE))</formula>
    </cfRule>
  </conditionalFormatting>
  <conditionalFormatting sqref="OL19:OL21">
    <cfRule type="expression" dxfId="84" priority="1">
      <formula>IF(ON20="HT",TRUE,IF(ON20="GT",TRUE,FALSE))</formula>
    </cfRule>
  </conditionalFormatting>
  <pageMargins left="0.23622047244094491" right="0.27559055118110237" top="0.51181102362204722" bottom="0.27559055118110237" header="0.55118110236220474" footer="0.31496062992125984"/>
  <pageSetup paperSize="9" scale="10"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0E87C-C8B4-4D85-A49F-1E344AA715B3}">
  <sheetPr codeName="Sheet2"/>
  <dimension ref="A2:RP112"/>
  <sheetViews>
    <sheetView tabSelected="1" zoomScale="70" zoomScaleNormal="70" workbookViewId="0">
      <selection activeCell="K15" sqref="K15"/>
    </sheetView>
  </sheetViews>
  <sheetFormatPr defaultRowHeight="13.2"/>
  <cols>
    <col min="1" max="1" width="8" style="131" customWidth="1"/>
    <col min="2" max="2" width="4.6640625" customWidth="1"/>
    <col min="3" max="3" width="18.33203125" bestFit="1" customWidth="1"/>
    <col min="4" max="4" width="8.6640625" customWidth="1"/>
    <col min="5" max="5" width="6.6640625" customWidth="1"/>
    <col min="6" max="6" width="6" customWidth="1"/>
    <col min="7" max="7" width="5.5546875" customWidth="1"/>
    <col min="8" max="8" width="6.109375" customWidth="1"/>
    <col min="9" max="10" width="6.5546875" customWidth="1"/>
    <col min="11" max="11" width="17.109375" bestFit="1" customWidth="1"/>
    <col min="12" max="12" width="17" bestFit="1" customWidth="1"/>
    <col min="13" max="13" width="15.33203125" bestFit="1" customWidth="1"/>
    <col min="14" max="14" width="5.109375" bestFit="1" customWidth="1"/>
    <col min="15" max="15" width="6.21875" bestFit="1" customWidth="1"/>
    <col min="16" max="16" width="7" bestFit="1" customWidth="1"/>
    <col min="17" max="17" width="6" bestFit="1" customWidth="1"/>
    <col min="18" max="18" width="6" customWidth="1"/>
    <col min="19" max="19" width="8.77734375" bestFit="1" customWidth="1"/>
    <col min="20" max="20" width="13.6640625" bestFit="1" customWidth="1"/>
    <col min="21" max="21" width="15.77734375" bestFit="1" customWidth="1"/>
    <col min="22" max="22" width="4.5546875" style="57" customWidth="1"/>
    <col min="23" max="23" width="8" style="131" customWidth="1"/>
    <col min="24" max="24" width="4.6640625" customWidth="1"/>
    <col min="25" max="25" width="18.33203125" bestFit="1" customWidth="1"/>
    <col min="26" max="26" width="8.6640625" customWidth="1"/>
    <col min="27" max="27" width="6.6640625" customWidth="1"/>
    <col min="28" max="28" width="6" customWidth="1"/>
    <col min="29" max="29" width="5.5546875" customWidth="1"/>
    <col min="30" max="30" width="6.109375" customWidth="1"/>
    <col min="31" max="32" width="6.5546875" customWidth="1"/>
    <col min="33" max="33" width="17.109375" bestFit="1" customWidth="1"/>
    <col min="34" max="34" width="17" bestFit="1" customWidth="1"/>
    <col min="35" max="35" width="15.33203125" bestFit="1" customWidth="1"/>
    <col min="36" max="36" width="5.109375" bestFit="1" customWidth="1"/>
    <col min="37" max="37" width="6.21875" bestFit="1" customWidth="1"/>
    <col min="38" max="38" width="7" bestFit="1" customWidth="1"/>
    <col min="39" max="39" width="6" bestFit="1" customWidth="1"/>
    <col min="40" max="40" width="6" customWidth="1"/>
    <col min="41" max="41" width="8" bestFit="1" customWidth="1"/>
    <col min="42" max="42" width="13.6640625" bestFit="1" customWidth="1"/>
    <col min="43" max="43" width="15.77734375" bestFit="1" customWidth="1"/>
    <col min="44" max="44" width="4.5546875" style="57" customWidth="1"/>
    <col min="45" max="45" width="8" style="131" customWidth="1"/>
    <col min="46" max="46" width="4.6640625" customWidth="1"/>
    <col min="47" max="47" width="18.33203125" bestFit="1" customWidth="1"/>
    <col min="48" max="48" width="8.6640625" customWidth="1"/>
    <col min="49" max="49" width="6.6640625" customWidth="1"/>
    <col min="50" max="50" width="6" customWidth="1"/>
    <col min="51" max="51" width="5.5546875" customWidth="1"/>
    <col min="52" max="52" width="6.109375" customWidth="1"/>
    <col min="53" max="54" width="6.5546875" customWidth="1"/>
    <col min="55" max="55" width="17.109375" bestFit="1" customWidth="1"/>
    <col min="56" max="56" width="17" bestFit="1" customWidth="1"/>
    <col min="57" max="57" width="15.33203125" bestFit="1" customWidth="1"/>
    <col min="58" max="58" width="5.109375" bestFit="1" customWidth="1"/>
    <col min="59" max="59" width="6.21875" bestFit="1" customWidth="1"/>
    <col min="60" max="60" width="7" bestFit="1" customWidth="1"/>
    <col min="61" max="61" width="6" bestFit="1" customWidth="1"/>
    <col min="62" max="62" width="6" customWidth="1"/>
    <col min="63" max="63" width="8" bestFit="1" customWidth="1"/>
    <col min="64" max="64" width="13.6640625" bestFit="1" customWidth="1"/>
    <col min="65" max="65" width="15.77734375" bestFit="1" customWidth="1"/>
    <col min="66" max="66" width="4.5546875" style="57" customWidth="1"/>
    <col min="67" max="67" width="8" style="131" customWidth="1"/>
    <col min="68" max="68" width="4.6640625" customWidth="1"/>
    <col min="69" max="69" width="18.33203125" bestFit="1" customWidth="1"/>
    <col min="70" max="70" width="8.6640625" customWidth="1"/>
    <col min="71" max="71" width="6.6640625" customWidth="1"/>
    <col min="72" max="72" width="6" customWidth="1"/>
    <col min="73" max="73" width="5.5546875" customWidth="1"/>
    <col min="74" max="74" width="6.109375" customWidth="1"/>
    <col min="75" max="76" width="6.5546875" customWidth="1"/>
    <col min="77" max="77" width="17.109375" bestFit="1" customWidth="1"/>
    <col min="78" max="78" width="17" bestFit="1" customWidth="1"/>
    <col min="79" max="79" width="15.33203125" bestFit="1" customWidth="1"/>
    <col min="80" max="80" width="5.109375" bestFit="1" customWidth="1"/>
    <col min="81" max="81" width="6.21875" bestFit="1" customWidth="1"/>
    <col min="82" max="82" width="7" bestFit="1" customWidth="1"/>
    <col min="83" max="83" width="6" bestFit="1" customWidth="1"/>
    <col min="84" max="84" width="6" customWidth="1"/>
    <col min="85" max="85" width="8" bestFit="1" customWidth="1"/>
    <col min="86" max="86" width="13.6640625" bestFit="1" customWidth="1"/>
    <col min="87" max="87" width="15.77734375" bestFit="1" customWidth="1"/>
    <col min="88" max="88" width="4.5546875" style="57" customWidth="1"/>
    <col min="89" max="89" width="8" style="131" customWidth="1"/>
    <col min="90" max="90" width="4.6640625" customWidth="1"/>
    <col min="91" max="91" width="18.33203125" bestFit="1" customWidth="1"/>
    <col min="92" max="92" width="8.6640625" customWidth="1"/>
    <col min="93" max="93" width="6.6640625" customWidth="1"/>
    <col min="94" max="94" width="6" customWidth="1"/>
    <col min="95" max="95" width="5.5546875" customWidth="1"/>
    <col min="96" max="96" width="6.109375" customWidth="1"/>
    <col min="97" max="98" width="6.5546875" customWidth="1"/>
    <col min="99" max="99" width="17.109375" bestFit="1" customWidth="1"/>
    <col min="100" max="100" width="17" bestFit="1" customWidth="1"/>
    <col min="101" max="101" width="15.33203125" bestFit="1" customWidth="1"/>
    <col min="102" max="102" width="5.109375" bestFit="1" customWidth="1"/>
    <col min="103" max="103" width="6.21875" bestFit="1" customWidth="1"/>
    <col min="104" max="104" width="7" bestFit="1" customWidth="1"/>
    <col min="105" max="105" width="6" bestFit="1" customWidth="1"/>
    <col min="106" max="106" width="6" customWidth="1"/>
    <col min="107" max="107" width="8.77734375" bestFit="1" customWidth="1"/>
    <col min="108" max="108" width="13.6640625" bestFit="1" customWidth="1"/>
    <col min="109" max="109" width="15.77734375" bestFit="1" customWidth="1"/>
    <col min="110" max="110" width="4.5546875" style="57" customWidth="1"/>
    <col min="111" max="111" width="8" style="131" customWidth="1"/>
    <col min="112" max="112" width="4.6640625" customWidth="1"/>
    <col min="113" max="113" width="18.33203125" bestFit="1" customWidth="1"/>
    <col min="114" max="114" width="8.6640625" customWidth="1"/>
    <col min="115" max="115" width="6.6640625" customWidth="1"/>
    <col min="116" max="116" width="6" customWidth="1"/>
    <col min="117" max="117" width="5.5546875" customWidth="1"/>
    <col min="118" max="118" width="6.109375" customWidth="1"/>
    <col min="119" max="120" width="6.5546875" customWidth="1"/>
    <col min="121" max="121" width="17.109375" bestFit="1" customWidth="1"/>
    <col min="122" max="122" width="17" bestFit="1" customWidth="1"/>
    <col min="123" max="123" width="15.33203125" bestFit="1" customWidth="1"/>
    <col min="124" max="124" width="5.109375" bestFit="1" customWidth="1"/>
    <col min="125" max="125" width="6.21875" bestFit="1" customWidth="1"/>
    <col min="126" max="126" width="7" bestFit="1" customWidth="1"/>
    <col min="127" max="127" width="6" bestFit="1" customWidth="1"/>
    <col min="128" max="128" width="6" customWidth="1"/>
    <col min="129" max="129" width="8" bestFit="1" customWidth="1"/>
    <col min="130" max="130" width="13.6640625" bestFit="1" customWidth="1"/>
    <col min="131" max="131" width="15.77734375" bestFit="1" customWidth="1"/>
    <col min="132" max="132" width="4.5546875" style="57" customWidth="1"/>
    <col min="133" max="133" width="8" style="131" customWidth="1"/>
    <col min="134" max="134" width="4.6640625" customWidth="1"/>
    <col min="135" max="135" width="18.33203125" bestFit="1" customWidth="1"/>
    <col min="136" max="136" width="8.6640625" customWidth="1"/>
    <col min="137" max="137" width="6.6640625" customWidth="1"/>
    <col min="138" max="138" width="6" customWidth="1"/>
    <col min="139" max="139" width="5.5546875" customWidth="1"/>
    <col min="140" max="140" width="6.109375" customWidth="1"/>
    <col min="141" max="142" width="6.5546875" customWidth="1"/>
    <col min="143" max="143" width="17.109375" bestFit="1" customWidth="1"/>
    <col min="144" max="144" width="17" bestFit="1" customWidth="1"/>
    <col min="145" max="145" width="15.33203125" bestFit="1" customWidth="1"/>
    <col min="146" max="146" width="5.109375" bestFit="1" customWidth="1"/>
    <col min="147" max="147" width="6.21875" bestFit="1" customWidth="1"/>
    <col min="148" max="148" width="7" bestFit="1" customWidth="1"/>
    <col min="149" max="149" width="6" bestFit="1" customWidth="1"/>
    <col min="150" max="150" width="6" customWidth="1"/>
    <col min="151" max="151" width="8" bestFit="1" customWidth="1"/>
    <col min="152" max="152" width="13.6640625" bestFit="1" customWidth="1"/>
    <col min="153" max="153" width="15.77734375" bestFit="1" customWidth="1"/>
    <col min="154" max="154" width="4.5546875" style="57" customWidth="1"/>
    <col min="155" max="155" width="8" style="131" customWidth="1"/>
    <col min="156" max="156" width="4.6640625" customWidth="1"/>
    <col min="157" max="157" width="18.33203125" bestFit="1" customWidth="1"/>
    <col min="158" max="158" width="8.6640625" customWidth="1"/>
    <col min="159" max="159" width="6.6640625" customWidth="1"/>
    <col min="160" max="160" width="6" customWidth="1"/>
    <col min="161" max="161" width="5.5546875" customWidth="1"/>
    <col min="162" max="162" width="6.109375" customWidth="1"/>
    <col min="163" max="164" width="6.5546875" customWidth="1"/>
    <col min="165" max="165" width="17.109375" bestFit="1" customWidth="1"/>
    <col min="166" max="166" width="17" bestFit="1" customWidth="1"/>
    <col min="167" max="167" width="15.33203125" bestFit="1" customWidth="1"/>
    <col min="168" max="168" width="5.109375" bestFit="1" customWidth="1"/>
    <col min="169" max="169" width="6.21875" bestFit="1" customWidth="1"/>
    <col min="170" max="170" width="7" bestFit="1" customWidth="1"/>
    <col min="171" max="171" width="6" bestFit="1" customWidth="1"/>
    <col min="172" max="172" width="6" customWidth="1"/>
    <col min="173" max="173" width="8" bestFit="1" customWidth="1"/>
    <col min="174" max="174" width="13.6640625" bestFit="1" customWidth="1"/>
    <col min="175" max="175" width="15.77734375" bestFit="1" customWidth="1"/>
    <col min="176" max="176" width="4.5546875" style="57" customWidth="1"/>
    <col min="177" max="177" width="8" style="131" customWidth="1"/>
    <col min="178" max="178" width="4.6640625" customWidth="1"/>
    <col min="179" max="179" width="18.33203125" bestFit="1" customWidth="1"/>
    <col min="180" max="180" width="8.6640625" customWidth="1"/>
    <col min="181" max="181" width="6.6640625" customWidth="1"/>
    <col min="182" max="182" width="6" customWidth="1"/>
    <col min="183" max="183" width="5.5546875" customWidth="1"/>
    <col min="184" max="184" width="6.109375" customWidth="1"/>
    <col min="185" max="186" width="6.5546875" customWidth="1"/>
    <col min="187" max="187" width="17.109375" bestFit="1" customWidth="1"/>
    <col min="188" max="188" width="17" bestFit="1" customWidth="1"/>
    <col min="189" max="189" width="15.33203125" bestFit="1" customWidth="1"/>
    <col min="190" max="190" width="5.109375" bestFit="1" customWidth="1"/>
    <col min="191" max="191" width="6.21875" bestFit="1" customWidth="1"/>
    <col min="192" max="192" width="7" bestFit="1" customWidth="1"/>
    <col min="193" max="193" width="6" bestFit="1" customWidth="1"/>
    <col min="194" max="194" width="6" customWidth="1"/>
    <col min="195" max="195" width="8" bestFit="1" customWidth="1"/>
    <col min="196" max="196" width="13.6640625" bestFit="1" customWidth="1"/>
    <col min="197" max="197" width="15.77734375" bestFit="1" customWidth="1"/>
    <col min="198" max="198" width="4.5546875" style="57" customWidth="1"/>
    <col min="199" max="199" width="8" style="131" customWidth="1"/>
    <col min="200" max="200" width="4.6640625" customWidth="1"/>
    <col min="201" max="201" width="18.33203125" bestFit="1" customWidth="1"/>
    <col min="202" max="202" width="8.6640625" customWidth="1"/>
    <col min="203" max="203" width="6.6640625" customWidth="1"/>
    <col min="204" max="204" width="6" customWidth="1"/>
    <col min="205" max="205" width="5.5546875" customWidth="1"/>
    <col min="206" max="206" width="6.109375" customWidth="1"/>
    <col min="207" max="208" width="6.5546875" customWidth="1"/>
    <col min="209" max="209" width="17.109375" bestFit="1" customWidth="1"/>
    <col min="210" max="210" width="17" bestFit="1" customWidth="1"/>
    <col min="211" max="211" width="15.33203125" bestFit="1" customWidth="1"/>
    <col min="212" max="212" width="5.109375" bestFit="1" customWidth="1"/>
    <col min="213" max="213" width="6.21875" bestFit="1" customWidth="1"/>
    <col min="214" max="214" width="7" bestFit="1" customWidth="1"/>
    <col min="215" max="215" width="6" bestFit="1" customWidth="1"/>
    <col min="216" max="216" width="6" customWidth="1"/>
    <col min="217" max="217" width="8" bestFit="1" customWidth="1"/>
    <col min="218" max="218" width="13.6640625" bestFit="1" customWidth="1"/>
    <col min="219" max="219" width="15.77734375" bestFit="1" customWidth="1"/>
    <col min="220" max="220" width="4.5546875" style="57" customWidth="1"/>
    <col min="221" max="221" width="8" style="131" customWidth="1"/>
    <col min="222" max="222" width="4.6640625" customWidth="1"/>
    <col min="223" max="223" width="18.33203125" bestFit="1" customWidth="1"/>
    <col min="224" max="224" width="8.6640625" customWidth="1"/>
    <col min="225" max="225" width="6.6640625" customWidth="1"/>
    <col min="226" max="226" width="6" customWidth="1"/>
    <col min="227" max="227" width="5.5546875" customWidth="1"/>
    <col min="228" max="228" width="6.109375" customWidth="1"/>
    <col min="229" max="230" width="6.5546875" customWidth="1"/>
    <col min="231" max="231" width="17.109375" bestFit="1" customWidth="1"/>
    <col min="232" max="232" width="17" bestFit="1" customWidth="1"/>
    <col min="233" max="233" width="15.33203125" bestFit="1" customWidth="1"/>
    <col min="234" max="234" width="5.109375" bestFit="1" customWidth="1"/>
    <col min="235" max="235" width="6.21875" bestFit="1" customWidth="1"/>
    <col min="236" max="236" width="7" bestFit="1" customWidth="1"/>
    <col min="237" max="237" width="6" bestFit="1" customWidth="1"/>
    <col min="238" max="238" width="6" customWidth="1"/>
    <col min="239" max="239" width="8" bestFit="1" customWidth="1"/>
    <col min="240" max="240" width="13.6640625" bestFit="1" customWidth="1"/>
    <col min="241" max="241" width="15.77734375" bestFit="1" customWidth="1"/>
    <col min="242" max="242" width="4.5546875" style="57" customWidth="1"/>
    <col min="243" max="243" width="8" style="131" customWidth="1"/>
    <col min="244" max="244" width="4.6640625" customWidth="1"/>
    <col min="245" max="245" width="18.33203125" bestFit="1" customWidth="1"/>
    <col min="246" max="246" width="8.6640625" customWidth="1"/>
    <col min="247" max="247" width="6.6640625" customWidth="1"/>
    <col min="248" max="248" width="6" customWidth="1"/>
    <col min="249" max="249" width="5.5546875" customWidth="1"/>
    <col min="250" max="250" width="6.109375" customWidth="1"/>
    <col min="251" max="252" width="6.5546875" customWidth="1"/>
    <col min="253" max="253" width="17.109375" bestFit="1" customWidth="1"/>
    <col min="254" max="254" width="17" bestFit="1" customWidth="1"/>
    <col min="255" max="255" width="15.33203125" bestFit="1" customWidth="1"/>
    <col min="256" max="256" width="5.109375" bestFit="1" customWidth="1"/>
    <col min="257" max="257" width="6.21875" bestFit="1" customWidth="1"/>
    <col min="258" max="258" width="7" bestFit="1" customWidth="1"/>
    <col min="259" max="259" width="6" bestFit="1" customWidth="1"/>
    <col min="260" max="260" width="6" customWidth="1"/>
    <col min="261" max="261" width="8" bestFit="1" customWidth="1"/>
    <col min="262" max="262" width="13.6640625" bestFit="1" customWidth="1"/>
    <col min="263" max="263" width="15.77734375" bestFit="1" customWidth="1"/>
    <col min="264" max="264" width="4.5546875" style="57" customWidth="1"/>
    <col min="265" max="265" width="8" style="131" customWidth="1"/>
    <col min="266" max="266" width="4.6640625" customWidth="1"/>
    <col min="267" max="267" width="18.33203125" bestFit="1" customWidth="1"/>
    <col min="268" max="268" width="8.6640625" customWidth="1"/>
    <col min="269" max="269" width="6.6640625" customWidth="1"/>
    <col min="270" max="270" width="6" customWidth="1"/>
    <col min="271" max="271" width="5.5546875" customWidth="1"/>
    <col min="272" max="272" width="6.109375" customWidth="1"/>
    <col min="273" max="274" width="6.5546875" customWidth="1"/>
    <col min="275" max="275" width="17.109375" bestFit="1" customWidth="1"/>
    <col min="276" max="276" width="17" bestFit="1" customWidth="1"/>
    <col min="277" max="277" width="15.33203125" bestFit="1" customWidth="1"/>
    <col min="278" max="278" width="5.109375" bestFit="1" customWidth="1"/>
    <col min="279" max="279" width="6.21875" bestFit="1" customWidth="1"/>
    <col min="280" max="280" width="7" bestFit="1" customWidth="1"/>
    <col min="281" max="281" width="6" bestFit="1" customWidth="1"/>
    <col min="282" max="282" width="6" customWidth="1"/>
    <col min="283" max="283" width="8" bestFit="1" customWidth="1"/>
    <col min="284" max="284" width="13.6640625" bestFit="1" customWidth="1"/>
    <col min="285" max="285" width="15.77734375" bestFit="1" customWidth="1"/>
    <col min="286" max="286" width="4.5546875" style="57" customWidth="1"/>
    <col min="287" max="287" width="8" style="131" customWidth="1"/>
    <col min="288" max="288" width="4.6640625" customWidth="1"/>
    <col min="289" max="289" width="18.33203125" bestFit="1" customWidth="1"/>
    <col min="290" max="290" width="8.6640625" customWidth="1"/>
    <col min="291" max="291" width="6.6640625" customWidth="1"/>
    <col min="292" max="292" width="6" customWidth="1"/>
    <col min="293" max="293" width="5.5546875" customWidth="1"/>
    <col min="294" max="294" width="6.109375" customWidth="1"/>
    <col min="295" max="296" width="6.5546875" customWidth="1"/>
    <col min="297" max="297" width="17.109375" bestFit="1" customWidth="1"/>
    <col min="298" max="298" width="17" bestFit="1" customWidth="1"/>
    <col min="299" max="299" width="15.33203125" bestFit="1" customWidth="1"/>
    <col min="300" max="300" width="5.109375" bestFit="1" customWidth="1"/>
    <col min="301" max="301" width="6.21875" bestFit="1" customWidth="1"/>
    <col min="302" max="302" width="7" bestFit="1" customWidth="1"/>
    <col min="303" max="303" width="6" bestFit="1" customWidth="1"/>
    <col min="304" max="304" width="6" customWidth="1"/>
    <col min="305" max="305" width="8" bestFit="1" customWidth="1"/>
    <col min="306" max="306" width="13.6640625" bestFit="1" customWidth="1"/>
    <col min="307" max="307" width="15.77734375" bestFit="1" customWidth="1"/>
    <col min="308" max="308" width="4.5546875" style="57" customWidth="1"/>
    <col min="309" max="309" width="8" style="131" customWidth="1"/>
    <col min="310" max="310" width="4.6640625" customWidth="1"/>
    <col min="311" max="311" width="18.33203125" bestFit="1" customWidth="1"/>
    <col min="312" max="312" width="8.6640625" customWidth="1"/>
    <col min="313" max="313" width="6.6640625" customWidth="1"/>
    <col min="314" max="314" width="6" customWidth="1"/>
    <col min="315" max="315" width="5.5546875" customWidth="1"/>
    <col min="316" max="316" width="6.109375" customWidth="1"/>
    <col min="317" max="318" width="6.5546875" customWidth="1"/>
    <col min="319" max="319" width="17.109375" bestFit="1" customWidth="1"/>
    <col min="320" max="320" width="17" bestFit="1" customWidth="1"/>
    <col min="321" max="321" width="15.33203125" bestFit="1" customWidth="1"/>
    <col min="322" max="322" width="5.109375" bestFit="1" customWidth="1"/>
    <col min="323" max="323" width="6.21875" bestFit="1" customWidth="1"/>
    <col min="324" max="324" width="7" bestFit="1" customWidth="1"/>
    <col min="325" max="325" width="6" bestFit="1" customWidth="1"/>
    <col min="326" max="326" width="6" customWidth="1"/>
    <col min="327" max="327" width="8" bestFit="1" customWidth="1"/>
    <col min="328" max="328" width="13.6640625" bestFit="1" customWidth="1"/>
    <col min="329" max="329" width="15.77734375" bestFit="1" customWidth="1"/>
    <col min="330" max="330" width="4.5546875" style="57" customWidth="1"/>
    <col min="331" max="331" width="8" style="131" customWidth="1"/>
    <col min="332" max="332" width="4.6640625" customWidth="1"/>
    <col min="333" max="333" width="18.33203125" bestFit="1" customWidth="1"/>
    <col min="334" max="334" width="8.6640625" customWidth="1"/>
    <col min="335" max="335" width="6.6640625" customWidth="1"/>
    <col min="336" max="336" width="6" customWidth="1"/>
    <col min="337" max="337" width="5.5546875" customWidth="1"/>
    <col min="338" max="338" width="6.109375" customWidth="1"/>
    <col min="339" max="340" width="6.5546875" customWidth="1"/>
    <col min="341" max="341" width="17.109375" bestFit="1" customWidth="1"/>
    <col min="342" max="342" width="17" bestFit="1" customWidth="1"/>
    <col min="343" max="343" width="15.33203125" bestFit="1" customWidth="1"/>
    <col min="344" max="344" width="5.109375" bestFit="1" customWidth="1"/>
    <col min="345" max="345" width="6.21875" bestFit="1" customWidth="1"/>
    <col min="346" max="346" width="7" bestFit="1" customWidth="1"/>
    <col min="347" max="347" width="6" bestFit="1" customWidth="1"/>
    <col min="348" max="348" width="6" customWidth="1"/>
    <col min="349" max="349" width="8" bestFit="1" customWidth="1"/>
    <col min="350" max="350" width="13.6640625" bestFit="1" customWidth="1"/>
    <col min="351" max="351" width="15.77734375" bestFit="1" customWidth="1"/>
    <col min="352" max="352" width="4.5546875" style="57" customWidth="1"/>
    <col min="353" max="353" width="8" style="131" customWidth="1"/>
    <col min="354" max="354" width="4.6640625" customWidth="1"/>
    <col min="355" max="355" width="18.33203125" bestFit="1" customWidth="1"/>
    <col min="356" max="356" width="8.6640625" customWidth="1"/>
    <col min="357" max="357" width="6.6640625" customWidth="1"/>
    <col min="358" max="358" width="6" customWidth="1"/>
    <col min="359" max="359" width="5.5546875" customWidth="1"/>
    <col min="360" max="360" width="6.109375" customWidth="1"/>
    <col min="361" max="362" width="6.5546875" customWidth="1"/>
    <col min="363" max="363" width="17.109375" bestFit="1" customWidth="1"/>
    <col min="364" max="364" width="17" bestFit="1" customWidth="1"/>
    <col min="365" max="365" width="15.33203125" bestFit="1" customWidth="1"/>
    <col min="366" max="366" width="5.109375" bestFit="1" customWidth="1"/>
    <col min="367" max="367" width="6.21875" bestFit="1" customWidth="1"/>
    <col min="368" max="368" width="7" bestFit="1" customWidth="1"/>
    <col min="369" max="369" width="6" bestFit="1" customWidth="1"/>
    <col min="370" max="370" width="6" customWidth="1"/>
    <col min="371" max="371" width="8" bestFit="1" customWidth="1"/>
    <col min="372" max="372" width="13.6640625" bestFit="1" customWidth="1"/>
    <col min="373" max="373" width="15.77734375" bestFit="1" customWidth="1"/>
    <col min="374" max="374" width="4.5546875" style="57" customWidth="1"/>
    <col min="375" max="375" width="8" style="131" customWidth="1"/>
    <col min="376" max="376" width="4.6640625" customWidth="1"/>
    <col min="377" max="377" width="18.33203125" bestFit="1" customWidth="1"/>
    <col min="378" max="378" width="8.6640625" customWidth="1"/>
    <col min="379" max="379" width="6.6640625" customWidth="1"/>
    <col min="380" max="380" width="6" customWidth="1"/>
    <col min="381" max="381" width="5.5546875" customWidth="1"/>
    <col min="382" max="382" width="6.109375" customWidth="1"/>
    <col min="383" max="384" width="6.5546875" customWidth="1"/>
    <col min="385" max="385" width="17.109375" bestFit="1" customWidth="1"/>
    <col min="386" max="386" width="17" bestFit="1" customWidth="1"/>
    <col min="387" max="387" width="15.33203125" bestFit="1" customWidth="1"/>
    <col min="388" max="388" width="5.109375" bestFit="1" customWidth="1"/>
    <col min="389" max="389" width="6.21875" bestFit="1" customWidth="1"/>
    <col min="390" max="390" width="7" bestFit="1" customWidth="1"/>
    <col min="391" max="391" width="6" bestFit="1" customWidth="1"/>
    <col min="392" max="392" width="6" customWidth="1"/>
    <col min="393" max="393" width="8" bestFit="1" customWidth="1"/>
    <col min="394" max="394" width="13.6640625" bestFit="1" customWidth="1"/>
    <col min="395" max="395" width="15.77734375" bestFit="1" customWidth="1"/>
    <col min="396" max="396" width="4.5546875" style="57" customWidth="1"/>
    <col min="397" max="397" width="8" style="131" customWidth="1"/>
    <col min="398" max="398" width="4.6640625" customWidth="1"/>
    <col min="399" max="399" width="18.33203125" bestFit="1" customWidth="1"/>
    <col min="400" max="400" width="8.6640625" customWidth="1"/>
    <col min="401" max="401" width="6.6640625" customWidth="1"/>
    <col min="402" max="402" width="6" customWidth="1"/>
    <col min="403" max="403" width="5.5546875" customWidth="1"/>
    <col min="404" max="404" width="6.109375" customWidth="1"/>
    <col min="405" max="406" width="6.5546875" customWidth="1"/>
    <col min="407" max="407" width="17.109375" bestFit="1" customWidth="1"/>
    <col min="408" max="408" width="17" bestFit="1" customWidth="1"/>
    <col min="409" max="409" width="15.33203125" bestFit="1" customWidth="1"/>
    <col min="410" max="410" width="5.109375" bestFit="1" customWidth="1"/>
    <col min="411" max="411" width="6.21875" bestFit="1" customWidth="1"/>
    <col min="412" max="412" width="7" bestFit="1" customWidth="1"/>
    <col min="413" max="413" width="6" bestFit="1" customWidth="1"/>
    <col min="414" max="414" width="6" customWidth="1"/>
    <col min="415" max="415" width="8" bestFit="1" customWidth="1"/>
    <col min="416" max="416" width="13.6640625" bestFit="1" customWidth="1"/>
    <col min="417" max="417" width="15.77734375" bestFit="1" customWidth="1"/>
    <col min="418" max="418" width="4.5546875" style="57" customWidth="1"/>
    <col min="419" max="419" width="8" style="131" customWidth="1"/>
    <col min="420" max="420" width="4.6640625" customWidth="1"/>
    <col min="421" max="421" width="18.33203125" bestFit="1" customWidth="1"/>
    <col min="422" max="422" width="8.6640625" customWidth="1"/>
    <col min="423" max="423" width="6.6640625" customWidth="1"/>
    <col min="424" max="424" width="6" customWidth="1"/>
    <col min="425" max="425" width="5.5546875" customWidth="1"/>
    <col min="426" max="426" width="6.109375" customWidth="1"/>
    <col min="427" max="428" width="6.5546875" customWidth="1"/>
    <col min="429" max="429" width="17.109375" bestFit="1" customWidth="1"/>
    <col min="430" max="430" width="17" bestFit="1" customWidth="1"/>
    <col min="431" max="431" width="15.33203125" bestFit="1" customWidth="1"/>
    <col min="432" max="432" width="5.109375" bestFit="1" customWidth="1"/>
    <col min="433" max="433" width="6.21875" bestFit="1" customWidth="1"/>
    <col min="434" max="434" width="7" bestFit="1" customWidth="1"/>
    <col min="435" max="435" width="6" bestFit="1" customWidth="1"/>
    <col min="436" max="436" width="6" customWidth="1"/>
    <col min="437" max="437" width="8" bestFit="1" customWidth="1"/>
    <col min="438" max="438" width="13.6640625" bestFit="1" customWidth="1"/>
    <col min="439" max="439" width="15.77734375" bestFit="1" customWidth="1"/>
    <col min="440" max="440" width="4.5546875" style="57" customWidth="1"/>
    <col min="441" max="441" width="8" style="131" customWidth="1"/>
    <col min="442" max="442" width="4.6640625" customWidth="1"/>
    <col min="443" max="443" width="18.33203125" bestFit="1" customWidth="1"/>
    <col min="444" max="444" width="8.6640625" customWidth="1"/>
    <col min="445" max="445" width="6.6640625" customWidth="1"/>
    <col min="446" max="446" width="6" customWidth="1"/>
    <col min="447" max="447" width="5.5546875" customWidth="1"/>
    <col min="448" max="448" width="6.109375" customWidth="1"/>
    <col min="449" max="450" width="6.5546875" customWidth="1"/>
    <col min="451" max="451" width="17.109375" bestFit="1" customWidth="1"/>
    <col min="452" max="452" width="17" bestFit="1" customWidth="1"/>
    <col min="453" max="453" width="15.33203125" bestFit="1" customWidth="1"/>
    <col min="454" max="454" width="5.109375" bestFit="1" customWidth="1"/>
    <col min="455" max="455" width="6.21875" bestFit="1" customWidth="1"/>
    <col min="456" max="456" width="7" bestFit="1" customWidth="1"/>
    <col min="457" max="457" width="6" bestFit="1" customWidth="1"/>
    <col min="458" max="458" width="6" customWidth="1"/>
    <col min="459" max="459" width="8" bestFit="1" customWidth="1"/>
    <col min="460" max="460" width="13.6640625" bestFit="1" customWidth="1"/>
    <col min="461" max="461" width="15.77734375" bestFit="1" customWidth="1"/>
    <col min="462" max="462" width="4.5546875" style="57" customWidth="1"/>
    <col min="463" max="463" width="8" style="131" customWidth="1"/>
    <col min="464" max="464" width="4.6640625" customWidth="1"/>
    <col min="465" max="465" width="18.33203125" bestFit="1" customWidth="1"/>
    <col min="466" max="466" width="8.6640625" customWidth="1"/>
    <col min="467" max="467" width="6.6640625" customWidth="1"/>
    <col min="468" max="468" width="6" customWidth="1"/>
    <col min="469" max="469" width="5.5546875" customWidth="1"/>
    <col min="470" max="470" width="6.109375" customWidth="1"/>
    <col min="471" max="472" width="6.5546875" customWidth="1"/>
    <col min="473" max="473" width="17.109375" bestFit="1" customWidth="1"/>
    <col min="474" max="474" width="17" bestFit="1" customWidth="1"/>
    <col min="475" max="475" width="15.33203125" bestFit="1" customWidth="1"/>
    <col min="476" max="476" width="5.109375" bestFit="1" customWidth="1"/>
    <col min="477" max="477" width="6.21875" bestFit="1" customWidth="1"/>
    <col min="478" max="478" width="7" bestFit="1" customWidth="1"/>
    <col min="479" max="479" width="6" bestFit="1" customWidth="1"/>
    <col min="480" max="480" width="6" customWidth="1"/>
    <col min="481" max="481" width="8" bestFit="1" customWidth="1"/>
    <col min="482" max="482" width="13.6640625" bestFit="1" customWidth="1"/>
    <col min="483" max="483" width="15.77734375" bestFit="1" customWidth="1"/>
    <col min="484" max="484" width="4.5546875" style="57" customWidth="1"/>
  </cols>
  <sheetData>
    <row r="2" spans="1:484" ht="13.8">
      <c r="C2" s="3"/>
      <c r="D2" s="15"/>
      <c r="E2" s="15"/>
      <c r="F2" s="15"/>
      <c r="G2" s="15"/>
      <c r="H2" s="15"/>
      <c r="I2" s="15"/>
      <c r="J2" s="15"/>
      <c r="K2" s="1" t="s">
        <v>4</v>
      </c>
      <c r="L2" s="119">
        <v>2179</v>
      </c>
      <c r="M2" s="119"/>
      <c r="N2" s="119"/>
      <c r="O2" s="119"/>
      <c r="P2" s="119"/>
      <c r="Q2" s="119"/>
      <c r="R2" s="119"/>
      <c r="S2" s="119"/>
      <c r="T2" s="119"/>
      <c r="U2" s="119"/>
      <c r="V2" s="119"/>
      <c r="W2" s="119"/>
      <c r="X2" s="119"/>
      <c r="Y2" s="119"/>
      <c r="Z2" s="119"/>
      <c r="AA2" s="119"/>
      <c r="AB2" s="119"/>
      <c r="AC2" s="119"/>
      <c r="AD2" s="119"/>
      <c r="AE2" s="119"/>
      <c r="AF2" s="119"/>
      <c r="AG2" s="119"/>
      <c r="AH2" s="119">
        <v>2289</v>
      </c>
      <c r="AI2" s="119"/>
      <c r="AJ2" s="119"/>
      <c r="AK2" s="119"/>
      <c r="AL2" s="119"/>
      <c r="AM2" s="119"/>
      <c r="AN2" s="119"/>
      <c r="AO2" s="119"/>
      <c r="AP2" s="119"/>
      <c r="AQ2" s="119"/>
      <c r="AR2" s="119"/>
      <c r="AS2" s="119"/>
      <c r="AT2" s="119"/>
      <c r="AU2" s="119"/>
      <c r="AV2" s="119"/>
      <c r="AW2" s="119"/>
      <c r="AX2" s="119"/>
      <c r="AY2" s="119"/>
      <c r="AZ2" s="119"/>
      <c r="BA2" s="119"/>
      <c r="BB2" s="119"/>
      <c r="BC2" s="119"/>
      <c r="BD2" s="119">
        <v>2297</v>
      </c>
      <c r="BE2" s="119"/>
      <c r="BF2" s="119"/>
      <c r="BG2" s="119"/>
      <c r="BH2" s="119"/>
      <c r="BI2" s="119"/>
      <c r="BJ2" s="119"/>
      <c r="BK2" s="119"/>
      <c r="BL2" s="119"/>
      <c r="BM2" s="119"/>
      <c r="BN2" s="119"/>
      <c r="BO2" s="119"/>
      <c r="BP2" s="119"/>
      <c r="BQ2" s="119"/>
      <c r="BR2" s="119"/>
      <c r="BS2" s="119"/>
      <c r="BT2" s="119"/>
      <c r="BU2" s="119"/>
      <c r="BV2" s="119"/>
      <c r="BW2" s="119"/>
      <c r="BX2" s="119"/>
      <c r="BY2" s="119"/>
      <c r="BZ2" s="119">
        <v>2844</v>
      </c>
      <c r="CA2" s="119"/>
      <c r="CB2" s="119"/>
      <c r="CC2" s="119"/>
      <c r="CD2" s="119"/>
      <c r="CE2" s="119"/>
      <c r="CF2" s="119"/>
      <c r="CG2" s="119"/>
      <c r="CH2" s="119"/>
      <c r="CI2" s="119"/>
      <c r="CJ2" s="119"/>
      <c r="CK2" s="119"/>
      <c r="CL2" s="119"/>
      <c r="CM2" s="119"/>
      <c r="CN2" s="119"/>
      <c r="CO2" s="119"/>
      <c r="CP2" s="119"/>
      <c r="CQ2" s="119"/>
      <c r="CR2" s="119"/>
      <c r="CS2" s="119"/>
      <c r="CT2" s="119"/>
      <c r="CU2" s="119"/>
      <c r="CV2" s="119">
        <v>13079</v>
      </c>
      <c r="CW2" s="119"/>
      <c r="CX2" s="119"/>
      <c r="CY2" s="119"/>
      <c r="CZ2" s="119"/>
      <c r="DA2" s="119"/>
      <c r="DB2" s="119"/>
      <c r="DC2" s="119"/>
      <c r="DD2" s="119"/>
      <c r="DE2" s="119"/>
      <c r="DF2" s="119"/>
      <c r="DG2" s="119"/>
      <c r="DH2" s="119"/>
      <c r="DI2" s="119"/>
      <c r="DJ2" s="119"/>
      <c r="DK2" s="119"/>
      <c r="DL2" s="119"/>
      <c r="DM2" s="119"/>
      <c r="DN2" s="119"/>
      <c r="DO2" s="119"/>
      <c r="DP2" s="119"/>
      <c r="DQ2" s="119"/>
      <c r="DR2" s="119">
        <v>13132</v>
      </c>
      <c r="DS2" s="119"/>
      <c r="DT2" s="119"/>
      <c r="DU2" s="119"/>
      <c r="DV2" s="119"/>
      <c r="DW2" s="119"/>
      <c r="DX2" s="119"/>
      <c r="DY2" s="119"/>
      <c r="DZ2" s="119"/>
      <c r="EA2" s="119"/>
      <c r="EB2" s="119"/>
      <c r="EC2" s="119"/>
      <c r="ED2" s="119"/>
      <c r="EE2" s="119"/>
      <c r="EF2" s="119"/>
      <c r="EG2" s="119"/>
      <c r="EH2" s="119"/>
      <c r="EI2" s="119"/>
      <c r="EJ2" s="119"/>
      <c r="EK2" s="119"/>
      <c r="EL2" s="119"/>
      <c r="EM2" s="119"/>
      <c r="EN2" s="119">
        <v>13580</v>
      </c>
      <c r="EO2" s="119"/>
      <c r="EP2" s="119"/>
      <c r="EQ2" s="119"/>
      <c r="ER2" s="119"/>
      <c r="ES2" s="119"/>
      <c r="ET2" s="119"/>
      <c r="EU2" s="119"/>
      <c r="EV2" s="119"/>
      <c r="EW2" s="119"/>
      <c r="EX2" s="119"/>
      <c r="EY2" s="119"/>
      <c r="EZ2" s="119"/>
      <c r="FA2" s="119"/>
      <c r="FB2" s="119"/>
      <c r="FC2" s="119"/>
      <c r="FD2" s="119"/>
      <c r="FE2" s="119"/>
      <c r="FF2" s="119"/>
      <c r="FG2" s="119"/>
      <c r="FH2" s="119"/>
      <c r="FI2" s="119"/>
      <c r="FJ2" s="119">
        <v>19118</v>
      </c>
      <c r="FK2" s="119"/>
      <c r="FL2" s="119"/>
      <c r="FM2" s="119"/>
      <c r="FN2" s="119"/>
      <c r="FO2" s="119"/>
      <c r="FP2" s="119"/>
      <c r="FQ2" s="119"/>
      <c r="FR2" s="119"/>
      <c r="FS2" s="119"/>
      <c r="FT2" s="119"/>
      <c r="FU2" s="119"/>
      <c r="FV2" s="119"/>
      <c r="FW2" s="119"/>
      <c r="FX2" s="119"/>
      <c r="FY2" s="119"/>
      <c r="FZ2" s="119"/>
      <c r="GA2" s="119"/>
      <c r="GB2" s="119"/>
      <c r="GC2" s="119"/>
      <c r="GD2" s="119"/>
      <c r="GE2" s="119"/>
      <c r="GF2" s="119">
        <v>19183</v>
      </c>
      <c r="GG2" s="119"/>
      <c r="GH2" s="119"/>
      <c r="GI2" s="119"/>
      <c r="GJ2" s="119"/>
      <c r="GK2" s="119"/>
      <c r="GL2" s="119"/>
      <c r="GM2" s="119"/>
      <c r="GN2" s="119"/>
      <c r="GO2" s="119"/>
      <c r="GP2" s="119"/>
      <c r="GQ2" s="119"/>
      <c r="GR2" s="119"/>
      <c r="GS2" s="119"/>
      <c r="GT2" s="119"/>
      <c r="GU2" s="119"/>
      <c r="GV2" s="119"/>
      <c r="GW2" s="119"/>
      <c r="GX2" s="119"/>
      <c r="GY2" s="119"/>
      <c r="GZ2" s="119"/>
      <c r="HA2" s="119"/>
      <c r="HB2" s="119">
        <v>21557</v>
      </c>
      <c r="HC2" s="119"/>
      <c r="HD2" s="119"/>
      <c r="HE2" s="119"/>
      <c r="HF2" s="119"/>
      <c r="HG2" s="119"/>
      <c r="HH2" s="119"/>
      <c r="HI2" s="119"/>
      <c r="HJ2" s="119"/>
      <c r="HK2" s="119"/>
      <c r="HL2" s="119"/>
      <c r="HM2" s="119"/>
      <c r="HN2" s="119"/>
      <c r="HO2" s="119"/>
      <c r="HP2" s="119"/>
      <c r="HQ2" s="119"/>
      <c r="HR2" s="119"/>
      <c r="HS2" s="119"/>
      <c r="HT2" s="119"/>
      <c r="HU2" s="119"/>
      <c r="HV2" s="119"/>
      <c r="HW2" s="119"/>
      <c r="HX2" s="119">
        <v>21558</v>
      </c>
      <c r="HY2" s="119"/>
      <c r="HZ2" s="119"/>
      <c r="IA2" s="119"/>
      <c r="IB2" s="119"/>
      <c r="IC2" s="119"/>
      <c r="ID2" s="119"/>
      <c r="IE2" s="119"/>
      <c r="IF2" s="119"/>
      <c r="IG2" s="119"/>
      <c r="IH2" s="119"/>
      <c r="II2" s="119"/>
      <c r="IJ2" s="119"/>
      <c r="IK2" s="119"/>
      <c r="IL2" s="119"/>
      <c r="IM2" s="119"/>
      <c r="IN2" s="119"/>
      <c r="IO2" s="119"/>
      <c r="IP2" s="119"/>
      <c r="IQ2" s="119"/>
      <c r="IR2" s="119"/>
      <c r="IS2" s="119"/>
      <c r="IT2" s="119">
        <v>22010</v>
      </c>
      <c r="IU2" s="119"/>
      <c r="IV2" s="119"/>
      <c r="IW2" s="119"/>
      <c r="IX2" s="119"/>
      <c r="IY2" s="119"/>
      <c r="IZ2" s="119"/>
      <c r="JA2" s="119"/>
      <c r="JB2" s="119"/>
      <c r="JC2" s="119"/>
      <c r="JD2" s="119"/>
      <c r="JE2" s="119"/>
      <c r="JF2" s="119"/>
      <c r="JG2" s="119"/>
      <c r="JH2" s="119"/>
      <c r="JI2" s="119"/>
      <c r="JJ2" s="119"/>
      <c r="JK2" s="119"/>
      <c r="JL2" s="119"/>
      <c r="JM2" s="119"/>
      <c r="JN2" s="119"/>
      <c r="JO2" s="119"/>
      <c r="JP2" s="119">
        <v>23065</v>
      </c>
      <c r="JQ2" s="119"/>
      <c r="JR2" s="119"/>
      <c r="JS2" s="119"/>
      <c r="JT2" s="119"/>
      <c r="JU2" s="119"/>
      <c r="JV2" s="119"/>
      <c r="JW2" s="119"/>
      <c r="JX2" s="119"/>
      <c r="JY2" s="119"/>
      <c r="JZ2" s="119"/>
      <c r="KA2" s="119"/>
      <c r="KB2" s="119"/>
      <c r="KC2" s="119"/>
      <c r="KD2" s="119"/>
      <c r="KE2" s="119"/>
      <c r="KF2" s="119"/>
      <c r="KG2" s="119"/>
      <c r="KH2" s="119"/>
      <c r="KI2" s="119"/>
      <c r="KJ2" s="119"/>
      <c r="KK2" s="119"/>
      <c r="KL2" s="119">
        <v>25472</v>
      </c>
      <c r="KM2" s="119"/>
      <c r="KN2" s="119"/>
      <c r="KO2" s="119"/>
      <c r="KP2" s="119"/>
      <c r="KQ2" s="119"/>
      <c r="KR2" s="119"/>
      <c r="KS2" s="119"/>
      <c r="KT2" s="119"/>
      <c r="KU2" s="119"/>
      <c r="KV2" s="119"/>
      <c r="KW2" s="119"/>
      <c r="KX2" s="119"/>
      <c r="KY2" s="119"/>
      <c r="KZ2" s="119"/>
      <c r="LA2" s="119"/>
      <c r="LB2" s="119"/>
      <c r="LC2" s="119"/>
      <c r="LD2" s="119"/>
      <c r="LE2" s="119"/>
      <c r="LF2" s="119"/>
      <c r="LG2" s="119"/>
      <c r="LH2" s="119">
        <v>25673</v>
      </c>
      <c r="LI2" s="119"/>
      <c r="LJ2" s="119"/>
      <c r="LK2" s="119"/>
      <c r="LL2" s="119"/>
      <c r="LM2" s="119"/>
      <c r="LN2" s="119"/>
      <c r="LO2" s="119"/>
      <c r="LP2" s="119"/>
      <c r="LQ2" s="119"/>
      <c r="LR2" s="119"/>
      <c r="LS2" s="119"/>
      <c r="LT2" s="119"/>
      <c r="LU2" s="119"/>
      <c r="LV2" s="119"/>
      <c r="LW2" s="119"/>
      <c r="LX2" s="119"/>
      <c r="LY2" s="119"/>
      <c r="LZ2" s="119"/>
      <c r="MA2" s="119"/>
      <c r="MB2" s="119"/>
      <c r="MC2" s="119"/>
      <c r="MD2" s="119">
        <v>30596</v>
      </c>
      <c r="ME2" s="119"/>
      <c r="MF2" s="119"/>
      <c r="MG2" s="119"/>
      <c r="MH2" s="119"/>
      <c r="MI2" s="119"/>
      <c r="MJ2" s="119"/>
      <c r="MK2" s="119"/>
      <c r="ML2" s="119"/>
      <c r="MM2" s="119"/>
      <c r="MN2" s="119"/>
      <c r="MO2" s="119"/>
      <c r="MP2" s="119"/>
      <c r="MQ2" s="119"/>
      <c r="MR2" s="119"/>
      <c r="MS2" s="119"/>
      <c r="MT2" s="119"/>
      <c r="MU2" s="119"/>
      <c r="MV2" s="119"/>
      <c r="MW2" s="119"/>
      <c r="MX2" s="119"/>
      <c r="MY2" s="119"/>
      <c r="MZ2" s="119">
        <v>30623</v>
      </c>
      <c r="NA2" s="119"/>
      <c r="NB2" s="119"/>
      <c r="NC2" s="119"/>
      <c r="ND2" s="119"/>
      <c r="NE2" s="119"/>
      <c r="NF2" s="119"/>
      <c r="NG2" s="119"/>
      <c r="NH2" s="119"/>
      <c r="NI2" s="119"/>
      <c r="NJ2" s="119"/>
      <c r="NK2" s="119"/>
      <c r="NL2" s="119"/>
      <c r="NM2" s="119"/>
      <c r="NN2" s="119"/>
      <c r="NO2" s="119"/>
      <c r="NP2" s="119"/>
      <c r="NQ2" s="119"/>
      <c r="NR2" s="119"/>
      <c r="NS2" s="119"/>
      <c r="NT2" s="119"/>
      <c r="NU2" s="119"/>
      <c r="NV2" s="119">
        <v>33122</v>
      </c>
      <c r="NW2" s="119"/>
      <c r="NX2" s="119"/>
      <c r="NY2" s="119"/>
      <c r="NZ2" s="119"/>
      <c r="OA2" s="119"/>
      <c r="OB2" s="119"/>
      <c r="OC2" s="119"/>
      <c r="OD2" s="119"/>
      <c r="OE2" s="119"/>
      <c r="OF2" s="119"/>
      <c r="OG2" s="119"/>
      <c r="OH2" s="119"/>
      <c r="OI2" s="119"/>
      <c r="OJ2" s="119"/>
      <c r="OK2" s="119"/>
      <c r="OL2" s="119"/>
      <c r="OM2" s="119"/>
      <c r="ON2" s="119"/>
      <c r="OO2" s="119"/>
      <c r="OP2" s="119"/>
      <c r="OQ2" s="119"/>
      <c r="OR2" s="119">
        <v>36541</v>
      </c>
      <c r="OS2" s="119"/>
      <c r="OT2" s="119"/>
      <c r="OU2" s="119"/>
      <c r="OV2" s="119"/>
      <c r="OW2" s="119"/>
      <c r="OX2" s="119"/>
      <c r="OY2" s="119"/>
      <c r="OZ2" s="119"/>
      <c r="PA2" s="119"/>
      <c r="PB2" s="119"/>
      <c r="PC2" s="119"/>
      <c r="PD2" s="119"/>
      <c r="PE2" s="119"/>
      <c r="PF2" s="119"/>
      <c r="PG2" s="119"/>
      <c r="PH2" s="119"/>
      <c r="PI2" s="119"/>
      <c r="PJ2" s="119"/>
      <c r="PK2" s="119"/>
      <c r="PL2" s="119"/>
      <c r="PM2" s="119"/>
      <c r="PN2" s="119">
        <v>36982</v>
      </c>
      <c r="PO2" s="119"/>
      <c r="PP2" s="119"/>
      <c r="PQ2" s="119"/>
      <c r="PR2" s="119"/>
      <c r="PS2" s="119"/>
      <c r="PT2" s="119"/>
      <c r="PU2" s="119"/>
      <c r="PV2" s="119"/>
      <c r="PW2" s="119"/>
      <c r="PX2" s="119"/>
      <c r="PY2" s="119"/>
      <c r="PZ2" s="119"/>
      <c r="QA2" s="119"/>
      <c r="QB2" s="119"/>
      <c r="QC2" s="119"/>
      <c r="QD2" s="119"/>
      <c r="QE2" s="119"/>
      <c r="QF2" s="119"/>
      <c r="QG2" s="119"/>
      <c r="QH2" s="119"/>
      <c r="QI2" s="119"/>
      <c r="QJ2" s="119">
        <v>38106</v>
      </c>
      <c r="QK2" s="119"/>
      <c r="QL2" s="119"/>
      <c r="QM2" s="119"/>
      <c r="QN2" s="119"/>
      <c r="QO2" s="119"/>
      <c r="QP2" s="119"/>
      <c r="QQ2" s="119"/>
      <c r="QR2" s="119"/>
      <c r="QS2" s="119"/>
      <c r="QT2" s="119"/>
      <c r="QU2" s="119"/>
      <c r="QV2" s="119"/>
      <c r="QW2" s="119"/>
      <c r="QX2" s="119"/>
      <c r="QY2" s="119"/>
      <c r="QZ2" s="119"/>
      <c r="RA2" s="119"/>
      <c r="RB2" s="119"/>
      <c r="RC2" s="119"/>
      <c r="RD2" s="119"/>
      <c r="RE2" s="119"/>
      <c r="RF2" s="119">
        <v>39462</v>
      </c>
      <c r="RG2" s="119"/>
      <c r="RH2" s="119"/>
      <c r="RI2" s="119"/>
      <c r="RJ2" s="119"/>
      <c r="RK2" s="119"/>
      <c r="RL2" s="119"/>
      <c r="RM2" s="119"/>
      <c r="RN2" s="119"/>
      <c r="RO2" s="119"/>
      <c r="RP2" s="119"/>
    </row>
    <row r="3" spans="1:484" ht="13.8">
      <c r="A3" s="204"/>
      <c r="B3" s="16"/>
      <c r="C3" s="2"/>
      <c r="D3" s="17"/>
      <c r="E3" s="198"/>
      <c r="F3" s="198"/>
      <c r="G3" s="17"/>
      <c r="H3" s="17"/>
      <c r="I3" s="17"/>
      <c r="J3" s="17"/>
      <c r="K3" s="1" t="s">
        <v>5</v>
      </c>
      <c r="L3" s="96" t="str">
        <f>VLOOKUP(L2,ÇİZELGE!$A:$H,2,FALSE)</f>
        <v>RÜSTEM ÖZCAN</v>
      </c>
      <c r="M3" s="96"/>
      <c r="Q3" s="114">
        <f>L2</f>
        <v>2179</v>
      </c>
      <c r="R3" s="114"/>
      <c r="S3" s="114"/>
      <c r="T3" s="114"/>
      <c r="U3" s="114"/>
      <c r="W3" s="204"/>
      <c r="X3" s="16"/>
      <c r="Y3" s="2"/>
      <c r="Z3" s="17"/>
      <c r="AA3" s="198"/>
      <c r="AB3" s="198"/>
      <c r="AC3" s="17"/>
      <c r="AD3" s="17"/>
      <c r="AE3" s="17"/>
      <c r="AF3" s="17"/>
      <c r="AG3" s="1" t="s">
        <v>5</v>
      </c>
      <c r="AH3" s="96" t="str">
        <f>VLOOKUP(AH2,ÇİZELGE!$A:$H,2,FALSE)</f>
        <v>TEVFİK UYSAL</v>
      </c>
      <c r="AI3" s="96"/>
      <c r="AM3" s="114">
        <f>AH2</f>
        <v>2289</v>
      </c>
      <c r="AN3" s="114"/>
      <c r="AO3" s="114"/>
      <c r="AP3" s="114"/>
      <c r="AQ3" s="114"/>
      <c r="AS3" s="204"/>
      <c r="AT3" s="16"/>
      <c r="AU3" s="2"/>
      <c r="AV3" s="17"/>
      <c r="AW3" s="198"/>
      <c r="AX3" s="198"/>
      <c r="AY3" s="17"/>
      <c r="AZ3" s="17"/>
      <c r="BA3" s="17"/>
      <c r="BB3" s="17"/>
      <c r="BC3" s="1" t="s">
        <v>5</v>
      </c>
      <c r="BD3" s="96" t="str">
        <f>VLOOKUP(BD2,ÇİZELGE!$A:$H,2,FALSE)</f>
        <v>ŞENOL ÇAKMAK</v>
      </c>
      <c r="BE3" s="96"/>
      <c r="BI3" s="114">
        <f t="shared" ref="BI3" si="0">BD2</f>
        <v>2297</v>
      </c>
      <c r="BJ3" s="114"/>
      <c r="BK3" s="114"/>
      <c r="BL3" s="114"/>
      <c r="BM3" s="114"/>
      <c r="BO3" s="204"/>
      <c r="BP3" s="16"/>
      <c r="BQ3" s="2"/>
      <c r="BR3" s="17"/>
      <c r="BS3" s="198"/>
      <c r="BT3" s="198"/>
      <c r="BU3" s="17"/>
      <c r="BV3" s="17"/>
      <c r="BW3" s="17"/>
      <c r="BX3" s="17"/>
      <c r="BY3" s="1" t="s">
        <v>5</v>
      </c>
      <c r="BZ3" s="96" t="str">
        <f>VLOOKUP(BZ2,ÇİZELGE!$A:$H,2,FALSE)</f>
        <v>MUSTAFA EREN</v>
      </c>
      <c r="CA3" s="96"/>
      <c r="CE3" s="114">
        <f t="shared" ref="CE3" si="1">BZ2</f>
        <v>2844</v>
      </c>
      <c r="CF3" s="114"/>
      <c r="CG3" s="114"/>
      <c r="CH3" s="114"/>
      <c r="CI3" s="114"/>
      <c r="CK3" s="204"/>
      <c r="CL3" s="16"/>
      <c r="CM3" s="2"/>
      <c r="CN3" s="17"/>
      <c r="CO3" s="198"/>
      <c r="CP3" s="198"/>
      <c r="CQ3" s="17"/>
      <c r="CR3" s="17"/>
      <c r="CS3" s="17"/>
      <c r="CT3" s="17"/>
      <c r="CU3" s="1" t="s">
        <v>5</v>
      </c>
      <c r="CV3" s="96" t="str">
        <f>VLOOKUP(CV2,ÇİZELGE!$A:$H,2,FALSE)</f>
        <v>VOLKAN TOKA</v>
      </c>
      <c r="CW3" s="96"/>
      <c r="DA3" s="114">
        <f t="shared" ref="DA3" si="2">CV2</f>
        <v>13079</v>
      </c>
      <c r="DB3" s="114"/>
      <c r="DC3" s="114"/>
      <c r="DD3" s="114"/>
      <c r="DE3" s="114"/>
      <c r="DG3" s="204"/>
      <c r="DH3" s="16"/>
      <c r="DI3" s="2"/>
      <c r="DJ3" s="17"/>
      <c r="DK3" s="198"/>
      <c r="DL3" s="198"/>
      <c r="DM3" s="17"/>
      <c r="DN3" s="17"/>
      <c r="DO3" s="17"/>
      <c r="DP3" s="17"/>
      <c r="DQ3" s="1" t="s">
        <v>5</v>
      </c>
      <c r="DR3" s="96" t="str">
        <f>VLOOKUP(DR2,ÇİZELGE!$A:$H,2,FALSE)</f>
        <v>FİKRET DÜNDAR</v>
      </c>
      <c r="DS3" s="96"/>
      <c r="DW3" s="114">
        <f t="shared" ref="DW3" si="3">DR2</f>
        <v>13132</v>
      </c>
      <c r="DX3" s="114"/>
      <c r="DY3" s="114"/>
      <c r="DZ3" s="114"/>
      <c r="EA3" s="114"/>
      <c r="EC3" s="204"/>
      <c r="ED3" s="16"/>
      <c r="EE3" s="2"/>
      <c r="EF3" s="17"/>
      <c r="EG3" s="198"/>
      <c r="EH3" s="198"/>
      <c r="EI3" s="17"/>
      <c r="EJ3" s="17"/>
      <c r="EK3" s="17"/>
      <c r="EL3" s="17"/>
      <c r="EM3" s="1" t="s">
        <v>5</v>
      </c>
      <c r="EN3" s="96" t="str">
        <f>VLOOKUP(EN2,ÇİZELGE!$A:$H,2,FALSE)</f>
        <v>MUHAMMET DEMİREL</v>
      </c>
      <c r="EO3" s="96"/>
      <c r="ES3" s="114">
        <f t="shared" ref="ES3" si="4">EN2</f>
        <v>13580</v>
      </c>
      <c r="ET3" s="114"/>
      <c r="EU3" s="114"/>
      <c r="EV3" s="114"/>
      <c r="EW3" s="114"/>
      <c r="EY3" s="204"/>
      <c r="EZ3" s="16"/>
      <c r="FA3" s="2"/>
      <c r="FB3" s="17"/>
      <c r="FC3" s="198"/>
      <c r="FD3" s="198"/>
      <c r="FE3" s="17"/>
      <c r="FF3" s="17"/>
      <c r="FG3" s="17"/>
      <c r="FH3" s="17"/>
      <c r="FI3" s="1" t="s">
        <v>5</v>
      </c>
      <c r="FJ3" s="96" t="str">
        <f>VLOOKUP(FJ2,ÇİZELGE!$A:$H,2,FALSE)</f>
        <v>NADİR KURTULDU</v>
      </c>
      <c r="FK3" s="96"/>
      <c r="FO3" s="114">
        <f t="shared" ref="FO3" si="5">FJ2</f>
        <v>19118</v>
      </c>
      <c r="FP3" s="114"/>
      <c r="FQ3" s="114"/>
      <c r="FR3" s="114"/>
      <c r="FS3" s="114"/>
      <c r="FU3" s="204"/>
      <c r="FV3" s="16"/>
      <c r="FW3" s="2"/>
      <c r="FX3" s="17"/>
      <c r="FY3" s="198"/>
      <c r="FZ3" s="198"/>
      <c r="GA3" s="17"/>
      <c r="GB3" s="17"/>
      <c r="GC3" s="17"/>
      <c r="GD3" s="17"/>
      <c r="GE3" s="1" t="s">
        <v>5</v>
      </c>
      <c r="GF3" s="96" t="str">
        <f>VLOOKUP(GF2,ÇİZELGE!$A:$H,2,FALSE)</f>
        <v>BASRİ DURGUN</v>
      </c>
      <c r="GG3" s="96"/>
      <c r="GK3" s="114">
        <f t="shared" ref="GK3" si="6">GF2</f>
        <v>19183</v>
      </c>
      <c r="GL3" s="114"/>
      <c r="GM3" s="114"/>
      <c r="GN3" s="114"/>
      <c r="GO3" s="114"/>
      <c r="GQ3" s="204"/>
      <c r="GR3" s="16"/>
      <c r="GS3" s="2"/>
      <c r="GT3" s="17"/>
      <c r="GU3" s="198"/>
      <c r="GV3" s="198"/>
      <c r="GW3" s="17"/>
      <c r="GX3" s="17"/>
      <c r="GY3" s="17"/>
      <c r="GZ3" s="17"/>
      <c r="HA3" s="1" t="s">
        <v>5</v>
      </c>
      <c r="HB3" s="96" t="str">
        <f>VLOOKUP(HB2,ÇİZELGE!$A:$H,2,FALSE)</f>
        <v>RIDVAN ÖNCÜ</v>
      </c>
      <c r="HC3" s="96"/>
      <c r="HG3" s="114">
        <f t="shared" ref="HG3" si="7">HB2</f>
        <v>21557</v>
      </c>
      <c r="HH3" s="114"/>
      <c r="HI3" s="114"/>
      <c r="HJ3" s="114"/>
      <c r="HK3" s="114"/>
      <c r="HM3" s="204"/>
      <c r="HN3" s="16"/>
      <c r="HO3" s="2"/>
      <c r="HP3" s="17"/>
      <c r="HQ3" s="198"/>
      <c r="HR3" s="198"/>
      <c r="HS3" s="17"/>
      <c r="HT3" s="17"/>
      <c r="HU3" s="17"/>
      <c r="HV3" s="17"/>
      <c r="HW3" s="1" t="s">
        <v>5</v>
      </c>
      <c r="HX3" s="96" t="str">
        <f>VLOOKUP(HX2,ÇİZELGE!$A:$H,2,FALSE)</f>
        <v>HASAN USLU</v>
      </c>
      <c r="HY3" s="96"/>
      <c r="IC3" s="114">
        <f t="shared" ref="IC3" si="8">HX2</f>
        <v>21558</v>
      </c>
      <c r="ID3" s="114"/>
      <c r="IE3" s="114"/>
      <c r="IF3" s="114"/>
      <c r="IG3" s="114"/>
      <c r="II3" s="204"/>
      <c r="IJ3" s="16"/>
      <c r="IK3" s="2"/>
      <c r="IL3" s="17"/>
      <c r="IM3" s="198"/>
      <c r="IN3" s="198"/>
      <c r="IO3" s="17"/>
      <c r="IP3" s="17"/>
      <c r="IQ3" s="17"/>
      <c r="IR3" s="17"/>
      <c r="IS3" s="1" t="s">
        <v>5</v>
      </c>
      <c r="IT3" s="96" t="str">
        <f>VLOOKUP(IT2,ÇİZELGE!$A:$H,2,FALSE)</f>
        <v>ALİ BEYGE</v>
      </c>
      <c r="IU3" s="96"/>
      <c r="IY3" s="114">
        <f t="shared" ref="IY3" si="9">IT2</f>
        <v>22010</v>
      </c>
      <c r="IZ3" s="114"/>
      <c r="JA3" s="114"/>
      <c r="JB3" s="114"/>
      <c r="JC3" s="114"/>
      <c r="JE3" s="204"/>
      <c r="JF3" s="16"/>
      <c r="JG3" s="2"/>
      <c r="JH3" s="17"/>
      <c r="JI3" s="198"/>
      <c r="JJ3" s="198"/>
      <c r="JK3" s="17"/>
      <c r="JL3" s="17"/>
      <c r="JM3" s="17"/>
      <c r="JN3" s="17"/>
      <c r="JO3" s="1" t="s">
        <v>5</v>
      </c>
      <c r="JP3" s="96" t="str">
        <f>VLOOKUP(JP2,ÇİZELGE!$A:$H,2,FALSE)</f>
        <v>SOYDAN BEREKET</v>
      </c>
      <c r="JQ3" s="96"/>
      <c r="JU3" s="114">
        <f t="shared" ref="JU3" si="10">JP2</f>
        <v>23065</v>
      </c>
      <c r="JV3" s="114"/>
      <c r="JW3" s="114"/>
      <c r="JX3" s="114"/>
      <c r="JY3" s="114"/>
      <c r="KA3" s="204"/>
      <c r="KB3" s="16"/>
      <c r="KC3" s="2"/>
      <c r="KD3" s="17"/>
      <c r="KE3" s="198"/>
      <c r="KF3" s="198"/>
      <c r="KG3" s="17"/>
      <c r="KH3" s="17"/>
      <c r="KI3" s="17"/>
      <c r="KJ3" s="17"/>
      <c r="KK3" s="1" t="s">
        <v>5</v>
      </c>
      <c r="KL3" s="96" t="str">
        <f>VLOOKUP(KL2,ÇİZELGE!$A:$H,2,FALSE)</f>
        <v>MUHARREM KIRKGÜL</v>
      </c>
      <c r="KM3" s="96"/>
      <c r="KQ3" s="114">
        <f t="shared" ref="KQ3" si="11">KL2</f>
        <v>25472</v>
      </c>
      <c r="KR3" s="114"/>
      <c r="KS3" s="114"/>
      <c r="KT3" s="114"/>
      <c r="KU3" s="114"/>
      <c r="KW3" s="204"/>
      <c r="KX3" s="16"/>
      <c r="KY3" s="2"/>
      <c r="KZ3" s="17"/>
      <c r="LA3" s="198"/>
      <c r="LB3" s="198"/>
      <c r="LC3" s="17"/>
      <c r="LD3" s="17"/>
      <c r="LE3" s="17"/>
      <c r="LF3" s="17"/>
      <c r="LG3" s="1" t="s">
        <v>5</v>
      </c>
      <c r="LH3" s="96" t="str">
        <f>VLOOKUP(LH2,ÇİZELGE!$A:$H,2,FALSE)</f>
        <v>KERİM DENGİZ</v>
      </c>
      <c r="LI3" s="96"/>
      <c r="LM3" s="114">
        <f t="shared" ref="LM3" si="12">LH2</f>
        <v>25673</v>
      </c>
      <c r="LN3" s="114"/>
      <c r="LO3" s="114"/>
      <c r="LP3" s="114"/>
      <c r="LQ3" s="114"/>
      <c r="LS3" s="204"/>
      <c r="LT3" s="16"/>
      <c r="LU3" s="2"/>
      <c r="LV3" s="17"/>
      <c r="LW3" s="198"/>
      <c r="LX3" s="198"/>
      <c r="LY3" s="17"/>
      <c r="LZ3" s="17"/>
      <c r="MA3" s="17"/>
      <c r="MB3" s="17"/>
      <c r="MC3" s="1" t="s">
        <v>5</v>
      </c>
      <c r="MD3" s="96" t="str">
        <f>VLOOKUP(MD2,ÇİZELGE!$A:$H,2,FALSE)</f>
        <v>GÜLSÜM ÖZBURUN</v>
      </c>
      <c r="ME3" s="96"/>
      <c r="MI3" s="114">
        <f t="shared" ref="MI3" si="13">MD2</f>
        <v>30596</v>
      </c>
      <c r="MJ3" s="114"/>
      <c r="MK3" s="114"/>
      <c r="ML3" s="114"/>
      <c r="MM3" s="114"/>
      <c r="MO3" s="204"/>
      <c r="MP3" s="16"/>
      <c r="MQ3" s="2"/>
      <c r="MR3" s="17"/>
      <c r="MS3" s="198"/>
      <c r="MT3" s="198"/>
      <c r="MU3" s="17"/>
      <c r="MV3" s="17"/>
      <c r="MW3" s="17"/>
      <c r="MX3" s="17"/>
      <c r="MY3" s="1" t="s">
        <v>5</v>
      </c>
      <c r="MZ3" s="96" t="str">
        <f>VLOOKUP(MZ2,ÇİZELGE!$A:$H,2,FALSE)</f>
        <v>TANER GELDEÇ</v>
      </c>
      <c r="NA3" s="96"/>
      <c r="NE3" s="114">
        <f t="shared" ref="NE3" si="14">MZ2</f>
        <v>30623</v>
      </c>
      <c r="NF3" s="114"/>
      <c r="NG3" s="114"/>
      <c r="NH3" s="114"/>
      <c r="NI3" s="114"/>
      <c r="NK3" s="204"/>
      <c r="NL3" s="16"/>
      <c r="NM3" s="2"/>
      <c r="NN3" s="17"/>
      <c r="NO3" s="198"/>
      <c r="NP3" s="198"/>
      <c r="NQ3" s="17"/>
      <c r="NR3" s="17"/>
      <c r="NS3" s="17"/>
      <c r="NT3" s="17"/>
      <c r="NU3" s="1" t="s">
        <v>5</v>
      </c>
      <c r="NV3" s="96" t="str">
        <f>VLOOKUP(NV2,ÇİZELGE!$A:$H,2,FALSE)</f>
        <v>HASAN HÜSEYİN ÖNCÜ</v>
      </c>
      <c r="NW3" s="96"/>
      <c r="OA3" s="114">
        <f t="shared" ref="OA3" si="15">NV2</f>
        <v>33122</v>
      </c>
      <c r="OB3" s="114"/>
      <c r="OC3" s="114"/>
      <c r="OD3" s="114"/>
      <c r="OE3" s="114"/>
      <c r="OG3" s="204"/>
      <c r="OH3" s="16"/>
      <c r="OI3" s="2"/>
      <c r="OJ3" s="17"/>
      <c r="OK3" s="198"/>
      <c r="OL3" s="198"/>
      <c r="OM3" s="17"/>
      <c r="ON3" s="17"/>
      <c r="OO3" s="17"/>
      <c r="OP3" s="17"/>
      <c r="OQ3" s="1" t="s">
        <v>5</v>
      </c>
      <c r="OR3" s="96" t="str">
        <f>VLOOKUP(OR2,ÇİZELGE!$A:$H,2,FALSE)</f>
        <v>HASAN HÜSEYİN BULUT</v>
      </c>
      <c r="OS3" s="96"/>
      <c r="OW3" s="114">
        <f t="shared" ref="OW3" si="16">OR2</f>
        <v>36541</v>
      </c>
      <c r="OX3" s="114"/>
      <c r="OY3" s="114"/>
      <c r="OZ3" s="114"/>
      <c r="PA3" s="114"/>
      <c r="PC3" s="204"/>
      <c r="PD3" s="16"/>
      <c r="PE3" s="2"/>
      <c r="PF3" s="17"/>
      <c r="PG3" s="198"/>
      <c r="PH3" s="198"/>
      <c r="PI3" s="17"/>
      <c r="PJ3" s="17"/>
      <c r="PK3" s="17"/>
      <c r="PL3" s="17"/>
      <c r="PM3" s="1" t="s">
        <v>5</v>
      </c>
      <c r="PN3" s="96" t="str">
        <f>VLOOKUP(PN2,ÇİZELGE!$A:$H,2,FALSE)</f>
        <v>TUNCAY ERYILMAZ</v>
      </c>
      <c r="PO3" s="96"/>
      <c r="PS3" s="114">
        <f t="shared" ref="PS3" si="17">PN2</f>
        <v>36982</v>
      </c>
      <c r="PT3" s="114"/>
      <c r="PU3" s="114"/>
      <c r="PV3" s="114"/>
      <c r="PW3" s="114"/>
      <c r="PY3" s="204"/>
      <c r="PZ3" s="16"/>
      <c r="QA3" s="2"/>
      <c r="QB3" s="17"/>
      <c r="QC3" s="198"/>
      <c r="QD3" s="198"/>
      <c r="QE3" s="17"/>
      <c r="QF3" s="17"/>
      <c r="QG3" s="17"/>
      <c r="QH3" s="17"/>
      <c r="QI3" s="1" t="s">
        <v>5</v>
      </c>
      <c r="QJ3" s="96" t="str">
        <f>VLOOKUP(QJ2,ÇİZELGE!$A:$H,2,FALSE)</f>
        <v>ABDÜLBAKİ ATAY</v>
      </c>
      <c r="QK3" s="96"/>
      <c r="QO3" s="114">
        <f t="shared" ref="QO3" si="18">QJ2</f>
        <v>38106</v>
      </c>
      <c r="QP3" s="114"/>
      <c r="QQ3" s="114"/>
      <c r="QR3" s="114"/>
      <c r="QS3" s="114"/>
      <c r="QU3" s="204"/>
      <c r="QV3" s="16"/>
      <c r="QW3" s="2"/>
      <c r="QX3" s="17"/>
      <c r="QY3" s="198"/>
      <c r="QZ3" s="198"/>
      <c r="RA3" s="17"/>
      <c r="RB3" s="17"/>
      <c r="RC3" s="17"/>
      <c r="RD3" s="17"/>
      <c r="RE3" s="1" t="s">
        <v>5</v>
      </c>
      <c r="RF3" s="96" t="str">
        <f>VLOOKUP(RF2,ÇİZELGE!$A:$H,2,FALSE)</f>
        <v>MUSTAFA YÜKSEL</v>
      </c>
      <c r="RG3" s="96"/>
      <c r="RK3" s="114">
        <f t="shared" ref="RK3" si="19">RF2</f>
        <v>39462</v>
      </c>
      <c r="RL3" s="114"/>
      <c r="RM3" s="114"/>
      <c r="RN3" s="114"/>
      <c r="RO3" s="114"/>
    </row>
    <row r="4" spans="1:484" ht="13.8">
      <c r="A4" s="204"/>
      <c r="B4" s="16"/>
      <c r="C4" s="2"/>
      <c r="D4" s="17"/>
      <c r="E4" s="17"/>
      <c r="F4" s="17"/>
      <c r="G4" s="17"/>
      <c r="H4" s="17"/>
      <c r="I4" s="17"/>
      <c r="J4" s="17"/>
      <c r="K4" s="1" t="s">
        <v>6</v>
      </c>
      <c r="L4" s="96" t="s">
        <v>73</v>
      </c>
      <c r="M4" s="96"/>
      <c r="Q4" s="114"/>
      <c r="R4" s="114"/>
      <c r="S4" s="114"/>
      <c r="T4" s="114"/>
      <c r="U4" s="114"/>
      <c r="W4" s="204"/>
      <c r="X4" s="16"/>
      <c r="Y4" s="2"/>
      <c r="Z4" s="17"/>
      <c r="AA4" s="17"/>
      <c r="AB4" s="17"/>
      <c r="AC4" s="17"/>
      <c r="AD4" s="17"/>
      <c r="AE4" s="17"/>
      <c r="AF4" s="17"/>
      <c r="AG4" s="1" t="s">
        <v>6</v>
      </c>
      <c r="AH4" s="96" t="s">
        <v>73</v>
      </c>
      <c r="AI4" s="96"/>
      <c r="AM4" s="114"/>
      <c r="AN4" s="114"/>
      <c r="AO4" s="114"/>
      <c r="AP4" s="114"/>
      <c r="AQ4" s="114"/>
      <c r="AS4" s="204"/>
      <c r="AT4" s="16"/>
      <c r="AU4" s="2"/>
      <c r="AV4" s="17"/>
      <c r="AW4" s="17"/>
      <c r="AX4" s="17"/>
      <c r="AY4" s="17"/>
      <c r="AZ4" s="17"/>
      <c r="BA4" s="17"/>
      <c r="BB4" s="17"/>
      <c r="BC4" s="1" t="s">
        <v>6</v>
      </c>
      <c r="BD4" s="96" t="s">
        <v>144</v>
      </c>
      <c r="BE4" s="96"/>
      <c r="BI4" s="114"/>
      <c r="BJ4" s="114"/>
      <c r="BK4" s="114"/>
      <c r="BL4" s="114"/>
      <c r="BM4" s="114"/>
      <c r="BO4" s="204"/>
      <c r="BP4" s="16"/>
      <c r="BQ4" s="2"/>
      <c r="BR4" s="17"/>
      <c r="BS4" s="17"/>
      <c r="BT4" s="17"/>
      <c r="BU4" s="17"/>
      <c r="BV4" s="17"/>
      <c r="BW4" s="17"/>
      <c r="BX4" s="17"/>
      <c r="BY4" s="1" t="s">
        <v>6</v>
      </c>
      <c r="BZ4" s="96" t="s">
        <v>145</v>
      </c>
      <c r="CA4" s="96"/>
      <c r="CE4" s="114"/>
      <c r="CF4" s="114"/>
      <c r="CG4" s="114"/>
      <c r="CH4" s="114"/>
      <c r="CI4" s="114"/>
      <c r="CK4" s="204"/>
      <c r="CL4" s="16"/>
      <c r="CM4" s="2"/>
      <c r="CN4" s="17"/>
      <c r="CO4" s="17"/>
      <c r="CP4" s="17"/>
      <c r="CQ4" s="17"/>
      <c r="CR4" s="17"/>
      <c r="CS4" s="17"/>
      <c r="CT4" s="17"/>
      <c r="CU4" s="1" t="s">
        <v>6</v>
      </c>
      <c r="CV4" s="96" t="s">
        <v>146</v>
      </c>
      <c r="CW4" s="96"/>
      <c r="DA4" s="114"/>
      <c r="DB4" s="114"/>
      <c r="DC4" s="114"/>
      <c r="DD4" s="114"/>
      <c r="DE4" s="114"/>
      <c r="DG4" s="204"/>
      <c r="DH4" s="16"/>
      <c r="DI4" s="2"/>
      <c r="DJ4" s="17"/>
      <c r="DK4" s="17"/>
      <c r="DL4" s="17"/>
      <c r="DM4" s="17"/>
      <c r="DN4" s="17"/>
      <c r="DO4" s="17"/>
      <c r="DP4" s="17"/>
      <c r="DQ4" s="1" t="s">
        <v>6</v>
      </c>
      <c r="DR4" s="96" t="s">
        <v>147</v>
      </c>
      <c r="DS4" s="96"/>
      <c r="DW4" s="114"/>
      <c r="DX4" s="114"/>
      <c r="DY4" s="114"/>
      <c r="DZ4" s="114"/>
      <c r="EA4" s="114"/>
      <c r="EC4" s="204"/>
      <c r="ED4" s="16"/>
      <c r="EE4" s="2"/>
      <c r="EF4" s="17"/>
      <c r="EG4" s="17"/>
      <c r="EH4" s="17"/>
      <c r="EI4" s="17"/>
      <c r="EJ4" s="17"/>
      <c r="EK4" s="17"/>
      <c r="EL4" s="17"/>
      <c r="EM4" s="1" t="s">
        <v>6</v>
      </c>
      <c r="EN4" s="96" t="s">
        <v>148</v>
      </c>
      <c r="EO4" s="96"/>
      <c r="ES4" s="114"/>
      <c r="ET4" s="114"/>
      <c r="EU4" s="114"/>
      <c r="EV4" s="114"/>
      <c r="EW4" s="114"/>
      <c r="EY4" s="204"/>
      <c r="EZ4" s="16"/>
      <c r="FA4" s="2"/>
      <c r="FB4" s="17"/>
      <c r="FC4" s="17"/>
      <c r="FD4" s="17"/>
      <c r="FE4" s="17"/>
      <c r="FF4" s="17"/>
      <c r="FG4" s="17"/>
      <c r="FH4" s="17"/>
      <c r="FI4" s="1" t="s">
        <v>6</v>
      </c>
      <c r="FJ4" s="96" t="s">
        <v>149</v>
      </c>
      <c r="FK4" s="96"/>
      <c r="FO4" s="114"/>
      <c r="FP4" s="114"/>
      <c r="FQ4" s="114"/>
      <c r="FR4" s="114"/>
      <c r="FS4" s="114"/>
      <c r="FU4" s="204"/>
      <c r="FV4" s="16"/>
      <c r="FW4" s="2"/>
      <c r="FX4" s="17"/>
      <c r="FY4" s="17"/>
      <c r="FZ4" s="17"/>
      <c r="GA4" s="17"/>
      <c r="GB4" s="17"/>
      <c r="GC4" s="17"/>
      <c r="GD4" s="17"/>
      <c r="GE4" s="1" t="s">
        <v>6</v>
      </c>
      <c r="GF4" s="96" t="s">
        <v>150</v>
      </c>
      <c r="GG4" s="96"/>
      <c r="GK4" s="114"/>
      <c r="GL4" s="114"/>
      <c r="GM4" s="114"/>
      <c r="GN4" s="114"/>
      <c r="GO4" s="114"/>
      <c r="GQ4" s="204"/>
      <c r="GR4" s="16"/>
      <c r="GS4" s="2"/>
      <c r="GT4" s="17"/>
      <c r="GU4" s="17"/>
      <c r="GV4" s="17"/>
      <c r="GW4" s="17"/>
      <c r="GX4" s="17"/>
      <c r="GY4" s="17"/>
      <c r="GZ4" s="17"/>
      <c r="HA4" s="1" t="s">
        <v>6</v>
      </c>
      <c r="HB4" s="96" t="s">
        <v>151</v>
      </c>
      <c r="HC4" s="96"/>
      <c r="HG4" s="114"/>
      <c r="HH4" s="114"/>
      <c r="HI4" s="114"/>
      <c r="HJ4" s="114"/>
      <c r="HK4" s="114"/>
      <c r="HM4" s="204"/>
      <c r="HN4" s="16"/>
      <c r="HO4" s="2"/>
      <c r="HP4" s="17"/>
      <c r="HQ4" s="17"/>
      <c r="HR4" s="17"/>
      <c r="HS4" s="17"/>
      <c r="HT4" s="17"/>
      <c r="HU4" s="17"/>
      <c r="HV4" s="17"/>
      <c r="HW4" s="1" t="s">
        <v>6</v>
      </c>
      <c r="HX4" s="96" t="s">
        <v>152</v>
      </c>
      <c r="HY4" s="96"/>
      <c r="IC4" s="114"/>
      <c r="ID4" s="114"/>
      <c r="IE4" s="114"/>
      <c r="IF4" s="114"/>
      <c r="IG4" s="114"/>
      <c r="II4" s="204"/>
      <c r="IJ4" s="16"/>
      <c r="IK4" s="2"/>
      <c r="IL4" s="17"/>
      <c r="IM4" s="17"/>
      <c r="IN4" s="17"/>
      <c r="IO4" s="17"/>
      <c r="IP4" s="17"/>
      <c r="IQ4" s="17"/>
      <c r="IR4" s="17"/>
      <c r="IS4" s="1" t="s">
        <v>6</v>
      </c>
      <c r="IT4" s="96" t="s">
        <v>153</v>
      </c>
      <c r="IU4" s="96"/>
      <c r="IY4" s="114"/>
      <c r="IZ4" s="114"/>
      <c r="JA4" s="114"/>
      <c r="JB4" s="114"/>
      <c r="JC4" s="114"/>
      <c r="JE4" s="204"/>
      <c r="JF4" s="16"/>
      <c r="JG4" s="2"/>
      <c r="JH4" s="17"/>
      <c r="JI4" s="17"/>
      <c r="JJ4" s="17"/>
      <c r="JK4" s="17"/>
      <c r="JL4" s="17"/>
      <c r="JM4" s="17"/>
      <c r="JN4" s="17"/>
      <c r="JO4" s="1" t="s">
        <v>6</v>
      </c>
      <c r="JP4" s="96" t="s">
        <v>154</v>
      </c>
      <c r="JQ4" s="96"/>
      <c r="JU4" s="114"/>
      <c r="JV4" s="114"/>
      <c r="JW4" s="114"/>
      <c r="JX4" s="114"/>
      <c r="JY4" s="114"/>
      <c r="KA4" s="204"/>
      <c r="KB4" s="16"/>
      <c r="KC4" s="2"/>
      <c r="KD4" s="17"/>
      <c r="KE4" s="17"/>
      <c r="KF4" s="17"/>
      <c r="KG4" s="17"/>
      <c r="KH4" s="17"/>
      <c r="KI4" s="17"/>
      <c r="KJ4" s="17"/>
      <c r="KK4" s="1" t="s">
        <v>6</v>
      </c>
      <c r="KL4" s="96" t="s">
        <v>155</v>
      </c>
      <c r="KM4" s="96"/>
      <c r="KQ4" s="114"/>
      <c r="KR4" s="114"/>
      <c r="KS4" s="114"/>
      <c r="KT4" s="114"/>
      <c r="KU4" s="114"/>
      <c r="KW4" s="204"/>
      <c r="KX4" s="16"/>
      <c r="KY4" s="2"/>
      <c r="KZ4" s="17"/>
      <c r="LA4" s="17"/>
      <c r="LB4" s="17"/>
      <c r="LC4" s="17"/>
      <c r="LD4" s="17"/>
      <c r="LE4" s="17"/>
      <c r="LF4" s="17"/>
      <c r="LG4" s="1" t="s">
        <v>6</v>
      </c>
      <c r="LH4" s="96" t="s">
        <v>156</v>
      </c>
      <c r="LI4" s="96"/>
      <c r="LM4" s="114"/>
      <c r="LN4" s="114"/>
      <c r="LO4" s="114"/>
      <c r="LP4" s="114"/>
      <c r="LQ4" s="114"/>
      <c r="LS4" s="204"/>
      <c r="LT4" s="16"/>
      <c r="LU4" s="2"/>
      <c r="LV4" s="17"/>
      <c r="LW4" s="17"/>
      <c r="LX4" s="17"/>
      <c r="LY4" s="17"/>
      <c r="LZ4" s="17"/>
      <c r="MA4" s="17"/>
      <c r="MB4" s="17"/>
      <c r="MC4" s="1" t="s">
        <v>6</v>
      </c>
      <c r="MD4" s="96" t="s">
        <v>157</v>
      </c>
      <c r="ME4" s="96"/>
      <c r="MI4" s="114"/>
      <c r="MJ4" s="114"/>
      <c r="MK4" s="114"/>
      <c r="ML4" s="114"/>
      <c r="MM4" s="114"/>
      <c r="MO4" s="204"/>
      <c r="MP4" s="16"/>
      <c r="MQ4" s="2"/>
      <c r="MR4" s="17"/>
      <c r="MS4" s="17"/>
      <c r="MT4" s="17"/>
      <c r="MU4" s="17"/>
      <c r="MV4" s="17"/>
      <c r="MW4" s="17"/>
      <c r="MX4" s="17"/>
      <c r="MY4" s="1" t="s">
        <v>6</v>
      </c>
      <c r="MZ4" s="96" t="s">
        <v>158</v>
      </c>
      <c r="NA4" s="96"/>
      <c r="NE4" s="114"/>
      <c r="NF4" s="114"/>
      <c r="NG4" s="114"/>
      <c r="NH4" s="114"/>
      <c r="NI4" s="114"/>
      <c r="NK4" s="204"/>
      <c r="NL4" s="16"/>
      <c r="NM4" s="2"/>
      <c r="NN4" s="17"/>
      <c r="NO4" s="17"/>
      <c r="NP4" s="17"/>
      <c r="NQ4" s="17"/>
      <c r="NR4" s="17"/>
      <c r="NS4" s="17"/>
      <c r="NT4" s="17"/>
      <c r="NU4" s="1" t="s">
        <v>6</v>
      </c>
      <c r="NV4" s="96" t="s">
        <v>159</v>
      </c>
      <c r="NW4" s="96"/>
      <c r="OA4" s="114"/>
      <c r="OB4" s="114"/>
      <c r="OC4" s="114"/>
      <c r="OD4" s="114"/>
      <c r="OE4" s="114"/>
      <c r="OG4" s="204"/>
      <c r="OH4" s="16"/>
      <c r="OI4" s="2"/>
      <c r="OJ4" s="17"/>
      <c r="OK4" s="17"/>
      <c r="OL4" s="17"/>
      <c r="OM4" s="17"/>
      <c r="ON4" s="17"/>
      <c r="OO4" s="17"/>
      <c r="OP4" s="17"/>
      <c r="OQ4" s="1" t="s">
        <v>6</v>
      </c>
      <c r="OR4" s="96" t="s">
        <v>160</v>
      </c>
      <c r="OS4" s="96"/>
      <c r="OW4" s="114"/>
      <c r="OX4" s="114"/>
      <c r="OY4" s="114"/>
      <c r="OZ4" s="114"/>
      <c r="PA4" s="114"/>
      <c r="PC4" s="204"/>
      <c r="PD4" s="16"/>
      <c r="PE4" s="2"/>
      <c r="PF4" s="17"/>
      <c r="PG4" s="17"/>
      <c r="PH4" s="17"/>
      <c r="PI4" s="17"/>
      <c r="PJ4" s="17"/>
      <c r="PK4" s="17"/>
      <c r="PL4" s="17"/>
      <c r="PM4" s="1" t="s">
        <v>6</v>
      </c>
      <c r="PN4" s="96" t="s">
        <v>161</v>
      </c>
      <c r="PO4" s="96"/>
      <c r="PS4" s="114"/>
      <c r="PT4" s="114"/>
      <c r="PU4" s="114"/>
      <c r="PV4" s="114"/>
      <c r="PW4" s="114"/>
      <c r="PY4" s="204"/>
      <c r="PZ4" s="16"/>
      <c r="QA4" s="2"/>
      <c r="QB4" s="17"/>
      <c r="QC4" s="17"/>
      <c r="QD4" s="17"/>
      <c r="QE4" s="17"/>
      <c r="QF4" s="17"/>
      <c r="QG4" s="17"/>
      <c r="QH4" s="17"/>
      <c r="QI4" s="1" t="s">
        <v>6</v>
      </c>
      <c r="QJ4" s="96" t="s">
        <v>162</v>
      </c>
      <c r="QK4" s="96"/>
      <c r="QO4" s="114"/>
      <c r="QP4" s="114"/>
      <c r="QQ4" s="114"/>
      <c r="QR4" s="114"/>
      <c r="QS4" s="114"/>
      <c r="QU4" s="204"/>
      <c r="QV4" s="16"/>
      <c r="QW4" s="2"/>
      <c r="QX4" s="17"/>
      <c r="QY4" s="17"/>
      <c r="QZ4" s="17"/>
      <c r="RA4" s="17"/>
      <c r="RB4" s="17"/>
      <c r="RC4" s="17"/>
      <c r="RD4" s="17"/>
      <c r="RE4" s="1" t="s">
        <v>6</v>
      </c>
      <c r="RF4" s="96" t="s">
        <v>163</v>
      </c>
      <c r="RG4" s="96"/>
      <c r="RK4" s="114"/>
      <c r="RL4" s="114"/>
      <c r="RM4" s="114"/>
      <c r="RN4" s="114"/>
      <c r="RO4" s="114"/>
    </row>
    <row r="5" spans="1:484" ht="13.8" thickBot="1">
      <c r="A5" s="205"/>
      <c r="B5" s="18"/>
      <c r="C5" s="19"/>
      <c r="D5" s="20"/>
      <c r="E5" s="20"/>
      <c r="F5" s="20"/>
      <c r="G5" s="20"/>
      <c r="H5" s="20"/>
      <c r="I5" s="20"/>
      <c r="J5" s="20"/>
      <c r="K5" s="1" t="s">
        <v>7</v>
      </c>
      <c r="L5" s="236">
        <f>ÇİZELGE!$G$2</f>
        <v>44470</v>
      </c>
      <c r="M5" s="236"/>
      <c r="W5" s="205"/>
      <c r="X5" s="18"/>
      <c r="Y5" s="19"/>
      <c r="Z5" s="20"/>
      <c r="AA5" s="20"/>
      <c r="AB5" s="20"/>
      <c r="AC5" s="20"/>
      <c r="AD5" s="20"/>
      <c r="AE5" s="20"/>
      <c r="AF5" s="20"/>
      <c r="AG5" s="1" t="s">
        <v>7</v>
      </c>
      <c r="AH5" s="236">
        <f>ÇİZELGE!$G$2</f>
        <v>44470</v>
      </c>
      <c r="AI5" s="236"/>
      <c r="AS5" s="205"/>
      <c r="AT5" s="18"/>
      <c r="AU5" s="19"/>
      <c r="AV5" s="20"/>
      <c r="AW5" s="20"/>
      <c r="AX5" s="20"/>
      <c r="AY5" s="20"/>
      <c r="AZ5" s="20"/>
      <c r="BA5" s="20"/>
      <c r="BB5" s="20"/>
      <c r="BC5" s="1" t="s">
        <v>7</v>
      </c>
      <c r="BD5" s="236">
        <f>ÇİZELGE!$G$2</f>
        <v>44470</v>
      </c>
      <c r="BE5" s="236"/>
      <c r="BO5" s="205"/>
      <c r="BP5" s="18"/>
      <c r="BQ5" s="19"/>
      <c r="BR5" s="20"/>
      <c r="BS5" s="20"/>
      <c r="BT5" s="20"/>
      <c r="BU5" s="20"/>
      <c r="BV5" s="20"/>
      <c r="BW5" s="20"/>
      <c r="BX5" s="20"/>
      <c r="BY5" s="1" t="s">
        <v>7</v>
      </c>
      <c r="BZ5" s="236">
        <f>ÇİZELGE!$G$2</f>
        <v>44470</v>
      </c>
      <c r="CA5" s="236"/>
      <c r="CK5" s="205"/>
      <c r="CL5" s="18"/>
      <c r="CM5" s="19"/>
      <c r="CN5" s="20"/>
      <c r="CO5" s="20"/>
      <c r="CP5" s="20"/>
      <c r="CQ5" s="20"/>
      <c r="CR5" s="20"/>
      <c r="CS5" s="20"/>
      <c r="CT5" s="20"/>
      <c r="CU5" s="1" t="s">
        <v>7</v>
      </c>
      <c r="CV5" s="236">
        <f>ÇİZELGE!$G$2</f>
        <v>44470</v>
      </c>
      <c r="CW5" s="236"/>
      <c r="DG5" s="205"/>
      <c r="DH5" s="18"/>
      <c r="DI5" s="19"/>
      <c r="DJ5" s="20"/>
      <c r="DK5" s="20"/>
      <c r="DL5" s="20"/>
      <c r="DM5" s="20"/>
      <c r="DN5" s="20"/>
      <c r="DO5" s="20"/>
      <c r="DP5" s="20"/>
      <c r="DQ5" s="1" t="s">
        <v>7</v>
      </c>
      <c r="DR5" s="236">
        <f>ÇİZELGE!$G$2</f>
        <v>44470</v>
      </c>
      <c r="DS5" s="236"/>
      <c r="EC5" s="205"/>
      <c r="ED5" s="18"/>
      <c r="EE5" s="19"/>
      <c r="EF5" s="20"/>
      <c r="EG5" s="20"/>
      <c r="EH5" s="20"/>
      <c r="EI5" s="20"/>
      <c r="EJ5" s="20"/>
      <c r="EK5" s="20"/>
      <c r="EL5" s="20"/>
      <c r="EM5" s="1" t="s">
        <v>7</v>
      </c>
      <c r="EN5" s="236">
        <f>ÇİZELGE!$G$2</f>
        <v>44470</v>
      </c>
      <c r="EO5" s="236"/>
      <c r="EY5" s="205"/>
      <c r="EZ5" s="18"/>
      <c r="FA5" s="19"/>
      <c r="FB5" s="20"/>
      <c r="FC5" s="20"/>
      <c r="FD5" s="20"/>
      <c r="FE5" s="20"/>
      <c r="FF5" s="20"/>
      <c r="FG5" s="20"/>
      <c r="FH5" s="20"/>
      <c r="FI5" s="1" t="s">
        <v>7</v>
      </c>
      <c r="FJ5" s="236">
        <f>ÇİZELGE!$G$2</f>
        <v>44470</v>
      </c>
      <c r="FK5" s="236"/>
      <c r="FU5" s="205"/>
      <c r="FV5" s="18"/>
      <c r="FW5" s="19"/>
      <c r="FX5" s="20"/>
      <c r="FY5" s="20"/>
      <c r="FZ5" s="20"/>
      <c r="GA5" s="20"/>
      <c r="GB5" s="20"/>
      <c r="GC5" s="20"/>
      <c r="GD5" s="20"/>
      <c r="GE5" s="1" t="s">
        <v>7</v>
      </c>
      <c r="GF5" s="236">
        <f>ÇİZELGE!$G$2</f>
        <v>44470</v>
      </c>
      <c r="GG5" s="236"/>
      <c r="GQ5" s="205"/>
      <c r="GR5" s="18"/>
      <c r="GS5" s="19"/>
      <c r="GT5" s="20"/>
      <c r="GU5" s="20"/>
      <c r="GV5" s="20"/>
      <c r="GW5" s="20"/>
      <c r="GX5" s="20"/>
      <c r="GY5" s="20"/>
      <c r="GZ5" s="20"/>
      <c r="HA5" s="1" t="s">
        <v>7</v>
      </c>
      <c r="HB5" s="236">
        <f>ÇİZELGE!$G$2</f>
        <v>44470</v>
      </c>
      <c r="HC5" s="236"/>
      <c r="HM5" s="205"/>
      <c r="HN5" s="18"/>
      <c r="HO5" s="19"/>
      <c r="HP5" s="20"/>
      <c r="HQ5" s="20"/>
      <c r="HR5" s="20"/>
      <c r="HS5" s="20"/>
      <c r="HT5" s="20"/>
      <c r="HU5" s="20"/>
      <c r="HV5" s="20"/>
      <c r="HW5" s="1" t="s">
        <v>7</v>
      </c>
      <c r="HX5" s="236">
        <f>ÇİZELGE!$G$2</f>
        <v>44470</v>
      </c>
      <c r="HY5" s="236"/>
      <c r="II5" s="205"/>
      <c r="IJ5" s="18"/>
      <c r="IK5" s="19"/>
      <c r="IL5" s="20"/>
      <c r="IM5" s="20"/>
      <c r="IN5" s="20"/>
      <c r="IO5" s="20"/>
      <c r="IP5" s="20"/>
      <c r="IQ5" s="20"/>
      <c r="IR5" s="20"/>
      <c r="IS5" s="1" t="s">
        <v>7</v>
      </c>
      <c r="IT5" s="236">
        <f>ÇİZELGE!$G$2</f>
        <v>44470</v>
      </c>
      <c r="IU5" s="236"/>
      <c r="JE5" s="205"/>
      <c r="JF5" s="18"/>
      <c r="JG5" s="19"/>
      <c r="JH5" s="20"/>
      <c r="JI5" s="20"/>
      <c r="JJ5" s="20"/>
      <c r="JK5" s="20"/>
      <c r="JL5" s="20"/>
      <c r="JM5" s="20"/>
      <c r="JN5" s="20"/>
      <c r="JO5" s="1" t="s">
        <v>7</v>
      </c>
      <c r="JP5" s="236">
        <f>ÇİZELGE!$G$2</f>
        <v>44470</v>
      </c>
      <c r="JQ5" s="236"/>
      <c r="KA5" s="205"/>
      <c r="KB5" s="18"/>
      <c r="KC5" s="19"/>
      <c r="KD5" s="20"/>
      <c r="KE5" s="20"/>
      <c r="KF5" s="20"/>
      <c r="KG5" s="20"/>
      <c r="KH5" s="20"/>
      <c r="KI5" s="20"/>
      <c r="KJ5" s="20"/>
      <c r="KK5" s="1" t="s">
        <v>7</v>
      </c>
      <c r="KL5" s="236">
        <f>ÇİZELGE!$G$2</f>
        <v>44470</v>
      </c>
      <c r="KM5" s="236"/>
      <c r="KW5" s="205"/>
      <c r="KX5" s="18"/>
      <c r="KY5" s="19"/>
      <c r="KZ5" s="20"/>
      <c r="LA5" s="20"/>
      <c r="LB5" s="20"/>
      <c r="LC5" s="20"/>
      <c r="LD5" s="20"/>
      <c r="LE5" s="20"/>
      <c r="LF5" s="20"/>
      <c r="LG5" s="1" t="s">
        <v>7</v>
      </c>
      <c r="LH5" s="236">
        <f>ÇİZELGE!$G$2</f>
        <v>44470</v>
      </c>
      <c r="LI5" s="236"/>
      <c r="LS5" s="205"/>
      <c r="LT5" s="18"/>
      <c r="LU5" s="19"/>
      <c r="LV5" s="20"/>
      <c r="LW5" s="20"/>
      <c r="LX5" s="20"/>
      <c r="LY5" s="20"/>
      <c r="LZ5" s="20"/>
      <c r="MA5" s="20"/>
      <c r="MB5" s="20"/>
      <c r="MC5" s="1" t="s">
        <v>7</v>
      </c>
      <c r="MD5" s="236">
        <f>ÇİZELGE!$G$2</f>
        <v>44470</v>
      </c>
      <c r="ME5" s="236"/>
      <c r="MO5" s="205"/>
      <c r="MP5" s="18"/>
      <c r="MQ5" s="19"/>
      <c r="MR5" s="20"/>
      <c r="MS5" s="20"/>
      <c r="MT5" s="20"/>
      <c r="MU5" s="20"/>
      <c r="MV5" s="20"/>
      <c r="MW5" s="20"/>
      <c r="MX5" s="20"/>
      <c r="MY5" s="1" t="s">
        <v>7</v>
      </c>
      <c r="MZ5" s="236">
        <f>ÇİZELGE!$G$2</f>
        <v>44470</v>
      </c>
      <c r="NA5" s="236"/>
      <c r="NK5" s="205"/>
      <c r="NL5" s="18"/>
      <c r="NM5" s="19"/>
      <c r="NN5" s="20"/>
      <c r="NO5" s="20"/>
      <c r="NP5" s="20"/>
      <c r="NQ5" s="20"/>
      <c r="NR5" s="20"/>
      <c r="NS5" s="20"/>
      <c r="NT5" s="20"/>
      <c r="NU5" s="1" t="s">
        <v>7</v>
      </c>
      <c r="NV5" s="236">
        <f>ÇİZELGE!$G$2</f>
        <v>44470</v>
      </c>
      <c r="NW5" s="236"/>
      <c r="OG5" s="205"/>
      <c r="OH5" s="18"/>
      <c r="OI5" s="19"/>
      <c r="OJ5" s="20"/>
      <c r="OK5" s="20"/>
      <c r="OL5" s="20"/>
      <c r="OM5" s="20"/>
      <c r="ON5" s="20"/>
      <c r="OO5" s="20"/>
      <c r="OP5" s="20"/>
      <c r="OQ5" s="1" t="s">
        <v>7</v>
      </c>
      <c r="OR5" s="236">
        <f>ÇİZELGE!$G$2</f>
        <v>44470</v>
      </c>
      <c r="OS5" s="236"/>
      <c r="PC5" s="205"/>
      <c r="PD5" s="18"/>
      <c r="PE5" s="19"/>
      <c r="PF5" s="20"/>
      <c r="PG5" s="20"/>
      <c r="PH5" s="20"/>
      <c r="PI5" s="20"/>
      <c r="PJ5" s="20"/>
      <c r="PK5" s="20"/>
      <c r="PL5" s="20"/>
      <c r="PM5" s="1" t="s">
        <v>7</v>
      </c>
      <c r="PN5" s="236">
        <f>ÇİZELGE!$G$2</f>
        <v>44470</v>
      </c>
      <c r="PO5" s="236"/>
      <c r="PY5" s="205"/>
      <c r="PZ5" s="18"/>
      <c r="QA5" s="19"/>
      <c r="QB5" s="20"/>
      <c r="QC5" s="20"/>
      <c r="QD5" s="20"/>
      <c r="QE5" s="20"/>
      <c r="QF5" s="20"/>
      <c r="QG5" s="20"/>
      <c r="QH5" s="20"/>
      <c r="QI5" s="1" t="s">
        <v>7</v>
      </c>
      <c r="QJ5" s="236">
        <f>ÇİZELGE!$G$2</f>
        <v>44470</v>
      </c>
      <c r="QK5" s="236"/>
      <c r="QU5" s="205"/>
      <c r="QV5" s="18"/>
      <c r="QW5" s="19"/>
      <c r="QX5" s="20"/>
      <c r="QY5" s="20"/>
      <c r="QZ5" s="20"/>
      <c r="RA5" s="20"/>
      <c r="RB5" s="20"/>
      <c r="RC5" s="20"/>
      <c r="RD5" s="20"/>
      <c r="RE5" s="1" t="s">
        <v>7</v>
      </c>
      <c r="RF5" s="236">
        <f>ÇİZELGE!$G$2</f>
        <v>44470</v>
      </c>
      <c r="RG5" s="236"/>
    </row>
    <row r="6" spans="1:484" ht="16.2" thickBot="1">
      <c r="A6" s="234" t="s">
        <v>0</v>
      </c>
      <c r="B6" s="235"/>
      <c r="C6" s="235"/>
      <c r="D6" s="235"/>
      <c r="E6" s="235"/>
      <c r="F6" s="235"/>
      <c r="G6" s="235"/>
      <c r="H6" s="235"/>
      <c r="I6" s="235"/>
      <c r="J6" s="235"/>
      <c r="K6" s="235"/>
      <c r="L6" s="237" t="s">
        <v>1</v>
      </c>
      <c r="M6" s="238"/>
      <c r="N6" s="238"/>
      <c r="O6" s="238"/>
      <c r="P6" s="238"/>
      <c r="Q6" s="238"/>
      <c r="R6" s="238"/>
      <c r="S6" s="238"/>
      <c r="T6" s="238"/>
      <c r="U6" s="238"/>
      <c r="W6" s="234" t="s">
        <v>0</v>
      </c>
      <c r="X6" s="235"/>
      <c r="Y6" s="235"/>
      <c r="Z6" s="235"/>
      <c r="AA6" s="235"/>
      <c r="AB6" s="235"/>
      <c r="AC6" s="235"/>
      <c r="AD6" s="235"/>
      <c r="AE6" s="235"/>
      <c r="AF6" s="235"/>
      <c r="AG6" s="235"/>
      <c r="AH6" s="237" t="s">
        <v>1</v>
      </c>
      <c r="AI6" s="238"/>
      <c r="AJ6" s="238"/>
      <c r="AK6" s="238"/>
      <c r="AL6" s="238"/>
      <c r="AM6" s="238"/>
      <c r="AN6" s="238"/>
      <c r="AO6" s="238"/>
      <c r="AP6" s="238"/>
      <c r="AQ6" s="238"/>
      <c r="AS6" s="234" t="s">
        <v>0</v>
      </c>
      <c r="AT6" s="235"/>
      <c r="AU6" s="235"/>
      <c r="AV6" s="235"/>
      <c r="AW6" s="235"/>
      <c r="AX6" s="235"/>
      <c r="AY6" s="235"/>
      <c r="AZ6" s="235"/>
      <c r="BA6" s="235"/>
      <c r="BB6" s="235"/>
      <c r="BC6" s="235"/>
      <c r="BD6" s="237" t="s">
        <v>1</v>
      </c>
      <c r="BE6" s="238"/>
      <c r="BF6" s="238"/>
      <c r="BG6" s="238"/>
      <c r="BH6" s="238"/>
      <c r="BI6" s="238"/>
      <c r="BJ6" s="238"/>
      <c r="BK6" s="238"/>
      <c r="BL6" s="238"/>
      <c r="BM6" s="238"/>
      <c r="BO6" s="234" t="s">
        <v>0</v>
      </c>
      <c r="BP6" s="235"/>
      <c r="BQ6" s="235"/>
      <c r="BR6" s="235"/>
      <c r="BS6" s="235"/>
      <c r="BT6" s="235"/>
      <c r="BU6" s="235"/>
      <c r="BV6" s="235"/>
      <c r="BW6" s="235"/>
      <c r="BX6" s="235"/>
      <c r="BY6" s="235"/>
      <c r="BZ6" s="237" t="s">
        <v>1</v>
      </c>
      <c r="CA6" s="238"/>
      <c r="CB6" s="238"/>
      <c r="CC6" s="238"/>
      <c r="CD6" s="238"/>
      <c r="CE6" s="238"/>
      <c r="CF6" s="238"/>
      <c r="CG6" s="238"/>
      <c r="CH6" s="238"/>
      <c r="CI6" s="238"/>
      <c r="CK6" s="234" t="s">
        <v>0</v>
      </c>
      <c r="CL6" s="235"/>
      <c r="CM6" s="235"/>
      <c r="CN6" s="235"/>
      <c r="CO6" s="235"/>
      <c r="CP6" s="235"/>
      <c r="CQ6" s="235"/>
      <c r="CR6" s="235"/>
      <c r="CS6" s="235"/>
      <c r="CT6" s="235"/>
      <c r="CU6" s="235"/>
      <c r="CV6" s="237" t="s">
        <v>1</v>
      </c>
      <c r="CW6" s="238"/>
      <c r="CX6" s="238"/>
      <c r="CY6" s="238"/>
      <c r="CZ6" s="238"/>
      <c r="DA6" s="238"/>
      <c r="DB6" s="238"/>
      <c r="DC6" s="238"/>
      <c r="DD6" s="238"/>
      <c r="DE6" s="238"/>
      <c r="DG6" s="234" t="s">
        <v>0</v>
      </c>
      <c r="DH6" s="235"/>
      <c r="DI6" s="235"/>
      <c r="DJ6" s="235"/>
      <c r="DK6" s="235"/>
      <c r="DL6" s="235"/>
      <c r="DM6" s="235"/>
      <c r="DN6" s="235"/>
      <c r="DO6" s="235"/>
      <c r="DP6" s="235"/>
      <c r="DQ6" s="235"/>
      <c r="DR6" s="237" t="s">
        <v>1</v>
      </c>
      <c r="DS6" s="238"/>
      <c r="DT6" s="238"/>
      <c r="DU6" s="238"/>
      <c r="DV6" s="238"/>
      <c r="DW6" s="238"/>
      <c r="DX6" s="238"/>
      <c r="DY6" s="238"/>
      <c r="DZ6" s="238"/>
      <c r="EA6" s="238"/>
      <c r="EC6" s="234" t="s">
        <v>0</v>
      </c>
      <c r="ED6" s="235"/>
      <c r="EE6" s="235"/>
      <c r="EF6" s="235"/>
      <c r="EG6" s="235"/>
      <c r="EH6" s="235"/>
      <c r="EI6" s="235"/>
      <c r="EJ6" s="235"/>
      <c r="EK6" s="235"/>
      <c r="EL6" s="235"/>
      <c r="EM6" s="235"/>
      <c r="EN6" s="237" t="s">
        <v>1</v>
      </c>
      <c r="EO6" s="238"/>
      <c r="EP6" s="238"/>
      <c r="EQ6" s="238"/>
      <c r="ER6" s="238"/>
      <c r="ES6" s="238"/>
      <c r="ET6" s="238"/>
      <c r="EU6" s="238"/>
      <c r="EV6" s="238"/>
      <c r="EW6" s="238"/>
      <c r="EY6" s="234" t="s">
        <v>0</v>
      </c>
      <c r="EZ6" s="235"/>
      <c r="FA6" s="235"/>
      <c r="FB6" s="235"/>
      <c r="FC6" s="235"/>
      <c r="FD6" s="235"/>
      <c r="FE6" s="235"/>
      <c r="FF6" s="235"/>
      <c r="FG6" s="235"/>
      <c r="FH6" s="235"/>
      <c r="FI6" s="235"/>
      <c r="FJ6" s="237" t="s">
        <v>1</v>
      </c>
      <c r="FK6" s="238"/>
      <c r="FL6" s="238"/>
      <c r="FM6" s="238"/>
      <c r="FN6" s="238"/>
      <c r="FO6" s="238"/>
      <c r="FP6" s="238"/>
      <c r="FQ6" s="238"/>
      <c r="FR6" s="238"/>
      <c r="FS6" s="238"/>
      <c r="FU6" s="234" t="s">
        <v>0</v>
      </c>
      <c r="FV6" s="235"/>
      <c r="FW6" s="235"/>
      <c r="FX6" s="235"/>
      <c r="FY6" s="235"/>
      <c r="FZ6" s="235"/>
      <c r="GA6" s="235"/>
      <c r="GB6" s="235"/>
      <c r="GC6" s="235"/>
      <c r="GD6" s="235"/>
      <c r="GE6" s="235"/>
      <c r="GF6" s="237" t="s">
        <v>1</v>
      </c>
      <c r="GG6" s="238"/>
      <c r="GH6" s="238"/>
      <c r="GI6" s="238"/>
      <c r="GJ6" s="238"/>
      <c r="GK6" s="238"/>
      <c r="GL6" s="238"/>
      <c r="GM6" s="238"/>
      <c r="GN6" s="238"/>
      <c r="GO6" s="238"/>
      <c r="GQ6" s="234" t="s">
        <v>0</v>
      </c>
      <c r="GR6" s="235"/>
      <c r="GS6" s="235"/>
      <c r="GT6" s="235"/>
      <c r="GU6" s="235"/>
      <c r="GV6" s="235"/>
      <c r="GW6" s="235"/>
      <c r="GX6" s="235"/>
      <c r="GY6" s="235"/>
      <c r="GZ6" s="235"/>
      <c r="HA6" s="235"/>
      <c r="HB6" s="237" t="s">
        <v>1</v>
      </c>
      <c r="HC6" s="238"/>
      <c r="HD6" s="238"/>
      <c r="HE6" s="238"/>
      <c r="HF6" s="238"/>
      <c r="HG6" s="238"/>
      <c r="HH6" s="238"/>
      <c r="HI6" s="238"/>
      <c r="HJ6" s="238"/>
      <c r="HK6" s="238"/>
      <c r="HM6" s="234" t="s">
        <v>0</v>
      </c>
      <c r="HN6" s="235"/>
      <c r="HO6" s="235"/>
      <c r="HP6" s="235"/>
      <c r="HQ6" s="235"/>
      <c r="HR6" s="235"/>
      <c r="HS6" s="235"/>
      <c r="HT6" s="235"/>
      <c r="HU6" s="235"/>
      <c r="HV6" s="235"/>
      <c r="HW6" s="235"/>
      <c r="HX6" s="237" t="s">
        <v>1</v>
      </c>
      <c r="HY6" s="238"/>
      <c r="HZ6" s="238"/>
      <c r="IA6" s="238"/>
      <c r="IB6" s="238"/>
      <c r="IC6" s="238"/>
      <c r="ID6" s="238"/>
      <c r="IE6" s="238"/>
      <c r="IF6" s="238"/>
      <c r="IG6" s="238"/>
      <c r="II6" s="234" t="s">
        <v>0</v>
      </c>
      <c r="IJ6" s="235"/>
      <c r="IK6" s="235"/>
      <c r="IL6" s="235"/>
      <c r="IM6" s="235"/>
      <c r="IN6" s="235"/>
      <c r="IO6" s="235"/>
      <c r="IP6" s="235"/>
      <c r="IQ6" s="235"/>
      <c r="IR6" s="235"/>
      <c r="IS6" s="235"/>
      <c r="IT6" s="237" t="s">
        <v>1</v>
      </c>
      <c r="IU6" s="238"/>
      <c r="IV6" s="238"/>
      <c r="IW6" s="238"/>
      <c r="IX6" s="238"/>
      <c r="IY6" s="238"/>
      <c r="IZ6" s="238"/>
      <c r="JA6" s="238"/>
      <c r="JB6" s="238"/>
      <c r="JC6" s="238"/>
      <c r="JE6" s="234" t="s">
        <v>0</v>
      </c>
      <c r="JF6" s="235"/>
      <c r="JG6" s="235"/>
      <c r="JH6" s="235"/>
      <c r="JI6" s="235"/>
      <c r="JJ6" s="235"/>
      <c r="JK6" s="235"/>
      <c r="JL6" s="235"/>
      <c r="JM6" s="235"/>
      <c r="JN6" s="235"/>
      <c r="JO6" s="235"/>
      <c r="JP6" s="237" t="s">
        <v>1</v>
      </c>
      <c r="JQ6" s="238"/>
      <c r="JR6" s="238"/>
      <c r="JS6" s="238"/>
      <c r="JT6" s="238"/>
      <c r="JU6" s="238"/>
      <c r="JV6" s="238"/>
      <c r="JW6" s="238"/>
      <c r="JX6" s="238"/>
      <c r="JY6" s="238"/>
      <c r="KA6" s="234" t="s">
        <v>0</v>
      </c>
      <c r="KB6" s="235"/>
      <c r="KC6" s="235"/>
      <c r="KD6" s="235"/>
      <c r="KE6" s="235"/>
      <c r="KF6" s="235"/>
      <c r="KG6" s="235"/>
      <c r="KH6" s="235"/>
      <c r="KI6" s="235"/>
      <c r="KJ6" s="235"/>
      <c r="KK6" s="235"/>
      <c r="KL6" s="237" t="s">
        <v>1</v>
      </c>
      <c r="KM6" s="238"/>
      <c r="KN6" s="238"/>
      <c r="KO6" s="238"/>
      <c r="KP6" s="238"/>
      <c r="KQ6" s="238"/>
      <c r="KR6" s="238"/>
      <c r="KS6" s="238"/>
      <c r="KT6" s="238"/>
      <c r="KU6" s="238"/>
      <c r="KW6" s="234" t="s">
        <v>0</v>
      </c>
      <c r="KX6" s="235"/>
      <c r="KY6" s="235"/>
      <c r="KZ6" s="235"/>
      <c r="LA6" s="235"/>
      <c r="LB6" s="235"/>
      <c r="LC6" s="235"/>
      <c r="LD6" s="235"/>
      <c r="LE6" s="235"/>
      <c r="LF6" s="235"/>
      <c r="LG6" s="235"/>
      <c r="LH6" s="237" t="s">
        <v>1</v>
      </c>
      <c r="LI6" s="238"/>
      <c r="LJ6" s="238"/>
      <c r="LK6" s="238"/>
      <c r="LL6" s="238"/>
      <c r="LM6" s="238"/>
      <c r="LN6" s="238"/>
      <c r="LO6" s="238"/>
      <c r="LP6" s="238"/>
      <c r="LQ6" s="238"/>
      <c r="LS6" s="234" t="s">
        <v>0</v>
      </c>
      <c r="LT6" s="235"/>
      <c r="LU6" s="235"/>
      <c r="LV6" s="235"/>
      <c r="LW6" s="235"/>
      <c r="LX6" s="235"/>
      <c r="LY6" s="235"/>
      <c r="LZ6" s="235"/>
      <c r="MA6" s="235"/>
      <c r="MB6" s="235"/>
      <c r="MC6" s="235"/>
      <c r="MD6" s="237" t="s">
        <v>1</v>
      </c>
      <c r="ME6" s="238"/>
      <c r="MF6" s="238"/>
      <c r="MG6" s="238"/>
      <c r="MH6" s="238"/>
      <c r="MI6" s="238"/>
      <c r="MJ6" s="238"/>
      <c r="MK6" s="238"/>
      <c r="ML6" s="238"/>
      <c r="MM6" s="238"/>
      <c r="MO6" s="234" t="s">
        <v>0</v>
      </c>
      <c r="MP6" s="235"/>
      <c r="MQ6" s="235"/>
      <c r="MR6" s="235"/>
      <c r="MS6" s="235"/>
      <c r="MT6" s="235"/>
      <c r="MU6" s="235"/>
      <c r="MV6" s="235"/>
      <c r="MW6" s="235"/>
      <c r="MX6" s="235"/>
      <c r="MY6" s="235"/>
      <c r="MZ6" s="237" t="s">
        <v>1</v>
      </c>
      <c r="NA6" s="238"/>
      <c r="NB6" s="238"/>
      <c r="NC6" s="238"/>
      <c r="ND6" s="238"/>
      <c r="NE6" s="238"/>
      <c r="NF6" s="238"/>
      <c r="NG6" s="238"/>
      <c r="NH6" s="238"/>
      <c r="NI6" s="238"/>
      <c r="NK6" s="234" t="s">
        <v>0</v>
      </c>
      <c r="NL6" s="235"/>
      <c r="NM6" s="235"/>
      <c r="NN6" s="235"/>
      <c r="NO6" s="235"/>
      <c r="NP6" s="235"/>
      <c r="NQ6" s="235"/>
      <c r="NR6" s="235"/>
      <c r="NS6" s="235"/>
      <c r="NT6" s="235"/>
      <c r="NU6" s="235"/>
      <c r="NV6" s="237" t="s">
        <v>1</v>
      </c>
      <c r="NW6" s="238"/>
      <c r="NX6" s="238"/>
      <c r="NY6" s="238"/>
      <c r="NZ6" s="238"/>
      <c r="OA6" s="238"/>
      <c r="OB6" s="238"/>
      <c r="OC6" s="238"/>
      <c r="OD6" s="238"/>
      <c r="OE6" s="238"/>
      <c r="OG6" s="234" t="s">
        <v>0</v>
      </c>
      <c r="OH6" s="235"/>
      <c r="OI6" s="235"/>
      <c r="OJ6" s="235"/>
      <c r="OK6" s="235"/>
      <c r="OL6" s="235"/>
      <c r="OM6" s="235"/>
      <c r="ON6" s="235"/>
      <c r="OO6" s="235"/>
      <c r="OP6" s="235"/>
      <c r="OQ6" s="235"/>
      <c r="OR6" s="237" t="s">
        <v>1</v>
      </c>
      <c r="OS6" s="238"/>
      <c r="OT6" s="238"/>
      <c r="OU6" s="238"/>
      <c r="OV6" s="238"/>
      <c r="OW6" s="238"/>
      <c r="OX6" s="238"/>
      <c r="OY6" s="238"/>
      <c r="OZ6" s="238"/>
      <c r="PA6" s="238"/>
      <c r="PC6" s="234" t="s">
        <v>0</v>
      </c>
      <c r="PD6" s="235"/>
      <c r="PE6" s="235"/>
      <c r="PF6" s="235"/>
      <c r="PG6" s="235"/>
      <c r="PH6" s="235"/>
      <c r="PI6" s="235"/>
      <c r="PJ6" s="235"/>
      <c r="PK6" s="235"/>
      <c r="PL6" s="235"/>
      <c r="PM6" s="235"/>
      <c r="PN6" s="237" t="s">
        <v>1</v>
      </c>
      <c r="PO6" s="238"/>
      <c r="PP6" s="238"/>
      <c r="PQ6" s="238"/>
      <c r="PR6" s="238"/>
      <c r="PS6" s="238"/>
      <c r="PT6" s="238"/>
      <c r="PU6" s="238"/>
      <c r="PV6" s="238"/>
      <c r="PW6" s="238"/>
      <c r="PY6" s="234" t="s">
        <v>0</v>
      </c>
      <c r="PZ6" s="235"/>
      <c r="QA6" s="235"/>
      <c r="QB6" s="235"/>
      <c r="QC6" s="235"/>
      <c r="QD6" s="235"/>
      <c r="QE6" s="235"/>
      <c r="QF6" s="235"/>
      <c r="QG6" s="235"/>
      <c r="QH6" s="235"/>
      <c r="QI6" s="235"/>
      <c r="QJ6" s="237" t="s">
        <v>1</v>
      </c>
      <c r="QK6" s="238"/>
      <c r="QL6" s="238"/>
      <c r="QM6" s="238"/>
      <c r="QN6" s="238"/>
      <c r="QO6" s="238"/>
      <c r="QP6" s="238"/>
      <c r="QQ6" s="238"/>
      <c r="QR6" s="238"/>
      <c r="QS6" s="238"/>
      <c r="QU6" s="234" t="s">
        <v>0</v>
      </c>
      <c r="QV6" s="235"/>
      <c r="QW6" s="235"/>
      <c r="QX6" s="235"/>
      <c r="QY6" s="235"/>
      <c r="QZ6" s="235"/>
      <c r="RA6" s="235"/>
      <c r="RB6" s="235"/>
      <c r="RC6" s="235"/>
      <c r="RD6" s="235"/>
      <c r="RE6" s="235"/>
      <c r="RF6" s="237" t="s">
        <v>1</v>
      </c>
      <c r="RG6" s="238"/>
      <c r="RH6" s="238"/>
      <c r="RI6" s="238"/>
      <c r="RJ6" s="238"/>
      <c r="RK6" s="238"/>
      <c r="RL6" s="238"/>
      <c r="RM6" s="238"/>
      <c r="RN6" s="238"/>
      <c r="RO6" s="238"/>
    </row>
    <row r="7" spans="1:484" ht="27" thickBot="1">
      <c r="A7" s="206" t="s">
        <v>123</v>
      </c>
      <c r="B7" s="23" t="s">
        <v>3</v>
      </c>
      <c r="C7" s="216" t="s">
        <v>121</v>
      </c>
      <c r="D7" s="25" t="s">
        <v>36</v>
      </c>
      <c r="E7" s="25" t="s">
        <v>120</v>
      </c>
      <c r="F7" s="26" t="s">
        <v>124</v>
      </c>
      <c r="G7" s="217" t="s">
        <v>27</v>
      </c>
      <c r="H7" s="217" t="s">
        <v>30</v>
      </c>
      <c r="I7" s="218" t="s">
        <v>131</v>
      </c>
      <c r="J7" s="218" t="s">
        <v>134</v>
      </c>
      <c r="K7" s="219" t="s">
        <v>37</v>
      </c>
      <c r="L7" s="220" t="s">
        <v>125</v>
      </c>
      <c r="M7" s="25" t="s">
        <v>122</v>
      </c>
      <c r="N7" s="26" t="s">
        <v>126</v>
      </c>
      <c r="O7" s="26" t="s">
        <v>127</v>
      </c>
      <c r="P7" s="217" t="s">
        <v>128</v>
      </c>
      <c r="Q7" s="218" t="s">
        <v>129</v>
      </c>
      <c r="R7" s="218" t="s">
        <v>133</v>
      </c>
      <c r="S7" s="218" t="s">
        <v>130</v>
      </c>
      <c r="T7" s="218" t="s">
        <v>38</v>
      </c>
      <c r="U7" s="221" t="s">
        <v>132</v>
      </c>
      <c r="W7" s="206" t="s">
        <v>123</v>
      </c>
      <c r="X7" s="23" t="s">
        <v>3</v>
      </c>
      <c r="Y7" s="216" t="s">
        <v>121</v>
      </c>
      <c r="Z7" s="25" t="s">
        <v>36</v>
      </c>
      <c r="AA7" s="25" t="s">
        <v>120</v>
      </c>
      <c r="AB7" s="26" t="s">
        <v>124</v>
      </c>
      <c r="AC7" s="217" t="s">
        <v>27</v>
      </c>
      <c r="AD7" s="217" t="s">
        <v>30</v>
      </c>
      <c r="AE7" s="218" t="s">
        <v>131</v>
      </c>
      <c r="AF7" s="218" t="s">
        <v>134</v>
      </c>
      <c r="AG7" s="219" t="s">
        <v>37</v>
      </c>
      <c r="AH7" s="220" t="s">
        <v>125</v>
      </c>
      <c r="AI7" s="25" t="s">
        <v>122</v>
      </c>
      <c r="AJ7" s="26" t="s">
        <v>126</v>
      </c>
      <c r="AK7" s="26" t="s">
        <v>127</v>
      </c>
      <c r="AL7" s="217" t="s">
        <v>128</v>
      </c>
      <c r="AM7" s="218" t="s">
        <v>129</v>
      </c>
      <c r="AN7" s="218" t="s">
        <v>133</v>
      </c>
      <c r="AO7" s="218" t="s">
        <v>130</v>
      </c>
      <c r="AP7" s="218" t="s">
        <v>38</v>
      </c>
      <c r="AQ7" s="221" t="s">
        <v>132</v>
      </c>
      <c r="AS7" s="206" t="s">
        <v>123</v>
      </c>
      <c r="AT7" s="23" t="s">
        <v>3</v>
      </c>
      <c r="AU7" s="216" t="s">
        <v>121</v>
      </c>
      <c r="AV7" s="25" t="s">
        <v>36</v>
      </c>
      <c r="AW7" s="25" t="s">
        <v>120</v>
      </c>
      <c r="AX7" s="26" t="s">
        <v>124</v>
      </c>
      <c r="AY7" s="217" t="s">
        <v>27</v>
      </c>
      <c r="AZ7" s="217" t="s">
        <v>30</v>
      </c>
      <c r="BA7" s="218" t="s">
        <v>131</v>
      </c>
      <c r="BB7" s="218" t="s">
        <v>134</v>
      </c>
      <c r="BC7" s="219" t="s">
        <v>37</v>
      </c>
      <c r="BD7" s="220" t="s">
        <v>125</v>
      </c>
      <c r="BE7" s="25" t="s">
        <v>122</v>
      </c>
      <c r="BF7" s="26" t="s">
        <v>126</v>
      </c>
      <c r="BG7" s="26" t="s">
        <v>127</v>
      </c>
      <c r="BH7" s="217" t="s">
        <v>128</v>
      </c>
      <c r="BI7" s="218" t="s">
        <v>129</v>
      </c>
      <c r="BJ7" s="218" t="s">
        <v>133</v>
      </c>
      <c r="BK7" s="218" t="s">
        <v>130</v>
      </c>
      <c r="BL7" s="218" t="s">
        <v>38</v>
      </c>
      <c r="BM7" s="221" t="s">
        <v>132</v>
      </c>
      <c r="BO7" s="206" t="s">
        <v>123</v>
      </c>
      <c r="BP7" s="23" t="s">
        <v>3</v>
      </c>
      <c r="BQ7" s="216" t="s">
        <v>121</v>
      </c>
      <c r="BR7" s="25" t="s">
        <v>36</v>
      </c>
      <c r="BS7" s="25" t="s">
        <v>120</v>
      </c>
      <c r="BT7" s="26" t="s">
        <v>124</v>
      </c>
      <c r="BU7" s="217" t="s">
        <v>27</v>
      </c>
      <c r="BV7" s="217" t="s">
        <v>30</v>
      </c>
      <c r="BW7" s="218" t="s">
        <v>131</v>
      </c>
      <c r="BX7" s="218" t="s">
        <v>134</v>
      </c>
      <c r="BY7" s="219" t="s">
        <v>37</v>
      </c>
      <c r="BZ7" s="220" t="s">
        <v>125</v>
      </c>
      <c r="CA7" s="25" t="s">
        <v>122</v>
      </c>
      <c r="CB7" s="26" t="s">
        <v>126</v>
      </c>
      <c r="CC7" s="26" t="s">
        <v>127</v>
      </c>
      <c r="CD7" s="217" t="s">
        <v>128</v>
      </c>
      <c r="CE7" s="218" t="s">
        <v>129</v>
      </c>
      <c r="CF7" s="218" t="s">
        <v>133</v>
      </c>
      <c r="CG7" s="218" t="s">
        <v>130</v>
      </c>
      <c r="CH7" s="218" t="s">
        <v>38</v>
      </c>
      <c r="CI7" s="221" t="s">
        <v>132</v>
      </c>
      <c r="CK7" s="206" t="s">
        <v>123</v>
      </c>
      <c r="CL7" s="23" t="s">
        <v>3</v>
      </c>
      <c r="CM7" s="216" t="s">
        <v>121</v>
      </c>
      <c r="CN7" s="25" t="s">
        <v>36</v>
      </c>
      <c r="CO7" s="25" t="s">
        <v>120</v>
      </c>
      <c r="CP7" s="26" t="s">
        <v>124</v>
      </c>
      <c r="CQ7" s="217" t="s">
        <v>27</v>
      </c>
      <c r="CR7" s="217" t="s">
        <v>30</v>
      </c>
      <c r="CS7" s="218" t="s">
        <v>131</v>
      </c>
      <c r="CT7" s="218" t="s">
        <v>134</v>
      </c>
      <c r="CU7" s="219" t="s">
        <v>37</v>
      </c>
      <c r="CV7" s="220" t="s">
        <v>125</v>
      </c>
      <c r="CW7" s="25" t="s">
        <v>122</v>
      </c>
      <c r="CX7" s="26" t="s">
        <v>126</v>
      </c>
      <c r="CY7" s="26" t="s">
        <v>127</v>
      </c>
      <c r="CZ7" s="217" t="s">
        <v>128</v>
      </c>
      <c r="DA7" s="218" t="s">
        <v>129</v>
      </c>
      <c r="DB7" s="218" t="s">
        <v>133</v>
      </c>
      <c r="DC7" s="218" t="s">
        <v>130</v>
      </c>
      <c r="DD7" s="218" t="s">
        <v>38</v>
      </c>
      <c r="DE7" s="221" t="s">
        <v>132</v>
      </c>
      <c r="DG7" s="206" t="s">
        <v>123</v>
      </c>
      <c r="DH7" s="23" t="s">
        <v>3</v>
      </c>
      <c r="DI7" s="216" t="s">
        <v>121</v>
      </c>
      <c r="DJ7" s="25" t="s">
        <v>36</v>
      </c>
      <c r="DK7" s="25" t="s">
        <v>120</v>
      </c>
      <c r="DL7" s="26" t="s">
        <v>124</v>
      </c>
      <c r="DM7" s="217" t="s">
        <v>27</v>
      </c>
      <c r="DN7" s="217" t="s">
        <v>30</v>
      </c>
      <c r="DO7" s="218" t="s">
        <v>131</v>
      </c>
      <c r="DP7" s="218" t="s">
        <v>134</v>
      </c>
      <c r="DQ7" s="219" t="s">
        <v>37</v>
      </c>
      <c r="DR7" s="220" t="s">
        <v>125</v>
      </c>
      <c r="DS7" s="25" t="s">
        <v>122</v>
      </c>
      <c r="DT7" s="26" t="s">
        <v>126</v>
      </c>
      <c r="DU7" s="26" t="s">
        <v>127</v>
      </c>
      <c r="DV7" s="217" t="s">
        <v>128</v>
      </c>
      <c r="DW7" s="218" t="s">
        <v>129</v>
      </c>
      <c r="DX7" s="218" t="s">
        <v>133</v>
      </c>
      <c r="DY7" s="218" t="s">
        <v>130</v>
      </c>
      <c r="DZ7" s="218" t="s">
        <v>38</v>
      </c>
      <c r="EA7" s="221" t="s">
        <v>132</v>
      </c>
      <c r="EC7" s="206" t="s">
        <v>123</v>
      </c>
      <c r="ED7" s="23" t="s">
        <v>3</v>
      </c>
      <c r="EE7" s="216" t="s">
        <v>121</v>
      </c>
      <c r="EF7" s="25" t="s">
        <v>36</v>
      </c>
      <c r="EG7" s="25" t="s">
        <v>120</v>
      </c>
      <c r="EH7" s="26" t="s">
        <v>124</v>
      </c>
      <c r="EI7" s="217" t="s">
        <v>27</v>
      </c>
      <c r="EJ7" s="217" t="s">
        <v>30</v>
      </c>
      <c r="EK7" s="218" t="s">
        <v>131</v>
      </c>
      <c r="EL7" s="218" t="s">
        <v>134</v>
      </c>
      <c r="EM7" s="219" t="s">
        <v>37</v>
      </c>
      <c r="EN7" s="220" t="s">
        <v>125</v>
      </c>
      <c r="EO7" s="25" t="s">
        <v>122</v>
      </c>
      <c r="EP7" s="26" t="s">
        <v>126</v>
      </c>
      <c r="EQ7" s="26" t="s">
        <v>127</v>
      </c>
      <c r="ER7" s="217" t="s">
        <v>128</v>
      </c>
      <c r="ES7" s="218" t="s">
        <v>129</v>
      </c>
      <c r="ET7" s="218" t="s">
        <v>133</v>
      </c>
      <c r="EU7" s="218" t="s">
        <v>130</v>
      </c>
      <c r="EV7" s="218" t="s">
        <v>38</v>
      </c>
      <c r="EW7" s="221" t="s">
        <v>132</v>
      </c>
      <c r="EY7" s="206" t="s">
        <v>123</v>
      </c>
      <c r="EZ7" s="23" t="s">
        <v>3</v>
      </c>
      <c r="FA7" s="216" t="s">
        <v>121</v>
      </c>
      <c r="FB7" s="25" t="s">
        <v>36</v>
      </c>
      <c r="FC7" s="25" t="s">
        <v>120</v>
      </c>
      <c r="FD7" s="26" t="s">
        <v>124</v>
      </c>
      <c r="FE7" s="217" t="s">
        <v>27</v>
      </c>
      <c r="FF7" s="217" t="s">
        <v>30</v>
      </c>
      <c r="FG7" s="218" t="s">
        <v>131</v>
      </c>
      <c r="FH7" s="218" t="s">
        <v>134</v>
      </c>
      <c r="FI7" s="219" t="s">
        <v>37</v>
      </c>
      <c r="FJ7" s="220" t="s">
        <v>125</v>
      </c>
      <c r="FK7" s="25" t="s">
        <v>122</v>
      </c>
      <c r="FL7" s="26" t="s">
        <v>126</v>
      </c>
      <c r="FM7" s="26" t="s">
        <v>127</v>
      </c>
      <c r="FN7" s="217" t="s">
        <v>128</v>
      </c>
      <c r="FO7" s="218" t="s">
        <v>129</v>
      </c>
      <c r="FP7" s="218" t="s">
        <v>133</v>
      </c>
      <c r="FQ7" s="218" t="s">
        <v>130</v>
      </c>
      <c r="FR7" s="218" t="s">
        <v>38</v>
      </c>
      <c r="FS7" s="221" t="s">
        <v>132</v>
      </c>
      <c r="FU7" s="206" t="s">
        <v>123</v>
      </c>
      <c r="FV7" s="23" t="s">
        <v>3</v>
      </c>
      <c r="FW7" s="216" t="s">
        <v>121</v>
      </c>
      <c r="FX7" s="25" t="s">
        <v>36</v>
      </c>
      <c r="FY7" s="25" t="s">
        <v>120</v>
      </c>
      <c r="FZ7" s="26" t="s">
        <v>124</v>
      </c>
      <c r="GA7" s="217" t="s">
        <v>27</v>
      </c>
      <c r="GB7" s="217" t="s">
        <v>30</v>
      </c>
      <c r="GC7" s="218" t="s">
        <v>131</v>
      </c>
      <c r="GD7" s="218" t="s">
        <v>134</v>
      </c>
      <c r="GE7" s="219" t="s">
        <v>37</v>
      </c>
      <c r="GF7" s="220" t="s">
        <v>125</v>
      </c>
      <c r="GG7" s="25" t="s">
        <v>122</v>
      </c>
      <c r="GH7" s="26" t="s">
        <v>126</v>
      </c>
      <c r="GI7" s="26" t="s">
        <v>127</v>
      </c>
      <c r="GJ7" s="217" t="s">
        <v>128</v>
      </c>
      <c r="GK7" s="218" t="s">
        <v>129</v>
      </c>
      <c r="GL7" s="218" t="s">
        <v>133</v>
      </c>
      <c r="GM7" s="218" t="s">
        <v>130</v>
      </c>
      <c r="GN7" s="218" t="s">
        <v>38</v>
      </c>
      <c r="GO7" s="221" t="s">
        <v>132</v>
      </c>
      <c r="GQ7" s="206" t="s">
        <v>123</v>
      </c>
      <c r="GR7" s="23" t="s">
        <v>3</v>
      </c>
      <c r="GS7" s="216" t="s">
        <v>121</v>
      </c>
      <c r="GT7" s="25" t="s">
        <v>36</v>
      </c>
      <c r="GU7" s="25" t="s">
        <v>120</v>
      </c>
      <c r="GV7" s="26" t="s">
        <v>124</v>
      </c>
      <c r="GW7" s="217" t="s">
        <v>27</v>
      </c>
      <c r="GX7" s="217" t="s">
        <v>30</v>
      </c>
      <c r="GY7" s="218" t="s">
        <v>131</v>
      </c>
      <c r="GZ7" s="218" t="s">
        <v>134</v>
      </c>
      <c r="HA7" s="219" t="s">
        <v>37</v>
      </c>
      <c r="HB7" s="220" t="s">
        <v>125</v>
      </c>
      <c r="HC7" s="25" t="s">
        <v>122</v>
      </c>
      <c r="HD7" s="26" t="s">
        <v>126</v>
      </c>
      <c r="HE7" s="26" t="s">
        <v>127</v>
      </c>
      <c r="HF7" s="217" t="s">
        <v>128</v>
      </c>
      <c r="HG7" s="218" t="s">
        <v>129</v>
      </c>
      <c r="HH7" s="218" t="s">
        <v>133</v>
      </c>
      <c r="HI7" s="218" t="s">
        <v>130</v>
      </c>
      <c r="HJ7" s="218" t="s">
        <v>38</v>
      </c>
      <c r="HK7" s="221" t="s">
        <v>132</v>
      </c>
      <c r="HM7" s="206" t="s">
        <v>123</v>
      </c>
      <c r="HN7" s="23" t="s">
        <v>3</v>
      </c>
      <c r="HO7" s="216" t="s">
        <v>121</v>
      </c>
      <c r="HP7" s="25" t="s">
        <v>36</v>
      </c>
      <c r="HQ7" s="25" t="s">
        <v>120</v>
      </c>
      <c r="HR7" s="26" t="s">
        <v>124</v>
      </c>
      <c r="HS7" s="217" t="s">
        <v>27</v>
      </c>
      <c r="HT7" s="217" t="s">
        <v>30</v>
      </c>
      <c r="HU7" s="218" t="s">
        <v>131</v>
      </c>
      <c r="HV7" s="218" t="s">
        <v>134</v>
      </c>
      <c r="HW7" s="219" t="s">
        <v>37</v>
      </c>
      <c r="HX7" s="220" t="s">
        <v>125</v>
      </c>
      <c r="HY7" s="25" t="s">
        <v>122</v>
      </c>
      <c r="HZ7" s="26" t="s">
        <v>126</v>
      </c>
      <c r="IA7" s="26" t="s">
        <v>127</v>
      </c>
      <c r="IB7" s="217" t="s">
        <v>128</v>
      </c>
      <c r="IC7" s="218" t="s">
        <v>129</v>
      </c>
      <c r="ID7" s="218" t="s">
        <v>133</v>
      </c>
      <c r="IE7" s="218" t="s">
        <v>130</v>
      </c>
      <c r="IF7" s="218" t="s">
        <v>38</v>
      </c>
      <c r="IG7" s="221" t="s">
        <v>132</v>
      </c>
      <c r="II7" s="206" t="s">
        <v>123</v>
      </c>
      <c r="IJ7" s="23" t="s">
        <v>3</v>
      </c>
      <c r="IK7" s="216" t="s">
        <v>121</v>
      </c>
      <c r="IL7" s="25" t="s">
        <v>36</v>
      </c>
      <c r="IM7" s="25" t="s">
        <v>120</v>
      </c>
      <c r="IN7" s="26" t="s">
        <v>124</v>
      </c>
      <c r="IO7" s="217" t="s">
        <v>27</v>
      </c>
      <c r="IP7" s="217" t="s">
        <v>30</v>
      </c>
      <c r="IQ7" s="218" t="s">
        <v>131</v>
      </c>
      <c r="IR7" s="218" t="s">
        <v>134</v>
      </c>
      <c r="IS7" s="219" t="s">
        <v>37</v>
      </c>
      <c r="IT7" s="220" t="s">
        <v>125</v>
      </c>
      <c r="IU7" s="25" t="s">
        <v>122</v>
      </c>
      <c r="IV7" s="26" t="s">
        <v>126</v>
      </c>
      <c r="IW7" s="26" t="s">
        <v>127</v>
      </c>
      <c r="IX7" s="217" t="s">
        <v>128</v>
      </c>
      <c r="IY7" s="218" t="s">
        <v>129</v>
      </c>
      <c r="IZ7" s="218" t="s">
        <v>133</v>
      </c>
      <c r="JA7" s="218" t="s">
        <v>130</v>
      </c>
      <c r="JB7" s="218" t="s">
        <v>38</v>
      </c>
      <c r="JC7" s="221" t="s">
        <v>132</v>
      </c>
      <c r="JE7" s="206" t="s">
        <v>123</v>
      </c>
      <c r="JF7" s="23" t="s">
        <v>3</v>
      </c>
      <c r="JG7" s="216" t="s">
        <v>121</v>
      </c>
      <c r="JH7" s="25" t="s">
        <v>36</v>
      </c>
      <c r="JI7" s="25" t="s">
        <v>120</v>
      </c>
      <c r="JJ7" s="26" t="s">
        <v>124</v>
      </c>
      <c r="JK7" s="217" t="s">
        <v>27</v>
      </c>
      <c r="JL7" s="217" t="s">
        <v>30</v>
      </c>
      <c r="JM7" s="218" t="s">
        <v>131</v>
      </c>
      <c r="JN7" s="218" t="s">
        <v>134</v>
      </c>
      <c r="JO7" s="219" t="s">
        <v>37</v>
      </c>
      <c r="JP7" s="220" t="s">
        <v>125</v>
      </c>
      <c r="JQ7" s="25" t="s">
        <v>122</v>
      </c>
      <c r="JR7" s="26" t="s">
        <v>126</v>
      </c>
      <c r="JS7" s="26" t="s">
        <v>127</v>
      </c>
      <c r="JT7" s="217" t="s">
        <v>128</v>
      </c>
      <c r="JU7" s="218" t="s">
        <v>129</v>
      </c>
      <c r="JV7" s="218" t="s">
        <v>133</v>
      </c>
      <c r="JW7" s="218" t="s">
        <v>130</v>
      </c>
      <c r="JX7" s="218" t="s">
        <v>38</v>
      </c>
      <c r="JY7" s="221" t="s">
        <v>132</v>
      </c>
      <c r="KA7" s="206" t="s">
        <v>123</v>
      </c>
      <c r="KB7" s="23" t="s">
        <v>3</v>
      </c>
      <c r="KC7" s="216" t="s">
        <v>121</v>
      </c>
      <c r="KD7" s="25" t="s">
        <v>36</v>
      </c>
      <c r="KE7" s="25" t="s">
        <v>120</v>
      </c>
      <c r="KF7" s="26" t="s">
        <v>124</v>
      </c>
      <c r="KG7" s="217" t="s">
        <v>27</v>
      </c>
      <c r="KH7" s="217" t="s">
        <v>30</v>
      </c>
      <c r="KI7" s="218" t="s">
        <v>131</v>
      </c>
      <c r="KJ7" s="218" t="s">
        <v>134</v>
      </c>
      <c r="KK7" s="219" t="s">
        <v>37</v>
      </c>
      <c r="KL7" s="220" t="s">
        <v>125</v>
      </c>
      <c r="KM7" s="25" t="s">
        <v>122</v>
      </c>
      <c r="KN7" s="26" t="s">
        <v>126</v>
      </c>
      <c r="KO7" s="26" t="s">
        <v>127</v>
      </c>
      <c r="KP7" s="217" t="s">
        <v>128</v>
      </c>
      <c r="KQ7" s="218" t="s">
        <v>129</v>
      </c>
      <c r="KR7" s="218" t="s">
        <v>133</v>
      </c>
      <c r="KS7" s="218" t="s">
        <v>130</v>
      </c>
      <c r="KT7" s="218" t="s">
        <v>38</v>
      </c>
      <c r="KU7" s="221" t="s">
        <v>132</v>
      </c>
      <c r="KW7" s="206" t="s">
        <v>123</v>
      </c>
      <c r="KX7" s="23" t="s">
        <v>3</v>
      </c>
      <c r="KY7" s="216" t="s">
        <v>121</v>
      </c>
      <c r="KZ7" s="25" t="s">
        <v>36</v>
      </c>
      <c r="LA7" s="25" t="s">
        <v>120</v>
      </c>
      <c r="LB7" s="26" t="s">
        <v>124</v>
      </c>
      <c r="LC7" s="217" t="s">
        <v>27</v>
      </c>
      <c r="LD7" s="217" t="s">
        <v>30</v>
      </c>
      <c r="LE7" s="218" t="s">
        <v>131</v>
      </c>
      <c r="LF7" s="218" t="s">
        <v>134</v>
      </c>
      <c r="LG7" s="219" t="s">
        <v>37</v>
      </c>
      <c r="LH7" s="220" t="s">
        <v>125</v>
      </c>
      <c r="LI7" s="25" t="s">
        <v>122</v>
      </c>
      <c r="LJ7" s="26" t="s">
        <v>126</v>
      </c>
      <c r="LK7" s="26" t="s">
        <v>127</v>
      </c>
      <c r="LL7" s="217" t="s">
        <v>128</v>
      </c>
      <c r="LM7" s="218" t="s">
        <v>129</v>
      </c>
      <c r="LN7" s="218" t="s">
        <v>133</v>
      </c>
      <c r="LO7" s="218" t="s">
        <v>130</v>
      </c>
      <c r="LP7" s="218" t="s">
        <v>38</v>
      </c>
      <c r="LQ7" s="221" t="s">
        <v>132</v>
      </c>
      <c r="LS7" s="206" t="s">
        <v>123</v>
      </c>
      <c r="LT7" s="23" t="s">
        <v>3</v>
      </c>
      <c r="LU7" s="216" t="s">
        <v>121</v>
      </c>
      <c r="LV7" s="25" t="s">
        <v>36</v>
      </c>
      <c r="LW7" s="25" t="s">
        <v>120</v>
      </c>
      <c r="LX7" s="26" t="s">
        <v>124</v>
      </c>
      <c r="LY7" s="217" t="s">
        <v>27</v>
      </c>
      <c r="LZ7" s="217" t="s">
        <v>30</v>
      </c>
      <c r="MA7" s="218" t="s">
        <v>131</v>
      </c>
      <c r="MB7" s="218" t="s">
        <v>134</v>
      </c>
      <c r="MC7" s="219" t="s">
        <v>37</v>
      </c>
      <c r="MD7" s="220" t="s">
        <v>125</v>
      </c>
      <c r="ME7" s="25" t="s">
        <v>122</v>
      </c>
      <c r="MF7" s="26" t="s">
        <v>126</v>
      </c>
      <c r="MG7" s="26" t="s">
        <v>127</v>
      </c>
      <c r="MH7" s="217" t="s">
        <v>128</v>
      </c>
      <c r="MI7" s="218" t="s">
        <v>129</v>
      </c>
      <c r="MJ7" s="218" t="s">
        <v>133</v>
      </c>
      <c r="MK7" s="218" t="s">
        <v>130</v>
      </c>
      <c r="ML7" s="218" t="s">
        <v>38</v>
      </c>
      <c r="MM7" s="221" t="s">
        <v>132</v>
      </c>
      <c r="MO7" s="206" t="s">
        <v>123</v>
      </c>
      <c r="MP7" s="23" t="s">
        <v>3</v>
      </c>
      <c r="MQ7" s="216" t="s">
        <v>121</v>
      </c>
      <c r="MR7" s="25" t="s">
        <v>36</v>
      </c>
      <c r="MS7" s="25" t="s">
        <v>120</v>
      </c>
      <c r="MT7" s="26" t="s">
        <v>124</v>
      </c>
      <c r="MU7" s="217" t="s">
        <v>27</v>
      </c>
      <c r="MV7" s="217" t="s">
        <v>30</v>
      </c>
      <c r="MW7" s="218" t="s">
        <v>131</v>
      </c>
      <c r="MX7" s="218" t="s">
        <v>134</v>
      </c>
      <c r="MY7" s="219" t="s">
        <v>37</v>
      </c>
      <c r="MZ7" s="220" t="s">
        <v>125</v>
      </c>
      <c r="NA7" s="25" t="s">
        <v>122</v>
      </c>
      <c r="NB7" s="26" t="s">
        <v>126</v>
      </c>
      <c r="NC7" s="26" t="s">
        <v>127</v>
      </c>
      <c r="ND7" s="217" t="s">
        <v>128</v>
      </c>
      <c r="NE7" s="218" t="s">
        <v>129</v>
      </c>
      <c r="NF7" s="218" t="s">
        <v>133</v>
      </c>
      <c r="NG7" s="218" t="s">
        <v>130</v>
      </c>
      <c r="NH7" s="218" t="s">
        <v>38</v>
      </c>
      <c r="NI7" s="221" t="s">
        <v>132</v>
      </c>
      <c r="NK7" s="206" t="s">
        <v>123</v>
      </c>
      <c r="NL7" s="23" t="s">
        <v>3</v>
      </c>
      <c r="NM7" s="216" t="s">
        <v>121</v>
      </c>
      <c r="NN7" s="25" t="s">
        <v>36</v>
      </c>
      <c r="NO7" s="25" t="s">
        <v>120</v>
      </c>
      <c r="NP7" s="26" t="s">
        <v>124</v>
      </c>
      <c r="NQ7" s="217" t="s">
        <v>27</v>
      </c>
      <c r="NR7" s="217" t="s">
        <v>30</v>
      </c>
      <c r="NS7" s="218" t="s">
        <v>131</v>
      </c>
      <c r="NT7" s="218" t="s">
        <v>134</v>
      </c>
      <c r="NU7" s="219" t="s">
        <v>37</v>
      </c>
      <c r="NV7" s="220" t="s">
        <v>125</v>
      </c>
      <c r="NW7" s="25" t="s">
        <v>122</v>
      </c>
      <c r="NX7" s="26" t="s">
        <v>126</v>
      </c>
      <c r="NY7" s="26" t="s">
        <v>127</v>
      </c>
      <c r="NZ7" s="217" t="s">
        <v>128</v>
      </c>
      <c r="OA7" s="218" t="s">
        <v>129</v>
      </c>
      <c r="OB7" s="218" t="s">
        <v>133</v>
      </c>
      <c r="OC7" s="218" t="s">
        <v>130</v>
      </c>
      <c r="OD7" s="218" t="s">
        <v>38</v>
      </c>
      <c r="OE7" s="221" t="s">
        <v>132</v>
      </c>
      <c r="OG7" s="206" t="s">
        <v>123</v>
      </c>
      <c r="OH7" s="23" t="s">
        <v>3</v>
      </c>
      <c r="OI7" s="216" t="s">
        <v>121</v>
      </c>
      <c r="OJ7" s="25" t="s">
        <v>36</v>
      </c>
      <c r="OK7" s="25" t="s">
        <v>120</v>
      </c>
      <c r="OL7" s="26" t="s">
        <v>124</v>
      </c>
      <c r="OM7" s="217" t="s">
        <v>27</v>
      </c>
      <c r="ON7" s="217" t="s">
        <v>30</v>
      </c>
      <c r="OO7" s="218" t="s">
        <v>131</v>
      </c>
      <c r="OP7" s="218" t="s">
        <v>134</v>
      </c>
      <c r="OQ7" s="219" t="s">
        <v>37</v>
      </c>
      <c r="OR7" s="220" t="s">
        <v>125</v>
      </c>
      <c r="OS7" s="25" t="s">
        <v>122</v>
      </c>
      <c r="OT7" s="26" t="s">
        <v>126</v>
      </c>
      <c r="OU7" s="26" t="s">
        <v>127</v>
      </c>
      <c r="OV7" s="217" t="s">
        <v>128</v>
      </c>
      <c r="OW7" s="218" t="s">
        <v>129</v>
      </c>
      <c r="OX7" s="218" t="s">
        <v>133</v>
      </c>
      <c r="OY7" s="218" t="s">
        <v>130</v>
      </c>
      <c r="OZ7" s="218" t="s">
        <v>38</v>
      </c>
      <c r="PA7" s="221" t="s">
        <v>132</v>
      </c>
      <c r="PC7" s="206" t="s">
        <v>123</v>
      </c>
      <c r="PD7" s="23" t="s">
        <v>3</v>
      </c>
      <c r="PE7" s="216" t="s">
        <v>121</v>
      </c>
      <c r="PF7" s="25" t="s">
        <v>36</v>
      </c>
      <c r="PG7" s="25" t="s">
        <v>120</v>
      </c>
      <c r="PH7" s="26" t="s">
        <v>124</v>
      </c>
      <c r="PI7" s="217" t="s">
        <v>27</v>
      </c>
      <c r="PJ7" s="217" t="s">
        <v>30</v>
      </c>
      <c r="PK7" s="218" t="s">
        <v>131</v>
      </c>
      <c r="PL7" s="218" t="s">
        <v>134</v>
      </c>
      <c r="PM7" s="219" t="s">
        <v>37</v>
      </c>
      <c r="PN7" s="220" t="s">
        <v>125</v>
      </c>
      <c r="PO7" s="25" t="s">
        <v>122</v>
      </c>
      <c r="PP7" s="26" t="s">
        <v>126</v>
      </c>
      <c r="PQ7" s="26" t="s">
        <v>127</v>
      </c>
      <c r="PR7" s="217" t="s">
        <v>128</v>
      </c>
      <c r="PS7" s="218" t="s">
        <v>129</v>
      </c>
      <c r="PT7" s="218" t="s">
        <v>133</v>
      </c>
      <c r="PU7" s="218" t="s">
        <v>130</v>
      </c>
      <c r="PV7" s="218" t="s">
        <v>38</v>
      </c>
      <c r="PW7" s="221" t="s">
        <v>132</v>
      </c>
      <c r="PY7" s="206" t="s">
        <v>123</v>
      </c>
      <c r="PZ7" s="23" t="s">
        <v>3</v>
      </c>
      <c r="QA7" s="216" t="s">
        <v>121</v>
      </c>
      <c r="QB7" s="25" t="s">
        <v>36</v>
      </c>
      <c r="QC7" s="25" t="s">
        <v>120</v>
      </c>
      <c r="QD7" s="26" t="s">
        <v>124</v>
      </c>
      <c r="QE7" s="217" t="s">
        <v>27</v>
      </c>
      <c r="QF7" s="217" t="s">
        <v>30</v>
      </c>
      <c r="QG7" s="218" t="s">
        <v>131</v>
      </c>
      <c r="QH7" s="218" t="s">
        <v>134</v>
      </c>
      <c r="QI7" s="219" t="s">
        <v>37</v>
      </c>
      <c r="QJ7" s="220" t="s">
        <v>125</v>
      </c>
      <c r="QK7" s="25" t="s">
        <v>122</v>
      </c>
      <c r="QL7" s="26" t="s">
        <v>126</v>
      </c>
      <c r="QM7" s="26" t="s">
        <v>127</v>
      </c>
      <c r="QN7" s="217" t="s">
        <v>128</v>
      </c>
      <c r="QO7" s="218" t="s">
        <v>129</v>
      </c>
      <c r="QP7" s="218" t="s">
        <v>133</v>
      </c>
      <c r="QQ7" s="218" t="s">
        <v>130</v>
      </c>
      <c r="QR7" s="218" t="s">
        <v>38</v>
      </c>
      <c r="QS7" s="221" t="s">
        <v>132</v>
      </c>
      <c r="QU7" s="206" t="s">
        <v>123</v>
      </c>
      <c r="QV7" s="23" t="s">
        <v>3</v>
      </c>
      <c r="QW7" s="216" t="s">
        <v>121</v>
      </c>
      <c r="QX7" s="25" t="s">
        <v>36</v>
      </c>
      <c r="QY7" s="25" t="s">
        <v>120</v>
      </c>
      <c r="QZ7" s="26" t="s">
        <v>124</v>
      </c>
      <c r="RA7" s="217" t="s">
        <v>27</v>
      </c>
      <c r="RB7" s="217" t="s">
        <v>30</v>
      </c>
      <c r="RC7" s="218" t="s">
        <v>131</v>
      </c>
      <c r="RD7" s="218" t="s">
        <v>134</v>
      </c>
      <c r="RE7" s="219" t="s">
        <v>37</v>
      </c>
      <c r="RF7" s="220" t="s">
        <v>125</v>
      </c>
      <c r="RG7" s="25" t="s">
        <v>122</v>
      </c>
      <c r="RH7" s="26" t="s">
        <v>126</v>
      </c>
      <c r="RI7" s="26" t="s">
        <v>127</v>
      </c>
      <c r="RJ7" s="217" t="s">
        <v>128</v>
      </c>
      <c r="RK7" s="218" t="s">
        <v>129</v>
      </c>
      <c r="RL7" s="218" t="s">
        <v>133</v>
      </c>
      <c r="RM7" s="218" t="s">
        <v>130</v>
      </c>
      <c r="RN7" s="218" t="s">
        <v>38</v>
      </c>
      <c r="RO7" s="221" t="s">
        <v>132</v>
      </c>
    </row>
    <row r="8" spans="1:484" ht="14.4" thickBot="1">
      <c r="A8" s="207">
        <v>27</v>
      </c>
      <c r="B8" s="225">
        <v>27</v>
      </c>
      <c r="C8" s="61" t="str">
        <f>IF(E8=0," ",VLOOKUP(E8,PROTOKOL!$A:$F,6))</f>
        <v xml:space="preserve"> </v>
      </c>
      <c r="D8" s="62"/>
      <c r="E8" s="62"/>
      <c r="F8" s="62"/>
      <c r="G8" s="63" t="str">
        <f>IF(E8=0," ",(VLOOKUP(E8,PROTOKOL!$A$1:$E$28,2))*F8)</f>
        <v xml:space="preserve"> </v>
      </c>
      <c r="H8" s="64" t="str">
        <f t="shared" ref="H8:H71" si="20">IF(D8=0," ",D8-G8)</f>
        <v xml:space="preserve"> </v>
      </c>
      <c r="I8" s="65" t="str">
        <f>IF(E8=0," ",VLOOKUP(E8,PROTOKOL!$A:$E,5,))</f>
        <v xml:space="preserve"> </v>
      </c>
      <c r="J8" s="65"/>
      <c r="K8" s="82" t="str">
        <f>IF(E8=0," ",(I8*H8)/7.5*F8)</f>
        <v xml:space="preserve"> </v>
      </c>
      <c r="L8" s="61" t="str">
        <f>IF(N8=0," ",VLOOKUP(N8,PROTOKOL!$A:$F,6))</f>
        <v xml:space="preserve"> </v>
      </c>
      <c r="M8" s="62"/>
      <c r="N8" s="62"/>
      <c r="O8" s="62"/>
      <c r="P8" s="63" t="str">
        <f>IF(N8=0," ",(VLOOKUP(N8,PROTOKOL!$A$1:$E$28,2))*O8)</f>
        <v xml:space="preserve"> </v>
      </c>
      <c r="Q8" s="64" t="str">
        <f t="shared" ref="Q8:Q71" si="21">IF(M8=0," ",M8-P8)</f>
        <v xml:space="preserve"> </v>
      </c>
      <c r="R8" s="65" t="str">
        <f>IF(N8=0," ",VLOOKUP(N8,PROTOKOL!$A:$E,5,))</f>
        <v xml:space="preserve"> </v>
      </c>
      <c r="S8" s="82" t="str">
        <f>IF(N8=0," ",(Q8*R8)/7.5*O8)</f>
        <v xml:space="preserve"> </v>
      </c>
      <c r="T8" s="65">
        <f>O8*2</f>
        <v>0</v>
      </c>
      <c r="U8" s="82" t="str">
        <f>IF(T8=0," ",S8/O8*T8)</f>
        <v xml:space="preserve"> </v>
      </c>
      <c r="V8" s="117"/>
      <c r="W8" s="207">
        <v>27</v>
      </c>
      <c r="X8" s="225">
        <v>27</v>
      </c>
      <c r="Y8" s="61" t="str">
        <f>IF(AA8=0," ",VLOOKUP(AA8,PROTOKOL!$A:$F,6))</f>
        <v xml:space="preserve"> </v>
      </c>
      <c r="Z8" s="62"/>
      <c r="AA8" s="62"/>
      <c r="AB8" s="62"/>
      <c r="AC8" s="63" t="str">
        <f>IF(AA8=0," ",(VLOOKUP(AA8,PROTOKOL!$A$1:$E$28,2))*AB8)</f>
        <v xml:space="preserve"> </v>
      </c>
      <c r="AD8" s="64" t="str">
        <f t="shared" ref="AD8:AD71" si="22">IF(Z8=0," ",Z8-AC8)</f>
        <v xml:space="preserve"> </v>
      </c>
      <c r="AE8" s="65" t="str">
        <f>IF(AA8=0," ",VLOOKUP(AA8,PROTOKOL!$A:$E,5,))</f>
        <v xml:space="preserve"> </v>
      </c>
      <c r="AF8" s="65"/>
      <c r="AG8" s="82" t="str">
        <f>IF(AA8=0," ",(AE8*AD8)/7.5*AB8)</f>
        <v xml:space="preserve"> </v>
      </c>
      <c r="AH8" s="61" t="str">
        <f>IF(AJ8=0," ",VLOOKUP(AJ8,PROTOKOL!$A:$F,6))</f>
        <v xml:space="preserve"> </v>
      </c>
      <c r="AI8" s="62"/>
      <c r="AJ8" s="62"/>
      <c r="AK8" s="62"/>
      <c r="AL8" s="63" t="str">
        <f>IF(AJ8=0," ",(VLOOKUP(AJ8,PROTOKOL!$A$1:$E$28,2))*AK8)</f>
        <v xml:space="preserve"> </v>
      </c>
      <c r="AM8" s="64" t="str">
        <f t="shared" ref="AM8:AM71" si="23">IF(AI8=0," ",AI8-AL8)</f>
        <v xml:space="preserve"> </v>
      </c>
      <c r="AN8" s="65" t="str">
        <f>IF(AJ8=0," ",VLOOKUP(AJ8,PROTOKOL!$A:$E,5,))</f>
        <v xml:space="preserve"> </v>
      </c>
      <c r="AO8" s="82" t="str">
        <f>IF(AJ8=0," ",(AM8*AN8)/7.5*AK8)</f>
        <v xml:space="preserve"> </v>
      </c>
      <c r="AP8" s="65">
        <f>AK8*2</f>
        <v>0</v>
      </c>
      <c r="AQ8" s="82" t="str">
        <f>IF(AP8=0," ",AO8/AK8*AP8)</f>
        <v xml:space="preserve"> </v>
      </c>
      <c r="AR8" s="117"/>
      <c r="AS8" s="207">
        <v>27</v>
      </c>
      <c r="AT8" s="225">
        <v>27</v>
      </c>
      <c r="AU8" s="61" t="str">
        <f>IF(AW8=0," ",VLOOKUP(AW8,PROTOKOL!$A:$F,6))</f>
        <v xml:space="preserve"> </v>
      </c>
      <c r="AV8" s="62"/>
      <c r="AW8" s="62"/>
      <c r="AX8" s="62"/>
      <c r="AY8" s="63" t="str">
        <f>IF(AW8=0," ",(VLOOKUP(AW8,PROTOKOL!$A$1:$E$28,2))*AX8)</f>
        <v xml:space="preserve"> </v>
      </c>
      <c r="AZ8" s="64" t="str">
        <f t="shared" ref="AZ8:AZ71" si="24">IF(AV8=0," ",AV8-AY8)</f>
        <v xml:space="preserve"> </v>
      </c>
      <c r="BA8" s="65" t="str">
        <f>IF(AW8=0," ",VLOOKUP(AW8,PROTOKOL!$A:$E,5,))</f>
        <v xml:space="preserve"> </v>
      </c>
      <c r="BB8" s="65"/>
      <c r="BC8" s="82" t="str">
        <f>IF(AW8=0," ",(BA8*AZ8)/7.5*AX8)</f>
        <v xml:space="preserve"> </v>
      </c>
      <c r="BD8" s="61" t="str">
        <f>IF(BF8=0," ",VLOOKUP(BF8,PROTOKOL!$A:$F,6))</f>
        <v xml:space="preserve"> </v>
      </c>
      <c r="BE8" s="62"/>
      <c r="BF8" s="62"/>
      <c r="BG8" s="62"/>
      <c r="BH8" s="63" t="str">
        <f>IF(BF8=0," ",(VLOOKUP(BF8,PROTOKOL!$A$1:$E$28,2))*BG8)</f>
        <v xml:space="preserve"> </v>
      </c>
      <c r="BI8" s="64" t="str">
        <f t="shared" ref="BI8:BI71" si="25">IF(BE8=0," ",BE8-BH8)</f>
        <v xml:space="preserve"> </v>
      </c>
      <c r="BJ8" s="65" t="str">
        <f>IF(BF8=0," ",VLOOKUP(BF8,PROTOKOL!$A:$E,5,))</f>
        <v xml:space="preserve"> </v>
      </c>
      <c r="BK8" s="82" t="str">
        <f>IF(BF8=0," ",(BI8*BJ8)/7.5*BG8)</f>
        <v xml:space="preserve"> </v>
      </c>
      <c r="BL8" s="65">
        <f>BG8*2</f>
        <v>0</v>
      </c>
      <c r="BM8" s="82" t="str">
        <f>IF(BL8=0," ",BK8/BG8*BL8)</f>
        <v xml:space="preserve"> </v>
      </c>
      <c r="BN8" s="117"/>
      <c r="BO8" s="207">
        <v>27</v>
      </c>
      <c r="BP8" s="225">
        <v>27</v>
      </c>
      <c r="BQ8" s="61" t="str">
        <f>IF(BS8=0," ",VLOOKUP(BS8,PROTOKOL!$A:$F,6))</f>
        <v xml:space="preserve"> </v>
      </c>
      <c r="BR8" s="62"/>
      <c r="BS8" s="62"/>
      <c r="BT8" s="62"/>
      <c r="BU8" s="63" t="str">
        <f>IF(BS8=0," ",(VLOOKUP(BS8,PROTOKOL!$A$1:$E$28,2))*BT8)</f>
        <v xml:space="preserve"> </v>
      </c>
      <c r="BV8" s="64" t="str">
        <f t="shared" ref="BV8:BV71" si="26">IF(BR8=0," ",BR8-BU8)</f>
        <v xml:space="preserve"> </v>
      </c>
      <c r="BW8" s="65" t="str">
        <f>IF(BS8=0," ",VLOOKUP(BS8,PROTOKOL!$A:$E,5,))</f>
        <v xml:space="preserve"> </v>
      </c>
      <c r="BX8" s="65"/>
      <c r="BY8" s="82" t="str">
        <f>IF(BS8=0," ",(BW8*BV8)/7.5*BT8)</f>
        <v xml:space="preserve"> </v>
      </c>
      <c r="BZ8" s="61" t="str">
        <f>IF(CB8=0," ",VLOOKUP(CB8,PROTOKOL!$A:$F,6))</f>
        <v xml:space="preserve"> </v>
      </c>
      <c r="CA8" s="62"/>
      <c r="CB8" s="62"/>
      <c r="CC8" s="62"/>
      <c r="CD8" s="63" t="str">
        <f>IF(CB8=0," ",(VLOOKUP(CB8,PROTOKOL!$A$1:$E$28,2))*CC8)</f>
        <v xml:space="preserve"> </v>
      </c>
      <c r="CE8" s="64" t="str">
        <f t="shared" ref="CE8:CE71" si="27">IF(CA8=0," ",CA8-CD8)</f>
        <v xml:space="preserve"> </v>
      </c>
      <c r="CF8" s="65" t="str">
        <f>IF(CB8=0," ",VLOOKUP(CB8,PROTOKOL!$A:$E,5,))</f>
        <v xml:space="preserve"> </v>
      </c>
      <c r="CG8" s="82" t="str">
        <f>IF(CB8=0," ",(CE8*CF8)/7.5*CC8)</f>
        <v xml:space="preserve"> </v>
      </c>
      <c r="CH8" s="65">
        <f>CC8*2</f>
        <v>0</v>
      </c>
      <c r="CI8" s="82" t="str">
        <f>IF(CH8=0," ",CG8/CC8*CH8)</f>
        <v xml:space="preserve"> </v>
      </c>
      <c r="CJ8" s="117"/>
      <c r="CK8" s="207">
        <v>27</v>
      </c>
      <c r="CL8" s="225">
        <v>27</v>
      </c>
      <c r="CM8" s="61" t="str">
        <f>IF(CO8=0," ",VLOOKUP(CO8,PROTOKOL!$A:$F,6))</f>
        <v xml:space="preserve"> </v>
      </c>
      <c r="CN8" s="62"/>
      <c r="CO8" s="62"/>
      <c r="CP8" s="62"/>
      <c r="CQ8" s="63" t="str">
        <f>IF(CO8=0," ",(VLOOKUP(CO8,PROTOKOL!$A$1:$E$28,2))*CP8)</f>
        <v xml:space="preserve"> </v>
      </c>
      <c r="CR8" s="64" t="str">
        <f t="shared" ref="CR8:CR71" si="28">IF(CN8=0," ",CN8-CQ8)</f>
        <v xml:space="preserve"> </v>
      </c>
      <c r="CS8" s="65" t="str">
        <f>IF(CO8=0," ",VLOOKUP(CO8,PROTOKOL!$A:$E,5,))</f>
        <v xml:space="preserve"> </v>
      </c>
      <c r="CT8" s="65"/>
      <c r="CU8" s="82" t="str">
        <f>IF(CO8=0," ",(CS8*CR8)/7.5*CP8)</f>
        <v xml:space="preserve"> </v>
      </c>
      <c r="CV8" s="61" t="str">
        <f>IF(CX8=0," ",VLOOKUP(CX8,PROTOKOL!$A:$F,6))</f>
        <v xml:space="preserve"> </v>
      </c>
      <c r="CW8" s="62"/>
      <c r="CX8" s="62"/>
      <c r="CY8" s="62"/>
      <c r="CZ8" s="63" t="str">
        <f>IF(CX8=0," ",(VLOOKUP(CX8,PROTOKOL!$A$1:$E$28,2))*CY8)</f>
        <v xml:space="preserve"> </v>
      </c>
      <c r="DA8" s="64" t="str">
        <f t="shared" ref="DA8:DA71" si="29">IF(CW8=0," ",CW8-CZ8)</f>
        <v xml:space="preserve"> </v>
      </c>
      <c r="DB8" s="65" t="str">
        <f>IF(CX8=0," ",VLOOKUP(CX8,PROTOKOL!$A:$E,5,))</f>
        <v xml:space="preserve"> </v>
      </c>
      <c r="DC8" s="82" t="str">
        <f>IF(CX8=0," ",(DA8*DB8)/7.5*CY8)</f>
        <v xml:space="preserve"> </v>
      </c>
      <c r="DD8" s="65">
        <f>CY8*2</f>
        <v>0</v>
      </c>
      <c r="DE8" s="82" t="str">
        <f>IF(DD8=0," ",DC8/CY8*DD8)</f>
        <v xml:space="preserve"> </v>
      </c>
      <c r="DF8" s="117"/>
      <c r="DG8" s="207">
        <v>27</v>
      </c>
      <c r="DH8" s="225">
        <v>27</v>
      </c>
      <c r="DI8" s="61" t="str">
        <f>IF(DK8=0," ",VLOOKUP(DK8,PROTOKOL!$A:$F,6))</f>
        <v xml:space="preserve"> </v>
      </c>
      <c r="DJ8" s="62"/>
      <c r="DK8" s="62"/>
      <c r="DL8" s="62"/>
      <c r="DM8" s="63" t="str">
        <f>IF(DK8=0," ",(VLOOKUP(DK8,PROTOKOL!$A$1:$E$28,2))*DL8)</f>
        <v xml:space="preserve"> </v>
      </c>
      <c r="DN8" s="64" t="str">
        <f t="shared" ref="DN8:DN71" si="30">IF(DJ8=0," ",DJ8-DM8)</f>
        <v xml:space="preserve"> </v>
      </c>
      <c r="DO8" s="65" t="str">
        <f>IF(DK8=0," ",VLOOKUP(DK8,PROTOKOL!$A:$E,5,))</f>
        <v xml:space="preserve"> </v>
      </c>
      <c r="DP8" s="65"/>
      <c r="DQ8" s="82" t="str">
        <f>IF(DK8=0," ",(DO8*DN8)/7.5*DL8)</f>
        <v xml:space="preserve"> </v>
      </c>
      <c r="DR8" s="61" t="str">
        <f>IF(DT8=0," ",VLOOKUP(DT8,PROTOKOL!$A:$F,6))</f>
        <v xml:space="preserve"> </v>
      </c>
      <c r="DS8" s="62"/>
      <c r="DT8" s="62"/>
      <c r="DU8" s="62"/>
      <c r="DV8" s="63" t="str">
        <f>IF(DT8=0," ",(VLOOKUP(DT8,PROTOKOL!$A$1:$E$28,2))*DU8)</f>
        <v xml:space="preserve"> </v>
      </c>
      <c r="DW8" s="64" t="str">
        <f t="shared" ref="DW8:DW71" si="31">IF(DS8=0," ",DS8-DV8)</f>
        <v xml:space="preserve"> </v>
      </c>
      <c r="DX8" s="65" t="str">
        <f>IF(DT8=0," ",VLOOKUP(DT8,PROTOKOL!$A:$E,5,))</f>
        <v xml:space="preserve"> </v>
      </c>
      <c r="DY8" s="82" t="str">
        <f>IF(DT8=0," ",(DW8*DX8)/7.5*DU8)</f>
        <v xml:space="preserve"> </v>
      </c>
      <c r="DZ8" s="65">
        <f>DU8*2</f>
        <v>0</v>
      </c>
      <c r="EA8" s="82" t="str">
        <f>IF(DZ8=0," ",DY8/DU8*DZ8)</f>
        <v xml:space="preserve"> </v>
      </c>
      <c r="EB8" s="117"/>
      <c r="EC8" s="207">
        <v>27</v>
      </c>
      <c r="ED8" s="225">
        <v>27</v>
      </c>
      <c r="EE8" s="61" t="str">
        <f>IF(EG8=0," ",VLOOKUP(EG8,PROTOKOL!$A:$F,6))</f>
        <v xml:space="preserve"> </v>
      </c>
      <c r="EF8" s="62"/>
      <c r="EG8" s="62"/>
      <c r="EH8" s="62"/>
      <c r="EI8" s="63" t="str">
        <f>IF(EG8=0," ",(VLOOKUP(EG8,PROTOKOL!$A$1:$E$28,2))*EH8)</f>
        <v xml:space="preserve"> </v>
      </c>
      <c r="EJ8" s="64" t="str">
        <f t="shared" ref="EJ8:EJ71" si="32">IF(EF8=0," ",EF8-EI8)</f>
        <v xml:space="preserve"> </v>
      </c>
      <c r="EK8" s="65" t="str">
        <f>IF(EG8=0," ",VLOOKUP(EG8,PROTOKOL!$A:$E,5,))</f>
        <v xml:space="preserve"> </v>
      </c>
      <c r="EL8" s="65"/>
      <c r="EM8" s="82" t="str">
        <f>IF(EG8=0," ",(EK8*EJ8)/7.5*EH8)</f>
        <v xml:space="preserve"> </v>
      </c>
      <c r="EN8" s="61" t="str">
        <f>IF(EP8=0," ",VLOOKUP(EP8,PROTOKOL!$A:$F,6))</f>
        <v xml:space="preserve"> </v>
      </c>
      <c r="EO8" s="62"/>
      <c r="EP8" s="62"/>
      <c r="EQ8" s="62"/>
      <c r="ER8" s="63" t="str">
        <f>IF(EP8=0," ",(VLOOKUP(EP8,PROTOKOL!$A$1:$E$28,2))*EQ8)</f>
        <v xml:space="preserve"> </v>
      </c>
      <c r="ES8" s="64" t="str">
        <f t="shared" ref="ES8:ES71" si="33">IF(EO8=0," ",EO8-ER8)</f>
        <v xml:space="preserve"> </v>
      </c>
      <c r="ET8" s="65" t="str">
        <f>IF(EP8=0," ",VLOOKUP(EP8,PROTOKOL!$A:$E,5,))</f>
        <v xml:space="preserve"> </v>
      </c>
      <c r="EU8" s="82" t="str">
        <f>IF(EP8=0," ",(ES8*ET8)/7.5*EQ8)</f>
        <v xml:space="preserve"> </v>
      </c>
      <c r="EV8" s="65">
        <f>EQ8*2</f>
        <v>0</v>
      </c>
      <c r="EW8" s="82" t="str">
        <f>IF(EV8=0," ",EU8/EQ8*EV8)</f>
        <v xml:space="preserve"> </v>
      </c>
      <c r="EX8" s="117"/>
      <c r="EY8" s="207">
        <v>27</v>
      </c>
      <c r="EZ8" s="225">
        <v>27</v>
      </c>
      <c r="FA8" s="61" t="str">
        <f>IF(FC8=0," ",VLOOKUP(FC8,PROTOKOL!$A:$F,6))</f>
        <v xml:space="preserve"> </v>
      </c>
      <c r="FB8" s="62"/>
      <c r="FC8" s="62"/>
      <c r="FD8" s="62"/>
      <c r="FE8" s="63" t="str">
        <f>IF(FC8=0," ",(VLOOKUP(FC8,PROTOKOL!$A$1:$E$28,2))*FD8)</f>
        <v xml:space="preserve"> </v>
      </c>
      <c r="FF8" s="64" t="str">
        <f t="shared" ref="FF8:FF71" si="34">IF(FB8=0," ",FB8-FE8)</f>
        <v xml:space="preserve"> </v>
      </c>
      <c r="FG8" s="65" t="str">
        <f>IF(FC8=0," ",VLOOKUP(FC8,PROTOKOL!$A:$E,5,))</f>
        <v xml:space="preserve"> </v>
      </c>
      <c r="FH8" s="65"/>
      <c r="FI8" s="82" t="str">
        <f>IF(FC8=0," ",(FG8*FF8)/7.5*FD8)</f>
        <v xml:space="preserve"> </v>
      </c>
      <c r="FJ8" s="61" t="str">
        <f>IF(FL8=0," ",VLOOKUP(FL8,PROTOKOL!$A:$F,6))</f>
        <v xml:space="preserve"> </v>
      </c>
      <c r="FK8" s="62"/>
      <c r="FL8" s="62"/>
      <c r="FM8" s="62"/>
      <c r="FN8" s="63" t="str">
        <f>IF(FL8=0," ",(VLOOKUP(FL8,PROTOKOL!$A$1:$E$28,2))*FM8)</f>
        <v xml:space="preserve"> </v>
      </c>
      <c r="FO8" s="64" t="str">
        <f t="shared" ref="FO8:FO71" si="35">IF(FK8=0," ",FK8-FN8)</f>
        <v xml:space="preserve"> </v>
      </c>
      <c r="FP8" s="65" t="str">
        <f>IF(FL8=0," ",VLOOKUP(FL8,PROTOKOL!$A:$E,5,))</f>
        <v xml:space="preserve"> </v>
      </c>
      <c r="FQ8" s="82" t="str">
        <f>IF(FL8=0," ",(FO8*FP8)/7.5*FM8)</f>
        <v xml:space="preserve"> </v>
      </c>
      <c r="FR8" s="65">
        <f>FM8*2</f>
        <v>0</v>
      </c>
      <c r="FS8" s="82" t="str">
        <f>IF(FR8=0," ",FQ8/FM8*FR8)</f>
        <v xml:space="preserve"> </v>
      </c>
      <c r="FT8" s="117"/>
      <c r="FU8" s="207">
        <v>27</v>
      </c>
      <c r="FV8" s="225">
        <v>27</v>
      </c>
      <c r="FW8" s="61" t="str">
        <f>IF(FY8=0," ",VLOOKUP(FY8,PROTOKOL!$A:$F,6))</f>
        <v xml:space="preserve"> </v>
      </c>
      <c r="FX8" s="62"/>
      <c r="FY8" s="62"/>
      <c r="FZ8" s="62"/>
      <c r="GA8" s="63" t="str">
        <f>IF(FY8=0," ",(VLOOKUP(FY8,PROTOKOL!$A$1:$E$28,2))*FZ8)</f>
        <v xml:space="preserve"> </v>
      </c>
      <c r="GB8" s="64" t="str">
        <f t="shared" ref="GB8:GB71" si="36">IF(FX8=0," ",FX8-GA8)</f>
        <v xml:space="preserve"> </v>
      </c>
      <c r="GC8" s="65" t="str">
        <f>IF(FY8=0," ",VLOOKUP(FY8,PROTOKOL!$A:$E,5,))</f>
        <v xml:space="preserve"> </v>
      </c>
      <c r="GD8" s="65"/>
      <c r="GE8" s="82" t="str">
        <f>IF(FY8=0," ",(GC8*GB8)/7.5*FZ8)</f>
        <v xml:space="preserve"> </v>
      </c>
      <c r="GF8" s="61" t="str">
        <f>IF(GH8=0," ",VLOOKUP(GH8,PROTOKOL!$A:$F,6))</f>
        <v xml:space="preserve"> </v>
      </c>
      <c r="GG8" s="62"/>
      <c r="GH8" s="62"/>
      <c r="GI8" s="62"/>
      <c r="GJ8" s="63" t="str">
        <f>IF(GH8=0," ",(VLOOKUP(GH8,PROTOKOL!$A$1:$E$28,2))*GI8)</f>
        <v xml:space="preserve"> </v>
      </c>
      <c r="GK8" s="64" t="str">
        <f t="shared" ref="GK8:GK71" si="37">IF(GG8=0," ",GG8-GJ8)</f>
        <v xml:space="preserve"> </v>
      </c>
      <c r="GL8" s="65" t="str">
        <f>IF(GH8=0," ",VLOOKUP(GH8,PROTOKOL!$A:$E,5,))</f>
        <v xml:space="preserve"> </v>
      </c>
      <c r="GM8" s="82" t="str">
        <f>IF(GH8=0," ",(GK8*GL8)/7.5*GI8)</f>
        <v xml:space="preserve"> </v>
      </c>
      <c r="GN8" s="65">
        <f>GI8*2</f>
        <v>0</v>
      </c>
      <c r="GO8" s="82" t="str">
        <f>IF(GN8=0," ",GM8/GI8*GN8)</f>
        <v xml:space="preserve"> </v>
      </c>
      <c r="GP8" s="117"/>
      <c r="GQ8" s="207">
        <v>27</v>
      </c>
      <c r="GR8" s="225">
        <v>27</v>
      </c>
      <c r="GS8" s="61" t="str">
        <f>IF(GU8=0," ",VLOOKUP(GU8,PROTOKOL!$A:$F,6))</f>
        <v xml:space="preserve"> </v>
      </c>
      <c r="GT8" s="62"/>
      <c r="GU8" s="62"/>
      <c r="GV8" s="62"/>
      <c r="GW8" s="63" t="str">
        <f>IF(GU8=0," ",(VLOOKUP(GU8,PROTOKOL!$A$1:$E$28,2))*GV8)</f>
        <v xml:space="preserve"> </v>
      </c>
      <c r="GX8" s="64" t="str">
        <f t="shared" ref="GX8:GX71" si="38">IF(GT8=0," ",GT8-GW8)</f>
        <v xml:space="preserve"> </v>
      </c>
      <c r="GY8" s="65" t="str">
        <f>IF(GU8=0," ",VLOOKUP(GU8,PROTOKOL!$A:$E,5,))</f>
        <v xml:space="preserve"> </v>
      </c>
      <c r="GZ8" s="65"/>
      <c r="HA8" s="82" t="str">
        <f>IF(GU8=0," ",(GY8*GX8)/7.5*GV8)</f>
        <v xml:space="preserve"> </v>
      </c>
      <c r="HB8" s="61" t="str">
        <f>IF(HD8=0," ",VLOOKUP(HD8,PROTOKOL!$A:$F,6))</f>
        <v xml:space="preserve"> </v>
      </c>
      <c r="HC8" s="62"/>
      <c r="HD8" s="62"/>
      <c r="HE8" s="62"/>
      <c r="HF8" s="63" t="str">
        <f>IF(HD8=0," ",(VLOOKUP(HD8,PROTOKOL!$A$1:$E$28,2))*HE8)</f>
        <v xml:space="preserve"> </v>
      </c>
      <c r="HG8" s="64" t="str">
        <f t="shared" ref="HG8:HG71" si="39">IF(HC8=0," ",HC8-HF8)</f>
        <v xml:space="preserve"> </v>
      </c>
      <c r="HH8" s="65" t="str">
        <f>IF(HD8=0," ",VLOOKUP(HD8,PROTOKOL!$A:$E,5,))</f>
        <v xml:space="preserve"> </v>
      </c>
      <c r="HI8" s="82" t="str">
        <f>IF(HD8=0," ",(HG8*HH8)/7.5*HE8)</f>
        <v xml:space="preserve"> </v>
      </c>
      <c r="HJ8" s="65">
        <f>HE8*2</f>
        <v>0</v>
      </c>
      <c r="HK8" s="82" t="str">
        <f>IF(HJ8=0," ",HI8/HE8*HJ8)</f>
        <v xml:space="preserve"> </v>
      </c>
      <c r="HL8" s="117"/>
      <c r="HM8" s="207">
        <v>27</v>
      </c>
      <c r="HN8" s="225">
        <v>27</v>
      </c>
      <c r="HO8" s="61" t="str">
        <f>IF(HQ8=0," ",VLOOKUP(HQ8,PROTOKOL!$A:$F,6))</f>
        <v xml:space="preserve"> </v>
      </c>
      <c r="HP8" s="62"/>
      <c r="HQ8" s="62"/>
      <c r="HR8" s="62"/>
      <c r="HS8" s="63" t="str">
        <f>IF(HQ8=0," ",(VLOOKUP(HQ8,PROTOKOL!$A$1:$E$28,2))*HR8)</f>
        <v xml:space="preserve"> </v>
      </c>
      <c r="HT8" s="64" t="str">
        <f t="shared" ref="HT8:HT71" si="40">IF(HP8=0," ",HP8-HS8)</f>
        <v xml:space="preserve"> </v>
      </c>
      <c r="HU8" s="65" t="str">
        <f>IF(HQ8=0," ",VLOOKUP(HQ8,PROTOKOL!$A:$E,5,))</f>
        <v xml:space="preserve"> </v>
      </c>
      <c r="HV8" s="65"/>
      <c r="HW8" s="82" t="str">
        <f>IF(HQ8=0," ",(HU8*HT8)/7.5*HR8)</f>
        <v xml:space="preserve"> </v>
      </c>
      <c r="HX8" s="61" t="str">
        <f>IF(HZ8=0," ",VLOOKUP(HZ8,PROTOKOL!$A:$F,6))</f>
        <v xml:space="preserve"> </v>
      </c>
      <c r="HY8" s="62"/>
      <c r="HZ8" s="62"/>
      <c r="IA8" s="62"/>
      <c r="IB8" s="63" t="str">
        <f>IF(HZ8=0," ",(VLOOKUP(HZ8,PROTOKOL!$A$1:$E$28,2))*IA8)</f>
        <v xml:space="preserve"> </v>
      </c>
      <c r="IC8" s="64" t="str">
        <f t="shared" ref="IC8:IC71" si="41">IF(HY8=0," ",HY8-IB8)</f>
        <v xml:space="preserve"> </v>
      </c>
      <c r="ID8" s="65" t="str">
        <f>IF(HZ8=0," ",VLOOKUP(HZ8,PROTOKOL!$A:$E,5,))</f>
        <v xml:space="preserve"> </v>
      </c>
      <c r="IE8" s="82" t="str">
        <f>IF(HZ8=0," ",(IC8*ID8)/7.5*IA8)</f>
        <v xml:space="preserve"> </v>
      </c>
      <c r="IF8" s="65">
        <f>IA8*2</f>
        <v>0</v>
      </c>
      <c r="IG8" s="82" t="str">
        <f>IF(IF8=0," ",IE8/IA8*IF8)</f>
        <v xml:space="preserve"> </v>
      </c>
      <c r="IH8" s="117"/>
      <c r="II8" s="207">
        <v>27</v>
      </c>
      <c r="IJ8" s="225">
        <v>27</v>
      </c>
      <c r="IK8" s="61" t="str">
        <f>IF(IM8=0," ",VLOOKUP(IM8,PROTOKOL!$A:$F,6))</f>
        <v xml:space="preserve"> </v>
      </c>
      <c r="IL8" s="62"/>
      <c r="IM8" s="62"/>
      <c r="IN8" s="62"/>
      <c r="IO8" s="63" t="str">
        <f>IF(IM8=0," ",(VLOOKUP(IM8,PROTOKOL!$A$1:$E$28,2))*IN8)</f>
        <v xml:space="preserve"> </v>
      </c>
      <c r="IP8" s="64" t="str">
        <f t="shared" ref="IP8:IP71" si="42">IF(IL8=0," ",IL8-IO8)</f>
        <v xml:space="preserve"> </v>
      </c>
      <c r="IQ8" s="65" t="str">
        <f>IF(IM8=0," ",VLOOKUP(IM8,PROTOKOL!$A:$E,5,))</f>
        <v xml:space="preserve"> </v>
      </c>
      <c r="IR8" s="65"/>
      <c r="IS8" s="82" t="str">
        <f>IF(IM8=0," ",(IQ8*IP8)/7.5*IN8)</f>
        <v xml:space="preserve"> </v>
      </c>
      <c r="IT8" s="61" t="str">
        <f>IF(IV8=0," ",VLOOKUP(IV8,PROTOKOL!$A:$F,6))</f>
        <v xml:space="preserve"> </v>
      </c>
      <c r="IU8" s="62"/>
      <c r="IV8" s="62"/>
      <c r="IW8" s="62"/>
      <c r="IX8" s="63" t="str">
        <f>IF(IV8=0," ",(VLOOKUP(IV8,PROTOKOL!$A$1:$E$28,2))*IW8)</f>
        <v xml:space="preserve"> </v>
      </c>
      <c r="IY8" s="64" t="str">
        <f t="shared" ref="IY8:IY71" si="43">IF(IU8=0," ",IU8-IX8)</f>
        <v xml:space="preserve"> </v>
      </c>
      <c r="IZ8" s="65" t="str">
        <f>IF(IV8=0," ",VLOOKUP(IV8,PROTOKOL!$A:$E,5,))</f>
        <v xml:space="preserve"> </v>
      </c>
      <c r="JA8" s="82" t="str">
        <f>IF(IV8=0," ",(IY8*IZ8)/7.5*IW8)</f>
        <v xml:space="preserve"> </v>
      </c>
      <c r="JB8" s="65">
        <f>IW8*2</f>
        <v>0</v>
      </c>
      <c r="JC8" s="82" t="str">
        <f>IF(JB8=0," ",JA8/IW8*JB8)</f>
        <v xml:space="preserve"> </v>
      </c>
      <c r="JD8" s="117"/>
      <c r="JE8" s="207">
        <v>27</v>
      </c>
      <c r="JF8" s="225">
        <v>27</v>
      </c>
      <c r="JG8" s="61" t="str">
        <f>IF(JI8=0," ",VLOOKUP(JI8,PROTOKOL!$A:$F,6))</f>
        <v xml:space="preserve"> </v>
      </c>
      <c r="JH8" s="62"/>
      <c r="JI8" s="62"/>
      <c r="JJ8" s="62"/>
      <c r="JK8" s="63" t="str">
        <f>IF(JI8=0," ",(VLOOKUP(JI8,PROTOKOL!$A$1:$E$28,2))*JJ8)</f>
        <v xml:space="preserve"> </v>
      </c>
      <c r="JL8" s="64" t="str">
        <f t="shared" ref="JL8:JL71" si="44">IF(JH8=0," ",JH8-JK8)</f>
        <v xml:space="preserve"> </v>
      </c>
      <c r="JM8" s="65" t="str">
        <f>IF(JI8=0," ",VLOOKUP(JI8,PROTOKOL!$A:$E,5,))</f>
        <v xml:space="preserve"> </v>
      </c>
      <c r="JN8" s="65"/>
      <c r="JO8" s="82" t="str">
        <f>IF(JI8=0," ",(JM8*JL8)/7.5*JJ8)</f>
        <v xml:space="preserve"> </v>
      </c>
      <c r="JP8" s="61" t="str">
        <f>IF(JR8=0," ",VLOOKUP(JR8,PROTOKOL!$A:$F,6))</f>
        <v xml:space="preserve"> </v>
      </c>
      <c r="JQ8" s="62"/>
      <c r="JR8" s="62"/>
      <c r="JS8" s="62"/>
      <c r="JT8" s="63" t="str">
        <f>IF(JR8=0," ",(VLOOKUP(JR8,PROTOKOL!$A$1:$E$28,2))*JS8)</f>
        <v xml:space="preserve"> </v>
      </c>
      <c r="JU8" s="64" t="str">
        <f t="shared" ref="JU8:JU71" si="45">IF(JQ8=0," ",JQ8-JT8)</f>
        <v xml:space="preserve"> </v>
      </c>
      <c r="JV8" s="65" t="str">
        <f>IF(JR8=0," ",VLOOKUP(JR8,PROTOKOL!$A:$E,5,))</f>
        <v xml:space="preserve"> </v>
      </c>
      <c r="JW8" s="82" t="str">
        <f>IF(JR8=0," ",(JU8*JV8)/7.5*JS8)</f>
        <v xml:space="preserve"> </v>
      </c>
      <c r="JX8" s="65">
        <f>JS8*2</f>
        <v>0</v>
      </c>
      <c r="JY8" s="82" t="str">
        <f>IF(JX8=0," ",JW8/JS8*JX8)</f>
        <v xml:space="preserve"> </v>
      </c>
      <c r="JZ8" s="117"/>
      <c r="KA8" s="207">
        <v>27</v>
      </c>
      <c r="KB8" s="225">
        <v>27</v>
      </c>
      <c r="KC8" s="61" t="str">
        <f>IF(KE8=0," ",VLOOKUP(KE8,PROTOKOL!$A:$F,6))</f>
        <v xml:space="preserve"> </v>
      </c>
      <c r="KD8" s="62"/>
      <c r="KE8" s="62"/>
      <c r="KF8" s="62"/>
      <c r="KG8" s="63" t="str">
        <f>IF(KE8=0," ",(VLOOKUP(KE8,PROTOKOL!$A$1:$E$28,2))*KF8)</f>
        <v xml:space="preserve"> </v>
      </c>
      <c r="KH8" s="64" t="str">
        <f t="shared" ref="KH8:KH71" si="46">IF(KD8=0," ",KD8-KG8)</f>
        <v xml:space="preserve"> </v>
      </c>
      <c r="KI8" s="65" t="str">
        <f>IF(KE8=0," ",VLOOKUP(KE8,PROTOKOL!$A:$E,5,))</f>
        <v xml:space="preserve"> </v>
      </c>
      <c r="KJ8" s="65"/>
      <c r="KK8" s="82" t="str">
        <f>IF(KE8=0," ",(KI8*KH8)/7.5*KF8)</f>
        <v xml:space="preserve"> </v>
      </c>
      <c r="KL8" s="61" t="str">
        <f>IF(KN8=0," ",VLOOKUP(KN8,PROTOKOL!$A:$F,6))</f>
        <v xml:space="preserve"> </v>
      </c>
      <c r="KM8" s="62"/>
      <c r="KN8" s="62"/>
      <c r="KO8" s="62"/>
      <c r="KP8" s="63" t="str">
        <f>IF(KN8=0," ",(VLOOKUP(KN8,PROTOKOL!$A$1:$E$28,2))*KO8)</f>
        <v xml:space="preserve"> </v>
      </c>
      <c r="KQ8" s="64" t="str">
        <f t="shared" ref="KQ8:KQ71" si="47">IF(KM8=0," ",KM8-KP8)</f>
        <v xml:space="preserve"> </v>
      </c>
      <c r="KR8" s="65" t="str">
        <f>IF(KN8=0," ",VLOOKUP(KN8,PROTOKOL!$A:$E,5,))</f>
        <v xml:space="preserve"> </v>
      </c>
      <c r="KS8" s="82" t="str">
        <f>IF(KN8=0," ",(KQ8*KR8)/7.5*KO8)</f>
        <v xml:space="preserve"> </v>
      </c>
      <c r="KT8" s="65">
        <f>KO8*2</f>
        <v>0</v>
      </c>
      <c r="KU8" s="82" t="str">
        <f>IF(KT8=0," ",KS8/KO8*KT8)</f>
        <v xml:space="preserve"> </v>
      </c>
      <c r="KV8" s="117"/>
      <c r="KW8" s="207">
        <v>27</v>
      </c>
      <c r="KX8" s="225">
        <v>27</v>
      </c>
      <c r="KY8" s="61" t="str">
        <f>IF(LA8=0," ",VLOOKUP(LA8,PROTOKOL!$A:$F,6))</f>
        <v xml:space="preserve"> </v>
      </c>
      <c r="KZ8" s="62"/>
      <c r="LA8" s="62"/>
      <c r="LB8" s="62"/>
      <c r="LC8" s="63" t="str">
        <f>IF(LA8=0," ",(VLOOKUP(LA8,PROTOKOL!$A$1:$E$28,2))*LB8)</f>
        <v xml:space="preserve"> </v>
      </c>
      <c r="LD8" s="64" t="str">
        <f t="shared" ref="LD8:LD71" si="48">IF(KZ8=0," ",KZ8-LC8)</f>
        <v xml:space="preserve"> </v>
      </c>
      <c r="LE8" s="65" t="str">
        <f>IF(LA8=0," ",VLOOKUP(LA8,PROTOKOL!$A:$E,5,))</f>
        <v xml:space="preserve"> </v>
      </c>
      <c r="LF8" s="65"/>
      <c r="LG8" s="82" t="str">
        <f>IF(LA8=0," ",(LE8*LD8)/7.5*LB8)</f>
        <v xml:space="preserve"> </v>
      </c>
      <c r="LH8" s="61" t="str">
        <f>IF(LJ8=0," ",VLOOKUP(LJ8,PROTOKOL!$A:$F,6))</f>
        <v xml:space="preserve"> </v>
      </c>
      <c r="LI8" s="62"/>
      <c r="LJ8" s="62"/>
      <c r="LK8" s="62"/>
      <c r="LL8" s="63" t="str">
        <f>IF(LJ8=0," ",(VLOOKUP(LJ8,PROTOKOL!$A$1:$E$28,2))*LK8)</f>
        <v xml:space="preserve"> </v>
      </c>
      <c r="LM8" s="64" t="str">
        <f t="shared" ref="LM8:LM71" si="49">IF(LI8=0," ",LI8-LL8)</f>
        <v xml:space="preserve"> </v>
      </c>
      <c r="LN8" s="65" t="str">
        <f>IF(LJ8=0," ",VLOOKUP(LJ8,PROTOKOL!$A:$E,5,))</f>
        <v xml:space="preserve"> </v>
      </c>
      <c r="LO8" s="82" t="str">
        <f>IF(LJ8=0," ",(LM8*LN8)/7.5*LK8)</f>
        <v xml:space="preserve"> </v>
      </c>
      <c r="LP8" s="65">
        <f>LK8*2</f>
        <v>0</v>
      </c>
      <c r="LQ8" s="82" t="str">
        <f>IF(LP8=0," ",LO8/LK8*LP8)</f>
        <v xml:space="preserve"> </v>
      </c>
      <c r="LR8" s="117"/>
      <c r="LS8" s="207">
        <v>27</v>
      </c>
      <c r="LT8" s="225">
        <v>27</v>
      </c>
      <c r="LU8" s="61" t="str">
        <f>IF(LW8=0," ",VLOOKUP(LW8,PROTOKOL!$A:$F,6))</f>
        <v xml:space="preserve"> </v>
      </c>
      <c r="LV8" s="62"/>
      <c r="LW8" s="62"/>
      <c r="LX8" s="62"/>
      <c r="LY8" s="63" t="str">
        <f>IF(LW8=0," ",(VLOOKUP(LW8,PROTOKOL!$A$1:$E$28,2))*LX8)</f>
        <v xml:space="preserve"> </v>
      </c>
      <c r="LZ8" s="64" t="str">
        <f t="shared" ref="LZ8:LZ71" si="50">IF(LV8=0," ",LV8-LY8)</f>
        <v xml:space="preserve"> </v>
      </c>
      <c r="MA8" s="65" t="str">
        <f>IF(LW8=0," ",VLOOKUP(LW8,PROTOKOL!$A:$E,5,))</f>
        <v xml:space="preserve"> </v>
      </c>
      <c r="MB8" s="65"/>
      <c r="MC8" s="82" t="str">
        <f>IF(LW8=0," ",(MA8*LZ8)/7.5*LX8)</f>
        <v xml:space="preserve"> </v>
      </c>
      <c r="MD8" s="61" t="str">
        <f>IF(MF8=0," ",VLOOKUP(MF8,PROTOKOL!$A:$F,6))</f>
        <v xml:space="preserve"> </v>
      </c>
      <c r="ME8" s="62"/>
      <c r="MF8" s="62"/>
      <c r="MG8" s="62"/>
      <c r="MH8" s="63" t="str">
        <f>IF(MF8=0," ",(VLOOKUP(MF8,PROTOKOL!$A$1:$E$28,2))*MG8)</f>
        <v xml:space="preserve"> </v>
      </c>
      <c r="MI8" s="64" t="str">
        <f t="shared" ref="MI8:MI71" si="51">IF(ME8=0," ",ME8-MH8)</f>
        <v xml:space="preserve"> </v>
      </c>
      <c r="MJ8" s="65" t="str">
        <f>IF(MF8=0," ",VLOOKUP(MF8,PROTOKOL!$A:$E,5,))</f>
        <v xml:space="preserve"> </v>
      </c>
      <c r="MK8" s="82" t="str">
        <f>IF(MF8=0," ",(MI8*MJ8)/7.5*MG8)</f>
        <v xml:space="preserve"> </v>
      </c>
      <c r="ML8" s="65">
        <f>MG8*2</f>
        <v>0</v>
      </c>
      <c r="MM8" s="82" t="str">
        <f>IF(ML8=0," ",MK8/MG8*ML8)</f>
        <v xml:space="preserve"> </v>
      </c>
      <c r="MN8" s="117"/>
      <c r="MO8" s="207">
        <v>27</v>
      </c>
      <c r="MP8" s="225">
        <v>27</v>
      </c>
      <c r="MQ8" s="61" t="str">
        <f>IF(MS8=0," ",VLOOKUP(MS8,PROTOKOL!$A:$F,6))</f>
        <v xml:space="preserve"> </v>
      </c>
      <c r="MR8" s="62"/>
      <c r="MS8" s="62"/>
      <c r="MT8" s="62"/>
      <c r="MU8" s="63" t="str">
        <f>IF(MS8=0," ",(VLOOKUP(MS8,PROTOKOL!$A$1:$E$28,2))*MT8)</f>
        <v xml:space="preserve"> </v>
      </c>
      <c r="MV8" s="64" t="str">
        <f t="shared" ref="MV8:MV71" si="52">IF(MR8=0," ",MR8-MU8)</f>
        <v xml:space="preserve"> </v>
      </c>
      <c r="MW8" s="65" t="str">
        <f>IF(MS8=0," ",VLOOKUP(MS8,PROTOKOL!$A:$E,5,))</f>
        <v xml:space="preserve"> </v>
      </c>
      <c r="MX8" s="65"/>
      <c r="MY8" s="82" t="str">
        <f>IF(MS8=0," ",(MW8*MV8)/7.5*MT8)</f>
        <v xml:space="preserve"> </v>
      </c>
      <c r="MZ8" s="61" t="str">
        <f>IF(NB8=0," ",VLOOKUP(NB8,PROTOKOL!$A:$F,6))</f>
        <v xml:space="preserve"> </v>
      </c>
      <c r="NA8" s="62"/>
      <c r="NB8" s="62"/>
      <c r="NC8" s="62"/>
      <c r="ND8" s="63" t="str">
        <f>IF(NB8=0," ",(VLOOKUP(NB8,PROTOKOL!$A$1:$E$28,2))*NC8)</f>
        <v xml:space="preserve"> </v>
      </c>
      <c r="NE8" s="64" t="str">
        <f t="shared" ref="NE8:NE71" si="53">IF(NA8=0," ",NA8-ND8)</f>
        <v xml:space="preserve"> </v>
      </c>
      <c r="NF8" s="65" t="str">
        <f>IF(NB8=0," ",VLOOKUP(NB8,PROTOKOL!$A:$E,5,))</f>
        <v xml:space="preserve"> </v>
      </c>
      <c r="NG8" s="82" t="str">
        <f>IF(NB8=0," ",(NE8*NF8)/7.5*NC8)</f>
        <v xml:space="preserve"> </v>
      </c>
      <c r="NH8" s="65">
        <f>NC8*2</f>
        <v>0</v>
      </c>
      <c r="NI8" s="82" t="str">
        <f>IF(NH8=0," ",NG8/NC8*NH8)</f>
        <v xml:space="preserve"> </v>
      </c>
      <c r="NJ8" s="117"/>
      <c r="NK8" s="207">
        <v>27</v>
      </c>
      <c r="NL8" s="225">
        <v>27</v>
      </c>
      <c r="NM8" s="61" t="str">
        <f>IF(NO8=0," ",VLOOKUP(NO8,PROTOKOL!$A:$F,6))</f>
        <v xml:space="preserve"> </v>
      </c>
      <c r="NN8" s="62"/>
      <c r="NO8" s="62"/>
      <c r="NP8" s="62"/>
      <c r="NQ8" s="63" t="str">
        <f>IF(NO8=0," ",(VLOOKUP(NO8,PROTOKOL!$A$1:$E$28,2))*NP8)</f>
        <v xml:space="preserve"> </v>
      </c>
      <c r="NR8" s="64" t="str">
        <f t="shared" ref="NR8:NR71" si="54">IF(NN8=0," ",NN8-NQ8)</f>
        <v xml:space="preserve"> </v>
      </c>
      <c r="NS8" s="65" t="str">
        <f>IF(NO8=0," ",VLOOKUP(NO8,PROTOKOL!$A:$E,5,))</f>
        <v xml:space="preserve"> </v>
      </c>
      <c r="NT8" s="65"/>
      <c r="NU8" s="82" t="str">
        <f>IF(NO8=0," ",(NS8*NR8)/7.5*NP8)</f>
        <v xml:space="preserve"> </v>
      </c>
      <c r="NV8" s="61" t="str">
        <f>IF(NX8=0," ",VLOOKUP(NX8,PROTOKOL!$A:$F,6))</f>
        <v xml:space="preserve"> </v>
      </c>
      <c r="NW8" s="62"/>
      <c r="NX8" s="62"/>
      <c r="NY8" s="62"/>
      <c r="NZ8" s="63" t="str">
        <f>IF(NX8=0," ",(VLOOKUP(NX8,PROTOKOL!$A$1:$E$28,2))*NY8)</f>
        <v xml:space="preserve"> </v>
      </c>
      <c r="OA8" s="64" t="str">
        <f t="shared" ref="OA8:OA71" si="55">IF(NW8=0," ",NW8-NZ8)</f>
        <v xml:space="preserve"> </v>
      </c>
      <c r="OB8" s="65" t="str">
        <f>IF(NX8=0," ",VLOOKUP(NX8,PROTOKOL!$A:$E,5,))</f>
        <v xml:space="preserve"> </v>
      </c>
      <c r="OC8" s="82" t="str">
        <f>IF(NX8=0," ",(OA8*OB8)/7.5*NY8)</f>
        <v xml:space="preserve"> </v>
      </c>
      <c r="OD8" s="65">
        <f>NY8*2</f>
        <v>0</v>
      </c>
      <c r="OE8" s="82" t="str">
        <f>IF(OD8=0," ",OC8/NY8*OD8)</f>
        <v xml:space="preserve"> </v>
      </c>
      <c r="OF8" s="117"/>
      <c r="OG8" s="207">
        <v>27</v>
      </c>
      <c r="OH8" s="225">
        <v>27</v>
      </c>
      <c r="OI8" s="61" t="str">
        <f>IF(OK8=0," ",VLOOKUP(OK8,PROTOKOL!$A:$F,6))</f>
        <v xml:space="preserve"> </v>
      </c>
      <c r="OJ8" s="62"/>
      <c r="OK8" s="62"/>
      <c r="OL8" s="62"/>
      <c r="OM8" s="63" t="str">
        <f>IF(OK8=0," ",(VLOOKUP(OK8,PROTOKOL!$A$1:$E$28,2))*OL8)</f>
        <v xml:space="preserve"> </v>
      </c>
      <c r="ON8" s="64" t="str">
        <f t="shared" ref="ON8:ON71" si="56">IF(OJ8=0," ",OJ8-OM8)</f>
        <v xml:space="preserve"> </v>
      </c>
      <c r="OO8" s="65" t="str">
        <f>IF(OK8=0," ",VLOOKUP(OK8,PROTOKOL!$A:$E,5,))</f>
        <v xml:space="preserve"> </v>
      </c>
      <c r="OP8" s="65"/>
      <c r="OQ8" s="82" t="str">
        <f>IF(OK8=0," ",(OO8*ON8)/7.5*OL8)</f>
        <v xml:space="preserve"> </v>
      </c>
      <c r="OR8" s="61" t="str">
        <f>IF(OT8=0," ",VLOOKUP(OT8,PROTOKOL!$A:$F,6))</f>
        <v xml:space="preserve"> </v>
      </c>
      <c r="OS8" s="62"/>
      <c r="OT8" s="62"/>
      <c r="OU8" s="62"/>
      <c r="OV8" s="63" t="str">
        <f>IF(OT8=0," ",(VLOOKUP(OT8,PROTOKOL!$A$1:$E$28,2))*OU8)</f>
        <v xml:space="preserve"> </v>
      </c>
      <c r="OW8" s="64" t="str">
        <f t="shared" ref="OW8:OW71" si="57">IF(OS8=0," ",OS8-OV8)</f>
        <v xml:space="preserve"> </v>
      </c>
      <c r="OX8" s="65" t="str">
        <f>IF(OT8=0," ",VLOOKUP(OT8,PROTOKOL!$A:$E,5,))</f>
        <v xml:space="preserve"> </v>
      </c>
      <c r="OY8" s="82" t="str">
        <f>IF(OT8=0," ",(OW8*OX8)/7.5*OU8)</f>
        <v xml:space="preserve"> </v>
      </c>
      <c r="OZ8" s="65">
        <f>OU8*2</f>
        <v>0</v>
      </c>
      <c r="PA8" s="82" t="str">
        <f>IF(OZ8=0," ",OY8/OU8*OZ8)</f>
        <v xml:space="preserve"> </v>
      </c>
      <c r="PB8" s="117"/>
      <c r="PC8" s="207">
        <v>27</v>
      </c>
      <c r="PD8" s="225">
        <v>27</v>
      </c>
      <c r="PE8" s="61" t="str">
        <f>IF(PG8=0," ",VLOOKUP(PG8,PROTOKOL!$A:$F,6))</f>
        <v xml:space="preserve"> </v>
      </c>
      <c r="PF8" s="62"/>
      <c r="PG8" s="62"/>
      <c r="PH8" s="62"/>
      <c r="PI8" s="63" t="str">
        <f>IF(PG8=0," ",(VLOOKUP(PG8,PROTOKOL!$A$1:$E$28,2))*PH8)</f>
        <v xml:space="preserve"> </v>
      </c>
      <c r="PJ8" s="64" t="str">
        <f t="shared" ref="PJ8:PJ71" si="58">IF(PF8=0," ",PF8-PI8)</f>
        <v xml:space="preserve"> </v>
      </c>
      <c r="PK8" s="65" t="str">
        <f>IF(PG8=0," ",VLOOKUP(PG8,PROTOKOL!$A:$E,5,))</f>
        <v xml:space="preserve"> </v>
      </c>
      <c r="PL8" s="65"/>
      <c r="PM8" s="82" t="str">
        <f>IF(PG8=0," ",(PK8*PJ8)/7.5*PH8)</f>
        <v xml:space="preserve"> </v>
      </c>
      <c r="PN8" s="61" t="str">
        <f>IF(PP8=0," ",VLOOKUP(PP8,PROTOKOL!$A:$F,6))</f>
        <v xml:space="preserve"> </v>
      </c>
      <c r="PO8" s="62"/>
      <c r="PP8" s="62"/>
      <c r="PQ8" s="62"/>
      <c r="PR8" s="63" t="str">
        <f>IF(PP8=0," ",(VLOOKUP(PP8,PROTOKOL!$A$1:$E$28,2))*PQ8)</f>
        <v xml:space="preserve"> </v>
      </c>
      <c r="PS8" s="64" t="str">
        <f t="shared" ref="PS8:PS71" si="59">IF(PO8=0," ",PO8-PR8)</f>
        <v xml:space="preserve"> </v>
      </c>
      <c r="PT8" s="65" t="str">
        <f>IF(PP8=0," ",VLOOKUP(PP8,PROTOKOL!$A:$E,5,))</f>
        <v xml:space="preserve"> </v>
      </c>
      <c r="PU8" s="82" t="str">
        <f>IF(PP8=0," ",(PS8*PT8)/7.5*PQ8)</f>
        <v xml:space="preserve"> </v>
      </c>
      <c r="PV8" s="65">
        <f>PQ8*2</f>
        <v>0</v>
      </c>
      <c r="PW8" s="82" t="str">
        <f>IF(PV8=0," ",PU8/PQ8*PV8)</f>
        <v xml:space="preserve"> </v>
      </c>
      <c r="PX8" s="117"/>
      <c r="PY8" s="207">
        <v>27</v>
      </c>
      <c r="PZ8" s="225">
        <v>27</v>
      </c>
      <c r="QA8" s="61" t="str">
        <f>IF(QC8=0," ",VLOOKUP(QC8,PROTOKOL!$A:$F,6))</f>
        <v xml:space="preserve"> </v>
      </c>
      <c r="QB8" s="62"/>
      <c r="QC8" s="62"/>
      <c r="QD8" s="62"/>
      <c r="QE8" s="63" t="str">
        <f>IF(QC8=0," ",(VLOOKUP(QC8,PROTOKOL!$A$1:$E$28,2))*QD8)</f>
        <v xml:space="preserve"> </v>
      </c>
      <c r="QF8" s="64" t="str">
        <f t="shared" ref="QF8:QF71" si="60">IF(QB8=0," ",QB8-QE8)</f>
        <v xml:space="preserve"> </v>
      </c>
      <c r="QG8" s="65" t="str">
        <f>IF(QC8=0," ",VLOOKUP(QC8,PROTOKOL!$A:$E,5,))</f>
        <v xml:space="preserve"> </v>
      </c>
      <c r="QH8" s="65"/>
      <c r="QI8" s="82" t="str">
        <f>IF(QC8=0," ",(QG8*QF8)/7.5*QD8)</f>
        <v xml:space="preserve"> </v>
      </c>
      <c r="QJ8" s="61" t="str">
        <f>IF(QL8=0," ",VLOOKUP(QL8,PROTOKOL!$A:$F,6))</f>
        <v xml:space="preserve"> </v>
      </c>
      <c r="QK8" s="62"/>
      <c r="QL8" s="62"/>
      <c r="QM8" s="62"/>
      <c r="QN8" s="63" t="str">
        <f>IF(QL8=0," ",(VLOOKUP(QL8,PROTOKOL!$A$1:$E$28,2))*QM8)</f>
        <v xml:space="preserve"> </v>
      </c>
      <c r="QO8" s="64" t="str">
        <f t="shared" ref="QO8:QO71" si="61">IF(QK8=0," ",QK8-QN8)</f>
        <v xml:space="preserve"> </v>
      </c>
      <c r="QP8" s="65" t="str">
        <f>IF(QL8=0," ",VLOOKUP(QL8,PROTOKOL!$A:$E,5,))</f>
        <v xml:space="preserve"> </v>
      </c>
      <c r="QQ8" s="82" t="str">
        <f>IF(QL8=0," ",(QO8*QP8)/7.5*QM8)</f>
        <v xml:space="preserve"> </v>
      </c>
      <c r="QR8" s="65">
        <f>QM8*2</f>
        <v>0</v>
      </c>
      <c r="QS8" s="82" t="str">
        <f>IF(QR8=0," ",QQ8/QM8*QR8)</f>
        <v xml:space="preserve"> </v>
      </c>
      <c r="QT8" s="117"/>
      <c r="QU8" s="207">
        <v>27</v>
      </c>
      <c r="QV8" s="225">
        <v>27</v>
      </c>
      <c r="QW8" s="61" t="str">
        <f>IF(QY8=0," ",VLOOKUP(QY8,PROTOKOL!$A:$F,6))</f>
        <v xml:space="preserve"> </v>
      </c>
      <c r="QX8" s="62"/>
      <c r="QY8" s="62"/>
      <c r="QZ8" s="62"/>
      <c r="RA8" s="63" t="str">
        <f>IF(QY8=0," ",(VLOOKUP(QY8,PROTOKOL!$A$1:$E$28,2))*QZ8)</f>
        <v xml:space="preserve"> </v>
      </c>
      <c r="RB8" s="64" t="str">
        <f t="shared" ref="RB8:RB71" si="62">IF(QX8=0," ",QX8-RA8)</f>
        <v xml:space="preserve"> </v>
      </c>
      <c r="RC8" s="65" t="str">
        <f>IF(QY8=0," ",VLOOKUP(QY8,PROTOKOL!$A:$E,5,))</f>
        <v xml:space="preserve"> </v>
      </c>
      <c r="RD8" s="65"/>
      <c r="RE8" s="82" t="str">
        <f>IF(QY8=0," ",(RC8*RB8)/7.5*QZ8)</f>
        <v xml:space="preserve"> </v>
      </c>
      <c r="RF8" s="61" t="str">
        <f>IF(RH8=0," ",VLOOKUP(RH8,PROTOKOL!$A:$F,6))</f>
        <v xml:space="preserve"> </v>
      </c>
      <c r="RG8" s="62"/>
      <c r="RH8" s="62"/>
      <c r="RI8" s="62"/>
      <c r="RJ8" s="63" t="str">
        <f>IF(RH8=0," ",(VLOOKUP(RH8,PROTOKOL!$A$1:$E$28,2))*RI8)</f>
        <v xml:space="preserve"> </v>
      </c>
      <c r="RK8" s="64" t="str">
        <f t="shared" ref="RK8:RK71" si="63">IF(RG8=0," ",RG8-RJ8)</f>
        <v xml:space="preserve"> </v>
      </c>
      <c r="RL8" s="65" t="str">
        <f>IF(RH8=0," ",VLOOKUP(RH8,PROTOKOL!$A:$E,5,))</f>
        <v xml:space="preserve"> </v>
      </c>
      <c r="RM8" s="82" t="str">
        <f>IF(RH8=0," ",(RK8*RL8)/7.5*RI8)</f>
        <v xml:space="preserve"> </v>
      </c>
      <c r="RN8" s="65">
        <f>RI8*2</f>
        <v>0</v>
      </c>
      <c r="RO8" s="82" t="str">
        <f>IF(RN8=0," ",RM8/RI8*RN8)</f>
        <v xml:space="preserve"> </v>
      </c>
      <c r="RP8" s="117"/>
    </row>
    <row r="9" spans="1:484" ht="15.6" thickBot="1">
      <c r="A9" s="207">
        <v>27</v>
      </c>
      <c r="B9" s="226"/>
      <c r="C9" s="61" t="str">
        <f>IF(E9=0," ",VLOOKUP(E9,PROTOKOL!$A:$F,6))</f>
        <v xml:space="preserve"> </v>
      </c>
      <c r="D9" s="62"/>
      <c r="E9" s="62"/>
      <c r="F9" s="62"/>
      <c r="G9" s="63" t="str">
        <f>IF(E9=0," ",(VLOOKUP(E9,PROTOKOL!$A$1:$E$28,2))*F9)</f>
        <v xml:space="preserve"> </v>
      </c>
      <c r="H9" s="64" t="str">
        <f t="shared" si="20"/>
        <v xml:space="preserve"> </v>
      </c>
      <c r="I9" s="65" t="str">
        <f>IF(E9=0," ",VLOOKUP(E9,PROTOKOL!$A:$E,5,))</f>
        <v xml:space="preserve"> </v>
      </c>
      <c r="J9" s="65"/>
      <c r="K9" s="82" t="str">
        <f t="shared" ref="K9:K72" si="64">IF(E9=0," ",(I9*H9)/7.5*F9)</f>
        <v xml:space="preserve"> </v>
      </c>
      <c r="L9" s="61" t="str">
        <f>IF(N9=0," ",VLOOKUP(N9,PROTOKOL!$A:$F,6))</f>
        <v xml:space="preserve"> </v>
      </c>
      <c r="M9" s="66"/>
      <c r="N9" s="66"/>
      <c r="O9" s="62"/>
      <c r="P9" s="63" t="str">
        <f>IF(N9=0," ",(VLOOKUP(N9,PROTOKOL!$A$1:$E$28,2))*O9)</f>
        <v xml:space="preserve"> </v>
      </c>
      <c r="Q9" s="64" t="str">
        <f t="shared" si="21"/>
        <v xml:space="preserve"> </v>
      </c>
      <c r="R9" s="65" t="str">
        <f>IF(N9=0," ",VLOOKUP(N9,PROTOKOL!$A:$E,5,))</f>
        <v xml:space="preserve"> </v>
      </c>
      <c r="S9" s="82" t="str">
        <f t="shared" ref="S9:S72" si="65">IF(N9=0," ",(Q9*R9)/7.5*O9)</f>
        <v xml:space="preserve"> </v>
      </c>
      <c r="T9" s="65">
        <f t="shared" ref="T9:T72" si="66">O9*2</f>
        <v>0</v>
      </c>
      <c r="U9" s="82" t="str">
        <f t="shared" ref="U9:U72" si="67">IF(T9=0," ",S9/O9*T9)</f>
        <v xml:space="preserve"> </v>
      </c>
      <c r="V9" s="185" t="str">
        <f>IF(F8+F9+F10=7.5,"ü","û")</f>
        <v>û</v>
      </c>
      <c r="W9" s="207">
        <v>27</v>
      </c>
      <c r="X9" s="226"/>
      <c r="Y9" s="61" t="str">
        <f>IF(AA9=0," ",VLOOKUP(AA9,PROTOKOL!$A:$F,6))</f>
        <v xml:space="preserve"> </v>
      </c>
      <c r="Z9" s="62"/>
      <c r="AA9" s="62"/>
      <c r="AB9" s="62"/>
      <c r="AC9" s="63" t="str">
        <f>IF(AA9=0," ",(VLOOKUP(AA9,PROTOKOL!$A$1:$E$28,2))*AB9)</f>
        <v xml:space="preserve"> </v>
      </c>
      <c r="AD9" s="64" t="str">
        <f t="shared" si="22"/>
        <v xml:space="preserve"> </v>
      </c>
      <c r="AE9" s="65" t="str">
        <f>IF(AA9=0," ",VLOOKUP(AA9,PROTOKOL!$A:$E,5,))</f>
        <v xml:space="preserve"> </v>
      </c>
      <c r="AF9" s="65"/>
      <c r="AG9" s="82" t="str">
        <f t="shared" ref="AG9:AG72" si="68">IF(AA9=0," ",(AE9*AD9)/7.5*AB9)</f>
        <v xml:space="preserve"> </v>
      </c>
      <c r="AH9" s="61" t="str">
        <f>IF(AJ9=0," ",VLOOKUP(AJ9,PROTOKOL!$A:$F,6))</f>
        <v xml:space="preserve"> </v>
      </c>
      <c r="AI9" s="66"/>
      <c r="AJ9" s="66"/>
      <c r="AK9" s="62"/>
      <c r="AL9" s="63" t="str">
        <f>IF(AJ9=0," ",(VLOOKUP(AJ9,PROTOKOL!$A$1:$E$28,2))*AK9)</f>
        <v xml:space="preserve"> </v>
      </c>
      <c r="AM9" s="64" t="str">
        <f t="shared" si="23"/>
        <v xml:space="preserve"> </v>
      </c>
      <c r="AN9" s="65" t="str">
        <f>IF(AJ9=0," ",VLOOKUP(AJ9,PROTOKOL!$A:$E,5,))</f>
        <v xml:space="preserve"> </v>
      </c>
      <c r="AO9" s="82" t="str">
        <f t="shared" ref="AO9:AO72" si="69">IF(AJ9=0," ",(AM9*AN9)/7.5*AK9)</f>
        <v xml:space="preserve"> </v>
      </c>
      <c r="AP9" s="65">
        <f t="shared" ref="AP9:AP72" si="70">AK9*2</f>
        <v>0</v>
      </c>
      <c r="AQ9" s="82" t="str">
        <f t="shared" ref="AQ9:AQ72" si="71">IF(AP9=0," ",AO9/AK9*AP9)</f>
        <v xml:space="preserve"> </v>
      </c>
      <c r="AR9" s="185" t="str">
        <f>IF(AB8+AB9+AB10=7.5,"ü","û")</f>
        <v>û</v>
      </c>
      <c r="AS9" s="207">
        <v>27</v>
      </c>
      <c r="AT9" s="226"/>
      <c r="AU9" s="61" t="str">
        <f>IF(AW9=0," ",VLOOKUP(AW9,PROTOKOL!$A:$F,6))</f>
        <v xml:space="preserve"> </v>
      </c>
      <c r="AV9" s="62"/>
      <c r="AW9" s="62"/>
      <c r="AX9" s="62"/>
      <c r="AY9" s="63" t="str">
        <f>IF(AW9=0," ",(VLOOKUP(AW9,PROTOKOL!$A$1:$E$28,2))*AX9)</f>
        <v xml:space="preserve"> </v>
      </c>
      <c r="AZ9" s="64" t="str">
        <f t="shared" si="24"/>
        <v xml:space="preserve"> </v>
      </c>
      <c r="BA9" s="65" t="str">
        <f>IF(AW9=0," ",VLOOKUP(AW9,PROTOKOL!$A:$E,5,))</f>
        <v xml:space="preserve"> </v>
      </c>
      <c r="BB9" s="65"/>
      <c r="BC9" s="82" t="str">
        <f t="shared" ref="BC9:BC72" si="72">IF(AW9=0," ",(BA9*AZ9)/7.5*AX9)</f>
        <v xml:space="preserve"> </v>
      </c>
      <c r="BD9" s="61" t="str">
        <f>IF(BF9=0," ",VLOOKUP(BF9,PROTOKOL!$A:$F,6))</f>
        <v xml:space="preserve"> </v>
      </c>
      <c r="BE9" s="66"/>
      <c r="BF9" s="66"/>
      <c r="BG9" s="62"/>
      <c r="BH9" s="63" t="str">
        <f>IF(BF9=0," ",(VLOOKUP(BF9,PROTOKOL!$A$1:$E$28,2))*BG9)</f>
        <v xml:space="preserve"> </v>
      </c>
      <c r="BI9" s="64" t="str">
        <f t="shared" si="25"/>
        <v xml:space="preserve"> </v>
      </c>
      <c r="BJ9" s="65" t="str">
        <f>IF(BF9=0," ",VLOOKUP(BF9,PROTOKOL!$A:$E,5,))</f>
        <v xml:space="preserve"> </v>
      </c>
      <c r="BK9" s="82" t="str">
        <f t="shared" ref="BK9:BK72" si="73">IF(BF9=0," ",(BI9*BJ9)/7.5*BG9)</f>
        <v xml:space="preserve"> </v>
      </c>
      <c r="BL9" s="65">
        <f t="shared" ref="BL9:BL72" si="74">BG9*2</f>
        <v>0</v>
      </c>
      <c r="BM9" s="82" t="str">
        <f t="shared" ref="BM9:BM72" si="75">IF(BL9=0," ",BK9/BG9*BL9)</f>
        <v xml:space="preserve"> </v>
      </c>
      <c r="BN9" s="185" t="str">
        <f t="shared" ref="BN9" si="76">IF(AX8+AX9+AX10=7.5,"ü","û")</f>
        <v>û</v>
      </c>
      <c r="BO9" s="207">
        <v>27</v>
      </c>
      <c r="BP9" s="226"/>
      <c r="BQ9" s="61" t="str">
        <f>IF(BS9=0," ",VLOOKUP(BS9,PROTOKOL!$A:$F,6))</f>
        <v xml:space="preserve"> </v>
      </c>
      <c r="BR9" s="62"/>
      <c r="BS9" s="62"/>
      <c r="BT9" s="62"/>
      <c r="BU9" s="63" t="str">
        <f>IF(BS9=0," ",(VLOOKUP(BS9,PROTOKOL!$A$1:$E$28,2))*BT9)</f>
        <v xml:space="preserve"> </v>
      </c>
      <c r="BV9" s="64" t="str">
        <f t="shared" si="26"/>
        <v xml:space="preserve"> </v>
      </c>
      <c r="BW9" s="65" t="str">
        <f>IF(BS9=0," ",VLOOKUP(BS9,PROTOKOL!$A:$E,5,))</f>
        <v xml:space="preserve"> </v>
      </c>
      <c r="BX9" s="65"/>
      <c r="BY9" s="82" t="str">
        <f t="shared" ref="BY9:BY72" si="77">IF(BS9=0," ",(BW9*BV9)/7.5*BT9)</f>
        <v xml:space="preserve"> </v>
      </c>
      <c r="BZ9" s="61" t="str">
        <f>IF(CB9=0," ",VLOOKUP(CB9,PROTOKOL!$A:$F,6))</f>
        <v xml:space="preserve"> </v>
      </c>
      <c r="CA9" s="66"/>
      <c r="CB9" s="66"/>
      <c r="CC9" s="62"/>
      <c r="CD9" s="63" t="str">
        <f>IF(CB9=0," ",(VLOOKUP(CB9,PROTOKOL!$A$1:$E$28,2))*CC9)</f>
        <v xml:space="preserve"> </v>
      </c>
      <c r="CE9" s="64" t="str">
        <f t="shared" si="27"/>
        <v xml:space="preserve"> </v>
      </c>
      <c r="CF9" s="65" t="str">
        <f>IF(CB9=0," ",VLOOKUP(CB9,PROTOKOL!$A:$E,5,))</f>
        <v xml:space="preserve"> </v>
      </c>
      <c r="CG9" s="82" t="str">
        <f t="shared" ref="CG9:CG72" si="78">IF(CB9=0," ",(CE9*CF9)/7.5*CC9)</f>
        <v xml:space="preserve"> </v>
      </c>
      <c r="CH9" s="65">
        <f t="shared" ref="CH9:CH72" si="79">CC9*2</f>
        <v>0</v>
      </c>
      <c r="CI9" s="82" t="str">
        <f t="shared" ref="CI9:CI72" si="80">IF(CH9=0," ",CG9/CC9*CH9)</f>
        <v xml:space="preserve"> </v>
      </c>
      <c r="CJ9" s="185" t="str">
        <f t="shared" ref="CJ9" si="81">IF(BT8+BT9+BT10=7.5,"ü","û")</f>
        <v>û</v>
      </c>
      <c r="CK9" s="207">
        <v>27</v>
      </c>
      <c r="CL9" s="226"/>
      <c r="CM9" s="61" t="str">
        <f>IF(CO9=0," ",VLOOKUP(CO9,PROTOKOL!$A:$F,6))</f>
        <v xml:space="preserve"> </v>
      </c>
      <c r="CN9" s="62"/>
      <c r="CO9" s="62"/>
      <c r="CP9" s="62"/>
      <c r="CQ9" s="63" t="str">
        <f>IF(CO9=0," ",(VLOOKUP(CO9,PROTOKOL!$A$1:$E$28,2))*CP9)</f>
        <v xml:space="preserve"> </v>
      </c>
      <c r="CR9" s="64" t="str">
        <f t="shared" si="28"/>
        <v xml:space="preserve"> </v>
      </c>
      <c r="CS9" s="65" t="str">
        <f>IF(CO9=0," ",VLOOKUP(CO9,PROTOKOL!$A:$E,5,))</f>
        <v xml:space="preserve"> </v>
      </c>
      <c r="CT9" s="65"/>
      <c r="CU9" s="82" t="str">
        <f t="shared" ref="CU9:CU72" si="82">IF(CO9=0," ",(CS9*CR9)/7.5*CP9)</f>
        <v xml:space="preserve"> </v>
      </c>
      <c r="CV9" s="61" t="str">
        <f>IF(CX9=0," ",VLOOKUP(CX9,PROTOKOL!$A:$F,6))</f>
        <v xml:space="preserve"> </v>
      </c>
      <c r="CW9" s="66"/>
      <c r="CX9" s="66"/>
      <c r="CY9" s="62"/>
      <c r="CZ9" s="63" t="str">
        <f>IF(CX9=0," ",(VLOOKUP(CX9,PROTOKOL!$A$1:$E$28,2))*CY9)</f>
        <v xml:space="preserve"> </v>
      </c>
      <c r="DA9" s="64" t="str">
        <f t="shared" si="29"/>
        <v xml:space="preserve"> </v>
      </c>
      <c r="DB9" s="65" t="str">
        <f>IF(CX9=0," ",VLOOKUP(CX9,PROTOKOL!$A:$E,5,))</f>
        <v xml:space="preserve"> </v>
      </c>
      <c r="DC9" s="82" t="str">
        <f t="shared" ref="DC9:DC72" si="83">IF(CX9=0," ",(DA9*DB9)/7.5*CY9)</f>
        <v xml:space="preserve"> </v>
      </c>
      <c r="DD9" s="65">
        <f t="shared" ref="DD9:DD72" si="84">CY9*2</f>
        <v>0</v>
      </c>
      <c r="DE9" s="82" t="str">
        <f t="shared" ref="DE9:DE72" si="85">IF(DD9=0," ",DC9/CY9*DD9)</f>
        <v xml:space="preserve"> </v>
      </c>
      <c r="DF9" s="185" t="str">
        <f t="shared" ref="DF9" si="86">IF(CP8+CP9+CP10=7.5,"ü","û")</f>
        <v>û</v>
      </c>
      <c r="DG9" s="207">
        <v>27</v>
      </c>
      <c r="DH9" s="226"/>
      <c r="DI9" s="61" t="str">
        <f>IF(DK9=0," ",VLOOKUP(DK9,PROTOKOL!$A:$F,6))</f>
        <v xml:space="preserve"> </v>
      </c>
      <c r="DJ9" s="62"/>
      <c r="DK9" s="62"/>
      <c r="DL9" s="62"/>
      <c r="DM9" s="63" t="str">
        <f>IF(DK9=0," ",(VLOOKUP(DK9,PROTOKOL!$A$1:$E$28,2))*DL9)</f>
        <v xml:space="preserve"> </v>
      </c>
      <c r="DN9" s="64" t="str">
        <f t="shared" si="30"/>
        <v xml:space="preserve"> </v>
      </c>
      <c r="DO9" s="65" t="str">
        <f>IF(DK9=0," ",VLOOKUP(DK9,PROTOKOL!$A:$E,5,))</f>
        <v xml:space="preserve"> </v>
      </c>
      <c r="DP9" s="65"/>
      <c r="DQ9" s="82" t="str">
        <f t="shared" ref="DQ9:DQ72" si="87">IF(DK9=0," ",(DO9*DN9)/7.5*DL9)</f>
        <v xml:space="preserve"> </v>
      </c>
      <c r="DR9" s="61" t="str">
        <f>IF(DT9=0," ",VLOOKUP(DT9,PROTOKOL!$A:$F,6))</f>
        <v xml:space="preserve"> </v>
      </c>
      <c r="DS9" s="66"/>
      <c r="DT9" s="66"/>
      <c r="DU9" s="62"/>
      <c r="DV9" s="63" t="str">
        <f>IF(DT9=0," ",(VLOOKUP(DT9,PROTOKOL!$A$1:$E$28,2))*DU9)</f>
        <v xml:space="preserve"> </v>
      </c>
      <c r="DW9" s="64" t="str">
        <f t="shared" si="31"/>
        <v xml:space="preserve"> </v>
      </c>
      <c r="DX9" s="65" t="str">
        <f>IF(DT9=0," ",VLOOKUP(DT9,PROTOKOL!$A:$E,5,))</f>
        <v xml:space="preserve"> </v>
      </c>
      <c r="DY9" s="82" t="str">
        <f t="shared" ref="DY9:DY72" si="88">IF(DT9=0," ",(DW9*DX9)/7.5*DU9)</f>
        <v xml:space="preserve"> </v>
      </c>
      <c r="DZ9" s="65">
        <f t="shared" ref="DZ9:DZ72" si="89">DU9*2</f>
        <v>0</v>
      </c>
      <c r="EA9" s="82" t="str">
        <f t="shared" ref="EA9:EA72" si="90">IF(DZ9=0," ",DY9/DU9*DZ9)</f>
        <v xml:space="preserve"> </v>
      </c>
      <c r="EB9" s="185" t="str">
        <f t="shared" ref="EB9" si="91">IF(DL8+DL9+DL10=7.5,"ü","û")</f>
        <v>û</v>
      </c>
      <c r="EC9" s="207">
        <v>27</v>
      </c>
      <c r="ED9" s="226"/>
      <c r="EE9" s="61" t="str">
        <f>IF(EG9=0," ",VLOOKUP(EG9,PROTOKOL!$A:$F,6))</f>
        <v xml:space="preserve"> </v>
      </c>
      <c r="EF9" s="62"/>
      <c r="EG9" s="62"/>
      <c r="EH9" s="62"/>
      <c r="EI9" s="63" t="str">
        <f>IF(EG9=0," ",(VLOOKUP(EG9,PROTOKOL!$A$1:$E$28,2))*EH9)</f>
        <v xml:space="preserve"> </v>
      </c>
      <c r="EJ9" s="64" t="str">
        <f t="shared" si="32"/>
        <v xml:space="preserve"> </v>
      </c>
      <c r="EK9" s="65" t="str">
        <f>IF(EG9=0," ",VLOOKUP(EG9,PROTOKOL!$A:$E,5,))</f>
        <v xml:space="preserve"> </v>
      </c>
      <c r="EL9" s="65"/>
      <c r="EM9" s="82" t="str">
        <f t="shared" ref="EM9:EM72" si="92">IF(EG9=0," ",(EK9*EJ9)/7.5*EH9)</f>
        <v xml:space="preserve"> </v>
      </c>
      <c r="EN9" s="61" t="str">
        <f>IF(EP9=0," ",VLOOKUP(EP9,PROTOKOL!$A:$F,6))</f>
        <v xml:space="preserve"> </v>
      </c>
      <c r="EO9" s="66"/>
      <c r="EP9" s="66"/>
      <c r="EQ9" s="62"/>
      <c r="ER9" s="63" t="str">
        <f>IF(EP9=0," ",(VLOOKUP(EP9,PROTOKOL!$A$1:$E$28,2))*EQ9)</f>
        <v xml:space="preserve"> </v>
      </c>
      <c r="ES9" s="64" t="str">
        <f t="shared" si="33"/>
        <v xml:space="preserve"> </v>
      </c>
      <c r="ET9" s="65" t="str">
        <f>IF(EP9=0," ",VLOOKUP(EP9,PROTOKOL!$A:$E,5,))</f>
        <v xml:space="preserve"> </v>
      </c>
      <c r="EU9" s="82" t="str">
        <f t="shared" ref="EU9:EU72" si="93">IF(EP9=0," ",(ES9*ET9)/7.5*EQ9)</f>
        <v xml:space="preserve"> </v>
      </c>
      <c r="EV9" s="65">
        <f t="shared" ref="EV9:EV72" si="94">EQ9*2</f>
        <v>0</v>
      </c>
      <c r="EW9" s="82" t="str">
        <f t="shared" ref="EW9:EW72" si="95">IF(EV9=0," ",EU9/EQ9*EV9)</f>
        <v xml:space="preserve"> </v>
      </c>
      <c r="EX9" s="185" t="str">
        <f t="shared" ref="EX9" si="96">IF(EH8+EH9+EH10=7.5,"ü","û")</f>
        <v>û</v>
      </c>
      <c r="EY9" s="207">
        <v>27</v>
      </c>
      <c r="EZ9" s="226"/>
      <c r="FA9" s="61" t="str">
        <f>IF(FC9=0," ",VLOOKUP(FC9,PROTOKOL!$A:$F,6))</f>
        <v xml:space="preserve"> </v>
      </c>
      <c r="FB9" s="62"/>
      <c r="FC9" s="62"/>
      <c r="FD9" s="62"/>
      <c r="FE9" s="63" t="str">
        <f>IF(FC9=0," ",(VLOOKUP(FC9,PROTOKOL!$A$1:$E$28,2))*FD9)</f>
        <v xml:space="preserve"> </v>
      </c>
      <c r="FF9" s="64" t="str">
        <f t="shared" si="34"/>
        <v xml:space="preserve"> </v>
      </c>
      <c r="FG9" s="65" t="str">
        <f>IF(FC9=0," ",VLOOKUP(FC9,PROTOKOL!$A:$E,5,))</f>
        <v xml:space="preserve"> </v>
      </c>
      <c r="FH9" s="65"/>
      <c r="FI9" s="82" t="str">
        <f t="shared" ref="FI9:FI72" si="97">IF(FC9=0," ",(FG9*FF9)/7.5*FD9)</f>
        <v xml:space="preserve"> </v>
      </c>
      <c r="FJ9" s="61" t="str">
        <f>IF(FL9=0," ",VLOOKUP(FL9,PROTOKOL!$A:$F,6))</f>
        <v xml:space="preserve"> </v>
      </c>
      <c r="FK9" s="66"/>
      <c r="FL9" s="66"/>
      <c r="FM9" s="62"/>
      <c r="FN9" s="63" t="str">
        <f>IF(FL9=0," ",(VLOOKUP(FL9,PROTOKOL!$A$1:$E$28,2))*FM9)</f>
        <v xml:space="preserve"> </v>
      </c>
      <c r="FO9" s="64" t="str">
        <f t="shared" si="35"/>
        <v xml:space="preserve"> </v>
      </c>
      <c r="FP9" s="65" t="str">
        <f>IF(FL9=0," ",VLOOKUP(FL9,PROTOKOL!$A:$E,5,))</f>
        <v xml:space="preserve"> </v>
      </c>
      <c r="FQ9" s="82" t="str">
        <f t="shared" ref="FQ9:FQ72" si="98">IF(FL9=0," ",(FO9*FP9)/7.5*FM9)</f>
        <v xml:space="preserve"> </v>
      </c>
      <c r="FR9" s="65">
        <f t="shared" ref="FR9:FR72" si="99">FM9*2</f>
        <v>0</v>
      </c>
      <c r="FS9" s="82" t="str">
        <f t="shared" ref="FS9:FS72" si="100">IF(FR9=0," ",FQ9/FM9*FR9)</f>
        <v xml:space="preserve"> </v>
      </c>
      <c r="FT9" s="185" t="str">
        <f t="shared" ref="FT9" si="101">IF(FD8+FD9+FD10=7.5,"ü","û")</f>
        <v>û</v>
      </c>
      <c r="FU9" s="207">
        <v>27</v>
      </c>
      <c r="FV9" s="226"/>
      <c r="FW9" s="61" t="str">
        <f>IF(FY9=0," ",VLOOKUP(FY9,PROTOKOL!$A:$F,6))</f>
        <v xml:space="preserve"> </v>
      </c>
      <c r="FX9" s="62"/>
      <c r="FY9" s="62"/>
      <c r="FZ9" s="62"/>
      <c r="GA9" s="63" t="str">
        <f>IF(FY9=0," ",(VLOOKUP(FY9,PROTOKOL!$A$1:$E$28,2))*FZ9)</f>
        <v xml:space="preserve"> </v>
      </c>
      <c r="GB9" s="64" t="str">
        <f t="shared" si="36"/>
        <v xml:space="preserve"> </v>
      </c>
      <c r="GC9" s="65" t="str">
        <f>IF(FY9=0," ",VLOOKUP(FY9,PROTOKOL!$A:$E,5,))</f>
        <v xml:space="preserve"> </v>
      </c>
      <c r="GD9" s="65"/>
      <c r="GE9" s="82" t="str">
        <f t="shared" ref="GE9:GE72" si="102">IF(FY9=0," ",(GC9*GB9)/7.5*FZ9)</f>
        <v xml:space="preserve"> </v>
      </c>
      <c r="GF9" s="61" t="str">
        <f>IF(GH9=0," ",VLOOKUP(GH9,PROTOKOL!$A:$F,6))</f>
        <v xml:space="preserve"> </v>
      </c>
      <c r="GG9" s="66"/>
      <c r="GH9" s="66"/>
      <c r="GI9" s="62"/>
      <c r="GJ9" s="63" t="str">
        <f>IF(GH9=0," ",(VLOOKUP(GH9,PROTOKOL!$A$1:$E$28,2))*GI9)</f>
        <v xml:space="preserve"> </v>
      </c>
      <c r="GK9" s="64" t="str">
        <f t="shared" si="37"/>
        <v xml:space="preserve"> </v>
      </c>
      <c r="GL9" s="65" t="str">
        <f>IF(GH9=0," ",VLOOKUP(GH9,PROTOKOL!$A:$E,5,))</f>
        <v xml:space="preserve"> </v>
      </c>
      <c r="GM9" s="82" t="str">
        <f t="shared" ref="GM9:GM72" si="103">IF(GH9=0," ",(GK9*GL9)/7.5*GI9)</f>
        <v xml:space="preserve"> </v>
      </c>
      <c r="GN9" s="65">
        <f t="shared" ref="GN9:GN72" si="104">GI9*2</f>
        <v>0</v>
      </c>
      <c r="GO9" s="82" t="str">
        <f t="shared" ref="GO9:GO72" si="105">IF(GN9=0," ",GM9/GI9*GN9)</f>
        <v xml:space="preserve"> </v>
      </c>
      <c r="GP9" s="185" t="str">
        <f t="shared" ref="GP9" si="106">IF(FZ8+FZ9+FZ10=7.5,"ü","û")</f>
        <v>û</v>
      </c>
      <c r="GQ9" s="207">
        <v>27</v>
      </c>
      <c r="GR9" s="226"/>
      <c r="GS9" s="61" t="str">
        <f>IF(GU9=0," ",VLOOKUP(GU9,PROTOKOL!$A:$F,6))</f>
        <v xml:space="preserve"> </v>
      </c>
      <c r="GT9" s="62"/>
      <c r="GU9" s="62"/>
      <c r="GV9" s="62"/>
      <c r="GW9" s="63" t="str">
        <f>IF(GU9=0," ",(VLOOKUP(GU9,PROTOKOL!$A$1:$E$28,2))*GV9)</f>
        <v xml:space="preserve"> </v>
      </c>
      <c r="GX9" s="64" t="str">
        <f t="shared" si="38"/>
        <v xml:space="preserve"> </v>
      </c>
      <c r="GY9" s="65" t="str">
        <f>IF(GU9=0," ",VLOOKUP(GU9,PROTOKOL!$A:$E,5,))</f>
        <v xml:space="preserve"> </v>
      </c>
      <c r="GZ9" s="65"/>
      <c r="HA9" s="82" t="str">
        <f t="shared" ref="HA9:HA72" si="107">IF(GU9=0," ",(GY9*GX9)/7.5*GV9)</f>
        <v xml:space="preserve"> </v>
      </c>
      <c r="HB9" s="61" t="str">
        <f>IF(HD9=0," ",VLOOKUP(HD9,PROTOKOL!$A:$F,6))</f>
        <v xml:space="preserve"> </v>
      </c>
      <c r="HC9" s="66"/>
      <c r="HD9" s="66"/>
      <c r="HE9" s="62"/>
      <c r="HF9" s="63" t="str">
        <f>IF(HD9=0," ",(VLOOKUP(HD9,PROTOKOL!$A$1:$E$28,2))*HE9)</f>
        <v xml:space="preserve"> </v>
      </c>
      <c r="HG9" s="64" t="str">
        <f t="shared" si="39"/>
        <v xml:space="preserve"> </v>
      </c>
      <c r="HH9" s="65" t="str">
        <f>IF(HD9=0," ",VLOOKUP(HD9,PROTOKOL!$A:$E,5,))</f>
        <v xml:space="preserve"> </v>
      </c>
      <c r="HI9" s="82" t="str">
        <f t="shared" ref="HI9:HI72" si="108">IF(HD9=0," ",(HG9*HH9)/7.5*HE9)</f>
        <v xml:space="preserve"> </v>
      </c>
      <c r="HJ9" s="65">
        <f t="shared" ref="HJ9:HJ72" si="109">HE9*2</f>
        <v>0</v>
      </c>
      <c r="HK9" s="82" t="str">
        <f t="shared" ref="HK9:HK72" si="110">IF(HJ9=0," ",HI9/HE9*HJ9)</f>
        <v xml:space="preserve"> </v>
      </c>
      <c r="HL9" s="185" t="str">
        <f t="shared" ref="HL9" si="111">IF(GV8+GV9+GV10=7.5,"ü","û")</f>
        <v>û</v>
      </c>
      <c r="HM9" s="207">
        <v>27</v>
      </c>
      <c r="HN9" s="226"/>
      <c r="HO9" s="61" t="str">
        <f>IF(HQ9=0," ",VLOOKUP(HQ9,PROTOKOL!$A:$F,6))</f>
        <v xml:space="preserve"> </v>
      </c>
      <c r="HP9" s="62"/>
      <c r="HQ9" s="62"/>
      <c r="HR9" s="62"/>
      <c r="HS9" s="63" t="str">
        <f>IF(HQ9=0," ",(VLOOKUP(HQ9,PROTOKOL!$A$1:$E$28,2))*HR9)</f>
        <v xml:space="preserve"> </v>
      </c>
      <c r="HT9" s="64" t="str">
        <f t="shared" si="40"/>
        <v xml:space="preserve"> </v>
      </c>
      <c r="HU9" s="65" t="str">
        <f>IF(HQ9=0," ",VLOOKUP(HQ9,PROTOKOL!$A:$E,5,))</f>
        <v xml:space="preserve"> </v>
      </c>
      <c r="HV9" s="65"/>
      <c r="HW9" s="82" t="str">
        <f t="shared" ref="HW9:HW72" si="112">IF(HQ9=0," ",(HU9*HT9)/7.5*HR9)</f>
        <v xml:space="preserve"> </v>
      </c>
      <c r="HX9" s="61" t="str">
        <f>IF(HZ9=0," ",VLOOKUP(HZ9,PROTOKOL!$A:$F,6))</f>
        <v xml:space="preserve"> </v>
      </c>
      <c r="HY9" s="66"/>
      <c r="HZ9" s="66"/>
      <c r="IA9" s="62"/>
      <c r="IB9" s="63" t="str">
        <f>IF(HZ9=0," ",(VLOOKUP(HZ9,PROTOKOL!$A$1:$E$28,2))*IA9)</f>
        <v xml:space="preserve"> </v>
      </c>
      <c r="IC9" s="64" t="str">
        <f t="shared" si="41"/>
        <v xml:space="preserve"> </v>
      </c>
      <c r="ID9" s="65" t="str">
        <f>IF(HZ9=0," ",VLOOKUP(HZ9,PROTOKOL!$A:$E,5,))</f>
        <v xml:space="preserve"> </v>
      </c>
      <c r="IE9" s="82" t="str">
        <f t="shared" ref="IE9:IE72" si="113">IF(HZ9=0," ",(IC9*ID9)/7.5*IA9)</f>
        <v xml:space="preserve"> </v>
      </c>
      <c r="IF9" s="65">
        <f t="shared" ref="IF9:IF72" si="114">IA9*2</f>
        <v>0</v>
      </c>
      <c r="IG9" s="82" t="str">
        <f t="shared" ref="IG9:IG72" si="115">IF(IF9=0," ",IE9/IA9*IF9)</f>
        <v xml:space="preserve"> </v>
      </c>
      <c r="IH9" s="185" t="str">
        <f t="shared" ref="IH9" si="116">IF(HR8+HR9+HR10=7.5,"ü","û")</f>
        <v>û</v>
      </c>
      <c r="II9" s="207">
        <v>27</v>
      </c>
      <c r="IJ9" s="226"/>
      <c r="IK9" s="61" t="str">
        <f>IF(IM9=0," ",VLOOKUP(IM9,PROTOKOL!$A:$F,6))</f>
        <v xml:space="preserve"> </v>
      </c>
      <c r="IL9" s="62"/>
      <c r="IM9" s="62"/>
      <c r="IN9" s="62"/>
      <c r="IO9" s="63" t="str">
        <f>IF(IM9=0," ",(VLOOKUP(IM9,PROTOKOL!$A$1:$E$28,2))*IN9)</f>
        <v xml:space="preserve"> </v>
      </c>
      <c r="IP9" s="64" t="str">
        <f t="shared" si="42"/>
        <v xml:space="preserve"> </v>
      </c>
      <c r="IQ9" s="65" t="str">
        <f>IF(IM9=0," ",VLOOKUP(IM9,PROTOKOL!$A:$E,5,))</f>
        <v xml:space="preserve"> </v>
      </c>
      <c r="IR9" s="65"/>
      <c r="IS9" s="82" t="str">
        <f t="shared" ref="IS9:IS72" si="117">IF(IM9=0," ",(IQ9*IP9)/7.5*IN9)</f>
        <v xml:space="preserve"> </v>
      </c>
      <c r="IT9" s="61" t="str">
        <f>IF(IV9=0," ",VLOOKUP(IV9,PROTOKOL!$A:$F,6))</f>
        <v xml:space="preserve"> </v>
      </c>
      <c r="IU9" s="66"/>
      <c r="IV9" s="66"/>
      <c r="IW9" s="62"/>
      <c r="IX9" s="63" t="str">
        <f>IF(IV9=0," ",(VLOOKUP(IV9,PROTOKOL!$A$1:$E$28,2))*IW9)</f>
        <v xml:space="preserve"> </v>
      </c>
      <c r="IY9" s="64" t="str">
        <f t="shared" si="43"/>
        <v xml:space="preserve"> </v>
      </c>
      <c r="IZ9" s="65" t="str">
        <f>IF(IV9=0," ",VLOOKUP(IV9,PROTOKOL!$A:$E,5,))</f>
        <v xml:space="preserve"> </v>
      </c>
      <c r="JA9" s="82" t="str">
        <f t="shared" ref="JA9:JA72" si="118">IF(IV9=0," ",(IY9*IZ9)/7.5*IW9)</f>
        <v xml:space="preserve"> </v>
      </c>
      <c r="JB9" s="65">
        <f t="shared" ref="JB9:JB72" si="119">IW9*2</f>
        <v>0</v>
      </c>
      <c r="JC9" s="82" t="str">
        <f t="shared" ref="JC9:JC72" si="120">IF(JB9=0," ",JA9/IW9*JB9)</f>
        <v xml:space="preserve"> </v>
      </c>
      <c r="JD9" s="185" t="str">
        <f t="shared" ref="JD9" si="121">IF(IN8+IN9+IN10=7.5,"ü","û")</f>
        <v>û</v>
      </c>
      <c r="JE9" s="207">
        <v>27</v>
      </c>
      <c r="JF9" s="226"/>
      <c r="JG9" s="61" t="str">
        <f>IF(JI9=0," ",VLOOKUP(JI9,PROTOKOL!$A:$F,6))</f>
        <v xml:space="preserve"> </v>
      </c>
      <c r="JH9" s="62"/>
      <c r="JI9" s="62"/>
      <c r="JJ9" s="62"/>
      <c r="JK9" s="63" t="str">
        <f>IF(JI9=0," ",(VLOOKUP(JI9,PROTOKOL!$A$1:$E$28,2))*JJ9)</f>
        <v xml:space="preserve"> </v>
      </c>
      <c r="JL9" s="64" t="str">
        <f t="shared" si="44"/>
        <v xml:space="preserve"> </v>
      </c>
      <c r="JM9" s="65" t="str">
        <f>IF(JI9=0," ",VLOOKUP(JI9,PROTOKOL!$A:$E,5,))</f>
        <v xml:space="preserve"> </v>
      </c>
      <c r="JN9" s="65"/>
      <c r="JO9" s="82" t="str">
        <f t="shared" ref="JO9:JO72" si="122">IF(JI9=0," ",(JM9*JL9)/7.5*JJ9)</f>
        <v xml:space="preserve"> </v>
      </c>
      <c r="JP9" s="61" t="str">
        <f>IF(JR9=0," ",VLOOKUP(JR9,PROTOKOL!$A:$F,6))</f>
        <v xml:space="preserve"> </v>
      </c>
      <c r="JQ9" s="66"/>
      <c r="JR9" s="66"/>
      <c r="JS9" s="62"/>
      <c r="JT9" s="63" t="str">
        <f>IF(JR9=0," ",(VLOOKUP(JR9,PROTOKOL!$A$1:$E$28,2))*JS9)</f>
        <v xml:space="preserve"> </v>
      </c>
      <c r="JU9" s="64" t="str">
        <f t="shared" si="45"/>
        <v xml:space="preserve"> </v>
      </c>
      <c r="JV9" s="65" t="str">
        <f>IF(JR9=0," ",VLOOKUP(JR9,PROTOKOL!$A:$E,5,))</f>
        <v xml:space="preserve"> </v>
      </c>
      <c r="JW9" s="82" t="str">
        <f t="shared" ref="JW9:JW72" si="123">IF(JR9=0," ",(JU9*JV9)/7.5*JS9)</f>
        <v xml:space="preserve"> </v>
      </c>
      <c r="JX9" s="65">
        <f t="shared" ref="JX9:JX72" si="124">JS9*2</f>
        <v>0</v>
      </c>
      <c r="JY9" s="82" t="str">
        <f t="shared" ref="JY9:JY72" si="125">IF(JX9=0," ",JW9/JS9*JX9)</f>
        <v xml:space="preserve"> </v>
      </c>
      <c r="JZ9" s="185" t="str">
        <f t="shared" ref="JZ9" si="126">IF(JJ8+JJ9+JJ10=7.5,"ü","û")</f>
        <v>û</v>
      </c>
      <c r="KA9" s="207">
        <v>27</v>
      </c>
      <c r="KB9" s="226"/>
      <c r="KC9" s="61" t="str">
        <f>IF(KE9=0," ",VLOOKUP(KE9,PROTOKOL!$A:$F,6))</f>
        <v xml:space="preserve"> </v>
      </c>
      <c r="KD9" s="62"/>
      <c r="KE9" s="62"/>
      <c r="KF9" s="62"/>
      <c r="KG9" s="63" t="str">
        <f>IF(KE9=0," ",(VLOOKUP(KE9,PROTOKOL!$A$1:$E$28,2))*KF9)</f>
        <v xml:space="preserve"> </v>
      </c>
      <c r="KH9" s="64" t="str">
        <f t="shared" si="46"/>
        <v xml:space="preserve"> </v>
      </c>
      <c r="KI9" s="65" t="str">
        <f>IF(KE9=0," ",VLOOKUP(KE9,PROTOKOL!$A:$E,5,))</f>
        <v xml:space="preserve"> </v>
      </c>
      <c r="KJ9" s="65"/>
      <c r="KK9" s="82" t="str">
        <f t="shared" ref="KK9:KK72" si="127">IF(KE9=0," ",(KI9*KH9)/7.5*KF9)</f>
        <v xml:space="preserve"> </v>
      </c>
      <c r="KL9" s="61" t="str">
        <f>IF(KN9=0," ",VLOOKUP(KN9,PROTOKOL!$A:$F,6))</f>
        <v xml:space="preserve"> </v>
      </c>
      <c r="KM9" s="66"/>
      <c r="KN9" s="66"/>
      <c r="KO9" s="62"/>
      <c r="KP9" s="63" t="str">
        <f>IF(KN9=0," ",(VLOOKUP(KN9,PROTOKOL!$A$1:$E$28,2))*KO9)</f>
        <v xml:space="preserve"> </v>
      </c>
      <c r="KQ9" s="64" t="str">
        <f t="shared" si="47"/>
        <v xml:space="preserve"> </v>
      </c>
      <c r="KR9" s="65" t="str">
        <f>IF(KN9=0," ",VLOOKUP(KN9,PROTOKOL!$A:$E,5,))</f>
        <v xml:space="preserve"> </v>
      </c>
      <c r="KS9" s="82" t="str">
        <f t="shared" ref="KS9:KS72" si="128">IF(KN9=0," ",(KQ9*KR9)/7.5*KO9)</f>
        <v xml:space="preserve"> </v>
      </c>
      <c r="KT9" s="65">
        <f t="shared" ref="KT9:KT72" si="129">KO9*2</f>
        <v>0</v>
      </c>
      <c r="KU9" s="82" t="str">
        <f t="shared" ref="KU9:KU72" si="130">IF(KT9=0," ",KS9/KO9*KT9)</f>
        <v xml:space="preserve"> </v>
      </c>
      <c r="KV9" s="185" t="str">
        <f t="shared" ref="KV9" si="131">IF(KF8+KF9+KF10=7.5,"ü","û")</f>
        <v>û</v>
      </c>
      <c r="KW9" s="207">
        <v>27</v>
      </c>
      <c r="KX9" s="226"/>
      <c r="KY9" s="61" t="str">
        <f>IF(LA9=0," ",VLOOKUP(LA9,PROTOKOL!$A:$F,6))</f>
        <v xml:space="preserve"> </v>
      </c>
      <c r="KZ9" s="62"/>
      <c r="LA9" s="62"/>
      <c r="LB9" s="62"/>
      <c r="LC9" s="63" t="str">
        <f>IF(LA9=0," ",(VLOOKUP(LA9,PROTOKOL!$A$1:$E$28,2))*LB9)</f>
        <v xml:space="preserve"> </v>
      </c>
      <c r="LD9" s="64" t="str">
        <f t="shared" si="48"/>
        <v xml:space="preserve"> </v>
      </c>
      <c r="LE9" s="65" t="str">
        <f>IF(LA9=0," ",VLOOKUP(LA9,PROTOKOL!$A:$E,5,))</f>
        <v xml:space="preserve"> </v>
      </c>
      <c r="LF9" s="65"/>
      <c r="LG9" s="82" t="str">
        <f t="shared" ref="LG9:LG72" si="132">IF(LA9=0," ",(LE9*LD9)/7.5*LB9)</f>
        <v xml:space="preserve"> </v>
      </c>
      <c r="LH9" s="61" t="str">
        <f>IF(LJ9=0," ",VLOOKUP(LJ9,PROTOKOL!$A:$F,6))</f>
        <v xml:space="preserve"> </v>
      </c>
      <c r="LI9" s="66"/>
      <c r="LJ9" s="66"/>
      <c r="LK9" s="62"/>
      <c r="LL9" s="63" t="str">
        <f>IF(LJ9=0," ",(VLOOKUP(LJ9,PROTOKOL!$A$1:$E$28,2))*LK9)</f>
        <v xml:space="preserve"> </v>
      </c>
      <c r="LM9" s="64" t="str">
        <f t="shared" si="49"/>
        <v xml:space="preserve"> </v>
      </c>
      <c r="LN9" s="65" t="str">
        <f>IF(LJ9=0," ",VLOOKUP(LJ9,PROTOKOL!$A:$E,5,))</f>
        <v xml:space="preserve"> </v>
      </c>
      <c r="LO9" s="82" t="str">
        <f t="shared" ref="LO9:LO72" si="133">IF(LJ9=0," ",(LM9*LN9)/7.5*LK9)</f>
        <v xml:space="preserve"> </v>
      </c>
      <c r="LP9" s="65">
        <f t="shared" ref="LP9:LP72" si="134">LK9*2</f>
        <v>0</v>
      </c>
      <c r="LQ9" s="82" t="str">
        <f t="shared" ref="LQ9:LQ72" si="135">IF(LP9=0," ",LO9/LK9*LP9)</f>
        <v xml:space="preserve"> </v>
      </c>
      <c r="LR9" s="185" t="str">
        <f t="shared" ref="LR9" si="136">IF(LB8+LB9+LB10=7.5,"ü","û")</f>
        <v>û</v>
      </c>
      <c r="LS9" s="207">
        <v>27</v>
      </c>
      <c r="LT9" s="226"/>
      <c r="LU9" s="61" t="str">
        <f>IF(LW9=0," ",VLOOKUP(LW9,PROTOKOL!$A:$F,6))</f>
        <v xml:space="preserve"> </v>
      </c>
      <c r="LV9" s="62"/>
      <c r="LW9" s="62"/>
      <c r="LX9" s="62"/>
      <c r="LY9" s="63" t="str">
        <f>IF(LW9=0," ",(VLOOKUP(LW9,PROTOKOL!$A$1:$E$28,2))*LX9)</f>
        <v xml:space="preserve"> </v>
      </c>
      <c r="LZ9" s="64" t="str">
        <f t="shared" si="50"/>
        <v xml:space="preserve"> </v>
      </c>
      <c r="MA9" s="65" t="str">
        <f>IF(LW9=0," ",VLOOKUP(LW9,PROTOKOL!$A:$E,5,))</f>
        <v xml:space="preserve"> </v>
      </c>
      <c r="MB9" s="65"/>
      <c r="MC9" s="82" t="str">
        <f t="shared" ref="MC9:MC72" si="137">IF(LW9=0," ",(MA9*LZ9)/7.5*LX9)</f>
        <v xml:space="preserve"> </v>
      </c>
      <c r="MD9" s="61" t="str">
        <f>IF(MF9=0," ",VLOOKUP(MF9,PROTOKOL!$A:$F,6))</f>
        <v xml:space="preserve"> </v>
      </c>
      <c r="ME9" s="66"/>
      <c r="MF9" s="66"/>
      <c r="MG9" s="62"/>
      <c r="MH9" s="63" t="str">
        <f>IF(MF9=0," ",(VLOOKUP(MF9,PROTOKOL!$A$1:$E$28,2))*MG9)</f>
        <v xml:space="preserve"> </v>
      </c>
      <c r="MI9" s="64" t="str">
        <f t="shared" si="51"/>
        <v xml:space="preserve"> </v>
      </c>
      <c r="MJ9" s="65" t="str">
        <f>IF(MF9=0," ",VLOOKUP(MF9,PROTOKOL!$A:$E,5,))</f>
        <v xml:space="preserve"> </v>
      </c>
      <c r="MK9" s="82" t="str">
        <f t="shared" ref="MK9:MK72" si="138">IF(MF9=0," ",(MI9*MJ9)/7.5*MG9)</f>
        <v xml:space="preserve"> </v>
      </c>
      <c r="ML9" s="65">
        <f t="shared" ref="ML9:ML72" si="139">MG9*2</f>
        <v>0</v>
      </c>
      <c r="MM9" s="82" t="str">
        <f t="shared" ref="MM9:MM72" si="140">IF(ML9=0," ",MK9/MG9*ML9)</f>
        <v xml:space="preserve"> </v>
      </c>
      <c r="MN9" s="185" t="str">
        <f t="shared" ref="MN9" si="141">IF(LX8+LX9+LX10=7.5,"ü","û")</f>
        <v>û</v>
      </c>
      <c r="MO9" s="207">
        <v>27</v>
      </c>
      <c r="MP9" s="226"/>
      <c r="MQ9" s="61" t="str">
        <f>IF(MS9=0," ",VLOOKUP(MS9,PROTOKOL!$A:$F,6))</f>
        <v xml:space="preserve"> </v>
      </c>
      <c r="MR9" s="62"/>
      <c r="MS9" s="62"/>
      <c r="MT9" s="62"/>
      <c r="MU9" s="63" t="str">
        <f>IF(MS9=0," ",(VLOOKUP(MS9,PROTOKOL!$A$1:$E$28,2))*MT9)</f>
        <v xml:space="preserve"> </v>
      </c>
      <c r="MV9" s="64" t="str">
        <f t="shared" si="52"/>
        <v xml:space="preserve"> </v>
      </c>
      <c r="MW9" s="65" t="str">
        <f>IF(MS9=0," ",VLOOKUP(MS9,PROTOKOL!$A:$E,5,))</f>
        <v xml:space="preserve"> </v>
      </c>
      <c r="MX9" s="65"/>
      <c r="MY9" s="82" t="str">
        <f t="shared" ref="MY9:MY72" si="142">IF(MS9=0," ",(MW9*MV9)/7.5*MT9)</f>
        <v xml:space="preserve"> </v>
      </c>
      <c r="MZ9" s="61" t="str">
        <f>IF(NB9=0," ",VLOOKUP(NB9,PROTOKOL!$A:$F,6))</f>
        <v xml:space="preserve"> </v>
      </c>
      <c r="NA9" s="66"/>
      <c r="NB9" s="66"/>
      <c r="NC9" s="62"/>
      <c r="ND9" s="63" t="str">
        <f>IF(NB9=0," ",(VLOOKUP(NB9,PROTOKOL!$A$1:$E$28,2))*NC9)</f>
        <v xml:space="preserve"> </v>
      </c>
      <c r="NE9" s="64" t="str">
        <f t="shared" si="53"/>
        <v xml:space="preserve"> </v>
      </c>
      <c r="NF9" s="65" t="str">
        <f>IF(NB9=0," ",VLOOKUP(NB9,PROTOKOL!$A:$E,5,))</f>
        <v xml:space="preserve"> </v>
      </c>
      <c r="NG9" s="82" t="str">
        <f t="shared" ref="NG9:NG72" si="143">IF(NB9=0," ",(NE9*NF9)/7.5*NC9)</f>
        <v xml:space="preserve"> </v>
      </c>
      <c r="NH9" s="65">
        <f t="shared" ref="NH9:NH72" si="144">NC9*2</f>
        <v>0</v>
      </c>
      <c r="NI9" s="82" t="str">
        <f t="shared" ref="NI9:NI72" si="145">IF(NH9=0," ",NG9/NC9*NH9)</f>
        <v xml:space="preserve"> </v>
      </c>
      <c r="NJ9" s="185" t="str">
        <f t="shared" ref="NJ9" si="146">IF(MT8+MT9+MT10=7.5,"ü","û")</f>
        <v>û</v>
      </c>
      <c r="NK9" s="207">
        <v>27</v>
      </c>
      <c r="NL9" s="226"/>
      <c r="NM9" s="61" t="str">
        <f>IF(NO9=0," ",VLOOKUP(NO9,PROTOKOL!$A:$F,6))</f>
        <v xml:space="preserve"> </v>
      </c>
      <c r="NN9" s="62"/>
      <c r="NO9" s="62"/>
      <c r="NP9" s="62"/>
      <c r="NQ9" s="63" t="str">
        <f>IF(NO9=0," ",(VLOOKUP(NO9,PROTOKOL!$A$1:$E$28,2))*NP9)</f>
        <v xml:space="preserve"> </v>
      </c>
      <c r="NR9" s="64" t="str">
        <f t="shared" si="54"/>
        <v xml:space="preserve"> </v>
      </c>
      <c r="NS9" s="65" t="str">
        <f>IF(NO9=0," ",VLOOKUP(NO9,PROTOKOL!$A:$E,5,))</f>
        <v xml:space="preserve"> </v>
      </c>
      <c r="NT9" s="65"/>
      <c r="NU9" s="82" t="str">
        <f t="shared" ref="NU9:NU72" si="147">IF(NO9=0," ",(NS9*NR9)/7.5*NP9)</f>
        <v xml:space="preserve"> </v>
      </c>
      <c r="NV9" s="61" t="str">
        <f>IF(NX9=0," ",VLOOKUP(NX9,PROTOKOL!$A:$F,6))</f>
        <v xml:space="preserve"> </v>
      </c>
      <c r="NW9" s="66"/>
      <c r="NX9" s="66"/>
      <c r="NY9" s="62"/>
      <c r="NZ9" s="63" t="str">
        <f>IF(NX9=0," ",(VLOOKUP(NX9,PROTOKOL!$A$1:$E$28,2))*NY9)</f>
        <v xml:space="preserve"> </v>
      </c>
      <c r="OA9" s="64" t="str">
        <f t="shared" si="55"/>
        <v xml:space="preserve"> </v>
      </c>
      <c r="OB9" s="65" t="str">
        <f>IF(NX9=0," ",VLOOKUP(NX9,PROTOKOL!$A:$E,5,))</f>
        <v xml:space="preserve"> </v>
      </c>
      <c r="OC9" s="82" t="str">
        <f t="shared" ref="OC9:OC72" si="148">IF(NX9=0," ",(OA9*OB9)/7.5*NY9)</f>
        <v xml:space="preserve"> </v>
      </c>
      <c r="OD9" s="65">
        <f t="shared" ref="OD9:OD72" si="149">NY9*2</f>
        <v>0</v>
      </c>
      <c r="OE9" s="82" t="str">
        <f t="shared" ref="OE9:OE72" si="150">IF(OD9=0," ",OC9/NY9*OD9)</f>
        <v xml:space="preserve"> </v>
      </c>
      <c r="OF9" s="185" t="str">
        <f t="shared" ref="OF9" si="151">IF(NP8+NP9+NP10=7.5,"ü","û")</f>
        <v>û</v>
      </c>
      <c r="OG9" s="207">
        <v>27</v>
      </c>
      <c r="OH9" s="226"/>
      <c r="OI9" s="61" t="str">
        <f>IF(OK9=0," ",VLOOKUP(OK9,PROTOKOL!$A:$F,6))</f>
        <v xml:space="preserve"> </v>
      </c>
      <c r="OJ9" s="62"/>
      <c r="OK9" s="62"/>
      <c r="OL9" s="62"/>
      <c r="OM9" s="63" t="str">
        <f>IF(OK9=0," ",(VLOOKUP(OK9,PROTOKOL!$A$1:$E$28,2))*OL9)</f>
        <v xml:space="preserve"> </v>
      </c>
      <c r="ON9" s="64" t="str">
        <f t="shared" si="56"/>
        <v xml:space="preserve"> </v>
      </c>
      <c r="OO9" s="65" t="str">
        <f>IF(OK9=0," ",VLOOKUP(OK9,PROTOKOL!$A:$E,5,))</f>
        <v xml:space="preserve"> </v>
      </c>
      <c r="OP9" s="65"/>
      <c r="OQ9" s="82" t="str">
        <f t="shared" ref="OQ9:OQ72" si="152">IF(OK9=0," ",(OO9*ON9)/7.5*OL9)</f>
        <v xml:space="preserve"> </v>
      </c>
      <c r="OR9" s="61" t="str">
        <f>IF(OT9=0," ",VLOOKUP(OT9,PROTOKOL!$A:$F,6))</f>
        <v xml:space="preserve"> </v>
      </c>
      <c r="OS9" s="66"/>
      <c r="OT9" s="66"/>
      <c r="OU9" s="62"/>
      <c r="OV9" s="63" t="str">
        <f>IF(OT9=0," ",(VLOOKUP(OT9,PROTOKOL!$A$1:$E$28,2))*OU9)</f>
        <v xml:space="preserve"> </v>
      </c>
      <c r="OW9" s="64" t="str">
        <f t="shared" si="57"/>
        <v xml:space="preserve"> </v>
      </c>
      <c r="OX9" s="65" t="str">
        <f>IF(OT9=0," ",VLOOKUP(OT9,PROTOKOL!$A:$E,5,))</f>
        <v xml:space="preserve"> </v>
      </c>
      <c r="OY9" s="82" t="str">
        <f t="shared" ref="OY9:OY72" si="153">IF(OT9=0," ",(OW9*OX9)/7.5*OU9)</f>
        <v xml:space="preserve"> </v>
      </c>
      <c r="OZ9" s="65">
        <f t="shared" ref="OZ9:OZ72" si="154">OU9*2</f>
        <v>0</v>
      </c>
      <c r="PA9" s="82" t="str">
        <f t="shared" ref="PA9:PA72" si="155">IF(OZ9=0," ",OY9/OU9*OZ9)</f>
        <v xml:space="preserve"> </v>
      </c>
      <c r="PB9" s="185" t="str">
        <f t="shared" ref="PB9" si="156">IF(OL8+OL9+OL10=7.5,"ü","û")</f>
        <v>û</v>
      </c>
      <c r="PC9" s="207">
        <v>27</v>
      </c>
      <c r="PD9" s="226"/>
      <c r="PE9" s="61" t="str">
        <f>IF(PG9=0," ",VLOOKUP(PG9,PROTOKOL!$A:$F,6))</f>
        <v xml:space="preserve"> </v>
      </c>
      <c r="PF9" s="62"/>
      <c r="PG9" s="62"/>
      <c r="PH9" s="62"/>
      <c r="PI9" s="63" t="str">
        <f>IF(PG9=0," ",(VLOOKUP(PG9,PROTOKOL!$A$1:$E$28,2))*PH9)</f>
        <v xml:space="preserve"> </v>
      </c>
      <c r="PJ9" s="64" t="str">
        <f t="shared" si="58"/>
        <v xml:space="preserve"> </v>
      </c>
      <c r="PK9" s="65" t="str">
        <f>IF(PG9=0," ",VLOOKUP(PG9,PROTOKOL!$A:$E,5,))</f>
        <v xml:space="preserve"> </v>
      </c>
      <c r="PL9" s="65"/>
      <c r="PM9" s="82" t="str">
        <f t="shared" ref="PM9:PM72" si="157">IF(PG9=0," ",(PK9*PJ9)/7.5*PH9)</f>
        <v xml:space="preserve"> </v>
      </c>
      <c r="PN9" s="61" t="str">
        <f>IF(PP9=0," ",VLOOKUP(PP9,PROTOKOL!$A:$F,6))</f>
        <v xml:space="preserve"> </v>
      </c>
      <c r="PO9" s="66"/>
      <c r="PP9" s="66"/>
      <c r="PQ9" s="62"/>
      <c r="PR9" s="63" t="str">
        <f>IF(PP9=0," ",(VLOOKUP(PP9,PROTOKOL!$A$1:$E$28,2))*PQ9)</f>
        <v xml:space="preserve"> </v>
      </c>
      <c r="PS9" s="64" t="str">
        <f t="shared" si="59"/>
        <v xml:space="preserve"> </v>
      </c>
      <c r="PT9" s="65" t="str">
        <f>IF(PP9=0," ",VLOOKUP(PP9,PROTOKOL!$A:$E,5,))</f>
        <v xml:space="preserve"> </v>
      </c>
      <c r="PU9" s="82" t="str">
        <f t="shared" ref="PU9:PU72" si="158">IF(PP9=0," ",(PS9*PT9)/7.5*PQ9)</f>
        <v xml:space="preserve"> </v>
      </c>
      <c r="PV9" s="65">
        <f t="shared" ref="PV9:PV72" si="159">PQ9*2</f>
        <v>0</v>
      </c>
      <c r="PW9" s="82" t="str">
        <f t="shared" ref="PW9:PW72" si="160">IF(PV9=0," ",PU9/PQ9*PV9)</f>
        <v xml:space="preserve"> </v>
      </c>
      <c r="PX9" s="185" t="str">
        <f t="shared" ref="PX9" si="161">IF(PH8+PH9+PH10=7.5,"ü","û")</f>
        <v>û</v>
      </c>
      <c r="PY9" s="207">
        <v>27</v>
      </c>
      <c r="PZ9" s="226"/>
      <c r="QA9" s="61" t="str">
        <f>IF(QC9=0," ",VLOOKUP(QC9,PROTOKOL!$A:$F,6))</f>
        <v xml:space="preserve"> </v>
      </c>
      <c r="QB9" s="62"/>
      <c r="QC9" s="62"/>
      <c r="QD9" s="62"/>
      <c r="QE9" s="63" t="str">
        <f>IF(QC9=0," ",(VLOOKUP(QC9,PROTOKOL!$A$1:$E$28,2))*QD9)</f>
        <v xml:space="preserve"> </v>
      </c>
      <c r="QF9" s="64" t="str">
        <f t="shared" si="60"/>
        <v xml:space="preserve"> </v>
      </c>
      <c r="QG9" s="65" t="str">
        <f>IF(QC9=0," ",VLOOKUP(QC9,PROTOKOL!$A:$E,5,))</f>
        <v xml:space="preserve"> </v>
      </c>
      <c r="QH9" s="65"/>
      <c r="QI9" s="82" t="str">
        <f t="shared" ref="QI9:QI72" si="162">IF(QC9=0," ",(QG9*QF9)/7.5*QD9)</f>
        <v xml:space="preserve"> </v>
      </c>
      <c r="QJ9" s="61" t="str">
        <f>IF(QL9=0," ",VLOOKUP(QL9,PROTOKOL!$A:$F,6))</f>
        <v xml:space="preserve"> </v>
      </c>
      <c r="QK9" s="66"/>
      <c r="QL9" s="66"/>
      <c r="QM9" s="62"/>
      <c r="QN9" s="63" t="str">
        <f>IF(QL9=0," ",(VLOOKUP(QL9,PROTOKOL!$A$1:$E$28,2))*QM9)</f>
        <v xml:space="preserve"> </v>
      </c>
      <c r="QO9" s="64" t="str">
        <f t="shared" si="61"/>
        <v xml:space="preserve"> </v>
      </c>
      <c r="QP9" s="65" t="str">
        <f>IF(QL9=0," ",VLOOKUP(QL9,PROTOKOL!$A:$E,5,))</f>
        <v xml:space="preserve"> </v>
      </c>
      <c r="QQ9" s="82" t="str">
        <f t="shared" ref="QQ9:QQ72" si="163">IF(QL9=0," ",(QO9*QP9)/7.5*QM9)</f>
        <v xml:space="preserve"> </v>
      </c>
      <c r="QR9" s="65">
        <f t="shared" ref="QR9:QR72" si="164">QM9*2</f>
        <v>0</v>
      </c>
      <c r="QS9" s="82" t="str">
        <f t="shared" ref="QS9:QS72" si="165">IF(QR9=0," ",QQ9/QM9*QR9)</f>
        <v xml:space="preserve"> </v>
      </c>
      <c r="QT9" s="185" t="str">
        <f t="shared" ref="QT9" si="166">IF(QD8+QD9+QD10=7.5,"ü","û")</f>
        <v>û</v>
      </c>
      <c r="QU9" s="207">
        <v>27</v>
      </c>
      <c r="QV9" s="226"/>
      <c r="QW9" s="61" t="str">
        <f>IF(QY9=0," ",VLOOKUP(QY9,PROTOKOL!$A:$F,6))</f>
        <v xml:space="preserve"> </v>
      </c>
      <c r="QX9" s="62"/>
      <c r="QY9" s="62"/>
      <c r="QZ9" s="62"/>
      <c r="RA9" s="63" t="str">
        <f>IF(QY9=0," ",(VLOOKUP(QY9,PROTOKOL!$A$1:$E$28,2))*QZ9)</f>
        <v xml:space="preserve"> </v>
      </c>
      <c r="RB9" s="64" t="str">
        <f t="shared" si="62"/>
        <v xml:space="preserve"> </v>
      </c>
      <c r="RC9" s="65" t="str">
        <f>IF(QY9=0," ",VLOOKUP(QY9,PROTOKOL!$A:$E,5,))</f>
        <v xml:space="preserve"> </v>
      </c>
      <c r="RD9" s="65"/>
      <c r="RE9" s="82" t="str">
        <f t="shared" ref="RE9:RE72" si="167">IF(QY9=0," ",(RC9*RB9)/7.5*QZ9)</f>
        <v xml:space="preserve"> </v>
      </c>
      <c r="RF9" s="61" t="str">
        <f>IF(RH9=0," ",VLOOKUP(RH9,PROTOKOL!$A:$F,6))</f>
        <v xml:space="preserve"> </v>
      </c>
      <c r="RG9" s="66"/>
      <c r="RH9" s="66"/>
      <c r="RI9" s="62"/>
      <c r="RJ9" s="63" t="str">
        <f>IF(RH9=0," ",(VLOOKUP(RH9,PROTOKOL!$A$1:$E$28,2))*RI9)</f>
        <v xml:space="preserve"> </v>
      </c>
      <c r="RK9" s="64" t="str">
        <f t="shared" si="63"/>
        <v xml:space="preserve"> </v>
      </c>
      <c r="RL9" s="65" t="str">
        <f>IF(RH9=0," ",VLOOKUP(RH9,PROTOKOL!$A:$E,5,))</f>
        <v xml:space="preserve"> </v>
      </c>
      <c r="RM9" s="82" t="str">
        <f t="shared" ref="RM9:RM72" si="168">IF(RH9=0," ",(RK9*RL9)/7.5*RI9)</f>
        <v xml:space="preserve"> </v>
      </c>
      <c r="RN9" s="65">
        <f t="shared" ref="RN9:RN72" si="169">RI9*2</f>
        <v>0</v>
      </c>
      <c r="RO9" s="82" t="str">
        <f t="shared" ref="RO9:RO72" si="170">IF(RN9=0," ",RM9/RI9*RN9)</f>
        <v xml:space="preserve"> </v>
      </c>
      <c r="RP9" s="185" t="str">
        <f t="shared" ref="RP9" si="171">IF(QZ8+QZ9+QZ10=7.5,"ü","û")</f>
        <v>û</v>
      </c>
    </row>
    <row r="10" spans="1:484" ht="14.4" thickBot="1">
      <c r="A10" s="207">
        <v>27</v>
      </c>
      <c r="B10" s="226"/>
      <c r="C10" s="61" t="str">
        <f>IF(E10=0," ",VLOOKUP(E10,PROTOKOL!$A:$F,6))</f>
        <v xml:space="preserve"> </v>
      </c>
      <c r="D10" s="62"/>
      <c r="E10" s="62"/>
      <c r="F10" s="62"/>
      <c r="G10" s="63" t="str">
        <f>IF(E10=0," ",(VLOOKUP(E10,PROTOKOL!$A$1:$E$28,2))*F10)</f>
        <v xml:space="preserve"> </v>
      </c>
      <c r="H10" s="64" t="str">
        <f t="shared" si="20"/>
        <v xml:space="preserve"> </v>
      </c>
      <c r="I10" s="65" t="str">
        <f>IF(E10=0," ",VLOOKUP(E10,PROTOKOL!$A:$E,5,))</f>
        <v xml:space="preserve"> </v>
      </c>
      <c r="J10" s="65"/>
      <c r="K10" s="82" t="str">
        <f t="shared" si="64"/>
        <v xml:space="preserve"> </v>
      </c>
      <c r="L10" s="61" t="str">
        <f>IF(N10=0," ",VLOOKUP(N10,PROTOKOL!$A:$F,6))</f>
        <v xml:space="preserve"> </v>
      </c>
      <c r="M10" s="66"/>
      <c r="N10" s="66"/>
      <c r="O10" s="62"/>
      <c r="P10" s="63" t="str">
        <f>IF(N10=0," ",(VLOOKUP(N10,PROTOKOL!$A$1:$E$28,2))*O10)</f>
        <v xml:space="preserve"> </v>
      </c>
      <c r="Q10" s="64" t="str">
        <f t="shared" si="21"/>
        <v xml:space="preserve"> </v>
      </c>
      <c r="R10" s="65" t="str">
        <f>IF(N10=0," ",VLOOKUP(N10,PROTOKOL!$A:$E,5,))</f>
        <v xml:space="preserve"> </v>
      </c>
      <c r="S10" s="82" t="str">
        <f t="shared" si="65"/>
        <v xml:space="preserve"> </v>
      </c>
      <c r="T10" s="65">
        <f t="shared" si="66"/>
        <v>0</v>
      </c>
      <c r="U10" s="82" t="str">
        <f t="shared" si="67"/>
        <v xml:space="preserve"> </v>
      </c>
      <c r="V10" s="117"/>
      <c r="W10" s="207">
        <v>27</v>
      </c>
      <c r="X10" s="226"/>
      <c r="Y10" s="61" t="str">
        <f>IF(AA10=0," ",VLOOKUP(AA10,PROTOKOL!$A:$F,6))</f>
        <v xml:space="preserve"> </v>
      </c>
      <c r="Z10" s="62"/>
      <c r="AA10" s="62"/>
      <c r="AB10" s="62"/>
      <c r="AC10" s="63" t="str">
        <f>IF(AA10=0," ",(VLOOKUP(AA10,PROTOKOL!$A$1:$E$28,2))*AB10)</f>
        <v xml:space="preserve"> </v>
      </c>
      <c r="AD10" s="64" t="str">
        <f t="shared" si="22"/>
        <v xml:space="preserve"> </v>
      </c>
      <c r="AE10" s="65" t="str">
        <f>IF(AA10=0," ",VLOOKUP(AA10,PROTOKOL!$A:$E,5,))</f>
        <v xml:space="preserve"> </v>
      </c>
      <c r="AF10" s="65"/>
      <c r="AG10" s="82" t="str">
        <f t="shared" si="68"/>
        <v xml:space="preserve"> </v>
      </c>
      <c r="AH10" s="61" t="str">
        <f>IF(AJ10=0," ",VLOOKUP(AJ10,PROTOKOL!$A:$F,6))</f>
        <v xml:space="preserve"> </v>
      </c>
      <c r="AI10" s="66"/>
      <c r="AJ10" s="66"/>
      <c r="AK10" s="62"/>
      <c r="AL10" s="63" t="str">
        <f>IF(AJ10=0," ",(VLOOKUP(AJ10,PROTOKOL!$A$1:$E$28,2))*AK10)</f>
        <v xml:space="preserve"> </v>
      </c>
      <c r="AM10" s="64" t="str">
        <f t="shared" si="23"/>
        <v xml:space="preserve"> </v>
      </c>
      <c r="AN10" s="65" t="str">
        <f>IF(AJ10=0," ",VLOOKUP(AJ10,PROTOKOL!$A:$E,5,))</f>
        <v xml:space="preserve"> </v>
      </c>
      <c r="AO10" s="82" t="str">
        <f t="shared" si="69"/>
        <v xml:space="preserve"> </v>
      </c>
      <c r="AP10" s="65">
        <f t="shared" si="70"/>
        <v>0</v>
      </c>
      <c r="AQ10" s="82" t="str">
        <f t="shared" si="71"/>
        <v xml:space="preserve"> </v>
      </c>
      <c r="AR10" s="117"/>
      <c r="AS10" s="207">
        <v>27</v>
      </c>
      <c r="AT10" s="226"/>
      <c r="AU10" s="61" t="str">
        <f>IF(AW10=0," ",VLOOKUP(AW10,PROTOKOL!$A:$F,6))</f>
        <v xml:space="preserve"> </v>
      </c>
      <c r="AV10" s="62"/>
      <c r="AW10" s="62"/>
      <c r="AX10" s="62"/>
      <c r="AY10" s="63" t="str">
        <f>IF(AW10=0," ",(VLOOKUP(AW10,PROTOKOL!$A$1:$E$28,2))*AX10)</f>
        <v xml:space="preserve"> </v>
      </c>
      <c r="AZ10" s="64" t="str">
        <f t="shared" si="24"/>
        <v xml:space="preserve"> </v>
      </c>
      <c r="BA10" s="65" t="str">
        <f>IF(AW10=0," ",VLOOKUP(AW10,PROTOKOL!$A:$E,5,))</f>
        <v xml:space="preserve"> </v>
      </c>
      <c r="BB10" s="65"/>
      <c r="BC10" s="82" t="str">
        <f t="shared" si="72"/>
        <v xml:space="preserve"> </v>
      </c>
      <c r="BD10" s="61" t="str">
        <f>IF(BF10=0," ",VLOOKUP(BF10,PROTOKOL!$A:$F,6))</f>
        <v xml:space="preserve"> </v>
      </c>
      <c r="BE10" s="66"/>
      <c r="BF10" s="66"/>
      <c r="BG10" s="62"/>
      <c r="BH10" s="63" t="str">
        <f>IF(BF10=0," ",(VLOOKUP(BF10,PROTOKOL!$A$1:$E$28,2))*BG10)</f>
        <v xml:space="preserve"> </v>
      </c>
      <c r="BI10" s="64" t="str">
        <f t="shared" si="25"/>
        <v xml:space="preserve"> </v>
      </c>
      <c r="BJ10" s="65" t="str">
        <f>IF(BF10=0," ",VLOOKUP(BF10,PROTOKOL!$A:$E,5,))</f>
        <v xml:space="preserve"> </v>
      </c>
      <c r="BK10" s="82" t="str">
        <f t="shared" si="73"/>
        <v xml:space="preserve"> </v>
      </c>
      <c r="BL10" s="65">
        <f t="shared" si="74"/>
        <v>0</v>
      </c>
      <c r="BM10" s="82" t="str">
        <f t="shared" si="75"/>
        <v xml:space="preserve"> </v>
      </c>
      <c r="BN10" s="117"/>
      <c r="BO10" s="207">
        <v>27</v>
      </c>
      <c r="BP10" s="226"/>
      <c r="BQ10" s="61" t="str">
        <f>IF(BS10=0," ",VLOOKUP(BS10,PROTOKOL!$A:$F,6))</f>
        <v xml:space="preserve"> </v>
      </c>
      <c r="BR10" s="62"/>
      <c r="BS10" s="62"/>
      <c r="BT10" s="62"/>
      <c r="BU10" s="63" t="str">
        <f>IF(BS10=0," ",(VLOOKUP(BS10,PROTOKOL!$A$1:$E$28,2))*BT10)</f>
        <v xml:space="preserve"> </v>
      </c>
      <c r="BV10" s="64" t="str">
        <f t="shared" si="26"/>
        <v xml:space="preserve"> </v>
      </c>
      <c r="BW10" s="65" t="str">
        <f>IF(BS10=0," ",VLOOKUP(BS10,PROTOKOL!$A:$E,5,))</f>
        <v xml:space="preserve"> </v>
      </c>
      <c r="BX10" s="65"/>
      <c r="BY10" s="82" t="str">
        <f t="shared" si="77"/>
        <v xml:space="preserve"> </v>
      </c>
      <c r="BZ10" s="61" t="str">
        <f>IF(CB10=0," ",VLOOKUP(CB10,PROTOKOL!$A:$F,6))</f>
        <v xml:space="preserve"> </v>
      </c>
      <c r="CA10" s="66"/>
      <c r="CB10" s="66"/>
      <c r="CC10" s="62"/>
      <c r="CD10" s="63" t="str">
        <f>IF(CB10=0," ",(VLOOKUP(CB10,PROTOKOL!$A$1:$E$28,2))*CC10)</f>
        <v xml:space="preserve"> </v>
      </c>
      <c r="CE10" s="64" t="str">
        <f t="shared" si="27"/>
        <v xml:space="preserve"> </v>
      </c>
      <c r="CF10" s="65" t="str">
        <f>IF(CB10=0," ",VLOOKUP(CB10,PROTOKOL!$A:$E,5,))</f>
        <v xml:space="preserve"> </v>
      </c>
      <c r="CG10" s="82" t="str">
        <f t="shared" si="78"/>
        <v xml:space="preserve"> </v>
      </c>
      <c r="CH10" s="65">
        <f t="shared" si="79"/>
        <v>0</v>
      </c>
      <c r="CI10" s="82" t="str">
        <f t="shared" si="80"/>
        <v xml:space="preserve"> </v>
      </c>
      <c r="CJ10" s="117"/>
      <c r="CK10" s="207">
        <v>27</v>
      </c>
      <c r="CL10" s="226"/>
      <c r="CM10" s="61" t="str">
        <f>IF(CO10=0," ",VLOOKUP(CO10,PROTOKOL!$A:$F,6))</f>
        <v xml:space="preserve"> </v>
      </c>
      <c r="CN10" s="62"/>
      <c r="CO10" s="62"/>
      <c r="CP10" s="62"/>
      <c r="CQ10" s="63" t="str">
        <f>IF(CO10=0," ",(VLOOKUP(CO10,PROTOKOL!$A$1:$E$28,2))*CP10)</f>
        <v xml:space="preserve"> </v>
      </c>
      <c r="CR10" s="64" t="str">
        <f t="shared" si="28"/>
        <v xml:space="preserve"> </v>
      </c>
      <c r="CS10" s="65" t="str">
        <f>IF(CO10=0," ",VLOOKUP(CO10,PROTOKOL!$A:$E,5,))</f>
        <v xml:space="preserve"> </v>
      </c>
      <c r="CT10" s="65"/>
      <c r="CU10" s="82" t="str">
        <f t="shared" si="82"/>
        <v xml:space="preserve"> </v>
      </c>
      <c r="CV10" s="61" t="str">
        <f>IF(CX10=0," ",VLOOKUP(CX10,PROTOKOL!$A:$F,6))</f>
        <v xml:space="preserve"> </v>
      </c>
      <c r="CW10" s="66"/>
      <c r="CX10" s="66"/>
      <c r="CY10" s="62"/>
      <c r="CZ10" s="63" t="str">
        <f>IF(CX10=0," ",(VLOOKUP(CX10,PROTOKOL!$A$1:$E$28,2))*CY10)</f>
        <v xml:space="preserve"> </v>
      </c>
      <c r="DA10" s="64" t="str">
        <f t="shared" si="29"/>
        <v xml:space="preserve"> </v>
      </c>
      <c r="DB10" s="65" t="str">
        <f>IF(CX10=0," ",VLOOKUP(CX10,PROTOKOL!$A:$E,5,))</f>
        <v xml:space="preserve"> </v>
      </c>
      <c r="DC10" s="82" t="str">
        <f t="shared" si="83"/>
        <v xml:space="preserve"> </v>
      </c>
      <c r="DD10" s="65">
        <f t="shared" si="84"/>
        <v>0</v>
      </c>
      <c r="DE10" s="82" t="str">
        <f t="shared" si="85"/>
        <v xml:space="preserve"> </v>
      </c>
      <c r="DF10" s="117"/>
      <c r="DG10" s="207">
        <v>27</v>
      </c>
      <c r="DH10" s="226"/>
      <c r="DI10" s="61" t="str">
        <f>IF(DK10=0," ",VLOOKUP(DK10,PROTOKOL!$A:$F,6))</f>
        <v xml:space="preserve"> </v>
      </c>
      <c r="DJ10" s="62"/>
      <c r="DK10" s="62"/>
      <c r="DL10" s="62"/>
      <c r="DM10" s="63" t="str">
        <f>IF(DK10=0," ",(VLOOKUP(DK10,PROTOKOL!$A$1:$E$28,2))*DL10)</f>
        <v xml:space="preserve"> </v>
      </c>
      <c r="DN10" s="64" t="str">
        <f t="shared" si="30"/>
        <v xml:space="preserve"> </v>
      </c>
      <c r="DO10" s="65" t="str">
        <f>IF(DK10=0," ",VLOOKUP(DK10,PROTOKOL!$A:$E,5,))</f>
        <v xml:space="preserve"> </v>
      </c>
      <c r="DP10" s="65"/>
      <c r="DQ10" s="82" t="str">
        <f t="shared" si="87"/>
        <v xml:space="preserve"> </v>
      </c>
      <c r="DR10" s="61" t="str">
        <f>IF(DT10=0," ",VLOOKUP(DT10,PROTOKOL!$A:$F,6))</f>
        <v xml:space="preserve"> </v>
      </c>
      <c r="DS10" s="66"/>
      <c r="DT10" s="66"/>
      <c r="DU10" s="62"/>
      <c r="DV10" s="63" t="str">
        <f>IF(DT10=0," ",(VLOOKUP(DT10,PROTOKOL!$A$1:$E$28,2))*DU10)</f>
        <v xml:space="preserve"> </v>
      </c>
      <c r="DW10" s="64" t="str">
        <f t="shared" si="31"/>
        <v xml:space="preserve"> </v>
      </c>
      <c r="DX10" s="65" t="str">
        <f>IF(DT10=0," ",VLOOKUP(DT10,PROTOKOL!$A:$E,5,))</f>
        <v xml:space="preserve"> </v>
      </c>
      <c r="DY10" s="82" t="str">
        <f t="shared" si="88"/>
        <v xml:space="preserve"> </v>
      </c>
      <c r="DZ10" s="65">
        <f t="shared" si="89"/>
        <v>0</v>
      </c>
      <c r="EA10" s="82" t="str">
        <f t="shared" si="90"/>
        <v xml:space="preserve"> </v>
      </c>
      <c r="EB10" s="117"/>
      <c r="EC10" s="207">
        <v>27</v>
      </c>
      <c r="ED10" s="226"/>
      <c r="EE10" s="61" t="str">
        <f>IF(EG10=0," ",VLOOKUP(EG10,PROTOKOL!$A:$F,6))</f>
        <v xml:space="preserve"> </v>
      </c>
      <c r="EF10" s="62"/>
      <c r="EG10" s="62"/>
      <c r="EH10" s="62"/>
      <c r="EI10" s="63" t="str">
        <f>IF(EG10=0," ",(VLOOKUP(EG10,PROTOKOL!$A$1:$E$28,2))*EH10)</f>
        <v xml:space="preserve"> </v>
      </c>
      <c r="EJ10" s="64" t="str">
        <f t="shared" si="32"/>
        <v xml:space="preserve"> </v>
      </c>
      <c r="EK10" s="65" t="str">
        <f>IF(EG10=0," ",VLOOKUP(EG10,PROTOKOL!$A:$E,5,))</f>
        <v xml:space="preserve"> </v>
      </c>
      <c r="EL10" s="65"/>
      <c r="EM10" s="82" t="str">
        <f t="shared" si="92"/>
        <v xml:space="preserve"> </v>
      </c>
      <c r="EN10" s="61" t="str">
        <f>IF(EP10=0," ",VLOOKUP(EP10,PROTOKOL!$A:$F,6))</f>
        <v xml:space="preserve"> </v>
      </c>
      <c r="EO10" s="66"/>
      <c r="EP10" s="66"/>
      <c r="EQ10" s="62"/>
      <c r="ER10" s="63" t="str">
        <f>IF(EP10=0," ",(VLOOKUP(EP10,PROTOKOL!$A$1:$E$28,2))*EQ10)</f>
        <v xml:space="preserve"> </v>
      </c>
      <c r="ES10" s="64" t="str">
        <f t="shared" si="33"/>
        <v xml:space="preserve"> </v>
      </c>
      <c r="ET10" s="65" t="str">
        <f>IF(EP10=0," ",VLOOKUP(EP10,PROTOKOL!$A:$E,5,))</f>
        <v xml:space="preserve"> </v>
      </c>
      <c r="EU10" s="82" t="str">
        <f t="shared" si="93"/>
        <v xml:space="preserve"> </v>
      </c>
      <c r="EV10" s="65">
        <f t="shared" si="94"/>
        <v>0</v>
      </c>
      <c r="EW10" s="82" t="str">
        <f t="shared" si="95"/>
        <v xml:space="preserve"> </v>
      </c>
      <c r="EX10" s="117"/>
      <c r="EY10" s="207">
        <v>27</v>
      </c>
      <c r="EZ10" s="226"/>
      <c r="FA10" s="61" t="str">
        <f>IF(FC10=0," ",VLOOKUP(FC10,PROTOKOL!$A:$F,6))</f>
        <v xml:space="preserve"> </v>
      </c>
      <c r="FB10" s="62"/>
      <c r="FC10" s="62"/>
      <c r="FD10" s="62"/>
      <c r="FE10" s="63" t="str">
        <f>IF(FC10=0," ",(VLOOKUP(FC10,PROTOKOL!$A$1:$E$28,2))*FD10)</f>
        <v xml:space="preserve"> </v>
      </c>
      <c r="FF10" s="64" t="str">
        <f t="shared" si="34"/>
        <v xml:space="preserve"> </v>
      </c>
      <c r="FG10" s="65" t="str">
        <f>IF(FC10=0," ",VLOOKUP(FC10,PROTOKOL!$A:$E,5,))</f>
        <v xml:space="preserve"> </v>
      </c>
      <c r="FH10" s="65"/>
      <c r="FI10" s="82" t="str">
        <f t="shared" si="97"/>
        <v xml:space="preserve"> </v>
      </c>
      <c r="FJ10" s="61" t="str">
        <f>IF(FL10=0," ",VLOOKUP(FL10,PROTOKOL!$A:$F,6))</f>
        <v xml:space="preserve"> </v>
      </c>
      <c r="FK10" s="66"/>
      <c r="FL10" s="66"/>
      <c r="FM10" s="62"/>
      <c r="FN10" s="63" t="str">
        <f>IF(FL10=0," ",(VLOOKUP(FL10,PROTOKOL!$A$1:$E$28,2))*FM10)</f>
        <v xml:space="preserve"> </v>
      </c>
      <c r="FO10" s="64" t="str">
        <f t="shared" si="35"/>
        <v xml:space="preserve"> </v>
      </c>
      <c r="FP10" s="65" t="str">
        <f>IF(FL10=0," ",VLOOKUP(FL10,PROTOKOL!$A:$E,5,))</f>
        <v xml:space="preserve"> </v>
      </c>
      <c r="FQ10" s="82" t="str">
        <f t="shared" si="98"/>
        <v xml:space="preserve"> </v>
      </c>
      <c r="FR10" s="65">
        <f t="shared" si="99"/>
        <v>0</v>
      </c>
      <c r="FS10" s="82" t="str">
        <f t="shared" si="100"/>
        <v xml:space="preserve"> </v>
      </c>
      <c r="FT10" s="117"/>
      <c r="FU10" s="207">
        <v>27</v>
      </c>
      <c r="FV10" s="226"/>
      <c r="FW10" s="61" t="str">
        <f>IF(FY10=0," ",VLOOKUP(FY10,PROTOKOL!$A:$F,6))</f>
        <v xml:space="preserve"> </v>
      </c>
      <c r="FX10" s="62"/>
      <c r="FY10" s="62"/>
      <c r="FZ10" s="62"/>
      <c r="GA10" s="63" t="str">
        <f>IF(FY10=0," ",(VLOOKUP(FY10,PROTOKOL!$A$1:$E$28,2))*FZ10)</f>
        <v xml:space="preserve"> </v>
      </c>
      <c r="GB10" s="64" t="str">
        <f t="shared" si="36"/>
        <v xml:space="preserve"> </v>
      </c>
      <c r="GC10" s="65" t="str">
        <f>IF(FY10=0," ",VLOOKUP(FY10,PROTOKOL!$A:$E,5,))</f>
        <v xml:space="preserve"> </v>
      </c>
      <c r="GD10" s="65"/>
      <c r="GE10" s="82" t="str">
        <f t="shared" si="102"/>
        <v xml:space="preserve"> </v>
      </c>
      <c r="GF10" s="61" t="str">
        <f>IF(GH10=0," ",VLOOKUP(GH10,PROTOKOL!$A:$F,6))</f>
        <v xml:space="preserve"> </v>
      </c>
      <c r="GG10" s="66"/>
      <c r="GH10" s="66"/>
      <c r="GI10" s="62"/>
      <c r="GJ10" s="63" t="str">
        <f>IF(GH10=0," ",(VLOOKUP(GH10,PROTOKOL!$A$1:$E$28,2))*GI10)</f>
        <v xml:space="preserve"> </v>
      </c>
      <c r="GK10" s="64" t="str">
        <f t="shared" si="37"/>
        <v xml:space="preserve"> </v>
      </c>
      <c r="GL10" s="65" t="str">
        <f>IF(GH10=0," ",VLOOKUP(GH10,PROTOKOL!$A:$E,5,))</f>
        <v xml:space="preserve"> </v>
      </c>
      <c r="GM10" s="82" t="str">
        <f t="shared" si="103"/>
        <v xml:space="preserve"> </v>
      </c>
      <c r="GN10" s="65">
        <f t="shared" si="104"/>
        <v>0</v>
      </c>
      <c r="GO10" s="82" t="str">
        <f t="shared" si="105"/>
        <v xml:space="preserve"> </v>
      </c>
      <c r="GP10" s="117"/>
      <c r="GQ10" s="207">
        <v>27</v>
      </c>
      <c r="GR10" s="226"/>
      <c r="GS10" s="61" t="str">
        <f>IF(GU10=0," ",VLOOKUP(GU10,PROTOKOL!$A:$F,6))</f>
        <v xml:space="preserve"> </v>
      </c>
      <c r="GT10" s="62"/>
      <c r="GU10" s="62"/>
      <c r="GV10" s="62"/>
      <c r="GW10" s="63" t="str">
        <f>IF(GU10=0," ",(VLOOKUP(GU10,PROTOKOL!$A$1:$E$28,2))*GV10)</f>
        <v xml:space="preserve"> </v>
      </c>
      <c r="GX10" s="64" t="str">
        <f t="shared" si="38"/>
        <v xml:space="preserve"> </v>
      </c>
      <c r="GY10" s="65" t="str">
        <f>IF(GU10=0," ",VLOOKUP(GU10,PROTOKOL!$A:$E,5,))</f>
        <v xml:space="preserve"> </v>
      </c>
      <c r="GZ10" s="65"/>
      <c r="HA10" s="82" t="str">
        <f t="shared" si="107"/>
        <v xml:space="preserve"> </v>
      </c>
      <c r="HB10" s="61" t="str">
        <f>IF(HD10=0," ",VLOOKUP(HD10,PROTOKOL!$A:$F,6))</f>
        <v xml:space="preserve"> </v>
      </c>
      <c r="HC10" s="66"/>
      <c r="HD10" s="66"/>
      <c r="HE10" s="62"/>
      <c r="HF10" s="63" t="str">
        <f>IF(HD10=0," ",(VLOOKUP(HD10,PROTOKOL!$A$1:$E$28,2))*HE10)</f>
        <v xml:space="preserve"> </v>
      </c>
      <c r="HG10" s="64" t="str">
        <f t="shared" si="39"/>
        <v xml:space="preserve"> </v>
      </c>
      <c r="HH10" s="65" t="str">
        <f>IF(HD10=0," ",VLOOKUP(HD10,PROTOKOL!$A:$E,5,))</f>
        <v xml:space="preserve"> </v>
      </c>
      <c r="HI10" s="82" t="str">
        <f t="shared" si="108"/>
        <v xml:space="preserve"> </v>
      </c>
      <c r="HJ10" s="65">
        <f t="shared" si="109"/>
        <v>0</v>
      </c>
      <c r="HK10" s="82" t="str">
        <f t="shared" si="110"/>
        <v xml:space="preserve"> </v>
      </c>
      <c r="HL10" s="117"/>
      <c r="HM10" s="207">
        <v>27</v>
      </c>
      <c r="HN10" s="226"/>
      <c r="HO10" s="61" t="str">
        <f>IF(HQ10=0," ",VLOOKUP(HQ10,PROTOKOL!$A:$F,6))</f>
        <v xml:space="preserve"> </v>
      </c>
      <c r="HP10" s="62"/>
      <c r="HQ10" s="62"/>
      <c r="HR10" s="62"/>
      <c r="HS10" s="63" t="str">
        <f>IF(HQ10=0," ",(VLOOKUP(HQ10,PROTOKOL!$A$1:$E$28,2))*HR10)</f>
        <v xml:space="preserve"> </v>
      </c>
      <c r="HT10" s="64" t="str">
        <f t="shared" si="40"/>
        <v xml:space="preserve"> </v>
      </c>
      <c r="HU10" s="65" t="str">
        <f>IF(HQ10=0," ",VLOOKUP(HQ10,PROTOKOL!$A:$E,5,))</f>
        <v xml:space="preserve"> </v>
      </c>
      <c r="HV10" s="65"/>
      <c r="HW10" s="82" t="str">
        <f t="shared" si="112"/>
        <v xml:space="preserve"> </v>
      </c>
      <c r="HX10" s="61" t="str">
        <f>IF(HZ10=0," ",VLOOKUP(HZ10,PROTOKOL!$A:$F,6))</f>
        <v xml:space="preserve"> </v>
      </c>
      <c r="HY10" s="66"/>
      <c r="HZ10" s="66"/>
      <c r="IA10" s="62"/>
      <c r="IB10" s="63" t="str">
        <f>IF(HZ10=0," ",(VLOOKUP(HZ10,PROTOKOL!$A$1:$E$28,2))*IA10)</f>
        <v xml:space="preserve"> </v>
      </c>
      <c r="IC10" s="64" t="str">
        <f t="shared" si="41"/>
        <v xml:space="preserve"> </v>
      </c>
      <c r="ID10" s="65" t="str">
        <f>IF(HZ10=0," ",VLOOKUP(HZ10,PROTOKOL!$A:$E,5,))</f>
        <v xml:space="preserve"> </v>
      </c>
      <c r="IE10" s="82" t="str">
        <f t="shared" si="113"/>
        <v xml:space="preserve"> </v>
      </c>
      <c r="IF10" s="65">
        <f t="shared" si="114"/>
        <v>0</v>
      </c>
      <c r="IG10" s="82" t="str">
        <f t="shared" si="115"/>
        <v xml:space="preserve"> </v>
      </c>
      <c r="IH10" s="117"/>
      <c r="II10" s="207">
        <v>27</v>
      </c>
      <c r="IJ10" s="226"/>
      <c r="IK10" s="61" t="str">
        <f>IF(IM10=0," ",VLOOKUP(IM10,PROTOKOL!$A:$F,6))</f>
        <v xml:space="preserve"> </v>
      </c>
      <c r="IL10" s="62"/>
      <c r="IM10" s="62"/>
      <c r="IN10" s="62"/>
      <c r="IO10" s="63" t="str">
        <f>IF(IM10=0," ",(VLOOKUP(IM10,PROTOKOL!$A$1:$E$28,2))*IN10)</f>
        <v xml:space="preserve"> </v>
      </c>
      <c r="IP10" s="64" t="str">
        <f t="shared" si="42"/>
        <v xml:space="preserve"> </v>
      </c>
      <c r="IQ10" s="65" t="str">
        <f>IF(IM10=0," ",VLOOKUP(IM10,PROTOKOL!$A:$E,5,))</f>
        <v xml:space="preserve"> </v>
      </c>
      <c r="IR10" s="65"/>
      <c r="IS10" s="82" t="str">
        <f t="shared" si="117"/>
        <v xml:space="preserve"> </v>
      </c>
      <c r="IT10" s="61" t="str">
        <f>IF(IV10=0," ",VLOOKUP(IV10,PROTOKOL!$A:$F,6))</f>
        <v xml:space="preserve"> </v>
      </c>
      <c r="IU10" s="66"/>
      <c r="IV10" s="66"/>
      <c r="IW10" s="62"/>
      <c r="IX10" s="63" t="str">
        <f>IF(IV10=0," ",(VLOOKUP(IV10,PROTOKOL!$A$1:$E$28,2))*IW10)</f>
        <v xml:space="preserve"> </v>
      </c>
      <c r="IY10" s="64" t="str">
        <f t="shared" si="43"/>
        <v xml:space="preserve"> </v>
      </c>
      <c r="IZ10" s="65" t="str">
        <f>IF(IV10=0," ",VLOOKUP(IV10,PROTOKOL!$A:$E,5,))</f>
        <v xml:space="preserve"> </v>
      </c>
      <c r="JA10" s="82" t="str">
        <f t="shared" si="118"/>
        <v xml:space="preserve"> </v>
      </c>
      <c r="JB10" s="65">
        <f t="shared" si="119"/>
        <v>0</v>
      </c>
      <c r="JC10" s="82" t="str">
        <f t="shared" si="120"/>
        <v xml:space="preserve"> </v>
      </c>
      <c r="JD10" s="117"/>
      <c r="JE10" s="207">
        <v>27</v>
      </c>
      <c r="JF10" s="226"/>
      <c r="JG10" s="61" t="str">
        <f>IF(JI10=0," ",VLOOKUP(JI10,PROTOKOL!$A:$F,6))</f>
        <v xml:space="preserve"> </v>
      </c>
      <c r="JH10" s="62"/>
      <c r="JI10" s="62"/>
      <c r="JJ10" s="62"/>
      <c r="JK10" s="63" t="str">
        <f>IF(JI10=0," ",(VLOOKUP(JI10,PROTOKOL!$A$1:$E$28,2))*JJ10)</f>
        <v xml:space="preserve"> </v>
      </c>
      <c r="JL10" s="64" t="str">
        <f t="shared" si="44"/>
        <v xml:space="preserve"> </v>
      </c>
      <c r="JM10" s="65" t="str">
        <f>IF(JI10=0," ",VLOOKUP(JI10,PROTOKOL!$A:$E,5,))</f>
        <v xml:space="preserve"> </v>
      </c>
      <c r="JN10" s="65"/>
      <c r="JO10" s="82" t="str">
        <f t="shared" si="122"/>
        <v xml:space="preserve"> </v>
      </c>
      <c r="JP10" s="61" t="str">
        <f>IF(JR10=0," ",VLOOKUP(JR10,PROTOKOL!$A:$F,6))</f>
        <v xml:space="preserve"> </v>
      </c>
      <c r="JQ10" s="66"/>
      <c r="JR10" s="66"/>
      <c r="JS10" s="62"/>
      <c r="JT10" s="63" t="str">
        <f>IF(JR10=0," ",(VLOOKUP(JR10,PROTOKOL!$A$1:$E$28,2))*JS10)</f>
        <v xml:space="preserve"> </v>
      </c>
      <c r="JU10" s="64" t="str">
        <f t="shared" si="45"/>
        <v xml:space="preserve"> </v>
      </c>
      <c r="JV10" s="65" t="str">
        <f>IF(JR10=0," ",VLOOKUP(JR10,PROTOKOL!$A:$E,5,))</f>
        <v xml:space="preserve"> </v>
      </c>
      <c r="JW10" s="82" t="str">
        <f t="shared" si="123"/>
        <v xml:space="preserve"> </v>
      </c>
      <c r="JX10" s="65">
        <f t="shared" si="124"/>
        <v>0</v>
      </c>
      <c r="JY10" s="82" t="str">
        <f t="shared" si="125"/>
        <v xml:space="preserve"> </v>
      </c>
      <c r="JZ10" s="117"/>
      <c r="KA10" s="207">
        <v>27</v>
      </c>
      <c r="KB10" s="226"/>
      <c r="KC10" s="61" t="str">
        <f>IF(KE10=0," ",VLOOKUP(KE10,PROTOKOL!$A:$F,6))</f>
        <v xml:space="preserve"> </v>
      </c>
      <c r="KD10" s="62"/>
      <c r="KE10" s="62"/>
      <c r="KF10" s="62"/>
      <c r="KG10" s="63" t="str">
        <f>IF(KE10=0," ",(VLOOKUP(KE10,PROTOKOL!$A$1:$E$28,2))*KF10)</f>
        <v xml:space="preserve"> </v>
      </c>
      <c r="KH10" s="64" t="str">
        <f t="shared" si="46"/>
        <v xml:space="preserve"> </v>
      </c>
      <c r="KI10" s="65" t="str">
        <f>IF(KE10=0," ",VLOOKUP(KE10,PROTOKOL!$A:$E,5,))</f>
        <v xml:space="preserve"> </v>
      </c>
      <c r="KJ10" s="65"/>
      <c r="KK10" s="82" t="str">
        <f t="shared" si="127"/>
        <v xml:space="preserve"> </v>
      </c>
      <c r="KL10" s="61" t="str">
        <f>IF(KN10=0," ",VLOOKUP(KN10,PROTOKOL!$A:$F,6))</f>
        <v xml:space="preserve"> </v>
      </c>
      <c r="KM10" s="66"/>
      <c r="KN10" s="66"/>
      <c r="KO10" s="62"/>
      <c r="KP10" s="63" t="str">
        <f>IF(KN10=0," ",(VLOOKUP(KN10,PROTOKOL!$A$1:$E$28,2))*KO10)</f>
        <v xml:space="preserve"> </v>
      </c>
      <c r="KQ10" s="64" t="str">
        <f t="shared" si="47"/>
        <v xml:space="preserve"> </v>
      </c>
      <c r="KR10" s="65" t="str">
        <f>IF(KN10=0," ",VLOOKUP(KN10,PROTOKOL!$A:$E,5,))</f>
        <v xml:space="preserve"> </v>
      </c>
      <c r="KS10" s="82" t="str">
        <f t="shared" si="128"/>
        <v xml:space="preserve"> </v>
      </c>
      <c r="KT10" s="65">
        <f t="shared" si="129"/>
        <v>0</v>
      </c>
      <c r="KU10" s="82" t="str">
        <f t="shared" si="130"/>
        <v xml:space="preserve"> </v>
      </c>
      <c r="KV10" s="117"/>
      <c r="KW10" s="207">
        <v>27</v>
      </c>
      <c r="KX10" s="226"/>
      <c r="KY10" s="61" t="str">
        <f>IF(LA10=0," ",VLOOKUP(LA10,PROTOKOL!$A:$F,6))</f>
        <v xml:space="preserve"> </v>
      </c>
      <c r="KZ10" s="62"/>
      <c r="LA10" s="62"/>
      <c r="LB10" s="62"/>
      <c r="LC10" s="63" t="str">
        <f>IF(LA10=0," ",(VLOOKUP(LA10,PROTOKOL!$A$1:$E$28,2))*LB10)</f>
        <v xml:space="preserve"> </v>
      </c>
      <c r="LD10" s="64" t="str">
        <f t="shared" si="48"/>
        <v xml:space="preserve"> </v>
      </c>
      <c r="LE10" s="65" t="str">
        <f>IF(LA10=0," ",VLOOKUP(LA10,PROTOKOL!$A:$E,5,))</f>
        <v xml:space="preserve"> </v>
      </c>
      <c r="LF10" s="65"/>
      <c r="LG10" s="82" t="str">
        <f t="shared" si="132"/>
        <v xml:space="preserve"> </v>
      </c>
      <c r="LH10" s="61" t="str">
        <f>IF(LJ10=0," ",VLOOKUP(LJ10,PROTOKOL!$A:$F,6))</f>
        <v xml:space="preserve"> </v>
      </c>
      <c r="LI10" s="66"/>
      <c r="LJ10" s="66"/>
      <c r="LK10" s="62"/>
      <c r="LL10" s="63" t="str">
        <f>IF(LJ10=0," ",(VLOOKUP(LJ10,PROTOKOL!$A$1:$E$28,2))*LK10)</f>
        <v xml:space="preserve"> </v>
      </c>
      <c r="LM10" s="64" t="str">
        <f t="shared" si="49"/>
        <v xml:space="preserve"> </v>
      </c>
      <c r="LN10" s="65" t="str">
        <f>IF(LJ10=0," ",VLOOKUP(LJ10,PROTOKOL!$A:$E,5,))</f>
        <v xml:space="preserve"> </v>
      </c>
      <c r="LO10" s="82" t="str">
        <f t="shared" si="133"/>
        <v xml:space="preserve"> </v>
      </c>
      <c r="LP10" s="65">
        <f t="shared" si="134"/>
        <v>0</v>
      </c>
      <c r="LQ10" s="82" t="str">
        <f t="shared" si="135"/>
        <v xml:space="preserve"> </v>
      </c>
      <c r="LR10" s="117"/>
      <c r="LS10" s="207">
        <v>27</v>
      </c>
      <c r="LT10" s="226"/>
      <c r="LU10" s="61" t="str">
        <f>IF(LW10=0," ",VLOOKUP(LW10,PROTOKOL!$A:$F,6))</f>
        <v xml:space="preserve"> </v>
      </c>
      <c r="LV10" s="62"/>
      <c r="LW10" s="62"/>
      <c r="LX10" s="62"/>
      <c r="LY10" s="63" t="str">
        <f>IF(LW10=0," ",(VLOOKUP(LW10,PROTOKOL!$A$1:$E$28,2))*LX10)</f>
        <v xml:space="preserve"> </v>
      </c>
      <c r="LZ10" s="64" t="str">
        <f t="shared" si="50"/>
        <v xml:space="preserve"> </v>
      </c>
      <c r="MA10" s="65" t="str">
        <f>IF(LW10=0," ",VLOOKUP(LW10,PROTOKOL!$A:$E,5,))</f>
        <v xml:space="preserve"> </v>
      </c>
      <c r="MB10" s="65"/>
      <c r="MC10" s="82" t="str">
        <f t="shared" si="137"/>
        <v xml:space="preserve"> </v>
      </c>
      <c r="MD10" s="61" t="str">
        <f>IF(MF10=0," ",VLOOKUP(MF10,PROTOKOL!$A:$F,6))</f>
        <v xml:space="preserve"> </v>
      </c>
      <c r="ME10" s="66"/>
      <c r="MF10" s="66"/>
      <c r="MG10" s="62"/>
      <c r="MH10" s="63" t="str">
        <f>IF(MF10=0," ",(VLOOKUP(MF10,PROTOKOL!$A$1:$E$28,2))*MG10)</f>
        <v xml:space="preserve"> </v>
      </c>
      <c r="MI10" s="64" t="str">
        <f t="shared" si="51"/>
        <v xml:space="preserve"> </v>
      </c>
      <c r="MJ10" s="65" t="str">
        <f>IF(MF10=0," ",VLOOKUP(MF10,PROTOKOL!$A:$E,5,))</f>
        <v xml:space="preserve"> </v>
      </c>
      <c r="MK10" s="82" t="str">
        <f t="shared" si="138"/>
        <v xml:space="preserve"> </v>
      </c>
      <c r="ML10" s="65">
        <f t="shared" si="139"/>
        <v>0</v>
      </c>
      <c r="MM10" s="82" t="str">
        <f t="shared" si="140"/>
        <v xml:space="preserve"> </v>
      </c>
      <c r="MN10" s="117"/>
      <c r="MO10" s="207">
        <v>27</v>
      </c>
      <c r="MP10" s="226"/>
      <c r="MQ10" s="61" t="str">
        <f>IF(MS10=0," ",VLOOKUP(MS10,PROTOKOL!$A:$F,6))</f>
        <v xml:space="preserve"> </v>
      </c>
      <c r="MR10" s="62"/>
      <c r="MS10" s="62"/>
      <c r="MT10" s="62"/>
      <c r="MU10" s="63" t="str">
        <f>IF(MS10=0," ",(VLOOKUP(MS10,PROTOKOL!$A$1:$E$28,2))*MT10)</f>
        <v xml:space="preserve"> </v>
      </c>
      <c r="MV10" s="64" t="str">
        <f t="shared" si="52"/>
        <v xml:space="preserve"> </v>
      </c>
      <c r="MW10" s="65" t="str">
        <f>IF(MS10=0," ",VLOOKUP(MS10,PROTOKOL!$A:$E,5,))</f>
        <v xml:space="preserve"> </v>
      </c>
      <c r="MX10" s="65"/>
      <c r="MY10" s="82" t="str">
        <f t="shared" si="142"/>
        <v xml:space="preserve"> </v>
      </c>
      <c r="MZ10" s="61" t="str">
        <f>IF(NB10=0," ",VLOOKUP(NB10,PROTOKOL!$A:$F,6))</f>
        <v xml:space="preserve"> </v>
      </c>
      <c r="NA10" s="66"/>
      <c r="NB10" s="66"/>
      <c r="NC10" s="62"/>
      <c r="ND10" s="63" t="str">
        <f>IF(NB10=0," ",(VLOOKUP(NB10,PROTOKOL!$A$1:$E$28,2))*NC10)</f>
        <v xml:space="preserve"> </v>
      </c>
      <c r="NE10" s="64" t="str">
        <f t="shared" si="53"/>
        <v xml:space="preserve"> </v>
      </c>
      <c r="NF10" s="65" t="str">
        <f>IF(NB10=0," ",VLOOKUP(NB10,PROTOKOL!$A:$E,5,))</f>
        <v xml:space="preserve"> </v>
      </c>
      <c r="NG10" s="82" t="str">
        <f t="shared" si="143"/>
        <v xml:space="preserve"> </v>
      </c>
      <c r="NH10" s="65">
        <f t="shared" si="144"/>
        <v>0</v>
      </c>
      <c r="NI10" s="82" t="str">
        <f t="shared" si="145"/>
        <v xml:space="preserve"> </v>
      </c>
      <c r="NJ10" s="117"/>
      <c r="NK10" s="207">
        <v>27</v>
      </c>
      <c r="NL10" s="226"/>
      <c r="NM10" s="61" t="str">
        <f>IF(NO10=0," ",VLOOKUP(NO10,PROTOKOL!$A:$F,6))</f>
        <v xml:space="preserve"> </v>
      </c>
      <c r="NN10" s="62"/>
      <c r="NO10" s="62"/>
      <c r="NP10" s="62"/>
      <c r="NQ10" s="63" t="str">
        <f>IF(NO10=0," ",(VLOOKUP(NO10,PROTOKOL!$A$1:$E$28,2))*NP10)</f>
        <v xml:space="preserve"> </v>
      </c>
      <c r="NR10" s="64" t="str">
        <f t="shared" si="54"/>
        <v xml:space="preserve"> </v>
      </c>
      <c r="NS10" s="65" t="str">
        <f>IF(NO10=0," ",VLOOKUP(NO10,PROTOKOL!$A:$E,5,))</f>
        <v xml:space="preserve"> </v>
      </c>
      <c r="NT10" s="65"/>
      <c r="NU10" s="82" t="str">
        <f t="shared" si="147"/>
        <v xml:space="preserve"> </v>
      </c>
      <c r="NV10" s="61" t="str">
        <f>IF(NX10=0," ",VLOOKUP(NX10,PROTOKOL!$A:$F,6))</f>
        <v xml:space="preserve"> </v>
      </c>
      <c r="NW10" s="66"/>
      <c r="NX10" s="66"/>
      <c r="NY10" s="62"/>
      <c r="NZ10" s="63" t="str">
        <f>IF(NX10=0," ",(VLOOKUP(NX10,PROTOKOL!$A$1:$E$28,2))*NY10)</f>
        <v xml:space="preserve"> </v>
      </c>
      <c r="OA10" s="64" t="str">
        <f t="shared" si="55"/>
        <v xml:space="preserve"> </v>
      </c>
      <c r="OB10" s="65" t="str">
        <f>IF(NX10=0," ",VLOOKUP(NX10,PROTOKOL!$A:$E,5,))</f>
        <v xml:space="preserve"> </v>
      </c>
      <c r="OC10" s="82" t="str">
        <f t="shared" si="148"/>
        <v xml:space="preserve"> </v>
      </c>
      <c r="OD10" s="65">
        <f t="shared" si="149"/>
        <v>0</v>
      </c>
      <c r="OE10" s="82" t="str">
        <f t="shared" si="150"/>
        <v xml:space="preserve"> </v>
      </c>
      <c r="OF10" s="117"/>
      <c r="OG10" s="207">
        <v>27</v>
      </c>
      <c r="OH10" s="226"/>
      <c r="OI10" s="61" t="str">
        <f>IF(OK10=0," ",VLOOKUP(OK10,PROTOKOL!$A:$F,6))</f>
        <v xml:space="preserve"> </v>
      </c>
      <c r="OJ10" s="62"/>
      <c r="OK10" s="62"/>
      <c r="OL10" s="62"/>
      <c r="OM10" s="63" t="str">
        <f>IF(OK10=0," ",(VLOOKUP(OK10,PROTOKOL!$A$1:$E$28,2))*OL10)</f>
        <v xml:space="preserve"> </v>
      </c>
      <c r="ON10" s="64" t="str">
        <f t="shared" si="56"/>
        <v xml:space="preserve"> </v>
      </c>
      <c r="OO10" s="65" t="str">
        <f>IF(OK10=0," ",VLOOKUP(OK10,PROTOKOL!$A:$E,5,))</f>
        <v xml:space="preserve"> </v>
      </c>
      <c r="OP10" s="65"/>
      <c r="OQ10" s="82" t="str">
        <f t="shared" si="152"/>
        <v xml:space="preserve"> </v>
      </c>
      <c r="OR10" s="61" t="str">
        <f>IF(OT10=0," ",VLOOKUP(OT10,PROTOKOL!$A:$F,6))</f>
        <v xml:space="preserve"> </v>
      </c>
      <c r="OS10" s="66"/>
      <c r="OT10" s="66"/>
      <c r="OU10" s="62"/>
      <c r="OV10" s="63" t="str">
        <f>IF(OT10=0," ",(VLOOKUP(OT10,PROTOKOL!$A$1:$E$28,2))*OU10)</f>
        <v xml:space="preserve"> </v>
      </c>
      <c r="OW10" s="64" t="str">
        <f t="shared" si="57"/>
        <v xml:space="preserve"> </v>
      </c>
      <c r="OX10" s="65" t="str">
        <f>IF(OT10=0," ",VLOOKUP(OT10,PROTOKOL!$A:$E,5,))</f>
        <v xml:space="preserve"> </v>
      </c>
      <c r="OY10" s="82" t="str">
        <f t="shared" si="153"/>
        <v xml:space="preserve"> </v>
      </c>
      <c r="OZ10" s="65">
        <f t="shared" si="154"/>
        <v>0</v>
      </c>
      <c r="PA10" s="82" t="str">
        <f t="shared" si="155"/>
        <v xml:space="preserve"> </v>
      </c>
      <c r="PB10" s="117"/>
      <c r="PC10" s="207">
        <v>27</v>
      </c>
      <c r="PD10" s="226"/>
      <c r="PE10" s="61" t="str">
        <f>IF(PG10=0," ",VLOOKUP(PG10,PROTOKOL!$A:$F,6))</f>
        <v xml:space="preserve"> </v>
      </c>
      <c r="PF10" s="62"/>
      <c r="PG10" s="62"/>
      <c r="PH10" s="62"/>
      <c r="PI10" s="63" t="str">
        <f>IF(PG10=0," ",(VLOOKUP(PG10,PROTOKOL!$A$1:$E$28,2))*PH10)</f>
        <v xml:space="preserve"> </v>
      </c>
      <c r="PJ10" s="64" t="str">
        <f t="shared" si="58"/>
        <v xml:space="preserve"> </v>
      </c>
      <c r="PK10" s="65" t="str">
        <f>IF(PG10=0," ",VLOOKUP(PG10,PROTOKOL!$A:$E,5,))</f>
        <v xml:space="preserve"> </v>
      </c>
      <c r="PL10" s="65"/>
      <c r="PM10" s="82" t="str">
        <f t="shared" si="157"/>
        <v xml:space="preserve"> </v>
      </c>
      <c r="PN10" s="61" t="str">
        <f>IF(PP10=0," ",VLOOKUP(PP10,PROTOKOL!$A:$F,6))</f>
        <v xml:space="preserve"> </v>
      </c>
      <c r="PO10" s="66"/>
      <c r="PP10" s="66"/>
      <c r="PQ10" s="62"/>
      <c r="PR10" s="63" t="str">
        <f>IF(PP10=0," ",(VLOOKUP(PP10,PROTOKOL!$A$1:$E$28,2))*PQ10)</f>
        <v xml:space="preserve"> </v>
      </c>
      <c r="PS10" s="64" t="str">
        <f t="shared" si="59"/>
        <v xml:space="preserve"> </v>
      </c>
      <c r="PT10" s="65" t="str">
        <f>IF(PP10=0," ",VLOOKUP(PP10,PROTOKOL!$A:$E,5,))</f>
        <v xml:space="preserve"> </v>
      </c>
      <c r="PU10" s="82" t="str">
        <f t="shared" si="158"/>
        <v xml:space="preserve"> </v>
      </c>
      <c r="PV10" s="65">
        <f t="shared" si="159"/>
        <v>0</v>
      </c>
      <c r="PW10" s="82" t="str">
        <f t="shared" si="160"/>
        <v xml:space="preserve"> </v>
      </c>
      <c r="PX10" s="117"/>
      <c r="PY10" s="207">
        <v>27</v>
      </c>
      <c r="PZ10" s="226"/>
      <c r="QA10" s="61" t="str">
        <f>IF(QC10=0," ",VLOOKUP(QC10,PROTOKOL!$A:$F,6))</f>
        <v xml:space="preserve"> </v>
      </c>
      <c r="QB10" s="62"/>
      <c r="QC10" s="62"/>
      <c r="QD10" s="62"/>
      <c r="QE10" s="63" t="str">
        <f>IF(QC10=0," ",(VLOOKUP(QC10,PROTOKOL!$A$1:$E$28,2))*QD10)</f>
        <v xml:space="preserve"> </v>
      </c>
      <c r="QF10" s="64" t="str">
        <f t="shared" si="60"/>
        <v xml:space="preserve"> </v>
      </c>
      <c r="QG10" s="65" t="str">
        <f>IF(QC10=0," ",VLOOKUP(QC10,PROTOKOL!$A:$E,5,))</f>
        <v xml:space="preserve"> </v>
      </c>
      <c r="QH10" s="65"/>
      <c r="QI10" s="82" t="str">
        <f t="shared" si="162"/>
        <v xml:space="preserve"> </v>
      </c>
      <c r="QJ10" s="61" t="str">
        <f>IF(QL10=0," ",VLOOKUP(QL10,PROTOKOL!$A:$F,6))</f>
        <v xml:space="preserve"> </v>
      </c>
      <c r="QK10" s="66"/>
      <c r="QL10" s="66"/>
      <c r="QM10" s="62"/>
      <c r="QN10" s="63" t="str">
        <f>IF(QL10=0," ",(VLOOKUP(QL10,PROTOKOL!$A$1:$E$28,2))*QM10)</f>
        <v xml:space="preserve"> </v>
      </c>
      <c r="QO10" s="64" t="str">
        <f t="shared" si="61"/>
        <v xml:space="preserve"> </v>
      </c>
      <c r="QP10" s="65" t="str">
        <f>IF(QL10=0," ",VLOOKUP(QL10,PROTOKOL!$A:$E,5,))</f>
        <v xml:space="preserve"> </v>
      </c>
      <c r="QQ10" s="82" t="str">
        <f t="shared" si="163"/>
        <v xml:space="preserve"> </v>
      </c>
      <c r="QR10" s="65">
        <f t="shared" si="164"/>
        <v>0</v>
      </c>
      <c r="QS10" s="82" t="str">
        <f t="shared" si="165"/>
        <v xml:space="preserve"> </v>
      </c>
      <c r="QT10" s="117"/>
      <c r="QU10" s="207">
        <v>27</v>
      </c>
      <c r="QV10" s="226"/>
      <c r="QW10" s="61" t="str">
        <f>IF(QY10=0," ",VLOOKUP(QY10,PROTOKOL!$A:$F,6))</f>
        <v xml:space="preserve"> </v>
      </c>
      <c r="QX10" s="62"/>
      <c r="QY10" s="62"/>
      <c r="QZ10" s="62"/>
      <c r="RA10" s="63" t="str">
        <f>IF(QY10=0," ",(VLOOKUP(QY10,PROTOKOL!$A$1:$E$28,2))*QZ10)</f>
        <v xml:space="preserve"> </v>
      </c>
      <c r="RB10" s="64" t="str">
        <f t="shared" si="62"/>
        <v xml:space="preserve"> </v>
      </c>
      <c r="RC10" s="65" t="str">
        <f>IF(QY10=0," ",VLOOKUP(QY10,PROTOKOL!$A:$E,5,))</f>
        <v xml:space="preserve"> </v>
      </c>
      <c r="RD10" s="65"/>
      <c r="RE10" s="82" t="str">
        <f t="shared" si="167"/>
        <v xml:space="preserve"> </v>
      </c>
      <c r="RF10" s="61" t="str">
        <f>IF(RH10=0," ",VLOOKUP(RH10,PROTOKOL!$A:$F,6))</f>
        <v xml:space="preserve"> </v>
      </c>
      <c r="RG10" s="66"/>
      <c r="RH10" s="66"/>
      <c r="RI10" s="62"/>
      <c r="RJ10" s="63" t="str">
        <f>IF(RH10=0," ",(VLOOKUP(RH10,PROTOKOL!$A$1:$E$28,2))*RI10)</f>
        <v xml:space="preserve"> </v>
      </c>
      <c r="RK10" s="64" t="str">
        <f t="shared" si="63"/>
        <v xml:space="preserve"> </v>
      </c>
      <c r="RL10" s="65" t="str">
        <f>IF(RH10=0," ",VLOOKUP(RH10,PROTOKOL!$A:$E,5,))</f>
        <v xml:space="preserve"> </v>
      </c>
      <c r="RM10" s="82" t="str">
        <f t="shared" si="168"/>
        <v xml:space="preserve"> </v>
      </c>
      <c r="RN10" s="65">
        <f t="shared" si="169"/>
        <v>0</v>
      </c>
      <c r="RO10" s="82" t="str">
        <f t="shared" si="170"/>
        <v xml:space="preserve"> </v>
      </c>
      <c r="RP10" s="117"/>
    </row>
    <row r="11" spans="1:484" ht="14.4" thickBot="1">
      <c r="A11" s="207">
        <v>28</v>
      </c>
      <c r="B11" s="225">
        <v>28</v>
      </c>
      <c r="C11" s="61" t="str">
        <f>IF(E11=0," ",VLOOKUP(E11,PROTOKOL!$A:$F,6))</f>
        <v xml:space="preserve"> </v>
      </c>
      <c r="D11" s="62"/>
      <c r="E11" s="62"/>
      <c r="F11" s="62"/>
      <c r="G11" s="63" t="str">
        <f>IF(E11=0," ",(VLOOKUP(E11,PROTOKOL!$A$1:$E$28,2))*F11)</f>
        <v xml:space="preserve"> </v>
      </c>
      <c r="H11" s="64" t="str">
        <f t="shared" si="20"/>
        <v xml:space="preserve"> </v>
      </c>
      <c r="I11" s="65" t="str">
        <f>IF(E11=0," ",VLOOKUP(E11,PROTOKOL!$A:$E,5,))</f>
        <v xml:space="preserve"> </v>
      </c>
      <c r="J11" s="65"/>
      <c r="K11" s="82" t="str">
        <f t="shared" si="64"/>
        <v xml:space="preserve"> </v>
      </c>
      <c r="L11" s="61" t="str">
        <f>IF(N11=0," ",VLOOKUP(N11,PROTOKOL!$A:$F,6))</f>
        <v xml:space="preserve"> </v>
      </c>
      <c r="M11" s="66"/>
      <c r="N11" s="66"/>
      <c r="O11" s="62"/>
      <c r="P11" s="63" t="str">
        <f>IF(N11=0," ",(VLOOKUP(N11,PROTOKOL!$A$1:$E$28,2))*O11)</f>
        <v xml:space="preserve"> </v>
      </c>
      <c r="Q11" s="64" t="str">
        <f t="shared" si="21"/>
        <v xml:space="preserve"> </v>
      </c>
      <c r="R11" s="65" t="str">
        <f>IF(N11=0," ",VLOOKUP(N11,PROTOKOL!$A:$E,5,))</f>
        <v xml:space="preserve"> </v>
      </c>
      <c r="S11" s="82" t="str">
        <f t="shared" si="65"/>
        <v xml:space="preserve"> </v>
      </c>
      <c r="T11" s="65">
        <f t="shared" si="66"/>
        <v>0</v>
      </c>
      <c r="U11" s="82" t="str">
        <f t="shared" si="67"/>
        <v xml:space="preserve"> </v>
      </c>
      <c r="V11" s="117"/>
      <c r="W11" s="207">
        <v>28</v>
      </c>
      <c r="X11" s="225">
        <v>28</v>
      </c>
      <c r="Y11" s="61" t="str">
        <f>IF(AA11=0," ",VLOOKUP(AA11,PROTOKOL!$A:$F,6))</f>
        <v xml:space="preserve"> </v>
      </c>
      <c r="Z11" s="62"/>
      <c r="AA11" s="62"/>
      <c r="AB11" s="62"/>
      <c r="AC11" s="63" t="str">
        <f>IF(AA11=0," ",(VLOOKUP(AA11,PROTOKOL!$A$1:$E$28,2))*AB11)</f>
        <v xml:space="preserve"> </v>
      </c>
      <c r="AD11" s="64" t="str">
        <f t="shared" si="22"/>
        <v xml:space="preserve"> </v>
      </c>
      <c r="AE11" s="65" t="str">
        <f>IF(AA11=0," ",VLOOKUP(AA11,PROTOKOL!$A:$E,5,))</f>
        <v xml:space="preserve"> </v>
      </c>
      <c r="AF11" s="65"/>
      <c r="AG11" s="82" t="str">
        <f t="shared" si="68"/>
        <v xml:space="preserve"> </v>
      </c>
      <c r="AH11" s="61" t="str">
        <f>IF(AJ11=0," ",VLOOKUP(AJ11,PROTOKOL!$A:$F,6))</f>
        <v xml:space="preserve"> </v>
      </c>
      <c r="AI11" s="66"/>
      <c r="AJ11" s="66"/>
      <c r="AK11" s="62"/>
      <c r="AL11" s="63" t="str">
        <f>IF(AJ11=0," ",(VLOOKUP(AJ11,PROTOKOL!$A$1:$E$28,2))*AK11)</f>
        <v xml:space="preserve"> </v>
      </c>
      <c r="AM11" s="64" t="str">
        <f t="shared" si="23"/>
        <v xml:space="preserve"> </v>
      </c>
      <c r="AN11" s="65" t="str">
        <f>IF(AJ11=0," ",VLOOKUP(AJ11,PROTOKOL!$A:$E,5,))</f>
        <v xml:space="preserve"> </v>
      </c>
      <c r="AO11" s="82" t="str">
        <f t="shared" si="69"/>
        <v xml:space="preserve"> </v>
      </c>
      <c r="AP11" s="65">
        <f t="shared" si="70"/>
        <v>0</v>
      </c>
      <c r="AQ11" s="82" t="str">
        <f t="shared" si="71"/>
        <v xml:space="preserve"> </v>
      </c>
      <c r="AR11" s="117"/>
      <c r="AS11" s="207">
        <v>28</v>
      </c>
      <c r="AT11" s="225">
        <v>28</v>
      </c>
      <c r="AU11" s="61" t="str">
        <f>IF(AW11=0," ",VLOOKUP(AW11,PROTOKOL!$A:$F,6))</f>
        <v xml:space="preserve"> </v>
      </c>
      <c r="AV11" s="62"/>
      <c r="AW11" s="62"/>
      <c r="AX11" s="62"/>
      <c r="AY11" s="63" t="str">
        <f>IF(AW11=0," ",(VLOOKUP(AW11,PROTOKOL!$A$1:$E$28,2))*AX11)</f>
        <v xml:space="preserve"> </v>
      </c>
      <c r="AZ11" s="64" t="str">
        <f t="shared" si="24"/>
        <v xml:space="preserve"> </v>
      </c>
      <c r="BA11" s="65" t="str">
        <f>IF(AW11=0," ",VLOOKUP(AW11,PROTOKOL!$A:$E,5,))</f>
        <v xml:space="preserve"> </v>
      </c>
      <c r="BB11" s="65"/>
      <c r="BC11" s="82" t="str">
        <f t="shared" si="72"/>
        <v xml:space="preserve"> </v>
      </c>
      <c r="BD11" s="61" t="str">
        <f>IF(BF11=0," ",VLOOKUP(BF11,PROTOKOL!$A:$F,6))</f>
        <v xml:space="preserve"> </v>
      </c>
      <c r="BE11" s="66"/>
      <c r="BF11" s="66"/>
      <c r="BG11" s="62"/>
      <c r="BH11" s="63" t="str">
        <f>IF(BF11=0," ",(VLOOKUP(BF11,PROTOKOL!$A$1:$E$28,2))*BG11)</f>
        <v xml:space="preserve"> </v>
      </c>
      <c r="BI11" s="64" t="str">
        <f t="shared" si="25"/>
        <v xml:space="preserve"> </v>
      </c>
      <c r="BJ11" s="65" t="str">
        <f>IF(BF11=0," ",VLOOKUP(BF11,PROTOKOL!$A:$E,5,))</f>
        <v xml:space="preserve"> </v>
      </c>
      <c r="BK11" s="82" t="str">
        <f t="shared" si="73"/>
        <v xml:space="preserve"> </v>
      </c>
      <c r="BL11" s="65">
        <f t="shared" si="74"/>
        <v>0</v>
      </c>
      <c r="BM11" s="82" t="str">
        <f t="shared" si="75"/>
        <v xml:space="preserve"> </v>
      </c>
      <c r="BN11" s="117"/>
      <c r="BO11" s="207">
        <v>28</v>
      </c>
      <c r="BP11" s="225">
        <v>28</v>
      </c>
      <c r="BQ11" s="61" t="str">
        <f>IF(BS11=0," ",VLOOKUP(BS11,PROTOKOL!$A:$F,6))</f>
        <v xml:space="preserve"> </v>
      </c>
      <c r="BR11" s="62"/>
      <c r="BS11" s="62"/>
      <c r="BT11" s="62"/>
      <c r="BU11" s="63" t="str">
        <f>IF(BS11=0," ",(VLOOKUP(BS11,PROTOKOL!$A$1:$E$28,2))*BT11)</f>
        <v xml:space="preserve"> </v>
      </c>
      <c r="BV11" s="64" t="str">
        <f t="shared" si="26"/>
        <v xml:space="preserve"> </v>
      </c>
      <c r="BW11" s="65" t="str">
        <f>IF(BS11=0," ",VLOOKUP(BS11,PROTOKOL!$A:$E,5,))</f>
        <v xml:space="preserve"> </v>
      </c>
      <c r="BX11" s="65"/>
      <c r="BY11" s="82" t="str">
        <f t="shared" si="77"/>
        <v xml:space="preserve"> </v>
      </c>
      <c r="BZ11" s="61" t="str">
        <f>IF(CB11=0," ",VLOOKUP(CB11,PROTOKOL!$A:$F,6))</f>
        <v xml:space="preserve"> </v>
      </c>
      <c r="CA11" s="66"/>
      <c r="CB11" s="66"/>
      <c r="CC11" s="62"/>
      <c r="CD11" s="63" t="str">
        <f>IF(CB11=0," ",(VLOOKUP(CB11,PROTOKOL!$A$1:$E$28,2))*CC11)</f>
        <v xml:space="preserve"> </v>
      </c>
      <c r="CE11" s="64" t="str">
        <f t="shared" si="27"/>
        <v xml:space="preserve"> </v>
      </c>
      <c r="CF11" s="65" t="str">
        <f>IF(CB11=0," ",VLOOKUP(CB11,PROTOKOL!$A:$E,5,))</f>
        <v xml:space="preserve"> </v>
      </c>
      <c r="CG11" s="82" t="str">
        <f t="shared" si="78"/>
        <v xml:space="preserve"> </v>
      </c>
      <c r="CH11" s="65">
        <f t="shared" si="79"/>
        <v>0</v>
      </c>
      <c r="CI11" s="82" t="str">
        <f t="shared" si="80"/>
        <v xml:space="preserve"> </v>
      </c>
      <c r="CJ11" s="117"/>
      <c r="CK11" s="207">
        <v>28</v>
      </c>
      <c r="CL11" s="225">
        <v>28</v>
      </c>
      <c r="CM11" s="61" t="str">
        <f>IF(CO11=0," ",VLOOKUP(CO11,PROTOKOL!$A:$F,6))</f>
        <v xml:space="preserve"> </v>
      </c>
      <c r="CN11" s="62"/>
      <c r="CO11" s="62"/>
      <c r="CP11" s="62"/>
      <c r="CQ11" s="63" t="str">
        <f>IF(CO11=0," ",(VLOOKUP(CO11,PROTOKOL!$A$1:$E$28,2))*CP11)</f>
        <v xml:space="preserve"> </v>
      </c>
      <c r="CR11" s="64" t="str">
        <f t="shared" si="28"/>
        <v xml:space="preserve"> </v>
      </c>
      <c r="CS11" s="65" t="str">
        <f>IF(CO11=0," ",VLOOKUP(CO11,PROTOKOL!$A:$E,5,))</f>
        <v xml:space="preserve"> </v>
      </c>
      <c r="CT11" s="65"/>
      <c r="CU11" s="82" t="str">
        <f t="shared" si="82"/>
        <v xml:space="preserve"> </v>
      </c>
      <c r="CV11" s="61" t="str">
        <f>IF(CX11=0," ",VLOOKUP(CX11,PROTOKOL!$A:$F,6))</f>
        <v xml:space="preserve"> </v>
      </c>
      <c r="CW11" s="66"/>
      <c r="CX11" s="66"/>
      <c r="CY11" s="62"/>
      <c r="CZ11" s="63" t="str">
        <f>IF(CX11=0," ",(VLOOKUP(CX11,PROTOKOL!$A$1:$E$28,2))*CY11)</f>
        <v xml:space="preserve"> </v>
      </c>
      <c r="DA11" s="64" t="str">
        <f t="shared" si="29"/>
        <v xml:space="preserve"> </v>
      </c>
      <c r="DB11" s="65" t="str">
        <f>IF(CX11=0," ",VLOOKUP(CX11,PROTOKOL!$A:$E,5,))</f>
        <v xml:space="preserve"> </v>
      </c>
      <c r="DC11" s="82" t="str">
        <f t="shared" si="83"/>
        <v xml:space="preserve"> </v>
      </c>
      <c r="DD11" s="65">
        <f t="shared" si="84"/>
        <v>0</v>
      </c>
      <c r="DE11" s="82" t="str">
        <f t="shared" si="85"/>
        <v xml:space="preserve"> </v>
      </c>
      <c r="DF11" s="117"/>
      <c r="DG11" s="207">
        <v>28</v>
      </c>
      <c r="DH11" s="225">
        <v>28</v>
      </c>
      <c r="DI11" s="61" t="str">
        <f>IF(DK11=0," ",VLOOKUP(DK11,PROTOKOL!$A:$F,6))</f>
        <v xml:space="preserve"> </v>
      </c>
      <c r="DJ11" s="62"/>
      <c r="DK11" s="62"/>
      <c r="DL11" s="62"/>
      <c r="DM11" s="63" t="str">
        <f>IF(DK11=0," ",(VLOOKUP(DK11,PROTOKOL!$A$1:$E$28,2))*DL11)</f>
        <v xml:space="preserve"> </v>
      </c>
      <c r="DN11" s="64" t="str">
        <f t="shared" si="30"/>
        <v xml:space="preserve"> </v>
      </c>
      <c r="DO11" s="65" t="str">
        <f>IF(DK11=0," ",VLOOKUP(DK11,PROTOKOL!$A:$E,5,))</f>
        <v xml:space="preserve"> </v>
      </c>
      <c r="DP11" s="65"/>
      <c r="DQ11" s="82" t="str">
        <f t="shared" si="87"/>
        <v xml:space="preserve"> </v>
      </c>
      <c r="DR11" s="61" t="str">
        <f>IF(DT11=0," ",VLOOKUP(DT11,PROTOKOL!$A:$F,6))</f>
        <v xml:space="preserve"> </v>
      </c>
      <c r="DS11" s="66"/>
      <c r="DT11" s="66"/>
      <c r="DU11" s="62"/>
      <c r="DV11" s="63" t="str">
        <f>IF(DT11=0," ",(VLOOKUP(DT11,PROTOKOL!$A$1:$E$28,2))*DU11)</f>
        <v xml:space="preserve"> </v>
      </c>
      <c r="DW11" s="64" t="str">
        <f t="shared" si="31"/>
        <v xml:space="preserve"> </v>
      </c>
      <c r="DX11" s="65" t="str">
        <f>IF(DT11=0," ",VLOOKUP(DT11,PROTOKOL!$A:$E,5,))</f>
        <v xml:space="preserve"> </v>
      </c>
      <c r="DY11" s="82" t="str">
        <f t="shared" si="88"/>
        <v xml:space="preserve"> </v>
      </c>
      <c r="DZ11" s="65">
        <f t="shared" si="89"/>
        <v>0</v>
      </c>
      <c r="EA11" s="82" t="str">
        <f t="shared" si="90"/>
        <v xml:space="preserve"> </v>
      </c>
      <c r="EB11" s="117"/>
      <c r="EC11" s="207">
        <v>28</v>
      </c>
      <c r="ED11" s="225">
        <v>28</v>
      </c>
      <c r="EE11" s="61" t="str">
        <f>IF(EG11=0," ",VLOOKUP(EG11,PROTOKOL!$A:$F,6))</f>
        <v xml:space="preserve"> </v>
      </c>
      <c r="EF11" s="62"/>
      <c r="EG11" s="62"/>
      <c r="EH11" s="62"/>
      <c r="EI11" s="63" t="str">
        <f>IF(EG11=0," ",(VLOOKUP(EG11,PROTOKOL!$A$1:$E$28,2))*EH11)</f>
        <v xml:space="preserve"> </v>
      </c>
      <c r="EJ11" s="64" t="str">
        <f t="shared" si="32"/>
        <v xml:space="preserve"> </v>
      </c>
      <c r="EK11" s="65" t="str">
        <f>IF(EG11=0," ",VLOOKUP(EG11,PROTOKOL!$A:$E,5,))</f>
        <v xml:space="preserve"> </v>
      </c>
      <c r="EL11" s="65"/>
      <c r="EM11" s="82" t="str">
        <f t="shared" si="92"/>
        <v xml:space="preserve"> </v>
      </c>
      <c r="EN11" s="61" t="str">
        <f>IF(EP11=0," ",VLOOKUP(EP11,PROTOKOL!$A:$F,6))</f>
        <v xml:space="preserve"> </v>
      </c>
      <c r="EO11" s="66"/>
      <c r="EP11" s="66"/>
      <c r="EQ11" s="62"/>
      <c r="ER11" s="63" t="str">
        <f>IF(EP11=0," ",(VLOOKUP(EP11,PROTOKOL!$A$1:$E$28,2))*EQ11)</f>
        <v xml:space="preserve"> </v>
      </c>
      <c r="ES11" s="64" t="str">
        <f t="shared" si="33"/>
        <v xml:space="preserve"> </v>
      </c>
      <c r="ET11" s="65" t="str">
        <f>IF(EP11=0," ",VLOOKUP(EP11,PROTOKOL!$A:$E,5,))</f>
        <v xml:space="preserve"> </v>
      </c>
      <c r="EU11" s="82" t="str">
        <f t="shared" si="93"/>
        <v xml:space="preserve"> </v>
      </c>
      <c r="EV11" s="65">
        <f t="shared" si="94"/>
        <v>0</v>
      </c>
      <c r="EW11" s="82" t="str">
        <f t="shared" si="95"/>
        <v xml:space="preserve"> </v>
      </c>
      <c r="EX11" s="117"/>
      <c r="EY11" s="207">
        <v>28</v>
      </c>
      <c r="EZ11" s="225">
        <v>28</v>
      </c>
      <c r="FA11" s="61" t="str">
        <f>IF(FC11=0," ",VLOOKUP(FC11,PROTOKOL!$A:$F,6))</f>
        <v xml:space="preserve"> </v>
      </c>
      <c r="FB11" s="62"/>
      <c r="FC11" s="62"/>
      <c r="FD11" s="62"/>
      <c r="FE11" s="63" t="str">
        <f>IF(FC11=0," ",(VLOOKUP(FC11,PROTOKOL!$A$1:$E$28,2))*FD11)</f>
        <v xml:space="preserve"> </v>
      </c>
      <c r="FF11" s="64" t="str">
        <f t="shared" si="34"/>
        <v xml:space="preserve"> </v>
      </c>
      <c r="FG11" s="65" t="str">
        <f>IF(FC11=0," ",VLOOKUP(FC11,PROTOKOL!$A:$E,5,))</f>
        <v xml:space="preserve"> </v>
      </c>
      <c r="FH11" s="65"/>
      <c r="FI11" s="82" t="str">
        <f t="shared" si="97"/>
        <v xml:space="preserve"> </v>
      </c>
      <c r="FJ11" s="61" t="str">
        <f>IF(FL11=0," ",VLOOKUP(FL11,PROTOKOL!$A:$F,6))</f>
        <v xml:space="preserve"> </v>
      </c>
      <c r="FK11" s="66"/>
      <c r="FL11" s="66"/>
      <c r="FM11" s="62"/>
      <c r="FN11" s="63" t="str">
        <f>IF(FL11=0," ",(VLOOKUP(FL11,PROTOKOL!$A$1:$E$28,2))*FM11)</f>
        <v xml:space="preserve"> </v>
      </c>
      <c r="FO11" s="64" t="str">
        <f t="shared" si="35"/>
        <v xml:space="preserve"> </v>
      </c>
      <c r="FP11" s="65" t="str">
        <f>IF(FL11=0," ",VLOOKUP(FL11,PROTOKOL!$A:$E,5,))</f>
        <v xml:space="preserve"> </v>
      </c>
      <c r="FQ11" s="82" t="str">
        <f t="shared" si="98"/>
        <v xml:space="preserve"> </v>
      </c>
      <c r="FR11" s="65">
        <f t="shared" si="99"/>
        <v>0</v>
      </c>
      <c r="FS11" s="82" t="str">
        <f t="shared" si="100"/>
        <v xml:space="preserve"> </v>
      </c>
      <c r="FT11" s="117"/>
      <c r="FU11" s="207">
        <v>28</v>
      </c>
      <c r="FV11" s="225">
        <v>28</v>
      </c>
      <c r="FW11" s="61" t="str">
        <f>IF(FY11=0," ",VLOOKUP(FY11,PROTOKOL!$A:$F,6))</f>
        <v xml:space="preserve"> </v>
      </c>
      <c r="FX11" s="62"/>
      <c r="FY11" s="62"/>
      <c r="FZ11" s="62"/>
      <c r="GA11" s="63" t="str">
        <f>IF(FY11=0," ",(VLOOKUP(FY11,PROTOKOL!$A$1:$E$28,2))*FZ11)</f>
        <v xml:space="preserve"> </v>
      </c>
      <c r="GB11" s="64" t="str">
        <f t="shared" si="36"/>
        <v xml:space="preserve"> </v>
      </c>
      <c r="GC11" s="65" t="str">
        <f>IF(FY11=0," ",VLOOKUP(FY11,PROTOKOL!$A:$E,5,))</f>
        <v xml:space="preserve"> </v>
      </c>
      <c r="GD11" s="65"/>
      <c r="GE11" s="82" t="str">
        <f t="shared" si="102"/>
        <v xml:space="preserve"> </v>
      </c>
      <c r="GF11" s="61" t="str">
        <f>IF(GH11=0," ",VLOOKUP(GH11,PROTOKOL!$A:$F,6))</f>
        <v xml:space="preserve"> </v>
      </c>
      <c r="GG11" s="66"/>
      <c r="GH11" s="66"/>
      <c r="GI11" s="62"/>
      <c r="GJ11" s="63" t="str">
        <f>IF(GH11=0," ",(VLOOKUP(GH11,PROTOKOL!$A$1:$E$28,2))*GI11)</f>
        <v xml:space="preserve"> </v>
      </c>
      <c r="GK11" s="64" t="str">
        <f t="shared" si="37"/>
        <v xml:space="preserve"> </v>
      </c>
      <c r="GL11" s="65" t="str">
        <f>IF(GH11=0," ",VLOOKUP(GH11,PROTOKOL!$A:$E,5,))</f>
        <v xml:space="preserve"> </v>
      </c>
      <c r="GM11" s="82" t="str">
        <f t="shared" si="103"/>
        <v xml:space="preserve"> </v>
      </c>
      <c r="GN11" s="65">
        <f t="shared" si="104"/>
        <v>0</v>
      </c>
      <c r="GO11" s="82" t="str">
        <f t="shared" si="105"/>
        <v xml:space="preserve"> </v>
      </c>
      <c r="GP11" s="117"/>
      <c r="GQ11" s="207">
        <v>28</v>
      </c>
      <c r="GR11" s="225">
        <v>28</v>
      </c>
      <c r="GS11" s="61" t="str">
        <f>IF(GU11=0," ",VLOOKUP(GU11,PROTOKOL!$A:$F,6))</f>
        <v xml:space="preserve"> </v>
      </c>
      <c r="GT11" s="62"/>
      <c r="GU11" s="62"/>
      <c r="GV11" s="62"/>
      <c r="GW11" s="63" t="str">
        <f>IF(GU11=0," ",(VLOOKUP(GU11,PROTOKOL!$A$1:$E$28,2))*GV11)</f>
        <v xml:space="preserve"> </v>
      </c>
      <c r="GX11" s="64" t="str">
        <f t="shared" si="38"/>
        <v xml:space="preserve"> </v>
      </c>
      <c r="GY11" s="65" t="str">
        <f>IF(GU11=0," ",VLOOKUP(GU11,PROTOKOL!$A:$E,5,))</f>
        <v xml:space="preserve"> </v>
      </c>
      <c r="GZ11" s="65"/>
      <c r="HA11" s="82" t="str">
        <f t="shared" si="107"/>
        <v xml:space="preserve"> </v>
      </c>
      <c r="HB11" s="61" t="str">
        <f>IF(HD11=0," ",VLOOKUP(HD11,PROTOKOL!$A:$F,6))</f>
        <v xml:space="preserve"> </v>
      </c>
      <c r="HC11" s="66"/>
      <c r="HD11" s="66"/>
      <c r="HE11" s="62"/>
      <c r="HF11" s="63" t="str">
        <f>IF(HD11=0," ",(VLOOKUP(HD11,PROTOKOL!$A$1:$E$28,2))*HE11)</f>
        <v xml:space="preserve"> </v>
      </c>
      <c r="HG11" s="64" t="str">
        <f t="shared" si="39"/>
        <v xml:space="preserve"> </v>
      </c>
      <c r="HH11" s="65" t="str">
        <f>IF(HD11=0," ",VLOOKUP(HD11,PROTOKOL!$A:$E,5,))</f>
        <v xml:space="preserve"> </v>
      </c>
      <c r="HI11" s="82" t="str">
        <f t="shared" si="108"/>
        <v xml:space="preserve"> </v>
      </c>
      <c r="HJ11" s="65">
        <f t="shared" si="109"/>
        <v>0</v>
      </c>
      <c r="HK11" s="82" t="str">
        <f t="shared" si="110"/>
        <v xml:space="preserve"> </v>
      </c>
      <c r="HL11" s="117"/>
      <c r="HM11" s="207">
        <v>28</v>
      </c>
      <c r="HN11" s="225">
        <v>28</v>
      </c>
      <c r="HO11" s="61" t="str">
        <f>IF(HQ11=0," ",VLOOKUP(HQ11,PROTOKOL!$A:$F,6))</f>
        <v xml:space="preserve"> </v>
      </c>
      <c r="HP11" s="62"/>
      <c r="HQ11" s="62"/>
      <c r="HR11" s="62"/>
      <c r="HS11" s="63" t="str">
        <f>IF(HQ11=0," ",(VLOOKUP(HQ11,PROTOKOL!$A$1:$E$28,2))*HR11)</f>
        <v xml:space="preserve"> </v>
      </c>
      <c r="HT11" s="64" t="str">
        <f t="shared" si="40"/>
        <v xml:space="preserve"> </v>
      </c>
      <c r="HU11" s="65" t="str">
        <f>IF(HQ11=0," ",VLOOKUP(HQ11,PROTOKOL!$A:$E,5,))</f>
        <v xml:space="preserve"> </v>
      </c>
      <c r="HV11" s="65"/>
      <c r="HW11" s="82" t="str">
        <f t="shared" si="112"/>
        <v xml:space="preserve"> </v>
      </c>
      <c r="HX11" s="61" t="str">
        <f>IF(HZ11=0," ",VLOOKUP(HZ11,PROTOKOL!$A:$F,6))</f>
        <v xml:space="preserve"> </v>
      </c>
      <c r="HY11" s="66"/>
      <c r="HZ11" s="66"/>
      <c r="IA11" s="62"/>
      <c r="IB11" s="63" t="str">
        <f>IF(HZ11=0," ",(VLOOKUP(HZ11,PROTOKOL!$A$1:$E$28,2))*IA11)</f>
        <v xml:space="preserve"> </v>
      </c>
      <c r="IC11" s="64" t="str">
        <f t="shared" si="41"/>
        <v xml:space="preserve"> </v>
      </c>
      <c r="ID11" s="65" t="str">
        <f>IF(HZ11=0," ",VLOOKUP(HZ11,PROTOKOL!$A:$E,5,))</f>
        <v xml:space="preserve"> </v>
      </c>
      <c r="IE11" s="82" t="str">
        <f t="shared" si="113"/>
        <v xml:space="preserve"> </v>
      </c>
      <c r="IF11" s="65">
        <f t="shared" si="114"/>
        <v>0</v>
      </c>
      <c r="IG11" s="82" t="str">
        <f t="shared" si="115"/>
        <v xml:space="preserve"> </v>
      </c>
      <c r="IH11" s="117"/>
      <c r="II11" s="207">
        <v>28</v>
      </c>
      <c r="IJ11" s="225">
        <v>28</v>
      </c>
      <c r="IK11" s="61" t="str">
        <f>IF(IM11=0," ",VLOOKUP(IM11,PROTOKOL!$A:$F,6))</f>
        <v xml:space="preserve"> </v>
      </c>
      <c r="IL11" s="62"/>
      <c r="IM11" s="62"/>
      <c r="IN11" s="62"/>
      <c r="IO11" s="63" t="str">
        <f>IF(IM11=0," ",(VLOOKUP(IM11,PROTOKOL!$A$1:$E$28,2))*IN11)</f>
        <v xml:space="preserve"> </v>
      </c>
      <c r="IP11" s="64" t="str">
        <f t="shared" si="42"/>
        <v xml:space="preserve"> </v>
      </c>
      <c r="IQ11" s="65" t="str">
        <f>IF(IM11=0," ",VLOOKUP(IM11,PROTOKOL!$A:$E,5,))</f>
        <v xml:space="preserve"> </v>
      </c>
      <c r="IR11" s="65"/>
      <c r="IS11" s="82" t="str">
        <f t="shared" si="117"/>
        <v xml:space="preserve"> </v>
      </c>
      <c r="IT11" s="61" t="str">
        <f>IF(IV11=0," ",VLOOKUP(IV11,PROTOKOL!$A:$F,6))</f>
        <v xml:space="preserve"> </v>
      </c>
      <c r="IU11" s="66"/>
      <c r="IV11" s="66"/>
      <c r="IW11" s="62"/>
      <c r="IX11" s="63" t="str">
        <f>IF(IV11=0," ",(VLOOKUP(IV11,PROTOKOL!$A$1:$E$28,2))*IW11)</f>
        <v xml:space="preserve"> </v>
      </c>
      <c r="IY11" s="64" t="str">
        <f t="shared" si="43"/>
        <v xml:space="preserve"> </v>
      </c>
      <c r="IZ11" s="65" t="str">
        <f>IF(IV11=0," ",VLOOKUP(IV11,PROTOKOL!$A:$E,5,))</f>
        <v xml:space="preserve"> </v>
      </c>
      <c r="JA11" s="82" t="str">
        <f t="shared" si="118"/>
        <v xml:space="preserve"> </v>
      </c>
      <c r="JB11" s="65">
        <f t="shared" si="119"/>
        <v>0</v>
      </c>
      <c r="JC11" s="82" t="str">
        <f t="shared" si="120"/>
        <v xml:space="preserve"> </v>
      </c>
      <c r="JD11" s="117"/>
      <c r="JE11" s="207">
        <v>28</v>
      </c>
      <c r="JF11" s="225">
        <v>28</v>
      </c>
      <c r="JG11" s="61" t="str">
        <f>IF(JI11=0," ",VLOOKUP(JI11,PROTOKOL!$A:$F,6))</f>
        <v xml:space="preserve"> </v>
      </c>
      <c r="JH11" s="62"/>
      <c r="JI11" s="62"/>
      <c r="JJ11" s="62"/>
      <c r="JK11" s="63" t="str">
        <f>IF(JI11=0," ",(VLOOKUP(JI11,PROTOKOL!$A$1:$E$28,2))*JJ11)</f>
        <v xml:space="preserve"> </v>
      </c>
      <c r="JL11" s="64" t="str">
        <f t="shared" si="44"/>
        <v xml:space="preserve"> </v>
      </c>
      <c r="JM11" s="65" t="str">
        <f>IF(JI11=0," ",VLOOKUP(JI11,PROTOKOL!$A:$E,5,))</f>
        <v xml:space="preserve"> </v>
      </c>
      <c r="JN11" s="65"/>
      <c r="JO11" s="82" t="str">
        <f t="shared" si="122"/>
        <v xml:space="preserve"> </v>
      </c>
      <c r="JP11" s="61" t="str">
        <f>IF(JR11=0," ",VLOOKUP(JR11,PROTOKOL!$A:$F,6))</f>
        <v xml:space="preserve"> </v>
      </c>
      <c r="JQ11" s="66"/>
      <c r="JR11" s="66"/>
      <c r="JS11" s="62"/>
      <c r="JT11" s="63" t="str">
        <f>IF(JR11=0," ",(VLOOKUP(JR11,PROTOKOL!$A$1:$E$28,2))*JS11)</f>
        <v xml:space="preserve"> </v>
      </c>
      <c r="JU11" s="64" t="str">
        <f t="shared" si="45"/>
        <v xml:space="preserve"> </v>
      </c>
      <c r="JV11" s="65" t="str">
        <f>IF(JR11=0," ",VLOOKUP(JR11,PROTOKOL!$A:$E,5,))</f>
        <v xml:space="preserve"> </v>
      </c>
      <c r="JW11" s="82" t="str">
        <f t="shared" si="123"/>
        <v xml:space="preserve"> </v>
      </c>
      <c r="JX11" s="65">
        <f t="shared" si="124"/>
        <v>0</v>
      </c>
      <c r="JY11" s="82" t="str">
        <f t="shared" si="125"/>
        <v xml:space="preserve"> </v>
      </c>
      <c r="JZ11" s="117"/>
      <c r="KA11" s="207">
        <v>28</v>
      </c>
      <c r="KB11" s="225">
        <v>28</v>
      </c>
      <c r="KC11" s="61" t="str">
        <f>IF(KE11=0," ",VLOOKUP(KE11,PROTOKOL!$A:$F,6))</f>
        <v xml:space="preserve"> </v>
      </c>
      <c r="KD11" s="62"/>
      <c r="KE11" s="62"/>
      <c r="KF11" s="62"/>
      <c r="KG11" s="63" t="str">
        <f>IF(KE11=0," ",(VLOOKUP(KE11,PROTOKOL!$A$1:$E$28,2))*KF11)</f>
        <v xml:space="preserve"> </v>
      </c>
      <c r="KH11" s="64" t="str">
        <f t="shared" si="46"/>
        <v xml:space="preserve"> </v>
      </c>
      <c r="KI11" s="65" t="str">
        <f>IF(KE11=0," ",VLOOKUP(KE11,PROTOKOL!$A:$E,5,))</f>
        <v xml:space="preserve"> </v>
      </c>
      <c r="KJ11" s="65"/>
      <c r="KK11" s="82" t="str">
        <f t="shared" si="127"/>
        <v xml:space="preserve"> </v>
      </c>
      <c r="KL11" s="61" t="str">
        <f>IF(KN11=0," ",VLOOKUP(KN11,PROTOKOL!$A:$F,6))</f>
        <v xml:space="preserve"> </v>
      </c>
      <c r="KM11" s="66"/>
      <c r="KN11" s="66"/>
      <c r="KO11" s="62"/>
      <c r="KP11" s="63" t="str">
        <f>IF(KN11=0," ",(VLOOKUP(KN11,PROTOKOL!$A$1:$E$28,2))*KO11)</f>
        <v xml:space="preserve"> </v>
      </c>
      <c r="KQ11" s="64" t="str">
        <f t="shared" si="47"/>
        <v xml:space="preserve"> </v>
      </c>
      <c r="KR11" s="65" t="str">
        <f>IF(KN11=0," ",VLOOKUP(KN11,PROTOKOL!$A:$E,5,))</f>
        <v xml:space="preserve"> </v>
      </c>
      <c r="KS11" s="82" t="str">
        <f t="shared" si="128"/>
        <v xml:space="preserve"> </v>
      </c>
      <c r="KT11" s="65">
        <f t="shared" si="129"/>
        <v>0</v>
      </c>
      <c r="KU11" s="82" t="str">
        <f t="shared" si="130"/>
        <v xml:space="preserve"> </v>
      </c>
      <c r="KV11" s="117"/>
      <c r="KW11" s="207">
        <v>28</v>
      </c>
      <c r="KX11" s="225">
        <v>28</v>
      </c>
      <c r="KY11" s="61" t="str">
        <f>IF(LA11=0," ",VLOOKUP(LA11,PROTOKOL!$A:$F,6))</f>
        <v xml:space="preserve"> </v>
      </c>
      <c r="KZ11" s="62"/>
      <c r="LA11" s="62"/>
      <c r="LB11" s="62"/>
      <c r="LC11" s="63" t="str">
        <f>IF(LA11=0," ",(VLOOKUP(LA11,PROTOKOL!$A$1:$E$28,2))*LB11)</f>
        <v xml:space="preserve"> </v>
      </c>
      <c r="LD11" s="64" t="str">
        <f t="shared" si="48"/>
        <v xml:space="preserve"> </v>
      </c>
      <c r="LE11" s="65" t="str">
        <f>IF(LA11=0," ",VLOOKUP(LA11,PROTOKOL!$A:$E,5,))</f>
        <v xml:space="preserve"> </v>
      </c>
      <c r="LF11" s="65"/>
      <c r="LG11" s="82" t="str">
        <f t="shared" si="132"/>
        <v xml:space="preserve"> </v>
      </c>
      <c r="LH11" s="61" t="str">
        <f>IF(LJ11=0," ",VLOOKUP(LJ11,PROTOKOL!$A:$F,6))</f>
        <v xml:space="preserve"> </v>
      </c>
      <c r="LI11" s="66"/>
      <c r="LJ11" s="66"/>
      <c r="LK11" s="62"/>
      <c r="LL11" s="63" t="str">
        <f>IF(LJ11=0," ",(VLOOKUP(LJ11,PROTOKOL!$A$1:$E$28,2))*LK11)</f>
        <v xml:space="preserve"> </v>
      </c>
      <c r="LM11" s="64" t="str">
        <f t="shared" si="49"/>
        <v xml:space="preserve"> </v>
      </c>
      <c r="LN11" s="65" t="str">
        <f>IF(LJ11=0," ",VLOOKUP(LJ11,PROTOKOL!$A:$E,5,))</f>
        <v xml:space="preserve"> </v>
      </c>
      <c r="LO11" s="82" t="str">
        <f t="shared" si="133"/>
        <v xml:space="preserve"> </v>
      </c>
      <c r="LP11" s="65">
        <f t="shared" si="134"/>
        <v>0</v>
      </c>
      <c r="LQ11" s="82" t="str">
        <f t="shared" si="135"/>
        <v xml:space="preserve"> </v>
      </c>
      <c r="LR11" s="117"/>
      <c r="LS11" s="207">
        <v>28</v>
      </c>
      <c r="LT11" s="225">
        <v>28</v>
      </c>
      <c r="LU11" s="61" t="str">
        <f>IF(LW11=0," ",VLOOKUP(LW11,PROTOKOL!$A:$F,6))</f>
        <v xml:space="preserve"> </v>
      </c>
      <c r="LV11" s="62"/>
      <c r="LW11" s="62"/>
      <c r="LX11" s="62"/>
      <c r="LY11" s="63" t="str">
        <f>IF(LW11=0," ",(VLOOKUP(LW11,PROTOKOL!$A$1:$E$28,2))*LX11)</f>
        <v xml:space="preserve"> </v>
      </c>
      <c r="LZ11" s="64" t="str">
        <f t="shared" si="50"/>
        <v xml:space="preserve"> </v>
      </c>
      <c r="MA11" s="65" t="str">
        <f>IF(LW11=0," ",VLOOKUP(LW11,PROTOKOL!$A:$E,5,))</f>
        <v xml:space="preserve"> </v>
      </c>
      <c r="MB11" s="65"/>
      <c r="MC11" s="82" t="str">
        <f t="shared" si="137"/>
        <v xml:space="preserve"> </v>
      </c>
      <c r="MD11" s="61" t="str">
        <f>IF(MF11=0," ",VLOOKUP(MF11,PROTOKOL!$A:$F,6))</f>
        <v xml:space="preserve"> </v>
      </c>
      <c r="ME11" s="66"/>
      <c r="MF11" s="66"/>
      <c r="MG11" s="62"/>
      <c r="MH11" s="63" t="str">
        <f>IF(MF11=0," ",(VLOOKUP(MF11,PROTOKOL!$A$1:$E$28,2))*MG11)</f>
        <v xml:space="preserve"> </v>
      </c>
      <c r="MI11" s="64" t="str">
        <f t="shared" si="51"/>
        <v xml:space="preserve"> </v>
      </c>
      <c r="MJ11" s="65" t="str">
        <f>IF(MF11=0," ",VLOOKUP(MF11,PROTOKOL!$A:$E,5,))</f>
        <v xml:space="preserve"> </v>
      </c>
      <c r="MK11" s="82" t="str">
        <f t="shared" si="138"/>
        <v xml:space="preserve"> </v>
      </c>
      <c r="ML11" s="65">
        <f t="shared" si="139"/>
        <v>0</v>
      </c>
      <c r="MM11" s="82" t="str">
        <f t="shared" si="140"/>
        <v xml:space="preserve"> </v>
      </c>
      <c r="MN11" s="117"/>
      <c r="MO11" s="207">
        <v>28</v>
      </c>
      <c r="MP11" s="225">
        <v>28</v>
      </c>
      <c r="MQ11" s="61" t="str">
        <f>IF(MS11=0," ",VLOOKUP(MS11,PROTOKOL!$A:$F,6))</f>
        <v xml:space="preserve"> </v>
      </c>
      <c r="MR11" s="62"/>
      <c r="MS11" s="62"/>
      <c r="MT11" s="62"/>
      <c r="MU11" s="63" t="str">
        <f>IF(MS11=0," ",(VLOOKUP(MS11,PROTOKOL!$A$1:$E$28,2))*MT11)</f>
        <v xml:space="preserve"> </v>
      </c>
      <c r="MV11" s="64" t="str">
        <f t="shared" si="52"/>
        <v xml:space="preserve"> </v>
      </c>
      <c r="MW11" s="65" t="str">
        <f>IF(MS11=0," ",VLOOKUP(MS11,PROTOKOL!$A:$E,5,))</f>
        <v xml:space="preserve"> </v>
      </c>
      <c r="MX11" s="65"/>
      <c r="MY11" s="82" t="str">
        <f t="shared" si="142"/>
        <v xml:space="preserve"> </v>
      </c>
      <c r="MZ11" s="61" t="str">
        <f>IF(NB11=0," ",VLOOKUP(NB11,PROTOKOL!$A:$F,6))</f>
        <v xml:space="preserve"> </v>
      </c>
      <c r="NA11" s="66"/>
      <c r="NB11" s="66"/>
      <c r="NC11" s="62"/>
      <c r="ND11" s="63" t="str">
        <f>IF(NB11=0," ",(VLOOKUP(NB11,PROTOKOL!$A$1:$E$28,2))*NC11)</f>
        <v xml:space="preserve"> </v>
      </c>
      <c r="NE11" s="64" t="str">
        <f t="shared" si="53"/>
        <v xml:space="preserve"> </v>
      </c>
      <c r="NF11" s="65" t="str">
        <f>IF(NB11=0," ",VLOOKUP(NB11,PROTOKOL!$A:$E,5,))</f>
        <v xml:space="preserve"> </v>
      </c>
      <c r="NG11" s="82" t="str">
        <f t="shared" si="143"/>
        <v xml:space="preserve"> </v>
      </c>
      <c r="NH11" s="65">
        <f t="shared" si="144"/>
        <v>0</v>
      </c>
      <c r="NI11" s="82" t="str">
        <f t="shared" si="145"/>
        <v xml:space="preserve"> </v>
      </c>
      <c r="NJ11" s="117"/>
      <c r="NK11" s="207">
        <v>28</v>
      </c>
      <c r="NL11" s="225">
        <v>28</v>
      </c>
      <c r="NM11" s="61" t="str">
        <f>IF(NO11=0," ",VLOOKUP(NO11,PROTOKOL!$A:$F,6))</f>
        <v xml:space="preserve"> </v>
      </c>
      <c r="NN11" s="62"/>
      <c r="NO11" s="62"/>
      <c r="NP11" s="62"/>
      <c r="NQ11" s="63" t="str">
        <f>IF(NO11=0," ",(VLOOKUP(NO11,PROTOKOL!$A$1:$E$28,2))*NP11)</f>
        <v xml:space="preserve"> </v>
      </c>
      <c r="NR11" s="64" t="str">
        <f t="shared" si="54"/>
        <v xml:space="preserve"> </v>
      </c>
      <c r="NS11" s="65" t="str">
        <f>IF(NO11=0," ",VLOOKUP(NO11,PROTOKOL!$A:$E,5,))</f>
        <v xml:space="preserve"> </v>
      </c>
      <c r="NT11" s="65"/>
      <c r="NU11" s="82" t="str">
        <f t="shared" si="147"/>
        <v xml:space="preserve"> </v>
      </c>
      <c r="NV11" s="61" t="str">
        <f>IF(NX11=0," ",VLOOKUP(NX11,PROTOKOL!$A:$F,6))</f>
        <v xml:space="preserve"> </v>
      </c>
      <c r="NW11" s="66"/>
      <c r="NX11" s="66"/>
      <c r="NY11" s="62"/>
      <c r="NZ11" s="63" t="str">
        <f>IF(NX11=0," ",(VLOOKUP(NX11,PROTOKOL!$A$1:$E$28,2))*NY11)</f>
        <v xml:space="preserve"> </v>
      </c>
      <c r="OA11" s="64" t="str">
        <f t="shared" si="55"/>
        <v xml:space="preserve"> </v>
      </c>
      <c r="OB11" s="65" t="str">
        <f>IF(NX11=0," ",VLOOKUP(NX11,PROTOKOL!$A:$E,5,))</f>
        <v xml:space="preserve"> </v>
      </c>
      <c r="OC11" s="82" t="str">
        <f t="shared" si="148"/>
        <v xml:space="preserve"> </v>
      </c>
      <c r="OD11" s="65">
        <f t="shared" si="149"/>
        <v>0</v>
      </c>
      <c r="OE11" s="82" t="str">
        <f t="shared" si="150"/>
        <v xml:space="preserve"> </v>
      </c>
      <c r="OF11" s="117"/>
      <c r="OG11" s="207">
        <v>28</v>
      </c>
      <c r="OH11" s="225">
        <v>28</v>
      </c>
      <c r="OI11" s="61" t="str">
        <f>IF(OK11=0," ",VLOOKUP(OK11,PROTOKOL!$A:$F,6))</f>
        <v xml:space="preserve"> </v>
      </c>
      <c r="OJ11" s="62"/>
      <c r="OK11" s="62"/>
      <c r="OL11" s="62"/>
      <c r="OM11" s="63" t="str">
        <f>IF(OK11=0," ",(VLOOKUP(OK11,PROTOKOL!$A$1:$E$28,2))*OL11)</f>
        <v xml:space="preserve"> </v>
      </c>
      <c r="ON11" s="64" t="str">
        <f t="shared" si="56"/>
        <v xml:space="preserve"> </v>
      </c>
      <c r="OO11" s="65" t="str">
        <f>IF(OK11=0," ",VLOOKUP(OK11,PROTOKOL!$A:$E,5,))</f>
        <v xml:space="preserve"> </v>
      </c>
      <c r="OP11" s="65"/>
      <c r="OQ11" s="82" t="str">
        <f t="shared" si="152"/>
        <v xml:space="preserve"> </v>
      </c>
      <c r="OR11" s="61" t="str">
        <f>IF(OT11=0," ",VLOOKUP(OT11,PROTOKOL!$A:$F,6))</f>
        <v xml:space="preserve"> </v>
      </c>
      <c r="OS11" s="66"/>
      <c r="OT11" s="66"/>
      <c r="OU11" s="62"/>
      <c r="OV11" s="63" t="str">
        <f>IF(OT11=0," ",(VLOOKUP(OT11,PROTOKOL!$A$1:$E$28,2))*OU11)</f>
        <v xml:space="preserve"> </v>
      </c>
      <c r="OW11" s="64" t="str">
        <f t="shared" si="57"/>
        <v xml:space="preserve"> </v>
      </c>
      <c r="OX11" s="65" t="str">
        <f>IF(OT11=0," ",VLOOKUP(OT11,PROTOKOL!$A:$E,5,))</f>
        <v xml:space="preserve"> </v>
      </c>
      <c r="OY11" s="82" t="str">
        <f t="shared" si="153"/>
        <v xml:space="preserve"> </v>
      </c>
      <c r="OZ11" s="65">
        <f t="shared" si="154"/>
        <v>0</v>
      </c>
      <c r="PA11" s="82" t="str">
        <f t="shared" si="155"/>
        <v xml:space="preserve"> </v>
      </c>
      <c r="PB11" s="117"/>
      <c r="PC11" s="207">
        <v>28</v>
      </c>
      <c r="PD11" s="225">
        <v>28</v>
      </c>
      <c r="PE11" s="61" t="str">
        <f>IF(PG11=0," ",VLOOKUP(PG11,PROTOKOL!$A:$F,6))</f>
        <v xml:space="preserve"> </v>
      </c>
      <c r="PF11" s="62"/>
      <c r="PG11" s="62"/>
      <c r="PH11" s="62"/>
      <c r="PI11" s="63" t="str">
        <f>IF(PG11=0," ",(VLOOKUP(PG11,PROTOKOL!$A$1:$E$28,2))*PH11)</f>
        <v xml:space="preserve"> </v>
      </c>
      <c r="PJ11" s="64" t="str">
        <f t="shared" si="58"/>
        <v xml:space="preserve"> </v>
      </c>
      <c r="PK11" s="65" t="str">
        <f>IF(PG11=0," ",VLOOKUP(PG11,PROTOKOL!$A:$E,5,))</f>
        <v xml:space="preserve"> </v>
      </c>
      <c r="PL11" s="65"/>
      <c r="PM11" s="82" t="str">
        <f t="shared" si="157"/>
        <v xml:space="preserve"> </v>
      </c>
      <c r="PN11" s="61" t="str">
        <f>IF(PP11=0," ",VLOOKUP(PP11,PROTOKOL!$A:$F,6))</f>
        <v xml:space="preserve"> </v>
      </c>
      <c r="PO11" s="66"/>
      <c r="PP11" s="66"/>
      <c r="PQ11" s="62"/>
      <c r="PR11" s="63" t="str">
        <f>IF(PP11=0," ",(VLOOKUP(PP11,PROTOKOL!$A$1:$E$28,2))*PQ11)</f>
        <v xml:space="preserve"> </v>
      </c>
      <c r="PS11" s="64" t="str">
        <f t="shared" si="59"/>
        <v xml:space="preserve"> </v>
      </c>
      <c r="PT11" s="65" t="str">
        <f>IF(PP11=0," ",VLOOKUP(PP11,PROTOKOL!$A:$E,5,))</f>
        <v xml:space="preserve"> </v>
      </c>
      <c r="PU11" s="82" t="str">
        <f t="shared" si="158"/>
        <v xml:space="preserve"> </v>
      </c>
      <c r="PV11" s="65">
        <f t="shared" si="159"/>
        <v>0</v>
      </c>
      <c r="PW11" s="82" t="str">
        <f t="shared" si="160"/>
        <v xml:space="preserve"> </v>
      </c>
      <c r="PX11" s="117"/>
      <c r="PY11" s="207">
        <v>28</v>
      </c>
      <c r="PZ11" s="225">
        <v>28</v>
      </c>
      <c r="QA11" s="61" t="str">
        <f>IF(QC11=0," ",VLOOKUP(QC11,PROTOKOL!$A:$F,6))</f>
        <v xml:space="preserve"> </v>
      </c>
      <c r="QB11" s="62"/>
      <c r="QC11" s="62"/>
      <c r="QD11" s="62"/>
      <c r="QE11" s="63" t="str">
        <f>IF(QC11=0," ",(VLOOKUP(QC11,PROTOKOL!$A$1:$E$28,2))*QD11)</f>
        <v xml:space="preserve"> </v>
      </c>
      <c r="QF11" s="64" t="str">
        <f t="shared" si="60"/>
        <v xml:space="preserve"> </v>
      </c>
      <c r="QG11" s="65" t="str">
        <f>IF(QC11=0," ",VLOOKUP(QC11,PROTOKOL!$A:$E,5,))</f>
        <v xml:space="preserve"> </v>
      </c>
      <c r="QH11" s="65"/>
      <c r="QI11" s="82" t="str">
        <f t="shared" si="162"/>
        <v xml:space="preserve"> </v>
      </c>
      <c r="QJ11" s="61" t="str">
        <f>IF(QL11=0," ",VLOOKUP(QL11,PROTOKOL!$A:$F,6))</f>
        <v xml:space="preserve"> </v>
      </c>
      <c r="QK11" s="66"/>
      <c r="QL11" s="66"/>
      <c r="QM11" s="62"/>
      <c r="QN11" s="63" t="str">
        <f>IF(QL11=0," ",(VLOOKUP(QL11,PROTOKOL!$A$1:$E$28,2))*QM11)</f>
        <v xml:space="preserve"> </v>
      </c>
      <c r="QO11" s="64" t="str">
        <f t="shared" si="61"/>
        <v xml:space="preserve"> </v>
      </c>
      <c r="QP11" s="65" t="str">
        <f>IF(QL11=0," ",VLOOKUP(QL11,PROTOKOL!$A:$E,5,))</f>
        <v xml:space="preserve"> </v>
      </c>
      <c r="QQ11" s="82" t="str">
        <f t="shared" si="163"/>
        <v xml:space="preserve"> </v>
      </c>
      <c r="QR11" s="65">
        <f t="shared" si="164"/>
        <v>0</v>
      </c>
      <c r="QS11" s="82" t="str">
        <f t="shared" si="165"/>
        <v xml:space="preserve"> </v>
      </c>
      <c r="QT11" s="117"/>
      <c r="QU11" s="207">
        <v>28</v>
      </c>
      <c r="QV11" s="225">
        <v>28</v>
      </c>
      <c r="QW11" s="61" t="str">
        <f>IF(QY11=0," ",VLOOKUP(QY11,PROTOKOL!$A:$F,6))</f>
        <v xml:space="preserve"> </v>
      </c>
      <c r="QX11" s="62"/>
      <c r="QY11" s="62"/>
      <c r="QZ11" s="62"/>
      <c r="RA11" s="63" t="str">
        <f>IF(QY11=0," ",(VLOOKUP(QY11,PROTOKOL!$A$1:$E$28,2))*QZ11)</f>
        <v xml:space="preserve"> </v>
      </c>
      <c r="RB11" s="64" t="str">
        <f t="shared" si="62"/>
        <v xml:space="preserve"> </v>
      </c>
      <c r="RC11" s="65" t="str">
        <f>IF(QY11=0," ",VLOOKUP(QY11,PROTOKOL!$A:$E,5,))</f>
        <v xml:space="preserve"> </v>
      </c>
      <c r="RD11" s="65"/>
      <c r="RE11" s="82" t="str">
        <f t="shared" si="167"/>
        <v xml:space="preserve"> </v>
      </c>
      <c r="RF11" s="61" t="str">
        <f>IF(RH11=0," ",VLOOKUP(RH11,PROTOKOL!$A:$F,6))</f>
        <v xml:space="preserve"> </v>
      </c>
      <c r="RG11" s="66"/>
      <c r="RH11" s="66"/>
      <c r="RI11" s="62"/>
      <c r="RJ11" s="63" t="str">
        <f>IF(RH11=0," ",(VLOOKUP(RH11,PROTOKOL!$A$1:$E$28,2))*RI11)</f>
        <v xml:space="preserve"> </v>
      </c>
      <c r="RK11" s="64" t="str">
        <f t="shared" si="63"/>
        <v xml:space="preserve"> </v>
      </c>
      <c r="RL11" s="65" t="str">
        <f>IF(RH11=0," ",VLOOKUP(RH11,PROTOKOL!$A:$E,5,))</f>
        <v xml:space="preserve"> </v>
      </c>
      <c r="RM11" s="82" t="str">
        <f t="shared" si="168"/>
        <v xml:space="preserve"> </v>
      </c>
      <c r="RN11" s="65">
        <f t="shared" si="169"/>
        <v>0</v>
      </c>
      <c r="RO11" s="82" t="str">
        <f t="shared" si="170"/>
        <v xml:space="preserve"> </v>
      </c>
      <c r="RP11" s="117"/>
    </row>
    <row r="12" spans="1:484" ht="15.6" thickBot="1">
      <c r="A12" s="207">
        <v>28</v>
      </c>
      <c r="B12" s="226"/>
      <c r="C12" s="61" t="str">
        <f>IF(E12=0," ",VLOOKUP(E12,PROTOKOL!$A:$F,6))</f>
        <v xml:space="preserve"> </v>
      </c>
      <c r="D12" s="62"/>
      <c r="E12" s="62"/>
      <c r="F12" s="62"/>
      <c r="G12" s="63" t="str">
        <f>IF(E12=0," ",(VLOOKUP(E12,PROTOKOL!$A$1:$E$28,2))*F12)</f>
        <v xml:space="preserve"> </v>
      </c>
      <c r="H12" s="64" t="str">
        <f t="shared" si="20"/>
        <v xml:space="preserve"> </v>
      </c>
      <c r="I12" s="65" t="str">
        <f>IF(E12=0," ",VLOOKUP(E12,PROTOKOL!$A:$E,5,))</f>
        <v xml:space="preserve"> </v>
      </c>
      <c r="J12" s="65"/>
      <c r="K12" s="82" t="str">
        <f t="shared" si="64"/>
        <v xml:space="preserve"> </v>
      </c>
      <c r="L12" s="61" t="str">
        <f>IF(N12=0," ",VLOOKUP(N12,PROTOKOL!$A:$F,6))</f>
        <v xml:space="preserve"> </v>
      </c>
      <c r="M12" s="66"/>
      <c r="N12" s="66"/>
      <c r="O12" s="62"/>
      <c r="P12" s="63" t="str">
        <f>IF(N12=0," ",(VLOOKUP(N12,PROTOKOL!$A$1:$E$28,2))*O12)</f>
        <v xml:space="preserve"> </v>
      </c>
      <c r="Q12" s="64" t="str">
        <f t="shared" si="21"/>
        <v xml:space="preserve"> </v>
      </c>
      <c r="R12" s="65" t="str">
        <f>IF(N12=0," ",VLOOKUP(N12,PROTOKOL!$A:$E,5,))</f>
        <v xml:space="preserve"> </v>
      </c>
      <c r="S12" s="82" t="str">
        <f t="shared" si="65"/>
        <v xml:space="preserve"> </v>
      </c>
      <c r="T12" s="65">
        <f t="shared" si="66"/>
        <v>0</v>
      </c>
      <c r="U12" s="82" t="str">
        <f t="shared" si="67"/>
        <v xml:space="preserve"> </v>
      </c>
      <c r="V12" s="185" t="str">
        <f>IF(F11+F12+F13=7.5,"ü","û")</f>
        <v>û</v>
      </c>
      <c r="W12" s="207">
        <v>28</v>
      </c>
      <c r="X12" s="226"/>
      <c r="Y12" s="61" t="str">
        <f>IF(AA12=0," ",VLOOKUP(AA12,PROTOKOL!$A:$F,6))</f>
        <v xml:space="preserve"> </v>
      </c>
      <c r="Z12" s="62"/>
      <c r="AA12" s="62"/>
      <c r="AB12" s="62"/>
      <c r="AC12" s="63" t="str">
        <f>IF(AA12=0," ",(VLOOKUP(AA12,PROTOKOL!$A$1:$E$28,2))*AB12)</f>
        <v xml:space="preserve"> </v>
      </c>
      <c r="AD12" s="64" t="str">
        <f t="shared" si="22"/>
        <v xml:space="preserve"> </v>
      </c>
      <c r="AE12" s="65" t="str">
        <f>IF(AA12=0," ",VLOOKUP(AA12,PROTOKOL!$A:$E,5,))</f>
        <v xml:space="preserve"> </v>
      </c>
      <c r="AF12" s="65"/>
      <c r="AG12" s="82" t="str">
        <f t="shared" si="68"/>
        <v xml:space="preserve"> </v>
      </c>
      <c r="AH12" s="61" t="str">
        <f>IF(AJ12=0," ",VLOOKUP(AJ12,PROTOKOL!$A:$F,6))</f>
        <v xml:space="preserve"> </v>
      </c>
      <c r="AI12" s="66"/>
      <c r="AJ12" s="66"/>
      <c r="AK12" s="62"/>
      <c r="AL12" s="63" t="str">
        <f>IF(AJ12=0," ",(VLOOKUP(AJ12,PROTOKOL!$A$1:$E$28,2))*AK12)</f>
        <v xml:space="preserve"> </v>
      </c>
      <c r="AM12" s="64" t="str">
        <f t="shared" si="23"/>
        <v xml:space="preserve"> </v>
      </c>
      <c r="AN12" s="65" t="str">
        <f>IF(AJ12=0," ",VLOOKUP(AJ12,PROTOKOL!$A:$E,5,))</f>
        <v xml:space="preserve"> </v>
      </c>
      <c r="AO12" s="82" t="str">
        <f t="shared" si="69"/>
        <v xml:space="preserve"> </v>
      </c>
      <c r="AP12" s="65">
        <f t="shared" si="70"/>
        <v>0</v>
      </c>
      <c r="AQ12" s="82" t="str">
        <f t="shared" si="71"/>
        <v xml:space="preserve"> </v>
      </c>
      <c r="AR12" s="185" t="str">
        <f>IF(AB11+AB12+AB13=7.5,"ü","û")</f>
        <v>û</v>
      </c>
      <c r="AS12" s="207">
        <v>28</v>
      </c>
      <c r="AT12" s="226"/>
      <c r="AU12" s="61" t="str">
        <f>IF(AW12=0," ",VLOOKUP(AW12,PROTOKOL!$A:$F,6))</f>
        <v xml:space="preserve"> </v>
      </c>
      <c r="AV12" s="62"/>
      <c r="AW12" s="62"/>
      <c r="AX12" s="62"/>
      <c r="AY12" s="63" t="str">
        <f>IF(AW12=0," ",(VLOOKUP(AW12,PROTOKOL!$A$1:$E$28,2))*AX12)</f>
        <v xml:space="preserve"> </v>
      </c>
      <c r="AZ12" s="64" t="str">
        <f t="shared" si="24"/>
        <v xml:space="preserve"> </v>
      </c>
      <c r="BA12" s="65" t="str">
        <f>IF(AW12=0," ",VLOOKUP(AW12,PROTOKOL!$A:$E,5,))</f>
        <v xml:space="preserve"> </v>
      </c>
      <c r="BB12" s="65"/>
      <c r="BC12" s="82" t="str">
        <f t="shared" si="72"/>
        <v xml:space="preserve"> </v>
      </c>
      <c r="BD12" s="61" t="str">
        <f>IF(BF12=0," ",VLOOKUP(BF12,PROTOKOL!$A:$F,6))</f>
        <v xml:space="preserve"> </v>
      </c>
      <c r="BE12" s="66"/>
      <c r="BF12" s="66"/>
      <c r="BG12" s="62"/>
      <c r="BH12" s="63" t="str">
        <f>IF(BF12=0," ",(VLOOKUP(BF12,PROTOKOL!$A$1:$E$28,2))*BG12)</f>
        <v xml:space="preserve"> </v>
      </c>
      <c r="BI12" s="64" t="str">
        <f t="shared" si="25"/>
        <v xml:space="preserve"> </v>
      </c>
      <c r="BJ12" s="65" t="str">
        <f>IF(BF12=0," ",VLOOKUP(BF12,PROTOKOL!$A:$E,5,))</f>
        <v xml:space="preserve"> </v>
      </c>
      <c r="BK12" s="82" t="str">
        <f t="shared" si="73"/>
        <v xml:space="preserve"> </v>
      </c>
      <c r="BL12" s="65">
        <f t="shared" si="74"/>
        <v>0</v>
      </c>
      <c r="BM12" s="82" t="str">
        <f t="shared" si="75"/>
        <v xml:space="preserve"> </v>
      </c>
      <c r="BN12" s="185" t="str">
        <f t="shared" ref="BN12" si="172">IF(AX11+AX12+AX13=7.5,"ü","û")</f>
        <v>û</v>
      </c>
      <c r="BO12" s="207">
        <v>28</v>
      </c>
      <c r="BP12" s="226"/>
      <c r="BQ12" s="61" t="str">
        <f>IF(BS12=0," ",VLOOKUP(BS12,PROTOKOL!$A:$F,6))</f>
        <v xml:space="preserve"> </v>
      </c>
      <c r="BR12" s="62"/>
      <c r="BS12" s="62"/>
      <c r="BT12" s="62"/>
      <c r="BU12" s="63" t="str">
        <f>IF(BS12=0," ",(VLOOKUP(BS12,PROTOKOL!$A$1:$E$28,2))*BT12)</f>
        <v xml:space="preserve"> </v>
      </c>
      <c r="BV12" s="64" t="str">
        <f t="shared" si="26"/>
        <v xml:space="preserve"> </v>
      </c>
      <c r="BW12" s="65" t="str">
        <f>IF(BS12=0," ",VLOOKUP(BS12,PROTOKOL!$A:$E,5,))</f>
        <v xml:space="preserve"> </v>
      </c>
      <c r="BX12" s="65"/>
      <c r="BY12" s="82" t="str">
        <f t="shared" si="77"/>
        <v xml:space="preserve"> </v>
      </c>
      <c r="BZ12" s="61" t="str">
        <f>IF(CB12=0," ",VLOOKUP(CB12,PROTOKOL!$A:$F,6))</f>
        <v xml:space="preserve"> </v>
      </c>
      <c r="CA12" s="66"/>
      <c r="CB12" s="66"/>
      <c r="CC12" s="62"/>
      <c r="CD12" s="63" t="str">
        <f>IF(CB12=0," ",(VLOOKUP(CB12,PROTOKOL!$A$1:$E$28,2))*CC12)</f>
        <v xml:space="preserve"> </v>
      </c>
      <c r="CE12" s="64" t="str">
        <f t="shared" si="27"/>
        <v xml:space="preserve"> </v>
      </c>
      <c r="CF12" s="65" t="str">
        <f>IF(CB12=0," ",VLOOKUP(CB12,PROTOKOL!$A:$E,5,))</f>
        <v xml:space="preserve"> </v>
      </c>
      <c r="CG12" s="82" t="str">
        <f t="shared" si="78"/>
        <v xml:space="preserve"> </v>
      </c>
      <c r="CH12" s="65">
        <f t="shared" si="79"/>
        <v>0</v>
      </c>
      <c r="CI12" s="82" t="str">
        <f t="shared" si="80"/>
        <v xml:space="preserve"> </v>
      </c>
      <c r="CJ12" s="185" t="str">
        <f t="shared" ref="CJ12" si="173">IF(BT11+BT12+BT13=7.5,"ü","û")</f>
        <v>û</v>
      </c>
      <c r="CK12" s="207">
        <v>28</v>
      </c>
      <c r="CL12" s="226"/>
      <c r="CM12" s="61" t="str">
        <f>IF(CO12=0," ",VLOOKUP(CO12,PROTOKOL!$A:$F,6))</f>
        <v xml:space="preserve"> </v>
      </c>
      <c r="CN12" s="62"/>
      <c r="CO12" s="62"/>
      <c r="CP12" s="62"/>
      <c r="CQ12" s="63" t="str">
        <f>IF(CO12=0," ",(VLOOKUP(CO12,PROTOKOL!$A$1:$E$28,2))*CP12)</f>
        <v xml:space="preserve"> </v>
      </c>
      <c r="CR12" s="64" t="str">
        <f t="shared" si="28"/>
        <v xml:space="preserve"> </v>
      </c>
      <c r="CS12" s="65" t="str">
        <f>IF(CO12=0," ",VLOOKUP(CO12,PROTOKOL!$A:$E,5,))</f>
        <v xml:space="preserve"> </v>
      </c>
      <c r="CT12" s="65"/>
      <c r="CU12" s="82" t="str">
        <f t="shared" si="82"/>
        <v xml:space="preserve"> </v>
      </c>
      <c r="CV12" s="61" t="str">
        <f>IF(CX12=0," ",VLOOKUP(CX12,PROTOKOL!$A:$F,6))</f>
        <v xml:space="preserve"> </v>
      </c>
      <c r="CW12" s="66"/>
      <c r="CX12" s="66"/>
      <c r="CY12" s="62"/>
      <c r="CZ12" s="63" t="str">
        <f>IF(CX12=0," ",(VLOOKUP(CX12,PROTOKOL!$A$1:$E$28,2))*CY12)</f>
        <v xml:space="preserve"> </v>
      </c>
      <c r="DA12" s="64" t="str">
        <f t="shared" si="29"/>
        <v xml:space="preserve"> </v>
      </c>
      <c r="DB12" s="65" t="str">
        <f>IF(CX12=0," ",VLOOKUP(CX12,PROTOKOL!$A:$E,5,))</f>
        <v xml:space="preserve"> </v>
      </c>
      <c r="DC12" s="82" t="str">
        <f t="shared" si="83"/>
        <v xml:space="preserve"> </v>
      </c>
      <c r="DD12" s="65">
        <f t="shared" si="84"/>
        <v>0</v>
      </c>
      <c r="DE12" s="82" t="str">
        <f t="shared" si="85"/>
        <v xml:space="preserve"> </v>
      </c>
      <c r="DF12" s="185" t="str">
        <f t="shared" ref="DF12" si="174">IF(CP11+CP12+CP13=7.5,"ü","û")</f>
        <v>û</v>
      </c>
      <c r="DG12" s="207">
        <v>28</v>
      </c>
      <c r="DH12" s="226"/>
      <c r="DI12" s="61" t="str">
        <f>IF(DK12=0," ",VLOOKUP(DK12,PROTOKOL!$A:$F,6))</f>
        <v xml:space="preserve"> </v>
      </c>
      <c r="DJ12" s="62"/>
      <c r="DK12" s="62"/>
      <c r="DL12" s="62"/>
      <c r="DM12" s="63" t="str">
        <f>IF(DK12=0," ",(VLOOKUP(DK12,PROTOKOL!$A$1:$E$28,2))*DL12)</f>
        <v xml:space="preserve"> </v>
      </c>
      <c r="DN12" s="64" t="str">
        <f t="shared" si="30"/>
        <v xml:space="preserve"> </v>
      </c>
      <c r="DO12" s="65" t="str">
        <f>IF(DK12=0," ",VLOOKUP(DK12,PROTOKOL!$A:$E,5,))</f>
        <v xml:space="preserve"> </v>
      </c>
      <c r="DP12" s="65"/>
      <c r="DQ12" s="82" t="str">
        <f t="shared" si="87"/>
        <v xml:space="preserve"> </v>
      </c>
      <c r="DR12" s="61" t="str">
        <f>IF(DT12=0," ",VLOOKUP(DT12,PROTOKOL!$A:$F,6))</f>
        <v xml:space="preserve"> </v>
      </c>
      <c r="DS12" s="66"/>
      <c r="DT12" s="66"/>
      <c r="DU12" s="62"/>
      <c r="DV12" s="63" t="str">
        <f>IF(DT12=0," ",(VLOOKUP(DT12,PROTOKOL!$A$1:$E$28,2))*DU12)</f>
        <v xml:space="preserve"> </v>
      </c>
      <c r="DW12" s="64" t="str">
        <f t="shared" si="31"/>
        <v xml:space="preserve"> </v>
      </c>
      <c r="DX12" s="65" t="str">
        <f>IF(DT12=0," ",VLOOKUP(DT12,PROTOKOL!$A:$E,5,))</f>
        <v xml:space="preserve"> </v>
      </c>
      <c r="DY12" s="82" t="str">
        <f t="shared" si="88"/>
        <v xml:space="preserve"> </v>
      </c>
      <c r="DZ12" s="65">
        <f t="shared" si="89"/>
        <v>0</v>
      </c>
      <c r="EA12" s="82" t="str">
        <f t="shared" si="90"/>
        <v xml:space="preserve"> </v>
      </c>
      <c r="EB12" s="185" t="str">
        <f t="shared" ref="EB12" si="175">IF(DL11+DL12+DL13=7.5,"ü","û")</f>
        <v>û</v>
      </c>
      <c r="EC12" s="207">
        <v>28</v>
      </c>
      <c r="ED12" s="226"/>
      <c r="EE12" s="61" t="str">
        <f>IF(EG12=0," ",VLOOKUP(EG12,PROTOKOL!$A:$F,6))</f>
        <v xml:space="preserve"> </v>
      </c>
      <c r="EF12" s="62"/>
      <c r="EG12" s="62"/>
      <c r="EH12" s="62"/>
      <c r="EI12" s="63" t="str">
        <f>IF(EG12=0," ",(VLOOKUP(EG12,PROTOKOL!$A$1:$E$28,2))*EH12)</f>
        <v xml:space="preserve"> </v>
      </c>
      <c r="EJ12" s="64" t="str">
        <f t="shared" si="32"/>
        <v xml:space="preserve"> </v>
      </c>
      <c r="EK12" s="65" t="str">
        <f>IF(EG12=0," ",VLOOKUP(EG12,PROTOKOL!$A:$E,5,))</f>
        <v xml:space="preserve"> </v>
      </c>
      <c r="EL12" s="65"/>
      <c r="EM12" s="82" t="str">
        <f t="shared" si="92"/>
        <v xml:space="preserve"> </v>
      </c>
      <c r="EN12" s="61" t="str">
        <f>IF(EP12=0," ",VLOOKUP(EP12,PROTOKOL!$A:$F,6))</f>
        <v xml:space="preserve"> </v>
      </c>
      <c r="EO12" s="66"/>
      <c r="EP12" s="66"/>
      <c r="EQ12" s="62"/>
      <c r="ER12" s="63" t="str">
        <f>IF(EP12=0," ",(VLOOKUP(EP12,PROTOKOL!$A$1:$E$28,2))*EQ12)</f>
        <v xml:space="preserve"> </v>
      </c>
      <c r="ES12" s="64" t="str">
        <f t="shared" si="33"/>
        <v xml:space="preserve"> </v>
      </c>
      <c r="ET12" s="65" t="str">
        <f>IF(EP12=0," ",VLOOKUP(EP12,PROTOKOL!$A:$E,5,))</f>
        <v xml:space="preserve"> </v>
      </c>
      <c r="EU12" s="82" t="str">
        <f t="shared" si="93"/>
        <v xml:space="preserve"> </v>
      </c>
      <c r="EV12" s="65">
        <f t="shared" si="94"/>
        <v>0</v>
      </c>
      <c r="EW12" s="82" t="str">
        <f t="shared" si="95"/>
        <v xml:space="preserve"> </v>
      </c>
      <c r="EX12" s="185" t="str">
        <f t="shared" ref="EX12" si="176">IF(EH11+EH12+EH13=7.5,"ü","û")</f>
        <v>û</v>
      </c>
      <c r="EY12" s="207">
        <v>28</v>
      </c>
      <c r="EZ12" s="226"/>
      <c r="FA12" s="61" t="str">
        <f>IF(FC12=0," ",VLOOKUP(FC12,PROTOKOL!$A:$F,6))</f>
        <v xml:space="preserve"> </v>
      </c>
      <c r="FB12" s="62"/>
      <c r="FC12" s="62"/>
      <c r="FD12" s="62"/>
      <c r="FE12" s="63" t="str">
        <f>IF(FC12=0," ",(VLOOKUP(FC12,PROTOKOL!$A$1:$E$28,2))*FD12)</f>
        <v xml:space="preserve"> </v>
      </c>
      <c r="FF12" s="64" t="str">
        <f t="shared" si="34"/>
        <v xml:space="preserve"> </v>
      </c>
      <c r="FG12" s="65" t="str">
        <f>IF(FC12=0," ",VLOOKUP(FC12,PROTOKOL!$A:$E,5,))</f>
        <v xml:space="preserve"> </v>
      </c>
      <c r="FH12" s="65"/>
      <c r="FI12" s="82" t="str">
        <f t="shared" si="97"/>
        <v xml:space="preserve"> </v>
      </c>
      <c r="FJ12" s="61" t="str">
        <f>IF(FL12=0," ",VLOOKUP(FL12,PROTOKOL!$A:$F,6))</f>
        <v xml:space="preserve"> </v>
      </c>
      <c r="FK12" s="66"/>
      <c r="FL12" s="66"/>
      <c r="FM12" s="62"/>
      <c r="FN12" s="63" t="str">
        <f>IF(FL12=0," ",(VLOOKUP(FL12,PROTOKOL!$A$1:$E$28,2))*FM12)</f>
        <v xml:space="preserve"> </v>
      </c>
      <c r="FO12" s="64" t="str">
        <f t="shared" si="35"/>
        <v xml:space="preserve"> </v>
      </c>
      <c r="FP12" s="65" t="str">
        <f>IF(FL12=0," ",VLOOKUP(FL12,PROTOKOL!$A:$E,5,))</f>
        <v xml:space="preserve"> </v>
      </c>
      <c r="FQ12" s="82" t="str">
        <f t="shared" si="98"/>
        <v xml:space="preserve"> </v>
      </c>
      <c r="FR12" s="65">
        <f t="shared" si="99"/>
        <v>0</v>
      </c>
      <c r="FS12" s="82" t="str">
        <f t="shared" si="100"/>
        <v xml:space="preserve"> </v>
      </c>
      <c r="FT12" s="185" t="str">
        <f t="shared" ref="FT12" si="177">IF(FD11+FD12+FD13=7.5,"ü","û")</f>
        <v>û</v>
      </c>
      <c r="FU12" s="207">
        <v>28</v>
      </c>
      <c r="FV12" s="226"/>
      <c r="FW12" s="61" t="str">
        <f>IF(FY12=0," ",VLOOKUP(FY12,PROTOKOL!$A:$F,6))</f>
        <v xml:space="preserve"> </v>
      </c>
      <c r="FX12" s="62"/>
      <c r="FY12" s="62"/>
      <c r="FZ12" s="62"/>
      <c r="GA12" s="63" t="str">
        <f>IF(FY12=0," ",(VLOOKUP(FY12,PROTOKOL!$A$1:$E$28,2))*FZ12)</f>
        <v xml:space="preserve"> </v>
      </c>
      <c r="GB12" s="64" t="str">
        <f t="shared" si="36"/>
        <v xml:space="preserve"> </v>
      </c>
      <c r="GC12" s="65" t="str">
        <f>IF(FY12=0," ",VLOOKUP(FY12,PROTOKOL!$A:$E,5,))</f>
        <v xml:space="preserve"> </v>
      </c>
      <c r="GD12" s="65"/>
      <c r="GE12" s="82" t="str">
        <f t="shared" si="102"/>
        <v xml:space="preserve"> </v>
      </c>
      <c r="GF12" s="61" t="str">
        <f>IF(GH12=0," ",VLOOKUP(GH12,PROTOKOL!$A:$F,6))</f>
        <v xml:space="preserve"> </v>
      </c>
      <c r="GG12" s="66"/>
      <c r="GH12" s="66"/>
      <c r="GI12" s="62"/>
      <c r="GJ12" s="63" t="str">
        <f>IF(GH12=0," ",(VLOOKUP(GH12,PROTOKOL!$A$1:$E$28,2))*GI12)</f>
        <v xml:space="preserve"> </v>
      </c>
      <c r="GK12" s="64" t="str">
        <f t="shared" si="37"/>
        <v xml:space="preserve"> </v>
      </c>
      <c r="GL12" s="65" t="str">
        <f>IF(GH12=0," ",VLOOKUP(GH12,PROTOKOL!$A:$E,5,))</f>
        <v xml:space="preserve"> </v>
      </c>
      <c r="GM12" s="82" t="str">
        <f t="shared" si="103"/>
        <v xml:space="preserve"> </v>
      </c>
      <c r="GN12" s="65">
        <f t="shared" si="104"/>
        <v>0</v>
      </c>
      <c r="GO12" s="82" t="str">
        <f t="shared" si="105"/>
        <v xml:space="preserve"> </v>
      </c>
      <c r="GP12" s="185" t="str">
        <f t="shared" ref="GP12" si="178">IF(FZ11+FZ12+FZ13=7.5,"ü","û")</f>
        <v>û</v>
      </c>
      <c r="GQ12" s="207">
        <v>28</v>
      </c>
      <c r="GR12" s="226"/>
      <c r="GS12" s="61" t="str">
        <f>IF(GU12=0," ",VLOOKUP(GU12,PROTOKOL!$A:$F,6))</f>
        <v xml:space="preserve"> </v>
      </c>
      <c r="GT12" s="62"/>
      <c r="GU12" s="62"/>
      <c r="GV12" s="62"/>
      <c r="GW12" s="63" t="str">
        <f>IF(GU12=0," ",(VLOOKUP(GU12,PROTOKOL!$A$1:$E$28,2))*GV12)</f>
        <v xml:space="preserve"> </v>
      </c>
      <c r="GX12" s="64" t="str">
        <f t="shared" si="38"/>
        <v xml:space="preserve"> </v>
      </c>
      <c r="GY12" s="65" t="str">
        <f>IF(GU12=0," ",VLOOKUP(GU12,PROTOKOL!$A:$E,5,))</f>
        <v xml:space="preserve"> </v>
      </c>
      <c r="GZ12" s="65"/>
      <c r="HA12" s="82" t="str">
        <f t="shared" si="107"/>
        <v xml:space="preserve"> </v>
      </c>
      <c r="HB12" s="61" t="str">
        <f>IF(HD12=0," ",VLOOKUP(HD12,PROTOKOL!$A:$F,6))</f>
        <v xml:space="preserve"> </v>
      </c>
      <c r="HC12" s="66"/>
      <c r="HD12" s="66"/>
      <c r="HE12" s="62"/>
      <c r="HF12" s="63" t="str">
        <f>IF(HD12=0," ",(VLOOKUP(HD12,PROTOKOL!$A$1:$E$28,2))*HE12)</f>
        <v xml:space="preserve"> </v>
      </c>
      <c r="HG12" s="64" t="str">
        <f t="shared" si="39"/>
        <v xml:space="preserve"> </v>
      </c>
      <c r="HH12" s="65" t="str">
        <f>IF(HD12=0," ",VLOOKUP(HD12,PROTOKOL!$A:$E,5,))</f>
        <v xml:space="preserve"> </v>
      </c>
      <c r="HI12" s="82" t="str">
        <f t="shared" si="108"/>
        <v xml:space="preserve"> </v>
      </c>
      <c r="HJ12" s="65">
        <f t="shared" si="109"/>
        <v>0</v>
      </c>
      <c r="HK12" s="82" t="str">
        <f t="shared" si="110"/>
        <v xml:space="preserve"> </v>
      </c>
      <c r="HL12" s="185" t="str">
        <f t="shared" ref="HL12" si="179">IF(GV11+GV12+GV13=7.5,"ü","û")</f>
        <v>û</v>
      </c>
      <c r="HM12" s="207">
        <v>28</v>
      </c>
      <c r="HN12" s="226"/>
      <c r="HO12" s="61" t="str">
        <f>IF(HQ12=0," ",VLOOKUP(HQ12,PROTOKOL!$A:$F,6))</f>
        <v xml:space="preserve"> </v>
      </c>
      <c r="HP12" s="62"/>
      <c r="HQ12" s="62"/>
      <c r="HR12" s="62"/>
      <c r="HS12" s="63" t="str">
        <f>IF(HQ12=0," ",(VLOOKUP(HQ12,PROTOKOL!$A$1:$E$28,2))*HR12)</f>
        <v xml:space="preserve"> </v>
      </c>
      <c r="HT12" s="64" t="str">
        <f t="shared" si="40"/>
        <v xml:space="preserve"> </v>
      </c>
      <c r="HU12" s="65" t="str">
        <f>IF(HQ12=0," ",VLOOKUP(HQ12,PROTOKOL!$A:$E,5,))</f>
        <v xml:space="preserve"> </v>
      </c>
      <c r="HV12" s="65"/>
      <c r="HW12" s="82" t="str">
        <f t="shared" si="112"/>
        <v xml:space="preserve"> </v>
      </c>
      <c r="HX12" s="61" t="str">
        <f>IF(HZ12=0," ",VLOOKUP(HZ12,PROTOKOL!$A:$F,6))</f>
        <v xml:space="preserve"> </v>
      </c>
      <c r="HY12" s="66"/>
      <c r="HZ12" s="66"/>
      <c r="IA12" s="62"/>
      <c r="IB12" s="63" t="str">
        <f>IF(HZ12=0," ",(VLOOKUP(HZ12,PROTOKOL!$A$1:$E$28,2))*IA12)</f>
        <v xml:space="preserve"> </v>
      </c>
      <c r="IC12" s="64" t="str">
        <f t="shared" si="41"/>
        <v xml:space="preserve"> </v>
      </c>
      <c r="ID12" s="65" t="str">
        <f>IF(HZ12=0," ",VLOOKUP(HZ12,PROTOKOL!$A:$E,5,))</f>
        <v xml:space="preserve"> </v>
      </c>
      <c r="IE12" s="82" t="str">
        <f t="shared" si="113"/>
        <v xml:space="preserve"> </v>
      </c>
      <c r="IF12" s="65">
        <f t="shared" si="114"/>
        <v>0</v>
      </c>
      <c r="IG12" s="82" t="str">
        <f t="shared" si="115"/>
        <v xml:space="preserve"> </v>
      </c>
      <c r="IH12" s="185" t="str">
        <f t="shared" ref="IH12" si="180">IF(HR11+HR12+HR13=7.5,"ü","û")</f>
        <v>û</v>
      </c>
      <c r="II12" s="207">
        <v>28</v>
      </c>
      <c r="IJ12" s="226"/>
      <c r="IK12" s="61" t="str">
        <f>IF(IM12=0," ",VLOOKUP(IM12,PROTOKOL!$A:$F,6))</f>
        <v xml:space="preserve"> </v>
      </c>
      <c r="IL12" s="62"/>
      <c r="IM12" s="62"/>
      <c r="IN12" s="62"/>
      <c r="IO12" s="63" t="str">
        <f>IF(IM12=0," ",(VLOOKUP(IM12,PROTOKOL!$A$1:$E$28,2))*IN12)</f>
        <v xml:space="preserve"> </v>
      </c>
      <c r="IP12" s="64" t="str">
        <f t="shared" si="42"/>
        <v xml:space="preserve"> </v>
      </c>
      <c r="IQ12" s="65" t="str">
        <f>IF(IM12=0," ",VLOOKUP(IM12,PROTOKOL!$A:$E,5,))</f>
        <v xml:space="preserve"> </v>
      </c>
      <c r="IR12" s="65"/>
      <c r="IS12" s="82" t="str">
        <f t="shared" si="117"/>
        <v xml:space="preserve"> </v>
      </c>
      <c r="IT12" s="61" t="str">
        <f>IF(IV12=0," ",VLOOKUP(IV12,PROTOKOL!$A:$F,6))</f>
        <v xml:space="preserve"> </v>
      </c>
      <c r="IU12" s="66"/>
      <c r="IV12" s="66"/>
      <c r="IW12" s="62"/>
      <c r="IX12" s="63" t="str">
        <f>IF(IV12=0," ",(VLOOKUP(IV12,PROTOKOL!$A$1:$E$28,2))*IW12)</f>
        <v xml:space="preserve"> </v>
      </c>
      <c r="IY12" s="64" t="str">
        <f t="shared" si="43"/>
        <v xml:space="preserve"> </v>
      </c>
      <c r="IZ12" s="65" t="str">
        <f>IF(IV12=0," ",VLOOKUP(IV12,PROTOKOL!$A:$E,5,))</f>
        <v xml:space="preserve"> </v>
      </c>
      <c r="JA12" s="82" t="str">
        <f t="shared" si="118"/>
        <v xml:space="preserve"> </v>
      </c>
      <c r="JB12" s="65">
        <f t="shared" si="119"/>
        <v>0</v>
      </c>
      <c r="JC12" s="82" t="str">
        <f t="shared" si="120"/>
        <v xml:space="preserve"> </v>
      </c>
      <c r="JD12" s="185" t="str">
        <f t="shared" ref="JD12" si="181">IF(IN11+IN12+IN13=7.5,"ü","û")</f>
        <v>û</v>
      </c>
      <c r="JE12" s="207">
        <v>28</v>
      </c>
      <c r="JF12" s="226"/>
      <c r="JG12" s="61" t="str">
        <f>IF(JI12=0," ",VLOOKUP(JI12,PROTOKOL!$A:$F,6))</f>
        <v xml:space="preserve"> </v>
      </c>
      <c r="JH12" s="62"/>
      <c r="JI12" s="62"/>
      <c r="JJ12" s="62"/>
      <c r="JK12" s="63" t="str">
        <f>IF(JI12=0," ",(VLOOKUP(JI12,PROTOKOL!$A$1:$E$28,2))*JJ12)</f>
        <v xml:space="preserve"> </v>
      </c>
      <c r="JL12" s="64" t="str">
        <f t="shared" si="44"/>
        <v xml:space="preserve"> </v>
      </c>
      <c r="JM12" s="65" t="str">
        <f>IF(JI12=0," ",VLOOKUP(JI12,PROTOKOL!$A:$E,5,))</f>
        <v xml:space="preserve"> </v>
      </c>
      <c r="JN12" s="65"/>
      <c r="JO12" s="82" t="str">
        <f t="shared" si="122"/>
        <v xml:space="preserve"> </v>
      </c>
      <c r="JP12" s="61" t="str">
        <f>IF(JR12=0," ",VLOOKUP(JR12,PROTOKOL!$A:$F,6))</f>
        <v xml:space="preserve"> </v>
      </c>
      <c r="JQ12" s="66"/>
      <c r="JR12" s="66"/>
      <c r="JS12" s="62"/>
      <c r="JT12" s="63" t="str">
        <f>IF(JR12=0," ",(VLOOKUP(JR12,PROTOKOL!$A$1:$E$28,2))*JS12)</f>
        <v xml:space="preserve"> </v>
      </c>
      <c r="JU12" s="64" t="str">
        <f t="shared" si="45"/>
        <v xml:space="preserve"> </v>
      </c>
      <c r="JV12" s="65" t="str">
        <f>IF(JR12=0," ",VLOOKUP(JR12,PROTOKOL!$A:$E,5,))</f>
        <v xml:space="preserve"> </v>
      </c>
      <c r="JW12" s="82" t="str">
        <f t="shared" si="123"/>
        <v xml:space="preserve"> </v>
      </c>
      <c r="JX12" s="65">
        <f t="shared" si="124"/>
        <v>0</v>
      </c>
      <c r="JY12" s="82" t="str">
        <f t="shared" si="125"/>
        <v xml:space="preserve"> </v>
      </c>
      <c r="JZ12" s="185" t="str">
        <f t="shared" ref="JZ12" si="182">IF(JJ11+JJ12+JJ13=7.5,"ü","û")</f>
        <v>û</v>
      </c>
      <c r="KA12" s="207">
        <v>28</v>
      </c>
      <c r="KB12" s="226"/>
      <c r="KC12" s="61" t="str">
        <f>IF(KE12=0," ",VLOOKUP(KE12,PROTOKOL!$A:$F,6))</f>
        <v xml:space="preserve"> </v>
      </c>
      <c r="KD12" s="62"/>
      <c r="KE12" s="62"/>
      <c r="KF12" s="62"/>
      <c r="KG12" s="63" t="str">
        <f>IF(KE12=0," ",(VLOOKUP(KE12,PROTOKOL!$A$1:$E$28,2))*KF12)</f>
        <v xml:space="preserve"> </v>
      </c>
      <c r="KH12" s="64" t="str">
        <f t="shared" si="46"/>
        <v xml:space="preserve"> </v>
      </c>
      <c r="KI12" s="65" t="str">
        <f>IF(KE12=0," ",VLOOKUP(KE12,PROTOKOL!$A:$E,5,))</f>
        <v xml:space="preserve"> </v>
      </c>
      <c r="KJ12" s="65"/>
      <c r="KK12" s="82" t="str">
        <f t="shared" si="127"/>
        <v xml:space="preserve"> </v>
      </c>
      <c r="KL12" s="61" t="str">
        <f>IF(KN12=0," ",VLOOKUP(KN12,PROTOKOL!$A:$F,6))</f>
        <v xml:space="preserve"> </v>
      </c>
      <c r="KM12" s="66"/>
      <c r="KN12" s="66"/>
      <c r="KO12" s="62"/>
      <c r="KP12" s="63" t="str">
        <f>IF(KN12=0," ",(VLOOKUP(KN12,PROTOKOL!$A$1:$E$28,2))*KO12)</f>
        <v xml:space="preserve"> </v>
      </c>
      <c r="KQ12" s="64" t="str">
        <f t="shared" si="47"/>
        <v xml:space="preserve"> </v>
      </c>
      <c r="KR12" s="65" t="str">
        <f>IF(KN12=0," ",VLOOKUP(KN12,PROTOKOL!$A:$E,5,))</f>
        <v xml:space="preserve"> </v>
      </c>
      <c r="KS12" s="82" t="str">
        <f t="shared" si="128"/>
        <v xml:space="preserve"> </v>
      </c>
      <c r="KT12" s="65">
        <f t="shared" si="129"/>
        <v>0</v>
      </c>
      <c r="KU12" s="82" t="str">
        <f t="shared" si="130"/>
        <v xml:space="preserve"> </v>
      </c>
      <c r="KV12" s="185" t="str">
        <f t="shared" ref="KV12" si="183">IF(KF11+KF12+KF13=7.5,"ü","û")</f>
        <v>û</v>
      </c>
      <c r="KW12" s="207">
        <v>28</v>
      </c>
      <c r="KX12" s="226"/>
      <c r="KY12" s="61" t="str">
        <f>IF(LA12=0," ",VLOOKUP(LA12,PROTOKOL!$A:$F,6))</f>
        <v xml:space="preserve"> </v>
      </c>
      <c r="KZ12" s="62"/>
      <c r="LA12" s="62"/>
      <c r="LB12" s="62"/>
      <c r="LC12" s="63" t="str">
        <f>IF(LA12=0," ",(VLOOKUP(LA12,PROTOKOL!$A$1:$E$28,2))*LB12)</f>
        <v xml:space="preserve"> </v>
      </c>
      <c r="LD12" s="64" t="str">
        <f t="shared" si="48"/>
        <v xml:space="preserve"> </v>
      </c>
      <c r="LE12" s="65" t="str">
        <f>IF(LA12=0," ",VLOOKUP(LA12,PROTOKOL!$A:$E,5,))</f>
        <v xml:space="preserve"> </v>
      </c>
      <c r="LF12" s="65"/>
      <c r="LG12" s="82" t="str">
        <f t="shared" si="132"/>
        <v xml:space="preserve"> </v>
      </c>
      <c r="LH12" s="61" t="str">
        <f>IF(LJ12=0," ",VLOOKUP(LJ12,PROTOKOL!$A:$F,6))</f>
        <v xml:space="preserve"> </v>
      </c>
      <c r="LI12" s="66"/>
      <c r="LJ12" s="66"/>
      <c r="LK12" s="62"/>
      <c r="LL12" s="63" t="str">
        <f>IF(LJ12=0," ",(VLOOKUP(LJ12,PROTOKOL!$A$1:$E$28,2))*LK12)</f>
        <v xml:space="preserve"> </v>
      </c>
      <c r="LM12" s="64" t="str">
        <f t="shared" si="49"/>
        <v xml:space="preserve"> </v>
      </c>
      <c r="LN12" s="65" t="str">
        <f>IF(LJ12=0," ",VLOOKUP(LJ12,PROTOKOL!$A:$E,5,))</f>
        <v xml:space="preserve"> </v>
      </c>
      <c r="LO12" s="82" t="str">
        <f t="shared" si="133"/>
        <v xml:space="preserve"> </v>
      </c>
      <c r="LP12" s="65">
        <f t="shared" si="134"/>
        <v>0</v>
      </c>
      <c r="LQ12" s="82" t="str">
        <f t="shared" si="135"/>
        <v xml:space="preserve"> </v>
      </c>
      <c r="LR12" s="185" t="str">
        <f t="shared" ref="LR12" si="184">IF(LB11+LB12+LB13=7.5,"ü","û")</f>
        <v>û</v>
      </c>
      <c r="LS12" s="207">
        <v>28</v>
      </c>
      <c r="LT12" s="226"/>
      <c r="LU12" s="61" t="str">
        <f>IF(LW12=0," ",VLOOKUP(LW12,PROTOKOL!$A:$F,6))</f>
        <v xml:space="preserve"> </v>
      </c>
      <c r="LV12" s="62"/>
      <c r="LW12" s="62"/>
      <c r="LX12" s="62"/>
      <c r="LY12" s="63" t="str">
        <f>IF(LW12=0," ",(VLOOKUP(LW12,PROTOKOL!$A$1:$E$28,2))*LX12)</f>
        <v xml:space="preserve"> </v>
      </c>
      <c r="LZ12" s="64" t="str">
        <f t="shared" si="50"/>
        <v xml:space="preserve"> </v>
      </c>
      <c r="MA12" s="65" t="str">
        <f>IF(LW12=0," ",VLOOKUP(LW12,PROTOKOL!$A:$E,5,))</f>
        <v xml:space="preserve"> </v>
      </c>
      <c r="MB12" s="65"/>
      <c r="MC12" s="82" t="str">
        <f t="shared" si="137"/>
        <v xml:space="preserve"> </v>
      </c>
      <c r="MD12" s="61" t="str">
        <f>IF(MF12=0," ",VLOOKUP(MF12,PROTOKOL!$A:$F,6))</f>
        <v xml:space="preserve"> </v>
      </c>
      <c r="ME12" s="66"/>
      <c r="MF12" s="66"/>
      <c r="MG12" s="62"/>
      <c r="MH12" s="63" t="str">
        <f>IF(MF12=0," ",(VLOOKUP(MF12,PROTOKOL!$A$1:$E$28,2))*MG12)</f>
        <v xml:space="preserve"> </v>
      </c>
      <c r="MI12" s="64" t="str">
        <f t="shared" si="51"/>
        <v xml:space="preserve"> </v>
      </c>
      <c r="MJ12" s="65" t="str">
        <f>IF(MF12=0," ",VLOOKUP(MF12,PROTOKOL!$A:$E,5,))</f>
        <v xml:space="preserve"> </v>
      </c>
      <c r="MK12" s="82" t="str">
        <f t="shared" si="138"/>
        <v xml:space="preserve"> </v>
      </c>
      <c r="ML12" s="65">
        <f t="shared" si="139"/>
        <v>0</v>
      </c>
      <c r="MM12" s="82" t="str">
        <f t="shared" si="140"/>
        <v xml:space="preserve"> </v>
      </c>
      <c r="MN12" s="185" t="str">
        <f t="shared" ref="MN12" si="185">IF(LX11+LX12+LX13=7.5,"ü","û")</f>
        <v>û</v>
      </c>
      <c r="MO12" s="207">
        <v>28</v>
      </c>
      <c r="MP12" s="226"/>
      <c r="MQ12" s="61" t="str">
        <f>IF(MS12=0," ",VLOOKUP(MS12,PROTOKOL!$A:$F,6))</f>
        <v xml:space="preserve"> </v>
      </c>
      <c r="MR12" s="62"/>
      <c r="MS12" s="62"/>
      <c r="MT12" s="62"/>
      <c r="MU12" s="63" t="str">
        <f>IF(MS12=0," ",(VLOOKUP(MS12,PROTOKOL!$A$1:$E$28,2))*MT12)</f>
        <v xml:space="preserve"> </v>
      </c>
      <c r="MV12" s="64" t="str">
        <f t="shared" si="52"/>
        <v xml:space="preserve"> </v>
      </c>
      <c r="MW12" s="65" t="str">
        <f>IF(MS12=0," ",VLOOKUP(MS12,PROTOKOL!$A:$E,5,))</f>
        <v xml:space="preserve"> </v>
      </c>
      <c r="MX12" s="65"/>
      <c r="MY12" s="82" t="str">
        <f t="shared" si="142"/>
        <v xml:space="preserve"> </v>
      </c>
      <c r="MZ12" s="61" t="str">
        <f>IF(NB12=0," ",VLOOKUP(NB12,PROTOKOL!$A:$F,6))</f>
        <v xml:space="preserve"> </v>
      </c>
      <c r="NA12" s="66"/>
      <c r="NB12" s="66"/>
      <c r="NC12" s="62"/>
      <c r="ND12" s="63" t="str">
        <f>IF(NB12=0," ",(VLOOKUP(NB12,PROTOKOL!$A$1:$E$28,2))*NC12)</f>
        <v xml:space="preserve"> </v>
      </c>
      <c r="NE12" s="64" t="str">
        <f t="shared" si="53"/>
        <v xml:space="preserve"> </v>
      </c>
      <c r="NF12" s="65" t="str">
        <f>IF(NB12=0," ",VLOOKUP(NB12,PROTOKOL!$A:$E,5,))</f>
        <v xml:space="preserve"> </v>
      </c>
      <c r="NG12" s="82" t="str">
        <f t="shared" si="143"/>
        <v xml:space="preserve"> </v>
      </c>
      <c r="NH12" s="65">
        <f t="shared" si="144"/>
        <v>0</v>
      </c>
      <c r="NI12" s="82" t="str">
        <f t="shared" si="145"/>
        <v xml:space="preserve"> </v>
      </c>
      <c r="NJ12" s="185" t="str">
        <f t="shared" ref="NJ12" si="186">IF(MT11+MT12+MT13=7.5,"ü","û")</f>
        <v>û</v>
      </c>
      <c r="NK12" s="207">
        <v>28</v>
      </c>
      <c r="NL12" s="226"/>
      <c r="NM12" s="61" t="str">
        <f>IF(NO12=0," ",VLOOKUP(NO12,PROTOKOL!$A:$F,6))</f>
        <v xml:space="preserve"> </v>
      </c>
      <c r="NN12" s="62"/>
      <c r="NO12" s="62"/>
      <c r="NP12" s="62"/>
      <c r="NQ12" s="63" t="str">
        <f>IF(NO12=0," ",(VLOOKUP(NO12,PROTOKOL!$A$1:$E$28,2))*NP12)</f>
        <v xml:space="preserve"> </v>
      </c>
      <c r="NR12" s="64" t="str">
        <f t="shared" si="54"/>
        <v xml:space="preserve"> </v>
      </c>
      <c r="NS12" s="65" t="str">
        <f>IF(NO12=0," ",VLOOKUP(NO12,PROTOKOL!$A:$E,5,))</f>
        <v xml:space="preserve"> </v>
      </c>
      <c r="NT12" s="65"/>
      <c r="NU12" s="82" t="str">
        <f t="shared" si="147"/>
        <v xml:space="preserve"> </v>
      </c>
      <c r="NV12" s="61" t="str">
        <f>IF(NX12=0," ",VLOOKUP(NX12,PROTOKOL!$A:$F,6))</f>
        <v xml:space="preserve"> </v>
      </c>
      <c r="NW12" s="66"/>
      <c r="NX12" s="66"/>
      <c r="NY12" s="62"/>
      <c r="NZ12" s="63" t="str">
        <f>IF(NX12=0," ",(VLOOKUP(NX12,PROTOKOL!$A$1:$E$28,2))*NY12)</f>
        <v xml:space="preserve"> </v>
      </c>
      <c r="OA12" s="64" t="str">
        <f t="shared" si="55"/>
        <v xml:space="preserve"> </v>
      </c>
      <c r="OB12" s="65" t="str">
        <f>IF(NX12=0," ",VLOOKUP(NX12,PROTOKOL!$A:$E,5,))</f>
        <v xml:space="preserve"> </v>
      </c>
      <c r="OC12" s="82" t="str">
        <f t="shared" si="148"/>
        <v xml:space="preserve"> </v>
      </c>
      <c r="OD12" s="65">
        <f t="shared" si="149"/>
        <v>0</v>
      </c>
      <c r="OE12" s="82" t="str">
        <f t="shared" si="150"/>
        <v xml:space="preserve"> </v>
      </c>
      <c r="OF12" s="185" t="str">
        <f t="shared" ref="OF12" si="187">IF(NP11+NP12+NP13=7.5,"ü","û")</f>
        <v>û</v>
      </c>
      <c r="OG12" s="207">
        <v>28</v>
      </c>
      <c r="OH12" s="226"/>
      <c r="OI12" s="61" t="str">
        <f>IF(OK12=0," ",VLOOKUP(OK12,PROTOKOL!$A:$F,6))</f>
        <v xml:space="preserve"> </v>
      </c>
      <c r="OJ12" s="62"/>
      <c r="OK12" s="62"/>
      <c r="OL12" s="62"/>
      <c r="OM12" s="63" t="str">
        <f>IF(OK12=0," ",(VLOOKUP(OK12,PROTOKOL!$A$1:$E$28,2))*OL12)</f>
        <v xml:space="preserve"> </v>
      </c>
      <c r="ON12" s="64" t="str">
        <f t="shared" si="56"/>
        <v xml:space="preserve"> </v>
      </c>
      <c r="OO12" s="65" t="str">
        <f>IF(OK12=0," ",VLOOKUP(OK12,PROTOKOL!$A:$E,5,))</f>
        <v xml:space="preserve"> </v>
      </c>
      <c r="OP12" s="65"/>
      <c r="OQ12" s="82" t="str">
        <f t="shared" si="152"/>
        <v xml:space="preserve"> </v>
      </c>
      <c r="OR12" s="61" t="str">
        <f>IF(OT12=0," ",VLOOKUP(OT12,PROTOKOL!$A:$F,6))</f>
        <v xml:space="preserve"> </v>
      </c>
      <c r="OS12" s="66"/>
      <c r="OT12" s="66"/>
      <c r="OU12" s="62"/>
      <c r="OV12" s="63" t="str">
        <f>IF(OT12=0," ",(VLOOKUP(OT12,PROTOKOL!$A$1:$E$28,2))*OU12)</f>
        <v xml:space="preserve"> </v>
      </c>
      <c r="OW12" s="64" t="str">
        <f t="shared" si="57"/>
        <v xml:space="preserve"> </v>
      </c>
      <c r="OX12" s="65" t="str">
        <f>IF(OT12=0," ",VLOOKUP(OT12,PROTOKOL!$A:$E,5,))</f>
        <v xml:space="preserve"> </v>
      </c>
      <c r="OY12" s="82" t="str">
        <f t="shared" si="153"/>
        <v xml:space="preserve"> </v>
      </c>
      <c r="OZ12" s="65">
        <f t="shared" si="154"/>
        <v>0</v>
      </c>
      <c r="PA12" s="82" t="str">
        <f t="shared" si="155"/>
        <v xml:space="preserve"> </v>
      </c>
      <c r="PB12" s="185" t="str">
        <f t="shared" ref="PB12" si="188">IF(OL11+OL12+OL13=7.5,"ü","û")</f>
        <v>û</v>
      </c>
      <c r="PC12" s="207">
        <v>28</v>
      </c>
      <c r="PD12" s="226"/>
      <c r="PE12" s="61" t="str">
        <f>IF(PG12=0," ",VLOOKUP(PG12,PROTOKOL!$A:$F,6))</f>
        <v xml:space="preserve"> </v>
      </c>
      <c r="PF12" s="62"/>
      <c r="PG12" s="62"/>
      <c r="PH12" s="62"/>
      <c r="PI12" s="63" t="str">
        <f>IF(PG12=0," ",(VLOOKUP(PG12,PROTOKOL!$A$1:$E$28,2))*PH12)</f>
        <v xml:space="preserve"> </v>
      </c>
      <c r="PJ12" s="64" t="str">
        <f t="shared" si="58"/>
        <v xml:space="preserve"> </v>
      </c>
      <c r="PK12" s="65" t="str">
        <f>IF(PG12=0," ",VLOOKUP(PG12,PROTOKOL!$A:$E,5,))</f>
        <v xml:space="preserve"> </v>
      </c>
      <c r="PL12" s="65"/>
      <c r="PM12" s="82" t="str">
        <f t="shared" si="157"/>
        <v xml:space="preserve"> </v>
      </c>
      <c r="PN12" s="61" t="str">
        <f>IF(PP12=0," ",VLOOKUP(PP12,PROTOKOL!$A:$F,6))</f>
        <v xml:space="preserve"> </v>
      </c>
      <c r="PO12" s="66"/>
      <c r="PP12" s="66"/>
      <c r="PQ12" s="62"/>
      <c r="PR12" s="63" t="str">
        <f>IF(PP12=0," ",(VLOOKUP(PP12,PROTOKOL!$A$1:$E$28,2))*PQ12)</f>
        <v xml:space="preserve"> </v>
      </c>
      <c r="PS12" s="64" t="str">
        <f t="shared" si="59"/>
        <v xml:space="preserve"> </v>
      </c>
      <c r="PT12" s="65" t="str">
        <f>IF(PP12=0," ",VLOOKUP(PP12,PROTOKOL!$A:$E,5,))</f>
        <v xml:space="preserve"> </v>
      </c>
      <c r="PU12" s="82" t="str">
        <f t="shared" si="158"/>
        <v xml:space="preserve"> </v>
      </c>
      <c r="PV12" s="65">
        <f t="shared" si="159"/>
        <v>0</v>
      </c>
      <c r="PW12" s="82" t="str">
        <f t="shared" si="160"/>
        <v xml:space="preserve"> </v>
      </c>
      <c r="PX12" s="185" t="str">
        <f t="shared" ref="PX12" si="189">IF(PH11+PH12+PH13=7.5,"ü","û")</f>
        <v>û</v>
      </c>
      <c r="PY12" s="207">
        <v>28</v>
      </c>
      <c r="PZ12" s="226"/>
      <c r="QA12" s="61" t="str">
        <f>IF(QC12=0," ",VLOOKUP(QC12,PROTOKOL!$A:$F,6))</f>
        <v xml:space="preserve"> </v>
      </c>
      <c r="QB12" s="62"/>
      <c r="QC12" s="62"/>
      <c r="QD12" s="62"/>
      <c r="QE12" s="63" t="str">
        <f>IF(QC12=0," ",(VLOOKUP(QC12,PROTOKOL!$A$1:$E$28,2))*QD12)</f>
        <v xml:space="preserve"> </v>
      </c>
      <c r="QF12" s="64" t="str">
        <f t="shared" si="60"/>
        <v xml:space="preserve"> </v>
      </c>
      <c r="QG12" s="65" t="str">
        <f>IF(QC12=0," ",VLOOKUP(QC12,PROTOKOL!$A:$E,5,))</f>
        <v xml:space="preserve"> </v>
      </c>
      <c r="QH12" s="65"/>
      <c r="QI12" s="82" t="str">
        <f t="shared" si="162"/>
        <v xml:space="preserve"> </v>
      </c>
      <c r="QJ12" s="61" t="str">
        <f>IF(QL12=0," ",VLOOKUP(QL12,PROTOKOL!$A:$F,6))</f>
        <v xml:space="preserve"> </v>
      </c>
      <c r="QK12" s="66"/>
      <c r="QL12" s="66"/>
      <c r="QM12" s="62"/>
      <c r="QN12" s="63" t="str">
        <f>IF(QL12=0," ",(VLOOKUP(QL12,PROTOKOL!$A$1:$E$28,2))*QM12)</f>
        <v xml:space="preserve"> </v>
      </c>
      <c r="QO12" s="64" t="str">
        <f t="shared" si="61"/>
        <v xml:space="preserve"> </v>
      </c>
      <c r="QP12" s="65" t="str">
        <f>IF(QL12=0," ",VLOOKUP(QL12,PROTOKOL!$A:$E,5,))</f>
        <v xml:space="preserve"> </v>
      </c>
      <c r="QQ12" s="82" t="str">
        <f t="shared" si="163"/>
        <v xml:space="preserve"> </v>
      </c>
      <c r="QR12" s="65">
        <f t="shared" si="164"/>
        <v>0</v>
      </c>
      <c r="QS12" s="82" t="str">
        <f t="shared" si="165"/>
        <v xml:space="preserve"> </v>
      </c>
      <c r="QT12" s="185" t="str">
        <f t="shared" ref="QT12" si="190">IF(QD11+QD12+QD13=7.5,"ü","û")</f>
        <v>û</v>
      </c>
      <c r="QU12" s="207">
        <v>28</v>
      </c>
      <c r="QV12" s="226"/>
      <c r="QW12" s="61" t="str">
        <f>IF(QY12=0," ",VLOOKUP(QY12,PROTOKOL!$A:$F,6))</f>
        <v xml:space="preserve"> </v>
      </c>
      <c r="QX12" s="62"/>
      <c r="QY12" s="62"/>
      <c r="QZ12" s="62"/>
      <c r="RA12" s="63" t="str">
        <f>IF(QY12=0," ",(VLOOKUP(QY12,PROTOKOL!$A$1:$E$28,2))*QZ12)</f>
        <v xml:space="preserve"> </v>
      </c>
      <c r="RB12" s="64" t="str">
        <f t="shared" si="62"/>
        <v xml:space="preserve"> </v>
      </c>
      <c r="RC12" s="65" t="str">
        <f>IF(QY12=0," ",VLOOKUP(QY12,PROTOKOL!$A:$E,5,))</f>
        <v xml:space="preserve"> </v>
      </c>
      <c r="RD12" s="65"/>
      <c r="RE12" s="82" t="str">
        <f t="shared" si="167"/>
        <v xml:space="preserve"> </v>
      </c>
      <c r="RF12" s="61" t="str">
        <f>IF(RH12=0," ",VLOOKUP(RH12,PROTOKOL!$A:$F,6))</f>
        <v xml:space="preserve"> </v>
      </c>
      <c r="RG12" s="66"/>
      <c r="RH12" s="66"/>
      <c r="RI12" s="62"/>
      <c r="RJ12" s="63" t="str">
        <f>IF(RH12=0," ",(VLOOKUP(RH12,PROTOKOL!$A$1:$E$28,2))*RI12)</f>
        <v xml:space="preserve"> </v>
      </c>
      <c r="RK12" s="64" t="str">
        <f t="shared" si="63"/>
        <v xml:space="preserve"> </v>
      </c>
      <c r="RL12" s="65" t="str">
        <f>IF(RH12=0," ",VLOOKUP(RH12,PROTOKOL!$A:$E,5,))</f>
        <v xml:space="preserve"> </v>
      </c>
      <c r="RM12" s="82" t="str">
        <f t="shared" si="168"/>
        <v xml:space="preserve"> </v>
      </c>
      <c r="RN12" s="65">
        <f t="shared" si="169"/>
        <v>0</v>
      </c>
      <c r="RO12" s="82" t="str">
        <f t="shared" si="170"/>
        <v xml:space="preserve"> </v>
      </c>
      <c r="RP12" s="185" t="str">
        <f t="shared" ref="RP12" si="191">IF(QZ11+QZ12+QZ13=7.5,"ü","û")</f>
        <v>û</v>
      </c>
    </row>
    <row r="13" spans="1:484" ht="14.4" thickBot="1">
      <c r="A13" s="207">
        <v>28</v>
      </c>
      <c r="B13" s="226"/>
      <c r="C13" s="61" t="str">
        <f>IF(E13=0," ",VLOOKUP(E13,PROTOKOL!$A:$F,6))</f>
        <v xml:space="preserve"> </v>
      </c>
      <c r="D13" s="62"/>
      <c r="E13" s="62"/>
      <c r="F13" s="62"/>
      <c r="G13" s="63" t="str">
        <f>IF(E13=0," ",(VLOOKUP(E13,PROTOKOL!$A$1:$E$28,2))*F13)</f>
        <v xml:space="preserve"> </v>
      </c>
      <c r="H13" s="64" t="str">
        <f t="shared" si="20"/>
        <v xml:space="preserve"> </v>
      </c>
      <c r="I13" s="65" t="str">
        <f>IF(E13=0," ",VLOOKUP(E13,PROTOKOL!$A:$E,5,))</f>
        <v xml:space="preserve"> </v>
      </c>
      <c r="J13" s="65"/>
      <c r="K13" s="82" t="str">
        <f t="shared" si="64"/>
        <v xml:space="preserve"> </v>
      </c>
      <c r="L13" s="61" t="str">
        <f>IF(N13=0," ",VLOOKUP(N13,PROTOKOL!$A:$F,6))</f>
        <v xml:space="preserve"> </v>
      </c>
      <c r="M13" s="66"/>
      <c r="N13" s="66"/>
      <c r="O13" s="62"/>
      <c r="P13" s="63" t="str">
        <f>IF(N13=0," ",(VLOOKUP(N13,PROTOKOL!$A$1:$E$28,2))*O13)</f>
        <v xml:space="preserve"> </v>
      </c>
      <c r="Q13" s="64" t="str">
        <f t="shared" si="21"/>
        <v xml:space="preserve"> </v>
      </c>
      <c r="R13" s="65" t="str">
        <f>IF(N13=0," ",VLOOKUP(N13,PROTOKOL!$A:$E,5,))</f>
        <v xml:space="preserve"> </v>
      </c>
      <c r="S13" s="82" t="str">
        <f t="shared" si="65"/>
        <v xml:space="preserve"> </v>
      </c>
      <c r="T13" s="65">
        <f t="shared" si="66"/>
        <v>0</v>
      </c>
      <c r="U13" s="82" t="str">
        <f t="shared" si="67"/>
        <v xml:space="preserve"> </v>
      </c>
      <c r="V13" s="117"/>
      <c r="W13" s="207">
        <v>28</v>
      </c>
      <c r="X13" s="226"/>
      <c r="Y13" s="61" t="str">
        <f>IF(AA13=0," ",VLOOKUP(AA13,PROTOKOL!$A:$F,6))</f>
        <v xml:space="preserve"> </v>
      </c>
      <c r="Z13" s="62"/>
      <c r="AA13" s="62"/>
      <c r="AB13" s="62"/>
      <c r="AC13" s="63" t="str">
        <f>IF(AA13=0," ",(VLOOKUP(AA13,PROTOKOL!$A$1:$E$28,2))*AB13)</f>
        <v xml:space="preserve"> </v>
      </c>
      <c r="AD13" s="64" t="str">
        <f t="shared" si="22"/>
        <v xml:space="preserve"> </v>
      </c>
      <c r="AE13" s="65" t="str">
        <f>IF(AA13=0," ",VLOOKUP(AA13,PROTOKOL!$A:$E,5,))</f>
        <v xml:space="preserve"> </v>
      </c>
      <c r="AF13" s="65"/>
      <c r="AG13" s="82" t="str">
        <f t="shared" si="68"/>
        <v xml:space="preserve"> </v>
      </c>
      <c r="AH13" s="61" t="str">
        <f>IF(AJ13=0," ",VLOOKUP(AJ13,PROTOKOL!$A:$F,6))</f>
        <v xml:space="preserve"> </v>
      </c>
      <c r="AI13" s="66"/>
      <c r="AJ13" s="66"/>
      <c r="AK13" s="62"/>
      <c r="AL13" s="63" t="str">
        <f>IF(AJ13=0," ",(VLOOKUP(AJ13,PROTOKOL!$A$1:$E$28,2))*AK13)</f>
        <v xml:space="preserve"> </v>
      </c>
      <c r="AM13" s="64" t="str">
        <f t="shared" si="23"/>
        <v xml:space="preserve"> </v>
      </c>
      <c r="AN13" s="65" t="str">
        <f>IF(AJ13=0," ",VLOOKUP(AJ13,PROTOKOL!$A:$E,5,))</f>
        <v xml:space="preserve"> </v>
      </c>
      <c r="AO13" s="82" t="str">
        <f t="shared" si="69"/>
        <v xml:space="preserve"> </v>
      </c>
      <c r="AP13" s="65">
        <f t="shared" si="70"/>
        <v>0</v>
      </c>
      <c r="AQ13" s="82" t="str">
        <f t="shared" si="71"/>
        <v xml:space="preserve"> </v>
      </c>
      <c r="AR13" s="117"/>
      <c r="AS13" s="207">
        <v>28</v>
      </c>
      <c r="AT13" s="226"/>
      <c r="AU13" s="61" t="str">
        <f>IF(AW13=0," ",VLOOKUP(AW13,PROTOKOL!$A:$F,6))</f>
        <v xml:space="preserve"> </v>
      </c>
      <c r="AV13" s="62"/>
      <c r="AW13" s="62"/>
      <c r="AX13" s="62"/>
      <c r="AY13" s="63" t="str">
        <f>IF(AW13=0," ",(VLOOKUP(AW13,PROTOKOL!$A$1:$E$28,2))*AX13)</f>
        <v xml:space="preserve"> </v>
      </c>
      <c r="AZ13" s="64" t="str">
        <f t="shared" si="24"/>
        <v xml:space="preserve"> </v>
      </c>
      <c r="BA13" s="65" t="str">
        <f>IF(AW13=0," ",VLOOKUP(AW13,PROTOKOL!$A:$E,5,))</f>
        <v xml:space="preserve"> </v>
      </c>
      <c r="BB13" s="65"/>
      <c r="BC13" s="82" t="str">
        <f t="shared" si="72"/>
        <v xml:space="preserve"> </v>
      </c>
      <c r="BD13" s="61" t="str">
        <f>IF(BF13=0," ",VLOOKUP(BF13,PROTOKOL!$A:$F,6))</f>
        <v xml:space="preserve"> </v>
      </c>
      <c r="BE13" s="66"/>
      <c r="BF13" s="66"/>
      <c r="BG13" s="62"/>
      <c r="BH13" s="63" t="str">
        <f>IF(BF13=0," ",(VLOOKUP(BF13,PROTOKOL!$A$1:$E$28,2))*BG13)</f>
        <v xml:space="preserve"> </v>
      </c>
      <c r="BI13" s="64" t="str">
        <f t="shared" si="25"/>
        <v xml:space="preserve"> </v>
      </c>
      <c r="BJ13" s="65" t="str">
        <f>IF(BF13=0," ",VLOOKUP(BF13,PROTOKOL!$A:$E,5,))</f>
        <v xml:space="preserve"> </v>
      </c>
      <c r="BK13" s="82" t="str">
        <f t="shared" si="73"/>
        <v xml:space="preserve"> </v>
      </c>
      <c r="BL13" s="65">
        <f t="shared" si="74"/>
        <v>0</v>
      </c>
      <c r="BM13" s="82" t="str">
        <f t="shared" si="75"/>
        <v xml:space="preserve"> </v>
      </c>
      <c r="BN13" s="117"/>
      <c r="BO13" s="207">
        <v>28</v>
      </c>
      <c r="BP13" s="226"/>
      <c r="BQ13" s="61" t="str">
        <f>IF(BS13=0," ",VLOOKUP(BS13,PROTOKOL!$A:$F,6))</f>
        <v xml:space="preserve"> </v>
      </c>
      <c r="BR13" s="62"/>
      <c r="BS13" s="62"/>
      <c r="BT13" s="62"/>
      <c r="BU13" s="63" t="str">
        <f>IF(BS13=0," ",(VLOOKUP(BS13,PROTOKOL!$A$1:$E$28,2))*BT13)</f>
        <v xml:space="preserve"> </v>
      </c>
      <c r="BV13" s="64" t="str">
        <f t="shared" si="26"/>
        <v xml:space="preserve"> </v>
      </c>
      <c r="BW13" s="65" t="str">
        <f>IF(BS13=0," ",VLOOKUP(BS13,PROTOKOL!$A:$E,5,))</f>
        <v xml:space="preserve"> </v>
      </c>
      <c r="BX13" s="65"/>
      <c r="BY13" s="82" t="str">
        <f t="shared" si="77"/>
        <v xml:space="preserve"> </v>
      </c>
      <c r="BZ13" s="61" t="str">
        <f>IF(CB13=0," ",VLOOKUP(CB13,PROTOKOL!$A:$F,6))</f>
        <v xml:space="preserve"> </v>
      </c>
      <c r="CA13" s="66"/>
      <c r="CB13" s="66"/>
      <c r="CC13" s="62"/>
      <c r="CD13" s="63" t="str">
        <f>IF(CB13=0," ",(VLOOKUP(CB13,PROTOKOL!$A$1:$E$28,2))*CC13)</f>
        <v xml:space="preserve"> </v>
      </c>
      <c r="CE13" s="64" t="str">
        <f t="shared" si="27"/>
        <v xml:space="preserve"> </v>
      </c>
      <c r="CF13" s="65" t="str">
        <f>IF(CB13=0," ",VLOOKUP(CB13,PROTOKOL!$A:$E,5,))</f>
        <v xml:space="preserve"> </v>
      </c>
      <c r="CG13" s="82" t="str">
        <f t="shared" si="78"/>
        <v xml:space="preserve"> </v>
      </c>
      <c r="CH13" s="65">
        <f t="shared" si="79"/>
        <v>0</v>
      </c>
      <c r="CI13" s="82" t="str">
        <f t="shared" si="80"/>
        <v xml:space="preserve"> </v>
      </c>
      <c r="CJ13" s="117"/>
      <c r="CK13" s="207">
        <v>28</v>
      </c>
      <c r="CL13" s="226"/>
      <c r="CM13" s="61" t="str">
        <f>IF(CO13=0," ",VLOOKUP(CO13,PROTOKOL!$A:$F,6))</f>
        <v xml:space="preserve"> </v>
      </c>
      <c r="CN13" s="62"/>
      <c r="CO13" s="62"/>
      <c r="CP13" s="62"/>
      <c r="CQ13" s="63" t="str">
        <f>IF(CO13=0," ",(VLOOKUP(CO13,PROTOKOL!$A$1:$E$28,2))*CP13)</f>
        <v xml:space="preserve"> </v>
      </c>
      <c r="CR13" s="64" t="str">
        <f t="shared" si="28"/>
        <v xml:space="preserve"> </v>
      </c>
      <c r="CS13" s="65" t="str">
        <f>IF(CO13=0," ",VLOOKUP(CO13,PROTOKOL!$A:$E,5,))</f>
        <v xml:space="preserve"> </v>
      </c>
      <c r="CT13" s="65"/>
      <c r="CU13" s="82" t="str">
        <f t="shared" si="82"/>
        <v xml:space="preserve"> </v>
      </c>
      <c r="CV13" s="61" t="str">
        <f>IF(CX13=0," ",VLOOKUP(CX13,PROTOKOL!$A:$F,6))</f>
        <v xml:space="preserve"> </v>
      </c>
      <c r="CW13" s="66"/>
      <c r="CX13" s="66"/>
      <c r="CY13" s="62"/>
      <c r="CZ13" s="63" t="str">
        <f>IF(CX13=0," ",(VLOOKUP(CX13,PROTOKOL!$A$1:$E$28,2))*CY13)</f>
        <v xml:space="preserve"> </v>
      </c>
      <c r="DA13" s="64" t="str">
        <f t="shared" si="29"/>
        <v xml:space="preserve"> </v>
      </c>
      <c r="DB13" s="65" t="str">
        <f>IF(CX13=0," ",VLOOKUP(CX13,PROTOKOL!$A:$E,5,))</f>
        <v xml:space="preserve"> </v>
      </c>
      <c r="DC13" s="82" t="str">
        <f t="shared" si="83"/>
        <v xml:space="preserve"> </v>
      </c>
      <c r="DD13" s="65">
        <f t="shared" si="84"/>
        <v>0</v>
      </c>
      <c r="DE13" s="82" t="str">
        <f t="shared" si="85"/>
        <v xml:space="preserve"> </v>
      </c>
      <c r="DF13" s="117"/>
      <c r="DG13" s="207">
        <v>28</v>
      </c>
      <c r="DH13" s="226"/>
      <c r="DI13" s="61" t="str">
        <f>IF(DK13=0," ",VLOOKUP(DK13,PROTOKOL!$A:$F,6))</f>
        <v xml:space="preserve"> </v>
      </c>
      <c r="DJ13" s="62"/>
      <c r="DK13" s="62"/>
      <c r="DL13" s="62"/>
      <c r="DM13" s="63" t="str">
        <f>IF(DK13=0," ",(VLOOKUP(DK13,PROTOKOL!$A$1:$E$28,2))*DL13)</f>
        <v xml:space="preserve"> </v>
      </c>
      <c r="DN13" s="64" t="str">
        <f t="shared" si="30"/>
        <v xml:space="preserve"> </v>
      </c>
      <c r="DO13" s="65" t="str">
        <f>IF(DK13=0," ",VLOOKUP(DK13,PROTOKOL!$A:$E,5,))</f>
        <v xml:space="preserve"> </v>
      </c>
      <c r="DP13" s="65"/>
      <c r="DQ13" s="82" t="str">
        <f t="shared" si="87"/>
        <v xml:space="preserve"> </v>
      </c>
      <c r="DR13" s="61" t="str">
        <f>IF(DT13=0," ",VLOOKUP(DT13,PROTOKOL!$A:$F,6))</f>
        <v xml:space="preserve"> </v>
      </c>
      <c r="DS13" s="66"/>
      <c r="DT13" s="66"/>
      <c r="DU13" s="62"/>
      <c r="DV13" s="63" t="str">
        <f>IF(DT13=0," ",(VLOOKUP(DT13,PROTOKOL!$A$1:$E$28,2))*DU13)</f>
        <v xml:space="preserve"> </v>
      </c>
      <c r="DW13" s="64" t="str">
        <f t="shared" si="31"/>
        <v xml:space="preserve"> </v>
      </c>
      <c r="DX13" s="65" t="str">
        <f>IF(DT13=0," ",VLOOKUP(DT13,PROTOKOL!$A:$E,5,))</f>
        <v xml:space="preserve"> </v>
      </c>
      <c r="DY13" s="82" t="str">
        <f t="shared" si="88"/>
        <v xml:space="preserve"> </v>
      </c>
      <c r="DZ13" s="65">
        <f t="shared" si="89"/>
        <v>0</v>
      </c>
      <c r="EA13" s="82" t="str">
        <f t="shared" si="90"/>
        <v xml:space="preserve"> </v>
      </c>
      <c r="EB13" s="117"/>
      <c r="EC13" s="207">
        <v>28</v>
      </c>
      <c r="ED13" s="226"/>
      <c r="EE13" s="61" t="str">
        <f>IF(EG13=0," ",VLOOKUP(EG13,PROTOKOL!$A:$F,6))</f>
        <v xml:space="preserve"> </v>
      </c>
      <c r="EF13" s="62"/>
      <c r="EG13" s="62"/>
      <c r="EH13" s="62"/>
      <c r="EI13" s="63" t="str">
        <f>IF(EG13=0," ",(VLOOKUP(EG13,PROTOKOL!$A$1:$E$28,2))*EH13)</f>
        <v xml:space="preserve"> </v>
      </c>
      <c r="EJ13" s="64" t="str">
        <f t="shared" si="32"/>
        <v xml:space="preserve"> </v>
      </c>
      <c r="EK13" s="65" t="str">
        <f>IF(EG13=0," ",VLOOKUP(EG13,PROTOKOL!$A:$E,5,))</f>
        <v xml:space="preserve"> </v>
      </c>
      <c r="EL13" s="65"/>
      <c r="EM13" s="82" t="str">
        <f t="shared" si="92"/>
        <v xml:space="preserve"> </v>
      </c>
      <c r="EN13" s="61" t="str">
        <f>IF(EP13=0," ",VLOOKUP(EP13,PROTOKOL!$A:$F,6))</f>
        <v xml:space="preserve"> </v>
      </c>
      <c r="EO13" s="66"/>
      <c r="EP13" s="66"/>
      <c r="EQ13" s="62"/>
      <c r="ER13" s="63" t="str">
        <f>IF(EP13=0," ",(VLOOKUP(EP13,PROTOKOL!$A$1:$E$28,2))*EQ13)</f>
        <v xml:space="preserve"> </v>
      </c>
      <c r="ES13" s="64" t="str">
        <f t="shared" si="33"/>
        <v xml:space="preserve"> </v>
      </c>
      <c r="ET13" s="65" t="str">
        <f>IF(EP13=0," ",VLOOKUP(EP13,PROTOKOL!$A:$E,5,))</f>
        <v xml:space="preserve"> </v>
      </c>
      <c r="EU13" s="82" t="str">
        <f t="shared" si="93"/>
        <v xml:space="preserve"> </v>
      </c>
      <c r="EV13" s="65">
        <f t="shared" si="94"/>
        <v>0</v>
      </c>
      <c r="EW13" s="82" t="str">
        <f t="shared" si="95"/>
        <v xml:space="preserve"> </v>
      </c>
      <c r="EX13" s="117"/>
      <c r="EY13" s="207">
        <v>28</v>
      </c>
      <c r="EZ13" s="226"/>
      <c r="FA13" s="61" t="str">
        <f>IF(FC13=0," ",VLOOKUP(FC13,PROTOKOL!$A:$F,6))</f>
        <v xml:space="preserve"> </v>
      </c>
      <c r="FB13" s="62"/>
      <c r="FC13" s="62"/>
      <c r="FD13" s="62"/>
      <c r="FE13" s="63" t="str">
        <f>IF(FC13=0," ",(VLOOKUP(FC13,PROTOKOL!$A$1:$E$28,2))*FD13)</f>
        <v xml:space="preserve"> </v>
      </c>
      <c r="FF13" s="64" t="str">
        <f t="shared" si="34"/>
        <v xml:space="preserve"> </v>
      </c>
      <c r="FG13" s="65" t="str">
        <f>IF(FC13=0," ",VLOOKUP(FC13,PROTOKOL!$A:$E,5,))</f>
        <v xml:space="preserve"> </v>
      </c>
      <c r="FH13" s="65"/>
      <c r="FI13" s="82" t="str">
        <f t="shared" si="97"/>
        <v xml:space="preserve"> </v>
      </c>
      <c r="FJ13" s="61" t="str">
        <f>IF(FL13=0," ",VLOOKUP(FL13,PROTOKOL!$A:$F,6))</f>
        <v xml:space="preserve"> </v>
      </c>
      <c r="FK13" s="66"/>
      <c r="FL13" s="66"/>
      <c r="FM13" s="62"/>
      <c r="FN13" s="63" t="str">
        <f>IF(FL13=0," ",(VLOOKUP(FL13,PROTOKOL!$A$1:$E$28,2))*FM13)</f>
        <v xml:space="preserve"> </v>
      </c>
      <c r="FO13" s="64" t="str">
        <f t="shared" si="35"/>
        <v xml:space="preserve"> </v>
      </c>
      <c r="FP13" s="65" t="str">
        <f>IF(FL13=0," ",VLOOKUP(FL13,PROTOKOL!$A:$E,5,))</f>
        <v xml:space="preserve"> </v>
      </c>
      <c r="FQ13" s="82" t="str">
        <f t="shared" si="98"/>
        <v xml:space="preserve"> </v>
      </c>
      <c r="FR13" s="65">
        <f t="shared" si="99"/>
        <v>0</v>
      </c>
      <c r="FS13" s="82" t="str">
        <f t="shared" si="100"/>
        <v xml:space="preserve"> </v>
      </c>
      <c r="FT13" s="117"/>
      <c r="FU13" s="207">
        <v>28</v>
      </c>
      <c r="FV13" s="226"/>
      <c r="FW13" s="61" t="str">
        <f>IF(FY13=0," ",VLOOKUP(FY13,PROTOKOL!$A:$F,6))</f>
        <v xml:space="preserve"> </v>
      </c>
      <c r="FX13" s="62"/>
      <c r="FY13" s="62"/>
      <c r="FZ13" s="62"/>
      <c r="GA13" s="63" t="str">
        <f>IF(FY13=0," ",(VLOOKUP(FY13,PROTOKOL!$A$1:$E$28,2))*FZ13)</f>
        <v xml:space="preserve"> </v>
      </c>
      <c r="GB13" s="64" t="str">
        <f t="shared" si="36"/>
        <v xml:space="preserve"> </v>
      </c>
      <c r="GC13" s="65" t="str">
        <f>IF(FY13=0," ",VLOOKUP(FY13,PROTOKOL!$A:$E,5,))</f>
        <v xml:space="preserve"> </v>
      </c>
      <c r="GD13" s="65"/>
      <c r="GE13" s="82" t="str">
        <f t="shared" si="102"/>
        <v xml:space="preserve"> </v>
      </c>
      <c r="GF13" s="61" t="str">
        <f>IF(GH13=0," ",VLOOKUP(GH13,PROTOKOL!$A:$F,6))</f>
        <v xml:space="preserve"> </v>
      </c>
      <c r="GG13" s="66"/>
      <c r="GH13" s="66"/>
      <c r="GI13" s="62"/>
      <c r="GJ13" s="63" t="str">
        <f>IF(GH13=0," ",(VLOOKUP(GH13,PROTOKOL!$A$1:$E$28,2))*GI13)</f>
        <v xml:space="preserve"> </v>
      </c>
      <c r="GK13" s="64" t="str">
        <f t="shared" si="37"/>
        <v xml:space="preserve"> </v>
      </c>
      <c r="GL13" s="65" t="str">
        <f>IF(GH13=0," ",VLOOKUP(GH13,PROTOKOL!$A:$E,5,))</f>
        <v xml:space="preserve"> </v>
      </c>
      <c r="GM13" s="82" t="str">
        <f t="shared" si="103"/>
        <v xml:space="preserve"> </v>
      </c>
      <c r="GN13" s="65">
        <f t="shared" si="104"/>
        <v>0</v>
      </c>
      <c r="GO13" s="82" t="str">
        <f t="shared" si="105"/>
        <v xml:space="preserve"> </v>
      </c>
      <c r="GP13" s="117"/>
      <c r="GQ13" s="207">
        <v>28</v>
      </c>
      <c r="GR13" s="226"/>
      <c r="GS13" s="61" t="str">
        <f>IF(GU13=0," ",VLOOKUP(GU13,PROTOKOL!$A:$F,6))</f>
        <v xml:space="preserve"> </v>
      </c>
      <c r="GT13" s="62"/>
      <c r="GU13" s="62"/>
      <c r="GV13" s="62"/>
      <c r="GW13" s="63" t="str">
        <f>IF(GU13=0," ",(VLOOKUP(GU13,PROTOKOL!$A$1:$E$28,2))*GV13)</f>
        <v xml:space="preserve"> </v>
      </c>
      <c r="GX13" s="64" t="str">
        <f t="shared" si="38"/>
        <v xml:space="preserve"> </v>
      </c>
      <c r="GY13" s="65" t="str">
        <f>IF(GU13=0," ",VLOOKUP(GU13,PROTOKOL!$A:$E,5,))</f>
        <v xml:space="preserve"> </v>
      </c>
      <c r="GZ13" s="65"/>
      <c r="HA13" s="82" t="str">
        <f t="shared" si="107"/>
        <v xml:space="preserve"> </v>
      </c>
      <c r="HB13" s="61" t="str">
        <f>IF(HD13=0," ",VLOOKUP(HD13,PROTOKOL!$A:$F,6))</f>
        <v xml:space="preserve"> </v>
      </c>
      <c r="HC13" s="66"/>
      <c r="HD13" s="66"/>
      <c r="HE13" s="62"/>
      <c r="HF13" s="63" t="str">
        <f>IF(HD13=0," ",(VLOOKUP(HD13,PROTOKOL!$A$1:$E$28,2))*HE13)</f>
        <v xml:space="preserve"> </v>
      </c>
      <c r="HG13" s="64" t="str">
        <f t="shared" si="39"/>
        <v xml:space="preserve"> </v>
      </c>
      <c r="HH13" s="65" t="str">
        <f>IF(HD13=0," ",VLOOKUP(HD13,PROTOKOL!$A:$E,5,))</f>
        <v xml:space="preserve"> </v>
      </c>
      <c r="HI13" s="82" t="str">
        <f t="shared" si="108"/>
        <v xml:space="preserve"> </v>
      </c>
      <c r="HJ13" s="65">
        <f t="shared" si="109"/>
        <v>0</v>
      </c>
      <c r="HK13" s="82" t="str">
        <f t="shared" si="110"/>
        <v xml:space="preserve"> </v>
      </c>
      <c r="HL13" s="117"/>
      <c r="HM13" s="207">
        <v>28</v>
      </c>
      <c r="HN13" s="226"/>
      <c r="HO13" s="61" t="str">
        <f>IF(HQ13=0," ",VLOOKUP(HQ13,PROTOKOL!$A:$F,6))</f>
        <v xml:space="preserve"> </v>
      </c>
      <c r="HP13" s="62"/>
      <c r="HQ13" s="62"/>
      <c r="HR13" s="62"/>
      <c r="HS13" s="63" t="str">
        <f>IF(HQ13=0," ",(VLOOKUP(HQ13,PROTOKOL!$A$1:$E$28,2))*HR13)</f>
        <v xml:space="preserve"> </v>
      </c>
      <c r="HT13" s="64" t="str">
        <f t="shared" si="40"/>
        <v xml:space="preserve"> </v>
      </c>
      <c r="HU13" s="65" t="str">
        <f>IF(HQ13=0," ",VLOOKUP(HQ13,PROTOKOL!$A:$E,5,))</f>
        <v xml:space="preserve"> </v>
      </c>
      <c r="HV13" s="65"/>
      <c r="HW13" s="82" t="str">
        <f t="shared" si="112"/>
        <v xml:space="preserve"> </v>
      </c>
      <c r="HX13" s="61" t="str">
        <f>IF(HZ13=0," ",VLOOKUP(HZ13,PROTOKOL!$A:$F,6))</f>
        <v xml:space="preserve"> </v>
      </c>
      <c r="HY13" s="66"/>
      <c r="HZ13" s="66"/>
      <c r="IA13" s="62"/>
      <c r="IB13" s="63" t="str">
        <f>IF(HZ13=0," ",(VLOOKUP(HZ13,PROTOKOL!$A$1:$E$28,2))*IA13)</f>
        <v xml:space="preserve"> </v>
      </c>
      <c r="IC13" s="64" t="str">
        <f t="shared" si="41"/>
        <v xml:space="preserve"> </v>
      </c>
      <c r="ID13" s="65" t="str">
        <f>IF(HZ13=0," ",VLOOKUP(HZ13,PROTOKOL!$A:$E,5,))</f>
        <v xml:space="preserve"> </v>
      </c>
      <c r="IE13" s="82" t="str">
        <f t="shared" si="113"/>
        <v xml:space="preserve"> </v>
      </c>
      <c r="IF13" s="65">
        <f t="shared" si="114"/>
        <v>0</v>
      </c>
      <c r="IG13" s="82" t="str">
        <f t="shared" si="115"/>
        <v xml:space="preserve"> </v>
      </c>
      <c r="IH13" s="117"/>
      <c r="II13" s="207">
        <v>28</v>
      </c>
      <c r="IJ13" s="226"/>
      <c r="IK13" s="61" t="str">
        <f>IF(IM13=0," ",VLOOKUP(IM13,PROTOKOL!$A:$F,6))</f>
        <v xml:space="preserve"> </v>
      </c>
      <c r="IL13" s="62"/>
      <c r="IM13" s="62"/>
      <c r="IN13" s="62"/>
      <c r="IO13" s="63" t="str">
        <f>IF(IM13=0," ",(VLOOKUP(IM13,PROTOKOL!$A$1:$E$28,2))*IN13)</f>
        <v xml:space="preserve"> </v>
      </c>
      <c r="IP13" s="64" t="str">
        <f t="shared" si="42"/>
        <v xml:space="preserve"> </v>
      </c>
      <c r="IQ13" s="65" t="str">
        <f>IF(IM13=0," ",VLOOKUP(IM13,PROTOKOL!$A:$E,5,))</f>
        <v xml:space="preserve"> </v>
      </c>
      <c r="IR13" s="65"/>
      <c r="IS13" s="82" t="str">
        <f t="shared" si="117"/>
        <v xml:space="preserve"> </v>
      </c>
      <c r="IT13" s="61" t="str">
        <f>IF(IV13=0," ",VLOOKUP(IV13,PROTOKOL!$A:$F,6))</f>
        <v xml:space="preserve"> </v>
      </c>
      <c r="IU13" s="66"/>
      <c r="IV13" s="66"/>
      <c r="IW13" s="62"/>
      <c r="IX13" s="63" t="str">
        <f>IF(IV13=0," ",(VLOOKUP(IV13,PROTOKOL!$A$1:$E$28,2))*IW13)</f>
        <v xml:space="preserve"> </v>
      </c>
      <c r="IY13" s="64" t="str">
        <f t="shared" si="43"/>
        <v xml:space="preserve"> </v>
      </c>
      <c r="IZ13" s="65" t="str">
        <f>IF(IV13=0," ",VLOOKUP(IV13,PROTOKOL!$A:$E,5,))</f>
        <v xml:space="preserve"> </v>
      </c>
      <c r="JA13" s="82" t="str">
        <f t="shared" si="118"/>
        <v xml:space="preserve"> </v>
      </c>
      <c r="JB13" s="65">
        <f t="shared" si="119"/>
        <v>0</v>
      </c>
      <c r="JC13" s="82" t="str">
        <f t="shared" si="120"/>
        <v xml:space="preserve"> </v>
      </c>
      <c r="JD13" s="117"/>
      <c r="JE13" s="207">
        <v>28</v>
      </c>
      <c r="JF13" s="226"/>
      <c r="JG13" s="61" t="str">
        <f>IF(JI13=0," ",VLOOKUP(JI13,PROTOKOL!$A:$F,6))</f>
        <v xml:space="preserve"> </v>
      </c>
      <c r="JH13" s="62"/>
      <c r="JI13" s="62"/>
      <c r="JJ13" s="62"/>
      <c r="JK13" s="63" t="str">
        <f>IF(JI13=0," ",(VLOOKUP(JI13,PROTOKOL!$A$1:$E$28,2))*JJ13)</f>
        <v xml:space="preserve"> </v>
      </c>
      <c r="JL13" s="64" t="str">
        <f t="shared" si="44"/>
        <v xml:space="preserve"> </v>
      </c>
      <c r="JM13" s="65" t="str">
        <f>IF(JI13=0," ",VLOOKUP(JI13,PROTOKOL!$A:$E,5,))</f>
        <v xml:space="preserve"> </v>
      </c>
      <c r="JN13" s="65"/>
      <c r="JO13" s="82" t="str">
        <f t="shared" si="122"/>
        <v xml:space="preserve"> </v>
      </c>
      <c r="JP13" s="61" t="str">
        <f>IF(JR13=0," ",VLOOKUP(JR13,PROTOKOL!$A:$F,6))</f>
        <v xml:space="preserve"> </v>
      </c>
      <c r="JQ13" s="66"/>
      <c r="JR13" s="66"/>
      <c r="JS13" s="62"/>
      <c r="JT13" s="63" t="str">
        <f>IF(JR13=0," ",(VLOOKUP(JR13,PROTOKOL!$A$1:$E$28,2))*JS13)</f>
        <v xml:space="preserve"> </v>
      </c>
      <c r="JU13" s="64" t="str">
        <f t="shared" si="45"/>
        <v xml:space="preserve"> </v>
      </c>
      <c r="JV13" s="65" t="str">
        <f>IF(JR13=0," ",VLOOKUP(JR13,PROTOKOL!$A:$E,5,))</f>
        <v xml:space="preserve"> </v>
      </c>
      <c r="JW13" s="82" t="str">
        <f t="shared" si="123"/>
        <v xml:space="preserve"> </v>
      </c>
      <c r="JX13" s="65">
        <f t="shared" si="124"/>
        <v>0</v>
      </c>
      <c r="JY13" s="82" t="str">
        <f t="shared" si="125"/>
        <v xml:space="preserve"> </v>
      </c>
      <c r="JZ13" s="117"/>
      <c r="KA13" s="207">
        <v>28</v>
      </c>
      <c r="KB13" s="226"/>
      <c r="KC13" s="61" t="str">
        <f>IF(KE13=0," ",VLOOKUP(KE13,PROTOKOL!$A:$F,6))</f>
        <v xml:space="preserve"> </v>
      </c>
      <c r="KD13" s="62"/>
      <c r="KE13" s="62"/>
      <c r="KF13" s="62"/>
      <c r="KG13" s="63" t="str">
        <f>IF(KE13=0," ",(VLOOKUP(KE13,PROTOKOL!$A$1:$E$28,2))*KF13)</f>
        <v xml:space="preserve"> </v>
      </c>
      <c r="KH13" s="64" t="str">
        <f t="shared" si="46"/>
        <v xml:space="preserve"> </v>
      </c>
      <c r="KI13" s="65" t="str">
        <f>IF(KE13=0," ",VLOOKUP(KE13,PROTOKOL!$A:$E,5,))</f>
        <v xml:space="preserve"> </v>
      </c>
      <c r="KJ13" s="65"/>
      <c r="KK13" s="82" t="str">
        <f t="shared" si="127"/>
        <v xml:space="preserve"> </v>
      </c>
      <c r="KL13" s="61" t="str">
        <f>IF(KN13=0," ",VLOOKUP(KN13,PROTOKOL!$A:$F,6))</f>
        <v xml:space="preserve"> </v>
      </c>
      <c r="KM13" s="66"/>
      <c r="KN13" s="66"/>
      <c r="KO13" s="62"/>
      <c r="KP13" s="63" t="str">
        <f>IF(KN13=0," ",(VLOOKUP(KN13,PROTOKOL!$A$1:$E$28,2))*KO13)</f>
        <v xml:space="preserve"> </v>
      </c>
      <c r="KQ13" s="64" t="str">
        <f t="shared" si="47"/>
        <v xml:space="preserve"> </v>
      </c>
      <c r="KR13" s="65" t="str">
        <f>IF(KN13=0," ",VLOOKUP(KN13,PROTOKOL!$A:$E,5,))</f>
        <v xml:space="preserve"> </v>
      </c>
      <c r="KS13" s="82" t="str">
        <f t="shared" si="128"/>
        <v xml:space="preserve"> </v>
      </c>
      <c r="KT13" s="65">
        <f t="shared" si="129"/>
        <v>0</v>
      </c>
      <c r="KU13" s="82" t="str">
        <f t="shared" si="130"/>
        <v xml:space="preserve"> </v>
      </c>
      <c r="KV13" s="117"/>
      <c r="KW13" s="207">
        <v>28</v>
      </c>
      <c r="KX13" s="226"/>
      <c r="KY13" s="61" t="str">
        <f>IF(LA13=0," ",VLOOKUP(LA13,PROTOKOL!$A:$F,6))</f>
        <v xml:space="preserve"> </v>
      </c>
      <c r="KZ13" s="62"/>
      <c r="LA13" s="62"/>
      <c r="LB13" s="62"/>
      <c r="LC13" s="63" t="str">
        <f>IF(LA13=0," ",(VLOOKUP(LA13,PROTOKOL!$A$1:$E$28,2))*LB13)</f>
        <v xml:space="preserve"> </v>
      </c>
      <c r="LD13" s="64" t="str">
        <f t="shared" si="48"/>
        <v xml:space="preserve"> </v>
      </c>
      <c r="LE13" s="65" t="str">
        <f>IF(LA13=0," ",VLOOKUP(LA13,PROTOKOL!$A:$E,5,))</f>
        <v xml:space="preserve"> </v>
      </c>
      <c r="LF13" s="65"/>
      <c r="LG13" s="82" t="str">
        <f t="shared" si="132"/>
        <v xml:space="preserve"> </v>
      </c>
      <c r="LH13" s="61" t="str">
        <f>IF(LJ13=0," ",VLOOKUP(LJ13,PROTOKOL!$A:$F,6))</f>
        <v xml:space="preserve"> </v>
      </c>
      <c r="LI13" s="66"/>
      <c r="LJ13" s="66"/>
      <c r="LK13" s="62"/>
      <c r="LL13" s="63" t="str">
        <f>IF(LJ13=0," ",(VLOOKUP(LJ13,PROTOKOL!$A$1:$E$28,2))*LK13)</f>
        <v xml:space="preserve"> </v>
      </c>
      <c r="LM13" s="64" t="str">
        <f t="shared" si="49"/>
        <v xml:space="preserve"> </v>
      </c>
      <c r="LN13" s="65" t="str">
        <f>IF(LJ13=0," ",VLOOKUP(LJ13,PROTOKOL!$A:$E,5,))</f>
        <v xml:space="preserve"> </v>
      </c>
      <c r="LO13" s="82" t="str">
        <f t="shared" si="133"/>
        <v xml:space="preserve"> </v>
      </c>
      <c r="LP13" s="65">
        <f t="shared" si="134"/>
        <v>0</v>
      </c>
      <c r="LQ13" s="82" t="str">
        <f t="shared" si="135"/>
        <v xml:space="preserve"> </v>
      </c>
      <c r="LR13" s="117"/>
      <c r="LS13" s="207">
        <v>28</v>
      </c>
      <c r="LT13" s="226"/>
      <c r="LU13" s="61" t="str">
        <f>IF(LW13=0," ",VLOOKUP(LW13,PROTOKOL!$A:$F,6))</f>
        <v xml:space="preserve"> </v>
      </c>
      <c r="LV13" s="62"/>
      <c r="LW13" s="62"/>
      <c r="LX13" s="62"/>
      <c r="LY13" s="63" t="str">
        <f>IF(LW13=0," ",(VLOOKUP(LW13,PROTOKOL!$A$1:$E$28,2))*LX13)</f>
        <v xml:space="preserve"> </v>
      </c>
      <c r="LZ13" s="64" t="str">
        <f t="shared" si="50"/>
        <v xml:space="preserve"> </v>
      </c>
      <c r="MA13" s="65" t="str">
        <f>IF(LW13=0," ",VLOOKUP(LW13,PROTOKOL!$A:$E,5,))</f>
        <v xml:space="preserve"> </v>
      </c>
      <c r="MB13" s="65"/>
      <c r="MC13" s="82" t="str">
        <f t="shared" si="137"/>
        <v xml:space="preserve"> </v>
      </c>
      <c r="MD13" s="61" t="str">
        <f>IF(MF13=0," ",VLOOKUP(MF13,PROTOKOL!$A:$F,6))</f>
        <v xml:space="preserve"> </v>
      </c>
      <c r="ME13" s="66"/>
      <c r="MF13" s="66"/>
      <c r="MG13" s="62"/>
      <c r="MH13" s="63" t="str">
        <f>IF(MF13=0," ",(VLOOKUP(MF13,PROTOKOL!$A$1:$E$28,2))*MG13)</f>
        <v xml:space="preserve"> </v>
      </c>
      <c r="MI13" s="64" t="str">
        <f t="shared" si="51"/>
        <v xml:space="preserve"> </v>
      </c>
      <c r="MJ13" s="65" t="str">
        <f>IF(MF13=0," ",VLOOKUP(MF13,PROTOKOL!$A:$E,5,))</f>
        <v xml:space="preserve"> </v>
      </c>
      <c r="MK13" s="82" t="str">
        <f t="shared" si="138"/>
        <v xml:space="preserve"> </v>
      </c>
      <c r="ML13" s="65">
        <f t="shared" si="139"/>
        <v>0</v>
      </c>
      <c r="MM13" s="82" t="str">
        <f t="shared" si="140"/>
        <v xml:space="preserve"> </v>
      </c>
      <c r="MN13" s="117"/>
      <c r="MO13" s="207">
        <v>28</v>
      </c>
      <c r="MP13" s="226"/>
      <c r="MQ13" s="61" t="str">
        <f>IF(MS13=0," ",VLOOKUP(MS13,PROTOKOL!$A:$F,6))</f>
        <v xml:space="preserve"> </v>
      </c>
      <c r="MR13" s="62"/>
      <c r="MS13" s="62"/>
      <c r="MT13" s="62"/>
      <c r="MU13" s="63" t="str">
        <f>IF(MS13=0," ",(VLOOKUP(MS13,PROTOKOL!$A$1:$E$28,2))*MT13)</f>
        <v xml:space="preserve"> </v>
      </c>
      <c r="MV13" s="64" t="str">
        <f t="shared" si="52"/>
        <v xml:space="preserve"> </v>
      </c>
      <c r="MW13" s="65" t="str">
        <f>IF(MS13=0," ",VLOOKUP(MS13,PROTOKOL!$A:$E,5,))</f>
        <v xml:space="preserve"> </v>
      </c>
      <c r="MX13" s="65"/>
      <c r="MY13" s="82" t="str">
        <f t="shared" si="142"/>
        <v xml:space="preserve"> </v>
      </c>
      <c r="MZ13" s="61" t="str">
        <f>IF(NB13=0," ",VLOOKUP(NB13,PROTOKOL!$A:$F,6))</f>
        <v xml:space="preserve"> </v>
      </c>
      <c r="NA13" s="66"/>
      <c r="NB13" s="66"/>
      <c r="NC13" s="62"/>
      <c r="ND13" s="63" t="str">
        <f>IF(NB13=0," ",(VLOOKUP(NB13,PROTOKOL!$A$1:$E$28,2))*NC13)</f>
        <v xml:space="preserve"> </v>
      </c>
      <c r="NE13" s="64" t="str">
        <f t="shared" si="53"/>
        <v xml:space="preserve"> </v>
      </c>
      <c r="NF13" s="65" t="str">
        <f>IF(NB13=0," ",VLOOKUP(NB13,PROTOKOL!$A:$E,5,))</f>
        <v xml:space="preserve"> </v>
      </c>
      <c r="NG13" s="82" t="str">
        <f t="shared" si="143"/>
        <v xml:space="preserve"> </v>
      </c>
      <c r="NH13" s="65">
        <f t="shared" si="144"/>
        <v>0</v>
      </c>
      <c r="NI13" s="82" t="str">
        <f t="shared" si="145"/>
        <v xml:space="preserve"> </v>
      </c>
      <c r="NJ13" s="117"/>
      <c r="NK13" s="207">
        <v>28</v>
      </c>
      <c r="NL13" s="226"/>
      <c r="NM13" s="61" t="str">
        <f>IF(NO13=0," ",VLOOKUP(NO13,PROTOKOL!$A:$F,6))</f>
        <v xml:space="preserve"> </v>
      </c>
      <c r="NN13" s="62"/>
      <c r="NO13" s="62"/>
      <c r="NP13" s="62"/>
      <c r="NQ13" s="63" t="str">
        <f>IF(NO13=0," ",(VLOOKUP(NO13,PROTOKOL!$A$1:$E$28,2))*NP13)</f>
        <v xml:space="preserve"> </v>
      </c>
      <c r="NR13" s="64" t="str">
        <f t="shared" si="54"/>
        <v xml:space="preserve"> </v>
      </c>
      <c r="NS13" s="65" t="str">
        <f>IF(NO13=0," ",VLOOKUP(NO13,PROTOKOL!$A:$E,5,))</f>
        <v xml:space="preserve"> </v>
      </c>
      <c r="NT13" s="65"/>
      <c r="NU13" s="82" t="str">
        <f t="shared" si="147"/>
        <v xml:space="preserve"> </v>
      </c>
      <c r="NV13" s="61" t="str">
        <f>IF(NX13=0," ",VLOOKUP(NX13,PROTOKOL!$A:$F,6))</f>
        <v xml:space="preserve"> </v>
      </c>
      <c r="NW13" s="66"/>
      <c r="NX13" s="66"/>
      <c r="NY13" s="62"/>
      <c r="NZ13" s="63" t="str">
        <f>IF(NX13=0," ",(VLOOKUP(NX13,PROTOKOL!$A$1:$E$28,2))*NY13)</f>
        <v xml:space="preserve"> </v>
      </c>
      <c r="OA13" s="64" t="str">
        <f t="shared" si="55"/>
        <v xml:space="preserve"> </v>
      </c>
      <c r="OB13" s="65" t="str">
        <f>IF(NX13=0," ",VLOOKUP(NX13,PROTOKOL!$A:$E,5,))</f>
        <v xml:space="preserve"> </v>
      </c>
      <c r="OC13" s="82" t="str">
        <f t="shared" si="148"/>
        <v xml:space="preserve"> </v>
      </c>
      <c r="OD13" s="65">
        <f t="shared" si="149"/>
        <v>0</v>
      </c>
      <c r="OE13" s="82" t="str">
        <f t="shared" si="150"/>
        <v xml:space="preserve"> </v>
      </c>
      <c r="OF13" s="117"/>
      <c r="OG13" s="207">
        <v>28</v>
      </c>
      <c r="OH13" s="226"/>
      <c r="OI13" s="61" t="str">
        <f>IF(OK13=0," ",VLOOKUP(OK13,PROTOKOL!$A:$F,6))</f>
        <v xml:space="preserve"> </v>
      </c>
      <c r="OJ13" s="62"/>
      <c r="OK13" s="62"/>
      <c r="OL13" s="62"/>
      <c r="OM13" s="63" t="str">
        <f>IF(OK13=0," ",(VLOOKUP(OK13,PROTOKOL!$A$1:$E$28,2))*OL13)</f>
        <v xml:space="preserve"> </v>
      </c>
      <c r="ON13" s="64" t="str">
        <f t="shared" si="56"/>
        <v xml:space="preserve"> </v>
      </c>
      <c r="OO13" s="65" t="str">
        <f>IF(OK13=0," ",VLOOKUP(OK13,PROTOKOL!$A:$E,5,))</f>
        <v xml:space="preserve"> </v>
      </c>
      <c r="OP13" s="65"/>
      <c r="OQ13" s="82" t="str">
        <f t="shared" si="152"/>
        <v xml:space="preserve"> </v>
      </c>
      <c r="OR13" s="61" t="str">
        <f>IF(OT13=0," ",VLOOKUP(OT13,PROTOKOL!$A:$F,6))</f>
        <v xml:space="preserve"> </v>
      </c>
      <c r="OS13" s="66"/>
      <c r="OT13" s="66"/>
      <c r="OU13" s="62"/>
      <c r="OV13" s="63" t="str">
        <f>IF(OT13=0," ",(VLOOKUP(OT13,PROTOKOL!$A$1:$E$28,2))*OU13)</f>
        <v xml:space="preserve"> </v>
      </c>
      <c r="OW13" s="64" t="str">
        <f t="shared" si="57"/>
        <v xml:space="preserve"> </v>
      </c>
      <c r="OX13" s="65" t="str">
        <f>IF(OT13=0," ",VLOOKUP(OT13,PROTOKOL!$A:$E,5,))</f>
        <v xml:space="preserve"> </v>
      </c>
      <c r="OY13" s="82" t="str">
        <f t="shared" si="153"/>
        <v xml:space="preserve"> </v>
      </c>
      <c r="OZ13" s="65">
        <f t="shared" si="154"/>
        <v>0</v>
      </c>
      <c r="PA13" s="82" t="str">
        <f t="shared" si="155"/>
        <v xml:space="preserve"> </v>
      </c>
      <c r="PB13" s="117"/>
      <c r="PC13" s="207">
        <v>28</v>
      </c>
      <c r="PD13" s="226"/>
      <c r="PE13" s="61" t="str">
        <f>IF(PG13=0," ",VLOOKUP(PG13,PROTOKOL!$A:$F,6))</f>
        <v xml:space="preserve"> </v>
      </c>
      <c r="PF13" s="62"/>
      <c r="PG13" s="62"/>
      <c r="PH13" s="62"/>
      <c r="PI13" s="63" t="str">
        <f>IF(PG13=0," ",(VLOOKUP(PG13,PROTOKOL!$A$1:$E$28,2))*PH13)</f>
        <v xml:space="preserve"> </v>
      </c>
      <c r="PJ13" s="64" t="str">
        <f t="shared" si="58"/>
        <v xml:space="preserve"> </v>
      </c>
      <c r="PK13" s="65" t="str">
        <f>IF(PG13=0," ",VLOOKUP(PG13,PROTOKOL!$A:$E,5,))</f>
        <v xml:space="preserve"> </v>
      </c>
      <c r="PL13" s="65"/>
      <c r="PM13" s="82" t="str">
        <f t="shared" si="157"/>
        <v xml:space="preserve"> </v>
      </c>
      <c r="PN13" s="61" t="str">
        <f>IF(PP13=0," ",VLOOKUP(PP13,PROTOKOL!$A:$F,6))</f>
        <v xml:space="preserve"> </v>
      </c>
      <c r="PO13" s="66"/>
      <c r="PP13" s="66"/>
      <c r="PQ13" s="62"/>
      <c r="PR13" s="63" t="str">
        <f>IF(PP13=0," ",(VLOOKUP(PP13,PROTOKOL!$A$1:$E$28,2))*PQ13)</f>
        <v xml:space="preserve"> </v>
      </c>
      <c r="PS13" s="64" t="str">
        <f t="shared" si="59"/>
        <v xml:space="preserve"> </v>
      </c>
      <c r="PT13" s="65" t="str">
        <f>IF(PP13=0," ",VLOOKUP(PP13,PROTOKOL!$A:$E,5,))</f>
        <v xml:space="preserve"> </v>
      </c>
      <c r="PU13" s="82" t="str">
        <f t="shared" si="158"/>
        <v xml:space="preserve"> </v>
      </c>
      <c r="PV13" s="65">
        <f t="shared" si="159"/>
        <v>0</v>
      </c>
      <c r="PW13" s="82" t="str">
        <f t="shared" si="160"/>
        <v xml:space="preserve"> </v>
      </c>
      <c r="PX13" s="117"/>
      <c r="PY13" s="207">
        <v>28</v>
      </c>
      <c r="PZ13" s="226"/>
      <c r="QA13" s="61" t="str">
        <f>IF(QC13=0," ",VLOOKUP(QC13,PROTOKOL!$A:$F,6))</f>
        <v xml:space="preserve"> </v>
      </c>
      <c r="QB13" s="62"/>
      <c r="QC13" s="62"/>
      <c r="QD13" s="62"/>
      <c r="QE13" s="63" t="str">
        <f>IF(QC13=0," ",(VLOOKUP(QC13,PROTOKOL!$A$1:$E$28,2))*QD13)</f>
        <v xml:space="preserve"> </v>
      </c>
      <c r="QF13" s="64" t="str">
        <f t="shared" si="60"/>
        <v xml:space="preserve"> </v>
      </c>
      <c r="QG13" s="65" t="str">
        <f>IF(QC13=0," ",VLOOKUP(QC13,PROTOKOL!$A:$E,5,))</f>
        <v xml:space="preserve"> </v>
      </c>
      <c r="QH13" s="65"/>
      <c r="QI13" s="82" t="str">
        <f t="shared" si="162"/>
        <v xml:space="preserve"> </v>
      </c>
      <c r="QJ13" s="61" t="str">
        <f>IF(QL13=0," ",VLOOKUP(QL13,PROTOKOL!$A:$F,6))</f>
        <v xml:space="preserve"> </v>
      </c>
      <c r="QK13" s="66"/>
      <c r="QL13" s="66"/>
      <c r="QM13" s="62"/>
      <c r="QN13" s="63" t="str">
        <f>IF(QL13=0," ",(VLOOKUP(QL13,PROTOKOL!$A$1:$E$28,2))*QM13)</f>
        <v xml:space="preserve"> </v>
      </c>
      <c r="QO13" s="64" t="str">
        <f t="shared" si="61"/>
        <v xml:space="preserve"> </v>
      </c>
      <c r="QP13" s="65" t="str">
        <f>IF(QL13=0," ",VLOOKUP(QL13,PROTOKOL!$A:$E,5,))</f>
        <v xml:space="preserve"> </v>
      </c>
      <c r="QQ13" s="82" t="str">
        <f t="shared" si="163"/>
        <v xml:space="preserve"> </v>
      </c>
      <c r="QR13" s="65">
        <f t="shared" si="164"/>
        <v>0</v>
      </c>
      <c r="QS13" s="82" t="str">
        <f t="shared" si="165"/>
        <v xml:space="preserve"> </v>
      </c>
      <c r="QT13" s="117"/>
      <c r="QU13" s="207">
        <v>28</v>
      </c>
      <c r="QV13" s="226"/>
      <c r="QW13" s="61" t="str">
        <f>IF(QY13=0," ",VLOOKUP(QY13,PROTOKOL!$A:$F,6))</f>
        <v xml:space="preserve"> </v>
      </c>
      <c r="QX13" s="62"/>
      <c r="QY13" s="62"/>
      <c r="QZ13" s="62"/>
      <c r="RA13" s="63" t="str">
        <f>IF(QY13=0," ",(VLOOKUP(QY13,PROTOKOL!$A$1:$E$28,2))*QZ13)</f>
        <v xml:space="preserve"> </v>
      </c>
      <c r="RB13" s="64" t="str">
        <f t="shared" si="62"/>
        <v xml:space="preserve"> </v>
      </c>
      <c r="RC13" s="65" t="str">
        <f>IF(QY13=0," ",VLOOKUP(QY13,PROTOKOL!$A:$E,5,))</f>
        <v xml:space="preserve"> </v>
      </c>
      <c r="RD13" s="65"/>
      <c r="RE13" s="82" t="str">
        <f t="shared" si="167"/>
        <v xml:space="preserve"> </v>
      </c>
      <c r="RF13" s="61" t="str">
        <f>IF(RH13=0," ",VLOOKUP(RH13,PROTOKOL!$A:$F,6))</f>
        <v xml:space="preserve"> </v>
      </c>
      <c r="RG13" s="66"/>
      <c r="RH13" s="66"/>
      <c r="RI13" s="62"/>
      <c r="RJ13" s="63" t="str">
        <f>IF(RH13=0," ",(VLOOKUP(RH13,PROTOKOL!$A$1:$E$28,2))*RI13)</f>
        <v xml:space="preserve"> </v>
      </c>
      <c r="RK13" s="64" t="str">
        <f t="shared" si="63"/>
        <v xml:space="preserve"> </v>
      </c>
      <c r="RL13" s="65" t="str">
        <f>IF(RH13=0," ",VLOOKUP(RH13,PROTOKOL!$A:$E,5,))</f>
        <v xml:space="preserve"> </v>
      </c>
      <c r="RM13" s="82" t="str">
        <f t="shared" si="168"/>
        <v xml:space="preserve"> </v>
      </c>
      <c r="RN13" s="65">
        <f t="shared" si="169"/>
        <v>0</v>
      </c>
      <c r="RO13" s="82" t="str">
        <f t="shared" si="170"/>
        <v xml:space="preserve"> </v>
      </c>
      <c r="RP13" s="117"/>
    </row>
    <row r="14" spans="1:484" ht="14.4" thickBot="1">
      <c r="A14" s="207">
        <v>29</v>
      </c>
      <c r="B14" s="225">
        <v>29</v>
      </c>
      <c r="C14" s="61" t="str">
        <f>IF(E14=0," ",VLOOKUP(E14,PROTOKOL!$A:$F,6))</f>
        <v xml:space="preserve"> </v>
      </c>
      <c r="D14" s="62"/>
      <c r="E14" s="62"/>
      <c r="F14" s="62"/>
      <c r="G14" s="63" t="str">
        <f>IF(E14=0," ",(VLOOKUP(E14,PROTOKOL!$A$1:$E$28,2))*F14)</f>
        <v xml:space="preserve"> </v>
      </c>
      <c r="H14" s="64" t="str">
        <f t="shared" si="20"/>
        <v xml:space="preserve"> </v>
      </c>
      <c r="I14" s="65" t="str">
        <f>IF(E14=0," ",VLOOKUP(E14,PROTOKOL!$A:$E,5,))</f>
        <v xml:space="preserve"> </v>
      </c>
      <c r="J14" s="65"/>
      <c r="K14" s="82" t="str">
        <f t="shared" si="64"/>
        <v xml:space="preserve"> </v>
      </c>
      <c r="L14" s="61" t="str">
        <f>IF(N14=0," ",VLOOKUP(N14,PROTOKOL!$A:$F,6))</f>
        <v xml:space="preserve"> </v>
      </c>
      <c r="M14" s="66"/>
      <c r="N14" s="66"/>
      <c r="O14" s="62"/>
      <c r="P14" s="63" t="str">
        <f>IF(N14=0," ",(VLOOKUP(N14,PROTOKOL!$A$1:$E$28,2))*O14)</f>
        <v xml:space="preserve"> </v>
      </c>
      <c r="Q14" s="64" t="str">
        <f t="shared" si="21"/>
        <v xml:space="preserve"> </v>
      </c>
      <c r="R14" s="65" t="str">
        <f>IF(N14=0," ",VLOOKUP(N14,PROTOKOL!$A:$E,5,))</f>
        <v xml:space="preserve"> </v>
      </c>
      <c r="S14" s="82" t="str">
        <f t="shared" si="65"/>
        <v xml:space="preserve"> </v>
      </c>
      <c r="T14" s="65">
        <f t="shared" si="66"/>
        <v>0</v>
      </c>
      <c r="U14" s="82" t="str">
        <f t="shared" si="67"/>
        <v xml:space="preserve"> </v>
      </c>
      <c r="V14" s="117"/>
      <c r="W14" s="207">
        <v>29</v>
      </c>
      <c r="X14" s="225">
        <v>29</v>
      </c>
      <c r="Y14" s="61" t="str">
        <f>IF(AA14=0," ",VLOOKUP(AA14,PROTOKOL!$A:$F,6))</f>
        <v xml:space="preserve"> </v>
      </c>
      <c r="Z14" s="62"/>
      <c r="AA14" s="62"/>
      <c r="AB14" s="62"/>
      <c r="AC14" s="63" t="str">
        <f>IF(AA14=0," ",(VLOOKUP(AA14,PROTOKOL!$A$1:$E$28,2))*AB14)</f>
        <v xml:space="preserve"> </v>
      </c>
      <c r="AD14" s="64" t="str">
        <f t="shared" si="22"/>
        <v xml:space="preserve"> </v>
      </c>
      <c r="AE14" s="65" t="str">
        <f>IF(AA14=0," ",VLOOKUP(AA14,PROTOKOL!$A:$E,5,))</f>
        <v xml:space="preserve"> </v>
      </c>
      <c r="AF14" s="65"/>
      <c r="AG14" s="82" t="str">
        <f t="shared" si="68"/>
        <v xml:space="preserve"> </v>
      </c>
      <c r="AH14" s="61" t="str">
        <f>IF(AJ14=0," ",VLOOKUP(AJ14,PROTOKOL!$A:$F,6))</f>
        <v xml:space="preserve"> </v>
      </c>
      <c r="AI14" s="66"/>
      <c r="AJ14" s="66"/>
      <c r="AK14" s="62"/>
      <c r="AL14" s="63" t="str">
        <f>IF(AJ14=0," ",(VLOOKUP(AJ14,PROTOKOL!$A$1:$E$28,2))*AK14)</f>
        <v xml:space="preserve"> </v>
      </c>
      <c r="AM14" s="64" t="str">
        <f t="shared" si="23"/>
        <v xml:space="preserve"> </v>
      </c>
      <c r="AN14" s="65" t="str">
        <f>IF(AJ14=0," ",VLOOKUP(AJ14,PROTOKOL!$A:$E,5,))</f>
        <v xml:space="preserve"> </v>
      </c>
      <c r="AO14" s="82" t="str">
        <f t="shared" si="69"/>
        <v xml:space="preserve"> </v>
      </c>
      <c r="AP14" s="65">
        <f t="shared" si="70"/>
        <v>0</v>
      </c>
      <c r="AQ14" s="82" t="str">
        <f t="shared" si="71"/>
        <v xml:space="preserve"> </v>
      </c>
      <c r="AR14" s="117"/>
      <c r="AS14" s="207">
        <v>29</v>
      </c>
      <c r="AT14" s="225">
        <v>29</v>
      </c>
      <c r="AU14" s="61" t="str">
        <f>IF(AW14=0," ",VLOOKUP(AW14,PROTOKOL!$A:$F,6))</f>
        <v xml:space="preserve"> </v>
      </c>
      <c r="AV14" s="62"/>
      <c r="AW14" s="62"/>
      <c r="AX14" s="62"/>
      <c r="AY14" s="63" t="str">
        <f>IF(AW14=0," ",(VLOOKUP(AW14,PROTOKOL!$A$1:$E$28,2))*AX14)</f>
        <v xml:space="preserve"> </v>
      </c>
      <c r="AZ14" s="64" t="str">
        <f t="shared" si="24"/>
        <v xml:space="preserve"> </v>
      </c>
      <c r="BA14" s="65" t="str">
        <f>IF(AW14=0," ",VLOOKUP(AW14,PROTOKOL!$A:$E,5,))</f>
        <v xml:space="preserve"> </v>
      </c>
      <c r="BB14" s="65"/>
      <c r="BC14" s="82" t="str">
        <f t="shared" si="72"/>
        <v xml:space="preserve"> </v>
      </c>
      <c r="BD14" s="61" t="str">
        <f>IF(BF14=0," ",VLOOKUP(BF14,PROTOKOL!$A:$F,6))</f>
        <v xml:space="preserve"> </v>
      </c>
      <c r="BE14" s="66"/>
      <c r="BF14" s="66"/>
      <c r="BG14" s="62"/>
      <c r="BH14" s="63" t="str">
        <f>IF(BF14=0," ",(VLOOKUP(BF14,PROTOKOL!$A$1:$E$28,2))*BG14)</f>
        <v xml:space="preserve"> </v>
      </c>
      <c r="BI14" s="64" t="str">
        <f t="shared" si="25"/>
        <v xml:space="preserve"> </v>
      </c>
      <c r="BJ14" s="65" t="str">
        <f>IF(BF14=0," ",VLOOKUP(BF14,PROTOKOL!$A:$E,5,))</f>
        <v xml:space="preserve"> </v>
      </c>
      <c r="BK14" s="82" t="str">
        <f t="shared" si="73"/>
        <v xml:space="preserve"> </v>
      </c>
      <c r="BL14" s="65">
        <f t="shared" si="74"/>
        <v>0</v>
      </c>
      <c r="BM14" s="82" t="str">
        <f t="shared" si="75"/>
        <v xml:space="preserve"> </v>
      </c>
      <c r="BN14" s="117"/>
      <c r="BO14" s="207">
        <v>29</v>
      </c>
      <c r="BP14" s="225">
        <v>29</v>
      </c>
      <c r="BQ14" s="61" t="str">
        <f>IF(BS14=0," ",VLOOKUP(BS14,PROTOKOL!$A:$F,6))</f>
        <v xml:space="preserve"> </v>
      </c>
      <c r="BR14" s="62"/>
      <c r="BS14" s="62"/>
      <c r="BT14" s="62"/>
      <c r="BU14" s="63" t="str">
        <f>IF(BS14=0," ",(VLOOKUP(BS14,PROTOKOL!$A$1:$E$28,2))*BT14)</f>
        <v xml:space="preserve"> </v>
      </c>
      <c r="BV14" s="64" t="str">
        <f t="shared" si="26"/>
        <v xml:space="preserve"> </v>
      </c>
      <c r="BW14" s="65" t="str">
        <f>IF(BS14=0," ",VLOOKUP(BS14,PROTOKOL!$A:$E,5,))</f>
        <v xml:space="preserve"> </v>
      </c>
      <c r="BX14" s="65"/>
      <c r="BY14" s="82" t="str">
        <f t="shared" si="77"/>
        <v xml:space="preserve"> </v>
      </c>
      <c r="BZ14" s="61" t="str">
        <f>IF(CB14=0," ",VLOOKUP(CB14,PROTOKOL!$A:$F,6))</f>
        <v xml:space="preserve"> </v>
      </c>
      <c r="CA14" s="66"/>
      <c r="CB14" s="66"/>
      <c r="CC14" s="62"/>
      <c r="CD14" s="63" t="str">
        <f>IF(CB14=0," ",(VLOOKUP(CB14,PROTOKOL!$A$1:$E$28,2))*CC14)</f>
        <v xml:space="preserve"> </v>
      </c>
      <c r="CE14" s="64" t="str">
        <f t="shared" si="27"/>
        <v xml:space="preserve"> </v>
      </c>
      <c r="CF14" s="65" t="str">
        <f>IF(CB14=0," ",VLOOKUP(CB14,PROTOKOL!$A:$E,5,))</f>
        <v xml:space="preserve"> </v>
      </c>
      <c r="CG14" s="82" t="str">
        <f t="shared" si="78"/>
        <v xml:space="preserve"> </v>
      </c>
      <c r="CH14" s="65">
        <f t="shared" si="79"/>
        <v>0</v>
      </c>
      <c r="CI14" s="82" t="str">
        <f t="shared" si="80"/>
        <v xml:space="preserve"> </v>
      </c>
      <c r="CJ14" s="117"/>
      <c r="CK14" s="207">
        <v>29</v>
      </c>
      <c r="CL14" s="225">
        <v>29</v>
      </c>
      <c r="CM14" s="61" t="str">
        <f>IF(CO14=0," ",VLOOKUP(CO14,PROTOKOL!$A:$F,6))</f>
        <v xml:space="preserve"> </v>
      </c>
      <c r="CN14" s="62"/>
      <c r="CO14" s="62"/>
      <c r="CP14" s="62"/>
      <c r="CQ14" s="63" t="str">
        <f>IF(CO14=0," ",(VLOOKUP(CO14,PROTOKOL!$A$1:$E$28,2))*CP14)</f>
        <v xml:space="preserve"> </v>
      </c>
      <c r="CR14" s="64" t="str">
        <f t="shared" si="28"/>
        <v xml:space="preserve"> </v>
      </c>
      <c r="CS14" s="65" t="str">
        <f>IF(CO14=0," ",VLOOKUP(CO14,PROTOKOL!$A:$E,5,))</f>
        <v xml:space="preserve"> </v>
      </c>
      <c r="CT14" s="65"/>
      <c r="CU14" s="82" t="str">
        <f t="shared" si="82"/>
        <v xml:space="preserve"> </v>
      </c>
      <c r="CV14" s="61" t="str">
        <f>IF(CX14=0," ",VLOOKUP(CX14,PROTOKOL!$A:$F,6))</f>
        <v xml:space="preserve"> </v>
      </c>
      <c r="CW14" s="66"/>
      <c r="CX14" s="66"/>
      <c r="CY14" s="62"/>
      <c r="CZ14" s="63" t="str">
        <f>IF(CX14=0," ",(VLOOKUP(CX14,PROTOKOL!$A$1:$E$28,2))*CY14)</f>
        <v xml:space="preserve"> </v>
      </c>
      <c r="DA14" s="64" t="str">
        <f t="shared" si="29"/>
        <v xml:space="preserve"> </v>
      </c>
      <c r="DB14" s="65" t="str">
        <f>IF(CX14=0," ",VLOOKUP(CX14,PROTOKOL!$A:$E,5,))</f>
        <v xml:space="preserve"> </v>
      </c>
      <c r="DC14" s="82" t="str">
        <f t="shared" si="83"/>
        <v xml:space="preserve"> </v>
      </c>
      <c r="DD14" s="65">
        <f t="shared" si="84"/>
        <v>0</v>
      </c>
      <c r="DE14" s="82" t="str">
        <f t="shared" si="85"/>
        <v xml:space="preserve"> </v>
      </c>
      <c r="DF14" s="117"/>
      <c r="DG14" s="207">
        <v>29</v>
      </c>
      <c r="DH14" s="225">
        <v>29</v>
      </c>
      <c r="DI14" s="61" t="str">
        <f>IF(DK14=0," ",VLOOKUP(DK14,PROTOKOL!$A:$F,6))</f>
        <v xml:space="preserve"> </v>
      </c>
      <c r="DJ14" s="62"/>
      <c r="DK14" s="62"/>
      <c r="DL14" s="62"/>
      <c r="DM14" s="63" t="str">
        <f>IF(DK14=0," ",(VLOOKUP(DK14,PROTOKOL!$A$1:$E$28,2))*DL14)</f>
        <v xml:space="preserve"> </v>
      </c>
      <c r="DN14" s="64" t="str">
        <f t="shared" si="30"/>
        <v xml:space="preserve"> </v>
      </c>
      <c r="DO14" s="65" t="str">
        <f>IF(DK14=0," ",VLOOKUP(DK14,PROTOKOL!$A:$E,5,))</f>
        <v xml:space="preserve"> </v>
      </c>
      <c r="DP14" s="65"/>
      <c r="DQ14" s="82" t="str">
        <f t="shared" si="87"/>
        <v xml:space="preserve"> </v>
      </c>
      <c r="DR14" s="61" t="str">
        <f>IF(DT14=0," ",VLOOKUP(DT14,PROTOKOL!$A:$F,6))</f>
        <v xml:space="preserve"> </v>
      </c>
      <c r="DS14" s="66"/>
      <c r="DT14" s="66"/>
      <c r="DU14" s="62"/>
      <c r="DV14" s="63" t="str">
        <f>IF(DT14=0," ",(VLOOKUP(DT14,PROTOKOL!$A$1:$E$28,2))*DU14)</f>
        <v xml:space="preserve"> </v>
      </c>
      <c r="DW14" s="64" t="str">
        <f t="shared" si="31"/>
        <v xml:space="preserve"> </v>
      </c>
      <c r="DX14" s="65" t="str">
        <f>IF(DT14=0," ",VLOOKUP(DT14,PROTOKOL!$A:$E,5,))</f>
        <v xml:space="preserve"> </v>
      </c>
      <c r="DY14" s="82" t="str">
        <f t="shared" si="88"/>
        <v xml:space="preserve"> </v>
      </c>
      <c r="DZ14" s="65">
        <f t="shared" si="89"/>
        <v>0</v>
      </c>
      <c r="EA14" s="82" t="str">
        <f t="shared" si="90"/>
        <v xml:space="preserve"> </v>
      </c>
      <c r="EB14" s="117"/>
      <c r="EC14" s="207">
        <v>29</v>
      </c>
      <c r="ED14" s="225">
        <v>29</v>
      </c>
      <c r="EE14" s="61" t="str">
        <f>IF(EG14=0," ",VLOOKUP(EG14,PROTOKOL!$A:$F,6))</f>
        <v xml:space="preserve"> </v>
      </c>
      <c r="EF14" s="62"/>
      <c r="EG14" s="62"/>
      <c r="EH14" s="62"/>
      <c r="EI14" s="63" t="str">
        <f>IF(EG14=0," ",(VLOOKUP(EG14,PROTOKOL!$A$1:$E$28,2))*EH14)</f>
        <v xml:space="preserve"> </v>
      </c>
      <c r="EJ14" s="64" t="str">
        <f t="shared" si="32"/>
        <v xml:space="preserve"> </v>
      </c>
      <c r="EK14" s="65" t="str">
        <f>IF(EG14=0," ",VLOOKUP(EG14,PROTOKOL!$A:$E,5,))</f>
        <v xml:space="preserve"> </v>
      </c>
      <c r="EL14" s="65"/>
      <c r="EM14" s="82" t="str">
        <f t="shared" si="92"/>
        <v xml:space="preserve"> </v>
      </c>
      <c r="EN14" s="61" t="str">
        <f>IF(EP14=0," ",VLOOKUP(EP14,PROTOKOL!$A:$F,6))</f>
        <v xml:space="preserve"> </v>
      </c>
      <c r="EO14" s="66"/>
      <c r="EP14" s="66"/>
      <c r="EQ14" s="62"/>
      <c r="ER14" s="63" t="str">
        <f>IF(EP14=0," ",(VLOOKUP(EP14,PROTOKOL!$A$1:$E$28,2))*EQ14)</f>
        <v xml:space="preserve"> </v>
      </c>
      <c r="ES14" s="64" t="str">
        <f t="shared" si="33"/>
        <v xml:space="preserve"> </v>
      </c>
      <c r="ET14" s="65" t="str">
        <f>IF(EP14=0," ",VLOOKUP(EP14,PROTOKOL!$A:$E,5,))</f>
        <v xml:space="preserve"> </v>
      </c>
      <c r="EU14" s="82" t="str">
        <f t="shared" si="93"/>
        <v xml:space="preserve"> </v>
      </c>
      <c r="EV14" s="65">
        <f t="shared" si="94"/>
        <v>0</v>
      </c>
      <c r="EW14" s="82" t="str">
        <f t="shared" si="95"/>
        <v xml:space="preserve"> </v>
      </c>
      <c r="EX14" s="117"/>
      <c r="EY14" s="207">
        <v>29</v>
      </c>
      <c r="EZ14" s="225">
        <v>29</v>
      </c>
      <c r="FA14" s="61" t="str">
        <f>IF(FC14=0," ",VLOOKUP(FC14,PROTOKOL!$A:$F,6))</f>
        <v xml:space="preserve"> </v>
      </c>
      <c r="FB14" s="62"/>
      <c r="FC14" s="62"/>
      <c r="FD14" s="62"/>
      <c r="FE14" s="63" t="str">
        <f>IF(FC14=0," ",(VLOOKUP(FC14,PROTOKOL!$A$1:$E$28,2))*FD14)</f>
        <v xml:space="preserve"> </v>
      </c>
      <c r="FF14" s="64" t="str">
        <f t="shared" si="34"/>
        <v xml:space="preserve"> </v>
      </c>
      <c r="FG14" s="65" t="str">
        <f>IF(FC14=0," ",VLOOKUP(FC14,PROTOKOL!$A:$E,5,))</f>
        <v xml:space="preserve"> </v>
      </c>
      <c r="FH14" s="65"/>
      <c r="FI14" s="82" t="str">
        <f t="shared" si="97"/>
        <v xml:space="preserve"> </v>
      </c>
      <c r="FJ14" s="61" t="str">
        <f>IF(FL14=0," ",VLOOKUP(FL14,PROTOKOL!$A:$F,6))</f>
        <v xml:space="preserve"> </v>
      </c>
      <c r="FK14" s="66"/>
      <c r="FL14" s="66"/>
      <c r="FM14" s="62"/>
      <c r="FN14" s="63" t="str">
        <f>IF(FL14=0," ",(VLOOKUP(FL14,PROTOKOL!$A$1:$E$28,2))*FM14)</f>
        <v xml:space="preserve"> </v>
      </c>
      <c r="FO14" s="64" t="str">
        <f t="shared" si="35"/>
        <v xml:space="preserve"> </v>
      </c>
      <c r="FP14" s="65" t="str">
        <f>IF(FL14=0," ",VLOOKUP(FL14,PROTOKOL!$A:$E,5,))</f>
        <v xml:space="preserve"> </v>
      </c>
      <c r="FQ14" s="82" t="str">
        <f t="shared" si="98"/>
        <v xml:space="preserve"> </v>
      </c>
      <c r="FR14" s="65">
        <f t="shared" si="99"/>
        <v>0</v>
      </c>
      <c r="FS14" s="82" t="str">
        <f t="shared" si="100"/>
        <v xml:space="preserve"> </v>
      </c>
      <c r="FT14" s="117"/>
      <c r="FU14" s="207">
        <v>29</v>
      </c>
      <c r="FV14" s="225">
        <v>29</v>
      </c>
      <c r="FW14" s="61" t="str">
        <f>IF(FY14=0," ",VLOOKUP(FY14,PROTOKOL!$A:$F,6))</f>
        <v xml:space="preserve"> </v>
      </c>
      <c r="FX14" s="62"/>
      <c r="FY14" s="62"/>
      <c r="FZ14" s="62"/>
      <c r="GA14" s="63" t="str">
        <f>IF(FY14=0," ",(VLOOKUP(FY14,PROTOKOL!$A$1:$E$28,2))*FZ14)</f>
        <v xml:space="preserve"> </v>
      </c>
      <c r="GB14" s="64" t="str">
        <f t="shared" si="36"/>
        <v xml:space="preserve"> </v>
      </c>
      <c r="GC14" s="65" t="str">
        <f>IF(FY14=0," ",VLOOKUP(FY14,PROTOKOL!$A:$E,5,))</f>
        <v xml:space="preserve"> </v>
      </c>
      <c r="GD14" s="65"/>
      <c r="GE14" s="82" t="str">
        <f t="shared" si="102"/>
        <v xml:space="preserve"> </v>
      </c>
      <c r="GF14" s="61" t="str">
        <f>IF(GH14=0," ",VLOOKUP(GH14,PROTOKOL!$A:$F,6))</f>
        <v xml:space="preserve"> </v>
      </c>
      <c r="GG14" s="66"/>
      <c r="GH14" s="66"/>
      <c r="GI14" s="62"/>
      <c r="GJ14" s="63" t="str">
        <f>IF(GH14=0," ",(VLOOKUP(GH14,PROTOKOL!$A$1:$E$28,2))*GI14)</f>
        <v xml:space="preserve"> </v>
      </c>
      <c r="GK14" s="64" t="str">
        <f t="shared" si="37"/>
        <v xml:space="preserve"> </v>
      </c>
      <c r="GL14" s="65" t="str">
        <f>IF(GH14=0," ",VLOOKUP(GH14,PROTOKOL!$A:$E,5,))</f>
        <v xml:space="preserve"> </v>
      </c>
      <c r="GM14" s="82" t="str">
        <f t="shared" si="103"/>
        <v xml:space="preserve"> </v>
      </c>
      <c r="GN14" s="65">
        <f t="shared" si="104"/>
        <v>0</v>
      </c>
      <c r="GO14" s="82" t="str">
        <f t="shared" si="105"/>
        <v xml:space="preserve"> </v>
      </c>
      <c r="GP14" s="117"/>
      <c r="GQ14" s="207">
        <v>29</v>
      </c>
      <c r="GR14" s="225">
        <v>29</v>
      </c>
      <c r="GS14" s="61" t="str">
        <f>IF(GU14=0," ",VLOOKUP(GU14,PROTOKOL!$A:$F,6))</f>
        <v xml:space="preserve"> </v>
      </c>
      <c r="GT14" s="62"/>
      <c r="GU14" s="62"/>
      <c r="GV14" s="62"/>
      <c r="GW14" s="63" t="str">
        <f>IF(GU14=0," ",(VLOOKUP(GU14,PROTOKOL!$A$1:$E$28,2))*GV14)</f>
        <v xml:space="preserve"> </v>
      </c>
      <c r="GX14" s="64" t="str">
        <f t="shared" si="38"/>
        <v xml:space="preserve"> </v>
      </c>
      <c r="GY14" s="65" t="str">
        <f>IF(GU14=0," ",VLOOKUP(GU14,PROTOKOL!$A:$E,5,))</f>
        <v xml:space="preserve"> </v>
      </c>
      <c r="GZ14" s="65"/>
      <c r="HA14" s="82" t="str">
        <f t="shared" si="107"/>
        <v xml:space="preserve"> </v>
      </c>
      <c r="HB14" s="61" t="str">
        <f>IF(HD14=0," ",VLOOKUP(HD14,PROTOKOL!$A:$F,6))</f>
        <v xml:space="preserve"> </v>
      </c>
      <c r="HC14" s="66"/>
      <c r="HD14" s="66"/>
      <c r="HE14" s="62"/>
      <c r="HF14" s="63" t="str">
        <f>IF(HD14=0," ",(VLOOKUP(HD14,PROTOKOL!$A$1:$E$28,2))*HE14)</f>
        <v xml:space="preserve"> </v>
      </c>
      <c r="HG14" s="64" t="str">
        <f t="shared" si="39"/>
        <v xml:space="preserve"> </v>
      </c>
      <c r="HH14" s="65" t="str">
        <f>IF(HD14=0," ",VLOOKUP(HD14,PROTOKOL!$A:$E,5,))</f>
        <v xml:space="preserve"> </v>
      </c>
      <c r="HI14" s="82" t="str">
        <f t="shared" si="108"/>
        <v xml:space="preserve"> </v>
      </c>
      <c r="HJ14" s="65">
        <f t="shared" si="109"/>
        <v>0</v>
      </c>
      <c r="HK14" s="82" t="str">
        <f t="shared" si="110"/>
        <v xml:space="preserve"> </v>
      </c>
      <c r="HL14" s="117"/>
      <c r="HM14" s="207">
        <v>29</v>
      </c>
      <c r="HN14" s="225">
        <v>29</v>
      </c>
      <c r="HO14" s="61" t="str">
        <f>IF(HQ14=0," ",VLOOKUP(HQ14,PROTOKOL!$A:$F,6))</f>
        <v xml:space="preserve"> </v>
      </c>
      <c r="HP14" s="62"/>
      <c r="HQ14" s="62"/>
      <c r="HR14" s="62"/>
      <c r="HS14" s="63" t="str">
        <f>IF(HQ14=0," ",(VLOOKUP(HQ14,PROTOKOL!$A$1:$E$28,2))*HR14)</f>
        <v xml:space="preserve"> </v>
      </c>
      <c r="HT14" s="64" t="str">
        <f t="shared" si="40"/>
        <v xml:space="preserve"> </v>
      </c>
      <c r="HU14" s="65" t="str">
        <f>IF(HQ14=0," ",VLOOKUP(HQ14,PROTOKOL!$A:$E,5,))</f>
        <v xml:space="preserve"> </v>
      </c>
      <c r="HV14" s="65"/>
      <c r="HW14" s="82" t="str">
        <f t="shared" si="112"/>
        <v xml:space="preserve"> </v>
      </c>
      <c r="HX14" s="61" t="str">
        <f>IF(HZ14=0," ",VLOOKUP(HZ14,PROTOKOL!$A:$F,6))</f>
        <v xml:space="preserve"> </v>
      </c>
      <c r="HY14" s="66"/>
      <c r="HZ14" s="66"/>
      <c r="IA14" s="62"/>
      <c r="IB14" s="63" t="str">
        <f>IF(HZ14=0," ",(VLOOKUP(HZ14,PROTOKOL!$A$1:$E$28,2))*IA14)</f>
        <v xml:space="preserve"> </v>
      </c>
      <c r="IC14" s="64" t="str">
        <f t="shared" si="41"/>
        <v xml:space="preserve"> </v>
      </c>
      <c r="ID14" s="65" t="str">
        <f>IF(HZ14=0," ",VLOOKUP(HZ14,PROTOKOL!$A:$E,5,))</f>
        <v xml:space="preserve"> </v>
      </c>
      <c r="IE14" s="82" t="str">
        <f t="shared" si="113"/>
        <v xml:space="preserve"> </v>
      </c>
      <c r="IF14" s="65">
        <f t="shared" si="114"/>
        <v>0</v>
      </c>
      <c r="IG14" s="82" t="str">
        <f t="shared" si="115"/>
        <v xml:space="preserve"> </v>
      </c>
      <c r="IH14" s="117"/>
      <c r="II14" s="207">
        <v>29</v>
      </c>
      <c r="IJ14" s="225">
        <v>29</v>
      </c>
      <c r="IK14" s="61" t="str">
        <f>IF(IM14=0," ",VLOOKUP(IM14,PROTOKOL!$A:$F,6))</f>
        <v xml:space="preserve"> </v>
      </c>
      <c r="IL14" s="62"/>
      <c r="IM14" s="62"/>
      <c r="IN14" s="62"/>
      <c r="IO14" s="63" t="str">
        <f>IF(IM14=0," ",(VLOOKUP(IM14,PROTOKOL!$A$1:$E$28,2))*IN14)</f>
        <v xml:space="preserve"> </v>
      </c>
      <c r="IP14" s="64" t="str">
        <f t="shared" si="42"/>
        <v xml:space="preserve"> </v>
      </c>
      <c r="IQ14" s="65" t="str">
        <f>IF(IM14=0," ",VLOOKUP(IM14,PROTOKOL!$A:$E,5,))</f>
        <v xml:space="preserve"> </v>
      </c>
      <c r="IR14" s="65"/>
      <c r="IS14" s="82" t="str">
        <f t="shared" si="117"/>
        <v xml:space="preserve"> </v>
      </c>
      <c r="IT14" s="61" t="str">
        <f>IF(IV14=0," ",VLOOKUP(IV14,PROTOKOL!$A:$F,6))</f>
        <v xml:space="preserve"> </v>
      </c>
      <c r="IU14" s="66"/>
      <c r="IV14" s="66"/>
      <c r="IW14" s="62"/>
      <c r="IX14" s="63" t="str">
        <f>IF(IV14=0," ",(VLOOKUP(IV14,PROTOKOL!$A$1:$E$28,2))*IW14)</f>
        <v xml:space="preserve"> </v>
      </c>
      <c r="IY14" s="64" t="str">
        <f t="shared" si="43"/>
        <v xml:space="preserve"> </v>
      </c>
      <c r="IZ14" s="65" t="str">
        <f>IF(IV14=0," ",VLOOKUP(IV14,PROTOKOL!$A:$E,5,))</f>
        <v xml:space="preserve"> </v>
      </c>
      <c r="JA14" s="82" t="str">
        <f t="shared" si="118"/>
        <v xml:space="preserve"> </v>
      </c>
      <c r="JB14" s="65">
        <f t="shared" si="119"/>
        <v>0</v>
      </c>
      <c r="JC14" s="82" t="str">
        <f t="shared" si="120"/>
        <v xml:space="preserve"> </v>
      </c>
      <c r="JD14" s="117"/>
      <c r="JE14" s="207">
        <v>29</v>
      </c>
      <c r="JF14" s="225">
        <v>29</v>
      </c>
      <c r="JG14" s="61" t="str">
        <f>IF(JI14=0," ",VLOOKUP(JI14,PROTOKOL!$A:$F,6))</f>
        <v xml:space="preserve"> </v>
      </c>
      <c r="JH14" s="62"/>
      <c r="JI14" s="62"/>
      <c r="JJ14" s="62"/>
      <c r="JK14" s="63" t="str">
        <f>IF(JI14=0," ",(VLOOKUP(JI14,PROTOKOL!$A$1:$E$28,2))*JJ14)</f>
        <v xml:space="preserve"> </v>
      </c>
      <c r="JL14" s="64" t="str">
        <f t="shared" si="44"/>
        <v xml:space="preserve"> </v>
      </c>
      <c r="JM14" s="65" t="str">
        <f>IF(JI14=0," ",VLOOKUP(JI14,PROTOKOL!$A:$E,5,))</f>
        <v xml:space="preserve"> </v>
      </c>
      <c r="JN14" s="65"/>
      <c r="JO14" s="82" t="str">
        <f t="shared" si="122"/>
        <v xml:space="preserve"> </v>
      </c>
      <c r="JP14" s="61" t="str">
        <f>IF(JR14=0," ",VLOOKUP(JR14,PROTOKOL!$A:$F,6))</f>
        <v xml:space="preserve"> </v>
      </c>
      <c r="JQ14" s="66"/>
      <c r="JR14" s="66"/>
      <c r="JS14" s="62"/>
      <c r="JT14" s="63" t="str">
        <f>IF(JR14=0," ",(VLOOKUP(JR14,PROTOKOL!$A$1:$E$28,2))*JS14)</f>
        <v xml:space="preserve"> </v>
      </c>
      <c r="JU14" s="64" t="str">
        <f t="shared" si="45"/>
        <v xml:space="preserve"> </v>
      </c>
      <c r="JV14" s="65" t="str">
        <f>IF(JR14=0," ",VLOOKUP(JR14,PROTOKOL!$A:$E,5,))</f>
        <v xml:space="preserve"> </v>
      </c>
      <c r="JW14" s="82" t="str">
        <f t="shared" si="123"/>
        <v xml:space="preserve"> </v>
      </c>
      <c r="JX14" s="65">
        <f t="shared" si="124"/>
        <v>0</v>
      </c>
      <c r="JY14" s="82" t="str">
        <f t="shared" si="125"/>
        <v xml:space="preserve"> </v>
      </c>
      <c r="JZ14" s="117"/>
      <c r="KA14" s="207">
        <v>29</v>
      </c>
      <c r="KB14" s="225">
        <v>29</v>
      </c>
      <c r="KC14" s="61" t="str">
        <f>IF(KE14=0," ",VLOOKUP(KE14,PROTOKOL!$A:$F,6))</f>
        <v xml:space="preserve"> </v>
      </c>
      <c r="KD14" s="62"/>
      <c r="KE14" s="62"/>
      <c r="KF14" s="62"/>
      <c r="KG14" s="63" t="str">
        <f>IF(KE14=0," ",(VLOOKUP(KE14,PROTOKOL!$A$1:$E$28,2))*KF14)</f>
        <v xml:space="preserve"> </v>
      </c>
      <c r="KH14" s="64" t="str">
        <f t="shared" si="46"/>
        <v xml:space="preserve"> </v>
      </c>
      <c r="KI14" s="65" t="str">
        <f>IF(KE14=0," ",VLOOKUP(KE14,PROTOKOL!$A:$E,5,))</f>
        <v xml:space="preserve"> </v>
      </c>
      <c r="KJ14" s="65"/>
      <c r="KK14" s="82" t="str">
        <f t="shared" si="127"/>
        <v xml:space="preserve"> </v>
      </c>
      <c r="KL14" s="61" t="str">
        <f>IF(KN14=0," ",VLOOKUP(KN14,PROTOKOL!$A:$F,6))</f>
        <v xml:space="preserve"> </v>
      </c>
      <c r="KM14" s="66"/>
      <c r="KN14" s="66"/>
      <c r="KO14" s="62"/>
      <c r="KP14" s="63" t="str">
        <f>IF(KN14=0," ",(VLOOKUP(KN14,PROTOKOL!$A$1:$E$28,2))*KO14)</f>
        <v xml:space="preserve"> </v>
      </c>
      <c r="KQ14" s="64" t="str">
        <f t="shared" si="47"/>
        <v xml:space="preserve"> </v>
      </c>
      <c r="KR14" s="65" t="str">
        <f>IF(KN14=0," ",VLOOKUP(KN14,PROTOKOL!$A:$E,5,))</f>
        <v xml:space="preserve"> </v>
      </c>
      <c r="KS14" s="82" t="str">
        <f t="shared" si="128"/>
        <v xml:space="preserve"> </v>
      </c>
      <c r="KT14" s="65">
        <f t="shared" si="129"/>
        <v>0</v>
      </c>
      <c r="KU14" s="82" t="str">
        <f t="shared" si="130"/>
        <v xml:space="preserve"> </v>
      </c>
      <c r="KV14" s="117"/>
      <c r="KW14" s="207">
        <v>29</v>
      </c>
      <c r="KX14" s="225">
        <v>29</v>
      </c>
      <c r="KY14" s="61" t="str">
        <f>IF(LA14=0," ",VLOOKUP(LA14,PROTOKOL!$A:$F,6))</f>
        <v xml:space="preserve"> </v>
      </c>
      <c r="KZ14" s="62"/>
      <c r="LA14" s="62"/>
      <c r="LB14" s="62"/>
      <c r="LC14" s="63" t="str">
        <f>IF(LA14=0," ",(VLOOKUP(LA14,PROTOKOL!$A$1:$E$28,2))*LB14)</f>
        <v xml:space="preserve"> </v>
      </c>
      <c r="LD14" s="64" t="str">
        <f t="shared" si="48"/>
        <v xml:space="preserve"> </v>
      </c>
      <c r="LE14" s="65" t="str">
        <f>IF(LA14=0," ",VLOOKUP(LA14,PROTOKOL!$A:$E,5,))</f>
        <v xml:space="preserve"> </v>
      </c>
      <c r="LF14" s="65"/>
      <c r="LG14" s="82" t="str">
        <f t="shared" si="132"/>
        <v xml:space="preserve"> </v>
      </c>
      <c r="LH14" s="61" t="str">
        <f>IF(LJ14=0," ",VLOOKUP(LJ14,PROTOKOL!$A:$F,6))</f>
        <v xml:space="preserve"> </v>
      </c>
      <c r="LI14" s="66"/>
      <c r="LJ14" s="66"/>
      <c r="LK14" s="62"/>
      <c r="LL14" s="63" t="str">
        <f>IF(LJ14=0," ",(VLOOKUP(LJ14,PROTOKOL!$A$1:$E$28,2))*LK14)</f>
        <v xml:space="preserve"> </v>
      </c>
      <c r="LM14" s="64" t="str">
        <f t="shared" si="49"/>
        <v xml:space="preserve"> </v>
      </c>
      <c r="LN14" s="65" t="str">
        <f>IF(LJ14=0," ",VLOOKUP(LJ14,PROTOKOL!$A:$E,5,))</f>
        <v xml:space="preserve"> </v>
      </c>
      <c r="LO14" s="82" t="str">
        <f t="shared" si="133"/>
        <v xml:space="preserve"> </v>
      </c>
      <c r="LP14" s="65">
        <f t="shared" si="134"/>
        <v>0</v>
      </c>
      <c r="LQ14" s="82" t="str">
        <f t="shared" si="135"/>
        <v xml:space="preserve"> </v>
      </c>
      <c r="LR14" s="117"/>
      <c r="LS14" s="207">
        <v>29</v>
      </c>
      <c r="LT14" s="225">
        <v>29</v>
      </c>
      <c r="LU14" s="61" t="str">
        <f>IF(LW14=0," ",VLOOKUP(LW14,PROTOKOL!$A:$F,6))</f>
        <v xml:space="preserve"> </v>
      </c>
      <c r="LV14" s="62"/>
      <c r="LW14" s="62"/>
      <c r="LX14" s="62"/>
      <c r="LY14" s="63" t="str">
        <f>IF(LW14=0," ",(VLOOKUP(LW14,PROTOKOL!$A$1:$E$28,2))*LX14)</f>
        <v xml:space="preserve"> </v>
      </c>
      <c r="LZ14" s="64" t="str">
        <f t="shared" si="50"/>
        <v xml:space="preserve"> </v>
      </c>
      <c r="MA14" s="65" t="str">
        <f>IF(LW14=0," ",VLOOKUP(LW14,PROTOKOL!$A:$E,5,))</f>
        <v xml:space="preserve"> </v>
      </c>
      <c r="MB14" s="65"/>
      <c r="MC14" s="82" t="str">
        <f t="shared" si="137"/>
        <v xml:space="preserve"> </v>
      </c>
      <c r="MD14" s="61" t="str">
        <f>IF(MF14=0," ",VLOOKUP(MF14,PROTOKOL!$A:$F,6))</f>
        <v xml:space="preserve"> </v>
      </c>
      <c r="ME14" s="66"/>
      <c r="MF14" s="66"/>
      <c r="MG14" s="62"/>
      <c r="MH14" s="63" t="str">
        <f>IF(MF14=0," ",(VLOOKUP(MF14,PROTOKOL!$A$1:$E$28,2))*MG14)</f>
        <v xml:space="preserve"> </v>
      </c>
      <c r="MI14" s="64" t="str">
        <f t="shared" si="51"/>
        <v xml:space="preserve"> </v>
      </c>
      <c r="MJ14" s="65" t="str">
        <f>IF(MF14=0," ",VLOOKUP(MF14,PROTOKOL!$A:$E,5,))</f>
        <v xml:space="preserve"> </v>
      </c>
      <c r="MK14" s="82" t="str">
        <f t="shared" si="138"/>
        <v xml:space="preserve"> </v>
      </c>
      <c r="ML14" s="65">
        <f t="shared" si="139"/>
        <v>0</v>
      </c>
      <c r="MM14" s="82" t="str">
        <f t="shared" si="140"/>
        <v xml:space="preserve"> </v>
      </c>
      <c r="MN14" s="117"/>
      <c r="MO14" s="207">
        <v>29</v>
      </c>
      <c r="MP14" s="225">
        <v>29</v>
      </c>
      <c r="MQ14" s="61" t="str">
        <f>IF(MS14=0," ",VLOOKUP(MS14,PROTOKOL!$A:$F,6))</f>
        <v xml:space="preserve"> </v>
      </c>
      <c r="MR14" s="62"/>
      <c r="MS14" s="62"/>
      <c r="MT14" s="62"/>
      <c r="MU14" s="63" t="str">
        <f>IF(MS14=0," ",(VLOOKUP(MS14,PROTOKOL!$A$1:$E$28,2))*MT14)</f>
        <v xml:space="preserve"> </v>
      </c>
      <c r="MV14" s="64" t="str">
        <f t="shared" si="52"/>
        <v xml:space="preserve"> </v>
      </c>
      <c r="MW14" s="65" t="str">
        <f>IF(MS14=0," ",VLOOKUP(MS14,PROTOKOL!$A:$E,5,))</f>
        <v xml:space="preserve"> </v>
      </c>
      <c r="MX14" s="65"/>
      <c r="MY14" s="82" t="str">
        <f t="shared" si="142"/>
        <v xml:space="preserve"> </v>
      </c>
      <c r="MZ14" s="61" t="str">
        <f>IF(NB14=0," ",VLOOKUP(NB14,PROTOKOL!$A:$F,6))</f>
        <v xml:space="preserve"> </v>
      </c>
      <c r="NA14" s="66"/>
      <c r="NB14" s="66"/>
      <c r="NC14" s="62"/>
      <c r="ND14" s="63" t="str">
        <f>IF(NB14=0," ",(VLOOKUP(NB14,PROTOKOL!$A$1:$E$28,2))*NC14)</f>
        <v xml:space="preserve"> </v>
      </c>
      <c r="NE14" s="64" t="str">
        <f t="shared" si="53"/>
        <v xml:space="preserve"> </v>
      </c>
      <c r="NF14" s="65" t="str">
        <f>IF(NB14=0," ",VLOOKUP(NB14,PROTOKOL!$A:$E,5,))</f>
        <v xml:space="preserve"> </v>
      </c>
      <c r="NG14" s="82" t="str">
        <f t="shared" si="143"/>
        <v xml:space="preserve"> </v>
      </c>
      <c r="NH14" s="65">
        <f t="shared" si="144"/>
        <v>0</v>
      </c>
      <c r="NI14" s="82" t="str">
        <f t="shared" si="145"/>
        <v xml:space="preserve"> </v>
      </c>
      <c r="NJ14" s="117"/>
      <c r="NK14" s="207">
        <v>29</v>
      </c>
      <c r="NL14" s="225">
        <v>29</v>
      </c>
      <c r="NM14" s="61" t="str">
        <f>IF(NO14=0," ",VLOOKUP(NO14,PROTOKOL!$A:$F,6))</f>
        <v xml:space="preserve"> </v>
      </c>
      <c r="NN14" s="62"/>
      <c r="NO14" s="62"/>
      <c r="NP14" s="62"/>
      <c r="NQ14" s="63" t="str">
        <f>IF(NO14=0," ",(VLOOKUP(NO14,PROTOKOL!$A$1:$E$28,2))*NP14)</f>
        <v xml:space="preserve"> </v>
      </c>
      <c r="NR14" s="64" t="str">
        <f t="shared" si="54"/>
        <v xml:space="preserve"> </v>
      </c>
      <c r="NS14" s="65" t="str">
        <f>IF(NO14=0," ",VLOOKUP(NO14,PROTOKOL!$A:$E,5,))</f>
        <v xml:space="preserve"> </v>
      </c>
      <c r="NT14" s="65"/>
      <c r="NU14" s="82" t="str">
        <f t="shared" si="147"/>
        <v xml:space="preserve"> </v>
      </c>
      <c r="NV14" s="61" t="str">
        <f>IF(NX14=0," ",VLOOKUP(NX14,PROTOKOL!$A:$F,6))</f>
        <v xml:space="preserve"> </v>
      </c>
      <c r="NW14" s="66"/>
      <c r="NX14" s="66"/>
      <c r="NY14" s="62"/>
      <c r="NZ14" s="63" t="str">
        <f>IF(NX14=0," ",(VLOOKUP(NX14,PROTOKOL!$A$1:$E$28,2))*NY14)</f>
        <v xml:space="preserve"> </v>
      </c>
      <c r="OA14" s="64" t="str">
        <f t="shared" si="55"/>
        <v xml:space="preserve"> </v>
      </c>
      <c r="OB14" s="65" t="str">
        <f>IF(NX14=0," ",VLOOKUP(NX14,PROTOKOL!$A:$E,5,))</f>
        <v xml:space="preserve"> </v>
      </c>
      <c r="OC14" s="82" t="str">
        <f t="shared" si="148"/>
        <v xml:space="preserve"> </v>
      </c>
      <c r="OD14" s="65">
        <f t="shared" si="149"/>
        <v>0</v>
      </c>
      <c r="OE14" s="82" t="str">
        <f t="shared" si="150"/>
        <v xml:space="preserve"> </v>
      </c>
      <c r="OF14" s="117"/>
      <c r="OG14" s="207">
        <v>29</v>
      </c>
      <c r="OH14" s="225">
        <v>29</v>
      </c>
      <c r="OI14" s="61" t="str">
        <f>IF(OK14=0," ",VLOOKUP(OK14,PROTOKOL!$A:$F,6))</f>
        <v xml:space="preserve"> </v>
      </c>
      <c r="OJ14" s="62"/>
      <c r="OK14" s="62"/>
      <c r="OL14" s="62"/>
      <c r="OM14" s="63" t="str">
        <f>IF(OK14=0," ",(VLOOKUP(OK14,PROTOKOL!$A$1:$E$28,2))*OL14)</f>
        <v xml:space="preserve"> </v>
      </c>
      <c r="ON14" s="64" t="str">
        <f t="shared" si="56"/>
        <v xml:space="preserve"> </v>
      </c>
      <c r="OO14" s="65" t="str">
        <f>IF(OK14=0," ",VLOOKUP(OK14,PROTOKOL!$A:$E,5,))</f>
        <v xml:space="preserve"> </v>
      </c>
      <c r="OP14" s="65"/>
      <c r="OQ14" s="82" t="str">
        <f t="shared" si="152"/>
        <v xml:space="preserve"> </v>
      </c>
      <c r="OR14" s="61" t="str">
        <f>IF(OT14=0," ",VLOOKUP(OT14,PROTOKOL!$A:$F,6))</f>
        <v xml:space="preserve"> </v>
      </c>
      <c r="OS14" s="66"/>
      <c r="OT14" s="66"/>
      <c r="OU14" s="62"/>
      <c r="OV14" s="63" t="str">
        <f>IF(OT14=0," ",(VLOOKUP(OT14,PROTOKOL!$A$1:$E$28,2))*OU14)</f>
        <v xml:space="preserve"> </v>
      </c>
      <c r="OW14" s="64" t="str">
        <f t="shared" si="57"/>
        <v xml:space="preserve"> </v>
      </c>
      <c r="OX14" s="65" t="str">
        <f>IF(OT14=0," ",VLOOKUP(OT14,PROTOKOL!$A:$E,5,))</f>
        <v xml:space="preserve"> </v>
      </c>
      <c r="OY14" s="82" t="str">
        <f t="shared" si="153"/>
        <v xml:space="preserve"> </v>
      </c>
      <c r="OZ14" s="65">
        <f t="shared" si="154"/>
        <v>0</v>
      </c>
      <c r="PA14" s="82" t="str">
        <f t="shared" si="155"/>
        <v xml:space="preserve"> </v>
      </c>
      <c r="PB14" s="117"/>
      <c r="PC14" s="207">
        <v>29</v>
      </c>
      <c r="PD14" s="225">
        <v>29</v>
      </c>
      <c r="PE14" s="61" t="str">
        <f>IF(PG14=0," ",VLOOKUP(PG14,PROTOKOL!$A:$F,6))</f>
        <v xml:space="preserve"> </v>
      </c>
      <c r="PF14" s="62"/>
      <c r="PG14" s="62"/>
      <c r="PH14" s="62"/>
      <c r="PI14" s="63" t="str">
        <f>IF(PG14=0," ",(VLOOKUP(PG14,PROTOKOL!$A$1:$E$28,2))*PH14)</f>
        <v xml:space="preserve"> </v>
      </c>
      <c r="PJ14" s="64" t="str">
        <f t="shared" si="58"/>
        <v xml:space="preserve"> </v>
      </c>
      <c r="PK14" s="65" t="str">
        <f>IF(PG14=0," ",VLOOKUP(PG14,PROTOKOL!$A:$E,5,))</f>
        <v xml:space="preserve"> </v>
      </c>
      <c r="PL14" s="65"/>
      <c r="PM14" s="82" t="str">
        <f t="shared" si="157"/>
        <v xml:space="preserve"> </v>
      </c>
      <c r="PN14" s="61" t="str">
        <f>IF(PP14=0," ",VLOOKUP(PP14,PROTOKOL!$A:$F,6))</f>
        <v xml:space="preserve"> </v>
      </c>
      <c r="PO14" s="66"/>
      <c r="PP14" s="66"/>
      <c r="PQ14" s="62"/>
      <c r="PR14" s="63" t="str">
        <f>IF(PP14=0," ",(VLOOKUP(PP14,PROTOKOL!$A$1:$E$28,2))*PQ14)</f>
        <v xml:space="preserve"> </v>
      </c>
      <c r="PS14" s="64" t="str">
        <f t="shared" si="59"/>
        <v xml:space="preserve"> </v>
      </c>
      <c r="PT14" s="65" t="str">
        <f>IF(PP14=0," ",VLOOKUP(PP14,PROTOKOL!$A:$E,5,))</f>
        <v xml:space="preserve"> </v>
      </c>
      <c r="PU14" s="82" t="str">
        <f t="shared" si="158"/>
        <v xml:space="preserve"> </v>
      </c>
      <c r="PV14" s="65">
        <f t="shared" si="159"/>
        <v>0</v>
      </c>
      <c r="PW14" s="82" t="str">
        <f t="shared" si="160"/>
        <v xml:space="preserve"> </v>
      </c>
      <c r="PX14" s="117"/>
      <c r="PY14" s="207">
        <v>29</v>
      </c>
      <c r="PZ14" s="225">
        <v>29</v>
      </c>
      <c r="QA14" s="61" t="str">
        <f>IF(QC14=0," ",VLOOKUP(QC14,PROTOKOL!$A:$F,6))</f>
        <v xml:space="preserve"> </v>
      </c>
      <c r="QB14" s="62"/>
      <c r="QC14" s="62"/>
      <c r="QD14" s="62"/>
      <c r="QE14" s="63" t="str">
        <f>IF(QC14=0," ",(VLOOKUP(QC14,PROTOKOL!$A$1:$E$28,2))*QD14)</f>
        <v xml:space="preserve"> </v>
      </c>
      <c r="QF14" s="64" t="str">
        <f t="shared" si="60"/>
        <v xml:space="preserve"> </v>
      </c>
      <c r="QG14" s="65" t="str">
        <f>IF(QC14=0," ",VLOOKUP(QC14,PROTOKOL!$A:$E,5,))</f>
        <v xml:space="preserve"> </v>
      </c>
      <c r="QH14" s="65"/>
      <c r="QI14" s="82" t="str">
        <f t="shared" si="162"/>
        <v xml:space="preserve"> </v>
      </c>
      <c r="QJ14" s="61" t="str">
        <f>IF(QL14=0," ",VLOOKUP(QL14,PROTOKOL!$A:$F,6))</f>
        <v xml:space="preserve"> </v>
      </c>
      <c r="QK14" s="66"/>
      <c r="QL14" s="66"/>
      <c r="QM14" s="62"/>
      <c r="QN14" s="63" t="str">
        <f>IF(QL14=0," ",(VLOOKUP(QL14,PROTOKOL!$A$1:$E$28,2))*QM14)</f>
        <v xml:space="preserve"> </v>
      </c>
      <c r="QO14" s="64" t="str">
        <f t="shared" si="61"/>
        <v xml:space="preserve"> </v>
      </c>
      <c r="QP14" s="65" t="str">
        <f>IF(QL14=0," ",VLOOKUP(QL14,PROTOKOL!$A:$E,5,))</f>
        <v xml:space="preserve"> </v>
      </c>
      <c r="QQ14" s="82" t="str">
        <f t="shared" si="163"/>
        <v xml:space="preserve"> </v>
      </c>
      <c r="QR14" s="65">
        <f t="shared" si="164"/>
        <v>0</v>
      </c>
      <c r="QS14" s="82" t="str">
        <f t="shared" si="165"/>
        <v xml:space="preserve"> </v>
      </c>
      <c r="QT14" s="117"/>
      <c r="QU14" s="207">
        <v>29</v>
      </c>
      <c r="QV14" s="225">
        <v>29</v>
      </c>
      <c r="QW14" s="61" t="str">
        <f>IF(QY14=0," ",VLOOKUP(QY14,PROTOKOL!$A:$F,6))</f>
        <v xml:space="preserve"> </v>
      </c>
      <c r="QX14" s="62"/>
      <c r="QY14" s="62"/>
      <c r="QZ14" s="62"/>
      <c r="RA14" s="63" t="str">
        <f>IF(QY14=0," ",(VLOOKUP(QY14,PROTOKOL!$A$1:$E$28,2))*QZ14)</f>
        <v xml:space="preserve"> </v>
      </c>
      <c r="RB14" s="64" t="str">
        <f t="shared" si="62"/>
        <v xml:space="preserve"> </v>
      </c>
      <c r="RC14" s="65" t="str">
        <f>IF(QY14=0," ",VLOOKUP(QY14,PROTOKOL!$A:$E,5,))</f>
        <v xml:space="preserve"> </v>
      </c>
      <c r="RD14" s="65"/>
      <c r="RE14" s="82" t="str">
        <f t="shared" si="167"/>
        <v xml:space="preserve"> </v>
      </c>
      <c r="RF14" s="61" t="str">
        <f>IF(RH14=0," ",VLOOKUP(RH14,PROTOKOL!$A:$F,6))</f>
        <v xml:space="preserve"> </v>
      </c>
      <c r="RG14" s="66"/>
      <c r="RH14" s="66"/>
      <c r="RI14" s="62"/>
      <c r="RJ14" s="63" t="str">
        <f>IF(RH14=0," ",(VLOOKUP(RH14,PROTOKOL!$A$1:$E$28,2))*RI14)</f>
        <v xml:space="preserve"> </v>
      </c>
      <c r="RK14" s="64" t="str">
        <f t="shared" si="63"/>
        <v xml:space="preserve"> </v>
      </c>
      <c r="RL14" s="65" t="str">
        <f>IF(RH14=0," ",VLOOKUP(RH14,PROTOKOL!$A:$E,5,))</f>
        <v xml:space="preserve"> </v>
      </c>
      <c r="RM14" s="82" t="str">
        <f t="shared" si="168"/>
        <v xml:space="preserve"> </v>
      </c>
      <c r="RN14" s="65">
        <f t="shared" si="169"/>
        <v>0</v>
      </c>
      <c r="RO14" s="82" t="str">
        <f t="shared" si="170"/>
        <v xml:space="preserve"> </v>
      </c>
      <c r="RP14" s="117"/>
    </row>
    <row r="15" spans="1:484" ht="15.6" thickBot="1">
      <c r="A15" s="207">
        <v>29</v>
      </c>
      <c r="B15" s="226"/>
      <c r="C15" s="61" t="str">
        <f>IF(E15=0," ",VLOOKUP(E15,PROTOKOL!$A:$F,6))</f>
        <v xml:space="preserve"> </v>
      </c>
      <c r="D15" s="62"/>
      <c r="E15" s="62"/>
      <c r="F15" s="62"/>
      <c r="G15" s="63" t="str">
        <f>IF(E15=0," ",(VLOOKUP(E15,PROTOKOL!$A$1:$E$28,2))*F15)</f>
        <v xml:space="preserve"> </v>
      </c>
      <c r="H15" s="64" t="str">
        <f t="shared" si="20"/>
        <v xml:space="preserve"> </v>
      </c>
      <c r="I15" s="65" t="str">
        <f>IF(E15=0," ",VLOOKUP(E15,PROTOKOL!$A:$E,5,))</f>
        <v xml:space="preserve"> </v>
      </c>
      <c r="J15" s="65"/>
      <c r="K15" s="82" t="str">
        <f t="shared" si="64"/>
        <v xml:space="preserve"> </v>
      </c>
      <c r="L15" s="61" t="str">
        <f>IF(N15=0," ",VLOOKUP(N15,PROTOKOL!$A:$F,6))</f>
        <v xml:space="preserve"> </v>
      </c>
      <c r="M15" s="66"/>
      <c r="N15" s="66"/>
      <c r="O15" s="62"/>
      <c r="P15" s="63" t="str">
        <f>IF(N15=0," ",(VLOOKUP(N15,PROTOKOL!$A$1:$E$28,2))*O15)</f>
        <v xml:space="preserve"> </v>
      </c>
      <c r="Q15" s="64" t="str">
        <f t="shared" si="21"/>
        <v xml:space="preserve"> </v>
      </c>
      <c r="R15" s="65" t="str">
        <f>IF(N15=0," ",VLOOKUP(N15,PROTOKOL!$A:$E,5,))</f>
        <v xml:space="preserve"> </v>
      </c>
      <c r="S15" s="82" t="str">
        <f t="shared" si="65"/>
        <v xml:space="preserve"> </v>
      </c>
      <c r="T15" s="65">
        <f t="shared" si="66"/>
        <v>0</v>
      </c>
      <c r="U15" s="82" t="str">
        <f t="shared" si="67"/>
        <v xml:space="preserve"> </v>
      </c>
      <c r="V15" s="185" t="str">
        <f>IF(F14+F15+F16=7.5,"ü","û")</f>
        <v>û</v>
      </c>
      <c r="W15" s="207">
        <v>29</v>
      </c>
      <c r="X15" s="226"/>
      <c r="Y15" s="61" t="str">
        <f>IF(AA15=0," ",VLOOKUP(AA15,PROTOKOL!$A:$F,6))</f>
        <v xml:space="preserve"> </v>
      </c>
      <c r="Z15" s="62"/>
      <c r="AA15" s="62"/>
      <c r="AB15" s="62"/>
      <c r="AC15" s="63" t="str">
        <f>IF(AA15=0," ",(VLOOKUP(AA15,PROTOKOL!$A$1:$E$28,2))*AB15)</f>
        <v xml:space="preserve"> </v>
      </c>
      <c r="AD15" s="64" t="str">
        <f t="shared" si="22"/>
        <v xml:space="preserve"> </v>
      </c>
      <c r="AE15" s="65" t="str">
        <f>IF(AA15=0," ",VLOOKUP(AA15,PROTOKOL!$A:$E,5,))</f>
        <v xml:space="preserve"> </v>
      </c>
      <c r="AF15" s="65"/>
      <c r="AG15" s="82" t="str">
        <f t="shared" si="68"/>
        <v xml:space="preserve"> </v>
      </c>
      <c r="AH15" s="61" t="str">
        <f>IF(AJ15=0," ",VLOOKUP(AJ15,PROTOKOL!$A:$F,6))</f>
        <v xml:space="preserve"> </v>
      </c>
      <c r="AI15" s="66"/>
      <c r="AJ15" s="66"/>
      <c r="AK15" s="62"/>
      <c r="AL15" s="63" t="str">
        <f>IF(AJ15=0," ",(VLOOKUP(AJ15,PROTOKOL!$A$1:$E$28,2))*AK15)</f>
        <v xml:space="preserve"> </v>
      </c>
      <c r="AM15" s="64" t="str">
        <f t="shared" si="23"/>
        <v xml:space="preserve"> </v>
      </c>
      <c r="AN15" s="65" t="str">
        <f>IF(AJ15=0," ",VLOOKUP(AJ15,PROTOKOL!$A:$E,5,))</f>
        <v xml:space="preserve"> </v>
      </c>
      <c r="AO15" s="82" t="str">
        <f t="shared" si="69"/>
        <v xml:space="preserve"> </v>
      </c>
      <c r="AP15" s="65">
        <f t="shared" si="70"/>
        <v>0</v>
      </c>
      <c r="AQ15" s="82" t="str">
        <f t="shared" si="71"/>
        <v xml:space="preserve"> </v>
      </c>
      <c r="AR15" s="185" t="str">
        <f>IF(AB14+AB15+AB16=7.5,"ü","û")</f>
        <v>û</v>
      </c>
      <c r="AS15" s="207">
        <v>29</v>
      </c>
      <c r="AT15" s="226"/>
      <c r="AU15" s="61" t="str">
        <f>IF(AW15=0," ",VLOOKUP(AW15,PROTOKOL!$A:$F,6))</f>
        <v xml:space="preserve"> </v>
      </c>
      <c r="AV15" s="62"/>
      <c r="AW15" s="62"/>
      <c r="AX15" s="62"/>
      <c r="AY15" s="63" t="str">
        <f>IF(AW15=0," ",(VLOOKUP(AW15,PROTOKOL!$A$1:$E$28,2))*AX15)</f>
        <v xml:space="preserve"> </v>
      </c>
      <c r="AZ15" s="64" t="str">
        <f t="shared" si="24"/>
        <v xml:space="preserve"> </v>
      </c>
      <c r="BA15" s="65" t="str">
        <f>IF(AW15=0," ",VLOOKUP(AW15,PROTOKOL!$A:$E,5,))</f>
        <v xml:space="preserve"> </v>
      </c>
      <c r="BB15" s="65"/>
      <c r="BC15" s="82" t="str">
        <f t="shared" si="72"/>
        <v xml:space="preserve"> </v>
      </c>
      <c r="BD15" s="61" t="str">
        <f>IF(BF15=0," ",VLOOKUP(BF15,PROTOKOL!$A:$F,6))</f>
        <v xml:space="preserve"> </v>
      </c>
      <c r="BE15" s="66"/>
      <c r="BF15" s="66"/>
      <c r="BG15" s="62"/>
      <c r="BH15" s="63" t="str">
        <f>IF(BF15=0," ",(VLOOKUP(BF15,PROTOKOL!$A$1:$E$28,2))*BG15)</f>
        <v xml:space="preserve"> </v>
      </c>
      <c r="BI15" s="64" t="str">
        <f t="shared" si="25"/>
        <v xml:space="preserve"> </v>
      </c>
      <c r="BJ15" s="65" t="str">
        <f>IF(BF15=0," ",VLOOKUP(BF15,PROTOKOL!$A:$E,5,))</f>
        <v xml:space="preserve"> </v>
      </c>
      <c r="BK15" s="82" t="str">
        <f t="shared" si="73"/>
        <v xml:space="preserve"> </v>
      </c>
      <c r="BL15" s="65">
        <f t="shared" si="74"/>
        <v>0</v>
      </c>
      <c r="BM15" s="82" t="str">
        <f t="shared" si="75"/>
        <v xml:space="preserve"> </v>
      </c>
      <c r="BN15" s="185" t="str">
        <f t="shared" ref="BN15" si="192">IF(AX14+AX15+AX16=7.5,"ü","û")</f>
        <v>û</v>
      </c>
      <c r="BO15" s="207">
        <v>29</v>
      </c>
      <c r="BP15" s="226"/>
      <c r="BQ15" s="61" t="str">
        <f>IF(BS15=0," ",VLOOKUP(BS15,PROTOKOL!$A:$F,6))</f>
        <v xml:space="preserve"> </v>
      </c>
      <c r="BR15" s="62"/>
      <c r="BS15" s="62"/>
      <c r="BT15" s="62"/>
      <c r="BU15" s="63" t="str">
        <f>IF(BS15=0," ",(VLOOKUP(BS15,PROTOKOL!$A$1:$E$28,2))*BT15)</f>
        <v xml:space="preserve"> </v>
      </c>
      <c r="BV15" s="64" t="str">
        <f t="shared" si="26"/>
        <v xml:space="preserve"> </v>
      </c>
      <c r="BW15" s="65" t="str">
        <f>IF(BS15=0," ",VLOOKUP(BS15,PROTOKOL!$A:$E,5,))</f>
        <v xml:space="preserve"> </v>
      </c>
      <c r="BX15" s="65"/>
      <c r="BY15" s="82" t="str">
        <f t="shared" si="77"/>
        <v xml:space="preserve"> </v>
      </c>
      <c r="BZ15" s="61" t="str">
        <f>IF(CB15=0," ",VLOOKUP(CB15,PROTOKOL!$A:$F,6))</f>
        <v xml:space="preserve"> </v>
      </c>
      <c r="CA15" s="66"/>
      <c r="CB15" s="66"/>
      <c r="CC15" s="62"/>
      <c r="CD15" s="63" t="str">
        <f>IF(CB15=0," ",(VLOOKUP(CB15,PROTOKOL!$A$1:$E$28,2))*CC15)</f>
        <v xml:space="preserve"> </v>
      </c>
      <c r="CE15" s="64" t="str">
        <f t="shared" si="27"/>
        <v xml:space="preserve"> </v>
      </c>
      <c r="CF15" s="65" t="str">
        <f>IF(CB15=0," ",VLOOKUP(CB15,PROTOKOL!$A:$E,5,))</f>
        <v xml:space="preserve"> </v>
      </c>
      <c r="CG15" s="82" t="str">
        <f t="shared" si="78"/>
        <v xml:space="preserve"> </v>
      </c>
      <c r="CH15" s="65">
        <f t="shared" si="79"/>
        <v>0</v>
      </c>
      <c r="CI15" s="82" t="str">
        <f t="shared" si="80"/>
        <v xml:space="preserve"> </v>
      </c>
      <c r="CJ15" s="185" t="str">
        <f t="shared" ref="CJ15" si="193">IF(BT14+BT15+BT16=7.5,"ü","û")</f>
        <v>û</v>
      </c>
      <c r="CK15" s="207">
        <v>29</v>
      </c>
      <c r="CL15" s="226"/>
      <c r="CM15" s="61" t="str">
        <f>IF(CO15=0," ",VLOOKUP(CO15,PROTOKOL!$A:$F,6))</f>
        <v xml:space="preserve"> </v>
      </c>
      <c r="CN15" s="62"/>
      <c r="CO15" s="62"/>
      <c r="CP15" s="62"/>
      <c r="CQ15" s="63" t="str">
        <f>IF(CO15=0," ",(VLOOKUP(CO15,PROTOKOL!$A$1:$E$28,2))*CP15)</f>
        <v xml:space="preserve"> </v>
      </c>
      <c r="CR15" s="64" t="str">
        <f t="shared" si="28"/>
        <v xml:space="preserve"> </v>
      </c>
      <c r="CS15" s="65" t="str">
        <f>IF(CO15=0," ",VLOOKUP(CO15,PROTOKOL!$A:$E,5,))</f>
        <v xml:space="preserve"> </v>
      </c>
      <c r="CT15" s="65"/>
      <c r="CU15" s="82" t="str">
        <f t="shared" si="82"/>
        <v xml:space="preserve"> </v>
      </c>
      <c r="CV15" s="61" t="str">
        <f>IF(CX15=0," ",VLOOKUP(CX15,PROTOKOL!$A:$F,6))</f>
        <v xml:space="preserve"> </v>
      </c>
      <c r="CW15" s="66"/>
      <c r="CX15" s="66"/>
      <c r="CY15" s="62"/>
      <c r="CZ15" s="63" t="str">
        <f>IF(CX15=0," ",(VLOOKUP(CX15,PROTOKOL!$A$1:$E$28,2))*CY15)</f>
        <v xml:space="preserve"> </v>
      </c>
      <c r="DA15" s="64" t="str">
        <f t="shared" si="29"/>
        <v xml:space="preserve"> </v>
      </c>
      <c r="DB15" s="65" t="str">
        <f>IF(CX15=0," ",VLOOKUP(CX15,PROTOKOL!$A:$E,5,))</f>
        <v xml:space="preserve"> </v>
      </c>
      <c r="DC15" s="82" t="str">
        <f t="shared" si="83"/>
        <v xml:space="preserve"> </v>
      </c>
      <c r="DD15" s="65">
        <f t="shared" si="84"/>
        <v>0</v>
      </c>
      <c r="DE15" s="82" t="str">
        <f t="shared" si="85"/>
        <v xml:space="preserve"> </v>
      </c>
      <c r="DF15" s="185" t="str">
        <f t="shared" ref="DF15" si="194">IF(CP14+CP15+CP16=7.5,"ü","û")</f>
        <v>û</v>
      </c>
      <c r="DG15" s="207">
        <v>29</v>
      </c>
      <c r="DH15" s="226"/>
      <c r="DI15" s="61" t="str">
        <f>IF(DK15=0," ",VLOOKUP(DK15,PROTOKOL!$A:$F,6))</f>
        <v xml:space="preserve"> </v>
      </c>
      <c r="DJ15" s="62"/>
      <c r="DK15" s="62"/>
      <c r="DL15" s="62"/>
      <c r="DM15" s="63" t="str">
        <f>IF(DK15=0," ",(VLOOKUP(DK15,PROTOKOL!$A$1:$E$28,2))*DL15)</f>
        <v xml:space="preserve"> </v>
      </c>
      <c r="DN15" s="64" t="str">
        <f t="shared" si="30"/>
        <v xml:space="preserve"> </v>
      </c>
      <c r="DO15" s="65" t="str">
        <f>IF(DK15=0," ",VLOOKUP(DK15,PROTOKOL!$A:$E,5,))</f>
        <v xml:space="preserve"> </v>
      </c>
      <c r="DP15" s="65"/>
      <c r="DQ15" s="82" t="str">
        <f t="shared" si="87"/>
        <v xml:space="preserve"> </v>
      </c>
      <c r="DR15" s="61" t="str">
        <f>IF(DT15=0," ",VLOOKUP(DT15,PROTOKOL!$A:$F,6))</f>
        <v xml:space="preserve"> </v>
      </c>
      <c r="DS15" s="66"/>
      <c r="DT15" s="66"/>
      <c r="DU15" s="62"/>
      <c r="DV15" s="63" t="str">
        <f>IF(DT15=0," ",(VLOOKUP(DT15,PROTOKOL!$A$1:$E$28,2))*DU15)</f>
        <v xml:space="preserve"> </v>
      </c>
      <c r="DW15" s="64" t="str">
        <f t="shared" si="31"/>
        <v xml:space="preserve"> </v>
      </c>
      <c r="DX15" s="65" t="str">
        <f>IF(DT15=0," ",VLOOKUP(DT15,PROTOKOL!$A:$E,5,))</f>
        <v xml:space="preserve"> </v>
      </c>
      <c r="DY15" s="82" t="str">
        <f t="shared" si="88"/>
        <v xml:space="preserve"> </v>
      </c>
      <c r="DZ15" s="65">
        <f t="shared" si="89"/>
        <v>0</v>
      </c>
      <c r="EA15" s="82" t="str">
        <f t="shared" si="90"/>
        <v xml:space="preserve"> </v>
      </c>
      <c r="EB15" s="185" t="str">
        <f t="shared" ref="EB15" si="195">IF(DL14+DL15+DL16=7.5,"ü","û")</f>
        <v>û</v>
      </c>
      <c r="EC15" s="207">
        <v>29</v>
      </c>
      <c r="ED15" s="226"/>
      <c r="EE15" s="61" t="str">
        <f>IF(EG15=0," ",VLOOKUP(EG15,PROTOKOL!$A:$F,6))</f>
        <v xml:space="preserve"> </v>
      </c>
      <c r="EF15" s="62"/>
      <c r="EG15" s="62"/>
      <c r="EH15" s="62"/>
      <c r="EI15" s="63" t="str">
        <f>IF(EG15=0," ",(VLOOKUP(EG15,PROTOKOL!$A$1:$E$28,2))*EH15)</f>
        <v xml:space="preserve"> </v>
      </c>
      <c r="EJ15" s="64" t="str">
        <f t="shared" si="32"/>
        <v xml:space="preserve"> </v>
      </c>
      <c r="EK15" s="65" t="str">
        <f>IF(EG15=0," ",VLOOKUP(EG15,PROTOKOL!$A:$E,5,))</f>
        <v xml:space="preserve"> </v>
      </c>
      <c r="EL15" s="65"/>
      <c r="EM15" s="82" t="str">
        <f t="shared" si="92"/>
        <v xml:space="preserve"> </v>
      </c>
      <c r="EN15" s="61" t="str">
        <f>IF(EP15=0," ",VLOOKUP(EP15,PROTOKOL!$A:$F,6))</f>
        <v xml:space="preserve"> </v>
      </c>
      <c r="EO15" s="66"/>
      <c r="EP15" s="66"/>
      <c r="EQ15" s="62"/>
      <c r="ER15" s="63" t="str">
        <f>IF(EP15=0," ",(VLOOKUP(EP15,PROTOKOL!$A$1:$E$28,2))*EQ15)</f>
        <v xml:space="preserve"> </v>
      </c>
      <c r="ES15" s="64" t="str">
        <f t="shared" si="33"/>
        <v xml:space="preserve"> </v>
      </c>
      <c r="ET15" s="65" t="str">
        <f>IF(EP15=0," ",VLOOKUP(EP15,PROTOKOL!$A:$E,5,))</f>
        <v xml:space="preserve"> </v>
      </c>
      <c r="EU15" s="82" t="str">
        <f t="shared" si="93"/>
        <v xml:space="preserve"> </v>
      </c>
      <c r="EV15" s="65">
        <f t="shared" si="94"/>
        <v>0</v>
      </c>
      <c r="EW15" s="82" t="str">
        <f t="shared" si="95"/>
        <v xml:space="preserve"> </v>
      </c>
      <c r="EX15" s="185" t="str">
        <f t="shared" ref="EX15" si="196">IF(EH14+EH15+EH16=7.5,"ü","û")</f>
        <v>û</v>
      </c>
      <c r="EY15" s="207">
        <v>29</v>
      </c>
      <c r="EZ15" s="226"/>
      <c r="FA15" s="61" t="str">
        <f>IF(FC15=0," ",VLOOKUP(FC15,PROTOKOL!$A:$F,6))</f>
        <v xml:space="preserve"> </v>
      </c>
      <c r="FB15" s="62"/>
      <c r="FC15" s="62"/>
      <c r="FD15" s="62"/>
      <c r="FE15" s="63" t="str">
        <f>IF(FC15=0," ",(VLOOKUP(FC15,PROTOKOL!$A$1:$E$28,2))*FD15)</f>
        <v xml:space="preserve"> </v>
      </c>
      <c r="FF15" s="64" t="str">
        <f t="shared" si="34"/>
        <v xml:space="preserve"> </v>
      </c>
      <c r="FG15" s="65" t="str">
        <f>IF(FC15=0," ",VLOOKUP(FC15,PROTOKOL!$A:$E,5,))</f>
        <v xml:space="preserve"> </v>
      </c>
      <c r="FH15" s="65"/>
      <c r="FI15" s="82" t="str">
        <f t="shared" si="97"/>
        <v xml:space="preserve"> </v>
      </c>
      <c r="FJ15" s="61" t="str">
        <f>IF(FL15=0," ",VLOOKUP(FL15,PROTOKOL!$A:$F,6))</f>
        <v xml:space="preserve"> </v>
      </c>
      <c r="FK15" s="66"/>
      <c r="FL15" s="66"/>
      <c r="FM15" s="62"/>
      <c r="FN15" s="63" t="str">
        <f>IF(FL15=0," ",(VLOOKUP(FL15,PROTOKOL!$A$1:$E$28,2))*FM15)</f>
        <v xml:space="preserve"> </v>
      </c>
      <c r="FO15" s="64" t="str">
        <f t="shared" si="35"/>
        <v xml:space="preserve"> </v>
      </c>
      <c r="FP15" s="65" t="str">
        <f>IF(FL15=0," ",VLOOKUP(FL15,PROTOKOL!$A:$E,5,))</f>
        <v xml:space="preserve"> </v>
      </c>
      <c r="FQ15" s="82" t="str">
        <f t="shared" si="98"/>
        <v xml:space="preserve"> </v>
      </c>
      <c r="FR15" s="65">
        <f t="shared" si="99"/>
        <v>0</v>
      </c>
      <c r="FS15" s="82" t="str">
        <f t="shared" si="100"/>
        <v xml:space="preserve"> </v>
      </c>
      <c r="FT15" s="185" t="str">
        <f t="shared" ref="FT15" si="197">IF(FD14+FD15+FD16=7.5,"ü","û")</f>
        <v>û</v>
      </c>
      <c r="FU15" s="207">
        <v>29</v>
      </c>
      <c r="FV15" s="226"/>
      <c r="FW15" s="61" t="str">
        <f>IF(FY15=0," ",VLOOKUP(FY15,PROTOKOL!$A:$F,6))</f>
        <v xml:space="preserve"> </v>
      </c>
      <c r="FX15" s="62"/>
      <c r="FY15" s="62"/>
      <c r="FZ15" s="62"/>
      <c r="GA15" s="63" t="str">
        <f>IF(FY15=0," ",(VLOOKUP(FY15,PROTOKOL!$A$1:$E$28,2))*FZ15)</f>
        <v xml:space="preserve"> </v>
      </c>
      <c r="GB15" s="64" t="str">
        <f t="shared" si="36"/>
        <v xml:space="preserve"> </v>
      </c>
      <c r="GC15" s="65" t="str">
        <f>IF(FY15=0," ",VLOOKUP(FY15,PROTOKOL!$A:$E,5,))</f>
        <v xml:space="preserve"> </v>
      </c>
      <c r="GD15" s="65"/>
      <c r="GE15" s="82" t="str">
        <f t="shared" si="102"/>
        <v xml:space="preserve"> </v>
      </c>
      <c r="GF15" s="61" t="str">
        <f>IF(GH15=0," ",VLOOKUP(GH15,PROTOKOL!$A:$F,6))</f>
        <v xml:space="preserve"> </v>
      </c>
      <c r="GG15" s="66"/>
      <c r="GH15" s="66"/>
      <c r="GI15" s="62"/>
      <c r="GJ15" s="63" t="str">
        <f>IF(GH15=0," ",(VLOOKUP(GH15,PROTOKOL!$A$1:$E$28,2))*GI15)</f>
        <v xml:space="preserve"> </v>
      </c>
      <c r="GK15" s="64" t="str">
        <f t="shared" si="37"/>
        <v xml:space="preserve"> </v>
      </c>
      <c r="GL15" s="65" t="str">
        <f>IF(GH15=0," ",VLOOKUP(GH15,PROTOKOL!$A:$E,5,))</f>
        <v xml:space="preserve"> </v>
      </c>
      <c r="GM15" s="82" t="str">
        <f t="shared" si="103"/>
        <v xml:space="preserve"> </v>
      </c>
      <c r="GN15" s="65">
        <f t="shared" si="104"/>
        <v>0</v>
      </c>
      <c r="GO15" s="82" t="str">
        <f t="shared" si="105"/>
        <v xml:space="preserve"> </v>
      </c>
      <c r="GP15" s="185" t="str">
        <f t="shared" ref="GP15" si="198">IF(FZ14+FZ15+FZ16=7.5,"ü","û")</f>
        <v>û</v>
      </c>
      <c r="GQ15" s="207">
        <v>29</v>
      </c>
      <c r="GR15" s="226"/>
      <c r="GS15" s="61" t="str">
        <f>IF(GU15=0," ",VLOOKUP(GU15,PROTOKOL!$A:$F,6))</f>
        <v xml:space="preserve"> </v>
      </c>
      <c r="GT15" s="62"/>
      <c r="GU15" s="62"/>
      <c r="GV15" s="62"/>
      <c r="GW15" s="63" t="str">
        <f>IF(GU15=0," ",(VLOOKUP(GU15,PROTOKOL!$A$1:$E$28,2))*GV15)</f>
        <v xml:space="preserve"> </v>
      </c>
      <c r="GX15" s="64" t="str">
        <f t="shared" si="38"/>
        <v xml:space="preserve"> </v>
      </c>
      <c r="GY15" s="65" t="str">
        <f>IF(GU15=0," ",VLOOKUP(GU15,PROTOKOL!$A:$E,5,))</f>
        <v xml:space="preserve"> </v>
      </c>
      <c r="GZ15" s="65"/>
      <c r="HA15" s="82" t="str">
        <f t="shared" si="107"/>
        <v xml:space="preserve"> </v>
      </c>
      <c r="HB15" s="61" t="str">
        <f>IF(HD15=0," ",VLOOKUP(HD15,PROTOKOL!$A:$F,6))</f>
        <v xml:space="preserve"> </v>
      </c>
      <c r="HC15" s="66"/>
      <c r="HD15" s="66"/>
      <c r="HE15" s="62"/>
      <c r="HF15" s="63" t="str">
        <f>IF(HD15=0," ",(VLOOKUP(HD15,PROTOKOL!$A$1:$E$28,2))*HE15)</f>
        <v xml:space="preserve"> </v>
      </c>
      <c r="HG15" s="64" t="str">
        <f t="shared" si="39"/>
        <v xml:space="preserve"> </v>
      </c>
      <c r="HH15" s="65" t="str">
        <f>IF(HD15=0," ",VLOOKUP(HD15,PROTOKOL!$A:$E,5,))</f>
        <v xml:space="preserve"> </v>
      </c>
      <c r="HI15" s="82" t="str">
        <f t="shared" si="108"/>
        <v xml:space="preserve"> </v>
      </c>
      <c r="HJ15" s="65">
        <f t="shared" si="109"/>
        <v>0</v>
      </c>
      <c r="HK15" s="82" t="str">
        <f t="shared" si="110"/>
        <v xml:space="preserve"> </v>
      </c>
      <c r="HL15" s="185" t="str">
        <f t="shared" ref="HL15" si="199">IF(GV14+GV15+GV16=7.5,"ü","û")</f>
        <v>û</v>
      </c>
      <c r="HM15" s="207">
        <v>29</v>
      </c>
      <c r="HN15" s="226"/>
      <c r="HO15" s="61" t="str">
        <f>IF(HQ15=0," ",VLOOKUP(HQ15,PROTOKOL!$A:$F,6))</f>
        <v xml:space="preserve"> </v>
      </c>
      <c r="HP15" s="62"/>
      <c r="HQ15" s="62"/>
      <c r="HR15" s="62"/>
      <c r="HS15" s="63" t="str">
        <f>IF(HQ15=0," ",(VLOOKUP(HQ15,PROTOKOL!$A$1:$E$28,2))*HR15)</f>
        <v xml:space="preserve"> </v>
      </c>
      <c r="HT15" s="64" t="str">
        <f t="shared" si="40"/>
        <v xml:space="preserve"> </v>
      </c>
      <c r="HU15" s="65" t="str">
        <f>IF(HQ15=0," ",VLOOKUP(HQ15,PROTOKOL!$A:$E,5,))</f>
        <v xml:space="preserve"> </v>
      </c>
      <c r="HV15" s="65"/>
      <c r="HW15" s="82" t="str">
        <f t="shared" si="112"/>
        <v xml:space="preserve"> </v>
      </c>
      <c r="HX15" s="61" t="str">
        <f>IF(HZ15=0," ",VLOOKUP(HZ15,PROTOKOL!$A:$F,6))</f>
        <v xml:space="preserve"> </v>
      </c>
      <c r="HY15" s="66"/>
      <c r="HZ15" s="66"/>
      <c r="IA15" s="62"/>
      <c r="IB15" s="63" t="str">
        <f>IF(HZ15=0," ",(VLOOKUP(HZ15,PROTOKOL!$A$1:$E$28,2))*IA15)</f>
        <v xml:space="preserve"> </v>
      </c>
      <c r="IC15" s="64" t="str">
        <f t="shared" si="41"/>
        <v xml:space="preserve"> </v>
      </c>
      <c r="ID15" s="65" t="str">
        <f>IF(HZ15=0," ",VLOOKUP(HZ15,PROTOKOL!$A:$E,5,))</f>
        <v xml:space="preserve"> </v>
      </c>
      <c r="IE15" s="82" t="str">
        <f t="shared" si="113"/>
        <v xml:space="preserve"> </v>
      </c>
      <c r="IF15" s="65">
        <f t="shared" si="114"/>
        <v>0</v>
      </c>
      <c r="IG15" s="82" t="str">
        <f t="shared" si="115"/>
        <v xml:space="preserve"> </v>
      </c>
      <c r="IH15" s="185" t="str">
        <f t="shared" ref="IH15" si="200">IF(HR14+HR15+HR16=7.5,"ü","û")</f>
        <v>û</v>
      </c>
      <c r="II15" s="207">
        <v>29</v>
      </c>
      <c r="IJ15" s="226"/>
      <c r="IK15" s="61" t="str">
        <f>IF(IM15=0," ",VLOOKUP(IM15,PROTOKOL!$A:$F,6))</f>
        <v xml:space="preserve"> </v>
      </c>
      <c r="IL15" s="62"/>
      <c r="IM15" s="62"/>
      <c r="IN15" s="62"/>
      <c r="IO15" s="63" t="str">
        <f>IF(IM15=0," ",(VLOOKUP(IM15,PROTOKOL!$A$1:$E$28,2))*IN15)</f>
        <v xml:space="preserve"> </v>
      </c>
      <c r="IP15" s="64" t="str">
        <f t="shared" si="42"/>
        <v xml:space="preserve"> </v>
      </c>
      <c r="IQ15" s="65" t="str">
        <f>IF(IM15=0," ",VLOOKUP(IM15,PROTOKOL!$A:$E,5,))</f>
        <v xml:space="preserve"> </v>
      </c>
      <c r="IR15" s="65"/>
      <c r="IS15" s="82" t="str">
        <f t="shared" si="117"/>
        <v xml:space="preserve"> </v>
      </c>
      <c r="IT15" s="61" t="str">
        <f>IF(IV15=0," ",VLOOKUP(IV15,PROTOKOL!$A:$F,6))</f>
        <v xml:space="preserve"> </v>
      </c>
      <c r="IU15" s="66"/>
      <c r="IV15" s="66"/>
      <c r="IW15" s="62"/>
      <c r="IX15" s="63" t="str">
        <f>IF(IV15=0," ",(VLOOKUP(IV15,PROTOKOL!$A$1:$E$28,2))*IW15)</f>
        <v xml:space="preserve"> </v>
      </c>
      <c r="IY15" s="64" t="str">
        <f t="shared" si="43"/>
        <v xml:space="preserve"> </v>
      </c>
      <c r="IZ15" s="65" t="str">
        <f>IF(IV15=0," ",VLOOKUP(IV15,PROTOKOL!$A:$E,5,))</f>
        <v xml:space="preserve"> </v>
      </c>
      <c r="JA15" s="82" t="str">
        <f t="shared" si="118"/>
        <v xml:space="preserve"> </v>
      </c>
      <c r="JB15" s="65">
        <f t="shared" si="119"/>
        <v>0</v>
      </c>
      <c r="JC15" s="82" t="str">
        <f t="shared" si="120"/>
        <v xml:space="preserve"> </v>
      </c>
      <c r="JD15" s="185" t="str">
        <f t="shared" ref="JD15" si="201">IF(IN14+IN15+IN16=7.5,"ü","û")</f>
        <v>û</v>
      </c>
      <c r="JE15" s="207">
        <v>29</v>
      </c>
      <c r="JF15" s="226"/>
      <c r="JG15" s="61" t="str">
        <f>IF(JI15=0," ",VLOOKUP(JI15,PROTOKOL!$A:$F,6))</f>
        <v xml:space="preserve"> </v>
      </c>
      <c r="JH15" s="62"/>
      <c r="JI15" s="62"/>
      <c r="JJ15" s="62"/>
      <c r="JK15" s="63" t="str">
        <f>IF(JI15=0," ",(VLOOKUP(JI15,PROTOKOL!$A$1:$E$28,2))*JJ15)</f>
        <v xml:space="preserve"> </v>
      </c>
      <c r="JL15" s="64" t="str">
        <f t="shared" si="44"/>
        <v xml:space="preserve"> </v>
      </c>
      <c r="JM15" s="65" t="str">
        <f>IF(JI15=0," ",VLOOKUP(JI15,PROTOKOL!$A:$E,5,))</f>
        <v xml:space="preserve"> </v>
      </c>
      <c r="JN15" s="65"/>
      <c r="JO15" s="82" t="str">
        <f t="shared" si="122"/>
        <v xml:space="preserve"> </v>
      </c>
      <c r="JP15" s="61" t="str">
        <f>IF(JR15=0," ",VLOOKUP(JR15,PROTOKOL!$A:$F,6))</f>
        <v xml:space="preserve"> </v>
      </c>
      <c r="JQ15" s="66"/>
      <c r="JR15" s="66"/>
      <c r="JS15" s="62"/>
      <c r="JT15" s="63" t="str">
        <f>IF(JR15=0," ",(VLOOKUP(JR15,PROTOKOL!$A$1:$E$28,2))*JS15)</f>
        <v xml:space="preserve"> </v>
      </c>
      <c r="JU15" s="64" t="str">
        <f t="shared" si="45"/>
        <v xml:space="preserve"> </v>
      </c>
      <c r="JV15" s="65" t="str">
        <f>IF(JR15=0," ",VLOOKUP(JR15,PROTOKOL!$A:$E,5,))</f>
        <v xml:space="preserve"> </v>
      </c>
      <c r="JW15" s="82" t="str">
        <f t="shared" si="123"/>
        <v xml:space="preserve"> </v>
      </c>
      <c r="JX15" s="65">
        <f t="shared" si="124"/>
        <v>0</v>
      </c>
      <c r="JY15" s="82" t="str">
        <f t="shared" si="125"/>
        <v xml:space="preserve"> </v>
      </c>
      <c r="JZ15" s="185" t="str">
        <f t="shared" ref="JZ15" si="202">IF(JJ14+JJ15+JJ16=7.5,"ü","û")</f>
        <v>û</v>
      </c>
      <c r="KA15" s="207">
        <v>29</v>
      </c>
      <c r="KB15" s="226"/>
      <c r="KC15" s="61" t="str">
        <f>IF(KE15=0," ",VLOOKUP(KE15,PROTOKOL!$A:$F,6))</f>
        <v xml:space="preserve"> </v>
      </c>
      <c r="KD15" s="62"/>
      <c r="KE15" s="62"/>
      <c r="KF15" s="62"/>
      <c r="KG15" s="63" t="str">
        <f>IF(KE15=0," ",(VLOOKUP(KE15,PROTOKOL!$A$1:$E$28,2))*KF15)</f>
        <v xml:space="preserve"> </v>
      </c>
      <c r="KH15" s="64" t="str">
        <f t="shared" si="46"/>
        <v xml:space="preserve"> </v>
      </c>
      <c r="KI15" s="65" t="str">
        <f>IF(KE15=0," ",VLOOKUP(KE15,PROTOKOL!$A:$E,5,))</f>
        <v xml:space="preserve"> </v>
      </c>
      <c r="KJ15" s="65"/>
      <c r="KK15" s="82" t="str">
        <f t="shared" si="127"/>
        <v xml:space="preserve"> </v>
      </c>
      <c r="KL15" s="61" t="str">
        <f>IF(KN15=0," ",VLOOKUP(KN15,PROTOKOL!$A:$F,6))</f>
        <v xml:space="preserve"> </v>
      </c>
      <c r="KM15" s="66"/>
      <c r="KN15" s="66"/>
      <c r="KO15" s="62"/>
      <c r="KP15" s="63" t="str">
        <f>IF(KN15=0," ",(VLOOKUP(KN15,PROTOKOL!$A$1:$E$28,2))*KO15)</f>
        <v xml:space="preserve"> </v>
      </c>
      <c r="KQ15" s="64" t="str">
        <f t="shared" si="47"/>
        <v xml:space="preserve"> </v>
      </c>
      <c r="KR15" s="65" t="str">
        <f>IF(KN15=0," ",VLOOKUP(KN15,PROTOKOL!$A:$E,5,))</f>
        <v xml:space="preserve"> </v>
      </c>
      <c r="KS15" s="82" t="str">
        <f t="shared" si="128"/>
        <v xml:space="preserve"> </v>
      </c>
      <c r="KT15" s="65">
        <f t="shared" si="129"/>
        <v>0</v>
      </c>
      <c r="KU15" s="82" t="str">
        <f t="shared" si="130"/>
        <v xml:space="preserve"> </v>
      </c>
      <c r="KV15" s="185" t="str">
        <f t="shared" ref="KV15" si="203">IF(KF14+KF15+KF16=7.5,"ü","û")</f>
        <v>û</v>
      </c>
      <c r="KW15" s="207">
        <v>29</v>
      </c>
      <c r="KX15" s="226"/>
      <c r="KY15" s="61" t="str">
        <f>IF(LA15=0," ",VLOOKUP(LA15,PROTOKOL!$A:$F,6))</f>
        <v xml:space="preserve"> </v>
      </c>
      <c r="KZ15" s="62"/>
      <c r="LA15" s="62"/>
      <c r="LB15" s="62"/>
      <c r="LC15" s="63" t="str">
        <f>IF(LA15=0," ",(VLOOKUP(LA15,PROTOKOL!$A$1:$E$28,2))*LB15)</f>
        <v xml:space="preserve"> </v>
      </c>
      <c r="LD15" s="64" t="str">
        <f t="shared" si="48"/>
        <v xml:space="preserve"> </v>
      </c>
      <c r="LE15" s="65" t="str">
        <f>IF(LA15=0," ",VLOOKUP(LA15,PROTOKOL!$A:$E,5,))</f>
        <v xml:space="preserve"> </v>
      </c>
      <c r="LF15" s="65"/>
      <c r="LG15" s="82" t="str">
        <f t="shared" si="132"/>
        <v xml:space="preserve"> </v>
      </c>
      <c r="LH15" s="61" t="str">
        <f>IF(LJ15=0," ",VLOOKUP(LJ15,PROTOKOL!$A:$F,6))</f>
        <v xml:space="preserve"> </v>
      </c>
      <c r="LI15" s="66"/>
      <c r="LJ15" s="66"/>
      <c r="LK15" s="62"/>
      <c r="LL15" s="63" t="str">
        <f>IF(LJ15=0," ",(VLOOKUP(LJ15,PROTOKOL!$A$1:$E$28,2))*LK15)</f>
        <v xml:space="preserve"> </v>
      </c>
      <c r="LM15" s="64" t="str">
        <f t="shared" si="49"/>
        <v xml:space="preserve"> </v>
      </c>
      <c r="LN15" s="65" t="str">
        <f>IF(LJ15=0," ",VLOOKUP(LJ15,PROTOKOL!$A:$E,5,))</f>
        <v xml:space="preserve"> </v>
      </c>
      <c r="LO15" s="82" t="str">
        <f t="shared" si="133"/>
        <v xml:space="preserve"> </v>
      </c>
      <c r="LP15" s="65">
        <f t="shared" si="134"/>
        <v>0</v>
      </c>
      <c r="LQ15" s="82" t="str">
        <f t="shared" si="135"/>
        <v xml:space="preserve"> </v>
      </c>
      <c r="LR15" s="185" t="str">
        <f t="shared" ref="LR15" si="204">IF(LB14+LB15+LB16=7.5,"ü","û")</f>
        <v>û</v>
      </c>
      <c r="LS15" s="207">
        <v>29</v>
      </c>
      <c r="LT15" s="226"/>
      <c r="LU15" s="61" t="str">
        <f>IF(LW15=0," ",VLOOKUP(LW15,PROTOKOL!$A:$F,6))</f>
        <v xml:space="preserve"> </v>
      </c>
      <c r="LV15" s="62"/>
      <c r="LW15" s="62"/>
      <c r="LX15" s="62"/>
      <c r="LY15" s="63" t="str">
        <f>IF(LW15=0," ",(VLOOKUP(LW15,PROTOKOL!$A$1:$E$28,2))*LX15)</f>
        <v xml:space="preserve"> </v>
      </c>
      <c r="LZ15" s="64" t="str">
        <f t="shared" si="50"/>
        <v xml:space="preserve"> </v>
      </c>
      <c r="MA15" s="65" t="str">
        <f>IF(LW15=0," ",VLOOKUP(LW15,PROTOKOL!$A:$E,5,))</f>
        <v xml:space="preserve"> </v>
      </c>
      <c r="MB15" s="65"/>
      <c r="MC15" s="82" t="str">
        <f t="shared" si="137"/>
        <v xml:space="preserve"> </v>
      </c>
      <c r="MD15" s="61" t="str">
        <f>IF(MF15=0," ",VLOOKUP(MF15,PROTOKOL!$A:$F,6))</f>
        <v xml:space="preserve"> </v>
      </c>
      <c r="ME15" s="66"/>
      <c r="MF15" s="66"/>
      <c r="MG15" s="62"/>
      <c r="MH15" s="63" t="str">
        <f>IF(MF15=0," ",(VLOOKUP(MF15,PROTOKOL!$A$1:$E$28,2))*MG15)</f>
        <v xml:space="preserve"> </v>
      </c>
      <c r="MI15" s="64" t="str">
        <f t="shared" si="51"/>
        <v xml:space="preserve"> </v>
      </c>
      <c r="MJ15" s="65" t="str">
        <f>IF(MF15=0," ",VLOOKUP(MF15,PROTOKOL!$A:$E,5,))</f>
        <v xml:space="preserve"> </v>
      </c>
      <c r="MK15" s="82" t="str">
        <f t="shared" si="138"/>
        <v xml:space="preserve"> </v>
      </c>
      <c r="ML15" s="65">
        <f t="shared" si="139"/>
        <v>0</v>
      </c>
      <c r="MM15" s="82" t="str">
        <f t="shared" si="140"/>
        <v xml:space="preserve"> </v>
      </c>
      <c r="MN15" s="185" t="str">
        <f t="shared" ref="MN15" si="205">IF(LX14+LX15+LX16=7.5,"ü","û")</f>
        <v>û</v>
      </c>
      <c r="MO15" s="207">
        <v>29</v>
      </c>
      <c r="MP15" s="226"/>
      <c r="MQ15" s="61" t="str">
        <f>IF(MS15=0," ",VLOOKUP(MS15,PROTOKOL!$A:$F,6))</f>
        <v xml:space="preserve"> </v>
      </c>
      <c r="MR15" s="62"/>
      <c r="MS15" s="62"/>
      <c r="MT15" s="62"/>
      <c r="MU15" s="63" t="str">
        <f>IF(MS15=0," ",(VLOOKUP(MS15,PROTOKOL!$A$1:$E$28,2))*MT15)</f>
        <v xml:space="preserve"> </v>
      </c>
      <c r="MV15" s="64" t="str">
        <f t="shared" si="52"/>
        <v xml:space="preserve"> </v>
      </c>
      <c r="MW15" s="65" t="str">
        <f>IF(MS15=0," ",VLOOKUP(MS15,PROTOKOL!$A:$E,5,))</f>
        <v xml:space="preserve"> </v>
      </c>
      <c r="MX15" s="65"/>
      <c r="MY15" s="82" t="str">
        <f t="shared" si="142"/>
        <v xml:space="preserve"> </v>
      </c>
      <c r="MZ15" s="61" t="str">
        <f>IF(NB15=0," ",VLOOKUP(NB15,PROTOKOL!$A:$F,6))</f>
        <v xml:space="preserve"> </v>
      </c>
      <c r="NA15" s="66"/>
      <c r="NB15" s="66"/>
      <c r="NC15" s="62"/>
      <c r="ND15" s="63" t="str">
        <f>IF(NB15=0," ",(VLOOKUP(NB15,PROTOKOL!$A$1:$E$28,2))*NC15)</f>
        <v xml:space="preserve"> </v>
      </c>
      <c r="NE15" s="64" t="str">
        <f t="shared" si="53"/>
        <v xml:space="preserve"> </v>
      </c>
      <c r="NF15" s="65" t="str">
        <f>IF(NB15=0," ",VLOOKUP(NB15,PROTOKOL!$A:$E,5,))</f>
        <v xml:space="preserve"> </v>
      </c>
      <c r="NG15" s="82" t="str">
        <f t="shared" si="143"/>
        <v xml:space="preserve"> </v>
      </c>
      <c r="NH15" s="65">
        <f t="shared" si="144"/>
        <v>0</v>
      </c>
      <c r="NI15" s="82" t="str">
        <f t="shared" si="145"/>
        <v xml:space="preserve"> </v>
      </c>
      <c r="NJ15" s="185" t="str">
        <f t="shared" ref="NJ15" si="206">IF(MT14+MT15+MT16=7.5,"ü","û")</f>
        <v>û</v>
      </c>
      <c r="NK15" s="207">
        <v>29</v>
      </c>
      <c r="NL15" s="226"/>
      <c r="NM15" s="61" t="str">
        <f>IF(NO15=0," ",VLOOKUP(NO15,PROTOKOL!$A:$F,6))</f>
        <v xml:space="preserve"> </v>
      </c>
      <c r="NN15" s="62"/>
      <c r="NO15" s="62"/>
      <c r="NP15" s="62"/>
      <c r="NQ15" s="63" t="str">
        <f>IF(NO15=0," ",(VLOOKUP(NO15,PROTOKOL!$A$1:$E$28,2))*NP15)</f>
        <v xml:space="preserve"> </v>
      </c>
      <c r="NR15" s="64" t="str">
        <f t="shared" si="54"/>
        <v xml:space="preserve"> </v>
      </c>
      <c r="NS15" s="65" t="str">
        <f>IF(NO15=0," ",VLOOKUP(NO15,PROTOKOL!$A:$E,5,))</f>
        <v xml:space="preserve"> </v>
      </c>
      <c r="NT15" s="65"/>
      <c r="NU15" s="82" t="str">
        <f t="shared" si="147"/>
        <v xml:space="preserve"> </v>
      </c>
      <c r="NV15" s="61" t="str">
        <f>IF(NX15=0," ",VLOOKUP(NX15,PROTOKOL!$A:$F,6))</f>
        <v xml:space="preserve"> </v>
      </c>
      <c r="NW15" s="66"/>
      <c r="NX15" s="66"/>
      <c r="NY15" s="62"/>
      <c r="NZ15" s="63" t="str">
        <f>IF(NX15=0," ",(VLOOKUP(NX15,PROTOKOL!$A$1:$E$28,2))*NY15)</f>
        <v xml:space="preserve"> </v>
      </c>
      <c r="OA15" s="64" t="str">
        <f t="shared" si="55"/>
        <v xml:space="preserve"> </v>
      </c>
      <c r="OB15" s="65" t="str">
        <f>IF(NX15=0," ",VLOOKUP(NX15,PROTOKOL!$A:$E,5,))</f>
        <v xml:space="preserve"> </v>
      </c>
      <c r="OC15" s="82" t="str">
        <f t="shared" si="148"/>
        <v xml:space="preserve"> </v>
      </c>
      <c r="OD15" s="65">
        <f t="shared" si="149"/>
        <v>0</v>
      </c>
      <c r="OE15" s="82" t="str">
        <f t="shared" si="150"/>
        <v xml:space="preserve"> </v>
      </c>
      <c r="OF15" s="185" t="str">
        <f t="shared" ref="OF15" si="207">IF(NP14+NP15+NP16=7.5,"ü","û")</f>
        <v>û</v>
      </c>
      <c r="OG15" s="207">
        <v>29</v>
      </c>
      <c r="OH15" s="226"/>
      <c r="OI15" s="61" t="str">
        <f>IF(OK15=0," ",VLOOKUP(OK15,PROTOKOL!$A:$F,6))</f>
        <v xml:space="preserve"> </v>
      </c>
      <c r="OJ15" s="62"/>
      <c r="OK15" s="62"/>
      <c r="OL15" s="62"/>
      <c r="OM15" s="63" t="str">
        <f>IF(OK15=0," ",(VLOOKUP(OK15,PROTOKOL!$A$1:$E$28,2))*OL15)</f>
        <v xml:space="preserve"> </v>
      </c>
      <c r="ON15" s="64" t="str">
        <f t="shared" si="56"/>
        <v xml:space="preserve"> </v>
      </c>
      <c r="OO15" s="65" t="str">
        <f>IF(OK15=0," ",VLOOKUP(OK15,PROTOKOL!$A:$E,5,))</f>
        <v xml:space="preserve"> </v>
      </c>
      <c r="OP15" s="65"/>
      <c r="OQ15" s="82" t="str">
        <f t="shared" si="152"/>
        <v xml:space="preserve"> </v>
      </c>
      <c r="OR15" s="61" t="str">
        <f>IF(OT15=0," ",VLOOKUP(OT15,PROTOKOL!$A:$F,6))</f>
        <v xml:space="preserve"> </v>
      </c>
      <c r="OS15" s="66"/>
      <c r="OT15" s="66"/>
      <c r="OU15" s="62"/>
      <c r="OV15" s="63" t="str">
        <f>IF(OT15=0," ",(VLOOKUP(OT15,PROTOKOL!$A$1:$E$28,2))*OU15)</f>
        <v xml:space="preserve"> </v>
      </c>
      <c r="OW15" s="64" t="str">
        <f t="shared" si="57"/>
        <v xml:space="preserve"> </v>
      </c>
      <c r="OX15" s="65" t="str">
        <f>IF(OT15=0," ",VLOOKUP(OT15,PROTOKOL!$A:$E,5,))</f>
        <v xml:space="preserve"> </v>
      </c>
      <c r="OY15" s="82" t="str">
        <f t="shared" si="153"/>
        <v xml:space="preserve"> </v>
      </c>
      <c r="OZ15" s="65">
        <f t="shared" si="154"/>
        <v>0</v>
      </c>
      <c r="PA15" s="82" t="str">
        <f t="shared" si="155"/>
        <v xml:space="preserve"> </v>
      </c>
      <c r="PB15" s="185" t="str">
        <f t="shared" ref="PB15" si="208">IF(OL14+OL15+OL16=7.5,"ü","û")</f>
        <v>û</v>
      </c>
      <c r="PC15" s="207">
        <v>29</v>
      </c>
      <c r="PD15" s="226"/>
      <c r="PE15" s="61" t="str">
        <f>IF(PG15=0," ",VLOOKUP(PG15,PROTOKOL!$A:$F,6))</f>
        <v xml:space="preserve"> </v>
      </c>
      <c r="PF15" s="62"/>
      <c r="PG15" s="62"/>
      <c r="PH15" s="62"/>
      <c r="PI15" s="63" t="str">
        <f>IF(PG15=0," ",(VLOOKUP(PG15,PROTOKOL!$A$1:$E$28,2))*PH15)</f>
        <v xml:space="preserve"> </v>
      </c>
      <c r="PJ15" s="64" t="str">
        <f t="shared" si="58"/>
        <v xml:space="preserve"> </v>
      </c>
      <c r="PK15" s="65" t="str">
        <f>IF(PG15=0," ",VLOOKUP(PG15,PROTOKOL!$A:$E,5,))</f>
        <v xml:space="preserve"> </v>
      </c>
      <c r="PL15" s="65"/>
      <c r="PM15" s="82" t="str">
        <f t="shared" si="157"/>
        <v xml:space="preserve"> </v>
      </c>
      <c r="PN15" s="61" t="str">
        <f>IF(PP15=0," ",VLOOKUP(PP15,PROTOKOL!$A:$F,6))</f>
        <v xml:space="preserve"> </v>
      </c>
      <c r="PO15" s="66"/>
      <c r="PP15" s="66"/>
      <c r="PQ15" s="62"/>
      <c r="PR15" s="63" t="str">
        <f>IF(PP15=0," ",(VLOOKUP(PP15,PROTOKOL!$A$1:$E$28,2))*PQ15)</f>
        <v xml:space="preserve"> </v>
      </c>
      <c r="PS15" s="64" t="str">
        <f t="shared" si="59"/>
        <v xml:space="preserve"> </v>
      </c>
      <c r="PT15" s="65" t="str">
        <f>IF(PP15=0," ",VLOOKUP(PP15,PROTOKOL!$A:$E,5,))</f>
        <v xml:space="preserve"> </v>
      </c>
      <c r="PU15" s="82" t="str">
        <f t="shared" si="158"/>
        <v xml:space="preserve"> </v>
      </c>
      <c r="PV15" s="65">
        <f t="shared" si="159"/>
        <v>0</v>
      </c>
      <c r="PW15" s="82" t="str">
        <f t="shared" si="160"/>
        <v xml:space="preserve"> </v>
      </c>
      <c r="PX15" s="185" t="str">
        <f t="shared" ref="PX15" si="209">IF(PH14+PH15+PH16=7.5,"ü","û")</f>
        <v>û</v>
      </c>
      <c r="PY15" s="207">
        <v>29</v>
      </c>
      <c r="PZ15" s="226"/>
      <c r="QA15" s="61" t="str">
        <f>IF(QC15=0," ",VLOOKUP(QC15,PROTOKOL!$A:$F,6))</f>
        <v xml:space="preserve"> </v>
      </c>
      <c r="QB15" s="62"/>
      <c r="QC15" s="62"/>
      <c r="QD15" s="62"/>
      <c r="QE15" s="63" t="str">
        <f>IF(QC15=0," ",(VLOOKUP(QC15,PROTOKOL!$A$1:$E$28,2))*QD15)</f>
        <v xml:space="preserve"> </v>
      </c>
      <c r="QF15" s="64" t="str">
        <f t="shared" si="60"/>
        <v xml:space="preserve"> </v>
      </c>
      <c r="QG15" s="65" t="str">
        <f>IF(QC15=0," ",VLOOKUP(QC15,PROTOKOL!$A:$E,5,))</f>
        <v xml:space="preserve"> </v>
      </c>
      <c r="QH15" s="65"/>
      <c r="QI15" s="82" t="str">
        <f t="shared" si="162"/>
        <v xml:space="preserve"> </v>
      </c>
      <c r="QJ15" s="61" t="str">
        <f>IF(QL15=0," ",VLOOKUP(QL15,PROTOKOL!$A:$F,6))</f>
        <v xml:space="preserve"> </v>
      </c>
      <c r="QK15" s="66"/>
      <c r="QL15" s="66"/>
      <c r="QM15" s="62"/>
      <c r="QN15" s="63" t="str">
        <f>IF(QL15=0," ",(VLOOKUP(QL15,PROTOKOL!$A$1:$E$28,2))*QM15)</f>
        <v xml:space="preserve"> </v>
      </c>
      <c r="QO15" s="64" t="str">
        <f t="shared" si="61"/>
        <v xml:space="preserve"> </v>
      </c>
      <c r="QP15" s="65" t="str">
        <f>IF(QL15=0," ",VLOOKUP(QL15,PROTOKOL!$A:$E,5,))</f>
        <v xml:space="preserve"> </v>
      </c>
      <c r="QQ15" s="82" t="str">
        <f t="shared" si="163"/>
        <v xml:space="preserve"> </v>
      </c>
      <c r="QR15" s="65">
        <f t="shared" si="164"/>
        <v>0</v>
      </c>
      <c r="QS15" s="82" t="str">
        <f t="shared" si="165"/>
        <v xml:space="preserve"> </v>
      </c>
      <c r="QT15" s="185" t="str">
        <f t="shared" ref="QT15" si="210">IF(QD14+QD15+QD16=7.5,"ü","û")</f>
        <v>û</v>
      </c>
      <c r="QU15" s="207">
        <v>29</v>
      </c>
      <c r="QV15" s="226"/>
      <c r="QW15" s="61" t="str">
        <f>IF(QY15=0," ",VLOOKUP(QY15,PROTOKOL!$A:$F,6))</f>
        <v xml:space="preserve"> </v>
      </c>
      <c r="QX15" s="62"/>
      <c r="QY15" s="62"/>
      <c r="QZ15" s="62"/>
      <c r="RA15" s="63" t="str">
        <f>IF(QY15=0," ",(VLOOKUP(QY15,PROTOKOL!$A$1:$E$28,2))*QZ15)</f>
        <v xml:space="preserve"> </v>
      </c>
      <c r="RB15" s="64" t="str">
        <f t="shared" si="62"/>
        <v xml:space="preserve"> </v>
      </c>
      <c r="RC15" s="65" t="str">
        <f>IF(QY15=0," ",VLOOKUP(QY15,PROTOKOL!$A:$E,5,))</f>
        <v xml:space="preserve"> </v>
      </c>
      <c r="RD15" s="65"/>
      <c r="RE15" s="82" t="str">
        <f t="shared" si="167"/>
        <v xml:space="preserve"> </v>
      </c>
      <c r="RF15" s="61" t="str">
        <f>IF(RH15=0," ",VLOOKUP(RH15,PROTOKOL!$A:$F,6))</f>
        <v xml:space="preserve"> </v>
      </c>
      <c r="RG15" s="66"/>
      <c r="RH15" s="66"/>
      <c r="RI15" s="62"/>
      <c r="RJ15" s="63" t="str">
        <f>IF(RH15=0," ",(VLOOKUP(RH15,PROTOKOL!$A$1:$E$28,2))*RI15)</f>
        <v xml:space="preserve"> </v>
      </c>
      <c r="RK15" s="64" t="str">
        <f t="shared" si="63"/>
        <v xml:space="preserve"> </v>
      </c>
      <c r="RL15" s="65" t="str">
        <f>IF(RH15=0," ",VLOOKUP(RH15,PROTOKOL!$A:$E,5,))</f>
        <v xml:space="preserve"> </v>
      </c>
      <c r="RM15" s="82" t="str">
        <f t="shared" si="168"/>
        <v xml:space="preserve"> </v>
      </c>
      <c r="RN15" s="65">
        <f t="shared" si="169"/>
        <v>0</v>
      </c>
      <c r="RO15" s="82" t="str">
        <f t="shared" si="170"/>
        <v xml:space="preserve"> </v>
      </c>
      <c r="RP15" s="185" t="str">
        <f t="shared" ref="RP15" si="211">IF(QZ14+QZ15+QZ16=7.5,"ü","û")</f>
        <v>û</v>
      </c>
    </row>
    <row r="16" spans="1:484" ht="14.4" thickBot="1">
      <c r="A16" s="207">
        <v>29</v>
      </c>
      <c r="B16" s="226"/>
      <c r="C16" s="61" t="str">
        <f>IF(E16=0," ",VLOOKUP(E16,PROTOKOL!$A:$F,6))</f>
        <v xml:space="preserve"> </v>
      </c>
      <c r="D16" s="62"/>
      <c r="E16" s="62"/>
      <c r="F16" s="62"/>
      <c r="G16" s="63" t="str">
        <f>IF(E16=0," ",(VLOOKUP(E16,PROTOKOL!$A$1:$E$28,2))*F16)</f>
        <v xml:space="preserve"> </v>
      </c>
      <c r="H16" s="64" t="str">
        <f t="shared" si="20"/>
        <v xml:space="preserve"> </v>
      </c>
      <c r="I16" s="65" t="str">
        <f>IF(E16=0," ",VLOOKUP(E16,PROTOKOL!$A:$E,5,))</f>
        <v xml:space="preserve"> </v>
      </c>
      <c r="J16" s="65"/>
      <c r="K16" s="82" t="str">
        <f t="shared" si="64"/>
        <v xml:space="preserve"> </v>
      </c>
      <c r="L16" s="61" t="str">
        <f>IF(N16=0," ",VLOOKUP(N16,PROTOKOL!$A:$F,6))</f>
        <v xml:space="preserve"> </v>
      </c>
      <c r="M16" s="66"/>
      <c r="N16" s="66"/>
      <c r="O16" s="62"/>
      <c r="P16" s="63" t="str">
        <f>IF(N16=0," ",(VLOOKUP(N16,PROTOKOL!$A$1:$E$28,2))*O16)</f>
        <v xml:space="preserve"> </v>
      </c>
      <c r="Q16" s="64" t="str">
        <f t="shared" si="21"/>
        <v xml:space="preserve"> </v>
      </c>
      <c r="R16" s="65" t="str">
        <f>IF(N16=0," ",VLOOKUP(N16,PROTOKOL!$A:$E,5,))</f>
        <v xml:space="preserve"> </v>
      </c>
      <c r="S16" s="82" t="str">
        <f t="shared" si="65"/>
        <v xml:space="preserve"> </v>
      </c>
      <c r="T16" s="65">
        <f t="shared" si="66"/>
        <v>0</v>
      </c>
      <c r="U16" s="82" t="str">
        <f t="shared" si="67"/>
        <v xml:space="preserve"> </v>
      </c>
      <c r="V16" s="117"/>
      <c r="W16" s="207">
        <v>29</v>
      </c>
      <c r="X16" s="226"/>
      <c r="Y16" s="61" t="str">
        <f>IF(AA16=0," ",VLOOKUP(AA16,PROTOKOL!$A:$F,6))</f>
        <v xml:space="preserve"> </v>
      </c>
      <c r="Z16" s="62"/>
      <c r="AA16" s="62"/>
      <c r="AB16" s="62"/>
      <c r="AC16" s="63" t="str">
        <f>IF(AA16=0," ",(VLOOKUP(AA16,PROTOKOL!$A$1:$E$28,2))*AB16)</f>
        <v xml:space="preserve"> </v>
      </c>
      <c r="AD16" s="64" t="str">
        <f t="shared" si="22"/>
        <v xml:space="preserve"> </v>
      </c>
      <c r="AE16" s="65" t="str">
        <f>IF(AA16=0," ",VLOOKUP(AA16,PROTOKOL!$A:$E,5,))</f>
        <v xml:space="preserve"> </v>
      </c>
      <c r="AF16" s="65"/>
      <c r="AG16" s="82" t="str">
        <f t="shared" si="68"/>
        <v xml:space="preserve"> </v>
      </c>
      <c r="AH16" s="61" t="str">
        <f>IF(AJ16=0," ",VLOOKUP(AJ16,PROTOKOL!$A:$F,6))</f>
        <v xml:space="preserve"> </v>
      </c>
      <c r="AI16" s="66"/>
      <c r="AJ16" s="66"/>
      <c r="AK16" s="62"/>
      <c r="AL16" s="63" t="str">
        <f>IF(AJ16=0," ",(VLOOKUP(AJ16,PROTOKOL!$A$1:$E$28,2))*AK16)</f>
        <v xml:space="preserve"> </v>
      </c>
      <c r="AM16" s="64" t="str">
        <f t="shared" si="23"/>
        <v xml:space="preserve"> </v>
      </c>
      <c r="AN16" s="65" t="str">
        <f>IF(AJ16=0," ",VLOOKUP(AJ16,PROTOKOL!$A:$E,5,))</f>
        <v xml:space="preserve"> </v>
      </c>
      <c r="AO16" s="82" t="str">
        <f t="shared" si="69"/>
        <v xml:space="preserve"> </v>
      </c>
      <c r="AP16" s="65">
        <f t="shared" si="70"/>
        <v>0</v>
      </c>
      <c r="AQ16" s="82" t="str">
        <f t="shared" si="71"/>
        <v xml:space="preserve"> </v>
      </c>
      <c r="AR16" s="117"/>
      <c r="AS16" s="207">
        <v>29</v>
      </c>
      <c r="AT16" s="226"/>
      <c r="AU16" s="61" t="str">
        <f>IF(AW16=0," ",VLOOKUP(AW16,PROTOKOL!$A:$F,6))</f>
        <v xml:space="preserve"> </v>
      </c>
      <c r="AV16" s="62"/>
      <c r="AW16" s="62"/>
      <c r="AX16" s="62"/>
      <c r="AY16" s="63" t="str">
        <f>IF(AW16=0," ",(VLOOKUP(AW16,PROTOKOL!$A$1:$E$28,2))*AX16)</f>
        <v xml:space="preserve"> </v>
      </c>
      <c r="AZ16" s="64" t="str">
        <f t="shared" si="24"/>
        <v xml:space="preserve"> </v>
      </c>
      <c r="BA16" s="65" t="str">
        <f>IF(AW16=0," ",VLOOKUP(AW16,PROTOKOL!$A:$E,5,))</f>
        <v xml:space="preserve"> </v>
      </c>
      <c r="BB16" s="65"/>
      <c r="BC16" s="82" t="str">
        <f t="shared" si="72"/>
        <v xml:space="preserve"> </v>
      </c>
      <c r="BD16" s="61" t="str">
        <f>IF(BF16=0," ",VLOOKUP(BF16,PROTOKOL!$A:$F,6))</f>
        <v xml:space="preserve"> </v>
      </c>
      <c r="BE16" s="66"/>
      <c r="BF16" s="66"/>
      <c r="BG16" s="62"/>
      <c r="BH16" s="63" t="str">
        <f>IF(BF16=0," ",(VLOOKUP(BF16,PROTOKOL!$A$1:$E$28,2))*BG16)</f>
        <v xml:space="preserve"> </v>
      </c>
      <c r="BI16" s="64" t="str">
        <f t="shared" si="25"/>
        <v xml:space="preserve"> </v>
      </c>
      <c r="BJ16" s="65" t="str">
        <f>IF(BF16=0," ",VLOOKUP(BF16,PROTOKOL!$A:$E,5,))</f>
        <v xml:space="preserve"> </v>
      </c>
      <c r="BK16" s="82" t="str">
        <f t="shared" si="73"/>
        <v xml:space="preserve"> </v>
      </c>
      <c r="BL16" s="65">
        <f t="shared" si="74"/>
        <v>0</v>
      </c>
      <c r="BM16" s="82" t="str">
        <f t="shared" si="75"/>
        <v xml:space="preserve"> </v>
      </c>
      <c r="BN16" s="117"/>
      <c r="BO16" s="207">
        <v>29</v>
      </c>
      <c r="BP16" s="226"/>
      <c r="BQ16" s="61" t="str">
        <f>IF(BS16=0," ",VLOOKUP(BS16,PROTOKOL!$A:$F,6))</f>
        <v xml:space="preserve"> </v>
      </c>
      <c r="BR16" s="62"/>
      <c r="BS16" s="62"/>
      <c r="BT16" s="62"/>
      <c r="BU16" s="63" t="str">
        <f>IF(BS16=0," ",(VLOOKUP(BS16,PROTOKOL!$A$1:$E$28,2))*BT16)</f>
        <v xml:space="preserve"> </v>
      </c>
      <c r="BV16" s="64" t="str">
        <f t="shared" si="26"/>
        <v xml:space="preserve"> </v>
      </c>
      <c r="BW16" s="65" t="str">
        <f>IF(BS16=0," ",VLOOKUP(BS16,PROTOKOL!$A:$E,5,))</f>
        <v xml:space="preserve"> </v>
      </c>
      <c r="BX16" s="65"/>
      <c r="BY16" s="82" t="str">
        <f t="shared" si="77"/>
        <v xml:space="preserve"> </v>
      </c>
      <c r="BZ16" s="61" t="str">
        <f>IF(CB16=0," ",VLOOKUP(CB16,PROTOKOL!$A:$F,6))</f>
        <v xml:space="preserve"> </v>
      </c>
      <c r="CA16" s="66"/>
      <c r="CB16" s="66"/>
      <c r="CC16" s="62"/>
      <c r="CD16" s="63" t="str">
        <f>IF(CB16=0," ",(VLOOKUP(CB16,PROTOKOL!$A$1:$E$28,2))*CC16)</f>
        <v xml:space="preserve"> </v>
      </c>
      <c r="CE16" s="64" t="str">
        <f t="shared" si="27"/>
        <v xml:space="preserve"> </v>
      </c>
      <c r="CF16" s="65" t="str">
        <f>IF(CB16=0," ",VLOOKUP(CB16,PROTOKOL!$A:$E,5,))</f>
        <v xml:space="preserve"> </v>
      </c>
      <c r="CG16" s="82" t="str">
        <f t="shared" si="78"/>
        <v xml:space="preserve"> </v>
      </c>
      <c r="CH16" s="65">
        <f t="shared" si="79"/>
        <v>0</v>
      </c>
      <c r="CI16" s="82" t="str">
        <f t="shared" si="80"/>
        <v xml:space="preserve"> </v>
      </c>
      <c r="CJ16" s="117"/>
      <c r="CK16" s="207">
        <v>29</v>
      </c>
      <c r="CL16" s="226"/>
      <c r="CM16" s="61" t="str">
        <f>IF(CO16=0," ",VLOOKUP(CO16,PROTOKOL!$A:$F,6))</f>
        <v xml:space="preserve"> </v>
      </c>
      <c r="CN16" s="62"/>
      <c r="CO16" s="62"/>
      <c r="CP16" s="62"/>
      <c r="CQ16" s="63" t="str">
        <f>IF(CO16=0," ",(VLOOKUP(CO16,PROTOKOL!$A$1:$E$28,2))*CP16)</f>
        <v xml:space="preserve"> </v>
      </c>
      <c r="CR16" s="64" t="str">
        <f t="shared" si="28"/>
        <v xml:space="preserve"> </v>
      </c>
      <c r="CS16" s="65" t="str">
        <f>IF(CO16=0," ",VLOOKUP(CO16,PROTOKOL!$A:$E,5,))</f>
        <v xml:space="preserve"> </v>
      </c>
      <c r="CT16" s="65"/>
      <c r="CU16" s="82" t="str">
        <f t="shared" si="82"/>
        <v xml:space="preserve"> </v>
      </c>
      <c r="CV16" s="61" t="str">
        <f>IF(CX16=0," ",VLOOKUP(CX16,PROTOKOL!$A:$F,6))</f>
        <v xml:space="preserve"> </v>
      </c>
      <c r="CW16" s="66"/>
      <c r="CX16" s="66"/>
      <c r="CY16" s="62"/>
      <c r="CZ16" s="63" t="str">
        <f>IF(CX16=0," ",(VLOOKUP(CX16,PROTOKOL!$A$1:$E$28,2))*CY16)</f>
        <v xml:space="preserve"> </v>
      </c>
      <c r="DA16" s="64" t="str">
        <f t="shared" si="29"/>
        <v xml:space="preserve"> </v>
      </c>
      <c r="DB16" s="65" t="str">
        <f>IF(CX16=0," ",VLOOKUP(CX16,PROTOKOL!$A:$E,5,))</f>
        <v xml:space="preserve"> </v>
      </c>
      <c r="DC16" s="82" t="str">
        <f t="shared" si="83"/>
        <v xml:space="preserve"> </v>
      </c>
      <c r="DD16" s="65">
        <f t="shared" si="84"/>
        <v>0</v>
      </c>
      <c r="DE16" s="82" t="str">
        <f t="shared" si="85"/>
        <v xml:space="preserve"> </v>
      </c>
      <c r="DF16" s="117"/>
      <c r="DG16" s="207">
        <v>29</v>
      </c>
      <c r="DH16" s="226"/>
      <c r="DI16" s="61" t="str">
        <f>IF(DK16=0," ",VLOOKUP(DK16,PROTOKOL!$A:$F,6))</f>
        <v xml:space="preserve"> </v>
      </c>
      <c r="DJ16" s="62"/>
      <c r="DK16" s="62"/>
      <c r="DL16" s="62"/>
      <c r="DM16" s="63" t="str">
        <f>IF(DK16=0," ",(VLOOKUP(DK16,PROTOKOL!$A$1:$E$28,2))*DL16)</f>
        <v xml:space="preserve"> </v>
      </c>
      <c r="DN16" s="64" t="str">
        <f t="shared" si="30"/>
        <v xml:space="preserve"> </v>
      </c>
      <c r="DO16" s="65" t="str">
        <f>IF(DK16=0," ",VLOOKUP(DK16,PROTOKOL!$A:$E,5,))</f>
        <v xml:space="preserve"> </v>
      </c>
      <c r="DP16" s="65"/>
      <c r="DQ16" s="82" t="str">
        <f t="shared" si="87"/>
        <v xml:space="preserve"> </v>
      </c>
      <c r="DR16" s="61" t="str">
        <f>IF(DT16=0," ",VLOOKUP(DT16,PROTOKOL!$A:$F,6))</f>
        <v xml:space="preserve"> </v>
      </c>
      <c r="DS16" s="66"/>
      <c r="DT16" s="66"/>
      <c r="DU16" s="62"/>
      <c r="DV16" s="63" t="str">
        <f>IF(DT16=0," ",(VLOOKUP(DT16,PROTOKOL!$A$1:$E$28,2))*DU16)</f>
        <v xml:space="preserve"> </v>
      </c>
      <c r="DW16" s="64" t="str">
        <f t="shared" si="31"/>
        <v xml:space="preserve"> </v>
      </c>
      <c r="DX16" s="65" t="str">
        <f>IF(DT16=0," ",VLOOKUP(DT16,PROTOKOL!$A:$E,5,))</f>
        <v xml:space="preserve"> </v>
      </c>
      <c r="DY16" s="82" t="str">
        <f t="shared" si="88"/>
        <v xml:space="preserve"> </v>
      </c>
      <c r="DZ16" s="65">
        <f t="shared" si="89"/>
        <v>0</v>
      </c>
      <c r="EA16" s="82" t="str">
        <f t="shared" si="90"/>
        <v xml:space="preserve"> </v>
      </c>
      <c r="EB16" s="117"/>
      <c r="EC16" s="207">
        <v>29</v>
      </c>
      <c r="ED16" s="226"/>
      <c r="EE16" s="61" t="str">
        <f>IF(EG16=0," ",VLOOKUP(EG16,PROTOKOL!$A:$F,6))</f>
        <v xml:space="preserve"> </v>
      </c>
      <c r="EF16" s="62"/>
      <c r="EG16" s="62"/>
      <c r="EH16" s="62"/>
      <c r="EI16" s="63" t="str">
        <f>IF(EG16=0," ",(VLOOKUP(EG16,PROTOKOL!$A$1:$E$28,2))*EH16)</f>
        <v xml:space="preserve"> </v>
      </c>
      <c r="EJ16" s="64" t="str">
        <f t="shared" si="32"/>
        <v xml:space="preserve"> </v>
      </c>
      <c r="EK16" s="65" t="str">
        <f>IF(EG16=0," ",VLOOKUP(EG16,PROTOKOL!$A:$E,5,))</f>
        <v xml:space="preserve"> </v>
      </c>
      <c r="EL16" s="65"/>
      <c r="EM16" s="82" t="str">
        <f t="shared" si="92"/>
        <v xml:space="preserve"> </v>
      </c>
      <c r="EN16" s="61" t="str">
        <f>IF(EP16=0," ",VLOOKUP(EP16,PROTOKOL!$A:$F,6))</f>
        <v xml:space="preserve"> </v>
      </c>
      <c r="EO16" s="66"/>
      <c r="EP16" s="66"/>
      <c r="EQ16" s="62"/>
      <c r="ER16" s="63" t="str">
        <f>IF(EP16=0," ",(VLOOKUP(EP16,PROTOKOL!$A$1:$E$28,2))*EQ16)</f>
        <v xml:space="preserve"> </v>
      </c>
      <c r="ES16" s="64" t="str">
        <f t="shared" si="33"/>
        <v xml:space="preserve"> </v>
      </c>
      <c r="ET16" s="65" t="str">
        <f>IF(EP16=0," ",VLOOKUP(EP16,PROTOKOL!$A:$E,5,))</f>
        <v xml:space="preserve"> </v>
      </c>
      <c r="EU16" s="82" t="str">
        <f t="shared" si="93"/>
        <v xml:space="preserve"> </v>
      </c>
      <c r="EV16" s="65">
        <f t="shared" si="94"/>
        <v>0</v>
      </c>
      <c r="EW16" s="82" t="str">
        <f t="shared" si="95"/>
        <v xml:space="preserve"> </v>
      </c>
      <c r="EX16" s="117"/>
      <c r="EY16" s="207">
        <v>29</v>
      </c>
      <c r="EZ16" s="226"/>
      <c r="FA16" s="61" t="str">
        <f>IF(FC16=0," ",VLOOKUP(FC16,PROTOKOL!$A:$F,6))</f>
        <v xml:space="preserve"> </v>
      </c>
      <c r="FB16" s="62"/>
      <c r="FC16" s="62"/>
      <c r="FD16" s="62"/>
      <c r="FE16" s="63" t="str">
        <f>IF(FC16=0," ",(VLOOKUP(FC16,PROTOKOL!$A$1:$E$28,2))*FD16)</f>
        <v xml:space="preserve"> </v>
      </c>
      <c r="FF16" s="64" t="str">
        <f t="shared" si="34"/>
        <v xml:space="preserve"> </v>
      </c>
      <c r="FG16" s="65" t="str">
        <f>IF(FC16=0," ",VLOOKUP(FC16,PROTOKOL!$A:$E,5,))</f>
        <v xml:space="preserve"> </v>
      </c>
      <c r="FH16" s="65"/>
      <c r="FI16" s="82" t="str">
        <f t="shared" si="97"/>
        <v xml:space="preserve"> </v>
      </c>
      <c r="FJ16" s="61" t="str">
        <f>IF(FL16=0," ",VLOOKUP(FL16,PROTOKOL!$A:$F,6))</f>
        <v xml:space="preserve"> </v>
      </c>
      <c r="FK16" s="66"/>
      <c r="FL16" s="66"/>
      <c r="FM16" s="62"/>
      <c r="FN16" s="63" t="str">
        <f>IF(FL16=0," ",(VLOOKUP(FL16,PROTOKOL!$A$1:$E$28,2))*FM16)</f>
        <v xml:space="preserve"> </v>
      </c>
      <c r="FO16" s="64" t="str">
        <f t="shared" si="35"/>
        <v xml:space="preserve"> </v>
      </c>
      <c r="FP16" s="65" t="str">
        <f>IF(FL16=0," ",VLOOKUP(FL16,PROTOKOL!$A:$E,5,))</f>
        <v xml:space="preserve"> </v>
      </c>
      <c r="FQ16" s="82" t="str">
        <f t="shared" si="98"/>
        <v xml:space="preserve"> </v>
      </c>
      <c r="FR16" s="65">
        <f t="shared" si="99"/>
        <v>0</v>
      </c>
      <c r="FS16" s="82" t="str">
        <f t="shared" si="100"/>
        <v xml:space="preserve"> </v>
      </c>
      <c r="FT16" s="117"/>
      <c r="FU16" s="207">
        <v>29</v>
      </c>
      <c r="FV16" s="226"/>
      <c r="FW16" s="61" t="str">
        <f>IF(FY16=0," ",VLOOKUP(FY16,PROTOKOL!$A:$F,6))</f>
        <v xml:space="preserve"> </v>
      </c>
      <c r="FX16" s="62"/>
      <c r="FY16" s="62"/>
      <c r="FZ16" s="62"/>
      <c r="GA16" s="63" t="str">
        <f>IF(FY16=0," ",(VLOOKUP(FY16,PROTOKOL!$A$1:$E$28,2))*FZ16)</f>
        <v xml:space="preserve"> </v>
      </c>
      <c r="GB16" s="64" t="str">
        <f t="shared" si="36"/>
        <v xml:space="preserve"> </v>
      </c>
      <c r="GC16" s="65" t="str">
        <f>IF(FY16=0," ",VLOOKUP(FY16,PROTOKOL!$A:$E,5,))</f>
        <v xml:space="preserve"> </v>
      </c>
      <c r="GD16" s="65"/>
      <c r="GE16" s="82" t="str">
        <f t="shared" si="102"/>
        <v xml:space="preserve"> </v>
      </c>
      <c r="GF16" s="61" t="str">
        <f>IF(GH16=0," ",VLOOKUP(GH16,PROTOKOL!$A:$F,6))</f>
        <v xml:space="preserve"> </v>
      </c>
      <c r="GG16" s="66"/>
      <c r="GH16" s="66"/>
      <c r="GI16" s="62"/>
      <c r="GJ16" s="63" t="str">
        <f>IF(GH16=0," ",(VLOOKUP(GH16,PROTOKOL!$A$1:$E$28,2))*GI16)</f>
        <v xml:space="preserve"> </v>
      </c>
      <c r="GK16" s="64" t="str">
        <f t="shared" si="37"/>
        <v xml:space="preserve"> </v>
      </c>
      <c r="GL16" s="65" t="str">
        <f>IF(GH16=0," ",VLOOKUP(GH16,PROTOKOL!$A:$E,5,))</f>
        <v xml:space="preserve"> </v>
      </c>
      <c r="GM16" s="82" t="str">
        <f t="shared" si="103"/>
        <v xml:space="preserve"> </v>
      </c>
      <c r="GN16" s="65">
        <f t="shared" si="104"/>
        <v>0</v>
      </c>
      <c r="GO16" s="82" t="str">
        <f t="shared" si="105"/>
        <v xml:space="preserve"> </v>
      </c>
      <c r="GP16" s="117"/>
      <c r="GQ16" s="207">
        <v>29</v>
      </c>
      <c r="GR16" s="226"/>
      <c r="GS16" s="61" t="str">
        <f>IF(GU16=0," ",VLOOKUP(GU16,PROTOKOL!$A:$F,6))</f>
        <v xml:space="preserve"> </v>
      </c>
      <c r="GT16" s="62"/>
      <c r="GU16" s="62"/>
      <c r="GV16" s="62"/>
      <c r="GW16" s="63" t="str">
        <f>IF(GU16=0," ",(VLOOKUP(GU16,PROTOKOL!$A$1:$E$28,2))*GV16)</f>
        <v xml:space="preserve"> </v>
      </c>
      <c r="GX16" s="64" t="str">
        <f t="shared" si="38"/>
        <v xml:space="preserve"> </v>
      </c>
      <c r="GY16" s="65" t="str">
        <f>IF(GU16=0," ",VLOOKUP(GU16,PROTOKOL!$A:$E,5,))</f>
        <v xml:space="preserve"> </v>
      </c>
      <c r="GZ16" s="65"/>
      <c r="HA16" s="82" t="str">
        <f t="shared" si="107"/>
        <v xml:space="preserve"> </v>
      </c>
      <c r="HB16" s="61" t="str">
        <f>IF(HD16=0," ",VLOOKUP(HD16,PROTOKOL!$A:$F,6))</f>
        <v xml:space="preserve"> </v>
      </c>
      <c r="HC16" s="66"/>
      <c r="HD16" s="66"/>
      <c r="HE16" s="62"/>
      <c r="HF16" s="63" t="str">
        <f>IF(HD16=0," ",(VLOOKUP(HD16,PROTOKOL!$A$1:$E$28,2))*HE16)</f>
        <v xml:space="preserve"> </v>
      </c>
      <c r="HG16" s="64" t="str">
        <f t="shared" si="39"/>
        <v xml:space="preserve"> </v>
      </c>
      <c r="HH16" s="65" t="str">
        <f>IF(HD16=0," ",VLOOKUP(HD16,PROTOKOL!$A:$E,5,))</f>
        <v xml:space="preserve"> </v>
      </c>
      <c r="HI16" s="82" t="str">
        <f t="shared" si="108"/>
        <v xml:space="preserve"> </v>
      </c>
      <c r="HJ16" s="65">
        <f t="shared" si="109"/>
        <v>0</v>
      </c>
      <c r="HK16" s="82" t="str">
        <f t="shared" si="110"/>
        <v xml:space="preserve"> </v>
      </c>
      <c r="HL16" s="117"/>
      <c r="HM16" s="207">
        <v>29</v>
      </c>
      <c r="HN16" s="226"/>
      <c r="HO16" s="61" t="str">
        <f>IF(HQ16=0," ",VLOOKUP(HQ16,PROTOKOL!$A:$F,6))</f>
        <v xml:space="preserve"> </v>
      </c>
      <c r="HP16" s="62"/>
      <c r="HQ16" s="62"/>
      <c r="HR16" s="62"/>
      <c r="HS16" s="63" t="str">
        <f>IF(HQ16=0," ",(VLOOKUP(HQ16,PROTOKOL!$A$1:$E$28,2))*HR16)</f>
        <v xml:space="preserve"> </v>
      </c>
      <c r="HT16" s="64" t="str">
        <f t="shared" si="40"/>
        <v xml:space="preserve"> </v>
      </c>
      <c r="HU16" s="65" t="str">
        <f>IF(HQ16=0," ",VLOOKUP(HQ16,PROTOKOL!$A:$E,5,))</f>
        <v xml:space="preserve"> </v>
      </c>
      <c r="HV16" s="65"/>
      <c r="HW16" s="82" t="str">
        <f t="shared" si="112"/>
        <v xml:space="preserve"> </v>
      </c>
      <c r="HX16" s="61" t="str">
        <f>IF(HZ16=0," ",VLOOKUP(HZ16,PROTOKOL!$A:$F,6))</f>
        <v xml:space="preserve"> </v>
      </c>
      <c r="HY16" s="66"/>
      <c r="HZ16" s="66"/>
      <c r="IA16" s="62"/>
      <c r="IB16" s="63" t="str">
        <f>IF(HZ16=0," ",(VLOOKUP(HZ16,PROTOKOL!$A$1:$E$28,2))*IA16)</f>
        <v xml:space="preserve"> </v>
      </c>
      <c r="IC16" s="64" t="str">
        <f t="shared" si="41"/>
        <v xml:space="preserve"> </v>
      </c>
      <c r="ID16" s="65" t="str">
        <f>IF(HZ16=0," ",VLOOKUP(HZ16,PROTOKOL!$A:$E,5,))</f>
        <v xml:space="preserve"> </v>
      </c>
      <c r="IE16" s="82" t="str">
        <f t="shared" si="113"/>
        <v xml:space="preserve"> </v>
      </c>
      <c r="IF16" s="65">
        <f t="shared" si="114"/>
        <v>0</v>
      </c>
      <c r="IG16" s="82" t="str">
        <f t="shared" si="115"/>
        <v xml:space="preserve"> </v>
      </c>
      <c r="IH16" s="117"/>
      <c r="II16" s="207">
        <v>29</v>
      </c>
      <c r="IJ16" s="226"/>
      <c r="IK16" s="61" t="str">
        <f>IF(IM16=0," ",VLOOKUP(IM16,PROTOKOL!$A:$F,6))</f>
        <v xml:space="preserve"> </v>
      </c>
      <c r="IL16" s="62"/>
      <c r="IM16" s="62"/>
      <c r="IN16" s="62"/>
      <c r="IO16" s="63" t="str">
        <f>IF(IM16=0," ",(VLOOKUP(IM16,PROTOKOL!$A$1:$E$28,2))*IN16)</f>
        <v xml:space="preserve"> </v>
      </c>
      <c r="IP16" s="64" t="str">
        <f t="shared" si="42"/>
        <v xml:space="preserve"> </v>
      </c>
      <c r="IQ16" s="65" t="str">
        <f>IF(IM16=0," ",VLOOKUP(IM16,PROTOKOL!$A:$E,5,))</f>
        <v xml:space="preserve"> </v>
      </c>
      <c r="IR16" s="65"/>
      <c r="IS16" s="82" t="str">
        <f t="shared" si="117"/>
        <v xml:space="preserve"> </v>
      </c>
      <c r="IT16" s="61" t="str">
        <f>IF(IV16=0," ",VLOOKUP(IV16,PROTOKOL!$A:$F,6))</f>
        <v xml:space="preserve"> </v>
      </c>
      <c r="IU16" s="66"/>
      <c r="IV16" s="66"/>
      <c r="IW16" s="62"/>
      <c r="IX16" s="63" t="str">
        <f>IF(IV16=0," ",(VLOOKUP(IV16,PROTOKOL!$A$1:$E$28,2))*IW16)</f>
        <v xml:space="preserve"> </v>
      </c>
      <c r="IY16" s="64" t="str">
        <f t="shared" si="43"/>
        <v xml:space="preserve"> </v>
      </c>
      <c r="IZ16" s="65" t="str">
        <f>IF(IV16=0," ",VLOOKUP(IV16,PROTOKOL!$A:$E,5,))</f>
        <v xml:space="preserve"> </v>
      </c>
      <c r="JA16" s="82" t="str">
        <f t="shared" si="118"/>
        <v xml:space="preserve"> </v>
      </c>
      <c r="JB16" s="65">
        <f t="shared" si="119"/>
        <v>0</v>
      </c>
      <c r="JC16" s="82" t="str">
        <f t="shared" si="120"/>
        <v xml:space="preserve"> </v>
      </c>
      <c r="JD16" s="117"/>
      <c r="JE16" s="207">
        <v>29</v>
      </c>
      <c r="JF16" s="226"/>
      <c r="JG16" s="61" t="str">
        <f>IF(JI16=0," ",VLOOKUP(JI16,PROTOKOL!$A:$F,6))</f>
        <v xml:space="preserve"> </v>
      </c>
      <c r="JH16" s="62"/>
      <c r="JI16" s="62"/>
      <c r="JJ16" s="62"/>
      <c r="JK16" s="63" t="str">
        <f>IF(JI16=0," ",(VLOOKUP(JI16,PROTOKOL!$A$1:$E$28,2))*JJ16)</f>
        <v xml:space="preserve"> </v>
      </c>
      <c r="JL16" s="64" t="str">
        <f t="shared" si="44"/>
        <v xml:space="preserve"> </v>
      </c>
      <c r="JM16" s="65" t="str">
        <f>IF(JI16=0," ",VLOOKUP(JI16,PROTOKOL!$A:$E,5,))</f>
        <v xml:space="preserve"> </v>
      </c>
      <c r="JN16" s="65"/>
      <c r="JO16" s="82" t="str">
        <f t="shared" si="122"/>
        <v xml:space="preserve"> </v>
      </c>
      <c r="JP16" s="61" t="str">
        <f>IF(JR16=0," ",VLOOKUP(JR16,PROTOKOL!$A:$F,6))</f>
        <v xml:space="preserve"> </v>
      </c>
      <c r="JQ16" s="66"/>
      <c r="JR16" s="66"/>
      <c r="JS16" s="62"/>
      <c r="JT16" s="63" t="str">
        <f>IF(JR16=0," ",(VLOOKUP(JR16,PROTOKOL!$A$1:$E$28,2))*JS16)</f>
        <v xml:space="preserve"> </v>
      </c>
      <c r="JU16" s="64" t="str">
        <f t="shared" si="45"/>
        <v xml:space="preserve"> </v>
      </c>
      <c r="JV16" s="65" t="str">
        <f>IF(JR16=0," ",VLOOKUP(JR16,PROTOKOL!$A:$E,5,))</f>
        <v xml:space="preserve"> </v>
      </c>
      <c r="JW16" s="82" t="str">
        <f t="shared" si="123"/>
        <v xml:space="preserve"> </v>
      </c>
      <c r="JX16" s="65">
        <f t="shared" si="124"/>
        <v>0</v>
      </c>
      <c r="JY16" s="82" t="str">
        <f t="shared" si="125"/>
        <v xml:space="preserve"> </v>
      </c>
      <c r="JZ16" s="117"/>
      <c r="KA16" s="207">
        <v>29</v>
      </c>
      <c r="KB16" s="226"/>
      <c r="KC16" s="61" t="str">
        <f>IF(KE16=0," ",VLOOKUP(KE16,PROTOKOL!$A:$F,6))</f>
        <v xml:space="preserve"> </v>
      </c>
      <c r="KD16" s="62"/>
      <c r="KE16" s="62"/>
      <c r="KF16" s="62"/>
      <c r="KG16" s="63" t="str">
        <f>IF(KE16=0," ",(VLOOKUP(KE16,PROTOKOL!$A$1:$E$28,2))*KF16)</f>
        <v xml:space="preserve"> </v>
      </c>
      <c r="KH16" s="64" t="str">
        <f t="shared" si="46"/>
        <v xml:space="preserve"> </v>
      </c>
      <c r="KI16" s="65" t="str">
        <f>IF(KE16=0," ",VLOOKUP(KE16,PROTOKOL!$A:$E,5,))</f>
        <v xml:space="preserve"> </v>
      </c>
      <c r="KJ16" s="65"/>
      <c r="KK16" s="82" t="str">
        <f t="shared" si="127"/>
        <v xml:space="preserve"> </v>
      </c>
      <c r="KL16" s="61" t="str">
        <f>IF(KN16=0," ",VLOOKUP(KN16,PROTOKOL!$A:$F,6))</f>
        <v xml:space="preserve"> </v>
      </c>
      <c r="KM16" s="66"/>
      <c r="KN16" s="66"/>
      <c r="KO16" s="62"/>
      <c r="KP16" s="63" t="str">
        <f>IF(KN16=0," ",(VLOOKUP(KN16,PROTOKOL!$A$1:$E$28,2))*KO16)</f>
        <v xml:space="preserve"> </v>
      </c>
      <c r="KQ16" s="64" t="str">
        <f t="shared" si="47"/>
        <v xml:space="preserve"> </v>
      </c>
      <c r="KR16" s="65" t="str">
        <f>IF(KN16=0," ",VLOOKUP(KN16,PROTOKOL!$A:$E,5,))</f>
        <v xml:space="preserve"> </v>
      </c>
      <c r="KS16" s="82" t="str">
        <f t="shared" si="128"/>
        <v xml:space="preserve"> </v>
      </c>
      <c r="KT16" s="65">
        <f t="shared" si="129"/>
        <v>0</v>
      </c>
      <c r="KU16" s="82" t="str">
        <f t="shared" si="130"/>
        <v xml:space="preserve"> </v>
      </c>
      <c r="KV16" s="117"/>
      <c r="KW16" s="207">
        <v>29</v>
      </c>
      <c r="KX16" s="226"/>
      <c r="KY16" s="61" t="str">
        <f>IF(LA16=0," ",VLOOKUP(LA16,PROTOKOL!$A:$F,6))</f>
        <v xml:space="preserve"> </v>
      </c>
      <c r="KZ16" s="62"/>
      <c r="LA16" s="62"/>
      <c r="LB16" s="62"/>
      <c r="LC16" s="63" t="str">
        <f>IF(LA16=0," ",(VLOOKUP(LA16,PROTOKOL!$A$1:$E$28,2))*LB16)</f>
        <v xml:space="preserve"> </v>
      </c>
      <c r="LD16" s="64" t="str">
        <f t="shared" si="48"/>
        <v xml:space="preserve"> </v>
      </c>
      <c r="LE16" s="65" t="str">
        <f>IF(LA16=0," ",VLOOKUP(LA16,PROTOKOL!$A:$E,5,))</f>
        <v xml:space="preserve"> </v>
      </c>
      <c r="LF16" s="65"/>
      <c r="LG16" s="82" t="str">
        <f t="shared" si="132"/>
        <v xml:space="preserve"> </v>
      </c>
      <c r="LH16" s="61" t="str">
        <f>IF(LJ16=0," ",VLOOKUP(LJ16,PROTOKOL!$A:$F,6))</f>
        <v xml:space="preserve"> </v>
      </c>
      <c r="LI16" s="66"/>
      <c r="LJ16" s="66"/>
      <c r="LK16" s="62"/>
      <c r="LL16" s="63" t="str">
        <f>IF(LJ16=0," ",(VLOOKUP(LJ16,PROTOKOL!$A$1:$E$28,2))*LK16)</f>
        <v xml:space="preserve"> </v>
      </c>
      <c r="LM16" s="64" t="str">
        <f t="shared" si="49"/>
        <v xml:space="preserve"> </v>
      </c>
      <c r="LN16" s="65" t="str">
        <f>IF(LJ16=0," ",VLOOKUP(LJ16,PROTOKOL!$A:$E,5,))</f>
        <v xml:space="preserve"> </v>
      </c>
      <c r="LO16" s="82" t="str">
        <f t="shared" si="133"/>
        <v xml:space="preserve"> </v>
      </c>
      <c r="LP16" s="65">
        <f t="shared" si="134"/>
        <v>0</v>
      </c>
      <c r="LQ16" s="82" t="str">
        <f t="shared" si="135"/>
        <v xml:space="preserve"> </v>
      </c>
      <c r="LR16" s="117"/>
      <c r="LS16" s="207">
        <v>29</v>
      </c>
      <c r="LT16" s="226"/>
      <c r="LU16" s="61" t="str">
        <f>IF(LW16=0," ",VLOOKUP(LW16,PROTOKOL!$A:$F,6))</f>
        <v xml:space="preserve"> </v>
      </c>
      <c r="LV16" s="62"/>
      <c r="LW16" s="62"/>
      <c r="LX16" s="62"/>
      <c r="LY16" s="63" t="str">
        <f>IF(LW16=0," ",(VLOOKUP(LW16,PROTOKOL!$A$1:$E$28,2))*LX16)</f>
        <v xml:space="preserve"> </v>
      </c>
      <c r="LZ16" s="64" t="str">
        <f t="shared" si="50"/>
        <v xml:space="preserve"> </v>
      </c>
      <c r="MA16" s="65" t="str">
        <f>IF(LW16=0," ",VLOOKUP(LW16,PROTOKOL!$A:$E,5,))</f>
        <v xml:space="preserve"> </v>
      </c>
      <c r="MB16" s="65"/>
      <c r="MC16" s="82" t="str">
        <f t="shared" si="137"/>
        <v xml:space="preserve"> </v>
      </c>
      <c r="MD16" s="61" t="str">
        <f>IF(MF16=0," ",VLOOKUP(MF16,PROTOKOL!$A:$F,6))</f>
        <v xml:space="preserve"> </v>
      </c>
      <c r="ME16" s="66"/>
      <c r="MF16" s="66"/>
      <c r="MG16" s="62"/>
      <c r="MH16" s="63" t="str">
        <f>IF(MF16=0," ",(VLOOKUP(MF16,PROTOKOL!$A$1:$E$28,2))*MG16)</f>
        <v xml:space="preserve"> </v>
      </c>
      <c r="MI16" s="64" t="str">
        <f t="shared" si="51"/>
        <v xml:space="preserve"> </v>
      </c>
      <c r="MJ16" s="65" t="str">
        <f>IF(MF16=0," ",VLOOKUP(MF16,PROTOKOL!$A:$E,5,))</f>
        <v xml:space="preserve"> </v>
      </c>
      <c r="MK16" s="82" t="str">
        <f t="shared" si="138"/>
        <v xml:space="preserve"> </v>
      </c>
      <c r="ML16" s="65">
        <f t="shared" si="139"/>
        <v>0</v>
      </c>
      <c r="MM16" s="82" t="str">
        <f t="shared" si="140"/>
        <v xml:space="preserve"> </v>
      </c>
      <c r="MN16" s="117"/>
      <c r="MO16" s="207">
        <v>29</v>
      </c>
      <c r="MP16" s="226"/>
      <c r="MQ16" s="61" t="str">
        <f>IF(MS16=0," ",VLOOKUP(MS16,PROTOKOL!$A:$F,6))</f>
        <v xml:space="preserve"> </v>
      </c>
      <c r="MR16" s="62"/>
      <c r="MS16" s="62"/>
      <c r="MT16" s="62"/>
      <c r="MU16" s="63" t="str">
        <f>IF(MS16=0," ",(VLOOKUP(MS16,PROTOKOL!$A$1:$E$28,2))*MT16)</f>
        <v xml:space="preserve"> </v>
      </c>
      <c r="MV16" s="64" t="str">
        <f t="shared" si="52"/>
        <v xml:space="preserve"> </v>
      </c>
      <c r="MW16" s="65" t="str">
        <f>IF(MS16=0," ",VLOOKUP(MS16,PROTOKOL!$A:$E,5,))</f>
        <v xml:space="preserve"> </v>
      </c>
      <c r="MX16" s="65"/>
      <c r="MY16" s="82" t="str">
        <f t="shared" si="142"/>
        <v xml:space="preserve"> </v>
      </c>
      <c r="MZ16" s="61" t="str">
        <f>IF(NB16=0," ",VLOOKUP(NB16,PROTOKOL!$A:$F,6))</f>
        <v xml:space="preserve"> </v>
      </c>
      <c r="NA16" s="66"/>
      <c r="NB16" s="66"/>
      <c r="NC16" s="62"/>
      <c r="ND16" s="63" t="str">
        <f>IF(NB16=0," ",(VLOOKUP(NB16,PROTOKOL!$A$1:$E$28,2))*NC16)</f>
        <v xml:space="preserve"> </v>
      </c>
      <c r="NE16" s="64" t="str">
        <f t="shared" si="53"/>
        <v xml:space="preserve"> </v>
      </c>
      <c r="NF16" s="65" t="str">
        <f>IF(NB16=0," ",VLOOKUP(NB16,PROTOKOL!$A:$E,5,))</f>
        <v xml:space="preserve"> </v>
      </c>
      <c r="NG16" s="82" t="str">
        <f t="shared" si="143"/>
        <v xml:space="preserve"> </v>
      </c>
      <c r="NH16" s="65">
        <f t="shared" si="144"/>
        <v>0</v>
      </c>
      <c r="NI16" s="82" t="str">
        <f t="shared" si="145"/>
        <v xml:space="preserve"> </v>
      </c>
      <c r="NJ16" s="117"/>
      <c r="NK16" s="207">
        <v>29</v>
      </c>
      <c r="NL16" s="226"/>
      <c r="NM16" s="61" t="str">
        <f>IF(NO16=0," ",VLOOKUP(NO16,PROTOKOL!$A:$F,6))</f>
        <v xml:space="preserve"> </v>
      </c>
      <c r="NN16" s="62"/>
      <c r="NO16" s="62"/>
      <c r="NP16" s="62"/>
      <c r="NQ16" s="63" t="str">
        <f>IF(NO16=0," ",(VLOOKUP(NO16,PROTOKOL!$A$1:$E$28,2))*NP16)</f>
        <v xml:space="preserve"> </v>
      </c>
      <c r="NR16" s="64" t="str">
        <f t="shared" si="54"/>
        <v xml:space="preserve"> </v>
      </c>
      <c r="NS16" s="65" t="str">
        <f>IF(NO16=0," ",VLOOKUP(NO16,PROTOKOL!$A:$E,5,))</f>
        <v xml:space="preserve"> </v>
      </c>
      <c r="NT16" s="65"/>
      <c r="NU16" s="82" t="str">
        <f t="shared" si="147"/>
        <v xml:space="preserve"> </v>
      </c>
      <c r="NV16" s="61" t="str">
        <f>IF(NX16=0," ",VLOOKUP(NX16,PROTOKOL!$A:$F,6))</f>
        <v xml:space="preserve"> </v>
      </c>
      <c r="NW16" s="66"/>
      <c r="NX16" s="66"/>
      <c r="NY16" s="62"/>
      <c r="NZ16" s="63" t="str">
        <f>IF(NX16=0," ",(VLOOKUP(NX16,PROTOKOL!$A$1:$E$28,2))*NY16)</f>
        <v xml:space="preserve"> </v>
      </c>
      <c r="OA16" s="64" t="str">
        <f t="shared" si="55"/>
        <v xml:space="preserve"> </v>
      </c>
      <c r="OB16" s="65" t="str">
        <f>IF(NX16=0," ",VLOOKUP(NX16,PROTOKOL!$A:$E,5,))</f>
        <v xml:space="preserve"> </v>
      </c>
      <c r="OC16" s="82" t="str">
        <f t="shared" si="148"/>
        <v xml:space="preserve"> </v>
      </c>
      <c r="OD16" s="65">
        <f t="shared" si="149"/>
        <v>0</v>
      </c>
      <c r="OE16" s="82" t="str">
        <f t="shared" si="150"/>
        <v xml:space="preserve"> </v>
      </c>
      <c r="OF16" s="117"/>
      <c r="OG16" s="207">
        <v>29</v>
      </c>
      <c r="OH16" s="226"/>
      <c r="OI16" s="61" t="str">
        <f>IF(OK16=0," ",VLOOKUP(OK16,PROTOKOL!$A:$F,6))</f>
        <v xml:space="preserve"> </v>
      </c>
      <c r="OJ16" s="62"/>
      <c r="OK16" s="62"/>
      <c r="OL16" s="62"/>
      <c r="OM16" s="63" t="str">
        <f>IF(OK16=0," ",(VLOOKUP(OK16,PROTOKOL!$A$1:$E$28,2))*OL16)</f>
        <v xml:space="preserve"> </v>
      </c>
      <c r="ON16" s="64" t="str">
        <f t="shared" si="56"/>
        <v xml:space="preserve"> </v>
      </c>
      <c r="OO16" s="65" t="str">
        <f>IF(OK16=0," ",VLOOKUP(OK16,PROTOKOL!$A:$E,5,))</f>
        <v xml:space="preserve"> </v>
      </c>
      <c r="OP16" s="65"/>
      <c r="OQ16" s="82" t="str">
        <f t="shared" si="152"/>
        <v xml:space="preserve"> </v>
      </c>
      <c r="OR16" s="61" t="str">
        <f>IF(OT16=0," ",VLOOKUP(OT16,PROTOKOL!$A:$F,6))</f>
        <v xml:space="preserve"> </v>
      </c>
      <c r="OS16" s="66"/>
      <c r="OT16" s="66"/>
      <c r="OU16" s="62"/>
      <c r="OV16" s="63" t="str">
        <f>IF(OT16=0," ",(VLOOKUP(OT16,PROTOKOL!$A$1:$E$28,2))*OU16)</f>
        <v xml:space="preserve"> </v>
      </c>
      <c r="OW16" s="64" t="str">
        <f t="shared" si="57"/>
        <v xml:space="preserve"> </v>
      </c>
      <c r="OX16" s="65" t="str">
        <f>IF(OT16=0," ",VLOOKUP(OT16,PROTOKOL!$A:$E,5,))</f>
        <v xml:space="preserve"> </v>
      </c>
      <c r="OY16" s="82" t="str">
        <f t="shared" si="153"/>
        <v xml:space="preserve"> </v>
      </c>
      <c r="OZ16" s="65">
        <f t="shared" si="154"/>
        <v>0</v>
      </c>
      <c r="PA16" s="82" t="str">
        <f t="shared" si="155"/>
        <v xml:space="preserve"> </v>
      </c>
      <c r="PB16" s="117"/>
      <c r="PC16" s="207">
        <v>29</v>
      </c>
      <c r="PD16" s="226"/>
      <c r="PE16" s="61" t="str">
        <f>IF(PG16=0," ",VLOOKUP(PG16,PROTOKOL!$A:$F,6))</f>
        <v xml:space="preserve"> </v>
      </c>
      <c r="PF16" s="62"/>
      <c r="PG16" s="62"/>
      <c r="PH16" s="62"/>
      <c r="PI16" s="63" t="str">
        <f>IF(PG16=0," ",(VLOOKUP(PG16,PROTOKOL!$A$1:$E$28,2))*PH16)</f>
        <v xml:space="preserve"> </v>
      </c>
      <c r="PJ16" s="64" t="str">
        <f t="shared" si="58"/>
        <v xml:space="preserve"> </v>
      </c>
      <c r="PK16" s="65" t="str">
        <f>IF(PG16=0," ",VLOOKUP(PG16,PROTOKOL!$A:$E,5,))</f>
        <v xml:space="preserve"> </v>
      </c>
      <c r="PL16" s="65"/>
      <c r="PM16" s="82" t="str">
        <f t="shared" si="157"/>
        <v xml:space="preserve"> </v>
      </c>
      <c r="PN16" s="61" t="str">
        <f>IF(PP16=0," ",VLOOKUP(PP16,PROTOKOL!$A:$F,6))</f>
        <v xml:space="preserve"> </v>
      </c>
      <c r="PO16" s="66"/>
      <c r="PP16" s="66"/>
      <c r="PQ16" s="62"/>
      <c r="PR16" s="63" t="str">
        <f>IF(PP16=0," ",(VLOOKUP(PP16,PROTOKOL!$A$1:$E$28,2))*PQ16)</f>
        <v xml:space="preserve"> </v>
      </c>
      <c r="PS16" s="64" t="str">
        <f t="shared" si="59"/>
        <v xml:space="preserve"> </v>
      </c>
      <c r="PT16" s="65" t="str">
        <f>IF(PP16=0," ",VLOOKUP(PP16,PROTOKOL!$A:$E,5,))</f>
        <v xml:space="preserve"> </v>
      </c>
      <c r="PU16" s="82" t="str">
        <f t="shared" si="158"/>
        <v xml:space="preserve"> </v>
      </c>
      <c r="PV16" s="65">
        <f t="shared" si="159"/>
        <v>0</v>
      </c>
      <c r="PW16" s="82" t="str">
        <f t="shared" si="160"/>
        <v xml:space="preserve"> </v>
      </c>
      <c r="PX16" s="117"/>
      <c r="PY16" s="207">
        <v>29</v>
      </c>
      <c r="PZ16" s="226"/>
      <c r="QA16" s="61" t="str">
        <f>IF(QC16=0," ",VLOOKUP(QC16,PROTOKOL!$A:$F,6))</f>
        <v xml:space="preserve"> </v>
      </c>
      <c r="QB16" s="62"/>
      <c r="QC16" s="62"/>
      <c r="QD16" s="62"/>
      <c r="QE16" s="63" t="str">
        <f>IF(QC16=0," ",(VLOOKUP(QC16,PROTOKOL!$A$1:$E$28,2))*QD16)</f>
        <v xml:space="preserve"> </v>
      </c>
      <c r="QF16" s="64" t="str">
        <f t="shared" si="60"/>
        <v xml:space="preserve"> </v>
      </c>
      <c r="QG16" s="65" t="str">
        <f>IF(QC16=0," ",VLOOKUP(QC16,PROTOKOL!$A:$E,5,))</f>
        <v xml:space="preserve"> </v>
      </c>
      <c r="QH16" s="65"/>
      <c r="QI16" s="82" t="str">
        <f t="shared" si="162"/>
        <v xml:space="preserve"> </v>
      </c>
      <c r="QJ16" s="61" t="str">
        <f>IF(QL16=0," ",VLOOKUP(QL16,PROTOKOL!$A:$F,6))</f>
        <v xml:space="preserve"> </v>
      </c>
      <c r="QK16" s="66"/>
      <c r="QL16" s="66"/>
      <c r="QM16" s="62"/>
      <c r="QN16" s="63" t="str">
        <f>IF(QL16=0," ",(VLOOKUP(QL16,PROTOKOL!$A$1:$E$28,2))*QM16)</f>
        <v xml:space="preserve"> </v>
      </c>
      <c r="QO16" s="64" t="str">
        <f t="shared" si="61"/>
        <v xml:space="preserve"> </v>
      </c>
      <c r="QP16" s="65" t="str">
        <f>IF(QL16=0," ",VLOOKUP(QL16,PROTOKOL!$A:$E,5,))</f>
        <v xml:space="preserve"> </v>
      </c>
      <c r="QQ16" s="82" t="str">
        <f t="shared" si="163"/>
        <v xml:space="preserve"> </v>
      </c>
      <c r="QR16" s="65">
        <f t="shared" si="164"/>
        <v>0</v>
      </c>
      <c r="QS16" s="82" t="str">
        <f t="shared" si="165"/>
        <v xml:space="preserve"> </v>
      </c>
      <c r="QT16" s="117"/>
      <c r="QU16" s="207">
        <v>29</v>
      </c>
      <c r="QV16" s="226"/>
      <c r="QW16" s="61" t="str">
        <f>IF(QY16=0," ",VLOOKUP(QY16,PROTOKOL!$A:$F,6))</f>
        <v xml:space="preserve"> </v>
      </c>
      <c r="QX16" s="62"/>
      <c r="QY16" s="62"/>
      <c r="QZ16" s="62"/>
      <c r="RA16" s="63" t="str">
        <f>IF(QY16=0," ",(VLOOKUP(QY16,PROTOKOL!$A$1:$E$28,2))*QZ16)</f>
        <v xml:space="preserve"> </v>
      </c>
      <c r="RB16" s="64" t="str">
        <f t="shared" si="62"/>
        <v xml:space="preserve"> </v>
      </c>
      <c r="RC16" s="65" t="str">
        <f>IF(QY16=0," ",VLOOKUP(QY16,PROTOKOL!$A:$E,5,))</f>
        <v xml:space="preserve"> </v>
      </c>
      <c r="RD16" s="65"/>
      <c r="RE16" s="82" t="str">
        <f t="shared" si="167"/>
        <v xml:space="preserve"> </v>
      </c>
      <c r="RF16" s="61" t="str">
        <f>IF(RH16=0," ",VLOOKUP(RH16,PROTOKOL!$A:$F,6))</f>
        <v xml:space="preserve"> </v>
      </c>
      <c r="RG16" s="66"/>
      <c r="RH16" s="66"/>
      <c r="RI16" s="62"/>
      <c r="RJ16" s="63" t="str">
        <f>IF(RH16=0," ",(VLOOKUP(RH16,PROTOKOL!$A$1:$E$28,2))*RI16)</f>
        <v xml:space="preserve"> </v>
      </c>
      <c r="RK16" s="64" t="str">
        <f t="shared" si="63"/>
        <v xml:space="preserve"> </v>
      </c>
      <c r="RL16" s="65" t="str">
        <f>IF(RH16=0," ",VLOOKUP(RH16,PROTOKOL!$A:$E,5,))</f>
        <v xml:space="preserve"> </v>
      </c>
      <c r="RM16" s="82" t="str">
        <f t="shared" si="168"/>
        <v xml:space="preserve"> </v>
      </c>
      <c r="RN16" s="65">
        <f t="shared" si="169"/>
        <v>0</v>
      </c>
      <c r="RO16" s="82" t="str">
        <f t="shared" si="170"/>
        <v xml:space="preserve"> </v>
      </c>
      <c r="RP16" s="117"/>
    </row>
    <row r="17" spans="1:484" ht="14.4" thickBot="1">
      <c r="A17" s="207">
        <v>30</v>
      </c>
      <c r="B17" s="225">
        <v>30</v>
      </c>
      <c r="C17" s="61" t="str">
        <f>IF(E17=0," ",VLOOKUP(E17,PROTOKOL!$A:$F,6))</f>
        <v xml:space="preserve"> </v>
      </c>
      <c r="D17" s="62"/>
      <c r="E17" s="62"/>
      <c r="F17" s="62"/>
      <c r="G17" s="63" t="str">
        <f>IF(E17=0," ",(VLOOKUP(E17,PROTOKOL!$A$1:$E$28,2))*F17)</f>
        <v xml:space="preserve"> </v>
      </c>
      <c r="H17" s="64" t="str">
        <f t="shared" si="20"/>
        <v xml:space="preserve"> </v>
      </c>
      <c r="I17" s="65" t="str">
        <f>IF(E17=0," ",VLOOKUP(E17,PROTOKOL!$A:$E,5,))</f>
        <v xml:space="preserve"> </v>
      </c>
      <c r="J17" s="65"/>
      <c r="K17" s="82" t="str">
        <f t="shared" si="64"/>
        <v xml:space="preserve"> </v>
      </c>
      <c r="L17" s="61" t="str">
        <f>IF(N17=0," ",VLOOKUP(N17,PROTOKOL!$A:$F,6))</f>
        <v xml:space="preserve"> </v>
      </c>
      <c r="M17" s="66"/>
      <c r="N17" s="66"/>
      <c r="O17" s="62"/>
      <c r="P17" s="63" t="str">
        <f>IF(N17=0," ",(VLOOKUP(N17,PROTOKOL!$A$1:$E$28,2))*O17)</f>
        <v xml:space="preserve"> </v>
      </c>
      <c r="Q17" s="64" t="str">
        <f t="shared" si="21"/>
        <v xml:space="preserve"> </v>
      </c>
      <c r="R17" s="65" t="str">
        <f>IF(N17=0," ",VLOOKUP(N17,PROTOKOL!$A:$E,5,))</f>
        <v xml:space="preserve"> </v>
      </c>
      <c r="S17" s="82" t="str">
        <f t="shared" si="65"/>
        <v xml:space="preserve"> </v>
      </c>
      <c r="T17" s="65">
        <f t="shared" si="66"/>
        <v>0</v>
      </c>
      <c r="U17" s="82" t="str">
        <f t="shared" si="67"/>
        <v xml:space="preserve"> </v>
      </c>
      <c r="V17" s="117"/>
      <c r="W17" s="207">
        <v>30</v>
      </c>
      <c r="X17" s="225">
        <v>30</v>
      </c>
      <c r="Y17" s="61" t="str">
        <f>IF(AA17=0," ",VLOOKUP(AA17,PROTOKOL!$A:$F,6))</f>
        <v xml:space="preserve"> </v>
      </c>
      <c r="Z17" s="62"/>
      <c r="AA17" s="62"/>
      <c r="AB17" s="62"/>
      <c r="AC17" s="63" t="str">
        <f>IF(AA17=0," ",(VLOOKUP(AA17,PROTOKOL!$A$1:$E$28,2))*AB17)</f>
        <v xml:space="preserve"> </v>
      </c>
      <c r="AD17" s="64" t="str">
        <f t="shared" si="22"/>
        <v xml:space="preserve"> </v>
      </c>
      <c r="AE17" s="65" t="str">
        <f>IF(AA17=0," ",VLOOKUP(AA17,PROTOKOL!$A:$E,5,))</f>
        <v xml:space="preserve"> </v>
      </c>
      <c r="AF17" s="65"/>
      <c r="AG17" s="82" t="str">
        <f t="shared" si="68"/>
        <v xml:space="preserve"> </v>
      </c>
      <c r="AH17" s="61" t="str">
        <f>IF(AJ17=0," ",VLOOKUP(AJ17,PROTOKOL!$A:$F,6))</f>
        <v xml:space="preserve"> </v>
      </c>
      <c r="AI17" s="66"/>
      <c r="AJ17" s="66"/>
      <c r="AK17" s="62"/>
      <c r="AL17" s="63" t="str">
        <f>IF(AJ17=0," ",(VLOOKUP(AJ17,PROTOKOL!$A$1:$E$28,2))*AK17)</f>
        <v xml:space="preserve"> </v>
      </c>
      <c r="AM17" s="64" t="str">
        <f t="shared" si="23"/>
        <v xml:space="preserve"> </v>
      </c>
      <c r="AN17" s="65" t="str">
        <f>IF(AJ17=0," ",VLOOKUP(AJ17,PROTOKOL!$A:$E,5,))</f>
        <v xml:space="preserve"> </v>
      </c>
      <c r="AO17" s="82" t="str">
        <f t="shared" si="69"/>
        <v xml:space="preserve"> </v>
      </c>
      <c r="AP17" s="65">
        <f t="shared" si="70"/>
        <v>0</v>
      </c>
      <c r="AQ17" s="82" t="str">
        <f t="shared" si="71"/>
        <v xml:space="preserve"> </v>
      </c>
      <c r="AR17" s="117"/>
      <c r="AS17" s="207">
        <v>30</v>
      </c>
      <c r="AT17" s="225">
        <v>30</v>
      </c>
      <c r="AU17" s="61" t="str">
        <f>IF(AW17=0," ",VLOOKUP(AW17,PROTOKOL!$A:$F,6))</f>
        <v xml:space="preserve"> </v>
      </c>
      <c r="AV17" s="62"/>
      <c r="AW17" s="62"/>
      <c r="AX17" s="62"/>
      <c r="AY17" s="63" t="str">
        <f>IF(AW17=0," ",(VLOOKUP(AW17,PROTOKOL!$A$1:$E$28,2))*AX17)</f>
        <v xml:space="preserve"> </v>
      </c>
      <c r="AZ17" s="64" t="str">
        <f t="shared" si="24"/>
        <v xml:space="preserve"> </v>
      </c>
      <c r="BA17" s="65" t="str">
        <f>IF(AW17=0," ",VLOOKUP(AW17,PROTOKOL!$A:$E,5,))</f>
        <v xml:space="preserve"> </v>
      </c>
      <c r="BB17" s="65"/>
      <c r="BC17" s="82" t="str">
        <f t="shared" si="72"/>
        <v xml:space="preserve"> </v>
      </c>
      <c r="BD17" s="61" t="str">
        <f>IF(BF17=0," ",VLOOKUP(BF17,PROTOKOL!$A:$F,6))</f>
        <v xml:space="preserve"> </v>
      </c>
      <c r="BE17" s="66"/>
      <c r="BF17" s="66"/>
      <c r="BG17" s="62"/>
      <c r="BH17" s="63" t="str">
        <f>IF(BF17=0," ",(VLOOKUP(BF17,PROTOKOL!$A$1:$E$28,2))*BG17)</f>
        <v xml:space="preserve"> </v>
      </c>
      <c r="BI17" s="64" t="str">
        <f t="shared" si="25"/>
        <v xml:space="preserve"> </v>
      </c>
      <c r="BJ17" s="65" t="str">
        <f>IF(BF17=0," ",VLOOKUP(BF17,PROTOKOL!$A:$E,5,))</f>
        <v xml:space="preserve"> </v>
      </c>
      <c r="BK17" s="82" t="str">
        <f t="shared" si="73"/>
        <v xml:space="preserve"> </v>
      </c>
      <c r="BL17" s="65">
        <f t="shared" si="74"/>
        <v>0</v>
      </c>
      <c r="BM17" s="82" t="str">
        <f t="shared" si="75"/>
        <v xml:space="preserve"> </v>
      </c>
      <c r="BN17" s="117"/>
      <c r="BO17" s="207">
        <v>30</v>
      </c>
      <c r="BP17" s="225">
        <v>30</v>
      </c>
      <c r="BQ17" s="61" t="str">
        <f>IF(BS17=0," ",VLOOKUP(BS17,PROTOKOL!$A:$F,6))</f>
        <v xml:space="preserve"> </v>
      </c>
      <c r="BR17" s="62"/>
      <c r="BS17" s="62"/>
      <c r="BT17" s="62"/>
      <c r="BU17" s="63" t="str">
        <f>IF(BS17=0," ",(VLOOKUP(BS17,PROTOKOL!$A$1:$E$28,2))*BT17)</f>
        <v xml:space="preserve"> </v>
      </c>
      <c r="BV17" s="64" t="str">
        <f t="shared" si="26"/>
        <v xml:space="preserve"> </v>
      </c>
      <c r="BW17" s="65" t="str">
        <f>IF(BS17=0," ",VLOOKUP(BS17,PROTOKOL!$A:$E,5,))</f>
        <v xml:space="preserve"> </v>
      </c>
      <c r="BX17" s="65"/>
      <c r="BY17" s="82" t="str">
        <f t="shared" si="77"/>
        <v xml:space="preserve"> </v>
      </c>
      <c r="BZ17" s="61" t="str">
        <f>IF(CB17=0," ",VLOOKUP(CB17,PROTOKOL!$A:$F,6))</f>
        <v xml:space="preserve"> </v>
      </c>
      <c r="CA17" s="66"/>
      <c r="CB17" s="66"/>
      <c r="CC17" s="62"/>
      <c r="CD17" s="63" t="str">
        <f>IF(CB17=0," ",(VLOOKUP(CB17,PROTOKOL!$A$1:$E$28,2))*CC17)</f>
        <v xml:space="preserve"> </v>
      </c>
      <c r="CE17" s="64" t="str">
        <f t="shared" si="27"/>
        <v xml:space="preserve"> </v>
      </c>
      <c r="CF17" s="65" t="str">
        <f>IF(CB17=0," ",VLOOKUP(CB17,PROTOKOL!$A:$E,5,))</f>
        <v xml:space="preserve"> </v>
      </c>
      <c r="CG17" s="82" t="str">
        <f t="shared" si="78"/>
        <v xml:space="preserve"> </v>
      </c>
      <c r="CH17" s="65">
        <f t="shared" si="79"/>
        <v>0</v>
      </c>
      <c r="CI17" s="82" t="str">
        <f t="shared" si="80"/>
        <v xml:space="preserve"> </v>
      </c>
      <c r="CJ17" s="117"/>
      <c r="CK17" s="207">
        <v>30</v>
      </c>
      <c r="CL17" s="225">
        <v>30</v>
      </c>
      <c r="CM17" s="61" t="str">
        <f>IF(CO17=0," ",VLOOKUP(CO17,PROTOKOL!$A:$F,6))</f>
        <v xml:space="preserve"> </v>
      </c>
      <c r="CN17" s="62"/>
      <c r="CO17" s="62"/>
      <c r="CP17" s="62"/>
      <c r="CQ17" s="63" t="str">
        <f>IF(CO17=0," ",(VLOOKUP(CO17,PROTOKOL!$A$1:$E$28,2))*CP17)</f>
        <v xml:space="preserve"> </v>
      </c>
      <c r="CR17" s="64" t="str">
        <f t="shared" si="28"/>
        <v xml:space="preserve"> </v>
      </c>
      <c r="CS17" s="65" t="str">
        <f>IF(CO17=0," ",VLOOKUP(CO17,PROTOKOL!$A:$E,5,))</f>
        <v xml:space="preserve"> </v>
      </c>
      <c r="CT17" s="65"/>
      <c r="CU17" s="82" t="str">
        <f t="shared" si="82"/>
        <v xml:space="preserve"> </v>
      </c>
      <c r="CV17" s="61" t="str">
        <f>IF(CX17=0," ",VLOOKUP(CX17,PROTOKOL!$A:$F,6))</f>
        <v xml:space="preserve"> </v>
      </c>
      <c r="CW17" s="66"/>
      <c r="CX17" s="66"/>
      <c r="CY17" s="62"/>
      <c r="CZ17" s="63" t="str">
        <f>IF(CX17=0," ",(VLOOKUP(CX17,PROTOKOL!$A$1:$E$28,2))*CY17)</f>
        <v xml:space="preserve"> </v>
      </c>
      <c r="DA17" s="64" t="str">
        <f t="shared" si="29"/>
        <v xml:space="preserve"> </v>
      </c>
      <c r="DB17" s="65" t="str">
        <f>IF(CX17=0," ",VLOOKUP(CX17,PROTOKOL!$A:$E,5,))</f>
        <v xml:space="preserve"> </v>
      </c>
      <c r="DC17" s="82" t="str">
        <f t="shared" si="83"/>
        <v xml:space="preserve"> </v>
      </c>
      <c r="DD17" s="65">
        <f t="shared" si="84"/>
        <v>0</v>
      </c>
      <c r="DE17" s="82" t="str">
        <f t="shared" si="85"/>
        <v xml:space="preserve"> </v>
      </c>
      <c r="DF17" s="117"/>
      <c r="DG17" s="207">
        <v>30</v>
      </c>
      <c r="DH17" s="225">
        <v>30</v>
      </c>
      <c r="DI17" s="61" t="str">
        <f>IF(DK17=0," ",VLOOKUP(DK17,PROTOKOL!$A:$F,6))</f>
        <v xml:space="preserve"> </v>
      </c>
      <c r="DJ17" s="62"/>
      <c r="DK17" s="62"/>
      <c r="DL17" s="62"/>
      <c r="DM17" s="63" t="str">
        <f>IF(DK17=0," ",(VLOOKUP(DK17,PROTOKOL!$A$1:$E$28,2))*DL17)</f>
        <v xml:space="preserve"> </v>
      </c>
      <c r="DN17" s="64" t="str">
        <f t="shared" si="30"/>
        <v xml:space="preserve"> </v>
      </c>
      <c r="DO17" s="65" t="str">
        <f>IF(DK17=0," ",VLOOKUP(DK17,PROTOKOL!$A:$E,5,))</f>
        <v xml:space="preserve"> </v>
      </c>
      <c r="DP17" s="65"/>
      <c r="DQ17" s="82" t="str">
        <f t="shared" si="87"/>
        <v xml:space="preserve"> </v>
      </c>
      <c r="DR17" s="61" t="str">
        <f>IF(DT17=0," ",VLOOKUP(DT17,PROTOKOL!$A:$F,6))</f>
        <v xml:space="preserve"> </v>
      </c>
      <c r="DS17" s="66"/>
      <c r="DT17" s="66"/>
      <c r="DU17" s="62"/>
      <c r="DV17" s="63" t="str">
        <f>IF(DT17=0," ",(VLOOKUP(DT17,PROTOKOL!$A$1:$E$28,2))*DU17)</f>
        <v xml:space="preserve"> </v>
      </c>
      <c r="DW17" s="64" t="str">
        <f t="shared" si="31"/>
        <v xml:space="preserve"> </v>
      </c>
      <c r="DX17" s="65" t="str">
        <f>IF(DT17=0," ",VLOOKUP(DT17,PROTOKOL!$A:$E,5,))</f>
        <v xml:space="preserve"> </v>
      </c>
      <c r="DY17" s="82" t="str">
        <f t="shared" si="88"/>
        <v xml:space="preserve"> </v>
      </c>
      <c r="DZ17" s="65">
        <f t="shared" si="89"/>
        <v>0</v>
      </c>
      <c r="EA17" s="82" t="str">
        <f t="shared" si="90"/>
        <v xml:space="preserve"> </v>
      </c>
      <c r="EB17" s="117"/>
      <c r="EC17" s="207">
        <v>30</v>
      </c>
      <c r="ED17" s="225">
        <v>30</v>
      </c>
      <c r="EE17" s="61" t="str">
        <f>IF(EG17=0," ",VLOOKUP(EG17,PROTOKOL!$A:$F,6))</f>
        <v xml:space="preserve"> </v>
      </c>
      <c r="EF17" s="62"/>
      <c r="EG17" s="62"/>
      <c r="EH17" s="62"/>
      <c r="EI17" s="63" t="str">
        <f>IF(EG17=0," ",(VLOOKUP(EG17,PROTOKOL!$A$1:$E$28,2))*EH17)</f>
        <v xml:space="preserve"> </v>
      </c>
      <c r="EJ17" s="64" t="str">
        <f t="shared" si="32"/>
        <v xml:space="preserve"> </v>
      </c>
      <c r="EK17" s="65" t="str">
        <f>IF(EG17=0," ",VLOOKUP(EG17,PROTOKOL!$A:$E,5,))</f>
        <v xml:space="preserve"> </v>
      </c>
      <c r="EL17" s="65"/>
      <c r="EM17" s="82" t="str">
        <f t="shared" si="92"/>
        <v xml:space="preserve"> </v>
      </c>
      <c r="EN17" s="61" t="str">
        <f>IF(EP17=0," ",VLOOKUP(EP17,PROTOKOL!$A:$F,6))</f>
        <v xml:space="preserve"> </v>
      </c>
      <c r="EO17" s="66"/>
      <c r="EP17" s="66"/>
      <c r="EQ17" s="62"/>
      <c r="ER17" s="63" t="str">
        <f>IF(EP17=0," ",(VLOOKUP(EP17,PROTOKOL!$A$1:$E$28,2))*EQ17)</f>
        <v xml:space="preserve"> </v>
      </c>
      <c r="ES17" s="64" t="str">
        <f t="shared" si="33"/>
        <v xml:space="preserve"> </v>
      </c>
      <c r="ET17" s="65" t="str">
        <f>IF(EP17=0," ",VLOOKUP(EP17,PROTOKOL!$A:$E,5,))</f>
        <v xml:space="preserve"> </v>
      </c>
      <c r="EU17" s="82" t="str">
        <f t="shared" si="93"/>
        <v xml:space="preserve"> </v>
      </c>
      <c r="EV17" s="65">
        <f t="shared" si="94"/>
        <v>0</v>
      </c>
      <c r="EW17" s="82" t="str">
        <f t="shared" si="95"/>
        <v xml:space="preserve"> </v>
      </c>
      <c r="EX17" s="117"/>
      <c r="EY17" s="207">
        <v>30</v>
      </c>
      <c r="EZ17" s="225">
        <v>30</v>
      </c>
      <c r="FA17" s="61" t="str">
        <f>IF(FC17=0," ",VLOOKUP(FC17,PROTOKOL!$A:$F,6))</f>
        <v xml:space="preserve"> </v>
      </c>
      <c r="FB17" s="62"/>
      <c r="FC17" s="62"/>
      <c r="FD17" s="62"/>
      <c r="FE17" s="63" t="str">
        <f>IF(FC17=0," ",(VLOOKUP(FC17,PROTOKOL!$A$1:$E$28,2))*FD17)</f>
        <v xml:space="preserve"> </v>
      </c>
      <c r="FF17" s="64" t="str">
        <f t="shared" si="34"/>
        <v xml:space="preserve"> </v>
      </c>
      <c r="FG17" s="65" t="str">
        <f>IF(FC17=0," ",VLOOKUP(FC17,PROTOKOL!$A:$E,5,))</f>
        <v xml:space="preserve"> </v>
      </c>
      <c r="FH17" s="65"/>
      <c r="FI17" s="82" t="str">
        <f t="shared" si="97"/>
        <v xml:space="preserve"> </v>
      </c>
      <c r="FJ17" s="61" t="str">
        <f>IF(FL17=0," ",VLOOKUP(FL17,PROTOKOL!$A:$F,6))</f>
        <v xml:space="preserve"> </v>
      </c>
      <c r="FK17" s="66"/>
      <c r="FL17" s="66"/>
      <c r="FM17" s="62"/>
      <c r="FN17" s="63" t="str">
        <f>IF(FL17=0," ",(VLOOKUP(FL17,PROTOKOL!$A$1:$E$28,2))*FM17)</f>
        <v xml:space="preserve"> </v>
      </c>
      <c r="FO17" s="64" t="str">
        <f t="shared" si="35"/>
        <v xml:space="preserve"> </v>
      </c>
      <c r="FP17" s="65" t="str">
        <f>IF(FL17=0," ",VLOOKUP(FL17,PROTOKOL!$A:$E,5,))</f>
        <v xml:space="preserve"> </v>
      </c>
      <c r="FQ17" s="82" t="str">
        <f t="shared" si="98"/>
        <v xml:space="preserve"> </v>
      </c>
      <c r="FR17" s="65">
        <f t="shared" si="99"/>
        <v>0</v>
      </c>
      <c r="FS17" s="82" t="str">
        <f t="shared" si="100"/>
        <v xml:space="preserve"> </v>
      </c>
      <c r="FT17" s="117"/>
      <c r="FU17" s="207">
        <v>30</v>
      </c>
      <c r="FV17" s="225">
        <v>30</v>
      </c>
      <c r="FW17" s="61" t="str">
        <f>IF(FY17=0," ",VLOOKUP(FY17,PROTOKOL!$A:$F,6))</f>
        <v xml:space="preserve"> </v>
      </c>
      <c r="FX17" s="62"/>
      <c r="FY17" s="62"/>
      <c r="FZ17" s="62"/>
      <c r="GA17" s="63" t="str">
        <f>IF(FY17=0," ",(VLOOKUP(FY17,PROTOKOL!$A$1:$E$28,2))*FZ17)</f>
        <v xml:space="preserve"> </v>
      </c>
      <c r="GB17" s="64" t="str">
        <f t="shared" si="36"/>
        <v xml:space="preserve"> </v>
      </c>
      <c r="GC17" s="65" t="str">
        <f>IF(FY17=0," ",VLOOKUP(FY17,PROTOKOL!$A:$E,5,))</f>
        <v xml:space="preserve"> </v>
      </c>
      <c r="GD17" s="65"/>
      <c r="GE17" s="82" t="str">
        <f t="shared" si="102"/>
        <v xml:space="preserve"> </v>
      </c>
      <c r="GF17" s="61" t="str">
        <f>IF(GH17=0," ",VLOOKUP(GH17,PROTOKOL!$A:$F,6))</f>
        <v xml:space="preserve"> </v>
      </c>
      <c r="GG17" s="66"/>
      <c r="GH17" s="66"/>
      <c r="GI17" s="62"/>
      <c r="GJ17" s="63" t="str">
        <f>IF(GH17=0," ",(VLOOKUP(GH17,PROTOKOL!$A$1:$E$28,2))*GI17)</f>
        <v xml:space="preserve"> </v>
      </c>
      <c r="GK17" s="64" t="str">
        <f t="shared" si="37"/>
        <v xml:space="preserve"> </v>
      </c>
      <c r="GL17" s="65" t="str">
        <f>IF(GH17=0," ",VLOOKUP(GH17,PROTOKOL!$A:$E,5,))</f>
        <v xml:space="preserve"> </v>
      </c>
      <c r="GM17" s="82" t="str">
        <f t="shared" si="103"/>
        <v xml:space="preserve"> </v>
      </c>
      <c r="GN17" s="65">
        <f t="shared" si="104"/>
        <v>0</v>
      </c>
      <c r="GO17" s="82" t="str">
        <f t="shared" si="105"/>
        <v xml:space="preserve"> </v>
      </c>
      <c r="GP17" s="117"/>
      <c r="GQ17" s="207">
        <v>30</v>
      </c>
      <c r="GR17" s="225">
        <v>30</v>
      </c>
      <c r="GS17" s="61" t="str">
        <f>IF(GU17=0," ",VLOOKUP(GU17,PROTOKOL!$A:$F,6))</f>
        <v xml:space="preserve"> </v>
      </c>
      <c r="GT17" s="62"/>
      <c r="GU17" s="62"/>
      <c r="GV17" s="62"/>
      <c r="GW17" s="63" t="str">
        <f>IF(GU17=0," ",(VLOOKUP(GU17,PROTOKOL!$A$1:$E$28,2))*GV17)</f>
        <v xml:space="preserve"> </v>
      </c>
      <c r="GX17" s="64" t="str">
        <f t="shared" si="38"/>
        <v xml:space="preserve"> </v>
      </c>
      <c r="GY17" s="65" t="str">
        <f>IF(GU17=0," ",VLOOKUP(GU17,PROTOKOL!$A:$E,5,))</f>
        <v xml:space="preserve"> </v>
      </c>
      <c r="GZ17" s="65"/>
      <c r="HA17" s="82" t="str">
        <f t="shared" si="107"/>
        <v xml:space="preserve"> </v>
      </c>
      <c r="HB17" s="61" t="str">
        <f>IF(HD17=0," ",VLOOKUP(HD17,PROTOKOL!$A:$F,6))</f>
        <v xml:space="preserve"> </v>
      </c>
      <c r="HC17" s="66"/>
      <c r="HD17" s="66"/>
      <c r="HE17" s="62"/>
      <c r="HF17" s="63" t="str">
        <f>IF(HD17=0," ",(VLOOKUP(HD17,PROTOKOL!$A$1:$E$28,2))*HE17)</f>
        <v xml:space="preserve"> </v>
      </c>
      <c r="HG17" s="64" t="str">
        <f t="shared" si="39"/>
        <v xml:space="preserve"> </v>
      </c>
      <c r="HH17" s="65" t="str">
        <f>IF(HD17=0," ",VLOOKUP(HD17,PROTOKOL!$A:$E,5,))</f>
        <v xml:space="preserve"> </v>
      </c>
      <c r="HI17" s="82" t="str">
        <f t="shared" si="108"/>
        <v xml:space="preserve"> </v>
      </c>
      <c r="HJ17" s="65">
        <f t="shared" si="109"/>
        <v>0</v>
      </c>
      <c r="HK17" s="82" t="str">
        <f t="shared" si="110"/>
        <v xml:space="preserve"> </v>
      </c>
      <c r="HL17" s="117"/>
      <c r="HM17" s="207">
        <v>30</v>
      </c>
      <c r="HN17" s="225">
        <v>30</v>
      </c>
      <c r="HO17" s="61" t="str">
        <f>IF(HQ17=0," ",VLOOKUP(HQ17,PROTOKOL!$A:$F,6))</f>
        <v xml:space="preserve"> </v>
      </c>
      <c r="HP17" s="62"/>
      <c r="HQ17" s="62"/>
      <c r="HR17" s="62"/>
      <c r="HS17" s="63" t="str">
        <f>IF(HQ17=0," ",(VLOOKUP(HQ17,PROTOKOL!$A$1:$E$28,2))*HR17)</f>
        <v xml:space="preserve"> </v>
      </c>
      <c r="HT17" s="64" t="str">
        <f t="shared" si="40"/>
        <v xml:space="preserve"> </v>
      </c>
      <c r="HU17" s="65" t="str">
        <f>IF(HQ17=0," ",VLOOKUP(HQ17,PROTOKOL!$A:$E,5,))</f>
        <v xml:space="preserve"> </v>
      </c>
      <c r="HV17" s="65"/>
      <c r="HW17" s="82" t="str">
        <f t="shared" si="112"/>
        <v xml:space="preserve"> </v>
      </c>
      <c r="HX17" s="61" t="str">
        <f>IF(HZ17=0," ",VLOOKUP(HZ17,PROTOKOL!$A:$F,6))</f>
        <v xml:space="preserve"> </v>
      </c>
      <c r="HY17" s="66"/>
      <c r="HZ17" s="66"/>
      <c r="IA17" s="62"/>
      <c r="IB17" s="63" t="str">
        <f>IF(HZ17=0," ",(VLOOKUP(HZ17,PROTOKOL!$A$1:$E$28,2))*IA17)</f>
        <v xml:space="preserve"> </v>
      </c>
      <c r="IC17" s="64" t="str">
        <f t="shared" si="41"/>
        <v xml:space="preserve"> </v>
      </c>
      <c r="ID17" s="65" t="str">
        <f>IF(HZ17=0," ",VLOOKUP(HZ17,PROTOKOL!$A:$E,5,))</f>
        <v xml:space="preserve"> </v>
      </c>
      <c r="IE17" s="82" t="str">
        <f t="shared" si="113"/>
        <v xml:space="preserve"> </v>
      </c>
      <c r="IF17" s="65">
        <f t="shared" si="114"/>
        <v>0</v>
      </c>
      <c r="IG17" s="82" t="str">
        <f t="shared" si="115"/>
        <v xml:space="preserve"> </v>
      </c>
      <c r="IH17" s="117"/>
      <c r="II17" s="207">
        <v>30</v>
      </c>
      <c r="IJ17" s="225">
        <v>30</v>
      </c>
      <c r="IK17" s="61" t="str">
        <f>IF(IM17=0," ",VLOOKUP(IM17,PROTOKOL!$A:$F,6))</f>
        <v xml:space="preserve"> </v>
      </c>
      <c r="IL17" s="62"/>
      <c r="IM17" s="62"/>
      <c r="IN17" s="62"/>
      <c r="IO17" s="63" t="str">
        <f>IF(IM17=0," ",(VLOOKUP(IM17,PROTOKOL!$A$1:$E$28,2))*IN17)</f>
        <v xml:space="preserve"> </v>
      </c>
      <c r="IP17" s="64" t="str">
        <f t="shared" si="42"/>
        <v xml:space="preserve"> </v>
      </c>
      <c r="IQ17" s="65" t="str">
        <f>IF(IM17=0," ",VLOOKUP(IM17,PROTOKOL!$A:$E,5,))</f>
        <v xml:space="preserve"> </v>
      </c>
      <c r="IR17" s="65"/>
      <c r="IS17" s="82" t="str">
        <f t="shared" si="117"/>
        <v xml:space="preserve"> </v>
      </c>
      <c r="IT17" s="61" t="str">
        <f>IF(IV17=0," ",VLOOKUP(IV17,PROTOKOL!$A:$F,6))</f>
        <v xml:space="preserve"> </v>
      </c>
      <c r="IU17" s="66"/>
      <c r="IV17" s="66"/>
      <c r="IW17" s="62"/>
      <c r="IX17" s="63" t="str">
        <f>IF(IV17=0," ",(VLOOKUP(IV17,PROTOKOL!$A$1:$E$28,2))*IW17)</f>
        <v xml:space="preserve"> </v>
      </c>
      <c r="IY17" s="64" t="str">
        <f t="shared" si="43"/>
        <v xml:space="preserve"> </v>
      </c>
      <c r="IZ17" s="65" t="str">
        <f>IF(IV17=0," ",VLOOKUP(IV17,PROTOKOL!$A:$E,5,))</f>
        <v xml:space="preserve"> </v>
      </c>
      <c r="JA17" s="82" t="str">
        <f t="shared" si="118"/>
        <v xml:space="preserve"> </v>
      </c>
      <c r="JB17" s="65">
        <f t="shared" si="119"/>
        <v>0</v>
      </c>
      <c r="JC17" s="82" t="str">
        <f t="shared" si="120"/>
        <v xml:space="preserve"> </v>
      </c>
      <c r="JD17" s="117"/>
      <c r="JE17" s="207">
        <v>30</v>
      </c>
      <c r="JF17" s="225">
        <v>30</v>
      </c>
      <c r="JG17" s="61" t="str">
        <f>IF(JI17=0," ",VLOOKUP(JI17,PROTOKOL!$A:$F,6))</f>
        <v xml:space="preserve"> </v>
      </c>
      <c r="JH17" s="62"/>
      <c r="JI17" s="62"/>
      <c r="JJ17" s="62"/>
      <c r="JK17" s="63" t="str">
        <f>IF(JI17=0," ",(VLOOKUP(JI17,PROTOKOL!$A$1:$E$28,2))*JJ17)</f>
        <v xml:space="preserve"> </v>
      </c>
      <c r="JL17" s="64" t="str">
        <f t="shared" si="44"/>
        <v xml:space="preserve"> </v>
      </c>
      <c r="JM17" s="65" t="str">
        <f>IF(JI17=0," ",VLOOKUP(JI17,PROTOKOL!$A:$E,5,))</f>
        <v xml:space="preserve"> </v>
      </c>
      <c r="JN17" s="65"/>
      <c r="JO17" s="82" t="str">
        <f t="shared" si="122"/>
        <v xml:space="preserve"> </v>
      </c>
      <c r="JP17" s="61" t="str">
        <f>IF(JR17=0," ",VLOOKUP(JR17,PROTOKOL!$A:$F,6))</f>
        <v xml:space="preserve"> </v>
      </c>
      <c r="JQ17" s="66"/>
      <c r="JR17" s="66"/>
      <c r="JS17" s="62"/>
      <c r="JT17" s="63" t="str">
        <f>IF(JR17=0," ",(VLOOKUP(JR17,PROTOKOL!$A$1:$E$28,2))*JS17)</f>
        <v xml:space="preserve"> </v>
      </c>
      <c r="JU17" s="64" t="str">
        <f t="shared" si="45"/>
        <v xml:space="preserve"> </v>
      </c>
      <c r="JV17" s="65" t="str">
        <f>IF(JR17=0," ",VLOOKUP(JR17,PROTOKOL!$A:$E,5,))</f>
        <v xml:space="preserve"> </v>
      </c>
      <c r="JW17" s="82" t="str">
        <f t="shared" si="123"/>
        <v xml:space="preserve"> </v>
      </c>
      <c r="JX17" s="65">
        <f t="shared" si="124"/>
        <v>0</v>
      </c>
      <c r="JY17" s="82" t="str">
        <f t="shared" si="125"/>
        <v xml:space="preserve"> </v>
      </c>
      <c r="JZ17" s="117"/>
      <c r="KA17" s="207">
        <v>30</v>
      </c>
      <c r="KB17" s="225">
        <v>30</v>
      </c>
      <c r="KC17" s="61" t="str">
        <f>IF(KE17=0," ",VLOOKUP(KE17,PROTOKOL!$A:$F,6))</f>
        <v xml:space="preserve"> </v>
      </c>
      <c r="KD17" s="62"/>
      <c r="KE17" s="62"/>
      <c r="KF17" s="62"/>
      <c r="KG17" s="63" t="str">
        <f>IF(KE17=0," ",(VLOOKUP(KE17,PROTOKOL!$A$1:$E$28,2))*KF17)</f>
        <v xml:space="preserve"> </v>
      </c>
      <c r="KH17" s="64" t="str">
        <f t="shared" si="46"/>
        <v xml:space="preserve"> </v>
      </c>
      <c r="KI17" s="65" t="str">
        <f>IF(KE17=0," ",VLOOKUP(KE17,PROTOKOL!$A:$E,5,))</f>
        <v xml:space="preserve"> </v>
      </c>
      <c r="KJ17" s="65"/>
      <c r="KK17" s="82" t="str">
        <f t="shared" si="127"/>
        <v xml:space="preserve"> </v>
      </c>
      <c r="KL17" s="61" t="str">
        <f>IF(KN17=0," ",VLOOKUP(KN17,PROTOKOL!$A:$F,6))</f>
        <v xml:space="preserve"> </v>
      </c>
      <c r="KM17" s="66"/>
      <c r="KN17" s="66"/>
      <c r="KO17" s="62"/>
      <c r="KP17" s="63" t="str">
        <f>IF(KN17=0," ",(VLOOKUP(KN17,PROTOKOL!$A$1:$E$28,2))*KO17)</f>
        <v xml:space="preserve"> </v>
      </c>
      <c r="KQ17" s="64" t="str">
        <f t="shared" si="47"/>
        <v xml:space="preserve"> </v>
      </c>
      <c r="KR17" s="65" t="str">
        <f>IF(KN17=0," ",VLOOKUP(KN17,PROTOKOL!$A:$E,5,))</f>
        <v xml:space="preserve"> </v>
      </c>
      <c r="KS17" s="82" t="str">
        <f t="shared" si="128"/>
        <v xml:space="preserve"> </v>
      </c>
      <c r="KT17" s="65">
        <f t="shared" si="129"/>
        <v>0</v>
      </c>
      <c r="KU17" s="82" t="str">
        <f t="shared" si="130"/>
        <v xml:space="preserve"> </v>
      </c>
      <c r="KV17" s="117"/>
      <c r="KW17" s="207">
        <v>30</v>
      </c>
      <c r="KX17" s="225">
        <v>30</v>
      </c>
      <c r="KY17" s="61" t="str">
        <f>IF(LA17=0," ",VLOOKUP(LA17,PROTOKOL!$A:$F,6))</f>
        <v xml:space="preserve"> </v>
      </c>
      <c r="KZ17" s="62"/>
      <c r="LA17" s="62"/>
      <c r="LB17" s="62"/>
      <c r="LC17" s="63" t="str">
        <f>IF(LA17=0," ",(VLOOKUP(LA17,PROTOKOL!$A$1:$E$28,2))*LB17)</f>
        <v xml:space="preserve"> </v>
      </c>
      <c r="LD17" s="64" t="str">
        <f t="shared" si="48"/>
        <v xml:space="preserve"> </v>
      </c>
      <c r="LE17" s="65" t="str">
        <f>IF(LA17=0," ",VLOOKUP(LA17,PROTOKOL!$A:$E,5,))</f>
        <v xml:space="preserve"> </v>
      </c>
      <c r="LF17" s="65"/>
      <c r="LG17" s="82" t="str">
        <f t="shared" si="132"/>
        <v xml:space="preserve"> </v>
      </c>
      <c r="LH17" s="61" t="str">
        <f>IF(LJ17=0," ",VLOOKUP(LJ17,PROTOKOL!$A:$F,6))</f>
        <v xml:space="preserve"> </v>
      </c>
      <c r="LI17" s="66"/>
      <c r="LJ17" s="66"/>
      <c r="LK17" s="62"/>
      <c r="LL17" s="63" t="str">
        <f>IF(LJ17=0," ",(VLOOKUP(LJ17,PROTOKOL!$A$1:$E$28,2))*LK17)</f>
        <v xml:space="preserve"> </v>
      </c>
      <c r="LM17" s="64" t="str">
        <f t="shared" si="49"/>
        <v xml:space="preserve"> </v>
      </c>
      <c r="LN17" s="65" t="str">
        <f>IF(LJ17=0," ",VLOOKUP(LJ17,PROTOKOL!$A:$E,5,))</f>
        <v xml:space="preserve"> </v>
      </c>
      <c r="LO17" s="82" t="str">
        <f t="shared" si="133"/>
        <v xml:space="preserve"> </v>
      </c>
      <c r="LP17" s="65">
        <f t="shared" si="134"/>
        <v>0</v>
      </c>
      <c r="LQ17" s="82" t="str">
        <f t="shared" si="135"/>
        <v xml:space="preserve"> </v>
      </c>
      <c r="LR17" s="117"/>
      <c r="LS17" s="207">
        <v>30</v>
      </c>
      <c r="LT17" s="225">
        <v>30</v>
      </c>
      <c r="LU17" s="61" t="str">
        <f>IF(LW17=0," ",VLOOKUP(LW17,PROTOKOL!$A:$F,6))</f>
        <v xml:space="preserve"> </v>
      </c>
      <c r="LV17" s="62"/>
      <c r="LW17" s="62"/>
      <c r="LX17" s="62"/>
      <c r="LY17" s="63" t="str">
        <f>IF(LW17=0," ",(VLOOKUP(LW17,PROTOKOL!$A$1:$E$28,2))*LX17)</f>
        <v xml:space="preserve"> </v>
      </c>
      <c r="LZ17" s="64" t="str">
        <f t="shared" si="50"/>
        <v xml:space="preserve"> </v>
      </c>
      <c r="MA17" s="65" t="str">
        <f>IF(LW17=0," ",VLOOKUP(LW17,PROTOKOL!$A:$E,5,))</f>
        <v xml:space="preserve"> </v>
      </c>
      <c r="MB17" s="65"/>
      <c r="MC17" s="82" t="str">
        <f t="shared" si="137"/>
        <v xml:space="preserve"> </v>
      </c>
      <c r="MD17" s="61" t="str">
        <f>IF(MF17=0," ",VLOOKUP(MF17,PROTOKOL!$A:$F,6))</f>
        <v xml:space="preserve"> </v>
      </c>
      <c r="ME17" s="66"/>
      <c r="MF17" s="66"/>
      <c r="MG17" s="62"/>
      <c r="MH17" s="63" t="str">
        <f>IF(MF17=0," ",(VLOOKUP(MF17,PROTOKOL!$A$1:$E$28,2))*MG17)</f>
        <v xml:space="preserve"> </v>
      </c>
      <c r="MI17" s="64" t="str">
        <f t="shared" si="51"/>
        <v xml:space="preserve"> </v>
      </c>
      <c r="MJ17" s="65" t="str">
        <f>IF(MF17=0," ",VLOOKUP(MF17,PROTOKOL!$A:$E,5,))</f>
        <v xml:space="preserve"> </v>
      </c>
      <c r="MK17" s="82" t="str">
        <f t="shared" si="138"/>
        <v xml:space="preserve"> </v>
      </c>
      <c r="ML17" s="65">
        <f t="shared" si="139"/>
        <v>0</v>
      </c>
      <c r="MM17" s="82" t="str">
        <f t="shared" si="140"/>
        <v xml:space="preserve"> </v>
      </c>
      <c r="MN17" s="117"/>
      <c r="MO17" s="207">
        <v>30</v>
      </c>
      <c r="MP17" s="225">
        <v>30</v>
      </c>
      <c r="MQ17" s="61" t="str">
        <f>IF(MS17=0," ",VLOOKUP(MS17,PROTOKOL!$A:$F,6))</f>
        <v xml:space="preserve"> </v>
      </c>
      <c r="MR17" s="62"/>
      <c r="MS17" s="62"/>
      <c r="MT17" s="62"/>
      <c r="MU17" s="63" t="str">
        <f>IF(MS17=0," ",(VLOOKUP(MS17,PROTOKOL!$A$1:$E$28,2))*MT17)</f>
        <v xml:space="preserve"> </v>
      </c>
      <c r="MV17" s="64" t="str">
        <f t="shared" si="52"/>
        <v xml:space="preserve"> </v>
      </c>
      <c r="MW17" s="65" t="str">
        <f>IF(MS17=0," ",VLOOKUP(MS17,PROTOKOL!$A:$E,5,))</f>
        <v xml:space="preserve"> </v>
      </c>
      <c r="MX17" s="65"/>
      <c r="MY17" s="82" t="str">
        <f t="shared" si="142"/>
        <v xml:space="preserve"> </v>
      </c>
      <c r="MZ17" s="61" t="str">
        <f>IF(NB17=0," ",VLOOKUP(NB17,PROTOKOL!$A:$F,6))</f>
        <v xml:space="preserve"> </v>
      </c>
      <c r="NA17" s="66"/>
      <c r="NB17" s="66"/>
      <c r="NC17" s="62"/>
      <c r="ND17" s="63" t="str">
        <f>IF(NB17=0," ",(VLOOKUP(NB17,PROTOKOL!$A$1:$E$28,2))*NC17)</f>
        <v xml:space="preserve"> </v>
      </c>
      <c r="NE17" s="64" t="str">
        <f t="shared" si="53"/>
        <v xml:space="preserve"> </v>
      </c>
      <c r="NF17" s="65" t="str">
        <f>IF(NB17=0," ",VLOOKUP(NB17,PROTOKOL!$A:$E,5,))</f>
        <v xml:space="preserve"> </v>
      </c>
      <c r="NG17" s="82" t="str">
        <f t="shared" si="143"/>
        <v xml:space="preserve"> </v>
      </c>
      <c r="NH17" s="65">
        <f t="shared" si="144"/>
        <v>0</v>
      </c>
      <c r="NI17" s="82" t="str">
        <f t="shared" si="145"/>
        <v xml:space="preserve"> </v>
      </c>
      <c r="NJ17" s="117"/>
      <c r="NK17" s="207">
        <v>30</v>
      </c>
      <c r="NL17" s="225">
        <v>30</v>
      </c>
      <c r="NM17" s="61" t="str">
        <f>IF(NO17=0," ",VLOOKUP(NO17,PROTOKOL!$A:$F,6))</f>
        <v xml:space="preserve"> </v>
      </c>
      <c r="NN17" s="62"/>
      <c r="NO17" s="62"/>
      <c r="NP17" s="62"/>
      <c r="NQ17" s="63" t="str">
        <f>IF(NO17=0," ",(VLOOKUP(NO17,PROTOKOL!$A$1:$E$28,2))*NP17)</f>
        <v xml:space="preserve"> </v>
      </c>
      <c r="NR17" s="64" t="str">
        <f t="shared" si="54"/>
        <v xml:space="preserve"> </v>
      </c>
      <c r="NS17" s="65" t="str">
        <f>IF(NO17=0," ",VLOOKUP(NO17,PROTOKOL!$A:$E,5,))</f>
        <v xml:space="preserve"> </v>
      </c>
      <c r="NT17" s="65"/>
      <c r="NU17" s="82" t="str">
        <f t="shared" si="147"/>
        <v xml:space="preserve"> </v>
      </c>
      <c r="NV17" s="61" t="str">
        <f>IF(NX17=0," ",VLOOKUP(NX17,PROTOKOL!$A:$F,6))</f>
        <v xml:space="preserve"> </v>
      </c>
      <c r="NW17" s="66"/>
      <c r="NX17" s="66"/>
      <c r="NY17" s="62"/>
      <c r="NZ17" s="63" t="str">
        <f>IF(NX17=0," ",(VLOOKUP(NX17,PROTOKOL!$A$1:$E$28,2))*NY17)</f>
        <v xml:space="preserve"> </v>
      </c>
      <c r="OA17" s="64" t="str">
        <f t="shared" si="55"/>
        <v xml:space="preserve"> </v>
      </c>
      <c r="OB17" s="65" t="str">
        <f>IF(NX17=0," ",VLOOKUP(NX17,PROTOKOL!$A:$E,5,))</f>
        <v xml:space="preserve"> </v>
      </c>
      <c r="OC17" s="82" t="str">
        <f t="shared" si="148"/>
        <v xml:space="preserve"> </v>
      </c>
      <c r="OD17" s="65">
        <f t="shared" si="149"/>
        <v>0</v>
      </c>
      <c r="OE17" s="82" t="str">
        <f t="shared" si="150"/>
        <v xml:space="preserve"> </v>
      </c>
      <c r="OF17" s="117"/>
      <c r="OG17" s="207">
        <v>30</v>
      </c>
      <c r="OH17" s="225">
        <v>30</v>
      </c>
      <c r="OI17" s="61" t="str">
        <f>IF(OK17=0," ",VLOOKUP(OK17,PROTOKOL!$A:$F,6))</f>
        <v xml:space="preserve"> </v>
      </c>
      <c r="OJ17" s="62"/>
      <c r="OK17" s="62"/>
      <c r="OL17" s="62"/>
      <c r="OM17" s="63" t="str">
        <f>IF(OK17=0," ",(VLOOKUP(OK17,PROTOKOL!$A$1:$E$28,2))*OL17)</f>
        <v xml:space="preserve"> </v>
      </c>
      <c r="ON17" s="64" t="str">
        <f t="shared" si="56"/>
        <v xml:space="preserve"> </v>
      </c>
      <c r="OO17" s="65" t="str">
        <f>IF(OK17=0," ",VLOOKUP(OK17,PROTOKOL!$A:$E,5,))</f>
        <v xml:space="preserve"> </v>
      </c>
      <c r="OP17" s="65"/>
      <c r="OQ17" s="82" t="str">
        <f t="shared" si="152"/>
        <v xml:space="preserve"> </v>
      </c>
      <c r="OR17" s="61" t="str">
        <f>IF(OT17=0," ",VLOOKUP(OT17,PROTOKOL!$A:$F,6))</f>
        <v xml:space="preserve"> </v>
      </c>
      <c r="OS17" s="66"/>
      <c r="OT17" s="66"/>
      <c r="OU17" s="62"/>
      <c r="OV17" s="63" t="str">
        <f>IF(OT17=0," ",(VLOOKUP(OT17,PROTOKOL!$A$1:$E$28,2))*OU17)</f>
        <v xml:space="preserve"> </v>
      </c>
      <c r="OW17" s="64" t="str">
        <f t="shared" si="57"/>
        <v xml:space="preserve"> </v>
      </c>
      <c r="OX17" s="65" t="str">
        <f>IF(OT17=0," ",VLOOKUP(OT17,PROTOKOL!$A:$E,5,))</f>
        <v xml:space="preserve"> </v>
      </c>
      <c r="OY17" s="82" t="str">
        <f t="shared" si="153"/>
        <v xml:space="preserve"> </v>
      </c>
      <c r="OZ17" s="65">
        <f t="shared" si="154"/>
        <v>0</v>
      </c>
      <c r="PA17" s="82" t="str">
        <f t="shared" si="155"/>
        <v xml:space="preserve"> </v>
      </c>
      <c r="PB17" s="117"/>
      <c r="PC17" s="207">
        <v>30</v>
      </c>
      <c r="PD17" s="225">
        <v>30</v>
      </c>
      <c r="PE17" s="61" t="str">
        <f>IF(PG17=0," ",VLOOKUP(PG17,PROTOKOL!$A:$F,6))</f>
        <v xml:space="preserve"> </v>
      </c>
      <c r="PF17" s="62"/>
      <c r="PG17" s="62"/>
      <c r="PH17" s="62"/>
      <c r="PI17" s="63" t="str">
        <f>IF(PG17=0," ",(VLOOKUP(PG17,PROTOKOL!$A$1:$E$28,2))*PH17)</f>
        <v xml:space="preserve"> </v>
      </c>
      <c r="PJ17" s="64" t="str">
        <f t="shared" si="58"/>
        <v xml:space="preserve"> </v>
      </c>
      <c r="PK17" s="65" t="str">
        <f>IF(PG17=0," ",VLOOKUP(PG17,PROTOKOL!$A:$E,5,))</f>
        <v xml:space="preserve"> </v>
      </c>
      <c r="PL17" s="65"/>
      <c r="PM17" s="82" t="str">
        <f t="shared" si="157"/>
        <v xml:space="preserve"> </v>
      </c>
      <c r="PN17" s="61" t="str">
        <f>IF(PP17=0," ",VLOOKUP(PP17,PROTOKOL!$A:$F,6))</f>
        <v xml:space="preserve"> </v>
      </c>
      <c r="PO17" s="66"/>
      <c r="PP17" s="66"/>
      <c r="PQ17" s="62"/>
      <c r="PR17" s="63" t="str">
        <f>IF(PP17=0," ",(VLOOKUP(PP17,PROTOKOL!$A$1:$E$28,2))*PQ17)</f>
        <v xml:space="preserve"> </v>
      </c>
      <c r="PS17" s="64" t="str">
        <f t="shared" si="59"/>
        <v xml:space="preserve"> </v>
      </c>
      <c r="PT17" s="65" t="str">
        <f>IF(PP17=0," ",VLOOKUP(PP17,PROTOKOL!$A:$E,5,))</f>
        <v xml:space="preserve"> </v>
      </c>
      <c r="PU17" s="82" t="str">
        <f t="shared" si="158"/>
        <v xml:space="preserve"> </v>
      </c>
      <c r="PV17" s="65">
        <f t="shared" si="159"/>
        <v>0</v>
      </c>
      <c r="PW17" s="82" t="str">
        <f t="shared" si="160"/>
        <v xml:space="preserve"> </v>
      </c>
      <c r="PX17" s="117"/>
      <c r="PY17" s="207">
        <v>30</v>
      </c>
      <c r="PZ17" s="225">
        <v>30</v>
      </c>
      <c r="QA17" s="61" t="str">
        <f>IF(QC17=0," ",VLOOKUP(QC17,PROTOKOL!$A:$F,6))</f>
        <v xml:space="preserve"> </v>
      </c>
      <c r="QB17" s="62"/>
      <c r="QC17" s="62"/>
      <c r="QD17" s="62"/>
      <c r="QE17" s="63" t="str">
        <f>IF(QC17=0," ",(VLOOKUP(QC17,PROTOKOL!$A$1:$E$28,2))*QD17)</f>
        <v xml:space="preserve"> </v>
      </c>
      <c r="QF17" s="64" t="str">
        <f t="shared" si="60"/>
        <v xml:space="preserve"> </v>
      </c>
      <c r="QG17" s="65" t="str">
        <f>IF(QC17=0," ",VLOOKUP(QC17,PROTOKOL!$A:$E,5,))</f>
        <v xml:space="preserve"> </v>
      </c>
      <c r="QH17" s="65"/>
      <c r="QI17" s="82" t="str">
        <f t="shared" si="162"/>
        <v xml:space="preserve"> </v>
      </c>
      <c r="QJ17" s="61" t="str">
        <f>IF(QL17=0," ",VLOOKUP(QL17,PROTOKOL!$A:$F,6))</f>
        <v xml:space="preserve"> </v>
      </c>
      <c r="QK17" s="66"/>
      <c r="QL17" s="66"/>
      <c r="QM17" s="62"/>
      <c r="QN17" s="63" t="str">
        <f>IF(QL17=0," ",(VLOOKUP(QL17,PROTOKOL!$A$1:$E$28,2))*QM17)</f>
        <v xml:space="preserve"> </v>
      </c>
      <c r="QO17" s="64" t="str">
        <f t="shared" si="61"/>
        <v xml:space="preserve"> </v>
      </c>
      <c r="QP17" s="65" t="str">
        <f>IF(QL17=0," ",VLOOKUP(QL17,PROTOKOL!$A:$E,5,))</f>
        <v xml:space="preserve"> </v>
      </c>
      <c r="QQ17" s="82" t="str">
        <f t="shared" si="163"/>
        <v xml:space="preserve"> </v>
      </c>
      <c r="QR17" s="65">
        <f t="shared" si="164"/>
        <v>0</v>
      </c>
      <c r="QS17" s="82" t="str">
        <f t="shared" si="165"/>
        <v xml:space="preserve"> </v>
      </c>
      <c r="QT17" s="117"/>
      <c r="QU17" s="207">
        <v>30</v>
      </c>
      <c r="QV17" s="225">
        <v>30</v>
      </c>
      <c r="QW17" s="61" t="str">
        <f>IF(QY17=0," ",VLOOKUP(QY17,PROTOKOL!$A:$F,6))</f>
        <v xml:space="preserve"> </v>
      </c>
      <c r="QX17" s="62"/>
      <c r="QY17" s="62"/>
      <c r="QZ17" s="62"/>
      <c r="RA17" s="63" t="str">
        <f>IF(QY17=0," ",(VLOOKUP(QY17,PROTOKOL!$A$1:$E$28,2))*QZ17)</f>
        <v xml:space="preserve"> </v>
      </c>
      <c r="RB17" s="64" t="str">
        <f t="shared" si="62"/>
        <v xml:space="preserve"> </v>
      </c>
      <c r="RC17" s="65" t="str">
        <f>IF(QY17=0," ",VLOOKUP(QY17,PROTOKOL!$A:$E,5,))</f>
        <v xml:space="preserve"> </v>
      </c>
      <c r="RD17" s="65"/>
      <c r="RE17" s="82" t="str">
        <f t="shared" si="167"/>
        <v xml:space="preserve"> </v>
      </c>
      <c r="RF17" s="61" t="str">
        <f>IF(RH17=0," ",VLOOKUP(RH17,PROTOKOL!$A:$F,6))</f>
        <v xml:space="preserve"> </v>
      </c>
      <c r="RG17" s="66"/>
      <c r="RH17" s="66"/>
      <c r="RI17" s="62"/>
      <c r="RJ17" s="63" t="str">
        <f>IF(RH17=0," ",(VLOOKUP(RH17,PROTOKOL!$A$1:$E$28,2))*RI17)</f>
        <v xml:space="preserve"> </v>
      </c>
      <c r="RK17" s="64" t="str">
        <f t="shared" si="63"/>
        <v xml:space="preserve"> </v>
      </c>
      <c r="RL17" s="65" t="str">
        <f>IF(RH17=0," ",VLOOKUP(RH17,PROTOKOL!$A:$E,5,))</f>
        <v xml:space="preserve"> </v>
      </c>
      <c r="RM17" s="82" t="str">
        <f t="shared" si="168"/>
        <v xml:space="preserve"> </v>
      </c>
      <c r="RN17" s="65">
        <f t="shared" si="169"/>
        <v>0</v>
      </c>
      <c r="RO17" s="82" t="str">
        <f t="shared" si="170"/>
        <v xml:space="preserve"> </v>
      </c>
      <c r="RP17" s="117"/>
    </row>
    <row r="18" spans="1:484" ht="15.6" thickBot="1">
      <c r="A18" s="207">
        <v>30</v>
      </c>
      <c r="B18" s="226"/>
      <c r="C18" s="61" t="str">
        <f>IF(E18=0," ",VLOOKUP(E18,PROTOKOL!$A:$F,6))</f>
        <v xml:space="preserve"> </v>
      </c>
      <c r="D18" s="62"/>
      <c r="E18" s="62"/>
      <c r="F18" s="62"/>
      <c r="G18" s="63" t="str">
        <f>IF(E18=0," ",(VLOOKUP(E18,PROTOKOL!$A$1:$E$28,2))*F18)</f>
        <v xml:space="preserve"> </v>
      </c>
      <c r="H18" s="64" t="str">
        <f t="shared" si="20"/>
        <v xml:space="preserve"> </v>
      </c>
      <c r="I18" s="65" t="str">
        <f>IF(E18=0," ",VLOOKUP(E18,PROTOKOL!$A:$E,5,))</f>
        <v xml:space="preserve"> </v>
      </c>
      <c r="J18" s="65"/>
      <c r="K18" s="82" t="str">
        <f t="shared" si="64"/>
        <v xml:space="preserve"> </v>
      </c>
      <c r="L18" s="61" t="str">
        <f>IF(N18=0," ",VLOOKUP(N18,PROTOKOL!$A:$F,6))</f>
        <v xml:space="preserve"> </v>
      </c>
      <c r="M18" s="66"/>
      <c r="N18" s="66"/>
      <c r="O18" s="62"/>
      <c r="P18" s="63" t="str">
        <f>IF(N18=0," ",(VLOOKUP(N18,PROTOKOL!$A$1:$E$28,2))*O18)</f>
        <v xml:space="preserve"> </v>
      </c>
      <c r="Q18" s="64" t="str">
        <f t="shared" si="21"/>
        <v xml:space="preserve"> </v>
      </c>
      <c r="R18" s="65" t="str">
        <f>IF(N18=0," ",VLOOKUP(N18,PROTOKOL!$A:$E,5,))</f>
        <v xml:space="preserve"> </v>
      </c>
      <c r="S18" s="82" t="str">
        <f t="shared" si="65"/>
        <v xml:space="preserve"> </v>
      </c>
      <c r="T18" s="65">
        <f t="shared" si="66"/>
        <v>0</v>
      </c>
      <c r="U18" s="82" t="str">
        <f t="shared" si="67"/>
        <v xml:space="preserve"> </v>
      </c>
      <c r="V18" s="185" t="str">
        <f>IF(F17+F18+F19=7.5,"ü","û")</f>
        <v>û</v>
      </c>
      <c r="W18" s="207">
        <v>30</v>
      </c>
      <c r="X18" s="226"/>
      <c r="Y18" s="61" t="str">
        <f>IF(AA18=0," ",VLOOKUP(AA18,PROTOKOL!$A:$F,6))</f>
        <v xml:space="preserve"> </v>
      </c>
      <c r="Z18" s="62"/>
      <c r="AA18" s="62"/>
      <c r="AB18" s="62"/>
      <c r="AC18" s="63" t="str">
        <f>IF(AA18=0," ",(VLOOKUP(AA18,PROTOKOL!$A$1:$E$28,2))*AB18)</f>
        <v xml:space="preserve"> </v>
      </c>
      <c r="AD18" s="64" t="str">
        <f t="shared" si="22"/>
        <v xml:space="preserve"> </v>
      </c>
      <c r="AE18" s="65" t="str">
        <f>IF(AA18=0," ",VLOOKUP(AA18,PROTOKOL!$A:$E,5,))</f>
        <v xml:space="preserve"> </v>
      </c>
      <c r="AF18" s="65"/>
      <c r="AG18" s="82" t="str">
        <f t="shared" si="68"/>
        <v xml:space="preserve"> </v>
      </c>
      <c r="AH18" s="61" t="str">
        <f>IF(AJ18=0," ",VLOOKUP(AJ18,PROTOKOL!$A:$F,6))</f>
        <v xml:space="preserve"> </v>
      </c>
      <c r="AI18" s="66"/>
      <c r="AJ18" s="66"/>
      <c r="AK18" s="62"/>
      <c r="AL18" s="63" t="str">
        <f>IF(AJ18=0," ",(VLOOKUP(AJ18,PROTOKOL!$A$1:$E$28,2))*AK18)</f>
        <v xml:space="preserve"> </v>
      </c>
      <c r="AM18" s="64" t="str">
        <f t="shared" si="23"/>
        <v xml:space="preserve"> </v>
      </c>
      <c r="AN18" s="65" t="str">
        <f>IF(AJ18=0," ",VLOOKUP(AJ18,PROTOKOL!$A:$E,5,))</f>
        <v xml:space="preserve"> </v>
      </c>
      <c r="AO18" s="82" t="str">
        <f t="shared" si="69"/>
        <v xml:space="preserve"> </v>
      </c>
      <c r="AP18" s="65">
        <f t="shared" si="70"/>
        <v>0</v>
      </c>
      <c r="AQ18" s="82" t="str">
        <f t="shared" si="71"/>
        <v xml:space="preserve"> </v>
      </c>
      <c r="AR18" s="185" t="str">
        <f>IF(AB17+AB18+AB19=7.5,"ü","û")</f>
        <v>û</v>
      </c>
      <c r="AS18" s="207">
        <v>30</v>
      </c>
      <c r="AT18" s="226"/>
      <c r="AU18" s="61" t="str">
        <f>IF(AW18=0," ",VLOOKUP(AW18,PROTOKOL!$A:$F,6))</f>
        <v xml:space="preserve"> </v>
      </c>
      <c r="AV18" s="62"/>
      <c r="AW18" s="62"/>
      <c r="AX18" s="62"/>
      <c r="AY18" s="63" t="str">
        <f>IF(AW18=0," ",(VLOOKUP(AW18,PROTOKOL!$A$1:$E$28,2))*AX18)</f>
        <v xml:space="preserve"> </v>
      </c>
      <c r="AZ18" s="64" t="str">
        <f t="shared" si="24"/>
        <v xml:space="preserve"> </v>
      </c>
      <c r="BA18" s="65" t="str">
        <f>IF(AW18=0," ",VLOOKUP(AW18,PROTOKOL!$A:$E,5,))</f>
        <v xml:space="preserve"> </v>
      </c>
      <c r="BB18" s="65"/>
      <c r="BC18" s="82" t="str">
        <f t="shared" si="72"/>
        <v xml:space="preserve"> </v>
      </c>
      <c r="BD18" s="61" t="str">
        <f>IF(BF18=0," ",VLOOKUP(BF18,PROTOKOL!$A:$F,6))</f>
        <v xml:space="preserve"> </v>
      </c>
      <c r="BE18" s="66"/>
      <c r="BF18" s="66"/>
      <c r="BG18" s="62"/>
      <c r="BH18" s="63" t="str">
        <f>IF(BF18=0," ",(VLOOKUP(BF18,PROTOKOL!$A$1:$E$28,2))*BG18)</f>
        <v xml:space="preserve"> </v>
      </c>
      <c r="BI18" s="64" t="str">
        <f t="shared" si="25"/>
        <v xml:space="preserve"> </v>
      </c>
      <c r="BJ18" s="65" t="str">
        <f>IF(BF18=0," ",VLOOKUP(BF18,PROTOKOL!$A:$E,5,))</f>
        <v xml:space="preserve"> </v>
      </c>
      <c r="BK18" s="82" t="str">
        <f t="shared" si="73"/>
        <v xml:space="preserve"> </v>
      </c>
      <c r="BL18" s="65">
        <f t="shared" si="74"/>
        <v>0</v>
      </c>
      <c r="BM18" s="82" t="str">
        <f t="shared" si="75"/>
        <v xml:space="preserve"> </v>
      </c>
      <c r="BN18" s="185" t="str">
        <f t="shared" ref="BN18" si="212">IF(AX17+AX18+AX19=7.5,"ü","û")</f>
        <v>û</v>
      </c>
      <c r="BO18" s="207">
        <v>30</v>
      </c>
      <c r="BP18" s="226"/>
      <c r="BQ18" s="61" t="str">
        <f>IF(BS18=0," ",VLOOKUP(BS18,PROTOKOL!$A:$F,6))</f>
        <v xml:space="preserve"> </v>
      </c>
      <c r="BR18" s="62"/>
      <c r="BS18" s="62"/>
      <c r="BT18" s="62"/>
      <c r="BU18" s="63" t="str">
        <f>IF(BS18=0," ",(VLOOKUP(BS18,PROTOKOL!$A$1:$E$28,2))*BT18)</f>
        <v xml:space="preserve"> </v>
      </c>
      <c r="BV18" s="64" t="str">
        <f t="shared" si="26"/>
        <v xml:space="preserve"> </v>
      </c>
      <c r="BW18" s="65" t="str">
        <f>IF(BS18=0," ",VLOOKUP(BS18,PROTOKOL!$A:$E,5,))</f>
        <v xml:space="preserve"> </v>
      </c>
      <c r="BX18" s="65"/>
      <c r="BY18" s="82" t="str">
        <f t="shared" si="77"/>
        <v xml:space="preserve"> </v>
      </c>
      <c r="BZ18" s="61" t="str">
        <f>IF(CB18=0," ",VLOOKUP(CB18,PROTOKOL!$A:$F,6))</f>
        <v xml:space="preserve"> </v>
      </c>
      <c r="CA18" s="66"/>
      <c r="CB18" s="66"/>
      <c r="CC18" s="62"/>
      <c r="CD18" s="63" t="str">
        <f>IF(CB18=0," ",(VLOOKUP(CB18,PROTOKOL!$A$1:$E$28,2))*CC18)</f>
        <v xml:space="preserve"> </v>
      </c>
      <c r="CE18" s="64" t="str">
        <f t="shared" si="27"/>
        <v xml:space="preserve"> </v>
      </c>
      <c r="CF18" s="65" t="str">
        <f>IF(CB18=0," ",VLOOKUP(CB18,PROTOKOL!$A:$E,5,))</f>
        <v xml:space="preserve"> </v>
      </c>
      <c r="CG18" s="82" t="str">
        <f t="shared" si="78"/>
        <v xml:space="preserve"> </v>
      </c>
      <c r="CH18" s="65">
        <f t="shared" si="79"/>
        <v>0</v>
      </c>
      <c r="CI18" s="82" t="str">
        <f t="shared" si="80"/>
        <v xml:space="preserve"> </v>
      </c>
      <c r="CJ18" s="185" t="str">
        <f t="shared" ref="CJ18" si="213">IF(BT17+BT18+BT19=7.5,"ü","û")</f>
        <v>û</v>
      </c>
      <c r="CK18" s="207">
        <v>30</v>
      </c>
      <c r="CL18" s="226"/>
      <c r="CM18" s="61" t="str">
        <f>IF(CO18=0," ",VLOOKUP(CO18,PROTOKOL!$A:$F,6))</f>
        <v xml:space="preserve"> </v>
      </c>
      <c r="CN18" s="62"/>
      <c r="CO18" s="62"/>
      <c r="CP18" s="62"/>
      <c r="CQ18" s="63" t="str">
        <f>IF(CO18=0," ",(VLOOKUP(CO18,PROTOKOL!$A$1:$E$28,2))*CP18)</f>
        <v xml:space="preserve"> </v>
      </c>
      <c r="CR18" s="64" t="str">
        <f t="shared" si="28"/>
        <v xml:space="preserve"> </v>
      </c>
      <c r="CS18" s="65" t="str">
        <f>IF(CO18=0," ",VLOOKUP(CO18,PROTOKOL!$A:$E,5,))</f>
        <v xml:space="preserve"> </v>
      </c>
      <c r="CT18" s="65"/>
      <c r="CU18" s="82" t="str">
        <f t="shared" si="82"/>
        <v xml:space="preserve"> </v>
      </c>
      <c r="CV18" s="61" t="str">
        <f>IF(CX18=0," ",VLOOKUP(CX18,PROTOKOL!$A:$F,6))</f>
        <v xml:space="preserve"> </v>
      </c>
      <c r="CW18" s="66"/>
      <c r="CX18" s="66"/>
      <c r="CY18" s="62"/>
      <c r="CZ18" s="63" t="str">
        <f>IF(CX18=0," ",(VLOOKUP(CX18,PROTOKOL!$A$1:$E$28,2))*CY18)</f>
        <v xml:space="preserve"> </v>
      </c>
      <c r="DA18" s="64" t="str">
        <f t="shared" si="29"/>
        <v xml:space="preserve"> </v>
      </c>
      <c r="DB18" s="65" t="str">
        <f>IF(CX18=0," ",VLOOKUP(CX18,PROTOKOL!$A:$E,5,))</f>
        <v xml:space="preserve"> </v>
      </c>
      <c r="DC18" s="82" t="str">
        <f t="shared" si="83"/>
        <v xml:space="preserve"> </v>
      </c>
      <c r="DD18" s="65">
        <f t="shared" si="84"/>
        <v>0</v>
      </c>
      <c r="DE18" s="82" t="str">
        <f t="shared" si="85"/>
        <v xml:space="preserve"> </v>
      </c>
      <c r="DF18" s="185" t="str">
        <f t="shared" ref="DF18" si="214">IF(CP17+CP18+CP19=7.5,"ü","û")</f>
        <v>û</v>
      </c>
      <c r="DG18" s="207">
        <v>30</v>
      </c>
      <c r="DH18" s="226"/>
      <c r="DI18" s="61" t="str">
        <f>IF(DK18=0," ",VLOOKUP(DK18,PROTOKOL!$A:$F,6))</f>
        <v xml:space="preserve"> </v>
      </c>
      <c r="DJ18" s="62"/>
      <c r="DK18" s="62"/>
      <c r="DL18" s="62"/>
      <c r="DM18" s="63" t="str">
        <f>IF(DK18=0," ",(VLOOKUP(DK18,PROTOKOL!$A$1:$E$28,2))*DL18)</f>
        <v xml:space="preserve"> </v>
      </c>
      <c r="DN18" s="64" t="str">
        <f t="shared" si="30"/>
        <v xml:space="preserve"> </v>
      </c>
      <c r="DO18" s="65" t="str">
        <f>IF(DK18=0," ",VLOOKUP(DK18,PROTOKOL!$A:$E,5,))</f>
        <v xml:space="preserve"> </v>
      </c>
      <c r="DP18" s="65"/>
      <c r="DQ18" s="82" t="str">
        <f t="shared" si="87"/>
        <v xml:space="preserve"> </v>
      </c>
      <c r="DR18" s="61" t="str">
        <f>IF(DT18=0," ",VLOOKUP(DT18,PROTOKOL!$A:$F,6))</f>
        <v xml:space="preserve"> </v>
      </c>
      <c r="DS18" s="66"/>
      <c r="DT18" s="66"/>
      <c r="DU18" s="62"/>
      <c r="DV18" s="63" t="str">
        <f>IF(DT18=0," ",(VLOOKUP(DT18,PROTOKOL!$A$1:$E$28,2))*DU18)</f>
        <v xml:space="preserve"> </v>
      </c>
      <c r="DW18" s="64" t="str">
        <f t="shared" si="31"/>
        <v xml:space="preserve"> </v>
      </c>
      <c r="DX18" s="65" t="str">
        <f>IF(DT18=0," ",VLOOKUP(DT18,PROTOKOL!$A:$E,5,))</f>
        <v xml:space="preserve"> </v>
      </c>
      <c r="DY18" s="82" t="str">
        <f t="shared" si="88"/>
        <v xml:space="preserve"> </v>
      </c>
      <c r="DZ18" s="65">
        <f t="shared" si="89"/>
        <v>0</v>
      </c>
      <c r="EA18" s="82" t="str">
        <f t="shared" si="90"/>
        <v xml:space="preserve"> </v>
      </c>
      <c r="EB18" s="185" t="str">
        <f t="shared" ref="EB18" si="215">IF(DL17+DL18+DL19=7.5,"ü","û")</f>
        <v>û</v>
      </c>
      <c r="EC18" s="207">
        <v>30</v>
      </c>
      <c r="ED18" s="226"/>
      <c r="EE18" s="61" t="str">
        <f>IF(EG18=0," ",VLOOKUP(EG18,PROTOKOL!$A:$F,6))</f>
        <v xml:space="preserve"> </v>
      </c>
      <c r="EF18" s="62"/>
      <c r="EG18" s="62"/>
      <c r="EH18" s="62"/>
      <c r="EI18" s="63" t="str">
        <f>IF(EG18=0," ",(VLOOKUP(EG18,PROTOKOL!$A$1:$E$28,2))*EH18)</f>
        <v xml:space="preserve"> </v>
      </c>
      <c r="EJ18" s="64" t="str">
        <f t="shared" si="32"/>
        <v xml:space="preserve"> </v>
      </c>
      <c r="EK18" s="65" t="str">
        <f>IF(EG18=0," ",VLOOKUP(EG18,PROTOKOL!$A:$E,5,))</f>
        <v xml:space="preserve"> </v>
      </c>
      <c r="EL18" s="65"/>
      <c r="EM18" s="82" t="str">
        <f t="shared" si="92"/>
        <v xml:space="preserve"> </v>
      </c>
      <c r="EN18" s="61" t="str">
        <f>IF(EP18=0," ",VLOOKUP(EP18,PROTOKOL!$A:$F,6))</f>
        <v xml:space="preserve"> </v>
      </c>
      <c r="EO18" s="66"/>
      <c r="EP18" s="66"/>
      <c r="EQ18" s="62"/>
      <c r="ER18" s="63" t="str">
        <f>IF(EP18=0," ",(VLOOKUP(EP18,PROTOKOL!$A$1:$E$28,2))*EQ18)</f>
        <v xml:space="preserve"> </v>
      </c>
      <c r="ES18" s="64" t="str">
        <f t="shared" si="33"/>
        <v xml:space="preserve"> </v>
      </c>
      <c r="ET18" s="65" t="str">
        <f>IF(EP18=0," ",VLOOKUP(EP18,PROTOKOL!$A:$E,5,))</f>
        <v xml:space="preserve"> </v>
      </c>
      <c r="EU18" s="82" t="str">
        <f t="shared" si="93"/>
        <v xml:space="preserve"> </v>
      </c>
      <c r="EV18" s="65">
        <f t="shared" si="94"/>
        <v>0</v>
      </c>
      <c r="EW18" s="82" t="str">
        <f t="shared" si="95"/>
        <v xml:space="preserve"> </v>
      </c>
      <c r="EX18" s="185" t="str">
        <f t="shared" ref="EX18" si="216">IF(EH17+EH18+EH19=7.5,"ü","û")</f>
        <v>û</v>
      </c>
      <c r="EY18" s="207">
        <v>30</v>
      </c>
      <c r="EZ18" s="226"/>
      <c r="FA18" s="61" t="str">
        <f>IF(FC18=0," ",VLOOKUP(FC18,PROTOKOL!$A:$F,6))</f>
        <v xml:space="preserve"> </v>
      </c>
      <c r="FB18" s="62"/>
      <c r="FC18" s="62"/>
      <c r="FD18" s="62"/>
      <c r="FE18" s="63" t="str">
        <f>IF(FC18=0," ",(VLOOKUP(FC18,PROTOKOL!$A$1:$E$28,2))*FD18)</f>
        <v xml:space="preserve"> </v>
      </c>
      <c r="FF18" s="64" t="str">
        <f t="shared" si="34"/>
        <v xml:space="preserve"> </v>
      </c>
      <c r="FG18" s="65" t="str">
        <f>IF(FC18=0," ",VLOOKUP(FC18,PROTOKOL!$A:$E,5,))</f>
        <v xml:space="preserve"> </v>
      </c>
      <c r="FH18" s="65"/>
      <c r="FI18" s="82" t="str">
        <f t="shared" si="97"/>
        <v xml:space="preserve"> </v>
      </c>
      <c r="FJ18" s="61" t="str">
        <f>IF(FL18=0," ",VLOOKUP(FL18,PROTOKOL!$A:$F,6))</f>
        <v xml:space="preserve"> </v>
      </c>
      <c r="FK18" s="66"/>
      <c r="FL18" s="66"/>
      <c r="FM18" s="62"/>
      <c r="FN18" s="63" t="str">
        <f>IF(FL18=0," ",(VLOOKUP(FL18,PROTOKOL!$A$1:$E$28,2))*FM18)</f>
        <v xml:space="preserve"> </v>
      </c>
      <c r="FO18" s="64" t="str">
        <f t="shared" si="35"/>
        <v xml:space="preserve"> </v>
      </c>
      <c r="FP18" s="65" t="str">
        <f>IF(FL18=0," ",VLOOKUP(FL18,PROTOKOL!$A:$E,5,))</f>
        <v xml:space="preserve"> </v>
      </c>
      <c r="FQ18" s="82" t="str">
        <f t="shared" si="98"/>
        <v xml:space="preserve"> </v>
      </c>
      <c r="FR18" s="65">
        <f t="shared" si="99"/>
        <v>0</v>
      </c>
      <c r="FS18" s="82" t="str">
        <f t="shared" si="100"/>
        <v xml:space="preserve"> </v>
      </c>
      <c r="FT18" s="185" t="str">
        <f t="shared" ref="FT18" si="217">IF(FD17+FD18+FD19=7.5,"ü","û")</f>
        <v>û</v>
      </c>
      <c r="FU18" s="207">
        <v>30</v>
      </c>
      <c r="FV18" s="226"/>
      <c r="FW18" s="61" t="str">
        <f>IF(FY18=0," ",VLOOKUP(FY18,PROTOKOL!$A:$F,6))</f>
        <v xml:space="preserve"> </v>
      </c>
      <c r="FX18" s="62"/>
      <c r="FY18" s="62"/>
      <c r="FZ18" s="62"/>
      <c r="GA18" s="63" t="str">
        <f>IF(FY18=0," ",(VLOOKUP(FY18,PROTOKOL!$A$1:$E$28,2))*FZ18)</f>
        <v xml:space="preserve"> </v>
      </c>
      <c r="GB18" s="64" t="str">
        <f t="shared" si="36"/>
        <v xml:space="preserve"> </v>
      </c>
      <c r="GC18" s="65" t="str">
        <f>IF(FY18=0," ",VLOOKUP(FY18,PROTOKOL!$A:$E,5,))</f>
        <v xml:space="preserve"> </v>
      </c>
      <c r="GD18" s="65"/>
      <c r="GE18" s="82" t="str">
        <f t="shared" si="102"/>
        <v xml:space="preserve"> </v>
      </c>
      <c r="GF18" s="61" t="str">
        <f>IF(GH18=0," ",VLOOKUP(GH18,PROTOKOL!$A:$F,6))</f>
        <v xml:space="preserve"> </v>
      </c>
      <c r="GG18" s="66"/>
      <c r="GH18" s="66"/>
      <c r="GI18" s="62"/>
      <c r="GJ18" s="63" t="str">
        <f>IF(GH18=0," ",(VLOOKUP(GH18,PROTOKOL!$A$1:$E$28,2))*GI18)</f>
        <v xml:space="preserve"> </v>
      </c>
      <c r="GK18" s="64" t="str">
        <f t="shared" si="37"/>
        <v xml:space="preserve"> </v>
      </c>
      <c r="GL18" s="65" t="str">
        <f>IF(GH18=0," ",VLOOKUP(GH18,PROTOKOL!$A:$E,5,))</f>
        <v xml:space="preserve"> </v>
      </c>
      <c r="GM18" s="82" t="str">
        <f t="shared" si="103"/>
        <v xml:space="preserve"> </v>
      </c>
      <c r="GN18" s="65">
        <f t="shared" si="104"/>
        <v>0</v>
      </c>
      <c r="GO18" s="82" t="str">
        <f t="shared" si="105"/>
        <v xml:space="preserve"> </v>
      </c>
      <c r="GP18" s="185" t="str">
        <f t="shared" ref="GP18" si="218">IF(FZ17+FZ18+FZ19=7.5,"ü","û")</f>
        <v>û</v>
      </c>
      <c r="GQ18" s="207">
        <v>30</v>
      </c>
      <c r="GR18" s="226"/>
      <c r="GS18" s="61" t="str">
        <f>IF(GU18=0," ",VLOOKUP(GU18,PROTOKOL!$A:$F,6))</f>
        <v xml:space="preserve"> </v>
      </c>
      <c r="GT18" s="62"/>
      <c r="GU18" s="62"/>
      <c r="GV18" s="62"/>
      <c r="GW18" s="63" t="str">
        <f>IF(GU18=0," ",(VLOOKUP(GU18,PROTOKOL!$A$1:$E$28,2))*GV18)</f>
        <v xml:space="preserve"> </v>
      </c>
      <c r="GX18" s="64" t="str">
        <f t="shared" si="38"/>
        <v xml:space="preserve"> </v>
      </c>
      <c r="GY18" s="65" t="str">
        <f>IF(GU18=0," ",VLOOKUP(GU18,PROTOKOL!$A:$E,5,))</f>
        <v xml:space="preserve"> </v>
      </c>
      <c r="GZ18" s="65"/>
      <c r="HA18" s="82" t="str">
        <f t="shared" si="107"/>
        <v xml:space="preserve"> </v>
      </c>
      <c r="HB18" s="61" t="str">
        <f>IF(HD18=0," ",VLOOKUP(HD18,PROTOKOL!$A:$F,6))</f>
        <v xml:space="preserve"> </v>
      </c>
      <c r="HC18" s="66"/>
      <c r="HD18" s="66"/>
      <c r="HE18" s="62"/>
      <c r="HF18" s="63" t="str">
        <f>IF(HD18=0," ",(VLOOKUP(HD18,PROTOKOL!$A$1:$E$28,2))*HE18)</f>
        <v xml:space="preserve"> </v>
      </c>
      <c r="HG18" s="64" t="str">
        <f t="shared" si="39"/>
        <v xml:space="preserve"> </v>
      </c>
      <c r="HH18" s="65" t="str">
        <f>IF(HD18=0," ",VLOOKUP(HD18,PROTOKOL!$A:$E,5,))</f>
        <v xml:space="preserve"> </v>
      </c>
      <c r="HI18" s="82" t="str">
        <f t="shared" si="108"/>
        <v xml:space="preserve"> </v>
      </c>
      <c r="HJ18" s="65">
        <f t="shared" si="109"/>
        <v>0</v>
      </c>
      <c r="HK18" s="82" t="str">
        <f t="shared" si="110"/>
        <v xml:space="preserve"> </v>
      </c>
      <c r="HL18" s="185" t="str">
        <f t="shared" ref="HL18" si="219">IF(GV17+GV18+GV19=7.5,"ü","û")</f>
        <v>û</v>
      </c>
      <c r="HM18" s="207">
        <v>30</v>
      </c>
      <c r="HN18" s="226"/>
      <c r="HO18" s="61" t="str">
        <f>IF(HQ18=0," ",VLOOKUP(HQ18,PROTOKOL!$A:$F,6))</f>
        <v xml:space="preserve"> </v>
      </c>
      <c r="HP18" s="62"/>
      <c r="HQ18" s="62"/>
      <c r="HR18" s="62"/>
      <c r="HS18" s="63" t="str">
        <f>IF(HQ18=0," ",(VLOOKUP(HQ18,PROTOKOL!$A$1:$E$28,2))*HR18)</f>
        <v xml:space="preserve"> </v>
      </c>
      <c r="HT18" s="64" t="str">
        <f t="shared" si="40"/>
        <v xml:space="preserve"> </v>
      </c>
      <c r="HU18" s="65" t="str">
        <f>IF(HQ18=0," ",VLOOKUP(HQ18,PROTOKOL!$A:$E,5,))</f>
        <v xml:space="preserve"> </v>
      </c>
      <c r="HV18" s="65"/>
      <c r="HW18" s="82" t="str">
        <f t="shared" si="112"/>
        <v xml:space="preserve"> </v>
      </c>
      <c r="HX18" s="61" t="str">
        <f>IF(HZ18=0," ",VLOOKUP(HZ18,PROTOKOL!$A:$F,6))</f>
        <v xml:space="preserve"> </v>
      </c>
      <c r="HY18" s="66"/>
      <c r="HZ18" s="66"/>
      <c r="IA18" s="62"/>
      <c r="IB18" s="63" t="str">
        <f>IF(HZ18=0," ",(VLOOKUP(HZ18,PROTOKOL!$A$1:$E$28,2))*IA18)</f>
        <v xml:space="preserve"> </v>
      </c>
      <c r="IC18" s="64" t="str">
        <f t="shared" si="41"/>
        <v xml:space="preserve"> </v>
      </c>
      <c r="ID18" s="65" t="str">
        <f>IF(HZ18=0," ",VLOOKUP(HZ18,PROTOKOL!$A:$E,5,))</f>
        <v xml:space="preserve"> </v>
      </c>
      <c r="IE18" s="82" t="str">
        <f t="shared" si="113"/>
        <v xml:space="preserve"> </v>
      </c>
      <c r="IF18" s="65">
        <f t="shared" si="114"/>
        <v>0</v>
      </c>
      <c r="IG18" s="82" t="str">
        <f t="shared" si="115"/>
        <v xml:space="preserve"> </v>
      </c>
      <c r="IH18" s="185" t="str">
        <f t="shared" ref="IH18" si="220">IF(HR17+HR18+HR19=7.5,"ü","û")</f>
        <v>û</v>
      </c>
      <c r="II18" s="207">
        <v>30</v>
      </c>
      <c r="IJ18" s="226"/>
      <c r="IK18" s="61" t="str">
        <f>IF(IM18=0," ",VLOOKUP(IM18,PROTOKOL!$A:$F,6))</f>
        <v xml:space="preserve"> </v>
      </c>
      <c r="IL18" s="62"/>
      <c r="IM18" s="62"/>
      <c r="IN18" s="62"/>
      <c r="IO18" s="63" t="str">
        <f>IF(IM18=0," ",(VLOOKUP(IM18,PROTOKOL!$A$1:$E$28,2))*IN18)</f>
        <v xml:space="preserve"> </v>
      </c>
      <c r="IP18" s="64" t="str">
        <f t="shared" si="42"/>
        <v xml:space="preserve"> </v>
      </c>
      <c r="IQ18" s="65" t="str">
        <f>IF(IM18=0," ",VLOOKUP(IM18,PROTOKOL!$A:$E,5,))</f>
        <v xml:space="preserve"> </v>
      </c>
      <c r="IR18" s="65"/>
      <c r="IS18" s="82" t="str">
        <f t="shared" si="117"/>
        <v xml:space="preserve"> </v>
      </c>
      <c r="IT18" s="61" t="str">
        <f>IF(IV18=0," ",VLOOKUP(IV18,PROTOKOL!$A:$F,6))</f>
        <v xml:space="preserve"> </v>
      </c>
      <c r="IU18" s="66"/>
      <c r="IV18" s="66"/>
      <c r="IW18" s="62"/>
      <c r="IX18" s="63" t="str">
        <f>IF(IV18=0," ",(VLOOKUP(IV18,PROTOKOL!$A$1:$E$28,2))*IW18)</f>
        <v xml:space="preserve"> </v>
      </c>
      <c r="IY18" s="64" t="str">
        <f t="shared" si="43"/>
        <v xml:space="preserve"> </v>
      </c>
      <c r="IZ18" s="65" t="str">
        <f>IF(IV18=0," ",VLOOKUP(IV18,PROTOKOL!$A:$E,5,))</f>
        <v xml:space="preserve"> </v>
      </c>
      <c r="JA18" s="82" t="str">
        <f t="shared" si="118"/>
        <v xml:space="preserve"> </v>
      </c>
      <c r="JB18" s="65">
        <f t="shared" si="119"/>
        <v>0</v>
      </c>
      <c r="JC18" s="82" t="str">
        <f t="shared" si="120"/>
        <v xml:space="preserve"> </v>
      </c>
      <c r="JD18" s="185" t="str">
        <f t="shared" ref="JD18" si="221">IF(IN17+IN18+IN19=7.5,"ü","û")</f>
        <v>û</v>
      </c>
      <c r="JE18" s="207">
        <v>30</v>
      </c>
      <c r="JF18" s="226"/>
      <c r="JG18" s="61" t="str">
        <f>IF(JI18=0," ",VLOOKUP(JI18,PROTOKOL!$A:$F,6))</f>
        <v xml:space="preserve"> </v>
      </c>
      <c r="JH18" s="62"/>
      <c r="JI18" s="62"/>
      <c r="JJ18" s="62"/>
      <c r="JK18" s="63" t="str">
        <f>IF(JI18=0," ",(VLOOKUP(JI18,PROTOKOL!$A$1:$E$28,2))*JJ18)</f>
        <v xml:space="preserve"> </v>
      </c>
      <c r="JL18" s="64" t="str">
        <f t="shared" si="44"/>
        <v xml:space="preserve"> </v>
      </c>
      <c r="JM18" s="65" t="str">
        <f>IF(JI18=0," ",VLOOKUP(JI18,PROTOKOL!$A:$E,5,))</f>
        <v xml:space="preserve"> </v>
      </c>
      <c r="JN18" s="65"/>
      <c r="JO18" s="82" t="str">
        <f t="shared" si="122"/>
        <v xml:space="preserve"> </v>
      </c>
      <c r="JP18" s="61" t="str">
        <f>IF(JR18=0," ",VLOOKUP(JR18,PROTOKOL!$A:$F,6))</f>
        <v xml:space="preserve"> </v>
      </c>
      <c r="JQ18" s="66"/>
      <c r="JR18" s="66"/>
      <c r="JS18" s="62"/>
      <c r="JT18" s="63" t="str">
        <f>IF(JR18=0," ",(VLOOKUP(JR18,PROTOKOL!$A$1:$E$28,2))*JS18)</f>
        <v xml:space="preserve"> </v>
      </c>
      <c r="JU18" s="64" t="str">
        <f t="shared" si="45"/>
        <v xml:space="preserve"> </v>
      </c>
      <c r="JV18" s="65" t="str">
        <f>IF(JR18=0," ",VLOOKUP(JR18,PROTOKOL!$A:$E,5,))</f>
        <v xml:space="preserve"> </v>
      </c>
      <c r="JW18" s="82" t="str">
        <f t="shared" si="123"/>
        <v xml:space="preserve"> </v>
      </c>
      <c r="JX18" s="65">
        <f t="shared" si="124"/>
        <v>0</v>
      </c>
      <c r="JY18" s="82" t="str">
        <f t="shared" si="125"/>
        <v xml:space="preserve"> </v>
      </c>
      <c r="JZ18" s="185" t="str">
        <f t="shared" ref="JZ18" si="222">IF(JJ17+JJ18+JJ19=7.5,"ü","û")</f>
        <v>û</v>
      </c>
      <c r="KA18" s="207">
        <v>30</v>
      </c>
      <c r="KB18" s="226"/>
      <c r="KC18" s="61" t="str">
        <f>IF(KE18=0," ",VLOOKUP(KE18,PROTOKOL!$A:$F,6))</f>
        <v xml:space="preserve"> </v>
      </c>
      <c r="KD18" s="62"/>
      <c r="KE18" s="62"/>
      <c r="KF18" s="62"/>
      <c r="KG18" s="63" t="str">
        <f>IF(KE18=0," ",(VLOOKUP(KE18,PROTOKOL!$A$1:$E$28,2))*KF18)</f>
        <v xml:space="preserve"> </v>
      </c>
      <c r="KH18" s="64" t="str">
        <f t="shared" si="46"/>
        <v xml:space="preserve"> </v>
      </c>
      <c r="KI18" s="65" t="str">
        <f>IF(KE18=0," ",VLOOKUP(KE18,PROTOKOL!$A:$E,5,))</f>
        <v xml:space="preserve"> </v>
      </c>
      <c r="KJ18" s="65"/>
      <c r="KK18" s="82" t="str">
        <f t="shared" si="127"/>
        <v xml:space="preserve"> </v>
      </c>
      <c r="KL18" s="61" t="str">
        <f>IF(KN18=0," ",VLOOKUP(KN18,PROTOKOL!$A:$F,6))</f>
        <v xml:space="preserve"> </v>
      </c>
      <c r="KM18" s="66"/>
      <c r="KN18" s="66"/>
      <c r="KO18" s="62"/>
      <c r="KP18" s="63" t="str">
        <f>IF(KN18=0," ",(VLOOKUP(KN18,PROTOKOL!$A$1:$E$28,2))*KO18)</f>
        <v xml:space="preserve"> </v>
      </c>
      <c r="KQ18" s="64" t="str">
        <f t="shared" si="47"/>
        <v xml:space="preserve"> </v>
      </c>
      <c r="KR18" s="65" t="str">
        <f>IF(KN18=0," ",VLOOKUP(KN18,PROTOKOL!$A:$E,5,))</f>
        <v xml:space="preserve"> </v>
      </c>
      <c r="KS18" s="82" t="str">
        <f t="shared" si="128"/>
        <v xml:space="preserve"> </v>
      </c>
      <c r="KT18" s="65">
        <f t="shared" si="129"/>
        <v>0</v>
      </c>
      <c r="KU18" s="82" t="str">
        <f t="shared" si="130"/>
        <v xml:space="preserve"> </v>
      </c>
      <c r="KV18" s="185" t="str">
        <f t="shared" ref="KV18" si="223">IF(KF17+KF18+KF19=7.5,"ü","û")</f>
        <v>û</v>
      </c>
      <c r="KW18" s="207">
        <v>30</v>
      </c>
      <c r="KX18" s="226"/>
      <c r="KY18" s="61" t="str">
        <f>IF(LA18=0," ",VLOOKUP(LA18,PROTOKOL!$A:$F,6))</f>
        <v xml:space="preserve"> </v>
      </c>
      <c r="KZ18" s="62"/>
      <c r="LA18" s="62"/>
      <c r="LB18" s="62"/>
      <c r="LC18" s="63" t="str">
        <f>IF(LA18=0," ",(VLOOKUP(LA18,PROTOKOL!$A$1:$E$28,2))*LB18)</f>
        <v xml:space="preserve"> </v>
      </c>
      <c r="LD18" s="64" t="str">
        <f t="shared" si="48"/>
        <v xml:space="preserve"> </v>
      </c>
      <c r="LE18" s="65" t="str">
        <f>IF(LA18=0," ",VLOOKUP(LA18,PROTOKOL!$A:$E,5,))</f>
        <v xml:space="preserve"> </v>
      </c>
      <c r="LF18" s="65"/>
      <c r="LG18" s="82" t="str">
        <f t="shared" si="132"/>
        <v xml:space="preserve"> </v>
      </c>
      <c r="LH18" s="61" t="str">
        <f>IF(LJ18=0," ",VLOOKUP(LJ18,PROTOKOL!$A:$F,6))</f>
        <v xml:space="preserve"> </v>
      </c>
      <c r="LI18" s="66"/>
      <c r="LJ18" s="66"/>
      <c r="LK18" s="62"/>
      <c r="LL18" s="63" t="str">
        <f>IF(LJ18=0," ",(VLOOKUP(LJ18,PROTOKOL!$A$1:$E$28,2))*LK18)</f>
        <v xml:space="preserve"> </v>
      </c>
      <c r="LM18" s="64" t="str">
        <f t="shared" si="49"/>
        <v xml:space="preserve"> </v>
      </c>
      <c r="LN18" s="65" t="str">
        <f>IF(LJ18=0," ",VLOOKUP(LJ18,PROTOKOL!$A:$E,5,))</f>
        <v xml:space="preserve"> </v>
      </c>
      <c r="LO18" s="82" t="str">
        <f t="shared" si="133"/>
        <v xml:space="preserve"> </v>
      </c>
      <c r="LP18" s="65">
        <f t="shared" si="134"/>
        <v>0</v>
      </c>
      <c r="LQ18" s="82" t="str">
        <f t="shared" si="135"/>
        <v xml:space="preserve"> </v>
      </c>
      <c r="LR18" s="185" t="str">
        <f t="shared" ref="LR18" si="224">IF(LB17+LB18+LB19=7.5,"ü","û")</f>
        <v>û</v>
      </c>
      <c r="LS18" s="207">
        <v>30</v>
      </c>
      <c r="LT18" s="226"/>
      <c r="LU18" s="61" t="str">
        <f>IF(LW18=0," ",VLOOKUP(LW18,PROTOKOL!$A:$F,6))</f>
        <v xml:space="preserve"> </v>
      </c>
      <c r="LV18" s="62"/>
      <c r="LW18" s="62"/>
      <c r="LX18" s="62"/>
      <c r="LY18" s="63" t="str">
        <f>IF(LW18=0," ",(VLOOKUP(LW18,PROTOKOL!$A$1:$E$28,2))*LX18)</f>
        <v xml:space="preserve"> </v>
      </c>
      <c r="LZ18" s="64" t="str">
        <f t="shared" si="50"/>
        <v xml:space="preserve"> </v>
      </c>
      <c r="MA18" s="65" t="str">
        <f>IF(LW18=0," ",VLOOKUP(LW18,PROTOKOL!$A:$E,5,))</f>
        <v xml:space="preserve"> </v>
      </c>
      <c r="MB18" s="65"/>
      <c r="MC18" s="82" t="str">
        <f t="shared" si="137"/>
        <v xml:space="preserve"> </v>
      </c>
      <c r="MD18" s="61" t="str">
        <f>IF(MF18=0," ",VLOOKUP(MF18,PROTOKOL!$A:$F,6))</f>
        <v xml:space="preserve"> </v>
      </c>
      <c r="ME18" s="66"/>
      <c r="MF18" s="66"/>
      <c r="MG18" s="62"/>
      <c r="MH18" s="63" t="str">
        <f>IF(MF18=0," ",(VLOOKUP(MF18,PROTOKOL!$A$1:$E$28,2))*MG18)</f>
        <v xml:space="preserve"> </v>
      </c>
      <c r="MI18" s="64" t="str">
        <f t="shared" si="51"/>
        <v xml:space="preserve"> </v>
      </c>
      <c r="MJ18" s="65" t="str">
        <f>IF(MF18=0," ",VLOOKUP(MF18,PROTOKOL!$A:$E,5,))</f>
        <v xml:space="preserve"> </v>
      </c>
      <c r="MK18" s="82" t="str">
        <f t="shared" si="138"/>
        <v xml:space="preserve"> </v>
      </c>
      <c r="ML18" s="65">
        <f t="shared" si="139"/>
        <v>0</v>
      </c>
      <c r="MM18" s="82" t="str">
        <f t="shared" si="140"/>
        <v xml:space="preserve"> </v>
      </c>
      <c r="MN18" s="185" t="str">
        <f t="shared" ref="MN18" si="225">IF(LX17+LX18+LX19=7.5,"ü","û")</f>
        <v>û</v>
      </c>
      <c r="MO18" s="207">
        <v>30</v>
      </c>
      <c r="MP18" s="226"/>
      <c r="MQ18" s="61" t="str">
        <f>IF(MS18=0," ",VLOOKUP(MS18,PROTOKOL!$A:$F,6))</f>
        <v xml:space="preserve"> </v>
      </c>
      <c r="MR18" s="62"/>
      <c r="MS18" s="62"/>
      <c r="MT18" s="62"/>
      <c r="MU18" s="63" t="str">
        <f>IF(MS18=0," ",(VLOOKUP(MS18,PROTOKOL!$A$1:$E$28,2))*MT18)</f>
        <v xml:space="preserve"> </v>
      </c>
      <c r="MV18" s="64" t="str">
        <f t="shared" si="52"/>
        <v xml:space="preserve"> </v>
      </c>
      <c r="MW18" s="65" t="str">
        <f>IF(MS18=0," ",VLOOKUP(MS18,PROTOKOL!$A:$E,5,))</f>
        <v xml:space="preserve"> </v>
      </c>
      <c r="MX18" s="65"/>
      <c r="MY18" s="82" t="str">
        <f t="shared" si="142"/>
        <v xml:space="preserve"> </v>
      </c>
      <c r="MZ18" s="61" t="str">
        <f>IF(NB18=0," ",VLOOKUP(NB18,PROTOKOL!$A:$F,6))</f>
        <v xml:space="preserve"> </v>
      </c>
      <c r="NA18" s="66"/>
      <c r="NB18" s="66"/>
      <c r="NC18" s="62"/>
      <c r="ND18" s="63" t="str">
        <f>IF(NB18=0," ",(VLOOKUP(NB18,PROTOKOL!$A$1:$E$28,2))*NC18)</f>
        <v xml:space="preserve"> </v>
      </c>
      <c r="NE18" s="64" t="str">
        <f t="shared" si="53"/>
        <v xml:space="preserve"> </v>
      </c>
      <c r="NF18" s="65" t="str">
        <f>IF(NB18=0," ",VLOOKUP(NB18,PROTOKOL!$A:$E,5,))</f>
        <v xml:space="preserve"> </v>
      </c>
      <c r="NG18" s="82" t="str">
        <f t="shared" si="143"/>
        <v xml:space="preserve"> </v>
      </c>
      <c r="NH18" s="65">
        <f t="shared" si="144"/>
        <v>0</v>
      </c>
      <c r="NI18" s="82" t="str">
        <f t="shared" si="145"/>
        <v xml:space="preserve"> </v>
      </c>
      <c r="NJ18" s="185" t="str">
        <f t="shared" ref="NJ18" si="226">IF(MT17+MT18+MT19=7.5,"ü","û")</f>
        <v>û</v>
      </c>
      <c r="NK18" s="207">
        <v>30</v>
      </c>
      <c r="NL18" s="226"/>
      <c r="NM18" s="61" t="str">
        <f>IF(NO18=0," ",VLOOKUP(NO18,PROTOKOL!$A:$F,6))</f>
        <v xml:space="preserve"> </v>
      </c>
      <c r="NN18" s="62"/>
      <c r="NO18" s="62"/>
      <c r="NP18" s="62"/>
      <c r="NQ18" s="63" t="str">
        <f>IF(NO18=0," ",(VLOOKUP(NO18,PROTOKOL!$A$1:$E$28,2))*NP18)</f>
        <v xml:space="preserve"> </v>
      </c>
      <c r="NR18" s="64" t="str">
        <f t="shared" si="54"/>
        <v xml:space="preserve"> </v>
      </c>
      <c r="NS18" s="65" t="str">
        <f>IF(NO18=0," ",VLOOKUP(NO18,PROTOKOL!$A:$E,5,))</f>
        <v xml:space="preserve"> </v>
      </c>
      <c r="NT18" s="65"/>
      <c r="NU18" s="82" t="str">
        <f t="shared" si="147"/>
        <v xml:space="preserve"> </v>
      </c>
      <c r="NV18" s="61" t="str">
        <f>IF(NX18=0," ",VLOOKUP(NX18,PROTOKOL!$A:$F,6))</f>
        <v xml:space="preserve"> </v>
      </c>
      <c r="NW18" s="66"/>
      <c r="NX18" s="66"/>
      <c r="NY18" s="62"/>
      <c r="NZ18" s="63" t="str">
        <f>IF(NX18=0," ",(VLOOKUP(NX18,PROTOKOL!$A$1:$E$28,2))*NY18)</f>
        <v xml:space="preserve"> </v>
      </c>
      <c r="OA18" s="64" t="str">
        <f t="shared" si="55"/>
        <v xml:space="preserve"> </v>
      </c>
      <c r="OB18" s="65" t="str">
        <f>IF(NX18=0," ",VLOOKUP(NX18,PROTOKOL!$A:$E,5,))</f>
        <v xml:space="preserve"> </v>
      </c>
      <c r="OC18" s="82" t="str">
        <f t="shared" si="148"/>
        <v xml:space="preserve"> </v>
      </c>
      <c r="OD18" s="65">
        <f t="shared" si="149"/>
        <v>0</v>
      </c>
      <c r="OE18" s="82" t="str">
        <f t="shared" si="150"/>
        <v xml:space="preserve"> </v>
      </c>
      <c r="OF18" s="185" t="str">
        <f t="shared" ref="OF18" si="227">IF(NP17+NP18+NP19=7.5,"ü","û")</f>
        <v>û</v>
      </c>
      <c r="OG18" s="207">
        <v>30</v>
      </c>
      <c r="OH18" s="226"/>
      <c r="OI18" s="61" t="str">
        <f>IF(OK18=0," ",VLOOKUP(OK18,PROTOKOL!$A:$F,6))</f>
        <v xml:space="preserve"> </v>
      </c>
      <c r="OJ18" s="62"/>
      <c r="OK18" s="62"/>
      <c r="OL18" s="62"/>
      <c r="OM18" s="63" t="str">
        <f>IF(OK18=0," ",(VLOOKUP(OK18,PROTOKOL!$A$1:$E$28,2))*OL18)</f>
        <v xml:space="preserve"> </v>
      </c>
      <c r="ON18" s="64" t="str">
        <f t="shared" si="56"/>
        <v xml:space="preserve"> </v>
      </c>
      <c r="OO18" s="65" t="str">
        <f>IF(OK18=0," ",VLOOKUP(OK18,PROTOKOL!$A:$E,5,))</f>
        <v xml:space="preserve"> </v>
      </c>
      <c r="OP18" s="65"/>
      <c r="OQ18" s="82" t="str">
        <f t="shared" si="152"/>
        <v xml:space="preserve"> </v>
      </c>
      <c r="OR18" s="61" t="str">
        <f>IF(OT18=0," ",VLOOKUP(OT18,PROTOKOL!$A:$F,6))</f>
        <v xml:space="preserve"> </v>
      </c>
      <c r="OS18" s="66"/>
      <c r="OT18" s="66"/>
      <c r="OU18" s="62"/>
      <c r="OV18" s="63" t="str">
        <f>IF(OT18=0," ",(VLOOKUP(OT18,PROTOKOL!$A$1:$E$28,2))*OU18)</f>
        <v xml:space="preserve"> </v>
      </c>
      <c r="OW18" s="64" t="str">
        <f t="shared" si="57"/>
        <v xml:space="preserve"> </v>
      </c>
      <c r="OX18" s="65" t="str">
        <f>IF(OT18=0," ",VLOOKUP(OT18,PROTOKOL!$A:$E,5,))</f>
        <v xml:space="preserve"> </v>
      </c>
      <c r="OY18" s="82" t="str">
        <f t="shared" si="153"/>
        <v xml:space="preserve"> </v>
      </c>
      <c r="OZ18" s="65">
        <f t="shared" si="154"/>
        <v>0</v>
      </c>
      <c r="PA18" s="82" t="str">
        <f t="shared" si="155"/>
        <v xml:space="preserve"> </v>
      </c>
      <c r="PB18" s="185" t="str">
        <f t="shared" ref="PB18" si="228">IF(OL17+OL18+OL19=7.5,"ü","û")</f>
        <v>û</v>
      </c>
      <c r="PC18" s="207">
        <v>30</v>
      </c>
      <c r="PD18" s="226"/>
      <c r="PE18" s="61" t="str">
        <f>IF(PG18=0," ",VLOOKUP(PG18,PROTOKOL!$A:$F,6))</f>
        <v xml:space="preserve"> </v>
      </c>
      <c r="PF18" s="62"/>
      <c r="PG18" s="62"/>
      <c r="PH18" s="62"/>
      <c r="PI18" s="63" t="str">
        <f>IF(PG18=0," ",(VLOOKUP(PG18,PROTOKOL!$A$1:$E$28,2))*PH18)</f>
        <v xml:space="preserve"> </v>
      </c>
      <c r="PJ18" s="64" t="str">
        <f t="shared" si="58"/>
        <v xml:space="preserve"> </v>
      </c>
      <c r="PK18" s="65" t="str">
        <f>IF(PG18=0," ",VLOOKUP(PG18,PROTOKOL!$A:$E,5,))</f>
        <v xml:space="preserve"> </v>
      </c>
      <c r="PL18" s="65"/>
      <c r="PM18" s="82" t="str">
        <f t="shared" si="157"/>
        <v xml:space="preserve"> </v>
      </c>
      <c r="PN18" s="61" t="str">
        <f>IF(PP18=0," ",VLOOKUP(PP18,PROTOKOL!$A:$F,6))</f>
        <v xml:space="preserve"> </v>
      </c>
      <c r="PO18" s="66"/>
      <c r="PP18" s="66"/>
      <c r="PQ18" s="62"/>
      <c r="PR18" s="63" t="str">
        <f>IF(PP18=0," ",(VLOOKUP(PP18,PROTOKOL!$A$1:$E$28,2))*PQ18)</f>
        <v xml:space="preserve"> </v>
      </c>
      <c r="PS18" s="64" t="str">
        <f t="shared" si="59"/>
        <v xml:space="preserve"> </v>
      </c>
      <c r="PT18" s="65" t="str">
        <f>IF(PP18=0," ",VLOOKUP(PP18,PROTOKOL!$A:$E,5,))</f>
        <v xml:space="preserve"> </v>
      </c>
      <c r="PU18" s="82" t="str">
        <f t="shared" si="158"/>
        <v xml:space="preserve"> </v>
      </c>
      <c r="PV18" s="65">
        <f t="shared" si="159"/>
        <v>0</v>
      </c>
      <c r="PW18" s="82" t="str">
        <f t="shared" si="160"/>
        <v xml:space="preserve"> </v>
      </c>
      <c r="PX18" s="185" t="str">
        <f t="shared" ref="PX18" si="229">IF(PH17+PH18+PH19=7.5,"ü","û")</f>
        <v>û</v>
      </c>
      <c r="PY18" s="207">
        <v>30</v>
      </c>
      <c r="PZ18" s="226"/>
      <c r="QA18" s="61" t="str">
        <f>IF(QC18=0," ",VLOOKUP(QC18,PROTOKOL!$A:$F,6))</f>
        <v xml:space="preserve"> </v>
      </c>
      <c r="QB18" s="62"/>
      <c r="QC18" s="62"/>
      <c r="QD18" s="62"/>
      <c r="QE18" s="63" t="str">
        <f>IF(QC18=0," ",(VLOOKUP(QC18,PROTOKOL!$A$1:$E$28,2))*QD18)</f>
        <v xml:space="preserve"> </v>
      </c>
      <c r="QF18" s="64" t="str">
        <f t="shared" si="60"/>
        <v xml:space="preserve"> </v>
      </c>
      <c r="QG18" s="65" t="str">
        <f>IF(QC18=0," ",VLOOKUP(QC18,PROTOKOL!$A:$E,5,))</f>
        <v xml:space="preserve"> </v>
      </c>
      <c r="QH18" s="65"/>
      <c r="QI18" s="82" t="str">
        <f t="shared" si="162"/>
        <v xml:space="preserve"> </v>
      </c>
      <c r="QJ18" s="61" t="str">
        <f>IF(QL18=0," ",VLOOKUP(QL18,PROTOKOL!$A:$F,6))</f>
        <v xml:space="preserve"> </v>
      </c>
      <c r="QK18" s="66"/>
      <c r="QL18" s="66"/>
      <c r="QM18" s="62"/>
      <c r="QN18" s="63" t="str">
        <f>IF(QL18=0," ",(VLOOKUP(QL18,PROTOKOL!$A$1:$E$28,2))*QM18)</f>
        <v xml:space="preserve"> </v>
      </c>
      <c r="QO18" s="64" t="str">
        <f t="shared" si="61"/>
        <v xml:space="preserve"> </v>
      </c>
      <c r="QP18" s="65" t="str">
        <f>IF(QL18=0," ",VLOOKUP(QL18,PROTOKOL!$A:$E,5,))</f>
        <v xml:space="preserve"> </v>
      </c>
      <c r="QQ18" s="82" t="str">
        <f t="shared" si="163"/>
        <v xml:space="preserve"> </v>
      </c>
      <c r="QR18" s="65">
        <f t="shared" si="164"/>
        <v>0</v>
      </c>
      <c r="QS18" s="82" t="str">
        <f t="shared" si="165"/>
        <v xml:space="preserve"> </v>
      </c>
      <c r="QT18" s="185" t="str">
        <f t="shared" ref="QT18" si="230">IF(QD17+QD18+QD19=7.5,"ü","û")</f>
        <v>û</v>
      </c>
      <c r="QU18" s="207">
        <v>30</v>
      </c>
      <c r="QV18" s="226"/>
      <c r="QW18" s="61" t="str">
        <f>IF(QY18=0," ",VLOOKUP(QY18,PROTOKOL!$A:$F,6))</f>
        <v xml:space="preserve"> </v>
      </c>
      <c r="QX18" s="62"/>
      <c r="QY18" s="62"/>
      <c r="QZ18" s="62"/>
      <c r="RA18" s="63" t="str">
        <f>IF(QY18=0," ",(VLOOKUP(QY18,PROTOKOL!$A$1:$E$28,2))*QZ18)</f>
        <v xml:space="preserve"> </v>
      </c>
      <c r="RB18" s="64" t="str">
        <f t="shared" si="62"/>
        <v xml:space="preserve"> </v>
      </c>
      <c r="RC18" s="65" t="str">
        <f>IF(QY18=0," ",VLOOKUP(QY18,PROTOKOL!$A:$E,5,))</f>
        <v xml:space="preserve"> </v>
      </c>
      <c r="RD18" s="65"/>
      <c r="RE18" s="82" t="str">
        <f t="shared" si="167"/>
        <v xml:space="preserve"> </v>
      </c>
      <c r="RF18" s="61" t="str">
        <f>IF(RH18=0," ",VLOOKUP(RH18,PROTOKOL!$A:$F,6))</f>
        <v xml:space="preserve"> </v>
      </c>
      <c r="RG18" s="66"/>
      <c r="RH18" s="66"/>
      <c r="RI18" s="62"/>
      <c r="RJ18" s="63" t="str">
        <f>IF(RH18=0," ",(VLOOKUP(RH18,PROTOKOL!$A$1:$E$28,2))*RI18)</f>
        <v xml:space="preserve"> </v>
      </c>
      <c r="RK18" s="64" t="str">
        <f t="shared" si="63"/>
        <v xml:space="preserve"> </v>
      </c>
      <c r="RL18" s="65" t="str">
        <f>IF(RH18=0," ",VLOOKUP(RH18,PROTOKOL!$A:$E,5,))</f>
        <v xml:space="preserve"> </v>
      </c>
      <c r="RM18" s="82" t="str">
        <f t="shared" si="168"/>
        <v xml:space="preserve"> </v>
      </c>
      <c r="RN18" s="65">
        <f t="shared" si="169"/>
        <v>0</v>
      </c>
      <c r="RO18" s="82" t="str">
        <f t="shared" si="170"/>
        <v xml:space="preserve"> </v>
      </c>
      <c r="RP18" s="185" t="str">
        <f t="shared" ref="RP18" si="231">IF(QZ17+QZ18+QZ19=7.5,"ü","û")</f>
        <v>û</v>
      </c>
    </row>
    <row r="19" spans="1:484" ht="14.4" thickBot="1">
      <c r="A19" s="207">
        <v>30</v>
      </c>
      <c r="B19" s="226"/>
      <c r="C19" s="61" t="str">
        <f>IF(E19=0," ",VLOOKUP(E19,PROTOKOL!$A:$F,6))</f>
        <v xml:space="preserve"> </v>
      </c>
      <c r="D19" s="62"/>
      <c r="E19" s="62"/>
      <c r="F19" s="62"/>
      <c r="G19" s="63" t="str">
        <f>IF(E19=0," ",(VLOOKUP(E19,PROTOKOL!$A$1:$E$28,2))*F19)</f>
        <v xml:space="preserve"> </v>
      </c>
      <c r="H19" s="64" t="str">
        <f t="shared" si="20"/>
        <v xml:space="preserve"> </v>
      </c>
      <c r="I19" s="65" t="str">
        <f>IF(E19=0," ",VLOOKUP(E19,PROTOKOL!$A:$E,5,))</f>
        <v xml:space="preserve"> </v>
      </c>
      <c r="J19" s="65"/>
      <c r="K19" s="82" t="str">
        <f t="shared" si="64"/>
        <v xml:space="preserve"> </v>
      </c>
      <c r="L19" s="61" t="str">
        <f>IF(N19=0," ",VLOOKUP(N19,PROTOKOL!$A:$F,6))</f>
        <v xml:space="preserve"> </v>
      </c>
      <c r="M19" s="66"/>
      <c r="N19" s="66"/>
      <c r="O19" s="62"/>
      <c r="P19" s="63" t="str">
        <f>IF(N19=0," ",(VLOOKUP(N19,PROTOKOL!$A$1:$E$28,2))*O19)</f>
        <v xml:space="preserve"> </v>
      </c>
      <c r="Q19" s="64" t="str">
        <f t="shared" si="21"/>
        <v xml:space="preserve"> </v>
      </c>
      <c r="R19" s="65" t="str">
        <f>IF(N19=0," ",VLOOKUP(N19,PROTOKOL!$A:$E,5,))</f>
        <v xml:space="preserve"> </v>
      </c>
      <c r="S19" s="82" t="str">
        <f t="shared" si="65"/>
        <v xml:space="preserve"> </v>
      </c>
      <c r="T19" s="65">
        <f t="shared" si="66"/>
        <v>0</v>
      </c>
      <c r="U19" s="82" t="str">
        <f t="shared" si="67"/>
        <v xml:space="preserve"> </v>
      </c>
      <c r="V19" s="117"/>
      <c r="W19" s="207">
        <v>30</v>
      </c>
      <c r="X19" s="226"/>
      <c r="Y19" s="61" t="str">
        <f>IF(AA19=0," ",VLOOKUP(AA19,PROTOKOL!$A:$F,6))</f>
        <v xml:space="preserve"> </v>
      </c>
      <c r="Z19" s="62"/>
      <c r="AA19" s="62"/>
      <c r="AB19" s="62"/>
      <c r="AC19" s="63" t="str">
        <f>IF(AA19=0," ",(VLOOKUP(AA19,PROTOKOL!$A$1:$E$28,2))*AB19)</f>
        <v xml:space="preserve"> </v>
      </c>
      <c r="AD19" s="64" t="str">
        <f t="shared" si="22"/>
        <v xml:space="preserve"> </v>
      </c>
      <c r="AE19" s="65" t="str">
        <f>IF(AA19=0," ",VLOOKUP(AA19,PROTOKOL!$A:$E,5,))</f>
        <v xml:space="preserve"> </v>
      </c>
      <c r="AF19" s="65"/>
      <c r="AG19" s="82" t="str">
        <f t="shared" si="68"/>
        <v xml:space="preserve"> </v>
      </c>
      <c r="AH19" s="61" t="str">
        <f>IF(AJ19=0," ",VLOOKUP(AJ19,PROTOKOL!$A:$F,6))</f>
        <v xml:space="preserve"> </v>
      </c>
      <c r="AI19" s="66"/>
      <c r="AJ19" s="66"/>
      <c r="AK19" s="62"/>
      <c r="AL19" s="63" t="str">
        <f>IF(AJ19=0," ",(VLOOKUP(AJ19,PROTOKOL!$A$1:$E$28,2))*AK19)</f>
        <v xml:space="preserve"> </v>
      </c>
      <c r="AM19" s="64" t="str">
        <f t="shared" si="23"/>
        <v xml:space="preserve"> </v>
      </c>
      <c r="AN19" s="65" t="str">
        <f>IF(AJ19=0," ",VLOOKUP(AJ19,PROTOKOL!$A:$E,5,))</f>
        <v xml:space="preserve"> </v>
      </c>
      <c r="AO19" s="82" t="str">
        <f t="shared" si="69"/>
        <v xml:space="preserve"> </v>
      </c>
      <c r="AP19" s="65">
        <f t="shared" si="70"/>
        <v>0</v>
      </c>
      <c r="AQ19" s="82" t="str">
        <f t="shared" si="71"/>
        <v xml:space="preserve"> </v>
      </c>
      <c r="AR19" s="117"/>
      <c r="AS19" s="207">
        <v>30</v>
      </c>
      <c r="AT19" s="226"/>
      <c r="AU19" s="61" t="str">
        <f>IF(AW19=0," ",VLOOKUP(AW19,PROTOKOL!$A:$F,6))</f>
        <v xml:space="preserve"> </v>
      </c>
      <c r="AV19" s="62"/>
      <c r="AW19" s="62"/>
      <c r="AX19" s="62"/>
      <c r="AY19" s="63" t="str">
        <f>IF(AW19=0," ",(VLOOKUP(AW19,PROTOKOL!$A$1:$E$28,2))*AX19)</f>
        <v xml:space="preserve"> </v>
      </c>
      <c r="AZ19" s="64" t="str">
        <f t="shared" si="24"/>
        <v xml:space="preserve"> </v>
      </c>
      <c r="BA19" s="65" t="str">
        <f>IF(AW19=0," ",VLOOKUP(AW19,PROTOKOL!$A:$E,5,))</f>
        <v xml:space="preserve"> </v>
      </c>
      <c r="BB19" s="65"/>
      <c r="BC19" s="82" t="str">
        <f t="shared" si="72"/>
        <v xml:space="preserve"> </v>
      </c>
      <c r="BD19" s="61" t="str">
        <f>IF(BF19=0," ",VLOOKUP(BF19,PROTOKOL!$A:$F,6))</f>
        <v xml:space="preserve"> </v>
      </c>
      <c r="BE19" s="66"/>
      <c r="BF19" s="66"/>
      <c r="BG19" s="62"/>
      <c r="BH19" s="63" t="str">
        <f>IF(BF19=0," ",(VLOOKUP(BF19,PROTOKOL!$A$1:$E$28,2))*BG19)</f>
        <v xml:space="preserve"> </v>
      </c>
      <c r="BI19" s="64" t="str">
        <f t="shared" si="25"/>
        <v xml:space="preserve"> </v>
      </c>
      <c r="BJ19" s="65" t="str">
        <f>IF(BF19=0," ",VLOOKUP(BF19,PROTOKOL!$A:$E,5,))</f>
        <v xml:space="preserve"> </v>
      </c>
      <c r="BK19" s="82" t="str">
        <f t="shared" si="73"/>
        <v xml:space="preserve"> </v>
      </c>
      <c r="BL19" s="65">
        <f t="shared" si="74"/>
        <v>0</v>
      </c>
      <c r="BM19" s="82" t="str">
        <f t="shared" si="75"/>
        <v xml:space="preserve"> </v>
      </c>
      <c r="BN19" s="117"/>
      <c r="BO19" s="207">
        <v>30</v>
      </c>
      <c r="BP19" s="226"/>
      <c r="BQ19" s="61" t="str">
        <f>IF(BS19=0," ",VLOOKUP(BS19,PROTOKOL!$A:$F,6))</f>
        <v xml:space="preserve"> </v>
      </c>
      <c r="BR19" s="62"/>
      <c r="BS19" s="62"/>
      <c r="BT19" s="62"/>
      <c r="BU19" s="63" t="str">
        <f>IF(BS19=0," ",(VLOOKUP(BS19,PROTOKOL!$A$1:$E$28,2))*BT19)</f>
        <v xml:space="preserve"> </v>
      </c>
      <c r="BV19" s="64" t="str">
        <f t="shared" si="26"/>
        <v xml:space="preserve"> </v>
      </c>
      <c r="BW19" s="65" t="str">
        <f>IF(BS19=0," ",VLOOKUP(BS19,PROTOKOL!$A:$E,5,))</f>
        <v xml:space="preserve"> </v>
      </c>
      <c r="BX19" s="65"/>
      <c r="BY19" s="82" t="str">
        <f t="shared" si="77"/>
        <v xml:space="preserve"> </v>
      </c>
      <c r="BZ19" s="61" t="str">
        <f>IF(CB19=0," ",VLOOKUP(CB19,PROTOKOL!$A:$F,6))</f>
        <v xml:space="preserve"> </v>
      </c>
      <c r="CA19" s="66"/>
      <c r="CB19" s="66"/>
      <c r="CC19" s="62"/>
      <c r="CD19" s="63" t="str">
        <f>IF(CB19=0," ",(VLOOKUP(CB19,PROTOKOL!$A$1:$E$28,2))*CC19)</f>
        <v xml:space="preserve"> </v>
      </c>
      <c r="CE19" s="64" t="str">
        <f t="shared" si="27"/>
        <v xml:space="preserve"> </v>
      </c>
      <c r="CF19" s="65" t="str">
        <f>IF(CB19=0," ",VLOOKUP(CB19,PROTOKOL!$A:$E,5,))</f>
        <v xml:space="preserve"> </v>
      </c>
      <c r="CG19" s="82" t="str">
        <f t="shared" si="78"/>
        <v xml:space="preserve"> </v>
      </c>
      <c r="CH19" s="65">
        <f t="shared" si="79"/>
        <v>0</v>
      </c>
      <c r="CI19" s="82" t="str">
        <f t="shared" si="80"/>
        <v xml:space="preserve"> </v>
      </c>
      <c r="CJ19" s="117"/>
      <c r="CK19" s="207">
        <v>30</v>
      </c>
      <c r="CL19" s="226"/>
      <c r="CM19" s="61" t="str">
        <f>IF(CO19=0," ",VLOOKUP(CO19,PROTOKOL!$A:$F,6))</f>
        <v xml:space="preserve"> </v>
      </c>
      <c r="CN19" s="62"/>
      <c r="CO19" s="62"/>
      <c r="CP19" s="62"/>
      <c r="CQ19" s="63" t="str">
        <f>IF(CO19=0," ",(VLOOKUP(CO19,PROTOKOL!$A$1:$E$28,2))*CP19)</f>
        <v xml:space="preserve"> </v>
      </c>
      <c r="CR19" s="64" t="str">
        <f t="shared" si="28"/>
        <v xml:space="preserve"> </v>
      </c>
      <c r="CS19" s="65" t="str">
        <f>IF(CO19=0," ",VLOOKUP(CO19,PROTOKOL!$A:$E,5,))</f>
        <v xml:space="preserve"> </v>
      </c>
      <c r="CT19" s="65"/>
      <c r="CU19" s="82" t="str">
        <f t="shared" si="82"/>
        <v xml:space="preserve"> </v>
      </c>
      <c r="CV19" s="61" t="str">
        <f>IF(CX19=0," ",VLOOKUP(CX19,PROTOKOL!$A:$F,6))</f>
        <v xml:space="preserve"> </v>
      </c>
      <c r="CW19" s="66"/>
      <c r="CX19" s="66"/>
      <c r="CY19" s="62"/>
      <c r="CZ19" s="63" t="str">
        <f>IF(CX19=0," ",(VLOOKUP(CX19,PROTOKOL!$A$1:$E$28,2))*CY19)</f>
        <v xml:space="preserve"> </v>
      </c>
      <c r="DA19" s="64" t="str">
        <f t="shared" si="29"/>
        <v xml:space="preserve"> </v>
      </c>
      <c r="DB19" s="65" t="str">
        <f>IF(CX19=0," ",VLOOKUP(CX19,PROTOKOL!$A:$E,5,))</f>
        <v xml:space="preserve"> </v>
      </c>
      <c r="DC19" s="82" t="str">
        <f t="shared" si="83"/>
        <v xml:space="preserve"> </v>
      </c>
      <c r="DD19" s="65">
        <f t="shared" si="84"/>
        <v>0</v>
      </c>
      <c r="DE19" s="82" t="str">
        <f t="shared" si="85"/>
        <v xml:space="preserve"> </v>
      </c>
      <c r="DF19" s="117"/>
      <c r="DG19" s="207">
        <v>30</v>
      </c>
      <c r="DH19" s="226"/>
      <c r="DI19" s="61" t="str">
        <f>IF(DK19=0," ",VLOOKUP(DK19,PROTOKOL!$A:$F,6))</f>
        <v xml:space="preserve"> </v>
      </c>
      <c r="DJ19" s="62"/>
      <c r="DK19" s="62"/>
      <c r="DL19" s="62"/>
      <c r="DM19" s="63" t="str">
        <f>IF(DK19=0," ",(VLOOKUP(DK19,PROTOKOL!$A$1:$E$28,2))*DL19)</f>
        <v xml:space="preserve"> </v>
      </c>
      <c r="DN19" s="64" t="str">
        <f t="shared" si="30"/>
        <v xml:space="preserve"> </v>
      </c>
      <c r="DO19" s="65" t="str">
        <f>IF(DK19=0," ",VLOOKUP(DK19,PROTOKOL!$A:$E,5,))</f>
        <v xml:space="preserve"> </v>
      </c>
      <c r="DP19" s="65"/>
      <c r="DQ19" s="82" t="str">
        <f t="shared" si="87"/>
        <v xml:space="preserve"> </v>
      </c>
      <c r="DR19" s="61" t="str">
        <f>IF(DT19=0," ",VLOOKUP(DT19,PROTOKOL!$A:$F,6))</f>
        <v xml:space="preserve"> </v>
      </c>
      <c r="DS19" s="66"/>
      <c r="DT19" s="66"/>
      <c r="DU19" s="62"/>
      <c r="DV19" s="63" t="str">
        <f>IF(DT19=0," ",(VLOOKUP(DT19,PROTOKOL!$A$1:$E$28,2))*DU19)</f>
        <v xml:space="preserve"> </v>
      </c>
      <c r="DW19" s="64" t="str">
        <f t="shared" si="31"/>
        <v xml:space="preserve"> </v>
      </c>
      <c r="DX19" s="65" t="str">
        <f>IF(DT19=0," ",VLOOKUP(DT19,PROTOKOL!$A:$E,5,))</f>
        <v xml:space="preserve"> </v>
      </c>
      <c r="DY19" s="82" t="str">
        <f t="shared" si="88"/>
        <v xml:space="preserve"> </v>
      </c>
      <c r="DZ19" s="65">
        <f t="shared" si="89"/>
        <v>0</v>
      </c>
      <c r="EA19" s="82" t="str">
        <f t="shared" si="90"/>
        <v xml:space="preserve"> </v>
      </c>
      <c r="EB19" s="117"/>
      <c r="EC19" s="207">
        <v>30</v>
      </c>
      <c r="ED19" s="226"/>
      <c r="EE19" s="61" t="str">
        <f>IF(EG19=0," ",VLOOKUP(EG19,PROTOKOL!$A:$F,6))</f>
        <v xml:space="preserve"> </v>
      </c>
      <c r="EF19" s="62"/>
      <c r="EG19" s="62"/>
      <c r="EH19" s="62"/>
      <c r="EI19" s="63" t="str">
        <f>IF(EG19=0," ",(VLOOKUP(EG19,PROTOKOL!$A$1:$E$28,2))*EH19)</f>
        <v xml:space="preserve"> </v>
      </c>
      <c r="EJ19" s="64" t="str">
        <f t="shared" si="32"/>
        <v xml:space="preserve"> </v>
      </c>
      <c r="EK19" s="65" t="str">
        <f>IF(EG19=0," ",VLOOKUP(EG19,PROTOKOL!$A:$E,5,))</f>
        <v xml:space="preserve"> </v>
      </c>
      <c r="EL19" s="65"/>
      <c r="EM19" s="82" t="str">
        <f t="shared" si="92"/>
        <v xml:space="preserve"> </v>
      </c>
      <c r="EN19" s="61" t="str">
        <f>IF(EP19=0," ",VLOOKUP(EP19,PROTOKOL!$A:$F,6))</f>
        <v xml:space="preserve"> </v>
      </c>
      <c r="EO19" s="66"/>
      <c r="EP19" s="66"/>
      <c r="EQ19" s="62"/>
      <c r="ER19" s="63" t="str">
        <f>IF(EP19=0," ",(VLOOKUP(EP19,PROTOKOL!$A$1:$E$28,2))*EQ19)</f>
        <v xml:space="preserve"> </v>
      </c>
      <c r="ES19" s="64" t="str">
        <f t="shared" si="33"/>
        <v xml:space="preserve"> </v>
      </c>
      <c r="ET19" s="65" t="str">
        <f>IF(EP19=0," ",VLOOKUP(EP19,PROTOKOL!$A:$E,5,))</f>
        <v xml:space="preserve"> </v>
      </c>
      <c r="EU19" s="82" t="str">
        <f t="shared" si="93"/>
        <v xml:space="preserve"> </v>
      </c>
      <c r="EV19" s="65">
        <f t="shared" si="94"/>
        <v>0</v>
      </c>
      <c r="EW19" s="82" t="str">
        <f t="shared" si="95"/>
        <v xml:space="preserve"> </v>
      </c>
      <c r="EX19" s="117"/>
      <c r="EY19" s="207">
        <v>30</v>
      </c>
      <c r="EZ19" s="226"/>
      <c r="FA19" s="61" t="str">
        <f>IF(FC19=0," ",VLOOKUP(FC19,PROTOKOL!$A:$F,6))</f>
        <v xml:space="preserve"> </v>
      </c>
      <c r="FB19" s="62"/>
      <c r="FC19" s="62"/>
      <c r="FD19" s="62"/>
      <c r="FE19" s="63" t="str">
        <f>IF(FC19=0," ",(VLOOKUP(FC19,PROTOKOL!$A$1:$E$28,2))*FD19)</f>
        <v xml:space="preserve"> </v>
      </c>
      <c r="FF19" s="64" t="str">
        <f t="shared" si="34"/>
        <v xml:space="preserve"> </v>
      </c>
      <c r="FG19" s="65" t="str">
        <f>IF(FC19=0," ",VLOOKUP(FC19,PROTOKOL!$A:$E,5,))</f>
        <v xml:space="preserve"> </v>
      </c>
      <c r="FH19" s="65"/>
      <c r="FI19" s="82" t="str">
        <f t="shared" si="97"/>
        <v xml:space="preserve"> </v>
      </c>
      <c r="FJ19" s="61" t="str">
        <f>IF(FL19=0," ",VLOOKUP(FL19,PROTOKOL!$A:$F,6))</f>
        <v xml:space="preserve"> </v>
      </c>
      <c r="FK19" s="66"/>
      <c r="FL19" s="66"/>
      <c r="FM19" s="62"/>
      <c r="FN19" s="63" t="str">
        <f>IF(FL19=0," ",(VLOOKUP(FL19,PROTOKOL!$A$1:$E$28,2))*FM19)</f>
        <v xml:space="preserve"> </v>
      </c>
      <c r="FO19" s="64" t="str">
        <f t="shared" si="35"/>
        <v xml:space="preserve"> </v>
      </c>
      <c r="FP19" s="65" t="str">
        <f>IF(FL19=0," ",VLOOKUP(FL19,PROTOKOL!$A:$E,5,))</f>
        <v xml:space="preserve"> </v>
      </c>
      <c r="FQ19" s="82" t="str">
        <f t="shared" si="98"/>
        <v xml:space="preserve"> </v>
      </c>
      <c r="FR19" s="65">
        <f t="shared" si="99"/>
        <v>0</v>
      </c>
      <c r="FS19" s="82" t="str">
        <f t="shared" si="100"/>
        <v xml:space="preserve"> </v>
      </c>
      <c r="FT19" s="117"/>
      <c r="FU19" s="207">
        <v>30</v>
      </c>
      <c r="FV19" s="226"/>
      <c r="FW19" s="61" t="str">
        <f>IF(FY19=0," ",VLOOKUP(FY19,PROTOKOL!$A:$F,6))</f>
        <v xml:space="preserve"> </v>
      </c>
      <c r="FX19" s="62"/>
      <c r="FY19" s="62"/>
      <c r="FZ19" s="62"/>
      <c r="GA19" s="63" t="str">
        <f>IF(FY19=0," ",(VLOOKUP(FY19,PROTOKOL!$A$1:$E$28,2))*FZ19)</f>
        <v xml:space="preserve"> </v>
      </c>
      <c r="GB19" s="64" t="str">
        <f t="shared" si="36"/>
        <v xml:space="preserve"> </v>
      </c>
      <c r="GC19" s="65" t="str">
        <f>IF(FY19=0," ",VLOOKUP(FY19,PROTOKOL!$A:$E,5,))</f>
        <v xml:space="preserve"> </v>
      </c>
      <c r="GD19" s="65"/>
      <c r="GE19" s="82" t="str">
        <f t="shared" si="102"/>
        <v xml:space="preserve"> </v>
      </c>
      <c r="GF19" s="61" t="str">
        <f>IF(GH19=0," ",VLOOKUP(GH19,PROTOKOL!$A:$F,6))</f>
        <v xml:space="preserve"> </v>
      </c>
      <c r="GG19" s="66"/>
      <c r="GH19" s="66"/>
      <c r="GI19" s="62"/>
      <c r="GJ19" s="63" t="str">
        <f>IF(GH19=0," ",(VLOOKUP(GH19,PROTOKOL!$A$1:$E$28,2))*GI19)</f>
        <v xml:space="preserve"> </v>
      </c>
      <c r="GK19" s="64" t="str">
        <f t="shared" si="37"/>
        <v xml:space="preserve"> </v>
      </c>
      <c r="GL19" s="65" t="str">
        <f>IF(GH19=0," ",VLOOKUP(GH19,PROTOKOL!$A:$E,5,))</f>
        <v xml:space="preserve"> </v>
      </c>
      <c r="GM19" s="82" t="str">
        <f t="shared" si="103"/>
        <v xml:space="preserve"> </v>
      </c>
      <c r="GN19" s="65">
        <f t="shared" si="104"/>
        <v>0</v>
      </c>
      <c r="GO19" s="82" t="str">
        <f t="shared" si="105"/>
        <v xml:space="preserve"> </v>
      </c>
      <c r="GP19" s="117"/>
      <c r="GQ19" s="207">
        <v>30</v>
      </c>
      <c r="GR19" s="226"/>
      <c r="GS19" s="61" t="str">
        <f>IF(GU19=0," ",VLOOKUP(GU19,PROTOKOL!$A:$F,6))</f>
        <v xml:space="preserve"> </v>
      </c>
      <c r="GT19" s="62"/>
      <c r="GU19" s="62"/>
      <c r="GV19" s="62"/>
      <c r="GW19" s="63" t="str">
        <f>IF(GU19=0," ",(VLOOKUP(GU19,PROTOKOL!$A$1:$E$28,2))*GV19)</f>
        <v xml:space="preserve"> </v>
      </c>
      <c r="GX19" s="64" t="str">
        <f t="shared" si="38"/>
        <v xml:space="preserve"> </v>
      </c>
      <c r="GY19" s="65" t="str">
        <f>IF(GU19=0," ",VLOOKUP(GU19,PROTOKOL!$A:$E,5,))</f>
        <v xml:space="preserve"> </v>
      </c>
      <c r="GZ19" s="65"/>
      <c r="HA19" s="82" t="str">
        <f t="shared" si="107"/>
        <v xml:space="preserve"> </v>
      </c>
      <c r="HB19" s="61" t="str">
        <f>IF(HD19=0," ",VLOOKUP(HD19,PROTOKOL!$A:$F,6))</f>
        <v xml:space="preserve"> </v>
      </c>
      <c r="HC19" s="66"/>
      <c r="HD19" s="66"/>
      <c r="HE19" s="62"/>
      <c r="HF19" s="63" t="str">
        <f>IF(HD19=0," ",(VLOOKUP(HD19,PROTOKOL!$A$1:$E$28,2))*HE19)</f>
        <v xml:space="preserve"> </v>
      </c>
      <c r="HG19" s="64" t="str">
        <f t="shared" si="39"/>
        <v xml:space="preserve"> </v>
      </c>
      <c r="HH19" s="65" t="str">
        <f>IF(HD19=0," ",VLOOKUP(HD19,PROTOKOL!$A:$E,5,))</f>
        <v xml:space="preserve"> </v>
      </c>
      <c r="HI19" s="82" t="str">
        <f t="shared" si="108"/>
        <v xml:space="preserve"> </v>
      </c>
      <c r="HJ19" s="65">
        <f t="shared" si="109"/>
        <v>0</v>
      </c>
      <c r="HK19" s="82" t="str">
        <f t="shared" si="110"/>
        <v xml:space="preserve"> </v>
      </c>
      <c r="HL19" s="117"/>
      <c r="HM19" s="207">
        <v>30</v>
      </c>
      <c r="HN19" s="226"/>
      <c r="HO19" s="61" t="str">
        <f>IF(HQ19=0," ",VLOOKUP(HQ19,PROTOKOL!$A:$F,6))</f>
        <v xml:space="preserve"> </v>
      </c>
      <c r="HP19" s="62"/>
      <c r="HQ19" s="62"/>
      <c r="HR19" s="62"/>
      <c r="HS19" s="63" t="str">
        <f>IF(HQ19=0," ",(VLOOKUP(HQ19,PROTOKOL!$A$1:$E$28,2))*HR19)</f>
        <v xml:space="preserve"> </v>
      </c>
      <c r="HT19" s="64" t="str">
        <f t="shared" si="40"/>
        <v xml:space="preserve"> </v>
      </c>
      <c r="HU19" s="65" t="str">
        <f>IF(HQ19=0," ",VLOOKUP(HQ19,PROTOKOL!$A:$E,5,))</f>
        <v xml:space="preserve"> </v>
      </c>
      <c r="HV19" s="65"/>
      <c r="HW19" s="82" t="str">
        <f t="shared" si="112"/>
        <v xml:space="preserve"> </v>
      </c>
      <c r="HX19" s="61" t="str">
        <f>IF(HZ19=0," ",VLOOKUP(HZ19,PROTOKOL!$A:$F,6))</f>
        <v xml:space="preserve"> </v>
      </c>
      <c r="HY19" s="66"/>
      <c r="HZ19" s="66"/>
      <c r="IA19" s="62"/>
      <c r="IB19" s="63" t="str">
        <f>IF(HZ19=0," ",(VLOOKUP(HZ19,PROTOKOL!$A$1:$E$28,2))*IA19)</f>
        <v xml:space="preserve"> </v>
      </c>
      <c r="IC19" s="64" t="str">
        <f t="shared" si="41"/>
        <v xml:space="preserve"> </v>
      </c>
      <c r="ID19" s="65" t="str">
        <f>IF(HZ19=0," ",VLOOKUP(HZ19,PROTOKOL!$A:$E,5,))</f>
        <v xml:space="preserve"> </v>
      </c>
      <c r="IE19" s="82" t="str">
        <f t="shared" si="113"/>
        <v xml:space="preserve"> </v>
      </c>
      <c r="IF19" s="65">
        <f t="shared" si="114"/>
        <v>0</v>
      </c>
      <c r="IG19" s="82" t="str">
        <f t="shared" si="115"/>
        <v xml:space="preserve"> </v>
      </c>
      <c r="IH19" s="117"/>
      <c r="II19" s="207">
        <v>30</v>
      </c>
      <c r="IJ19" s="226"/>
      <c r="IK19" s="61" t="str">
        <f>IF(IM19=0," ",VLOOKUP(IM19,PROTOKOL!$A:$F,6))</f>
        <v xml:space="preserve"> </v>
      </c>
      <c r="IL19" s="62"/>
      <c r="IM19" s="62"/>
      <c r="IN19" s="62"/>
      <c r="IO19" s="63" t="str">
        <f>IF(IM19=0," ",(VLOOKUP(IM19,PROTOKOL!$A$1:$E$28,2))*IN19)</f>
        <v xml:space="preserve"> </v>
      </c>
      <c r="IP19" s="64" t="str">
        <f t="shared" si="42"/>
        <v xml:space="preserve"> </v>
      </c>
      <c r="IQ19" s="65" t="str">
        <f>IF(IM19=0," ",VLOOKUP(IM19,PROTOKOL!$A:$E,5,))</f>
        <v xml:space="preserve"> </v>
      </c>
      <c r="IR19" s="65"/>
      <c r="IS19" s="82" t="str">
        <f t="shared" si="117"/>
        <v xml:space="preserve"> </v>
      </c>
      <c r="IT19" s="61" t="str">
        <f>IF(IV19=0," ",VLOOKUP(IV19,PROTOKOL!$A:$F,6))</f>
        <v xml:space="preserve"> </v>
      </c>
      <c r="IU19" s="66"/>
      <c r="IV19" s="66"/>
      <c r="IW19" s="62"/>
      <c r="IX19" s="63" t="str">
        <f>IF(IV19=0," ",(VLOOKUP(IV19,PROTOKOL!$A$1:$E$28,2))*IW19)</f>
        <v xml:space="preserve"> </v>
      </c>
      <c r="IY19" s="64" t="str">
        <f t="shared" si="43"/>
        <v xml:space="preserve"> </v>
      </c>
      <c r="IZ19" s="65" t="str">
        <f>IF(IV19=0," ",VLOOKUP(IV19,PROTOKOL!$A:$E,5,))</f>
        <v xml:space="preserve"> </v>
      </c>
      <c r="JA19" s="82" t="str">
        <f t="shared" si="118"/>
        <v xml:space="preserve"> </v>
      </c>
      <c r="JB19" s="65">
        <f t="shared" si="119"/>
        <v>0</v>
      </c>
      <c r="JC19" s="82" t="str">
        <f t="shared" si="120"/>
        <v xml:space="preserve"> </v>
      </c>
      <c r="JD19" s="117"/>
      <c r="JE19" s="207">
        <v>30</v>
      </c>
      <c r="JF19" s="226"/>
      <c r="JG19" s="61" t="str">
        <f>IF(JI19=0," ",VLOOKUP(JI19,PROTOKOL!$A:$F,6))</f>
        <v xml:space="preserve"> </v>
      </c>
      <c r="JH19" s="62"/>
      <c r="JI19" s="62"/>
      <c r="JJ19" s="62"/>
      <c r="JK19" s="63" t="str">
        <f>IF(JI19=0," ",(VLOOKUP(JI19,PROTOKOL!$A$1:$E$28,2))*JJ19)</f>
        <v xml:space="preserve"> </v>
      </c>
      <c r="JL19" s="64" t="str">
        <f t="shared" si="44"/>
        <v xml:space="preserve"> </v>
      </c>
      <c r="JM19" s="65" t="str">
        <f>IF(JI19=0," ",VLOOKUP(JI19,PROTOKOL!$A:$E,5,))</f>
        <v xml:space="preserve"> </v>
      </c>
      <c r="JN19" s="65"/>
      <c r="JO19" s="82" t="str">
        <f t="shared" si="122"/>
        <v xml:space="preserve"> </v>
      </c>
      <c r="JP19" s="61" t="str">
        <f>IF(JR19=0," ",VLOOKUP(JR19,PROTOKOL!$A:$F,6))</f>
        <v xml:space="preserve"> </v>
      </c>
      <c r="JQ19" s="66"/>
      <c r="JR19" s="66"/>
      <c r="JS19" s="62"/>
      <c r="JT19" s="63" t="str">
        <f>IF(JR19=0," ",(VLOOKUP(JR19,PROTOKOL!$A$1:$E$28,2))*JS19)</f>
        <v xml:space="preserve"> </v>
      </c>
      <c r="JU19" s="64" t="str">
        <f t="shared" si="45"/>
        <v xml:space="preserve"> </v>
      </c>
      <c r="JV19" s="65" t="str">
        <f>IF(JR19=0," ",VLOOKUP(JR19,PROTOKOL!$A:$E,5,))</f>
        <v xml:space="preserve"> </v>
      </c>
      <c r="JW19" s="82" t="str">
        <f t="shared" si="123"/>
        <v xml:space="preserve"> </v>
      </c>
      <c r="JX19" s="65">
        <f t="shared" si="124"/>
        <v>0</v>
      </c>
      <c r="JY19" s="82" t="str">
        <f t="shared" si="125"/>
        <v xml:space="preserve"> </v>
      </c>
      <c r="JZ19" s="117"/>
      <c r="KA19" s="207">
        <v>30</v>
      </c>
      <c r="KB19" s="226"/>
      <c r="KC19" s="61" t="str">
        <f>IF(KE19=0," ",VLOOKUP(KE19,PROTOKOL!$A:$F,6))</f>
        <v xml:space="preserve"> </v>
      </c>
      <c r="KD19" s="62"/>
      <c r="KE19" s="62"/>
      <c r="KF19" s="62"/>
      <c r="KG19" s="63" t="str">
        <f>IF(KE19=0," ",(VLOOKUP(KE19,PROTOKOL!$A$1:$E$28,2))*KF19)</f>
        <v xml:space="preserve"> </v>
      </c>
      <c r="KH19" s="64" t="str">
        <f t="shared" si="46"/>
        <v xml:space="preserve"> </v>
      </c>
      <c r="KI19" s="65" t="str">
        <f>IF(KE19=0," ",VLOOKUP(KE19,PROTOKOL!$A:$E,5,))</f>
        <v xml:space="preserve"> </v>
      </c>
      <c r="KJ19" s="65"/>
      <c r="KK19" s="82" t="str">
        <f t="shared" si="127"/>
        <v xml:space="preserve"> </v>
      </c>
      <c r="KL19" s="61" t="str">
        <f>IF(KN19=0," ",VLOOKUP(KN19,PROTOKOL!$A:$F,6))</f>
        <v xml:space="preserve"> </v>
      </c>
      <c r="KM19" s="66"/>
      <c r="KN19" s="66"/>
      <c r="KO19" s="62"/>
      <c r="KP19" s="63" t="str">
        <f>IF(KN19=0," ",(VLOOKUP(KN19,PROTOKOL!$A$1:$E$28,2))*KO19)</f>
        <v xml:space="preserve"> </v>
      </c>
      <c r="KQ19" s="64" t="str">
        <f t="shared" si="47"/>
        <v xml:space="preserve"> </v>
      </c>
      <c r="KR19" s="65" t="str">
        <f>IF(KN19=0," ",VLOOKUP(KN19,PROTOKOL!$A:$E,5,))</f>
        <v xml:space="preserve"> </v>
      </c>
      <c r="KS19" s="82" t="str">
        <f t="shared" si="128"/>
        <v xml:space="preserve"> </v>
      </c>
      <c r="KT19" s="65">
        <f t="shared" si="129"/>
        <v>0</v>
      </c>
      <c r="KU19" s="82" t="str">
        <f t="shared" si="130"/>
        <v xml:space="preserve"> </v>
      </c>
      <c r="KV19" s="117"/>
      <c r="KW19" s="207">
        <v>30</v>
      </c>
      <c r="KX19" s="226"/>
      <c r="KY19" s="61" t="str">
        <f>IF(LA19=0," ",VLOOKUP(LA19,PROTOKOL!$A:$F,6))</f>
        <v xml:space="preserve"> </v>
      </c>
      <c r="KZ19" s="62"/>
      <c r="LA19" s="62"/>
      <c r="LB19" s="62"/>
      <c r="LC19" s="63" t="str">
        <f>IF(LA19=0," ",(VLOOKUP(LA19,PROTOKOL!$A$1:$E$28,2))*LB19)</f>
        <v xml:space="preserve"> </v>
      </c>
      <c r="LD19" s="64" t="str">
        <f t="shared" si="48"/>
        <v xml:space="preserve"> </v>
      </c>
      <c r="LE19" s="65" t="str">
        <f>IF(LA19=0," ",VLOOKUP(LA19,PROTOKOL!$A:$E,5,))</f>
        <v xml:space="preserve"> </v>
      </c>
      <c r="LF19" s="65"/>
      <c r="LG19" s="82" t="str">
        <f t="shared" si="132"/>
        <v xml:space="preserve"> </v>
      </c>
      <c r="LH19" s="61" t="str">
        <f>IF(LJ19=0," ",VLOOKUP(LJ19,PROTOKOL!$A:$F,6))</f>
        <v xml:space="preserve"> </v>
      </c>
      <c r="LI19" s="66"/>
      <c r="LJ19" s="66"/>
      <c r="LK19" s="62"/>
      <c r="LL19" s="63" t="str">
        <f>IF(LJ19=0," ",(VLOOKUP(LJ19,PROTOKOL!$A$1:$E$28,2))*LK19)</f>
        <v xml:space="preserve"> </v>
      </c>
      <c r="LM19" s="64" t="str">
        <f t="shared" si="49"/>
        <v xml:space="preserve"> </v>
      </c>
      <c r="LN19" s="65" t="str">
        <f>IF(LJ19=0," ",VLOOKUP(LJ19,PROTOKOL!$A:$E,5,))</f>
        <v xml:space="preserve"> </v>
      </c>
      <c r="LO19" s="82" t="str">
        <f t="shared" si="133"/>
        <v xml:space="preserve"> </v>
      </c>
      <c r="LP19" s="65">
        <f t="shared" si="134"/>
        <v>0</v>
      </c>
      <c r="LQ19" s="82" t="str">
        <f t="shared" si="135"/>
        <v xml:space="preserve"> </v>
      </c>
      <c r="LR19" s="117"/>
      <c r="LS19" s="207">
        <v>30</v>
      </c>
      <c r="LT19" s="226"/>
      <c r="LU19" s="61" t="str">
        <f>IF(LW19=0," ",VLOOKUP(LW19,PROTOKOL!$A:$F,6))</f>
        <v xml:space="preserve"> </v>
      </c>
      <c r="LV19" s="62"/>
      <c r="LW19" s="62"/>
      <c r="LX19" s="62"/>
      <c r="LY19" s="63" t="str">
        <f>IF(LW19=0," ",(VLOOKUP(LW19,PROTOKOL!$A$1:$E$28,2))*LX19)</f>
        <v xml:space="preserve"> </v>
      </c>
      <c r="LZ19" s="64" t="str">
        <f t="shared" si="50"/>
        <v xml:space="preserve"> </v>
      </c>
      <c r="MA19" s="65" t="str">
        <f>IF(LW19=0," ",VLOOKUP(LW19,PROTOKOL!$A:$E,5,))</f>
        <v xml:space="preserve"> </v>
      </c>
      <c r="MB19" s="65"/>
      <c r="MC19" s="82" t="str">
        <f t="shared" si="137"/>
        <v xml:space="preserve"> </v>
      </c>
      <c r="MD19" s="61" t="str">
        <f>IF(MF19=0," ",VLOOKUP(MF19,PROTOKOL!$A:$F,6))</f>
        <v xml:space="preserve"> </v>
      </c>
      <c r="ME19" s="66"/>
      <c r="MF19" s="66"/>
      <c r="MG19" s="62"/>
      <c r="MH19" s="63" t="str">
        <f>IF(MF19=0," ",(VLOOKUP(MF19,PROTOKOL!$A$1:$E$28,2))*MG19)</f>
        <v xml:space="preserve"> </v>
      </c>
      <c r="MI19" s="64" t="str">
        <f t="shared" si="51"/>
        <v xml:space="preserve"> </v>
      </c>
      <c r="MJ19" s="65" t="str">
        <f>IF(MF19=0," ",VLOOKUP(MF19,PROTOKOL!$A:$E,5,))</f>
        <v xml:space="preserve"> </v>
      </c>
      <c r="MK19" s="82" t="str">
        <f t="shared" si="138"/>
        <v xml:space="preserve"> </v>
      </c>
      <c r="ML19" s="65">
        <f t="shared" si="139"/>
        <v>0</v>
      </c>
      <c r="MM19" s="82" t="str">
        <f t="shared" si="140"/>
        <v xml:space="preserve"> </v>
      </c>
      <c r="MN19" s="117"/>
      <c r="MO19" s="207">
        <v>30</v>
      </c>
      <c r="MP19" s="226"/>
      <c r="MQ19" s="61" t="str">
        <f>IF(MS19=0," ",VLOOKUP(MS19,PROTOKOL!$A:$F,6))</f>
        <v xml:space="preserve"> </v>
      </c>
      <c r="MR19" s="62"/>
      <c r="MS19" s="62"/>
      <c r="MT19" s="62"/>
      <c r="MU19" s="63" t="str">
        <f>IF(MS19=0," ",(VLOOKUP(MS19,PROTOKOL!$A$1:$E$28,2))*MT19)</f>
        <v xml:space="preserve"> </v>
      </c>
      <c r="MV19" s="64" t="str">
        <f t="shared" si="52"/>
        <v xml:space="preserve"> </v>
      </c>
      <c r="MW19" s="65" t="str">
        <f>IF(MS19=0," ",VLOOKUP(MS19,PROTOKOL!$A:$E,5,))</f>
        <v xml:space="preserve"> </v>
      </c>
      <c r="MX19" s="65"/>
      <c r="MY19" s="82" t="str">
        <f t="shared" si="142"/>
        <v xml:space="preserve"> </v>
      </c>
      <c r="MZ19" s="61" t="str">
        <f>IF(NB19=0," ",VLOOKUP(NB19,PROTOKOL!$A:$F,6))</f>
        <v xml:space="preserve"> </v>
      </c>
      <c r="NA19" s="66"/>
      <c r="NB19" s="66"/>
      <c r="NC19" s="62"/>
      <c r="ND19" s="63" t="str">
        <f>IF(NB19=0," ",(VLOOKUP(NB19,PROTOKOL!$A$1:$E$28,2))*NC19)</f>
        <v xml:space="preserve"> </v>
      </c>
      <c r="NE19" s="64" t="str">
        <f t="shared" si="53"/>
        <v xml:space="preserve"> </v>
      </c>
      <c r="NF19" s="65" t="str">
        <f>IF(NB19=0," ",VLOOKUP(NB19,PROTOKOL!$A:$E,5,))</f>
        <v xml:space="preserve"> </v>
      </c>
      <c r="NG19" s="82" t="str">
        <f t="shared" si="143"/>
        <v xml:space="preserve"> </v>
      </c>
      <c r="NH19" s="65">
        <f t="shared" si="144"/>
        <v>0</v>
      </c>
      <c r="NI19" s="82" t="str">
        <f t="shared" si="145"/>
        <v xml:space="preserve"> </v>
      </c>
      <c r="NJ19" s="117"/>
      <c r="NK19" s="207">
        <v>30</v>
      </c>
      <c r="NL19" s="226"/>
      <c r="NM19" s="61" t="str">
        <f>IF(NO19=0," ",VLOOKUP(NO19,PROTOKOL!$A:$F,6))</f>
        <v xml:space="preserve"> </v>
      </c>
      <c r="NN19" s="62"/>
      <c r="NO19" s="62"/>
      <c r="NP19" s="62"/>
      <c r="NQ19" s="63" t="str">
        <f>IF(NO19=0," ",(VLOOKUP(NO19,PROTOKOL!$A$1:$E$28,2))*NP19)</f>
        <v xml:space="preserve"> </v>
      </c>
      <c r="NR19" s="64" t="str">
        <f t="shared" si="54"/>
        <v xml:space="preserve"> </v>
      </c>
      <c r="NS19" s="65" t="str">
        <f>IF(NO19=0," ",VLOOKUP(NO19,PROTOKOL!$A:$E,5,))</f>
        <v xml:space="preserve"> </v>
      </c>
      <c r="NT19" s="65"/>
      <c r="NU19" s="82" t="str">
        <f t="shared" si="147"/>
        <v xml:space="preserve"> </v>
      </c>
      <c r="NV19" s="61" t="str">
        <f>IF(NX19=0," ",VLOOKUP(NX19,PROTOKOL!$A:$F,6))</f>
        <v xml:space="preserve"> </v>
      </c>
      <c r="NW19" s="66"/>
      <c r="NX19" s="66"/>
      <c r="NY19" s="62"/>
      <c r="NZ19" s="63" t="str">
        <f>IF(NX19=0," ",(VLOOKUP(NX19,PROTOKOL!$A$1:$E$28,2))*NY19)</f>
        <v xml:space="preserve"> </v>
      </c>
      <c r="OA19" s="64" t="str">
        <f t="shared" si="55"/>
        <v xml:space="preserve"> </v>
      </c>
      <c r="OB19" s="65" t="str">
        <f>IF(NX19=0," ",VLOOKUP(NX19,PROTOKOL!$A:$E,5,))</f>
        <v xml:space="preserve"> </v>
      </c>
      <c r="OC19" s="82" t="str">
        <f t="shared" si="148"/>
        <v xml:space="preserve"> </v>
      </c>
      <c r="OD19" s="65">
        <f t="shared" si="149"/>
        <v>0</v>
      </c>
      <c r="OE19" s="82" t="str">
        <f t="shared" si="150"/>
        <v xml:space="preserve"> </v>
      </c>
      <c r="OF19" s="117"/>
      <c r="OG19" s="207">
        <v>30</v>
      </c>
      <c r="OH19" s="226"/>
      <c r="OI19" s="61" t="str">
        <f>IF(OK19=0," ",VLOOKUP(OK19,PROTOKOL!$A:$F,6))</f>
        <v xml:space="preserve"> </v>
      </c>
      <c r="OJ19" s="62"/>
      <c r="OK19" s="62"/>
      <c r="OL19" s="62"/>
      <c r="OM19" s="63" t="str">
        <f>IF(OK19=0," ",(VLOOKUP(OK19,PROTOKOL!$A$1:$E$28,2))*OL19)</f>
        <v xml:space="preserve"> </v>
      </c>
      <c r="ON19" s="64" t="str">
        <f t="shared" si="56"/>
        <v xml:space="preserve"> </v>
      </c>
      <c r="OO19" s="65" t="str">
        <f>IF(OK19=0," ",VLOOKUP(OK19,PROTOKOL!$A:$E,5,))</f>
        <v xml:space="preserve"> </v>
      </c>
      <c r="OP19" s="65"/>
      <c r="OQ19" s="82" t="str">
        <f t="shared" si="152"/>
        <v xml:space="preserve"> </v>
      </c>
      <c r="OR19" s="61" t="str">
        <f>IF(OT19=0," ",VLOOKUP(OT19,PROTOKOL!$A:$F,6))</f>
        <v xml:space="preserve"> </v>
      </c>
      <c r="OS19" s="66"/>
      <c r="OT19" s="66"/>
      <c r="OU19" s="62"/>
      <c r="OV19" s="63" t="str">
        <f>IF(OT19=0," ",(VLOOKUP(OT19,PROTOKOL!$A$1:$E$28,2))*OU19)</f>
        <v xml:space="preserve"> </v>
      </c>
      <c r="OW19" s="64" t="str">
        <f t="shared" si="57"/>
        <v xml:space="preserve"> </v>
      </c>
      <c r="OX19" s="65" t="str">
        <f>IF(OT19=0," ",VLOOKUP(OT19,PROTOKOL!$A:$E,5,))</f>
        <v xml:space="preserve"> </v>
      </c>
      <c r="OY19" s="82" t="str">
        <f t="shared" si="153"/>
        <v xml:space="preserve"> </v>
      </c>
      <c r="OZ19" s="65">
        <f t="shared" si="154"/>
        <v>0</v>
      </c>
      <c r="PA19" s="82" t="str">
        <f t="shared" si="155"/>
        <v xml:space="preserve"> </v>
      </c>
      <c r="PB19" s="117"/>
      <c r="PC19" s="207">
        <v>30</v>
      </c>
      <c r="PD19" s="226"/>
      <c r="PE19" s="61" t="str">
        <f>IF(PG19=0," ",VLOOKUP(PG19,PROTOKOL!$A:$F,6))</f>
        <v xml:space="preserve"> </v>
      </c>
      <c r="PF19" s="62"/>
      <c r="PG19" s="62"/>
      <c r="PH19" s="62"/>
      <c r="PI19" s="63" t="str">
        <f>IF(PG19=0," ",(VLOOKUP(PG19,PROTOKOL!$A$1:$E$28,2))*PH19)</f>
        <v xml:space="preserve"> </v>
      </c>
      <c r="PJ19" s="64" t="str">
        <f t="shared" si="58"/>
        <v xml:space="preserve"> </v>
      </c>
      <c r="PK19" s="65" t="str">
        <f>IF(PG19=0," ",VLOOKUP(PG19,PROTOKOL!$A:$E,5,))</f>
        <v xml:space="preserve"> </v>
      </c>
      <c r="PL19" s="65"/>
      <c r="PM19" s="82" t="str">
        <f t="shared" si="157"/>
        <v xml:space="preserve"> </v>
      </c>
      <c r="PN19" s="61" t="str">
        <f>IF(PP19=0," ",VLOOKUP(PP19,PROTOKOL!$A:$F,6))</f>
        <v xml:space="preserve"> </v>
      </c>
      <c r="PO19" s="66"/>
      <c r="PP19" s="66"/>
      <c r="PQ19" s="62"/>
      <c r="PR19" s="63" t="str">
        <f>IF(PP19=0," ",(VLOOKUP(PP19,PROTOKOL!$A$1:$E$28,2))*PQ19)</f>
        <v xml:space="preserve"> </v>
      </c>
      <c r="PS19" s="64" t="str">
        <f t="shared" si="59"/>
        <v xml:space="preserve"> </v>
      </c>
      <c r="PT19" s="65" t="str">
        <f>IF(PP19=0," ",VLOOKUP(PP19,PROTOKOL!$A:$E,5,))</f>
        <v xml:space="preserve"> </v>
      </c>
      <c r="PU19" s="82" t="str">
        <f t="shared" si="158"/>
        <v xml:space="preserve"> </v>
      </c>
      <c r="PV19" s="65">
        <f t="shared" si="159"/>
        <v>0</v>
      </c>
      <c r="PW19" s="82" t="str">
        <f t="shared" si="160"/>
        <v xml:space="preserve"> </v>
      </c>
      <c r="PX19" s="117"/>
      <c r="PY19" s="207">
        <v>30</v>
      </c>
      <c r="PZ19" s="226"/>
      <c r="QA19" s="61" t="str">
        <f>IF(QC19=0," ",VLOOKUP(QC19,PROTOKOL!$A:$F,6))</f>
        <v xml:space="preserve"> </v>
      </c>
      <c r="QB19" s="62"/>
      <c r="QC19" s="62"/>
      <c r="QD19" s="62"/>
      <c r="QE19" s="63" t="str">
        <f>IF(QC19=0," ",(VLOOKUP(QC19,PROTOKOL!$A$1:$E$28,2))*QD19)</f>
        <v xml:space="preserve"> </v>
      </c>
      <c r="QF19" s="64" t="str">
        <f t="shared" si="60"/>
        <v xml:space="preserve"> </v>
      </c>
      <c r="QG19" s="65" t="str">
        <f>IF(QC19=0," ",VLOOKUP(QC19,PROTOKOL!$A:$E,5,))</f>
        <v xml:space="preserve"> </v>
      </c>
      <c r="QH19" s="65"/>
      <c r="QI19" s="82" t="str">
        <f t="shared" si="162"/>
        <v xml:space="preserve"> </v>
      </c>
      <c r="QJ19" s="61" t="str">
        <f>IF(QL19=0," ",VLOOKUP(QL19,PROTOKOL!$A:$F,6))</f>
        <v xml:space="preserve"> </v>
      </c>
      <c r="QK19" s="66"/>
      <c r="QL19" s="66"/>
      <c r="QM19" s="62"/>
      <c r="QN19" s="63" t="str">
        <f>IF(QL19=0," ",(VLOOKUP(QL19,PROTOKOL!$A$1:$E$28,2))*QM19)</f>
        <v xml:space="preserve"> </v>
      </c>
      <c r="QO19" s="64" t="str">
        <f t="shared" si="61"/>
        <v xml:space="preserve"> </v>
      </c>
      <c r="QP19" s="65" t="str">
        <f>IF(QL19=0," ",VLOOKUP(QL19,PROTOKOL!$A:$E,5,))</f>
        <v xml:space="preserve"> </v>
      </c>
      <c r="QQ19" s="82" t="str">
        <f t="shared" si="163"/>
        <v xml:space="preserve"> </v>
      </c>
      <c r="QR19" s="65">
        <f t="shared" si="164"/>
        <v>0</v>
      </c>
      <c r="QS19" s="82" t="str">
        <f t="shared" si="165"/>
        <v xml:space="preserve"> </v>
      </c>
      <c r="QT19" s="117"/>
      <c r="QU19" s="207">
        <v>30</v>
      </c>
      <c r="QV19" s="226"/>
      <c r="QW19" s="61" t="str">
        <f>IF(QY19=0," ",VLOOKUP(QY19,PROTOKOL!$A:$F,6))</f>
        <v xml:space="preserve"> </v>
      </c>
      <c r="QX19" s="62"/>
      <c r="QY19" s="62"/>
      <c r="QZ19" s="62"/>
      <c r="RA19" s="63" t="str">
        <f>IF(QY19=0," ",(VLOOKUP(QY19,PROTOKOL!$A$1:$E$28,2))*QZ19)</f>
        <v xml:space="preserve"> </v>
      </c>
      <c r="RB19" s="64" t="str">
        <f t="shared" si="62"/>
        <v xml:space="preserve"> </v>
      </c>
      <c r="RC19" s="65" t="str">
        <f>IF(QY19=0," ",VLOOKUP(QY19,PROTOKOL!$A:$E,5,))</f>
        <v xml:space="preserve"> </v>
      </c>
      <c r="RD19" s="65"/>
      <c r="RE19" s="82" t="str">
        <f t="shared" si="167"/>
        <v xml:space="preserve"> </v>
      </c>
      <c r="RF19" s="61" t="str">
        <f>IF(RH19=0," ",VLOOKUP(RH19,PROTOKOL!$A:$F,6))</f>
        <v xml:space="preserve"> </v>
      </c>
      <c r="RG19" s="66"/>
      <c r="RH19" s="66"/>
      <c r="RI19" s="62"/>
      <c r="RJ19" s="63" t="str">
        <f>IF(RH19=0," ",(VLOOKUP(RH19,PROTOKOL!$A$1:$E$28,2))*RI19)</f>
        <v xml:space="preserve"> </v>
      </c>
      <c r="RK19" s="64" t="str">
        <f t="shared" si="63"/>
        <v xml:space="preserve"> </v>
      </c>
      <c r="RL19" s="65" t="str">
        <f>IF(RH19=0," ",VLOOKUP(RH19,PROTOKOL!$A:$E,5,))</f>
        <v xml:space="preserve"> </v>
      </c>
      <c r="RM19" s="82" t="str">
        <f t="shared" si="168"/>
        <v xml:space="preserve"> </v>
      </c>
      <c r="RN19" s="65">
        <f t="shared" si="169"/>
        <v>0</v>
      </c>
      <c r="RO19" s="82" t="str">
        <f t="shared" si="170"/>
        <v xml:space="preserve"> </v>
      </c>
      <c r="RP19" s="117"/>
    </row>
    <row r="20" spans="1:484" ht="14.4" thickBot="1">
      <c r="A20" s="207">
        <v>31</v>
      </c>
      <c r="B20" s="225">
        <v>31</v>
      </c>
      <c r="C20" s="61" t="str">
        <f>IF(E20=0," ",VLOOKUP(E20,PROTOKOL!$A:$F,6))</f>
        <v xml:space="preserve"> </v>
      </c>
      <c r="D20" s="62"/>
      <c r="E20" s="62"/>
      <c r="F20" s="62"/>
      <c r="G20" s="63" t="str">
        <f>IF(E20=0," ",(VLOOKUP(E20,PROTOKOL!$A$1:$E$28,2))*F20)</f>
        <v xml:space="preserve"> </v>
      </c>
      <c r="H20" s="64" t="str">
        <f t="shared" si="20"/>
        <v xml:space="preserve"> </v>
      </c>
      <c r="I20" s="65" t="str">
        <f>IF(E20=0," ",VLOOKUP(E20,PROTOKOL!$A:$E,5,))</f>
        <v xml:space="preserve"> </v>
      </c>
      <c r="J20" s="65"/>
      <c r="K20" s="82" t="str">
        <f t="shared" si="64"/>
        <v xml:space="preserve"> </v>
      </c>
      <c r="L20" s="61" t="str">
        <f>IF(N20=0," ",VLOOKUP(N20,PROTOKOL!$A:$F,6))</f>
        <v xml:space="preserve"> </v>
      </c>
      <c r="M20" s="66"/>
      <c r="N20" s="66"/>
      <c r="O20" s="62"/>
      <c r="P20" s="63" t="str">
        <f>IF(N20=0," ",(VLOOKUP(N20,PROTOKOL!$A$1:$E$28,2))*O20)</f>
        <v xml:space="preserve"> </v>
      </c>
      <c r="Q20" s="64" t="str">
        <f t="shared" si="21"/>
        <v xml:space="preserve"> </v>
      </c>
      <c r="R20" s="65" t="str">
        <f>IF(N20=0," ",VLOOKUP(N20,PROTOKOL!$A:$E,5,))</f>
        <v xml:space="preserve"> </v>
      </c>
      <c r="S20" s="82" t="str">
        <f t="shared" si="65"/>
        <v xml:space="preserve"> </v>
      </c>
      <c r="T20" s="65">
        <f t="shared" si="66"/>
        <v>0</v>
      </c>
      <c r="U20" s="82" t="str">
        <f t="shared" si="67"/>
        <v xml:space="preserve"> </v>
      </c>
      <c r="V20" s="117"/>
      <c r="W20" s="207">
        <v>31</v>
      </c>
      <c r="X20" s="225">
        <v>31</v>
      </c>
      <c r="Y20" s="61" t="str">
        <f>IF(AA20=0," ",VLOOKUP(AA20,PROTOKOL!$A:$F,6))</f>
        <v xml:space="preserve"> </v>
      </c>
      <c r="Z20" s="62"/>
      <c r="AA20" s="62"/>
      <c r="AB20" s="62"/>
      <c r="AC20" s="63" t="str">
        <f>IF(AA20=0," ",(VLOOKUP(AA20,PROTOKOL!$A$1:$E$28,2))*AB20)</f>
        <v xml:space="preserve"> </v>
      </c>
      <c r="AD20" s="64" t="str">
        <f t="shared" si="22"/>
        <v xml:space="preserve"> </v>
      </c>
      <c r="AE20" s="65" t="str">
        <f>IF(AA20=0," ",VLOOKUP(AA20,PROTOKOL!$A:$E,5,))</f>
        <v xml:space="preserve"> </v>
      </c>
      <c r="AF20" s="65"/>
      <c r="AG20" s="82" t="str">
        <f t="shared" si="68"/>
        <v xml:space="preserve"> </v>
      </c>
      <c r="AH20" s="61" t="str">
        <f>IF(AJ20=0," ",VLOOKUP(AJ20,PROTOKOL!$A:$F,6))</f>
        <v xml:space="preserve"> </v>
      </c>
      <c r="AI20" s="66"/>
      <c r="AJ20" s="66"/>
      <c r="AK20" s="62"/>
      <c r="AL20" s="63" t="str">
        <f>IF(AJ20=0," ",(VLOOKUP(AJ20,PROTOKOL!$A$1:$E$28,2))*AK20)</f>
        <v xml:space="preserve"> </v>
      </c>
      <c r="AM20" s="64" t="str">
        <f t="shared" si="23"/>
        <v xml:space="preserve"> </v>
      </c>
      <c r="AN20" s="65" t="str">
        <f>IF(AJ20=0," ",VLOOKUP(AJ20,PROTOKOL!$A:$E,5,))</f>
        <v xml:space="preserve"> </v>
      </c>
      <c r="AO20" s="82" t="str">
        <f t="shared" si="69"/>
        <v xml:space="preserve"> </v>
      </c>
      <c r="AP20" s="65">
        <f t="shared" si="70"/>
        <v>0</v>
      </c>
      <c r="AQ20" s="82" t="str">
        <f t="shared" si="71"/>
        <v xml:space="preserve"> </v>
      </c>
      <c r="AR20" s="117"/>
      <c r="AS20" s="207">
        <v>31</v>
      </c>
      <c r="AT20" s="225">
        <v>31</v>
      </c>
      <c r="AU20" s="61" t="str">
        <f>IF(AW20=0," ",VLOOKUP(AW20,PROTOKOL!$A:$F,6))</f>
        <v xml:space="preserve"> </v>
      </c>
      <c r="AV20" s="62"/>
      <c r="AW20" s="62"/>
      <c r="AX20" s="62"/>
      <c r="AY20" s="63" t="str">
        <f>IF(AW20=0," ",(VLOOKUP(AW20,PROTOKOL!$A$1:$E$28,2))*AX20)</f>
        <v xml:space="preserve"> </v>
      </c>
      <c r="AZ20" s="64" t="str">
        <f t="shared" si="24"/>
        <v xml:space="preserve"> </v>
      </c>
      <c r="BA20" s="65" t="str">
        <f>IF(AW20=0," ",VLOOKUP(AW20,PROTOKOL!$A:$E,5,))</f>
        <v xml:space="preserve"> </v>
      </c>
      <c r="BB20" s="65"/>
      <c r="BC20" s="82" t="str">
        <f t="shared" si="72"/>
        <v xml:space="preserve"> </v>
      </c>
      <c r="BD20" s="61" t="str">
        <f>IF(BF20=0," ",VLOOKUP(BF20,PROTOKOL!$A:$F,6))</f>
        <v xml:space="preserve"> </v>
      </c>
      <c r="BE20" s="66"/>
      <c r="BF20" s="66"/>
      <c r="BG20" s="62"/>
      <c r="BH20" s="63" t="str">
        <f>IF(BF20=0," ",(VLOOKUP(BF20,PROTOKOL!$A$1:$E$28,2))*BG20)</f>
        <v xml:space="preserve"> </v>
      </c>
      <c r="BI20" s="64" t="str">
        <f t="shared" si="25"/>
        <v xml:space="preserve"> </v>
      </c>
      <c r="BJ20" s="65" t="str">
        <f>IF(BF20=0," ",VLOOKUP(BF20,PROTOKOL!$A:$E,5,))</f>
        <v xml:space="preserve"> </v>
      </c>
      <c r="BK20" s="82" t="str">
        <f t="shared" si="73"/>
        <v xml:space="preserve"> </v>
      </c>
      <c r="BL20" s="65">
        <f t="shared" si="74"/>
        <v>0</v>
      </c>
      <c r="BM20" s="82" t="str">
        <f t="shared" si="75"/>
        <v xml:space="preserve"> </v>
      </c>
      <c r="BN20" s="117"/>
      <c r="BO20" s="207">
        <v>31</v>
      </c>
      <c r="BP20" s="225">
        <v>31</v>
      </c>
      <c r="BQ20" s="61" t="str">
        <f>IF(BS20=0," ",VLOOKUP(BS20,PROTOKOL!$A:$F,6))</f>
        <v xml:space="preserve"> </v>
      </c>
      <c r="BR20" s="62"/>
      <c r="BS20" s="62"/>
      <c r="BT20" s="62"/>
      <c r="BU20" s="63" t="str">
        <f>IF(BS20=0," ",(VLOOKUP(BS20,PROTOKOL!$A$1:$E$28,2))*BT20)</f>
        <v xml:space="preserve"> </v>
      </c>
      <c r="BV20" s="64" t="str">
        <f t="shared" si="26"/>
        <v xml:space="preserve"> </v>
      </c>
      <c r="BW20" s="65" t="str">
        <f>IF(BS20=0," ",VLOOKUP(BS20,PROTOKOL!$A:$E,5,))</f>
        <v xml:space="preserve"> </v>
      </c>
      <c r="BX20" s="65"/>
      <c r="BY20" s="82" t="str">
        <f t="shared" si="77"/>
        <v xml:space="preserve"> </v>
      </c>
      <c r="BZ20" s="61" t="str">
        <f>IF(CB20=0," ",VLOOKUP(CB20,PROTOKOL!$A:$F,6))</f>
        <v xml:space="preserve"> </v>
      </c>
      <c r="CA20" s="66"/>
      <c r="CB20" s="66"/>
      <c r="CC20" s="62"/>
      <c r="CD20" s="63" t="str">
        <f>IF(CB20=0," ",(VLOOKUP(CB20,PROTOKOL!$A$1:$E$28,2))*CC20)</f>
        <v xml:space="preserve"> </v>
      </c>
      <c r="CE20" s="64" t="str">
        <f t="shared" si="27"/>
        <v xml:space="preserve"> </v>
      </c>
      <c r="CF20" s="65" t="str">
        <f>IF(CB20=0," ",VLOOKUP(CB20,PROTOKOL!$A:$E,5,))</f>
        <v xml:space="preserve"> </v>
      </c>
      <c r="CG20" s="82" t="str">
        <f t="shared" si="78"/>
        <v xml:space="preserve"> </v>
      </c>
      <c r="CH20" s="65">
        <f t="shared" si="79"/>
        <v>0</v>
      </c>
      <c r="CI20" s="82" t="str">
        <f t="shared" si="80"/>
        <v xml:space="preserve"> </v>
      </c>
      <c r="CJ20" s="117"/>
      <c r="CK20" s="207">
        <v>31</v>
      </c>
      <c r="CL20" s="225">
        <v>31</v>
      </c>
      <c r="CM20" s="61" t="str">
        <f>IF(CO20=0," ",VLOOKUP(CO20,PROTOKOL!$A:$F,6))</f>
        <v xml:space="preserve"> </v>
      </c>
      <c r="CN20" s="62"/>
      <c r="CO20" s="62"/>
      <c r="CP20" s="62"/>
      <c r="CQ20" s="63" t="str">
        <f>IF(CO20=0," ",(VLOOKUP(CO20,PROTOKOL!$A$1:$E$28,2))*CP20)</f>
        <v xml:space="preserve"> </v>
      </c>
      <c r="CR20" s="64" t="str">
        <f t="shared" si="28"/>
        <v xml:space="preserve"> </v>
      </c>
      <c r="CS20" s="65" t="str">
        <f>IF(CO20=0," ",VLOOKUP(CO20,PROTOKOL!$A:$E,5,))</f>
        <v xml:space="preserve"> </v>
      </c>
      <c r="CT20" s="65"/>
      <c r="CU20" s="82" t="str">
        <f t="shared" si="82"/>
        <v xml:space="preserve"> </v>
      </c>
      <c r="CV20" s="61" t="str">
        <f>IF(CX20=0," ",VLOOKUP(CX20,PROTOKOL!$A:$F,6))</f>
        <v xml:space="preserve"> </v>
      </c>
      <c r="CW20" s="66"/>
      <c r="CX20" s="66"/>
      <c r="CY20" s="62"/>
      <c r="CZ20" s="63" t="str">
        <f>IF(CX20=0," ",(VLOOKUP(CX20,PROTOKOL!$A$1:$E$28,2))*CY20)</f>
        <v xml:space="preserve"> </v>
      </c>
      <c r="DA20" s="64" t="str">
        <f t="shared" si="29"/>
        <v xml:space="preserve"> </v>
      </c>
      <c r="DB20" s="65" t="str">
        <f>IF(CX20=0," ",VLOOKUP(CX20,PROTOKOL!$A:$E,5,))</f>
        <v xml:space="preserve"> </v>
      </c>
      <c r="DC20" s="82" t="str">
        <f t="shared" si="83"/>
        <v xml:space="preserve"> </v>
      </c>
      <c r="DD20" s="65">
        <f t="shared" si="84"/>
        <v>0</v>
      </c>
      <c r="DE20" s="82" t="str">
        <f t="shared" si="85"/>
        <v xml:space="preserve"> </v>
      </c>
      <c r="DF20" s="117"/>
      <c r="DG20" s="207">
        <v>31</v>
      </c>
      <c r="DH20" s="225">
        <v>31</v>
      </c>
      <c r="DI20" s="61" t="str">
        <f>IF(DK20=0," ",VLOOKUP(DK20,PROTOKOL!$A:$F,6))</f>
        <v xml:space="preserve"> </v>
      </c>
      <c r="DJ20" s="62"/>
      <c r="DK20" s="62"/>
      <c r="DL20" s="62"/>
      <c r="DM20" s="63" t="str">
        <f>IF(DK20=0," ",(VLOOKUP(DK20,PROTOKOL!$A$1:$E$28,2))*DL20)</f>
        <v xml:space="preserve"> </v>
      </c>
      <c r="DN20" s="64" t="str">
        <f t="shared" si="30"/>
        <v xml:space="preserve"> </v>
      </c>
      <c r="DO20" s="65" t="str">
        <f>IF(DK20=0," ",VLOOKUP(DK20,PROTOKOL!$A:$E,5,))</f>
        <v xml:space="preserve"> </v>
      </c>
      <c r="DP20" s="65"/>
      <c r="DQ20" s="82" t="str">
        <f t="shared" si="87"/>
        <v xml:space="preserve"> </v>
      </c>
      <c r="DR20" s="61" t="str">
        <f>IF(DT20=0," ",VLOOKUP(DT20,PROTOKOL!$A:$F,6))</f>
        <v xml:space="preserve"> </v>
      </c>
      <c r="DS20" s="66"/>
      <c r="DT20" s="66"/>
      <c r="DU20" s="62"/>
      <c r="DV20" s="63" t="str">
        <f>IF(DT20=0," ",(VLOOKUP(DT20,PROTOKOL!$A$1:$E$28,2))*DU20)</f>
        <v xml:space="preserve"> </v>
      </c>
      <c r="DW20" s="64" t="str">
        <f t="shared" si="31"/>
        <v xml:space="preserve"> </v>
      </c>
      <c r="DX20" s="65" t="str">
        <f>IF(DT20=0," ",VLOOKUP(DT20,PROTOKOL!$A:$E,5,))</f>
        <v xml:space="preserve"> </v>
      </c>
      <c r="DY20" s="82" t="str">
        <f t="shared" si="88"/>
        <v xml:space="preserve"> </v>
      </c>
      <c r="DZ20" s="65">
        <f t="shared" si="89"/>
        <v>0</v>
      </c>
      <c r="EA20" s="82" t="str">
        <f t="shared" si="90"/>
        <v xml:space="preserve"> </v>
      </c>
      <c r="EB20" s="117"/>
      <c r="EC20" s="207">
        <v>31</v>
      </c>
      <c r="ED20" s="225">
        <v>31</v>
      </c>
      <c r="EE20" s="61" t="str">
        <f>IF(EG20=0," ",VLOOKUP(EG20,PROTOKOL!$A:$F,6))</f>
        <v xml:space="preserve"> </v>
      </c>
      <c r="EF20" s="62"/>
      <c r="EG20" s="62"/>
      <c r="EH20" s="62"/>
      <c r="EI20" s="63" t="str">
        <f>IF(EG20=0," ",(VLOOKUP(EG20,PROTOKOL!$A$1:$E$28,2))*EH20)</f>
        <v xml:space="preserve"> </v>
      </c>
      <c r="EJ20" s="64" t="str">
        <f t="shared" si="32"/>
        <v xml:space="preserve"> </v>
      </c>
      <c r="EK20" s="65" t="str">
        <f>IF(EG20=0," ",VLOOKUP(EG20,PROTOKOL!$A:$E,5,))</f>
        <v xml:space="preserve"> </v>
      </c>
      <c r="EL20" s="65"/>
      <c r="EM20" s="82" t="str">
        <f t="shared" si="92"/>
        <v xml:space="preserve"> </v>
      </c>
      <c r="EN20" s="61" t="str">
        <f>IF(EP20=0," ",VLOOKUP(EP20,PROTOKOL!$A:$F,6))</f>
        <v xml:space="preserve"> </v>
      </c>
      <c r="EO20" s="66"/>
      <c r="EP20" s="66"/>
      <c r="EQ20" s="62"/>
      <c r="ER20" s="63" t="str">
        <f>IF(EP20=0," ",(VLOOKUP(EP20,PROTOKOL!$A$1:$E$28,2))*EQ20)</f>
        <v xml:space="preserve"> </v>
      </c>
      <c r="ES20" s="64" t="str">
        <f t="shared" si="33"/>
        <v xml:space="preserve"> </v>
      </c>
      <c r="ET20" s="65" t="str">
        <f>IF(EP20=0," ",VLOOKUP(EP20,PROTOKOL!$A:$E,5,))</f>
        <v xml:space="preserve"> </v>
      </c>
      <c r="EU20" s="82" t="str">
        <f t="shared" si="93"/>
        <v xml:space="preserve"> </v>
      </c>
      <c r="EV20" s="65">
        <f t="shared" si="94"/>
        <v>0</v>
      </c>
      <c r="EW20" s="82" t="str">
        <f t="shared" si="95"/>
        <v xml:space="preserve"> </v>
      </c>
      <c r="EX20" s="117"/>
      <c r="EY20" s="207">
        <v>31</v>
      </c>
      <c r="EZ20" s="225">
        <v>31</v>
      </c>
      <c r="FA20" s="61" t="str">
        <f>IF(FC20=0," ",VLOOKUP(FC20,PROTOKOL!$A:$F,6))</f>
        <v xml:space="preserve"> </v>
      </c>
      <c r="FB20" s="62"/>
      <c r="FC20" s="62"/>
      <c r="FD20" s="62"/>
      <c r="FE20" s="63" t="str">
        <f>IF(FC20=0," ",(VLOOKUP(FC20,PROTOKOL!$A$1:$E$28,2))*FD20)</f>
        <v xml:space="preserve"> </v>
      </c>
      <c r="FF20" s="64" t="str">
        <f t="shared" si="34"/>
        <v xml:space="preserve"> </v>
      </c>
      <c r="FG20" s="65" t="str">
        <f>IF(FC20=0," ",VLOOKUP(FC20,PROTOKOL!$A:$E,5,))</f>
        <v xml:space="preserve"> </v>
      </c>
      <c r="FH20" s="65"/>
      <c r="FI20" s="82" t="str">
        <f t="shared" si="97"/>
        <v xml:space="preserve"> </v>
      </c>
      <c r="FJ20" s="61" t="str">
        <f>IF(FL20=0," ",VLOOKUP(FL20,PROTOKOL!$A:$F,6))</f>
        <v xml:space="preserve"> </v>
      </c>
      <c r="FK20" s="66"/>
      <c r="FL20" s="66"/>
      <c r="FM20" s="62"/>
      <c r="FN20" s="63" t="str">
        <f>IF(FL20=0," ",(VLOOKUP(FL20,PROTOKOL!$A$1:$E$28,2))*FM20)</f>
        <v xml:space="preserve"> </v>
      </c>
      <c r="FO20" s="64" t="str">
        <f t="shared" si="35"/>
        <v xml:space="preserve"> </v>
      </c>
      <c r="FP20" s="65" t="str">
        <f>IF(FL20=0," ",VLOOKUP(FL20,PROTOKOL!$A:$E,5,))</f>
        <v xml:space="preserve"> </v>
      </c>
      <c r="FQ20" s="82" t="str">
        <f t="shared" si="98"/>
        <v xml:space="preserve"> </v>
      </c>
      <c r="FR20" s="65">
        <f t="shared" si="99"/>
        <v>0</v>
      </c>
      <c r="FS20" s="82" t="str">
        <f t="shared" si="100"/>
        <v xml:space="preserve"> </v>
      </c>
      <c r="FT20" s="117"/>
      <c r="FU20" s="207">
        <v>31</v>
      </c>
      <c r="FV20" s="225">
        <v>31</v>
      </c>
      <c r="FW20" s="61" t="str">
        <f>IF(FY20=0," ",VLOOKUP(FY20,PROTOKOL!$A:$F,6))</f>
        <v xml:space="preserve"> </v>
      </c>
      <c r="FX20" s="62"/>
      <c r="FY20" s="62"/>
      <c r="FZ20" s="62"/>
      <c r="GA20" s="63" t="str">
        <f>IF(FY20=0," ",(VLOOKUP(FY20,PROTOKOL!$A$1:$E$28,2))*FZ20)</f>
        <v xml:space="preserve"> </v>
      </c>
      <c r="GB20" s="64" t="str">
        <f t="shared" si="36"/>
        <v xml:space="preserve"> </v>
      </c>
      <c r="GC20" s="65" t="str">
        <f>IF(FY20=0," ",VLOOKUP(FY20,PROTOKOL!$A:$E,5,))</f>
        <v xml:space="preserve"> </v>
      </c>
      <c r="GD20" s="65"/>
      <c r="GE20" s="82" t="str">
        <f t="shared" si="102"/>
        <v xml:space="preserve"> </v>
      </c>
      <c r="GF20" s="61" t="str">
        <f>IF(GH20=0," ",VLOOKUP(GH20,PROTOKOL!$A:$F,6))</f>
        <v xml:space="preserve"> </v>
      </c>
      <c r="GG20" s="66"/>
      <c r="GH20" s="66"/>
      <c r="GI20" s="62"/>
      <c r="GJ20" s="63" t="str">
        <f>IF(GH20=0," ",(VLOOKUP(GH20,PROTOKOL!$A$1:$E$28,2))*GI20)</f>
        <v xml:space="preserve"> </v>
      </c>
      <c r="GK20" s="64" t="str">
        <f t="shared" si="37"/>
        <v xml:space="preserve"> </v>
      </c>
      <c r="GL20" s="65" t="str">
        <f>IF(GH20=0," ",VLOOKUP(GH20,PROTOKOL!$A:$E,5,))</f>
        <v xml:space="preserve"> </v>
      </c>
      <c r="GM20" s="82" t="str">
        <f t="shared" si="103"/>
        <v xml:space="preserve"> </v>
      </c>
      <c r="GN20" s="65">
        <f t="shared" si="104"/>
        <v>0</v>
      </c>
      <c r="GO20" s="82" t="str">
        <f t="shared" si="105"/>
        <v xml:space="preserve"> </v>
      </c>
      <c r="GP20" s="117"/>
      <c r="GQ20" s="207">
        <v>31</v>
      </c>
      <c r="GR20" s="225">
        <v>31</v>
      </c>
      <c r="GS20" s="61" t="str">
        <f>IF(GU20=0," ",VLOOKUP(GU20,PROTOKOL!$A:$F,6))</f>
        <v xml:space="preserve"> </v>
      </c>
      <c r="GT20" s="62"/>
      <c r="GU20" s="62"/>
      <c r="GV20" s="62"/>
      <c r="GW20" s="63" t="str">
        <f>IF(GU20=0," ",(VLOOKUP(GU20,PROTOKOL!$A$1:$E$28,2))*GV20)</f>
        <v xml:space="preserve"> </v>
      </c>
      <c r="GX20" s="64" t="str">
        <f t="shared" si="38"/>
        <v xml:space="preserve"> </v>
      </c>
      <c r="GY20" s="65" t="str">
        <f>IF(GU20=0," ",VLOOKUP(GU20,PROTOKOL!$A:$E,5,))</f>
        <v xml:space="preserve"> </v>
      </c>
      <c r="GZ20" s="65"/>
      <c r="HA20" s="82" t="str">
        <f t="shared" si="107"/>
        <v xml:space="preserve"> </v>
      </c>
      <c r="HB20" s="61" t="str">
        <f>IF(HD20=0," ",VLOOKUP(HD20,PROTOKOL!$A:$F,6))</f>
        <v xml:space="preserve"> </v>
      </c>
      <c r="HC20" s="66"/>
      <c r="HD20" s="66"/>
      <c r="HE20" s="62"/>
      <c r="HF20" s="63" t="str">
        <f>IF(HD20=0," ",(VLOOKUP(HD20,PROTOKOL!$A$1:$E$28,2))*HE20)</f>
        <v xml:space="preserve"> </v>
      </c>
      <c r="HG20" s="64" t="str">
        <f t="shared" si="39"/>
        <v xml:space="preserve"> </v>
      </c>
      <c r="HH20" s="65" t="str">
        <f>IF(HD20=0," ",VLOOKUP(HD20,PROTOKOL!$A:$E,5,))</f>
        <v xml:space="preserve"> </v>
      </c>
      <c r="HI20" s="82" t="str">
        <f t="shared" si="108"/>
        <v xml:space="preserve"> </v>
      </c>
      <c r="HJ20" s="65">
        <f t="shared" si="109"/>
        <v>0</v>
      </c>
      <c r="HK20" s="82" t="str">
        <f t="shared" si="110"/>
        <v xml:space="preserve"> </v>
      </c>
      <c r="HL20" s="117"/>
      <c r="HM20" s="207">
        <v>31</v>
      </c>
      <c r="HN20" s="225">
        <v>31</v>
      </c>
      <c r="HO20" s="61" t="str">
        <f>IF(HQ20=0," ",VLOOKUP(HQ20,PROTOKOL!$A:$F,6))</f>
        <v xml:space="preserve"> </v>
      </c>
      <c r="HP20" s="62"/>
      <c r="HQ20" s="62"/>
      <c r="HR20" s="62"/>
      <c r="HS20" s="63" t="str">
        <f>IF(HQ20=0," ",(VLOOKUP(HQ20,PROTOKOL!$A$1:$E$28,2))*HR20)</f>
        <v xml:space="preserve"> </v>
      </c>
      <c r="HT20" s="64" t="str">
        <f t="shared" si="40"/>
        <v xml:space="preserve"> </v>
      </c>
      <c r="HU20" s="65" t="str">
        <f>IF(HQ20=0," ",VLOOKUP(HQ20,PROTOKOL!$A:$E,5,))</f>
        <v xml:space="preserve"> </v>
      </c>
      <c r="HV20" s="65"/>
      <c r="HW20" s="82" t="str">
        <f t="shared" si="112"/>
        <v xml:space="preserve"> </v>
      </c>
      <c r="HX20" s="61" t="str">
        <f>IF(HZ20=0," ",VLOOKUP(HZ20,PROTOKOL!$A:$F,6))</f>
        <v xml:space="preserve"> </v>
      </c>
      <c r="HY20" s="66"/>
      <c r="HZ20" s="66"/>
      <c r="IA20" s="62"/>
      <c r="IB20" s="63" t="str">
        <f>IF(HZ20=0," ",(VLOOKUP(HZ20,PROTOKOL!$A$1:$E$28,2))*IA20)</f>
        <v xml:space="preserve"> </v>
      </c>
      <c r="IC20" s="64" t="str">
        <f t="shared" si="41"/>
        <v xml:space="preserve"> </v>
      </c>
      <c r="ID20" s="65" t="str">
        <f>IF(HZ20=0," ",VLOOKUP(HZ20,PROTOKOL!$A:$E,5,))</f>
        <v xml:space="preserve"> </v>
      </c>
      <c r="IE20" s="82" t="str">
        <f t="shared" si="113"/>
        <v xml:space="preserve"> </v>
      </c>
      <c r="IF20" s="65">
        <f t="shared" si="114"/>
        <v>0</v>
      </c>
      <c r="IG20" s="82" t="str">
        <f t="shared" si="115"/>
        <v xml:space="preserve"> </v>
      </c>
      <c r="IH20" s="117"/>
      <c r="II20" s="207">
        <v>31</v>
      </c>
      <c r="IJ20" s="225">
        <v>31</v>
      </c>
      <c r="IK20" s="61" t="str">
        <f>IF(IM20=0," ",VLOOKUP(IM20,PROTOKOL!$A:$F,6))</f>
        <v xml:space="preserve"> </v>
      </c>
      <c r="IL20" s="62"/>
      <c r="IM20" s="62"/>
      <c r="IN20" s="62"/>
      <c r="IO20" s="63" t="str">
        <f>IF(IM20=0," ",(VLOOKUP(IM20,PROTOKOL!$A$1:$E$28,2))*IN20)</f>
        <v xml:space="preserve"> </v>
      </c>
      <c r="IP20" s="64" t="str">
        <f t="shared" si="42"/>
        <v xml:space="preserve"> </v>
      </c>
      <c r="IQ20" s="65" t="str">
        <f>IF(IM20=0," ",VLOOKUP(IM20,PROTOKOL!$A:$E,5,))</f>
        <v xml:space="preserve"> </v>
      </c>
      <c r="IR20" s="65"/>
      <c r="IS20" s="82" t="str">
        <f t="shared" si="117"/>
        <v xml:space="preserve"> </v>
      </c>
      <c r="IT20" s="61" t="str">
        <f>IF(IV20=0," ",VLOOKUP(IV20,PROTOKOL!$A:$F,6))</f>
        <v xml:space="preserve"> </v>
      </c>
      <c r="IU20" s="66"/>
      <c r="IV20" s="66"/>
      <c r="IW20" s="62"/>
      <c r="IX20" s="63" t="str">
        <f>IF(IV20=0," ",(VLOOKUP(IV20,PROTOKOL!$A$1:$E$28,2))*IW20)</f>
        <v xml:space="preserve"> </v>
      </c>
      <c r="IY20" s="64" t="str">
        <f t="shared" si="43"/>
        <v xml:space="preserve"> </v>
      </c>
      <c r="IZ20" s="65" t="str">
        <f>IF(IV20=0," ",VLOOKUP(IV20,PROTOKOL!$A:$E,5,))</f>
        <v xml:space="preserve"> </v>
      </c>
      <c r="JA20" s="82" t="str">
        <f t="shared" si="118"/>
        <v xml:space="preserve"> </v>
      </c>
      <c r="JB20" s="65">
        <f t="shared" si="119"/>
        <v>0</v>
      </c>
      <c r="JC20" s="82" t="str">
        <f t="shared" si="120"/>
        <v xml:space="preserve"> </v>
      </c>
      <c r="JD20" s="117"/>
      <c r="JE20" s="207">
        <v>31</v>
      </c>
      <c r="JF20" s="225">
        <v>31</v>
      </c>
      <c r="JG20" s="61" t="str">
        <f>IF(JI20=0," ",VLOOKUP(JI20,PROTOKOL!$A:$F,6))</f>
        <v xml:space="preserve"> </v>
      </c>
      <c r="JH20" s="62"/>
      <c r="JI20" s="62"/>
      <c r="JJ20" s="62"/>
      <c r="JK20" s="63" t="str">
        <f>IF(JI20=0," ",(VLOOKUP(JI20,PROTOKOL!$A$1:$E$28,2))*JJ20)</f>
        <v xml:space="preserve"> </v>
      </c>
      <c r="JL20" s="64" t="str">
        <f t="shared" si="44"/>
        <v xml:space="preserve"> </v>
      </c>
      <c r="JM20" s="65" t="str">
        <f>IF(JI20=0," ",VLOOKUP(JI20,PROTOKOL!$A:$E,5,))</f>
        <v xml:space="preserve"> </v>
      </c>
      <c r="JN20" s="65"/>
      <c r="JO20" s="82" t="str">
        <f t="shared" si="122"/>
        <v xml:space="preserve"> </v>
      </c>
      <c r="JP20" s="61" t="str">
        <f>IF(JR20=0," ",VLOOKUP(JR20,PROTOKOL!$A:$F,6))</f>
        <v xml:space="preserve"> </v>
      </c>
      <c r="JQ20" s="66"/>
      <c r="JR20" s="66"/>
      <c r="JS20" s="62"/>
      <c r="JT20" s="63" t="str">
        <f>IF(JR20=0," ",(VLOOKUP(JR20,PROTOKOL!$A$1:$E$28,2))*JS20)</f>
        <v xml:space="preserve"> </v>
      </c>
      <c r="JU20" s="64" t="str">
        <f t="shared" si="45"/>
        <v xml:space="preserve"> </v>
      </c>
      <c r="JV20" s="65" t="str">
        <f>IF(JR20=0," ",VLOOKUP(JR20,PROTOKOL!$A:$E,5,))</f>
        <v xml:space="preserve"> </v>
      </c>
      <c r="JW20" s="82" t="str">
        <f t="shared" si="123"/>
        <v xml:space="preserve"> </v>
      </c>
      <c r="JX20" s="65">
        <f t="shared" si="124"/>
        <v>0</v>
      </c>
      <c r="JY20" s="82" t="str">
        <f t="shared" si="125"/>
        <v xml:space="preserve"> </v>
      </c>
      <c r="JZ20" s="117"/>
      <c r="KA20" s="207">
        <v>31</v>
      </c>
      <c r="KB20" s="225">
        <v>31</v>
      </c>
      <c r="KC20" s="61" t="str">
        <f>IF(KE20=0," ",VLOOKUP(KE20,PROTOKOL!$A:$F,6))</f>
        <v xml:space="preserve"> </v>
      </c>
      <c r="KD20" s="62"/>
      <c r="KE20" s="62"/>
      <c r="KF20" s="62"/>
      <c r="KG20" s="63" t="str">
        <f>IF(KE20=0," ",(VLOOKUP(KE20,PROTOKOL!$A$1:$E$28,2))*KF20)</f>
        <v xml:space="preserve"> </v>
      </c>
      <c r="KH20" s="64" t="str">
        <f t="shared" si="46"/>
        <v xml:space="preserve"> </v>
      </c>
      <c r="KI20" s="65" t="str">
        <f>IF(KE20=0," ",VLOOKUP(KE20,PROTOKOL!$A:$E,5,))</f>
        <v xml:space="preserve"> </v>
      </c>
      <c r="KJ20" s="65"/>
      <c r="KK20" s="82" t="str">
        <f t="shared" si="127"/>
        <v xml:space="preserve"> </v>
      </c>
      <c r="KL20" s="61" t="str">
        <f>IF(KN20=0," ",VLOOKUP(KN20,PROTOKOL!$A:$F,6))</f>
        <v xml:space="preserve"> </v>
      </c>
      <c r="KM20" s="66"/>
      <c r="KN20" s="66"/>
      <c r="KO20" s="62"/>
      <c r="KP20" s="63" t="str">
        <f>IF(KN20=0," ",(VLOOKUP(KN20,PROTOKOL!$A$1:$E$28,2))*KO20)</f>
        <v xml:space="preserve"> </v>
      </c>
      <c r="KQ20" s="64" t="str">
        <f t="shared" si="47"/>
        <v xml:space="preserve"> </v>
      </c>
      <c r="KR20" s="65" t="str">
        <f>IF(KN20=0," ",VLOOKUP(KN20,PROTOKOL!$A:$E,5,))</f>
        <v xml:space="preserve"> </v>
      </c>
      <c r="KS20" s="82" t="str">
        <f t="shared" si="128"/>
        <v xml:space="preserve"> </v>
      </c>
      <c r="KT20" s="65">
        <f t="shared" si="129"/>
        <v>0</v>
      </c>
      <c r="KU20" s="82" t="str">
        <f t="shared" si="130"/>
        <v xml:space="preserve"> </v>
      </c>
      <c r="KV20" s="117"/>
      <c r="KW20" s="207">
        <v>31</v>
      </c>
      <c r="KX20" s="225">
        <v>31</v>
      </c>
      <c r="KY20" s="61" t="str">
        <f>IF(LA20=0," ",VLOOKUP(LA20,PROTOKOL!$A:$F,6))</f>
        <v xml:space="preserve"> </v>
      </c>
      <c r="KZ20" s="62"/>
      <c r="LA20" s="62"/>
      <c r="LB20" s="62"/>
      <c r="LC20" s="63" t="str">
        <f>IF(LA20=0," ",(VLOOKUP(LA20,PROTOKOL!$A$1:$E$28,2))*LB20)</f>
        <v xml:space="preserve"> </v>
      </c>
      <c r="LD20" s="64" t="str">
        <f t="shared" si="48"/>
        <v xml:space="preserve"> </v>
      </c>
      <c r="LE20" s="65" t="str">
        <f>IF(LA20=0," ",VLOOKUP(LA20,PROTOKOL!$A:$E,5,))</f>
        <v xml:space="preserve"> </v>
      </c>
      <c r="LF20" s="65"/>
      <c r="LG20" s="82" t="str">
        <f t="shared" si="132"/>
        <v xml:space="preserve"> </v>
      </c>
      <c r="LH20" s="61" t="str">
        <f>IF(LJ20=0," ",VLOOKUP(LJ20,PROTOKOL!$A:$F,6))</f>
        <v xml:space="preserve"> </v>
      </c>
      <c r="LI20" s="66"/>
      <c r="LJ20" s="66"/>
      <c r="LK20" s="62"/>
      <c r="LL20" s="63" t="str">
        <f>IF(LJ20=0," ",(VLOOKUP(LJ20,PROTOKOL!$A$1:$E$28,2))*LK20)</f>
        <v xml:space="preserve"> </v>
      </c>
      <c r="LM20" s="64" t="str">
        <f t="shared" si="49"/>
        <v xml:space="preserve"> </v>
      </c>
      <c r="LN20" s="65" t="str">
        <f>IF(LJ20=0," ",VLOOKUP(LJ20,PROTOKOL!$A:$E,5,))</f>
        <v xml:space="preserve"> </v>
      </c>
      <c r="LO20" s="82" t="str">
        <f t="shared" si="133"/>
        <v xml:space="preserve"> </v>
      </c>
      <c r="LP20" s="65">
        <f t="shared" si="134"/>
        <v>0</v>
      </c>
      <c r="LQ20" s="82" t="str">
        <f t="shared" si="135"/>
        <v xml:space="preserve"> </v>
      </c>
      <c r="LR20" s="117"/>
      <c r="LS20" s="207">
        <v>31</v>
      </c>
      <c r="LT20" s="225">
        <v>31</v>
      </c>
      <c r="LU20" s="61" t="str">
        <f>IF(LW20=0," ",VLOOKUP(LW20,PROTOKOL!$A:$F,6))</f>
        <v xml:space="preserve"> </v>
      </c>
      <c r="LV20" s="62"/>
      <c r="LW20" s="62"/>
      <c r="LX20" s="62"/>
      <c r="LY20" s="63" t="str">
        <f>IF(LW20=0," ",(VLOOKUP(LW20,PROTOKOL!$A$1:$E$28,2))*LX20)</f>
        <v xml:space="preserve"> </v>
      </c>
      <c r="LZ20" s="64" t="str">
        <f t="shared" si="50"/>
        <v xml:space="preserve"> </v>
      </c>
      <c r="MA20" s="65" t="str">
        <f>IF(LW20=0," ",VLOOKUP(LW20,PROTOKOL!$A:$E,5,))</f>
        <v xml:space="preserve"> </v>
      </c>
      <c r="MB20" s="65"/>
      <c r="MC20" s="82" t="str">
        <f t="shared" si="137"/>
        <v xml:space="preserve"> </v>
      </c>
      <c r="MD20" s="61" t="str">
        <f>IF(MF20=0," ",VLOOKUP(MF20,PROTOKOL!$A:$F,6))</f>
        <v xml:space="preserve"> </v>
      </c>
      <c r="ME20" s="66"/>
      <c r="MF20" s="66"/>
      <c r="MG20" s="62"/>
      <c r="MH20" s="63" t="str">
        <f>IF(MF20=0," ",(VLOOKUP(MF20,PROTOKOL!$A$1:$E$28,2))*MG20)</f>
        <v xml:space="preserve"> </v>
      </c>
      <c r="MI20" s="64" t="str">
        <f t="shared" si="51"/>
        <v xml:space="preserve"> </v>
      </c>
      <c r="MJ20" s="65" t="str">
        <f>IF(MF20=0," ",VLOOKUP(MF20,PROTOKOL!$A:$E,5,))</f>
        <v xml:space="preserve"> </v>
      </c>
      <c r="MK20" s="82" t="str">
        <f t="shared" si="138"/>
        <v xml:space="preserve"> </v>
      </c>
      <c r="ML20" s="65">
        <f t="shared" si="139"/>
        <v>0</v>
      </c>
      <c r="MM20" s="82" t="str">
        <f t="shared" si="140"/>
        <v xml:space="preserve"> </v>
      </c>
      <c r="MN20" s="117"/>
      <c r="MO20" s="207">
        <v>31</v>
      </c>
      <c r="MP20" s="225">
        <v>31</v>
      </c>
      <c r="MQ20" s="61" t="str">
        <f>IF(MS20=0," ",VLOOKUP(MS20,PROTOKOL!$A:$F,6))</f>
        <v xml:space="preserve"> </v>
      </c>
      <c r="MR20" s="62"/>
      <c r="MS20" s="62"/>
      <c r="MT20" s="62"/>
      <c r="MU20" s="63" t="str">
        <f>IF(MS20=0," ",(VLOOKUP(MS20,PROTOKOL!$A$1:$E$28,2))*MT20)</f>
        <v xml:space="preserve"> </v>
      </c>
      <c r="MV20" s="64" t="str">
        <f t="shared" si="52"/>
        <v xml:space="preserve"> </v>
      </c>
      <c r="MW20" s="65" t="str">
        <f>IF(MS20=0," ",VLOOKUP(MS20,PROTOKOL!$A:$E,5,))</f>
        <v xml:space="preserve"> </v>
      </c>
      <c r="MX20" s="65"/>
      <c r="MY20" s="82" t="str">
        <f t="shared" si="142"/>
        <v xml:space="preserve"> </v>
      </c>
      <c r="MZ20" s="61" t="str">
        <f>IF(NB20=0," ",VLOOKUP(NB20,PROTOKOL!$A:$F,6))</f>
        <v xml:space="preserve"> </v>
      </c>
      <c r="NA20" s="66"/>
      <c r="NB20" s="66"/>
      <c r="NC20" s="62"/>
      <c r="ND20" s="63" t="str">
        <f>IF(NB20=0," ",(VLOOKUP(NB20,PROTOKOL!$A$1:$E$28,2))*NC20)</f>
        <v xml:space="preserve"> </v>
      </c>
      <c r="NE20" s="64" t="str">
        <f t="shared" si="53"/>
        <v xml:space="preserve"> </v>
      </c>
      <c r="NF20" s="65" t="str">
        <f>IF(NB20=0," ",VLOOKUP(NB20,PROTOKOL!$A:$E,5,))</f>
        <v xml:space="preserve"> </v>
      </c>
      <c r="NG20" s="82" t="str">
        <f t="shared" si="143"/>
        <v xml:space="preserve"> </v>
      </c>
      <c r="NH20" s="65">
        <f t="shared" si="144"/>
        <v>0</v>
      </c>
      <c r="NI20" s="82" t="str">
        <f t="shared" si="145"/>
        <v xml:space="preserve"> </v>
      </c>
      <c r="NJ20" s="117"/>
      <c r="NK20" s="207">
        <v>31</v>
      </c>
      <c r="NL20" s="225">
        <v>31</v>
      </c>
      <c r="NM20" s="61" t="str">
        <f>IF(NO20=0," ",VLOOKUP(NO20,PROTOKOL!$A:$F,6))</f>
        <v xml:space="preserve"> </v>
      </c>
      <c r="NN20" s="62"/>
      <c r="NO20" s="62"/>
      <c r="NP20" s="62"/>
      <c r="NQ20" s="63" t="str">
        <f>IF(NO20=0," ",(VLOOKUP(NO20,PROTOKOL!$A$1:$E$28,2))*NP20)</f>
        <v xml:space="preserve"> </v>
      </c>
      <c r="NR20" s="64" t="str">
        <f t="shared" si="54"/>
        <v xml:space="preserve"> </v>
      </c>
      <c r="NS20" s="65" t="str">
        <f>IF(NO20=0," ",VLOOKUP(NO20,PROTOKOL!$A:$E,5,))</f>
        <v xml:space="preserve"> </v>
      </c>
      <c r="NT20" s="65"/>
      <c r="NU20" s="82" t="str">
        <f t="shared" si="147"/>
        <v xml:space="preserve"> </v>
      </c>
      <c r="NV20" s="61" t="str">
        <f>IF(NX20=0," ",VLOOKUP(NX20,PROTOKOL!$A:$F,6))</f>
        <v xml:space="preserve"> </v>
      </c>
      <c r="NW20" s="66"/>
      <c r="NX20" s="66"/>
      <c r="NY20" s="62"/>
      <c r="NZ20" s="63" t="str">
        <f>IF(NX20=0," ",(VLOOKUP(NX20,PROTOKOL!$A$1:$E$28,2))*NY20)</f>
        <v xml:space="preserve"> </v>
      </c>
      <c r="OA20" s="64" t="str">
        <f t="shared" si="55"/>
        <v xml:space="preserve"> </v>
      </c>
      <c r="OB20" s="65" t="str">
        <f>IF(NX20=0," ",VLOOKUP(NX20,PROTOKOL!$A:$E,5,))</f>
        <v xml:space="preserve"> </v>
      </c>
      <c r="OC20" s="82" t="str">
        <f t="shared" si="148"/>
        <v xml:space="preserve"> </v>
      </c>
      <c r="OD20" s="65">
        <f t="shared" si="149"/>
        <v>0</v>
      </c>
      <c r="OE20" s="82" t="str">
        <f t="shared" si="150"/>
        <v xml:space="preserve"> </v>
      </c>
      <c r="OF20" s="117"/>
      <c r="OG20" s="207">
        <v>31</v>
      </c>
      <c r="OH20" s="225">
        <v>31</v>
      </c>
      <c r="OI20" s="61" t="str">
        <f>IF(OK20=0," ",VLOOKUP(OK20,PROTOKOL!$A:$F,6))</f>
        <v xml:space="preserve"> </v>
      </c>
      <c r="OJ20" s="62"/>
      <c r="OK20" s="62"/>
      <c r="OL20" s="62"/>
      <c r="OM20" s="63" t="str">
        <f>IF(OK20=0," ",(VLOOKUP(OK20,PROTOKOL!$A$1:$E$28,2))*OL20)</f>
        <v xml:space="preserve"> </v>
      </c>
      <c r="ON20" s="64" t="str">
        <f t="shared" si="56"/>
        <v xml:space="preserve"> </v>
      </c>
      <c r="OO20" s="65" t="str">
        <f>IF(OK20=0," ",VLOOKUP(OK20,PROTOKOL!$A:$E,5,))</f>
        <v xml:space="preserve"> </v>
      </c>
      <c r="OP20" s="65"/>
      <c r="OQ20" s="82" t="str">
        <f t="shared" si="152"/>
        <v xml:space="preserve"> </v>
      </c>
      <c r="OR20" s="61" t="str">
        <f>IF(OT20=0," ",VLOOKUP(OT20,PROTOKOL!$A:$F,6))</f>
        <v xml:space="preserve"> </v>
      </c>
      <c r="OS20" s="66"/>
      <c r="OT20" s="66"/>
      <c r="OU20" s="62"/>
      <c r="OV20" s="63" t="str">
        <f>IF(OT20=0," ",(VLOOKUP(OT20,PROTOKOL!$A$1:$E$28,2))*OU20)</f>
        <v xml:space="preserve"> </v>
      </c>
      <c r="OW20" s="64" t="str">
        <f t="shared" si="57"/>
        <v xml:space="preserve"> </v>
      </c>
      <c r="OX20" s="65" t="str">
        <f>IF(OT20=0," ",VLOOKUP(OT20,PROTOKOL!$A:$E,5,))</f>
        <v xml:space="preserve"> </v>
      </c>
      <c r="OY20" s="82" t="str">
        <f t="shared" si="153"/>
        <v xml:space="preserve"> </v>
      </c>
      <c r="OZ20" s="65">
        <f t="shared" si="154"/>
        <v>0</v>
      </c>
      <c r="PA20" s="82" t="str">
        <f t="shared" si="155"/>
        <v xml:space="preserve"> </v>
      </c>
      <c r="PB20" s="117"/>
      <c r="PC20" s="207">
        <v>31</v>
      </c>
      <c r="PD20" s="225">
        <v>31</v>
      </c>
      <c r="PE20" s="61" t="str">
        <f>IF(PG20=0," ",VLOOKUP(PG20,PROTOKOL!$A:$F,6))</f>
        <v xml:space="preserve"> </v>
      </c>
      <c r="PF20" s="62"/>
      <c r="PG20" s="62"/>
      <c r="PH20" s="62"/>
      <c r="PI20" s="63" t="str">
        <f>IF(PG20=0," ",(VLOOKUP(PG20,PROTOKOL!$A$1:$E$28,2))*PH20)</f>
        <v xml:space="preserve"> </v>
      </c>
      <c r="PJ20" s="64" t="str">
        <f t="shared" si="58"/>
        <v xml:space="preserve"> </v>
      </c>
      <c r="PK20" s="65" t="str">
        <f>IF(PG20=0," ",VLOOKUP(PG20,PROTOKOL!$A:$E,5,))</f>
        <v xml:space="preserve"> </v>
      </c>
      <c r="PL20" s="65"/>
      <c r="PM20" s="82" t="str">
        <f t="shared" si="157"/>
        <v xml:space="preserve"> </v>
      </c>
      <c r="PN20" s="61" t="str">
        <f>IF(PP20=0," ",VLOOKUP(PP20,PROTOKOL!$A:$F,6))</f>
        <v xml:space="preserve"> </v>
      </c>
      <c r="PO20" s="66"/>
      <c r="PP20" s="66"/>
      <c r="PQ20" s="62"/>
      <c r="PR20" s="63" t="str">
        <f>IF(PP20=0," ",(VLOOKUP(PP20,PROTOKOL!$A$1:$E$28,2))*PQ20)</f>
        <v xml:space="preserve"> </v>
      </c>
      <c r="PS20" s="64" t="str">
        <f t="shared" si="59"/>
        <v xml:space="preserve"> </v>
      </c>
      <c r="PT20" s="65" t="str">
        <f>IF(PP20=0," ",VLOOKUP(PP20,PROTOKOL!$A:$E,5,))</f>
        <v xml:space="preserve"> </v>
      </c>
      <c r="PU20" s="82" t="str">
        <f t="shared" si="158"/>
        <v xml:space="preserve"> </v>
      </c>
      <c r="PV20" s="65">
        <f t="shared" si="159"/>
        <v>0</v>
      </c>
      <c r="PW20" s="82" t="str">
        <f t="shared" si="160"/>
        <v xml:space="preserve"> </v>
      </c>
      <c r="PX20" s="117"/>
      <c r="PY20" s="207">
        <v>31</v>
      </c>
      <c r="PZ20" s="225">
        <v>31</v>
      </c>
      <c r="QA20" s="61" t="str">
        <f>IF(QC20=0," ",VLOOKUP(QC20,PROTOKOL!$A:$F,6))</f>
        <v xml:space="preserve"> </v>
      </c>
      <c r="QB20" s="62"/>
      <c r="QC20" s="62"/>
      <c r="QD20" s="62"/>
      <c r="QE20" s="63" t="str">
        <f>IF(QC20=0," ",(VLOOKUP(QC20,PROTOKOL!$A$1:$E$28,2))*QD20)</f>
        <v xml:space="preserve"> </v>
      </c>
      <c r="QF20" s="64" t="str">
        <f t="shared" si="60"/>
        <v xml:space="preserve"> </v>
      </c>
      <c r="QG20" s="65" t="str">
        <f>IF(QC20=0," ",VLOOKUP(QC20,PROTOKOL!$A:$E,5,))</f>
        <v xml:space="preserve"> </v>
      </c>
      <c r="QH20" s="65"/>
      <c r="QI20" s="82" t="str">
        <f t="shared" si="162"/>
        <v xml:space="preserve"> </v>
      </c>
      <c r="QJ20" s="61" t="str">
        <f>IF(QL20=0," ",VLOOKUP(QL20,PROTOKOL!$A:$F,6))</f>
        <v xml:space="preserve"> </v>
      </c>
      <c r="QK20" s="66"/>
      <c r="QL20" s="66"/>
      <c r="QM20" s="62"/>
      <c r="QN20" s="63" t="str">
        <f>IF(QL20=0," ",(VLOOKUP(QL20,PROTOKOL!$A$1:$E$28,2))*QM20)</f>
        <v xml:space="preserve"> </v>
      </c>
      <c r="QO20" s="64" t="str">
        <f t="shared" si="61"/>
        <v xml:space="preserve"> </v>
      </c>
      <c r="QP20" s="65" t="str">
        <f>IF(QL20=0," ",VLOOKUP(QL20,PROTOKOL!$A:$E,5,))</f>
        <v xml:space="preserve"> </v>
      </c>
      <c r="QQ20" s="82" t="str">
        <f t="shared" si="163"/>
        <v xml:space="preserve"> </v>
      </c>
      <c r="QR20" s="65">
        <f t="shared" si="164"/>
        <v>0</v>
      </c>
      <c r="QS20" s="82" t="str">
        <f t="shared" si="165"/>
        <v xml:space="preserve"> </v>
      </c>
      <c r="QT20" s="117"/>
      <c r="QU20" s="207">
        <v>31</v>
      </c>
      <c r="QV20" s="225">
        <v>31</v>
      </c>
      <c r="QW20" s="61" t="str">
        <f>IF(QY20=0," ",VLOOKUP(QY20,PROTOKOL!$A:$F,6))</f>
        <v xml:space="preserve"> </v>
      </c>
      <c r="QX20" s="62"/>
      <c r="QY20" s="62"/>
      <c r="QZ20" s="62"/>
      <c r="RA20" s="63" t="str">
        <f>IF(QY20=0," ",(VLOOKUP(QY20,PROTOKOL!$A$1:$E$28,2))*QZ20)</f>
        <v xml:space="preserve"> </v>
      </c>
      <c r="RB20" s="64" t="str">
        <f t="shared" si="62"/>
        <v xml:space="preserve"> </v>
      </c>
      <c r="RC20" s="65" t="str">
        <f>IF(QY20=0," ",VLOOKUP(QY20,PROTOKOL!$A:$E,5,))</f>
        <v xml:space="preserve"> </v>
      </c>
      <c r="RD20" s="65"/>
      <c r="RE20" s="82" t="str">
        <f t="shared" si="167"/>
        <v xml:space="preserve"> </v>
      </c>
      <c r="RF20" s="61" t="str">
        <f>IF(RH20=0," ",VLOOKUP(RH20,PROTOKOL!$A:$F,6))</f>
        <v xml:space="preserve"> </v>
      </c>
      <c r="RG20" s="66"/>
      <c r="RH20" s="66"/>
      <c r="RI20" s="62"/>
      <c r="RJ20" s="63" t="str">
        <f>IF(RH20=0," ",(VLOOKUP(RH20,PROTOKOL!$A$1:$E$28,2))*RI20)</f>
        <v xml:space="preserve"> </v>
      </c>
      <c r="RK20" s="64" t="str">
        <f t="shared" si="63"/>
        <v xml:space="preserve"> </v>
      </c>
      <c r="RL20" s="65" t="str">
        <f>IF(RH20=0," ",VLOOKUP(RH20,PROTOKOL!$A:$E,5,))</f>
        <v xml:space="preserve"> </v>
      </c>
      <c r="RM20" s="82" t="str">
        <f t="shared" si="168"/>
        <v xml:space="preserve"> </v>
      </c>
      <c r="RN20" s="65">
        <f t="shared" si="169"/>
        <v>0</v>
      </c>
      <c r="RO20" s="82" t="str">
        <f t="shared" si="170"/>
        <v xml:space="preserve"> </v>
      </c>
      <c r="RP20" s="117"/>
    </row>
    <row r="21" spans="1:484" ht="15.6" thickBot="1">
      <c r="A21" s="207">
        <v>31</v>
      </c>
      <c r="B21" s="226"/>
      <c r="C21" s="61" t="str">
        <f>IF(E21=0," ",VLOOKUP(E21,PROTOKOL!$A:$F,6))</f>
        <v xml:space="preserve"> </v>
      </c>
      <c r="D21" s="62"/>
      <c r="E21" s="62"/>
      <c r="F21" s="62"/>
      <c r="G21" s="63" t="str">
        <f>IF(E21=0," ",(VLOOKUP(E21,PROTOKOL!$A$1:$E$28,2))*F21)</f>
        <v xml:space="preserve"> </v>
      </c>
      <c r="H21" s="64" t="str">
        <f t="shared" si="20"/>
        <v xml:space="preserve"> </v>
      </c>
      <c r="I21" s="65" t="str">
        <f>IF(E21=0," ",VLOOKUP(E21,PROTOKOL!$A:$E,5,))</f>
        <v xml:space="preserve"> </v>
      </c>
      <c r="J21" s="65"/>
      <c r="K21" s="82" t="str">
        <f t="shared" si="64"/>
        <v xml:space="preserve"> </v>
      </c>
      <c r="L21" s="61" t="str">
        <f>IF(N21=0," ",VLOOKUP(N21,PROTOKOL!$A:$F,6))</f>
        <v xml:space="preserve"> </v>
      </c>
      <c r="M21" s="66"/>
      <c r="N21" s="66"/>
      <c r="O21" s="62"/>
      <c r="P21" s="63" t="str">
        <f>IF(N21=0," ",(VLOOKUP(N21,PROTOKOL!$A$1:$E$28,2))*O21)</f>
        <v xml:space="preserve"> </v>
      </c>
      <c r="Q21" s="64" t="str">
        <f t="shared" si="21"/>
        <v xml:space="preserve"> </v>
      </c>
      <c r="R21" s="65" t="str">
        <f>IF(N21=0," ",VLOOKUP(N21,PROTOKOL!$A:$E,5,))</f>
        <v xml:space="preserve"> </v>
      </c>
      <c r="S21" s="82" t="str">
        <f t="shared" si="65"/>
        <v xml:space="preserve"> </v>
      </c>
      <c r="T21" s="65">
        <f t="shared" si="66"/>
        <v>0</v>
      </c>
      <c r="U21" s="82" t="str">
        <f t="shared" si="67"/>
        <v xml:space="preserve"> </v>
      </c>
      <c r="V21" s="185" t="str">
        <f>IF(F20+F21+F22=7.5,"ü","û")</f>
        <v>û</v>
      </c>
      <c r="W21" s="207">
        <v>31</v>
      </c>
      <c r="X21" s="226"/>
      <c r="Y21" s="61" t="str">
        <f>IF(AA21=0," ",VLOOKUP(AA21,PROTOKOL!$A:$F,6))</f>
        <v xml:space="preserve"> </v>
      </c>
      <c r="Z21" s="62"/>
      <c r="AA21" s="62"/>
      <c r="AB21" s="62"/>
      <c r="AC21" s="63" t="str">
        <f>IF(AA21=0," ",(VLOOKUP(AA21,PROTOKOL!$A$1:$E$28,2))*AB21)</f>
        <v xml:space="preserve"> </v>
      </c>
      <c r="AD21" s="64" t="str">
        <f t="shared" si="22"/>
        <v xml:space="preserve"> </v>
      </c>
      <c r="AE21" s="65" t="str">
        <f>IF(AA21=0," ",VLOOKUP(AA21,PROTOKOL!$A:$E,5,))</f>
        <v xml:space="preserve"> </v>
      </c>
      <c r="AF21" s="65"/>
      <c r="AG21" s="82" t="str">
        <f t="shared" si="68"/>
        <v xml:space="preserve"> </v>
      </c>
      <c r="AH21" s="61" t="str">
        <f>IF(AJ21=0," ",VLOOKUP(AJ21,PROTOKOL!$A:$F,6))</f>
        <v xml:space="preserve"> </v>
      </c>
      <c r="AI21" s="66"/>
      <c r="AJ21" s="66"/>
      <c r="AK21" s="62"/>
      <c r="AL21" s="63" t="str">
        <f>IF(AJ21=0," ",(VLOOKUP(AJ21,PROTOKOL!$A$1:$E$28,2))*AK21)</f>
        <v xml:space="preserve"> </v>
      </c>
      <c r="AM21" s="64" t="str">
        <f t="shared" si="23"/>
        <v xml:space="preserve"> </v>
      </c>
      <c r="AN21" s="65" t="str">
        <f>IF(AJ21=0," ",VLOOKUP(AJ21,PROTOKOL!$A:$E,5,))</f>
        <v xml:space="preserve"> </v>
      </c>
      <c r="AO21" s="82" t="str">
        <f t="shared" si="69"/>
        <v xml:space="preserve"> </v>
      </c>
      <c r="AP21" s="65">
        <f t="shared" si="70"/>
        <v>0</v>
      </c>
      <c r="AQ21" s="82" t="str">
        <f t="shared" si="71"/>
        <v xml:space="preserve"> </v>
      </c>
      <c r="AR21" s="185" t="str">
        <f>IF(AB20+AB21+AB22=7.5,"ü","û")</f>
        <v>û</v>
      </c>
      <c r="AS21" s="207">
        <v>31</v>
      </c>
      <c r="AT21" s="226"/>
      <c r="AU21" s="61" t="str">
        <f>IF(AW21=0," ",VLOOKUP(AW21,PROTOKOL!$A:$F,6))</f>
        <v xml:space="preserve"> </v>
      </c>
      <c r="AV21" s="62"/>
      <c r="AW21" s="62"/>
      <c r="AX21" s="62"/>
      <c r="AY21" s="63" t="str">
        <f>IF(AW21=0," ",(VLOOKUP(AW21,PROTOKOL!$A$1:$E$28,2))*AX21)</f>
        <v xml:space="preserve"> </v>
      </c>
      <c r="AZ21" s="64" t="str">
        <f t="shared" si="24"/>
        <v xml:space="preserve"> </v>
      </c>
      <c r="BA21" s="65" t="str">
        <f>IF(AW21=0," ",VLOOKUP(AW21,PROTOKOL!$A:$E,5,))</f>
        <v xml:space="preserve"> </v>
      </c>
      <c r="BB21" s="65"/>
      <c r="BC21" s="82" t="str">
        <f t="shared" si="72"/>
        <v xml:space="preserve"> </v>
      </c>
      <c r="BD21" s="61" t="str">
        <f>IF(BF21=0," ",VLOOKUP(BF21,PROTOKOL!$A:$F,6))</f>
        <v xml:space="preserve"> </v>
      </c>
      <c r="BE21" s="66"/>
      <c r="BF21" s="66"/>
      <c r="BG21" s="62"/>
      <c r="BH21" s="63" t="str">
        <f>IF(BF21=0," ",(VLOOKUP(BF21,PROTOKOL!$A$1:$E$28,2))*BG21)</f>
        <v xml:space="preserve"> </v>
      </c>
      <c r="BI21" s="64" t="str">
        <f t="shared" si="25"/>
        <v xml:space="preserve"> </v>
      </c>
      <c r="BJ21" s="65" t="str">
        <f>IF(BF21=0," ",VLOOKUP(BF21,PROTOKOL!$A:$E,5,))</f>
        <v xml:space="preserve"> </v>
      </c>
      <c r="BK21" s="82" t="str">
        <f t="shared" si="73"/>
        <v xml:space="preserve"> </v>
      </c>
      <c r="BL21" s="65">
        <f t="shared" si="74"/>
        <v>0</v>
      </c>
      <c r="BM21" s="82" t="str">
        <f t="shared" si="75"/>
        <v xml:space="preserve"> </v>
      </c>
      <c r="BN21" s="185" t="str">
        <f t="shared" ref="BN21" si="232">IF(AX20+AX21+AX22=7.5,"ü","û")</f>
        <v>û</v>
      </c>
      <c r="BO21" s="207">
        <v>31</v>
      </c>
      <c r="BP21" s="226"/>
      <c r="BQ21" s="61" t="str">
        <f>IF(BS21=0," ",VLOOKUP(BS21,PROTOKOL!$A:$F,6))</f>
        <v xml:space="preserve"> </v>
      </c>
      <c r="BR21" s="62"/>
      <c r="BS21" s="62"/>
      <c r="BT21" s="62"/>
      <c r="BU21" s="63" t="str">
        <f>IF(BS21=0," ",(VLOOKUP(BS21,PROTOKOL!$A$1:$E$28,2))*BT21)</f>
        <v xml:space="preserve"> </v>
      </c>
      <c r="BV21" s="64" t="str">
        <f t="shared" si="26"/>
        <v xml:space="preserve"> </v>
      </c>
      <c r="BW21" s="65" t="str">
        <f>IF(BS21=0," ",VLOOKUP(BS21,PROTOKOL!$A:$E,5,))</f>
        <v xml:space="preserve"> </v>
      </c>
      <c r="BX21" s="65"/>
      <c r="BY21" s="82" t="str">
        <f t="shared" si="77"/>
        <v xml:space="preserve"> </v>
      </c>
      <c r="BZ21" s="61" t="str">
        <f>IF(CB21=0," ",VLOOKUP(CB21,PROTOKOL!$A:$F,6))</f>
        <v xml:space="preserve"> </v>
      </c>
      <c r="CA21" s="66"/>
      <c r="CB21" s="66"/>
      <c r="CC21" s="62"/>
      <c r="CD21" s="63" t="str">
        <f>IF(CB21=0," ",(VLOOKUP(CB21,PROTOKOL!$A$1:$E$28,2))*CC21)</f>
        <v xml:space="preserve"> </v>
      </c>
      <c r="CE21" s="64" t="str">
        <f t="shared" si="27"/>
        <v xml:space="preserve"> </v>
      </c>
      <c r="CF21" s="65" t="str">
        <f>IF(CB21=0," ",VLOOKUP(CB21,PROTOKOL!$A:$E,5,))</f>
        <v xml:space="preserve"> </v>
      </c>
      <c r="CG21" s="82" t="str">
        <f t="shared" si="78"/>
        <v xml:space="preserve"> </v>
      </c>
      <c r="CH21" s="65">
        <f t="shared" si="79"/>
        <v>0</v>
      </c>
      <c r="CI21" s="82" t="str">
        <f t="shared" si="80"/>
        <v xml:space="preserve"> </v>
      </c>
      <c r="CJ21" s="185" t="str">
        <f t="shared" ref="CJ21" si="233">IF(BT20+BT21+BT22=7.5,"ü","û")</f>
        <v>û</v>
      </c>
      <c r="CK21" s="207">
        <v>31</v>
      </c>
      <c r="CL21" s="226"/>
      <c r="CM21" s="61" t="str">
        <f>IF(CO21=0," ",VLOOKUP(CO21,PROTOKOL!$A:$F,6))</f>
        <v xml:space="preserve"> </v>
      </c>
      <c r="CN21" s="62"/>
      <c r="CO21" s="62"/>
      <c r="CP21" s="62"/>
      <c r="CQ21" s="63" t="str">
        <f>IF(CO21=0," ",(VLOOKUP(CO21,PROTOKOL!$A$1:$E$28,2))*CP21)</f>
        <v xml:space="preserve"> </v>
      </c>
      <c r="CR21" s="64" t="str">
        <f t="shared" si="28"/>
        <v xml:space="preserve"> </v>
      </c>
      <c r="CS21" s="65" t="str">
        <f>IF(CO21=0," ",VLOOKUP(CO21,PROTOKOL!$A:$E,5,))</f>
        <v xml:space="preserve"> </v>
      </c>
      <c r="CT21" s="65"/>
      <c r="CU21" s="82" t="str">
        <f t="shared" si="82"/>
        <v xml:space="preserve"> </v>
      </c>
      <c r="CV21" s="61" t="str">
        <f>IF(CX21=0," ",VLOOKUP(CX21,PROTOKOL!$A:$F,6))</f>
        <v xml:space="preserve"> </v>
      </c>
      <c r="CW21" s="66"/>
      <c r="CX21" s="66"/>
      <c r="CY21" s="62"/>
      <c r="CZ21" s="63" t="str">
        <f>IF(CX21=0," ",(VLOOKUP(CX21,PROTOKOL!$A$1:$E$28,2))*CY21)</f>
        <v xml:space="preserve"> </v>
      </c>
      <c r="DA21" s="64" t="str">
        <f t="shared" si="29"/>
        <v xml:space="preserve"> </v>
      </c>
      <c r="DB21" s="65" t="str">
        <f>IF(CX21=0," ",VLOOKUP(CX21,PROTOKOL!$A:$E,5,))</f>
        <v xml:space="preserve"> </v>
      </c>
      <c r="DC21" s="82" t="str">
        <f t="shared" si="83"/>
        <v xml:space="preserve"> </v>
      </c>
      <c r="DD21" s="65">
        <f t="shared" si="84"/>
        <v>0</v>
      </c>
      <c r="DE21" s="82" t="str">
        <f t="shared" si="85"/>
        <v xml:space="preserve"> </v>
      </c>
      <c r="DF21" s="185" t="str">
        <f t="shared" ref="DF21" si="234">IF(CP20+CP21+CP22=7.5,"ü","û")</f>
        <v>û</v>
      </c>
      <c r="DG21" s="207">
        <v>31</v>
      </c>
      <c r="DH21" s="226"/>
      <c r="DI21" s="61" t="str">
        <f>IF(DK21=0," ",VLOOKUP(DK21,PROTOKOL!$A:$F,6))</f>
        <v xml:space="preserve"> </v>
      </c>
      <c r="DJ21" s="62"/>
      <c r="DK21" s="62"/>
      <c r="DL21" s="62"/>
      <c r="DM21" s="63" t="str">
        <f>IF(DK21=0," ",(VLOOKUP(DK21,PROTOKOL!$A$1:$E$28,2))*DL21)</f>
        <v xml:space="preserve"> </v>
      </c>
      <c r="DN21" s="64" t="str">
        <f t="shared" si="30"/>
        <v xml:space="preserve"> </v>
      </c>
      <c r="DO21" s="65" t="str">
        <f>IF(DK21=0," ",VLOOKUP(DK21,PROTOKOL!$A:$E,5,))</f>
        <v xml:space="preserve"> </v>
      </c>
      <c r="DP21" s="65"/>
      <c r="DQ21" s="82" t="str">
        <f t="shared" si="87"/>
        <v xml:space="preserve"> </v>
      </c>
      <c r="DR21" s="61" t="str">
        <f>IF(DT21=0," ",VLOOKUP(DT21,PROTOKOL!$A:$F,6))</f>
        <v xml:space="preserve"> </v>
      </c>
      <c r="DS21" s="66"/>
      <c r="DT21" s="66"/>
      <c r="DU21" s="62"/>
      <c r="DV21" s="63" t="str">
        <f>IF(DT21=0," ",(VLOOKUP(DT21,PROTOKOL!$A$1:$E$28,2))*DU21)</f>
        <v xml:space="preserve"> </v>
      </c>
      <c r="DW21" s="64" t="str">
        <f t="shared" si="31"/>
        <v xml:space="preserve"> </v>
      </c>
      <c r="DX21" s="65" t="str">
        <f>IF(DT21=0," ",VLOOKUP(DT21,PROTOKOL!$A:$E,5,))</f>
        <v xml:space="preserve"> </v>
      </c>
      <c r="DY21" s="82" t="str">
        <f t="shared" si="88"/>
        <v xml:space="preserve"> </v>
      </c>
      <c r="DZ21" s="65">
        <f t="shared" si="89"/>
        <v>0</v>
      </c>
      <c r="EA21" s="82" t="str">
        <f t="shared" si="90"/>
        <v xml:space="preserve"> </v>
      </c>
      <c r="EB21" s="185" t="str">
        <f t="shared" ref="EB21" si="235">IF(DL20+DL21+DL22=7.5,"ü","û")</f>
        <v>û</v>
      </c>
      <c r="EC21" s="207">
        <v>31</v>
      </c>
      <c r="ED21" s="226"/>
      <c r="EE21" s="61" t="str">
        <f>IF(EG21=0," ",VLOOKUP(EG21,PROTOKOL!$A:$F,6))</f>
        <v xml:space="preserve"> </v>
      </c>
      <c r="EF21" s="62"/>
      <c r="EG21" s="62"/>
      <c r="EH21" s="62"/>
      <c r="EI21" s="63" t="str">
        <f>IF(EG21=0," ",(VLOOKUP(EG21,PROTOKOL!$A$1:$E$28,2))*EH21)</f>
        <v xml:space="preserve"> </v>
      </c>
      <c r="EJ21" s="64" t="str">
        <f t="shared" si="32"/>
        <v xml:space="preserve"> </v>
      </c>
      <c r="EK21" s="65" t="str">
        <f>IF(EG21=0," ",VLOOKUP(EG21,PROTOKOL!$A:$E,5,))</f>
        <v xml:space="preserve"> </v>
      </c>
      <c r="EL21" s="65"/>
      <c r="EM21" s="82" t="str">
        <f t="shared" si="92"/>
        <v xml:space="preserve"> </v>
      </c>
      <c r="EN21" s="61" t="str">
        <f>IF(EP21=0," ",VLOOKUP(EP21,PROTOKOL!$A:$F,6))</f>
        <v xml:space="preserve"> </v>
      </c>
      <c r="EO21" s="66"/>
      <c r="EP21" s="66"/>
      <c r="EQ21" s="62"/>
      <c r="ER21" s="63" t="str">
        <f>IF(EP21=0," ",(VLOOKUP(EP21,PROTOKOL!$A$1:$E$28,2))*EQ21)</f>
        <v xml:space="preserve"> </v>
      </c>
      <c r="ES21" s="64" t="str">
        <f t="shared" si="33"/>
        <v xml:space="preserve"> </v>
      </c>
      <c r="ET21" s="65" t="str">
        <f>IF(EP21=0," ",VLOOKUP(EP21,PROTOKOL!$A:$E,5,))</f>
        <v xml:space="preserve"> </v>
      </c>
      <c r="EU21" s="82" t="str">
        <f t="shared" si="93"/>
        <v xml:space="preserve"> </v>
      </c>
      <c r="EV21" s="65">
        <f t="shared" si="94"/>
        <v>0</v>
      </c>
      <c r="EW21" s="82" t="str">
        <f t="shared" si="95"/>
        <v xml:space="preserve"> </v>
      </c>
      <c r="EX21" s="185" t="str">
        <f t="shared" ref="EX21" si="236">IF(EH20+EH21+EH22=7.5,"ü","û")</f>
        <v>û</v>
      </c>
      <c r="EY21" s="207">
        <v>31</v>
      </c>
      <c r="EZ21" s="226"/>
      <c r="FA21" s="61" t="str">
        <f>IF(FC21=0," ",VLOOKUP(FC21,PROTOKOL!$A:$F,6))</f>
        <v xml:space="preserve"> </v>
      </c>
      <c r="FB21" s="62"/>
      <c r="FC21" s="62"/>
      <c r="FD21" s="62"/>
      <c r="FE21" s="63" t="str">
        <f>IF(FC21=0," ",(VLOOKUP(FC21,PROTOKOL!$A$1:$E$28,2))*FD21)</f>
        <v xml:space="preserve"> </v>
      </c>
      <c r="FF21" s="64" t="str">
        <f t="shared" si="34"/>
        <v xml:space="preserve"> </v>
      </c>
      <c r="FG21" s="65" t="str">
        <f>IF(FC21=0," ",VLOOKUP(FC21,PROTOKOL!$A:$E,5,))</f>
        <v xml:space="preserve"> </v>
      </c>
      <c r="FH21" s="65"/>
      <c r="FI21" s="82" t="str">
        <f t="shared" si="97"/>
        <v xml:space="preserve"> </v>
      </c>
      <c r="FJ21" s="61" t="str">
        <f>IF(FL21=0," ",VLOOKUP(FL21,PROTOKOL!$A:$F,6))</f>
        <v xml:space="preserve"> </v>
      </c>
      <c r="FK21" s="66"/>
      <c r="FL21" s="66"/>
      <c r="FM21" s="62"/>
      <c r="FN21" s="63" t="str">
        <f>IF(FL21=0," ",(VLOOKUP(FL21,PROTOKOL!$A$1:$E$28,2))*FM21)</f>
        <v xml:space="preserve"> </v>
      </c>
      <c r="FO21" s="64" t="str">
        <f t="shared" si="35"/>
        <v xml:space="preserve"> </v>
      </c>
      <c r="FP21" s="65" t="str">
        <f>IF(FL21=0," ",VLOOKUP(FL21,PROTOKOL!$A:$E,5,))</f>
        <v xml:space="preserve"> </v>
      </c>
      <c r="FQ21" s="82" t="str">
        <f t="shared" si="98"/>
        <v xml:space="preserve"> </v>
      </c>
      <c r="FR21" s="65">
        <f t="shared" si="99"/>
        <v>0</v>
      </c>
      <c r="FS21" s="82" t="str">
        <f t="shared" si="100"/>
        <v xml:space="preserve"> </v>
      </c>
      <c r="FT21" s="185" t="str">
        <f t="shared" ref="FT21" si="237">IF(FD20+FD21+FD22=7.5,"ü","û")</f>
        <v>û</v>
      </c>
      <c r="FU21" s="207">
        <v>31</v>
      </c>
      <c r="FV21" s="226"/>
      <c r="FW21" s="61" t="str">
        <f>IF(FY21=0," ",VLOOKUP(FY21,PROTOKOL!$A:$F,6))</f>
        <v xml:space="preserve"> </v>
      </c>
      <c r="FX21" s="62"/>
      <c r="FY21" s="62"/>
      <c r="FZ21" s="62"/>
      <c r="GA21" s="63" t="str">
        <f>IF(FY21=0," ",(VLOOKUP(FY21,PROTOKOL!$A$1:$E$28,2))*FZ21)</f>
        <v xml:space="preserve"> </v>
      </c>
      <c r="GB21" s="64" t="str">
        <f t="shared" si="36"/>
        <v xml:space="preserve"> </v>
      </c>
      <c r="GC21" s="65" t="str">
        <f>IF(FY21=0," ",VLOOKUP(FY21,PROTOKOL!$A:$E,5,))</f>
        <v xml:space="preserve"> </v>
      </c>
      <c r="GD21" s="65"/>
      <c r="GE21" s="82" t="str">
        <f t="shared" si="102"/>
        <v xml:space="preserve"> </v>
      </c>
      <c r="GF21" s="61" t="str">
        <f>IF(GH21=0," ",VLOOKUP(GH21,PROTOKOL!$A:$F,6))</f>
        <v xml:space="preserve"> </v>
      </c>
      <c r="GG21" s="66"/>
      <c r="GH21" s="66"/>
      <c r="GI21" s="62"/>
      <c r="GJ21" s="63" t="str">
        <f>IF(GH21=0," ",(VLOOKUP(GH21,PROTOKOL!$A$1:$E$28,2))*GI21)</f>
        <v xml:space="preserve"> </v>
      </c>
      <c r="GK21" s="64" t="str">
        <f t="shared" si="37"/>
        <v xml:space="preserve"> </v>
      </c>
      <c r="GL21" s="65" t="str">
        <f>IF(GH21=0," ",VLOOKUP(GH21,PROTOKOL!$A:$E,5,))</f>
        <v xml:space="preserve"> </v>
      </c>
      <c r="GM21" s="82" t="str">
        <f t="shared" si="103"/>
        <v xml:space="preserve"> </v>
      </c>
      <c r="GN21" s="65">
        <f t="shared" si="104"/>
        <v>0</v>
      </c>
      <c r="GO21" s="82" t="str">
        <f t="shared" si="105"/>
        <v xml:space="preserve"> </v>
      </c>
      <c r="GP21" s="185" t="str">
        <f t="shared" ref="GP21" si="238">IF(FZ20+FZ21+FZ22=7.5,"ü","û")</f>
        <v>û</v>
      </c>
      <c r="GQ21" s="207">
        <v>31</v>
      </c>
      <c r="GR21" s="226"/>
      <c r="GS21" s="61" t="str">
        <f>IF(GU21=0," ",VLOOKUP(GU21,PROTOKOL!$A:$F,6))</f>
        <v xml:space="preserve"> </v>
      </c>
      <c r="GT21" s="62"/>
      <c r="GU21" s="62"/>
      <c r="GV21" s="62"/>
      <c r="GW21" s="63" t="str">
        <f>IF(GU21=0," ",(VLOOKUP(GU21,PROTOKOL!$A$1:$E$28,2))*GV21)</f>
        <v xml:space="preserve"> </v>
      </c>
      <c r="GX21" s="64" t="str">
        <f t="shared" si="38"/>
        <v xml:space="preserve"> </v>
      </c>
      <c r="GY21" s="65" t="str">
        <f>IF(GU21=0," ",VLOOKUP(GU21,PROTOKOL!$A:$E,5,))</f>
        <v xml:space="preserve"> </v>
      </c>
      <c r="GZ21" s="65"/>
      <c r="HA21" s="82" t="str">
        <f t="shared" si="107"/>
        <v xml:space="preserve"> </v>
      </c>
      <c r="HB21" s="61" t="str">
        <f>IF(HD21=0," ",VLOOKUP(HD21,PROTOKOL!$A:$F,6))</f>
        <v xml:space="preserve"> </v>
      </c>
      <c r="HC21" s="66"/>
      <c r="HD21" s="66"/>
      <c r="HE21" s="62"/>
      <c r="HF21" s="63" t="str">
        <f>IF(HD21=0," ",(VLOOKUP(HD21,PROTOKOL!$A$1:$E$28,2))*HE21)</f>
        <v xml:space="preserve"> </v>
      </c>
      <c r="HG21" s="64" t="str">
        <f t="shared" si="39"/>
        <v xml:space="preserve"> </v>
      </c>
      <c r="HH21" s="65" t="str">
        <f>IF(HD21=0," ",VLOOKUP(HD21,PROTOKOL!$A:$E,5,))</f>
        <v xml:space="preserve"> </v>
      </c>
      <c r="HI21" s="82" t="str">
        <f t="shared" si="108"/>
        <v xml:space="preserve"> </v>
      </c>
      <c r="HJ21" s="65">
        <f t="shared" si="109"/>
        <v>0</v>
      </c>
      <c r="HK21" s="82" t="str">
        <f t="shared" si="110"/>
        <v xml:space="preserve"> </v>
      </c>
      <c r="HL21" s="185" t="str">
        <f t="shared" ref="HL21" si="239">IF(GV20+GV21+GV22=7.5,"ü","û")</f>
        <v>û</v>
      </c>
      <c r="HM21" s="207">
        <v>31</v>
      </c>
      <c r="HN21" s="226"/>
      <c r="HO21" s="61" t="str">
        <f>IF(HQ21=0," ",VLOOKUP(HQ21,PROTOKOL!$A:$F,6))</f>
        <v xml:space="preserve"> </v>
      </c>
      <c r="HP21" s="62"/>
      <c r="HQ21" s="62"/>
      <c r="HR21" s="62"/>
      <c r="HS21" s="63" t="str">
        <f>IF(HQ21=0," ",(VLOOKUP(HQ21,PROTOKOL!$A$1:$E$28,2))*HR21)</f>
        <v xml:space="preserve"> </v>
      </c>
      <c r="HT21" s="64" t="str">
        <f t="shared" si="40"/>
        <v xml:space="preserve"> </v>
      </c>
      <c r="HU21" s="65" t="str">
        <f>IF(HQ21=0," ",VLOOKUP(HQ21,PROTOKOL!$A:$E,5,))</f>
        <v xml:space="preserve"> </v>
      </c>
      <c r="HV21" s="65"/>
      <c r="HW21" s="82" t="str">
        <f t="shared" si="112"/>
        <v xml:space="preserve"> </v>
      </c>
      <c r="HX21" s="61" t="str">
        <f>IF(HZ21=0," ",VLOOKUP(HZ21,PROTOKOL!$A:$F,6))</f>
        <v xml:space="preserve"> </v>
      </c>
      <c r="HY21" s="66"/>
      <c r="HZ21" s="66"/>
      <c r="IA21" s="62"/>
      <c r="IB21" s="63" t="str">
        <f>IF(HZ21=0," ",(VLOOKUP(HZ21,PROTOKOL!$A$1:$E$28,2))*IA21)</f>
        <v xml:space="preserve"> </v>
      </c>
      <c r="IC21" s="64" t="str">
        <f t="shared" si="41"/>
        <v xml:space="preserve"> </v>
      </c>
      <c r="ID21" s="65" t="str">
        <f>IF(HZ21=0," ",VLOOKUP(HZ21,PROTOKOL!$A:$E,5,))</f>
        <v xml:space="preserve"> </v>
      </c>
      <c r="IE21" s="82" t="str">
        <f t="shared" si="113"/>
        <v xml:space="preserve"> </v>
      </c>
      <c r="IF21" s="65">
        <f t="shared" si="114"/>
        <v>0</v>
      </c>
      <c r="IG21" s="82" t="str">
        <f t="shared" si="115"/>
        <v xml:space="preserve"> </v>
      </c>
      <c r="IH21" s="185" t="str">
        <f t="shared" ref="IH21" si="240">IF(HR20+HR21+HR22=7.5,"ü","û")</f>
        <v>û</v>
      </c>
      <c r="II21" s="207">
        <v>31</v>
      </c>
      <c r="IJ21" s="226"/>
      <c r="IK21" s="61" t="str">
        <f>IF(IM21=0," ",VLOOKUP(IM21,PROTOKOL!$A:$F,6))</f>
        <v xml:space="preserve"> </v>
      </c>
      <c r="IL21" s="62"/>
      <c r="IM21" s="62"/>
      <c r="IN21" s="62"/>
      <c r="IO21" s="63" t="str">
        <f>IF(IM21=0," ",(VLOOKUP(IM21,PROTOKOL!$A$1:$E$28,2))*IN21)</f>
        <v xml:space="preserve"> </v>
      </c>
      <c r="IP21" s="64" t="str">
        <f t="shared" si="42"/>
        <v xml:space="preserve"> </v>
      </c>
      <c r="IQ21" s="65" t="str">
        <f>IF(IM21=0," ",VLOOKUP(IM21,PROTOKOL!$A:$E,5,))</f>
        <v xml:space="preserve"> </v>
      </c>
      <c r="IR21" s="65"/>
      <c r="IS21" s="82" t="str">
        <f t="shared" si="117"/>
        <v xml:space="preserve"> </v>
      </c>
      <c r="IT21" s="61" t="str">
        <f>IF(IV21=0," ",VLOOKUP(IV21,PROTOKOL!$A:$F,6))</f>
        <v xml:space="preserve"> </v>
      </c>
      <c r="IU21" s="66"/>
      <c r="IV21" s="66"/>
      <c r="IW21" s="62"/>
      <c r="IX21" s="63" t="str">
        <f>IF(IV21=0," ",(VLOOKUP(IV21,PROTOKOL!$A$1:$E$28,2))*IW21)</f>
        <v xml:space="preserve"> </v>
      </c>
      <c r="IY21" s="64" t="str">
        <f t="shared" si="43"/>
        <v xml:space="preserve"> </v>
      </c>
      <c r="IZ21" s="65" t="str">
        <f>IF(IV21=0," ",VLOOKUP(IV21,PROTOKOL!$A:$E,5,))</f>
        <v xml:space="preserve"> </v>
      </c>
      <c r="JA21" s="82" t="str">
        <f t="shared" si="118"/>
        <v xml:space="preserve"> </v>
      </c>
      <c r="JB21" s="65">
        <f t="shared" si="119"/>
        <v>0</v>
      </c>
      <c r="JC21" s="82" t="str">
        <f t="shared" si="120"/>
        <v xml:space="preserve"> </v>
      </c>
      <c r="JD21" s="185" t="str">
        <f t="shared" ref="JD21" si="241">IF(IN20+IN21+IN22=7.5,"ü","û")</f>
        <v>û</v>
      </c>
      <c r="JE21" s="207">
        <v>31</v>
      </c>
      <c r="JF21" s="226"/>
      <c r="JG21" s="61" t="str">
        <f>IF(JI21=0," ",VLOOKUP(JI21,PROTOKOL!$A:$F,6))</f>
        <v xml:space="preserve"> </v>
      </c>
      <c r="JH21" s="62"/>
      <c r="JI21" s="62"/>
      <c r="JJ21" s="62"/>
      <c r="JK21" s="63" t="str">
        <f>IF(JI21=0," ",(VLOOKUP(JI21,PROTOKOL!$A$1:$E$28,2))*JJ21)</f>
        <v xml:space="preserve"> </v>
      </c>
      <c r="JL21" s="64" t="str">
        <f t="shared" si="44"/>
        <v xml:space="preserve"> </v>
      </c>
      <c r="JM21" s="65" t="str">
        <f>IF(JI21=0," ",VLOOKUP(JI21,PROTOKOL!$A:$E,5,))</f>
        <v xml:space="preserve"> </v>
      </c>
      <c r="JN21" s="65"/>
      <c r="JO21" s="82" t="str">
        <f t="shared" si="122"/>
        <v xml:space="preserve"> </v>
      </c>
      <c r="JP21" s="61" t="str">
        <f>IF(JR21=0," ",VLOOKUP(JR21,PROTOKOL!$A:$F,6))</f>
        <v xml:space="preserve"> </v>
      </c>
      <c r="JQ21" s="66"/>
      <c r="JR21" s="66"/>
      <c r="JS21" s="62"/>
      <c r="JT21" s="63" t="str">
        <f>IF(JR21=0," ",(VLOOKUP(JR21,PROTOKOL!$A$1:$E$28,2))*JS21)</f>
        <v xml:space="preserve"> </v>
      </c>
      <c r="JU21" s="64" t="str">
        <f t="shared" si="45"/>
        <v xml:space="preserve"> </v>
      </c>
      <c r="JV21" s="65" t="str">
        <f>IF(JR21=0," ",VLOOKUP(JR21,PROTOKOL!$A:$E,5,))</f>
        <v xml:space="preserve"> </v>
      </c>
      <c r="JW21" s="82" t="str">
        <f t="shared" si="123"/>
        <v xml:space="preserve"> </v>
      </c>
      <c r="JX21" s="65">
        <f t="shared" si="124"/>
        <v>0</v>
      </c>
      <c r="JY21" s="82" t="str">
        <f t="shared" si="125"/>
        <v xml:space="preserve"> </v>
      </c>
      <c r="JZ21" s="185" t="str">
        <f t="shared" ref="JZ21" si="242">IF(JJ20+JJ21+JJ22=7.5,"ü","û")</f>
        <v>û</v>
      </c>
      <c r="KA21" s="207">
        <v>31</v>
      </c>
      <c r="KB21" s="226"/>
      <c r="KC21" s="61" t="str">
        <f>IF(KE21=0," ",VLOOKUP(KE21,PROTOKOL!$A:$F,6))</f>
        <v xml:space="preserve"> </v>
      </c>
      <c r="KD21" s="62"/>
      <c r="KE21" s="62"/>
      <c r="KF21" s="62"/>
      <c r="KG21" s="63" t="str">
        <f>IF(KE21=0," ",(VLOOKUP(KE21,PROTOKOL!$A$1:$E$28,2))*KF21)</f>
        <v xml:space="preserve"> </v>
      </c>
      <c r="KH21" s="64" t="str">
        <f t="shared" si="46"/>
        <v xml:space="preserve"> </v>
      </c>
      <c r="KI21" s="65" t="str">
        <f>IF(KE21=0," ",VLOOKUP(KE21,PROTOKOL!$A:$E,5,))</f>
        <v xml:space="preserve"> </v>
      </c>
      <c r="KJ21" s="65"/>
      <c r="KK21" s="82" t="str">
        <f t="shared" si="127"/>
        <v xml:space="preserve"> </v>
      </c>
      <c r="KL21" s="61" t="str">
        <f>IF(KN21=0," ",VLOOKUP(KN21,PROTOKOL!$A:$F,6))</f>
        <v xml:space="preserve"> </v>
      </c>
      <c r="KM21" s="66"/>
      <c r="KN21" s="66"/>
      <c r="KO21" s="62"/>
      <c r="KP21" s="63" t="str">
        <f>IF(KN21=0," ",(VLOOKUP(KN21,PROTOKOL!$A$1:$E$28,2))*KO21)</f>
        <v xml:space="preserve"> </v>
      </c>
      <c r="KQ21" s="64" t="str">
        <f t="shared" si="47"/>
        <v xml:space="preserve"> </v>
      </c>
      <c r="KR21" s="65" t="str">
        <f>IF(KN21=0," ",VLOOKUP(KN21,PROTOKOL!$A:$E,5,))</f>
        <v xml:space="preserve"> </v>
      </c>
      <c r="KS21" s="82" t="str">
        <f t="shared" si="128"/>
        <v xml:space="preserve"> </v>
      </c>
      <c r="KT21" s="65">
        <f t="shared" si="129"/>
        <v>0</v>
      </c>
      <c r="KU21" s="82" t="str">
        <f t="shared" si="130"/>
        <v xml:space="preserve"> </v>
      </c>
      <c r="KV21" s="185" t="str">
        <f t="shared" ref="KV21" si="243">IF(KF20+KF21+KF22=7.5,"ü","û")</f>
        <v>û</v>
      </c>
      <c r="KW21" s="207">
        <v>31</v>
      </c>
      <c r="KX21" s="226"/>
      <c r="KY21" s="61" t="str">
        <f>IF(LA21=0," ",VLOOKUP(LA21,PROTOKOL!$A:$F,6))</f>
        <v xml:space="preserve"> </v>
      </c>
      <c r="KZ21" s="62"/>
      <c r="LA21" s="62"/>
      <c r="LB21" s="62"/>
      <c r="LC21" s="63" t="str">
        <f>IF(LA21=0," ",(VLOOKUP(LA21,PROTOKOL!$A$1:$E$28,2))*LB21)</f>
        <v xml:space="preserve"> </v>
      </c>
      <c r="LD21" s="64" t="str">
        <f t="shared" si="48"/>
        <v xml:space="preserve"> </v>
      </c>
      <c r="LE21" s="65" t="str">
        <f>IF(LA21=0," ",VLOOKUP(LA21,PROTOKOL!$A:$E,5,))</f>
        <v xml:space="preserve"> </v>
      </c>
      <c r="LF21" s="65"/>
      <c r="LG21" s="82" t="str">
        <f t="shared" si="132"/>
        <v xml:space="preserve"> </v>
      </c>
      <c r="LH21" s="61" t="str">
        <f>IF(LJ21=0," ",VLOOKUP(LJ21,PROTOKOL!$A:$F,6))</f>
        <v xml:space="preserve"> </v>
      </c>
      <c r="LI21" s="66"/>
      <c r="LJ21" s="66"/>
      <c r="LK21" s="62"/>
      <c r="LL21" s="63" t="str">
        <f>IF(LJ21=0," ",(VLOOKUP(LJ21,PROTOKOL!$A$1:$E$28,2))*LK21)</f>
        <v xml:space="preserve"> </v>
      </c>
      <c r="LM21" s="64" t="str">
        <f t="shared" si="49"/>
        <v xml:space="preserve"> </v>
      </c>
      <c r="LN21" s="65" t="str">
        <f>IF(LJ21=0," ",VLOOKUP(LJ21,PROTOKOL!$A:$E,5,))</f>
        <v xml:space="preserve"> </v>
      </c>
      <c r="LO21" s="82" t="str">
        <f t="shared" si="133"/>
        <v xml:space="preserve"> </v>
      </c>
      <c r="LP21" s="65">
        <f t="shared" si="134"/>
        <v>0</v>
      </c>
      <c r="LQ21" s="82" t="str">
        <f t="shared" si="135"/>
        <v xml:space="preserve"> </v>
      </c>
      <c r="LR21" s="185" t="str">
        <f t="shared" ref="LR21" si="244">IF(LB20+LB21+LB22=7.5,"ü","û")</f>
        <v>û</v>
      </c>
      <c r="LS21" s="207">
        <v>31</v>
      </c>
      <c r="LT21" s="226"/>
      <c r="LU21" s="61" t="str">
        <f>IF(LW21=0," ",VLOOKUP(LW21,PROTOKOL!$A:$F,6))</f>
        <v xml:space="preserve"> </v>
      </c>
      <c r="LV21" s="62"/>
      <c r="LW21" s="62"/>
      <c r="LX21" s="62"/>
      <c r="LY21" s="63" t="str">
        <f>IF(LW21=0," ",(VLOOKUP(LW21,PROTOKOL!$A$1:$E$28,2))*LX21)</f>
        <v xml:space="preserve"> </v>
      </c>
      <c r="LZ21" s="64" t="str">
        <f t="shared" si="50"/>
        <v xml:space="preserve"> </v>
      </c>
      <c r="MA21" s="65" t="str">
        <f>IF(LW21=0," ",VLOOKUP(LW21,PROTOKOL!$A:$E,5,))</f>
        <v xml:space="preserve"> </v>
      </c>
      <c r="MB21" s="65"/>
      <c r="MC21" s="82" t="str">
        <f t="shared" si="137"/>
        <v xml:space="preserve"> </v>
      </c>
      <c r="MD21" s="61" t="str">
        <f>IF(MF21=0," ",VLOOKUP(MF21,PROTOKOL!$A:$F,6))</f>
        <v xml:space="preserve"> </v>
      </c>
      <c r="ME21" s="66"/>
      <c r="MF21" s="66"/>
      <c r="MG21" s="62"/>
      <c r="MH21" s="63" t="str">
        <f>IF(MF21=0," ",(VLOOKUP(MF21,PROTOKOL!$A$1:$E$28,2))*MG21)</f>
        <v xml:space="preserve"> </v>
      </c>
      <c r="MI21" s="64" t="str">
        <f t="shared" si="51"/>
        <v xml:space="preserve"> </v>
      </c>
      <c r="MJ21" s="65" t="str">
        <f>IF(MF21=0," ",VLOOKUP(MF21,PROTOKOL!$A:$E,5,))</f>
        <v xml:space="preserve"> </v>
      </c>
      <c r="MK21" s="82" t="str">
        <f t="shared" si="138"/>
        <v xml:space="preserve"> </v>
      </c>
      <c r="ML21" s="65">
        <f t="shared" si="139"/>
        <v>0</v>
      </c>
      <c r="MM21" s="82" t="str">
        <f t="shared" si="140"/>
        <v xml:space="preserve"> </v>
      </c>
      <c r="MN21" s="185" t="str">
        <f t="shared" ref="MN21" si="245">IF(LX20+LX21+LX22=7.5,"ü","û")</f>
        <v>û</v>
      </c>
      <c r="MO21" s="207">
        <v>31</v>
      </c>
      <c r="MP21" s="226"/>
      <c r="MQ21" s="61" t="str">
        <f>IF(MS21=0," ",VLOOKUP(MS21,PROTOKOL!$A:$F,6))</f>
        <v xml:space="preserve"> </v>
      </c>
      <c r="MR21" s="62"/>
      <c r="MS21" s="62"/>
      <c r="MT21" s="62"/>
      <c r="MU21" s="63" t="str">
        <f>IF(MS21=0," ",(VLOOKUP(MS21,PROTOKOL!$A$1:$E$28,2))*MT21)</f>
        <v xml:space="preserve"> </v>
      </c>
      <c r="MV21" s="64" t="str">
        <f t="shared" si="52"/>
        <v xml:space="preserve"> </v>
      </c>
      <c r="MW21" s="65" t="str">
        <f>IF(MS21=0," ",VLOOKUP(MS21,PROTOKOL!$A:$E,5,))</f>
        <v xml:space="preserve"> </v>
      </c>
      <c r="MX21" s="65"/>
      <c r="MY21" s="82" t="str">
        <f t="shared" si="142"/>
        <v xml:space="preserve"> </v>
      </c>
      <c r="MZ21" s="61" t="str">
        <f>IF(NB21=0," ",VLOOKUP(NB21,PROTOKOL!$A:$F,6))</f>
        <v xml:space="preserve"> </v>
      </c>
      <c r="NA21" s="66"/>
      <c r="NB21" s="66"/>
      <c r="NC21" s="62"/>
      <c r="ND21" s="63" t="str">
        <f>IF(NB21=0," ",(VLOOKUP(NB21,PROTOKOL!$A$1:$E$28,2))*NC21)</f>
        <v xml:space="preserve"> </v>
      </c>
      <c r="NE21" s="64" t="str">
        <f t="shared" si="53"/>
        <v xml:space="preserve"> </v>
      </c>
      <c r="NF21" s="65" t="str">
        <f>IF(NB21=0," ",VLOOKUP(NB21,PROTOKOL!$A:$E,5,))</f>
        <v xml:space="preserve"> </v>
      </c>
      <c r="NG21" s="82" t="str">
        <f t="shared" si="143"/>
        <v xml:space="preserve"> </v>
      </c>
      <c r="NH21" s="65">
        <f t="shared" si="144"/>
        <v>0</v>
      </c>
      <c r="NI21" s="82" t="str">
        <f t="shared" si="145"/>
        <v xml:space="preserve"> </v>
      </c>
      <c r="NJ21" s="185" t="str">
        <f t="shared" ref="NJ21" si="246">IF(MT20+MT21+MT22=7.5,"ü","û")</f>
        <v>û</v>
      </c>
      <c r="NK21" s="207">
        <v>31</v>
      </c>
      <c r="NL21" s="226"/>
      <c r="NM21" s="61" t="str">
        <f>IF(NO21=0," ",VLOOKUP(NO21,PROTOKOL!$A:$F,6))</f>
        <v xml:space="preserve"> </v>
      </c>
      <c r="NN21" s="62"/>
      <c r="NO21" s="62"/>
      <c r="NP21" s="62"/>
      <c r="NQ21" s="63" t="str">
        <f>IF(NO21=0," ",(VLOOKUP(NO21,PROTOKOL!$A$1:$E$28,2))*NP21)</f>
        <v xml:space="preserve"> </v>
      </c>
      <c r="NR21" s="64" t="str">
        <f t="shared" si="54"/>
        <v xml:space="preserve"> </v>
      </c>
      <c r="NS21" s="65" t="str">
        <f>IF(NO21=0," ",VLOOKUP(NO21,PROTOKOL!$A:$E,5,))</f>
        <v xml:space="preserve"> </v>
      </c>
      <c r="NT21" s="65"/>
      <c r="NU21" s="82" t="str">
        <f t="shared" si="147"/>
        <v xml:space="preserve"> </v>
      </c>
      <c r="NV21" s="61" t="str">
        <f>IF(NX21=0," ",VLOOKUP(NX21,PROTOKOL!$A:$F,6))</f>
        <v xml:space="preserve"> </v>
      </c>
      <c r="NW21" s="66"/>
      <c r="NX21" s="66"/>
      <c r="NY21" s="62"/>
      <c r="NZ21" s="63" t="str">
        <f>IF(NX21=0," ",(VLOOKUP(NX21,PROTOKOL!$A$1:$E$28,2))*NY21)</f>
        <v xml:space="preserve"> </v>
      </c>
      <c r="OA21" s="64" t="str">
        <f t="shared" si="55"/>
        <v xml:space="preserve"> </v>
      </c>
      <c r="OB21" s="65" t="str">
        <f>IF(NX21=0," ",VLOOKUP(NX21,PROTOKOL!$A:$E,5,))</f>
        <v xml:space="preserve"> </v>
      </c>
      <c r="OC21" s="82" t="str">
        <f t="shared" si="148"/>
        <v xml:space="preserve"> </v>
      </c>
      <c r="OD21" s="65">
        <f t="shared" si="149"/>
        <v>0</v>
      </c>
      <c r="OE21" s="82" t="str">
        <f t="shared" si="150"/>
        <v xml:space="preserve"> </v>
      </c>
      <c r="OF21" s="185" t="str">
        <f t="shared" ref="OF21" si="247">IF(NP20+NP21+NP22=7.5,"ü","û")</f>
        <v>û</v>
      </c>
      <c r="OG21" s="207">
        <v>31</v>
      </c>
      <c r="OH21" s="226"/>
      <c r="OI21" s="61" t="str">
        <f>IF(OK21=0," ",VLOOKUP(OK21,PROTOKOL!$A:$F,6))</f>
        <v xml:space="preserve"> </v>
      </c>
      <c r="OJ21" s="62"/>
      <c r="OK21" s="62"/>
      <c r="OL21" s="62"/>
      <c r="OM21" s="63" t="str">
        <f>IF(OK21=0," ",(VLOOKUP(OK21,PROTOKOL!$A$1:$E$28,2))*OL21)</f>
        <v xml:space="preserve"> </v>
      </c>
      <c r="ON21" s="64" t="str">
        <f t="shared" si="56"/>
        <v xml:space="preserve"> </v>
      </c>
      <c r="OO21" s="65" t="str">
        <f>IF(OK21=0," ",VLOOKUP(OK21,PROTOKOL!$A:$E,5,))</f>
        <v xml:space="preserve"> </v>
      </c>
      <c r="OP21" s="65"/>
      <c r="OQ21" s="82" t="str">
        <f t="shared" si="152"/>
        <v xml:space="preserve"> </v>
      </c>
      <c r="OR21" s="61" t="str">
        <f>IF(OT21=0," ",VLOOKUP(OT21,PROTOKOL!$A:$F,6))</f>
        <v xml:space="preserve"> </v>
      </c>
      <c r="OS21" s="66"/>
      <c r="OT21" s="66"/>
      <c r="OU21" s="62"/>
      <c r="OV21" s="63" t="str">
        <f>IF(OT21=0," ",(VLOOKUP(OT21,PROTOKOL!$A$1:$E$28,2))*OU21)</f>
        <v xml:space="preserve"> </v>
      </c>
      <c r="OW21" s="64" t="str">
        <f t="shared" si="57"/>
        <v xml:space="preserve"> </v>
      </c>
      <c r="OX21" s="65" t="str">
        <f>IF(OT21=0," ",VLOOKUP(OT21,PROTOKOL!$A:$E,5,))</f>
        <v xml:space="preserve"> </v>
      </c>
      <c r="OY21" s="82" t="str">
        <f t="shared" si="153"/>
        <v xml:space="preserve"> </v>
      </c>
      <c r="OZ21" s="65">
        <f t="shared" si="154"/>
        <v>0</v>
      </c>
      <c r="PA21" s="82" t="str">
        <f t="shared" si="155"/>
        <v xml:space="preserve"> </v>
      </c>
      <c r="PB21" s="185" t="str">
        <f t="shared" ref="PB21" si="248">IF(OL20+OL21+OL22=7.5,"ü","û")</f>
        <v>û</v>
      </c>
      <c r="PC21" s="207">
        <v>31</v>
      </c>
      <c r="PD21" s="226"/>
      <c r="PE21" s="61" t="str">
        <f>IF(PG21=0," ",VLOOKUP(PG21,PROTOKOL!$A:$F,6))</f>
        <v xml:space="preserve"> </v>
      </c>
      <c r="PF21" s="62"/>
      <c r="PG21" s="62"/>
      <c r="PH21" s="62"/>
      <c r="PI21" s="63" t="str">
        <f>IF(PG21=0," ",(VLOOKUP(PG21,PROTOKOL!$A$1:$E$28,2))*PH21)</f>
        <v xml:space="preserve"> </v>
      </c>
      <c r="PJ21" s="64" t="str">
        <f t="shared" si="58"/>
        <v xml:space="preserve"> </v>
      </c>
      <c r="PK21" s="65" t="str">
        <f>IF(PG21=0," ",VLOOKUP(PG21,PROTOKOL!$A:$E,5,))</f>
        <v xml:space="preserve"> </v>
      </c>
      <c r="PL21" s="65"/>
      <c r="PM21" s="82" t="str">
        <f t="shared" si="157"/>
        <v xml:space="preserve"> </v>
      </c>
      <c r="PN21" s="61" t="str">
        <f>IF(PP21=0," ",VLOOKUP(PP21,PROTOKOL!$A:$F,6))</f>
        <v xml:space="preserve"> </v>
      </c>
      <c r="PO21" s="66"/>
      <c r="PP21" s="66"/>
      <c r="PQ21" s="62"/>
      <c r="PR21" s="63" t="str">
        <f>IF(PP21=0," ",(VLOOKUP(PP21,PROTOKOL!$A$1:$E$28,2))*PQ21)</f>
        <v xml:space="preserve"> </v>
      </c>
      <c r="PS21" s="64" t="str">
        <f t="shared" si="59"/>
        <v xml:space="preserve"> </v>
      </c>
      <c r="PT21" s="65" t="str">
        <f>IF(PP21=0," ",VLOOKUP(PP21,PROTOKOL!$A:$E,5,))</f>
        <v xml:space="preserve"> </v>
      </c>
      <c r="PU21" s="82" t="str">
        <f t="shared" si="158"/>
        <v xml:space="preserve"> </v>
      </c>
      <c r="PV21" s="65">
        <f t="shared" si="159"/>
        <v>0</v>
      </c>
      <c r="PW21" s="82" t="str">
        <f t="shared" si="160"/>
        <v xml:space="preserve"> </v>
      </c>
      <c r="PX21" s="185" t="str">
        <f t="shared" ref="PX21" si="249">IF(PH20+PH21+PH22=7.5,"ü","û")</f>
        <v>û</v>
      </c>
      <c r="PY21" s="207">
        <v>31</v>
      </c>
      <c r="PZ21" s="226"/>
      <c r="QA21" s="61" t="str">
        <f>IF(QC21=0," ",VLOOKUP(QC21,PROTOKOL!$A:$F,6))</f>
        <v xml:space="preserve"> </v>
      </c>
      <c r="QB21" s="62"/>
      <c r="QC21" s="62"/>
      <c r="QD21" s="62"/>
      <c r="QE21" s="63" t="str">
        <f>IF(QC21=0," ",(VLOOKUP(QC21,PROTOKOL!$A$1:$E$28,2))*QD21)</f>
        <v xml:space="preserve"> </v>
      </c>
      <c r="QF21" s="64" t="str">
        <f t="shared" si="60"/>
        <v xml:space="preserve"> </v>
      </c>
      <c r="QG21" s="65" t="str">
        <f>IF(QC21=0," ",VLOOKUP(QC21,PROTOKOL!$A:$E,5,))</f>
        <v xml:space="preserve"> </v>
      </c>
      <c r="QH21" s="65"/>
      <c r="QI21" s="82" t="str">
        <f t="shared" si="162"/>
        <v xml:space="preserve"> </v>
      </c>
      <c r="QJ21" s="61" t="str">
        <f>IF(QL21=0," ",VLOOKUP(QL21,PROTOKOL!$A:$F,6))</f>
        <v xml:space="preserve"> </v>
      </c>
      <c r="QK21" s="66"/>
      <c r="QL21" s="66"/>
      <c r="QM21" s="62"/>
      <c r="QN21" s="63" t="str">
        <f>IF(QL21=0," ",(VLOOKUP(QL21,PROTOKOL!$A$1:$E$28,2))*QM21)</f>
        <v xml:space="preserve"> </v>
      </c>
      <c r="QO21" s="64" t="str">
        <f t="shared" si="61"/>
        <v xml:space="preserve"> </v>
      </c>
      <c r="QP21" s="65" t="str">
        <f>IF(QL21=0," ",VLOOKUP(QL21,PROTOKOL!$A:$E,5,))</f>
        <v xml:space="preserve"> </v>
      </c>
      <c r="QQ21" s="82" t="str">
        <f t="shared" si="163"/>
        <v xml:space="preserve"> </v>
      </c>
      <c r="QR21" s="65">
        <f t="shared" si="164"/>
        <v>0</v>
      </c>
      <c r="QS21" s="82" t="str">
        <f t="shared" si="165"/>
        <v xml:space="preserve"> </v>
      </c>
      <c r="QT21" s="185" t="str">
        <f t="shared" ref="QT21" si="250">IF(QD20+QD21+QD22=7.5,"ü","û")</f>
        <v>û</v>
      </c>
      <c r="QU21" s="207">
        <v>31</v>
      </c>
      <c r="QV21" s="226"/>
      <c r="QW21" s="61" t="str">
        <f>IF(QY21=0," ",VLOOKUP(QY21,PROTOKOL!$A:$F,6))</f>
        <v xml:space="preserve"> </v>
      </c>
      <c r="QX21" s="62"/>
      <c r="QY21" s="62"/>
      <c r="QZ21" s="62"/>
      <c r="RA21" s="63" t="str">
        <f>IF(QY21=0," ",(VLOOKUP(QY21,PROTOKOL!$A$1:$E$28,2))*QZ21)</f>
        <v xml:space="preserve"> </v>
      </c>
      <c r="RB21" s="64" t="str">
        <f t="shared" si="62"/>
        <v xml:space="preserve"> </v>
      </c>
      <c r="RC21" s="65" t="str">
        <f>IF(QY21=0," ",VLOOKUP(QY21,PROTOKOL!$A:$E,5,))</f>
        <v xml:space="preserve"> </v>
      </c>
      <c r="RD21" s="65"/>
      <c r="RE21" s="82" t="str">
        <f t="shared" si="167"/>
        <v xml:space="preserve"> </v>
      </c>
      <c r="RF21" s="61" t="str">
        <f>IF(RH21=0," ",VLOOKUP(RH21,PROTOKOL!$A:$F,6))</f>
        <v xml:space="preserve"> </v>
      </c>
      <c r="RG21" s="66"/>
      <c r="RH21" s="66"/>
      <c r="RI21" s="62"/>
      <c r="RJ21" s="63" t="str">
        <f>IF(RH21=0," ",(VLOOKUP(RH21,PROTOKOL!$A$1:$E$28,2))*RI21)</f>
        <v xml:space="preserve"> </v>
      </c>
      <c r="RK21" s="64" t="str">
        <f t="shared" si="63"/>
        <v xml:space="preserve"> </v>
      </c>
      <c r="RL21" s="65" t="str">
        <f>IF(RH21=0," ",VLOOKUP(RH21,PROTOKOL!$A:$E,5,))</f>
        <v xml:space="preserve"> </v>
      </c>
      <c r="RM21" s="82" t="str">
        <f t="shared" si="168"/>
        <v xml:space="preserve"> </v>
      </c>
      <c r="RN21" s="65">
        <f t="shared" si="169"/>
        <v>0</v>
      </c>
      <c r="RO21" s="82" t="str">
        <f t="shared" si="170"/>
        <v xml:space="preserve"> </v>
      </c>
      <c r="RP21" s="185" t="str">
        <f t="shared" ref="RP21" si="251">IF(QZ20+QZ21+QZ22=7.5,"ü","û")</f>
        <v>û</v>
      </c>
    </row>
    <row r="22" spans="1:484" ht="14.4" thickBot="1">
      <c r="A22" s="207">
        <v>31</v>
      </c>
      <c r="B22" s="226"/>
      <c r="C22" s="61" t="str">
        <f>IF(E22=0," ",VLOOKUP(E22,PROTOKOL!$A:$F,6))</f>
        <v xml:space="preserve"> </v>
      </c>
      <c r="D22" s="62"/>
      <c r="E22" s="62"/>
      <c r="F22" s="62"/>
      <c r="G22" s="63" t="str">
        <f>IF(E22=0," ",(VLOOKUP(E22,PROTOKOL!$A$1:$E$28,2))*F22)</f>
        <v xml:space="preserve"> </v>
      </c>
      <c r="H22" s="64" t="str">
        <f t="shared" si="20"/>
        <v xml:space="preserve"> </v>
      </c>
      <c r="I22" s="65" t="str">
        <f>IF(E22=0," ",VLOOKUP(E22,PROTOKOL!$A:$E,5,))</f>
        <v xml:space="preserve"> </v>
      </c>
      <c r="J22" s="65"/>
      <c r="K22" s="82" t="str">
        <f t="shared" si="64"/>
        <v xml:space="preserve"> </v>
      </c>
      <c r="L22" s="61" t="str">
        <f>IF(N22=0," ",VLOOKUP(N22,PROTOKOL!$A:$F,6))</f>
        <v xml:space="preserve"> </v>
      </c>
      <c r="M22" s="66"/>
      <c r="N22" s="66"/>
      <c r="O22" s="62"/>
      <c r="P22" s="63" t="str">
        <f>IF(N22=0," ",(VLOOKUP(N22,PROTOKOL!$A$1:$E$28,2))*O22)</f>
        <v xml:space="preserve"> </v>
      </c>
      <c r="Q22" s="64" t="str">
        <f t="shared" si="21"/>
        <v xml:space="preserve"> </v>
      </c>
      <c r="R22" s="65" t="str">
        <f>IF(N22=0," ",VLOOKUP(N22,PROTOKOL!$A:$E,5,))</f>
        <v xml:space="preserve"> </v>
      </c>
      <c r="S22" s="82" t="str">
        <f t="shared" si="65"/>
        <v xml:space="preserve"> </v>
      </c>
      <c r="T22" s="65">
        <f t="shared" si="66"/>
        <v>0</v>
      </c>
      <c r="U22" s="82" t="str">
        <f t="shared" si="67"/>
        <v xml:space="preserve"> </v>
      </c>
      <c r="V22" s="117"/>
      <c r="W22" s="207">
        <v>31</v>
      </c>
      <c r="X22" s="226"/>
      <c r="Y22" s="61" t="str">
        <f>IF(AA22=0," ",VLOOKUP(AA22,PROTOKOL!$A:$F,6))</f>
        <v xml:space="preserve"> </v>
      </c>
      <c r="Z22" s="62"/>
      <c r="AA22" s="62"/>
      <c r="AB22" s="62"/>
      <c r="AC22" s="63" t="str">
        <f>IF(AA22=0," ",(VLOOKUP(AA22,PROTOKOL!$A$1:$E$28,2))*AB22)</f>
        <v xml:space="preserve"> </v>
      </c>
      <c r="AD22" s="64" t="str">
        <f t="shared" si="22"/>
        <v xml:space="preserve"> </v>
      </c>
      <c r="AE22" s="65" t="str">
        <f>IF(AA22=0," ",VLOOKUP(AA22,PROTOKOL!$A:$E,5,))</f>
        <v xml:space="preserve"> </v>
      </c>
      <c r="AF22" s="65"/>
      <c r="AG22" s="82" t="str">
        <f t="shared" si="68"/>
        <v xml:space="preserve"> </v>
      </c>
      <c r="AH22" s="61" t="str">
        <f>IF(AJ22=0," ",VLOOKUP(AJ22,PROTOKOL!$A:$F,6))</f>
        <v xml:space="preserve"> </v>
      </c>
      <c r="AI22" s="66"/>
      <c r="AJ22" s="66"/>
      <c r="AK22" s="62"/>
      <c r="AL22" s="63" t="str">
        <f>IF(AJ22=0," ",(VLOOKUP(AJ22,PROTOKOL!$A$1:$E$28,2))*AK22)</f>
        <v xml:space="preserve"> </v>
      </c>
      <c r="AM22" s="64" t="str">
        <f t="shared" si="23"/>
        <v xml:space="preserve"> </v>
      </c>
      <c r="AN22" s="65" t="str">
        <f>IF(AJ22=0," ",VLOOKUP(AJ22,PROTOKOL!$A:$E,5,))</f>
        <v xml:space="preserve"> </v>
      </c>
      <c r="AO22" s="82" t="str">
        <f t="shared" si="69"/>
        <v xml:space="preserve"> </v>
      </c>
      <c r="AP22" s="65">
        <f t="shared" si="70"/>
        <v>0</v>
      </c>
      <c r="AQ22" s="82" t="str">
        <f t="shared" si="71"/>
        <v xml:space="preserve"> </v>
      </c>
      <c r="AR22" s="117"/>
      <c r="AS22" s="207">
        <v>31</v>
      </c>
      <c r="AT22" s="226"/>
      <c r="AU22" s="61" t="str">
        <f>IF(AW22=0," ",VLOOKUP(AW22,PROTOKOL!$A:$F,6))</f>
        <v xml:space="preserve"> </v>
      </c>
      <c r="AV22" s="62"/>
      <c r="AW22" s="62"/>
      <c r="AX22" s="62"/>
      <c r="AY22" s="63" t="str">
        <f>IF(AW22=0," ",(VLOOKUP(AW22,PROTOKOL!$A$1:$E$28,2))*AX22)</f>
        <v xml:space="preserve"> </v>
      </c>
      <c r="AZ22" s="64" t="str">
        <f t="shared" si="24"/>
        <v xml:space="preserve"> </v>
      </c>
      <c r="BA22" s="65" t="str">
        <f>IF(AW22=0," ",VLOOKUP(AW22,PROTOKOL!$A:$E,5,))</f>
        <v xml:space="preserve"> </v>
      </c>
      <c r="BB22" s="65"/>
      <c r="BC22" s="82" t="str">
        <f t="shared" si="72"/>
        <v xml:space="preserve"> </v>
      </c>
      <c r="BD22" s="61" t="str">
        <f>IF(BF22=0," ",VLOOKUP(BF22,PROTOKOL!$A:$F,6))</f>
        <v xml:space="preserve"> </v>
      </c>
      <c r="BE22" s="66"/>
      <c r="BF22" s="66"/>
      <c r="BG22" s="62"/>
      <c r="BH22" s="63" t="str">
        <f>IF(BF22=0," ",(VLOOKUP(BF22,PROTOKOL!$A$1:$E$28,2))*BG22)</f>
        <v xml:space="preserve"> </v>
      </c>
      <c r="BI22" s="64" t="str">
        <f t="shared" si="25"/>
        <v xml:space="preserve"> </v>
      </c>
      <c r="BJ22" s="65" t="str">
        <f>IF(BF22=0," ",VLOOKUP(BF22,PROTOKOL!$A:$E,5,))</f>
        <v xml:space="preserve"> </v>
      </c>
      <c r="BK22" s="82" t="str">
        <f t="shared" si="73"/>
        <v xml:space="preserve"> </v>
      </c>
      <c r="BL22" s="65">
        <f t="shared" si="74"/>
        <v>0</v>
      </c>
      <c r="BM22" s="82" t="str">
        <f t="shared" si="75"/>
        <v xml:space="preserve"> </v>
      </c>
      <c r="BN22" s="117"/>
      <c r="BO22" s="207">
        <v>31</v>
      </c>
      <c r="BP22" s="226"/>
      <c r="BQ22" s="61" t="str">
        <f>IF(BS22=0," ",VLOOKUP(BS22,PROTOKOL!$A:$F,6))</f>
        <v xml:space="preserve"> </v>
      </c>
      <c r="BR22" s="62"/>
      <c r="BS22" s="62"/>
      <c r="BT22" s="62"/>
      <c r="BU22" s="63" t="str">
        <f>IF(BS22=0," ",(VLOOKUP(BS22,PROTOKOL!$A$1:$E$28,2))*BT22)</f>
        <v xml:space="preserve"> </v>
      </c>
      <c r="BV22" s="64" t="str">
        <f t="shared" si="26"/>
        <v xml:space="preserve"> </v>
      </c>
      <c r="BW22" s="65" t="str">
        <f>IF(BS22=0," ",VLOOKUP(BS22,PROTOKOL!$A:$E,5,))</f>
        <v xml:space="preserve"> </v>
      </c>
      <c r="BX22" s="65"/>
      <c r="BY22" s="82" t="str">
        <f t="shared" si="77"/>
        <v xml:space="preserve"> </v>
      </c>
      <c r="BZ22" s="61" t="str">
        <f>IF(CB22=0," ",VLOOKUP(CB22,PROTOKOL!$A:$F,6))</f>
        <v xml:space="preserve"> </v>
      </c>
      <c r="CA22" s="66"/>
      <c r="CB22" s="66"/>
      <c r="CC22" s="62"/>
      <c r="CD22" s="63" t="str">
        <f>IF(CB22=0," ",(VLOOKUP(CB22,PROTOKOL!$A$1:$E$28,2))*CC22)</f>
        <v xml:space="preserve"> </v>
      </c>
      <c r="CE22" s="64" t="str">
        <f t="shared" si="27"/>
        <v xml:space="preserve"> </v>
      </c>
      <c r="CF22" s="65" t="str">
        <f>IF(CB22=0," ",VLOOKUP(CB22,PROTOKOL!$A:$E,5,))</f>
        <v xml:space="preserve"> </v>
      </c>
      <c r="CG22" s="82" t="str">
        <f t="shared" si="78"/>
        <v xml:space="preserve"> </v>
      </c>
      <c r="CH22" s="65">
        <f t="shared" si="79"/>
        <v>0</v>
      </c>
      <c r="CI22" s="82" t="str">
        <f t="shared" si="80"/>
        <v xml:space="preserve"> </v>
      </c>
      <c r="CJ22" s="117"/>
      <c r="CK22" s="207">
        <v>31</v>
      </c>
      <c r="CL22" s="226"/>
      <c r="CM22" s="61" t="str">
        <f>IF(CO22=0," ",VLOOKUP(CO22,PROTOKOL!$A:$F,6))</f>
        <v xml:space="preserve"> </v>
      </c>
      <c r="CN22" s="62"/>
      <c r="CO22" s="62"/>
      <c r="CP22" s="62"/>
      <c r="CQ22" s="63" t="str">
        <f>IF(CO22=0," ",(VLOOKUP(CO22,PROTOKOL!$A$1:$E$28,2))*CP22)</f>
        <v xml:space="preserve"> </v>
      </c>
      <c r="CR22" s="64" t="str">
        <f t="shared" si="28"/>
        <v xml:space="preserve"> </v>
      </c>
      <c r="CS22" s="65" t="str">
        <f>IF(CO22=0," ",VLOOKUP(CO22,PROTOKOL!$A:$E,5,))</f>
        <v xml:space="preserve"> </v>
      </c>
      <c r="CT22" s="65"/>
      <c r="CU22" s="82" t="str">
        <f t="shared" si="82"/>
        <v xml:space="preserve"> </v>
      </c>
      <c r="CV22" s="61" t="str">
        <f>IF(CX22=0," ",VLOOKUP(CX22,PROTOKOL!$A:$F,6))</f>
        <v xml:space="preserve"> </v>
      </c>
      <c r="CW22" s="66"/>
      <c r="CX22" s="66"/>
      <c r="CY22" s="62"/>
      <c r="CZ22" s="63" t="str">
        <f>IF(CX22=0," ",(VLOOKUP(CX22,PROTOKOL!$A$1:$E$28,2))*CY22)</f>
        <v xml:space="preserve"> </v>
      </c>
      <c r="DA22" s="64" t="str">
        <f t="shared" si="29"/>
        <v xml:space="preserve"> </v>
      </c>
      <c r="DB22" s="65" t="str">
        <f>IF(CX22=0," ",VLOOKUP(CX22,PROTOKOL!$A:$E,5,))</f>
        <v xml:space="preserve"> </v>
      </c>
      <c r="DC22" s="82" t="str">
        <f t="shared" si="83"/>
        <v xml:space="preserve"> </v>
      </c>
      <c r="DD22" s="65">
        <f t="shared" si="84"/>
        <v>0</v>
      </c>
      <c r="DE22" s="82" t="str">
        <f t="shared" si="85"/>
        <v xml:space="preserve"> </v>
      </c>
      <c r="DF22" s="117"/>
      <c r="DG22" s="207">
        <v>31</v>
      </c>
      <c r="DH22" s="226"/>
      <c r="DI22" s="61" t="str">
        <f>IF(DK22=0," ",VLOOKUP(DK22,PROTOKOL!$A:$F,6))</f>
        <v xml:space="preserve"> </v>
      </c>
      <c r="DJ22" s="62"/>
      <c r="DK22" s="62"/>
      <c r="DL22" s="62"/>
      <c r="DM22" s="63" t="str">
        <f>IF(DK22=0," ",(VLOOKUP(DK22,PROTOKOL!$A$1:$E$28,2))*DL22)</f>
        <v xml:space="preserve"> </v>
      </c>
      <c r="DN22" s="64" t="str">
        <f t="shared" si="30"/>
        <v xml:space="preserve"> </v>
      </c>
      <c r="DO22" s="65" t="str">
        <f>IF(DK22=0," ",VLOOKUP(DK22,PROTOKOL!$A:$E,5,))</f>
        <v xml:space="preserve"> </v>
      </c>
      <c r="DP22" s="65"/>
      <c r="DQ22" s="82" t="str">
        <f t="shared" si="87"/>
        <v xml:space="preserve"> </v>
      </c>
      <c r="DR22" s="61" t="str">
        <f>IF(DT22=0," ",VLOOKUP(DT22,PROTOKOL!$A:$F,6))</f>
        <v xml:space="preserve"> </v>
      </c>
      <c r="DS22" s="66"/>
      <c r="DT22" s="66"/>
      <c r="DU22" s="62"/>
      <c r="DV22" s="63" t="str">
        <f>IF(DT22=0," ",(VLOOKUP(DT22,PROTOKOL!$A$1:$E$28,2))*DU22)</f>
        <v xml:space="preserve"> </v>
      </c>
      <c r="DW22" s="64" t="str">
        <f t="shared" si="31"/>
        <v xml:space="preserve"> </v>
      </c>
      <c r="DX22" s="65" t="str">
        <f>IF(DT22=0," ",VLOOKUP(DT22,PROTOKOL!$A:$E,5,))</f>
        <v xml:space="preserve"> </v>
      </c>
      <c r="DY22" s="82" t="str">
        <f t="shared" si="88"/>
        <v xml:space="preserve"> </v>
      </c>
      <c r="DZ22" s="65">
        <f t="shared" si="89"/>
        <v>0</v>
      </c>
      <c r="EA22" s="82" t="str">
        <f t="shared" si="90"/>
        <v xml:space="preserve"> </v>
      </c>
      <c r="EB22" s="117"/>
      <c r="EC22" s="207">
        <v>31</v>
      </c>
      <c r="ED22" s="226"/>
      <c r="EE22" s="61" t="str">
        <f>IF(EG22=0," ",VLOOKUP(EG22,PROTOKOL!$A:$F,6))</f>
        <v xml:space="preserve"> </v>
      </c>
      <c r="EF22" s="62"/>
      <c r="EG22" s="62"/>
      <c r="EH22" s="62"/>
      <c r="EI22" s="63" t="str">
        <f>IF(EG22=0," ",(VLOOKUP(EG22,PROTOKOL!$A$1:$E$28,2))*EH22)</f>
        <v xml:space="preserve"> </v>
      </c>
      <c r="EJ22" s="64" t="str">
        <f t="shared" si="32"/>
        <v xml:space="preserve"> </v>
      </c>
      <c r="EK22" s="65" t="str">
        <f>IF(EG22=0," ",VLOOKUP(EG22,PROTOKOL!$A:$E,5,))</f>
        <v xml:space="preserve"> </v>
      </c>
      <c r="EL22" s="65"/>
      <c r="EM22" s="82" t="str">
        <f t="shared" si="92"/>
        <v xml:space="preserve"> </v>
      </c>
      <c r="EN22" s="61" t="str">
        <f>IF(EP22=0," ",VLOOKUP(EP22,PROTOKOL!$A:$F,6))</f>
        <v xml:space="preserve"> </v>
      </c>
      <c r="EO22" s="66"/>
      <c r="EP22" s="66"/>
      <c r="EQ22" s="62"/>
      <c r="ER22" s="63" t="str">
        <f>IF(EP22=0," ",(VLOOKUP(EP22,PROTOKOL!$A$1:$E$28,2))*EQ22)</f>
        <v xml:space="preserve"> </v>
      </c>
      <c r="ES22" s="64" t="str">
        <f t="shared" si="33"/>
        <v xml:space="preserve"> </v>
      </c>
      <c r="ET22" s="65" t="str">
        <f>IF(EP22=0," ",VLOOKUP(EP22,PROTOKOL!$A:$E,5,))</f>
        <v xml:space="preserve"> </v>
      </c>
      <c r="EU22" s="82" t="str">
        <f t="shared" si="93"/>
        <v xml:space="preserve"> </v>
      </c>
      <c r="EV22" s="65">
        <f t="shared" si="94"/>
        <v>0</v>
      </c>
      <c r="EW22" s="82" t="str">
        <f t="shared" si="95"/>
        <v xml:space="preserve"> </v>
      </c>
      <c r="EX22" s="117"/>
      <c r="EY22" s="207">
        <v>31</v>
      </c>
      <c r="EZ22" s="226"/>
      <c r="FA22" s="61" t="str">
        <f>IF(FC22=0," ",VLOOKUP(FC22,PROTOKOL!$A:$F,6))</f>
        <v xml:space="preserve"> </v>
      </c>
      <c r="FB22" s="62"/>
      <c r="FC22" s="62"/>
      <c r="FD22" s="62"/>
      <c r="FE22" s="63" t="str">
        <f>IF(FC22=0," ",(VLOOKUP(FC22,PROTOKOL!$A$1:$E$28,2))*FD22)</f>
        <v xml:space="preserve"> </v>
      </c>
      <c r="FF22" s="64" t="str">
        <f t="shared" si="34"/>
        <v xml:space="preserve"> </v>
      </c>
      <c r="FG22" s="65" t="str">
        <f>IF(FC22=0," ",VLOOKUP(FC22,PROTOKOL!$A:$E,5,))</f>
        <v xml:space="preserve"> </v>
      </c>
      <c r="FH22" s="65"/>
      <c r="FI22" s="82" t="str">
        <f t="shared" si="97"/>
        <v xml:space="preserve"> </v>
      </c>
      <c r="FJ22" s="61" t="str">
        <f>IF(FL22=0," ",VLOOKUP(FL22,PROTOKOL!$A:$F,6))</f>
        <v xml:space="preserve"> </v>
      </c>
      <c r="FK22" s="66"/>
      <c r="FL22" s="66"/>
      <c r="FM22" s="62"/>
      <c r="FN22" s="63" t="str">
        <f>IF(FL22=0," ",(VLOOKUP(FL22,PROTOKOL!$A$1:$E$28,2))*FM22)</f>
        <v xml:space="preserve"> </v>
      </c>
      <c r="FO22" s="64" t="str">
        <f t="shared" si="35"/>
        <v xml:space="preserve"> </v>
      </c>
      <c r="FP22" s="65" t="str">
        <f>IF(FL22=0," ",VLOOKUP(FL22,PROTOKOL!$A:$E,5,))</f>
        <v xml:space="preserve"> </v>
      </c>
      <c r="FQ22" s="82" t="str">
        <f t="shared" si="98"/>
        <v xml:space="preserve"> </v>
      </c>
      <c r="FR22" s="65">
        <f t="shared" si="99"/>
        <v>0</v>
      </c>
      <c r="FS22" s="82" t="str">
        <f t="shared" si="100"/>
        <v xml:space="preserve"> </v>
      </c>
      <c r="FT22" s="117"/>
      <c r="FU22" s="207">
        <v>31</v>
      </c>
      <c r="FV22" s="226"/>
      <c r="FW22" s="61" t="str">
        <f>IF(FY22=0," ",VLOOKUP(FY22,PROTOKOL!$A:$F,6))</f>
        <v xml:space="preserve"> </v>
      </c>
      <c r="FX22" s="62"/>
      <c r="FY22" s="62"/>
      <c r="FZ22" s="62"/>
      <c r="GA22" s="63" t="str">
        <f>IF(FY22=0," ",(VLOOKUP(FY22,PROTOKOL!$A$1:$E$28,2))*FZ22)</f>
        <v xml:space="preserve"> </v>
      </c>
      <c r="GB22" s="64" t="str">
        <f t="shared" si="36"/>
        <v xml:space="preserve"> </v>
      </c>
      <c r="GC22" s="65" t="str">
        <f>IF(FY22=0," ",VLOOKUP(FY22,PROTOKOL!$A:$E,5,))</f>
        <v xml:space="preserve"> </v>
      </c>
      <c r="GD22" s="65"/>
      <c r="GE22" s="82" t="str">
        <f t="shared" si="102"/>
        <v xml:space="preserve"> </v>
      </c>
      <c r="GF22" s="61" t="str">
        <f>IF(GH22=0," ",VLOOKUP(GH22,PROTOKOL!$A:$F,6))</f>
        <v xml:space="preserve"> </v>
      </c>
      <c r="GG22" s="66"/>
      <c r="GH22" s="66"/>
      <c r="GI22" s="62"/>
      <c r="GJ22" s="63" t="str">
        <f>IF(GH22=0," ",(VLOOKUP(GH22,PROTOKOL!$A$1:$E$28,2))*GI22)</f>
        <v xml:space="preserve"> </v>
      </c>
      <c r="GK22" s="64" t="str">
        <f t="shared" si="37"/>
        <v xml:space="preserve"> </v>
      </c>
      <c r="GL22" s="65" t="str">
        <f>IF(GH22=0," ",VLOOKUP(GH22,PROTOKOL!$A:$E,5,))</f>
        <v xml:space="preserve"> </v>
      </c>
      <c r="GM22" s="82" t="str">
        <f t="shared" si="103"/>
        <v xml:space="preserve"> </v>
      </c>
      <c r="GN22" s="65">
        <f t="shared" si="104"/>
        <v>0</v>
      </c>
      <c r="GO22" s="82" t="str">
        <f t="shared" si="105"/>
        <v xml:space="preserve"> </v>
      </c>
      <c r="GP22" s="117"/>
      <c r="GQ22" s="207">
        <v>31</v>
      </c>
      <c r="GR22" s="226"/>
      <c r="GS22" s="61" t="str">
        <f>IF(GU22=0," ",VLOOKUP(GU22,PROTOKOL!$A:$F,6))</f>
        <v xml:space="preserve"> </v>
      </c>
      <c r="GT22" s="62"/>
      <c r="GU22" s="62"/>
      <c r="GV22" s="62"/>
      <c r="GW22" s="63" t="str">
        <f>IF(GU22=0," ",(VLOOKUP(GU22,PROTOKOL!$A$1:$E$28,2))*GV22)</f>
        <v xml:space="preserve"> </v>
      </c>
      <c r="GX22" s="64" t="str">
        <f t="shared" si="38"/>
        <v xml:space="preserve"> </v>
      </c>
      <c r="GY22" s="65" t="str">
        <f>IF(GU22=0," ",VLOOKUP(GU22,PROTOKOL!$A:$E,5,))</f>
        <v xml:space="preserve"> </v>
      </c>
      <c r="GZ22" s="65"/>
      <c r="HA22" s="82" t="str">
        <f t="shared" si="107"/>
        <v xml:space="preserve"> </v>
      </c>
      <c r="HB22" s="61" t="str">
        <f>IF(HD22=0," ",VLOOKUP(HD22,PROTOKOL!$A:$F,6))</f>
        <v xml:space="preserve"> </v>
      </c>
      <c r="HC22" s="66"/>
      <c r="HD22" s="66"/>
      <c r="HE22" s="62"/>
      <c r="HF22" s="63" t="str">
        <f>IF(HD22=0," ",(VLOOKUP(HD22,PROTOKOL!$A$1:$E$28,2))*HE22)</f>
        <v xml:space="preserve"> </v>
      </c>
      <c r="HG22" s="64" t="str">
        <f t="shared" si="39"/>
        <v xml:space="preserve"> </v>
      </c>
      <c r="HH22" s="65" t="str">
        <f>IF(HD22=0," ",VLOOKUP(HD22,PROTOKOL!$A:$E,5,))</f>
        <v xml:space="preserve"> </v>
      </c>
      <c r="HI22" s="82" t="str">
        <f t="shared" si="108"/>
        <v xml:space="preserve"> </v>
      </c>
      <c r="HJ22" s="65">
        <f t="shared" si="109"/>
        <v>0</v>
      </c>
      <c r="HK22" s="82" t="str">
        <f t="shared" si="110"/>
        <v xml:space="preserve"> </v>
      </c>
      <c r="HL22" s="117"/>
      <c r="HM22" s="207">
        <v>31</v>
      </c>
      <c r="HN22" s="226"/>
      <c r="HO22" s="61" t="str">
        <f>IF(HQ22=0," ",VLOOKUP(HQ22,PROTOKOL!$A:$F,6))</f>
        <v xml:space="preserve"> </v>
      </c>
      <c r="HP22" s="62"/>
      <c r="HQ22" s="62"/>
      <c r="HR22" s="62"/>
      <c r="HS22" s="63" t="str">
        <f>IF(HQ22=0," ",(VLOOKUP(HQ22,PROTOKOL!$A$1:$E$28,2))*HR22)</f>
        <v xml:space="preserve"> </v>
      </c>
      <c r="HT22" s="64" t="str">
        <f t="shared" si="40"/>
        <v xml:space="preserve"> </v>
      </c>
      <c r="HU22" s="65" t="str">
        <f>IF(HQ22=0," ",VLOOKUP(HQ22,PROTOKOL!$A:$E,5,))</f>
        <v xml:space="preserve"> </v>
      </c>
      <c r="HV22" s="65"/>
      <c r="HW22" s="82" t="str">
        <f t="shared" si="112"/>
        <v xml:space="preserve"> </v>
      </c>
      <c r="HX22" s="61" t="str">
        <f>IF(HZ22=0," ",VLOOKUP(HZ22,PROTOKOL!$A:$F,6))</f>
        <v xml:space="preserve"> </v>
      </c>
      <c r="HY22" s="66"/>
      <c r="HZ22" s="66"/>
      <c r="IA22" s="62"/>
      <c r="IB22" s="63" t="str">
        <f>IF(HZ22=0," ",(VLOOKUP(HZ22,PROTOKOL!$A$1:$E$28,2))*IA22)</f>
        <v xml:space="preserve"> </v>
      </c>
      <c r="IC22" s="64" t="str">
        <f t="shared" si="41"/>
        <v xml:space="preserve"> </v>
      </c>
      <c r="ID22" s="65" t="str">
        <f>IF(HZ22=0," ",VLOOKUP(HZ22,PROTOKOL!$A:$E,5,))</f>
        <v xml:space="preserve"> </v>
      </c>
      <c r="IE22" s="82" t="str">
        <f t="shared" si="113"/>
        <v xml:space="preserve"> </v>
      </c>
      <c r="IF22" s="65">
        <f t="shared" si="114"/>
        <v>0</v>
      </c>
      <c r="IG22" s="82" t="str">
        <f t="shared" si="115"/>
        <v xml:space="preserve"> </v>
      </c>
      <c r="IH22" s="117"/>
      <c r="II22" s="207">
        <v>31</v>
      </c>
      <c r="IJ22" s="226"/>
      <c r="IK22" s="61" t="str">
        <f>IF(IM22=0," ",VLOOKUP(IM22,PROTOKOL!$A:$F,6))</f>
        <v xml:space="preserve"> </v>
      </c>
      <c r="IL22" s="62"/>
      <c r="IM22" s="62"/>
      <c r="IN22" s="62"/>
      <c r="IO22" s="63" t="str">
        <f>IF(IM22=0," ",(VLOOKUP(IM22,PROTOKOL!$A$1:$E$28,2))*IN22)</f>
        <v xml:space="preserve"> </v>
      </c>
      <c r="IP22" s="64" t="str">
        <f t="shared" si="42"/>
        <v xml:space="preserve"> </v>
      </c>
      <c r="IQ22" s="65" t="str">
        <f>IF(IM22=0," ",VLOOKUP(IM22,PROTOKOL!$A:$E,5,))</f>
        <v xml:space="preserve"> </v>
      </c>
      <c r="IR22" s="65"/>
      <c r="IS22" s="82" t="str">
        <f t="shared" si="117"/>
        <v xml:space="preserve"> </v>
      </c>
      <c r="IT22" s="61" t="str">
        <f>IF(IV22=0," ",VLOOKUP(IV22,PROTOKOL!$A:$F,6))</f>
        <v xml:space="preserve"> </v>
      </c>
      <c r="IU22" s="66"/>
      <c r="IV22" s="66"/>
      <c r="IW22" s="62"/>
      <c r="IX22" s="63" t="str">
        <f>IF(IV22=0," ",(VLOOKUP(IV22,PROTOKOL!$A$1:$E$28,2))*IW22)</f>
        <v xml:space="preserve"> </v>
      </c>
      <c r="IY22" s="64" t="str">
        <f t="shared" si="43"/>
        <v xml:space="preserve"> </v>
      </c>
      <c r="IZ22" s="65" t="str">
        <f>IF(IV22=0," ",VLOOKUP(IV22,PROTOKOL!$A:$E,5,))</f>
        <v xml:space="preserve"> </v>
      </c>
      <c r="JA22" s="82" t="str">
        <f t="shared" si="118"/>
        <v xml:space="preserve"> </v>
      </c>
      <c r="JB22" s="65">
        <f t="shared" si="119"/>
        <v>0</v>
      </c>
      <c r="JC22" s="82" t="str">
        <f t="shared" si="120"/>
        <v xml:space="preserve"> </v>
      </c>
      <c r="JD22" s="117"/>
      <c r="JE22" s="207">
        <v>31</v>
      </c>
      <c r="JF22" s="226"/>
      <c r="JG22" s="61" t="str">
        <f>IF(JI22=0," ",VLOOKUP(JI22,PROTOKOL!$A:$F,6))</f>
        <v xml:space="preserve"> </v>
      </c>
      <c r="JH22" s="62"/>
      <c r="JI22" s="62"/>
      <c r="JJ22" s="62"/>
      <c r="JK22" s="63" t="str">
        <f>IF(JI22=0," ",(VLOOKUP(JI22,PROTOKOL!$A$1:$E$28,2))*JJ22)</f>
        <v xml:space="preserve"> </v>
      </c>
      <c r="JL22" s="64" t="str">
        <f t="shared" si="44"/>
        <v xml:space="preserve"> </v>
      </c>
      <c r="JM22" s="65" t="str">
        <f>IF(JI22=0," ",VLOOKUP(JI22,PROTOKOL!$A:$E,5,))</f>
        <v xml:space="preserve"> </v>
      </c>
      <c r="JN22" s="65"/>
      <c r="JO22" s="82" t="str">
        <f t="shared" si="122"/>
        <v xml:space="preserve"> </v>
      </c>
      <c r="JP22" s="61" t="str">
        <f>IF(JR22=0," ",VLOOKUP(JR22,PROTOKOL!$A:$F,6))</f>
        <v xml:space="preserve"> </v>
      </c>
      <c r="JQ22" s="66"/>
      <c r="JR22" s="66"/>
      <c r="JS22" s="62"/>
      <c r="JT22" s="63" t="str">
        <f>IF(JR22=0," ",(VLOOKUP(JR22,PROTOKOL!$A$1:$E$28,2))*JS22)</f>
        <v xml:space="preserve"> </v>
      </c>
      <c r="JU22" s="64" t="str">
        <f t="shared" si="45"/>
        <v xml:space="preserve"> </v>
      </c>
      <c r="JV22" s="65" t="str">
        <f>IF(JR22=0," ",VLOOKUP(JR22,PROTOKOL!$A:$E,5,))</f>
        <v xml:space="preserve"> </v>
      </c>
      <c r="JW22" s="82" t="str">
        <f t="shared" si="123"/>
        <v xml:space="preserve"> </v>
      </c>
      <c r="JX22" s="65">
        <f t="shared" si="124"/>
        <v>0</v>
      </c>
      <c r="JY22" s="82" t="str">
        <f t="shared" si="125"/>
        <v xml:space="preserve"> </v>
      </c>
      <c r="JZ22" s="117"/>
      <c r="KA22" s="207">
        <v>31</v>
      </c>
      <c r="KB22" s="226"/>
      <c r="KC22" s="61" t="str">
        <f>IF(KE22=0," ",VLOOKUP(KE22,PROTOKOL!$A:$F,6))</f>
        <v xml:space="preserve"> </v>
      </c>
      <c r="KD22" s="62"/>
      <c r="KE22" s="62"/>
      <c r="KF22" s="62"/>
      <c r="KG22" s="63" t="str">
        <f>IF(KE22=0," ",(VLOOKUP(KE22,PROTOKOL!$A$1:$E$28,2))*KF22)</f>
        <v xml:space="preserve"> </v>
      </c>
      <c r="KH22" s="64" t="str">
        <f t="shared" si="46"/>
        <v xml:space="preserve"> </v>
      </c>
      <c r="KI22" s="65" t="str">
        <f>IF(KE22=0," ",VLOOKUP(KE22,PROTOKOL!$A:$E,5,))</f>
        <v xml:space="preserve"> </v>
      </c>
      <c r="KJ22" s="65"/>
      <c r="KK22" s="82" t="str">
        <f t="shared" si="127"/>
        <v xml:space="preserve"> </v>
      </c>
      <c r="KL22" s="61" t="str">
        <f>IF(KN22=0," ",VLOOKUP(KN22,PROTOKOL!$A:$F,6))</f>
        <v xml:space="preserve"> </v>
      </c>
      <c r="KM22" s="66"/>
      <c r="KN22" s="66"/>
      <c r="KO22" s="62"/>
      <c r="KP22" s="63" t="str">
        <f>IF(KN22=0," ",(VLOOKUP(KN22,PROTOKOL!$A$1:$E$28,2))*KO22)</f>
        <v xml:space="preserve"> </v>
      </c>
      <c r="KQ22" s="64" t="str">
        <f t="shared" si="47"/>
        <v xml:space="preserve"> </v>
      </c>
      <c r="KR22" s="65" t="str">
        <f>IF(KN22=0," ",VLOOKUP(KN22,PROTOKOL!$A:$E,5,))</f>
        <v xml:space="preserve"> </v>
      </c>
      <c r="KS22" s="82" t="str">
        <f t="shared" si="128"/>
        <v xml:space="preserve"> </v>
      </c>
      <c r="KT22" s="65">
        <f t="shared" si="129"/>
        <v>0</v>
      </c>
      <c r="KU22" s="82" t="str">
        <f t="shared" si="130"/>
        <v xml:space="preserve"> </v>
      </c>
      <c r="KV22" s="117"/>
      <c r="KW22" s="207">
        <v>31</v>
      </c>
      <c r="KX22" s="226"/>
      <c r="KY22" s="61" t="str">
        <f>IF(LA22=0," ",VLOOKUP(LA22,PROTOKOL!$A:$F,6))</f>
        <v xml:space="preserve"> </v>
      </c>
      <c r="KZ22" s="62"/>
      <c r="LA22" s="62"/>
      <c r="LB22" s="62"/>
      <c r="LC22" s="63" t="str">
        <f>IF(LA22=0," ",(VLOOKUP(LA22,PROTOKOL!$A$1:$E$28,2))*LB22)</f>
        <v xml:space="preserve"> </v>
      </c>
      <c r="LD22" s="64" t="str">
        <f t="shared" si="48"/>
        <v xml:space="preserve"> </v>
      </c>
      <c r="LE22" s="65" t="str">
        <f>IF(LA22=0," ",VLOOKUP(LA22,PROTOKOL!$A:$E,5,))</f>
        <v xml:space="preserve"> </v>
      </c>
      <c r="LF22" s="65"/>
      <c r="LG22" s="82" t="str">
        <f t="shared" si="132"/>
        <v xml:space="preserve"> </v>
      </c>
      <c r="LH22" s="61" t="str">
        <f>IF(LJ22=0," ",VLOOKUP(LJ22,PROTOKOL!$A:$F,6))</f>
        <v xml:space="preserve"> </v>
      </c>
      <c r="LI22" s="66"/>
      <c r="LJ22" s="66"/>
      <c r="LK22" s="62"/>
      <c r="LL22" s="63" t="str">
        <f>IF(LJ22=0," ",(VLOOKUP(LJ22,PROTOKOL!$A$1:$E$28,2))*LK22)</f>
        <v xml:space="preserve"> </v>
      </c>
      <c r="LM22" s="64" t="str">
        <f t="shared" si="49"/>
        <v xml:space="preserve"> </v>
      </c>
      <c r="LN22" s="65" t="str">
        <f>IF(LJ22=0," ",VLOOKUP(LJ22,PROTOKOL!$A:$E,5,))</f>
        <v xml:space="preserve"> </v>
      </c>
      <c r="LO22" s="82" t="str">
        <f t="shared" si="133"/>
        <v xml:space="preserve"> </v>
      </c>
      <c r="LP22" s="65">
        <f t="shared" si="134"/>
        <v>0</v>
      </c>
      <c r="LQ22" s="82" t="str">
        <f t="shared" si="135"/>
        <v xml:space="preserve"> </v>
      </c>
      <c r="LR22" s="117"/>
      <c r="LS22" s="207">
        <v>31</v>
      </c>
      <c r="LT22" s="226"/>
      <c r="LU22" s="61" t="str">
        <f>IF(LW22=0," ",VLOOKUP(LW22,PROTOKOL!$A:$F,6))</f>
        <v xml:space="preserve"> </v>
      </c>
      <c r="LV22" s="62"/>
      <c r="LW22" s="62"/>
      <c r="LX22" s="62"/>
      <c r="LY22" s="63" t="str">
        <f>IF(LW22=0," ",(VLOOKUP(LW22,PROTOKOL!$A$1:$E$28,2))*LX22)</f>
        <v xml:space="preserve"> </v>
      </c>
      <c r="LZ22" s="64" t="str">
        <f t="shared" si="50"/>
        <v xml:space="preserve"> </v>
      </c>
      <c r="MA22" s="65" t="str">
        <f>IF(LW22=0," ",VLOOKUP(LW22,PROTOKOL!$A:$E,5,))</f>
        <v xml:space="preserve"> </v>
      </c>
      <c r="MB22" s="65"/>
      <c r="MC22" s="82" t="str">
        <f t="shared" si="137"/>
        <v xml:space="preserve"> </v>
      </c>
      <c r="MD22" s="61" t="str">
        <f>IF(MF22=0," ",VLOOKUP(MF22,PROTOKOL!$A:$F,6))</f>
        <v xml:space="preserve"> </v>
      </c>
      <c r="ME22" s="66"/>
      <c r="MF22" s="66"/>
      <c r="MG22" s="62"/>
      <c r="MH22" s="63" t="str">
        <f>IF(MF22=0," ",(VLOOKUP(MF22,PROTOKOL!$A$1:$E$28,2))*MG22)</f>
        <v xml:space="preserve"> </v>
      </c>
      <c r="MI22" s="64" t="str">
        <f t="shared" si="51"/>
        <v xml:space="preserve"> </v>
      </c>
      <c r="MJ22" s="65" t="str">
        <f>IF(MF22=0," ",VLOOKUP(MF22,PROTOKOL!$A:$E,5,))</f>
        <v xml:space="preserve"> </v>
      </c>
      <c r="MK22" s="82" t="str">
        <f t="shared" si="138"/>
        <v xml:space="preserve"> </v>
      </c>
      <c r="ML22" s="65">
        <f t="shared" si="139"/>
        <v>0</v>
      </c>
      <c r="MM22" s="82" t="str">
        <f t="shared" si="140"/>
        <v xml:space="preserve"> </v>
      </c>
      <c r="MN22" s="117"/>
      <c r="MO22" s="207">
        <v>31</v>
      </c>
      <c r="MP22" s="226"/>
      <c r="MQ22" s="61" t="str">
        <f>IF(MS22=0," ",VLOOKUP(MS22,PROTOKOL!$A:$F,6))</f>
        <v xml:space="preserve"> </v>
      </c>
      <c r="MR22" s="62"/>
      <c r="MS22" s="62"/>
      <c r="MT22" s="62"/>
      <c r="MU22" s="63" t="str">
        <f>IF(MS22=0," ",(VLOOKUP(MS22,PROTOKOL!$A$1:$E$28,2))*MT22)</f>
        <v xml:space="preserve"> </v>
      </c>
      <c r="MV22" s="64" t="str">
        <f t="shared" si="52"/>
        <v xml:space="preserve"> </v>
      </c>
      <c r="MW22" s="65" t="str">
        <f>IF(MS22=0," ",VLOOKUP(MS22,PROTOKOL!$A:$E,5,))</f>
        <v xml:space="preserve"> </v>
      </c>
      <c r="MX22" s="65"/>
      <c r="MY22" s="82" t="str">
        <f t="shared" si="142"/>
        <v xml:space="preserve"> </v>
      </c>
      <c r="MZ22" s="61" t="str">
        <f>IF(NB22=0," ",VLOOKUP(NB22,PROTOKOL!$A:$F,6))</f>
        <v xml:space="preserve"> </v>
      </c>
      <c r="NA22" s="66"/>
      <c r="NB22" s="66"/>
      <c r="NC22" s="62"/>
      <c r="ND22" s="63" t="str">
        <f>IF(NB22=0," ",(VLOOKUP(NB22,PROTOKOL!$A$1:$E$28,2))*NC22)</f>
        <v xml:space="preserve"> </v>
      </c>
      <c r="NE22" s="64" t="str">
        <f t="shared" si="53"/>
        <v xml:space="preserve"> </v>
      </c>
      <c r="NF22" s="65" t="str">
        <f>IF(NB22=0," ",VLOOKUP(NB22,PROTOKOL!$A:$E,5,))</f>
        <v xml:space="preserve"> </v>
      </c>
      <c r="NG22" s="82" t="str">
        <f t="shared" si="143"/>
        <v xml:space="preserve"> </v>
      </c>
      <c r="NH22" s="65">
        <f t="shared" si="144"/>
        <v>0</v>
      </c>
      <c r="NI22" s="82" t="str">
        <f t="shared" si="145"/>
        <v xml:space="preserve"> </v>
      </c>
      <c r="NJ22" s="117"/>
      <c r="NK22" s="207">
        <v>31</v>
      </c>
      <c r="NL22" s="226"/>
      <c r="NM22" s="61" t="str">
        <f>IF(NO22=0," ",VLOOKUP(NO22,PROTOKOL!$A:$F,6))</f>
        <v xml:space="preserve"> </v>
      </c>
      <c r="NN22" s="62"/>
      <c r="NO22" s="62"/>
      <c r="NP22" s="62"/>
      <c r="NQ22" s="63" t="str">
        <f>IF(NO22=0," ",(VLOOKUP(NO22,PROTOKOL!$A$1:$E$28,2))*NP22)</f>
        <v xml:space="preserve"> </v>
      </c>
      <c r="NR22" s="64" t="str">
        <f t="shared" si="54"/>
        <v xml:space="preserve"> </v>
      </c>
      <c r="NS22" s="65" t="str">
        <f>IF(NO22=0," ",VLOOKUP(NO22,PROTOKOL!$A:$E,5,))</f>
        <v xml:space="preserve"> </v>
      </c>
      <c r="NT22" s="65"/>
      <c r="NU22" s="82" t="str">
        <f t="shared" si="147"/>
        <v xml:space="preserve"> </v>
      </c>
      <c r="NV22" s="61" t="str">
        <f>IF(NX22=0," ",VLOOKUP(NX22,PROTOKOL!$A:$F,6))</f>
        <v xml:space="preserve"> </v>
      </c>
      <c r="NW22" s="66"/>
      <c r="NX22" s="66"/>
      <c r="NY22" s="62"/>
      <c r="NZ22" s="63" t="str">
        <f>IF(NX22=0," ",(VLOOKUP(NX22,PROTOKOL!$A$1:$E$28,2))*NY22)</f>
        <v xml:space="preserve"> </v>
      </c>
      <c r="OA22" s="64" t="str">
        <f t="shared" si="55"/>
        <v xml:space="preserve"> </v>
      </c>
      <c r="OB22" s="65" t="str">
        <f>IF(NX22=0," ",VLOOKUP(NX22,PROTOKOL!$A:$E,5,))</f>
        <v xml:space="preserve"> </v>
      </c>
      <c r="OC22" s="82" t="str">
        <f t="shared" si="148"/>
        <v xml:space="preserve"> </v>
      </c>
      <c r="OD22" s="65">
        <f t="shared" si="149"/>
        <v>0</v>
      </c>
      <c r="OE22" s="82" t="str">
        <f t="shared" si="150"/>
        <v xml:space="preserve"> </v>
      </c>
      <c r="OF22" s="117"/>
      <c r="OG22" s="207">
        <v>31</v>
      </c>
      <c r="OH22" s="226"/>
      <c r="OI22" s="61" t="str">
        <f>IF(OK22=0," ",VLOOKUP(OK22,PROTOKOL!$A:$F,6))</f>
        <v xml:space="preserve"> </v>
      </c>
      <c r="OJ22" s="62"/>
      <c r="OK22" s="62"/>
      <c r="OL22" s="62"/>
      <c r="OM22" s="63" t="str">
        <f>IF(OK22=0," ",(VLOOKUP(OK22,PROTOKOL!$A$1:$E$28,2))*OL22)</f>
        <v xml:space="preserve"> </v>
      </c>
      <c r="ON22" s="64" t="str">
        <f t="shared" si="56"/>
        <v xml:space="preserve"> </v>
      </c>
      <c r="OO22" s="65" t="str">
        <f>IF(OK22=0," ",VLOOKUP(OK22,PROTOKOL!$A:$E,5,))</f>
        <v xml:space="preserve"> </v>
      </c>
      <c r="OP22" s="65"/>
      <c r="OQ22" s="82" t="str">
        <f t="shared" si="152"/>
        <v xml:space="preserve"> </v>
      </c>
      <c r="OR22" s="61" t="str">
        <f>IF(OT22=0," ",VLOOKUP(OT22,PROTOKOL!$A:$F,6))</f>
        <v xml:space="preserve"> </v>
      </c>
      <c r="OS22" s="66"/>
      <c r="OT22" s="66"/>
      <c r="OU22" s="62"/>
      <c r="OV22" s="63" t="str">
        <f>IF(OT22=0," ",(VLOOKUP(OT22,PROTOKOL!$A$1:$E$28,2))*OU22)</f>
        <v xml:space="preserve"> </v>
      </c>
      <c r="OW22" s="64" t="str">
        <f t="shared" si="57"/>
        <v xml:space="preserve"> </v>
      </c>
      <c r="OX22" s="65" t="str">
        <f>IF(OT22=0," ",VLOOKUP(OT22,PROTOKOL!$A:$E,5,))</f>
        <v xml:space="preserve"> </v>
      </c>
      <c r="OY22" s="82" t="str">
        <f t="shared" si="153"/>
        <v xml:space="preserve"> </v>
      </c>
      <c r="OZ22" s="65">
        <f t="shared" si="154"/>
        <v>0</v>
      </c>
      <c r="PA22" s="82" t="str">
        <f t="shared" si="155"/>
        <v xml:space="preserve"> </v>
      </c>
      <c r="PB22" s="117"/>
      <c r="PC22" s="207">
        <v>31</v>
      </c>
      <c r="PD22" s="226"/>
      <c r="PE22" s="61" t="str">
        <f>IF(PG22=0," ",VLOOKUP(PG22,PROTOKOL!$A:$F,6))</f>
        <v xml:space="preserve"> </v>
      </c>
      <c r="PF22" s="62"/>
      <c r="PG22" s="62"/>
      <c r="PH22" s="62"/>
      <c r="PI22" s="63" t="str">
        <f>IF(PG22=0," ",(VLOOKUP(PG22,PROTOKOL!$A$1:$E$28,2))*PH22)</f>
        <v xml:space="preserve"> </v>
      </c>
      <c r="PJ22" s="64" t="str">
        <f t="shared" si="58"/>
        <v xml:space="preserve"> </v>
      </c>
      <c r="PK22" s="65" t="str">
        <f>IF(PG22=0," ",VLOOKUP(PG22,PROTOKOL!$A:$E,5,))</f>
        <v xml:space="preserve"> </v>
      </c>
      <c r="PL22" s="65"/>
      <c r="PM22" s="82" t="str">
        <f t="shared" si="157"/>
        <v xml:space="preserve"> </v>
      </c>
      <c r="PN22" s="61" t="str">
        <f>IF(PP22=0," ",VLOOKUP(PP22,PROTOKOL!$A:$F,6))</f>
        <v xml:space="preserve"> </v>
      </c>
      <c r="PO22" s="66"/>
      <c r="PP22" s="66"/>
      <c r="PQ22" s="62"/>
      <c r="PR22" s="63" t="str">
        <f>IF(PP22=0," ",(VLOOKUP(PP22,PROTOKOL!$A$1:$E$28,2))*PQ22)</f>
        <v xml:space="preserve"> </v>
      </c>
      <c r="PS22" s="64" t="str">
        <f t="shared" si="59"/>
        <v xml:space="preserve"> </v>
      </c>
      <c r="PT22" s="65" t="str">
        <f>IF(PP22=0," ",VLOOKUP(PP22,PROTOKOL!$A:$E,5,))</f>
        <v xml:space="preserve"> </v>
      </c>
      <c r="PU22" s="82" t="str">
        <f t="shared" si="158"/>
        <v xml:space="preserve"> </v>
      </c>
      <c r="PV22" s="65">
        <f t="shared" si="159"/>
        <v>0</v>
      </c>
      <c r="PW22" s="82" t="str">
        <f t="shared" si="160"/>
        <v xml:space="preserve"> </v>
      </c>
      <c r="PX22" s="117"/>
      <c r="PY22" s="207">
        <v>31</v>
      </c>
      <c r="PZ22" s="226"/>
      <c r="QA22" s="61" t="str">
        <f>IF(QC22=0," ",VLOOKUP(QC22,PROTOKOL!$A:$F,6))</f>
        <v xml:space="preserve"> </v>
      </c>
      <c r="QB22" s="62"/>
      <c r="QC22" s="62"/>
      <c r="QD22" s="62"/>
      <c r="QE22" s="63" t="str">
        <f>IF(QC22=0," ",(VLOOKUP(QC22,PROTOKOL!$A$1:$E$28,2))*QD22)</f>
        <v xml:space="preserve"> </v>
      </c>
      <c r="QF22" s="64" t="str">
        <f t="shared" si="60"/>
        <v xml:space="preserve"> </v>
      </c>
      <c r="QG22" s="65" t="str">
        <f>IF(QC22=0," ",VLOOKUP(QC22,PROTOKOL!$A:$E,5,))</f>
        <v xml:space="preserve"> </v>
      </c>
      <c r="QH22" s="65"/>
      <c r="QI22" s="82" t="str">
        <f t="shared" si="162"/>
        <v xml:space="preserve"> </v>
      </c>
      <c r="QJ22" s="61" t="str">
        <f>IF(QL22=0," ",VLOOKUP(QL22,PROTOKOL!$A:$F,6))</f>
        <v xml:space="preserve"> </v>
      </c>
      <c r="QK22" s="66"/>
      <c r="QL22" s="66"/>
      <c r="QM22" s="62"/>
      <c r="QN22" s="63" t="str">
        <f>IF(QL22=0," ",(VLOOKUP(QL22,PROTOKOL!$A$1:$E$28,2))*QM22)</f>
        <v xml:space="preserve"> </v>
      </c>
      <c r="QO22" s="64" t="str">
        <f t="shared" si="61"/>
        <v xml:space="preserve"> </v>
      </c>
      <c r="QP22" s="65" t="str">
        <f>IF(QL22=0," ",VLOOKUP(QL22,PROTOKOL!$A:$E,5,))</f>
        <v xml:space="preserve"> </v>
      </c>
      <c r="QQ22" s="82" t="str">
        <f t="shared" si="163"/>
        <v xml:space="preserve"> </v>
      </c>
      <c r="QR22" s="65">
        <f t="shared" si="164"/>
        <v>0</v>
      </c>
      <c r="QS22" s="82" t="str">
        <f t="shared" si="165"/>
        <v xml:space="preserve"> </v>
      </c>
      <c r="QT22" s="117"/>
      <c r="QU22" s="207">
        <v>31</v>
      </c>
      <c r="QV22" s="226"/>
      <c r="QW22" s="61" t="str">
        <f>IF(QY22=0," ",VLOOKUP(QY22,PROTOKOL!$A:$F,6))</f>
        <v xml:space="preserve"> </v>
      </c>
      <c r="QX22" s="62"/>
      <c r="QY22" s="62"/>
      <c r="QZ22" s="62"/>
      <c r="RA22" s="63" t="str">
        <f>IF(QY22=0," ",(VLOOKUP(QY22,PROTOKOL!$A$1:$E$28,2))*QZ22)</f>
        <v xml:space="preserve"> </v>
      </c>
      <c r="RB22" s="64" t="str">
        <f t="shared" si="62"/>
        <v xml:space="preserve"> </v>
      </c>
      <c r="RC22" s="65" t="str">
        <f>IF(QY22=0," ",VLOOKUP(QY22,PROTOKOL!$A:$E,5,))</f>
        <v xml:space="preserve"> </v>
      </c>
      <c r="RD22" s="65"/>
      <c r="RE22" s="82" t="str">
        <f t="shared" si="167"/>
        <v xml:space="preserve"> </v>
      </c>
      <c r="RF22" s="61" t="str">
        <f>IF(RH22=0," ",VLOOKUP(RH22,PROTOKOL!$A:$F,6))</f>
        <v xml:space="preserve"> </v>
      </c>
      <c r="RG22" s="66"/>
      <c r="RH22" s="66"/>
      <c r="RI22" s="62"/>
      <c r="RJ22" s="63" t="str">
        <f>IF(RH22=0," ",(VLOOKUP(RH22,PROTOKOL!$A$1:$E$28,2))*RI22)</f>
        <v xml:space="preserve"> </v>
      </c>
      <c r="RK22" s="64" t="str">
        <f t="shared" si="63"/>
        <v xml:space="preserve"> </v>
      </c>
      <c r="RL22" s="65" t="str">
        <f>IF(RH22=0," ",VLOOKUP(RH22,PROTOKOL!$A:$E,5,))</f>
        <v xml:space="preserve"> </v>
      </c>
      <c r="RM22" s="82" t="str">
        <f t="shared" si="168"/>
        <v xml:space="preserve"> </v>
      </c>
      <c r="RN22" s="65">
        <f t="shared" si="169"/>
        <v>0</v>
      </c>
      <c r="RO22" s="82" t="str">
        <f t="shared" si="170"/>
        <v xml:space="preserve"> </v>
      </c>
      <c r="RP22" s="117"/>
    </row>
    <row r="23" spans="1:484" ht="14.4" thickBot="1">
      <c r="A23" s="207">
        <v>1</v>
      </c>
      <c r="B23" s="225">
        <v>1</v>
      </c>
      <c r="C23" s="61" t="str">
        <f>IF(E23=0," ",VLOOKUP(E23,PROTOKOL!$A:$F,6))</f>
        <v xml:space="preserve"> </v>
      </c>
      <c r="D23" s="62"/>
      <c r="E23" s="62"/>
      <c r="F23" s="62"/>
      <c r="G23" s="63" t="str">
        <f>IF(E23=0," ",(VLOOKUP(E23,PROTOKOL!$A$1:$E$28,2))*F23)</f>
        <v xml:space="preserve"> </v>
      </c>
      <c r="H23" s="64" t="str">
        <f t="shared" si="20"/>
        <v xml:space="preserve"> </v>
      </c>
      <c r="I23" s="65" t="str">
        <f>IF(E23=0," ",VLOOKUP(E23,PROTOKOL!$A:$E,5,))</f>
        <v xml:space="preserve"> </v>
      </c>
      <c r="J23" s="65"/>
      <c r="K23" s="82" t="str">
        <f t="shared" si="64"/>
        <v xml:space="preserve"> </v>
      </c>
      <c r="L23" s="61" t="str">
        <f>IF(N23=0," ",VLOOKUP(N23,PROTOKOL!$A:$F,6))</f>
        <v xml:space="preserve"> </v>
      </c>
      <c r="M23" s="66"/>
      <c r="N23" s="66"/>
      <c r="O23" s="62"/>
      <c r="P23" s="63" t="str">
        <f>IF(N23=0," ",(VLOOKUP(N23,PROTOKOL!$A$1:$E$28,2))*O23)</f>
        <v xml:space="preserve"> </v>
      </c>
      <c r="Q23" s="64" t="str">
        <f t="shared" si="21"/>
        <v xml:space="preserve"> </v>
      </c>
      <c r="R23" s="65" t="str">
        <f>IF(N23=0," ",VLOOKUP(N23,PROTOKOL!$A:$E,5,))</f>
        <v xml:space="preserve"> </v>
      </c>
      <c r="S23" s="82" t="str">
        <f t="shared" si="65"/>
        <v xml:space="preserve"> </v>
      </c>
      <c r="T23" s="65">
        <f t="shared" si="66"/>
        <v>0</v>
      </c>
      <c r="U23" s="82" t="str">
        <f t="shared" si="67"/>
        <v xml:space="preserve"> </v>
      </c>
      <c r="V23" s="117"/>
      <c r="W23" s="207">
        <v>1</v>
      </c>
      <c r="X23" s="225">
        <v>1</v>
      </c>
      <c r="Y23" s="61" t="str">
        <f>IF(AA23=0," ",VLOOKUP(AA23,PROTOKOL!$A:$F,6))</f>
        <v xml:space="preserve"> </v>
      </c>
      <c r="Z23" s="62"/>
      <c r="AA23" s="62"/>
      <c r="AB23" s="62"/>
      <c r="AC23" s="63" t="str">
        <f>IF(AA23=0," ",(VLOOKUP(AA23,PROTOKOL!$A$1:$E$28,2))*AB23)</f>
        <v xml:space="preserve"> </v>
      </c>
      <c r="AD23" s="64" t="str">
        <f t="shared" si="22"/>
        <v xml:space="preserve"> </v>
      </c>
      <c r="AE23" s="65" t="str">
        <f>IF(AA23=0," ",VLOOKUP(AA23,PROTOKOL!$A:$E,5,))</f>
        <v xml:space="preserve"> </v>
      </c>
      <c r="AF23" s="65"/>
      <c r="AG23" s="82" t="str">
        <f t="shared" si="68"/>
        <v xml:space="preserve"> </v>
      </c>
      <c r="AH23" s="61" t="str">
        <f>IF(AJ23=0," ",VLOOKUP(AJ23,PROTOKOL!$A:$F,6))</f>
        <v xml:space="preserve"> </v>
      </c>
      <c r="AI23" s="66"/>
      <c r="AJ23" s="66"/>
      <c r="AK23" s="62"/>
      <c r="AL23" s="63" t="str">
        <f>IF(AJ23=0," ",(VLOOKUP(AJ23,PROTOKOL!$A$1:$E$28,2))*AK23)</f>
        <v xml:space="preserve"> </v>
      </c>
      <c r="AM23" s="64" t="str">
        <f t="shared" si="23"/>
        <v xml:space="preserve"> </v>
      </c>
      <c r="AN23" s="65" t="str">
        <f>IF(AJ23=0," ",VLOOKUP(AJ23,PROTOKOL!$A:$E,5,))</f>
        <v xml:space="preserve"> </v>
      </c>
      <c r="AO23" s="82" t="str">
        <f t="shared" si="69"/>
        <v xml:space="preserve"> </v>
      </c>
      <c r="AP23" s="65">
        <f t="shared" si="70"/>
        <v>0</v>
      </c>
      <c r="AQ23" s="82" t="str">
        <f t="shared" si="71"/>
        <v xml:space="preserve"> </v>
      </c>
      <c r="AR23" s="117"/>
      <c r="AS23" s="207">
        <v>1</v>
      </c>
      <c r="AT23" s="225">
        <v>1</v>
      </c>
      <c r="AU23" s="61" t="str">
        <f>IF(AW23=0," ",VLOOKUP(AW23,PROTOKOL!$A:$F,6))</f>
        <v xml:space="preserve"> </v>
      </c>
      <c r="AV23" s="62"/>
      <c r="AW23" s="62"/>
      <c r="AX23" s="62"/>
      <c r="AY23" s="63" t="str">
        <f>IF(AW23=0," ",(VLOOKUP(AW23,PROTOKOL!$A$1:$E$28,2))*AX23)</f>
        <v xml:space="preserve"> </v>
      </c>
      <c r="AZ23" s="64" t="str">
        <f t="shared" si="24"/>
        <v xml:space="preserve"> </v>
      </c>
      <c r="BA23" s="65" t="str">
        <f>IF(AW23=0," ",VLOOKUP(AW23,PROTOKOL!$A:$E,5,))</f>
        <v xml:space="preserve"> </v>
      </c>
      <c r="BB23" s="65"/>
      <c r="BC23" s="82" t="str">
        <f t="shared" si="72"/>
        <v xml:space="preserve"> </v>
      </c>
      <c r="BD23" s="61" t="str">
        <f>IF(BF23=0," ",VLOOKUP(BF23,PROTOKOL!$A:$F,6))</f>
        <v xml:space="preserve"> </v>
      </c>
      <c r="BE23" s="66"/>
      <c r="BF23" s="66"/>
      <c r="BG23" s="62"/>
      <c r="BH23" s="63" t="str">
        <f>IF(BF23=0," ",(VLOOKUP(BF23,PROTOKOL!$A$1:$E$28,2))*BG23)</f>
        <v xml:space="preserve"> </v>
      </c>
      <c r="BI23" s="64" t="str">
        <f t="shared" si="25"/>
        <v xml:space="preserve"> </v>
      </c>
      <c r="BJ23" s="65" t="str">
        <f>IF(BF23=0," ",VLOOKUP(BF23,PROTOKOL!$A:$E,5,))</f>
        <v xml:space="preserve"> </v>
      </c>
      <c r="BK23" s="82" t="str">
        <f t="shared" si="73"/>
        <v xml:space="preserve"> </v>
      </c>
      <c r="BL23" s="65">
        <f t="shared" si="74"/>
        <v>0</v>
      </c>
      <c r="BM23" s="82" t="str">
        <f t="shared" si="75"/>
        <v xml:space="preserve"> </v>
      </c>
      <c r="BN23" s="117"/>
      <c r="BO23" s="207">
        <v>1</v>
      </c>
      <c r="BP23" s="225">
        <v>1</v>
      </c>
      <c r="BQ23" s="61" t="str">
        <f>IF(BS23=0," ",VLOOKUP(BS23,PROTOKOL!$A:$F,6))</f>
        <v xml:space="preserve"> </v>
      </c>
      <c r="BR23" s="62"/>
      <c r="BS23" s="62"/>
      <c r="BT23" s="62"/>
      <c r="BU23" s="63" t="str">
        <f>IF(BS23=0," ",(VLOOKUP(BS23,PROTOKOL!$A$1:$E$28,2))*BT23)</f>
        <v xml:space="preserve"> </v>
      </c>
      <c r="BV23" s="64" t="str">
        <f t="shared" si="26"/>
        <v xml:space="preserve"> </v>
      </c>
      <c r="BW23" s="65" t="str">
        <f>IF(BS23=0," ",VLOOKUP(BS23,PROTOKOL!$A:$E,5,))</f>
        <v xml:space="preserve"> </v>
      </c>
      <c r="BX23" s="65"/>
      <c r="BY23" s="82" t="str">
        <f t="shared" si="77"/>
        <v xml:space="preserve"> </v>
      </c>
      <c r="BZ23" s="61" t="str">
        <f>IF(CB23=0," ",VLOOKUP(CB23,PROTOKOL!$A:$F,6))</f>
        <v xml:space="preserve"> </v>
      </c>
      <c r="CA23" s="66"/>
      <c r="CB23" s="66"/>
      <c r="CC23" s="62"/>
      <c r="CD23" s="63" t="str">
        <f>IF(CB23=0," ",(VLOOKUP(CB23,PROTOKOL!$A$1:$E$28,2))*CC23)</f>
        <v xml:space="preserve"> </v>
      </c>
      <c r="CE23" s="64" t="str">
        <f t="shared" si="27"/>
        <v xml:space="preserve"> </v>
      </c>
      <c r="CF23" s="65" t="str">
        <f>IF(CB23=0," ",VLOOKUP(CB23,PROTOKOL!$A:$E,5,))</f>
        <v xml:space="preserve"> </v>
      </c>
      <c r="CG23" s="82" t="str">
        <f t="shared" si="78"/>
        <v xml:space="preserve"> </v>
      </c>
      <c r="CH23" s="65">
        <f t="shared" si="79"/>
        <v>0</v>
      </c>
      <c r="CI23" s="82" t="str">
        <f t="shared" si="80"/>
        <v xml:space="preserve"> </v>
      </c>
      <c r="CJ23" s="117"/>
      <c r="CK23" s="207">
        <v>1</v>
      </c>
      <c r="CL23" s="225">
        <v>1</v>
      </c>
      <c r="CM23" s="61" t="str">
        <f>IF(CO23=0," ",VLOOKUP(CO23,PROTOKOL!$A:$F,6))</f>
        <v xml:space="preserve"> </v>
      </c>
      <c r="CN23" s="62"/>
      <c r="CO23" s="62"/>
      <c r="CP23" s="62"/>
      <c r="CQ23" s="63" t="str">
        <f>IF(CO23=0," ",(VLOOKUP(CO23,PROTOKOL!$A$1:$E$28,2))*CP23)</f>
        <v xml:space="preserve"> </v>
      </c>
      <c r="CR23" s="64" t="str">
        <f t="shared" si="28"/>
        <v xml:space="preserve"> </v>
      </c>
      <c r="CS23" s="65" t="str">
        <f>IF(CO23=0," ",VLOOKUP(CO23,PROTOKOL!$A:$E,5,))</f>
        <v xml:space="preserve"> </v>
      </c>
      <c r="CT23" s="65"/>
      <c r="CU23" s="82" t="str">
        <f t="shared" si="82"/>
        <v xml:space="preserve"> </v>
      </c>
      <c r="CV23" s="61" t="str">
        <f>IF(CX23=0," ",VLOOKUP(CX23,PROTOKOL!$A:$F,6))</f>
        <v xml:space="preserve"> </v>
      </c>
      <c r="CW23" s="66"/>
      <c r="CX23" s="66"/>
      <c r="CY23" s="62"/>
      <c r="CZ23" s="63" t="str">
        <f>IF(CX23=0," ",(VLOOKUP(CX23,PROTOKOL!$A$1:$E$28,2))*CY23)</f>
        <v xml:space="preserve"> </v>
      </c>
      <c r="DA23" s="64" t="str">
        <f t="shared" si="29"/>
        <v xml:space="preserve"> </v>
      </c>
      <c r="DB23" s="65" t="str">
        <f>IF(CX23=0," ",VLOOKUP(CX23,PROTOKOL!$A:$E,5,))</f>
        <v xml:space="preserve"> </v>
      </c>
      <c r="DC23" s="82" t="str">
        <f t="shared" si="83"/>
        <v xml:space="preserve"> </v>
      </c>
      <c r="DD23" s="65">
        <f t="shared" si="84"/>
        <v>0</v>
      </c>
      <c r="DE23" s="82" t="str">
        <f t="shared" si="85"/>
        <v xml:space="preserve"> </v>
      </c>
      <c r="DF23" s="117"/>
      <c r="DG23" s="207">
        <v>1</v>
      </c>
      <c r="DH23" s="225">
        <v>1</v>
      </c>
      <c r="DI23" s="61" t="str">
        <f>IF(DK23=0," ",VLOOKUP(DK23,PROTOKOL!$A:$F,6))</f>
        <v xml:space="preserve"> </v>
      </c>
      <c r="DJ23" s="62"/>
      <c r="DK23" s="62"/>
      <c r="DL23" s="62"/>
      <c r="DM23" s="63" t="str">
        <f>IF(DK23=0," ",(VLOOKUP(DK23,PROTOKOL!$A$1:$E$28,2))*DL23)</f>
        <v xml:space="preserve"> </v>
      </c>
      <c r="DN23" s="64" t="str">
        <f t="shared" si="30"/>
        <v xml:space="preserve"> </v>
      </c>
      <c r="DO23" s="65" t="str">
        <f>IF(DK23=0," ",VLOOKUP(DK23,PROTOKOL!$A:$E,5,))</f>
        <v xml:space="preserve"> </v>
      </c>
      <c r="DP23" s="65"/>
      <c r="DQ23" s="82" t="str">
        <f t="shared" si="87"/>
        <v xml:space="preserve"> </v>
      </c>
      <c r="DR23" s="61" t="str">
        <f>IF(DT23=0," ",VLOOKUP(DT23,PROTOKOL!$A:$F,6))</f>
        <v xml:space="preserve"> </v>
      </c>
      <c r="DS23" s="66"/>
      <c r="DT23" s="66"/>
      <c r="DU23" s="62"/>
      <c r="DV23" s="63" t="str">
        <f>IF(DT23=0," ",(VLOOKUP(DT23,PROTOKOL!$A$1:$E$28,2))*DU23)</f>
        <v xml:space="preserve"> </v>
      </c>
      <c r="DW23" s="64" t="str">
        <f t="shared" si="31"/>
        <v xml:space="preserve"> </v>
      </c>
      <c r="DX23" s="65" t="str">
        <f>IF(DT23=0," ",VLOOKUP(DT23,PROTOKOL!$A:$E,5,))</f>
        <v xml:space="preserve"> </v>
      </c>
      <c r="DY23" s="82" t="str">
        <f t="shared" si="88"/>
        <v xml:space="preserve"> </v>
      </c>
      <c r="DZ23" s="65">
        <f t="shared" si="89"/>
        <v>0</v>
      </c>
      <c r="EA23" s="82" t="str">
        <f t="shared" si="90"/>
        <v xml:space="preserve"> </v>
      </c>
      <c r="EB23" s="117"/>
      <c r="EC23" s="207">
        <v>1</v>
      </c>
      <c r="ED23" s="225">
        <v>1</v>
      </c>
      <c r="EE23" s="61" t="str">
        <f>IF(EG23=0," ",VLOOKUP(EG23,PROTOKOL!$A:$F,6))</f>
        <v xml:space="preserve"> </v>
      </c>
      <c r="EF23" s="62"/>
      <c r="EG23" s="62"/>
      <c r="EH23" s="62"/>
      <c r="EI23" s="63" t="str">
        <f>IF(EG23=0," ",(VLOOKUP(EG23,PROTOKOL!$A$1:$E$28,2))*EH23)</f>
        <v xml:space="preserve"> </v>
      </c>
      <c r="EJ23" s="64" t="str">
        <f t="shared" si="32"/>
        <v xml:space="preserve"> </v>
      </c>
      <c r="EK23" s="65" t="str">
        <f>IF(EG23=0," ",VLOOKUP(EG23,PROTOKOL!$A:$E,5,))</f>
        <v xml:space="preserve"> </v>
      </c>
      <c r="EL23" s="65"/>
      <c r="EM23" s="82" t="str">
        <f t="shared" si="92"/>
        <v xml:space="preserve"> </v>
      </c>
      <c r="EN23" s="61" t="str">
        <f>IF(EP23=0," ",VLOOKUP(EP23,PROTOKOL!$A:$F,6))</f>
        <v xml:space="preserve"> </v>
      </c>
      <c r="EO23" s="66"/>
      <c r="EP23" s="66"/>
      <c r="EQ23" s="62"/>
      <c r="ER23" s="63" t="str">
        <f>IF(EP23=0," ",(VLOOKUP(EP23,PROTOKOL!$A$1:$E$28,2))*EQ23)</f>
        <v xml:space="preserve"> </v>
      </c>
      <c r="ES23" s="64" t="str">
        <f t="shared" si="33"/>
        <v xml:space="preserve"> </v>
      </c>
      <c r="ET23" s="65" t="str">
        <f>IF(EP23=0," ",VLOOKUP(EP23,PROTOKOL!$A:$E,5,))</f>
        <v xml:space="preserve"> </v>
      </c>
      <c r="EU23" s="82" t="str">
        <f t="shared" si="93"/>
        <v xml:space="preserve"> </v>
      </c>
      <c r="EV23" s="65">
        <f t="shared" si="94"/>
        <v>0</v>
      </c>
      <c r="EW23" s="82" t="str">
        <f t="shared" si="95"/>
        <v xml:space="preserve"> </v>
      </c>
      <c r="EX23" s="117"/>
      <c r="EY23" s="207">
        <v>1</v>
      </c>
      <c r="EZ23" s="225">
        <v>1</v>
      </c>
      <c r="FA23" s="61" t="str">
        <f>IF(FC23=0," ",VLOOKUP(FC23,PROTOKOL!$A:$F,6))</f>
        <v xml:space="preserve"> </v>
      </c>
      <c r="FB23" s="62"/>
      <c r="FC23" s="62"/>
      <c r="FD23" s="62"/>
      <c r="FE23" s="63" t="str">
        <f>IF(FC23=0," ",(VLOOKUP(FC23,PROTOKOL!$A$1:$E$28,2))*FD23)</f>
        <v xml:space="preserve"> </v>
      </c>
      <c r="FF23" s="64" t="str">
        <f t="shared" si="34"/>
        <v xml:space="preserve"> </v>
      </c>
      <c r="FG23" s="65" t="str">
        <f>IF(FC23=0," ",VLOOKUP(FC23,PROTOKOL!$A:$E,5,))</f>
        <v xml:space="preserve"> </v>
      </c>
      <c r="FH23" s="65"/>
      <c r="FI23" s="82" t="str">
        <f t="shared" si="97"/>
        <v xml:space="preserve"> </v>
      </c>
      <c r="FJ23" s="61" t="str">
        <f>IF(FL23=0," ",VLOOKUP(FL23,PROTOKOL!$A:$F,6))</f>
        <v xml:space="preserve"> </v>
      </c>
      <c r="FK23" s="66"/>
      <c r="FL23" s="66"/>
      <c r="FM23" s="62"/>
      <c r="FN23" s="63" t="str">
        <f>IF(FL23=0," ",(VLOOKUP(FL23,PROTOKOL!$A$1:$E$28,2))*FM23)</f>
        <v xml:space="preserve"> </v>
      </c>
      <c r="FO23" s="64" t="str">
        <f t="shared" si="35"/>
        <v xml:space="preserve"> </v>
      </c>
      <c r="FP23" s="65" t="str">
        <f>IF(FL23=0," ",VLOOKUP(FL23,PROTOKOL!$A:$E,5,))</f>
        <v xml:space="preserve"> </v>
      </c>
      <c r="FQ23" s="82" t="str">
        <f t="shared" si="98"/>
        <v xml:space="preserve"> </v>
      </c>
      <c r="FR23" s="65">
        <f t="shared" si="99"/>
        <v>0</v>
      </c>
      <c r="FS23" s="82" t="str">
        <f t="shared" si="100"/>
        <v xml:space="preserve"> </v>
      </c>
      <c r="FT23" s="117"/>
      <c r="FU23" s="207">
        <v>1</v>
      </c>
      <c r="FV23" s="225">
        <v>1</v>
      </c>
      <c r="FW23" s="61" t="str">
        <f>IF(FY23=0," ",VLOOKUP(FY23,PROTOKOL!$A:$F,6))</f>
        <v xml:space="preserve"> </v>
      </c>
      <c r="FX23" s="62"/>
      <c r="FY23" s="62"/>
      <c r="FZ23" s="62"/>
      <c r="GA23" s="63" t="str">
        <f>IF(FY23=0," ",(VLOOKUP(FY23,PROTOKOL!$A$1:$E$28,2))*FZ23)</f>
        <v xml:space="preserve"> </v>
      </c>
      <c r="GB23" s="64" t="str">
        <f t="shared" si="36"/>
        <v xml:space="preserve"> </v>
      </c>
      <c r="GC23" s="65" t="str">
        <f>IF(FY23=0," ",VLOOKUP(FY23,PROTOKOL!$A:$E,5,))</f>
        <v xml:space="preserve"> </v>
      </c>
      <c r="GD23" s="65"/>
      <c r="GE23" s="82" t="str">
        <f t="shared" si="102"/>
        <v xml:space="preserve"> </v>
      </c>
      <c r="GF23" s="61" t="str">
        <f>IF(GH23=0," ",VLOOKUP(GH23,PROTOKOL!$A:$F,6))</f>
        <v xml:space="preserve"> </v>
      </c>
      <c r="GG23" s="66"/>
      <c r="GH23" s="66"/>
      <c r="GI23" s="62"/>
      <c r="GJ23" s="63" t="str">
        <f>IF(GH23=0," ",(VLOOKUP(GH23,PROTOKOL!$A$1:$E$28,2))*GI23)</f>
        <v xml:space="preserve"> </v>
      </c>
      <c r="GK23" s="64" t="str">
        <f t="shared" si="37"/>
        <v xml:space="preserve"> </v>
      </c>
      <c r="GL23" s="65" t="str">
        <f>IF(GH23=0," ",VLOOKUP(GH23,PROTOKOL!$A:$E,5,))</f>
        <v xml:space="preserve"> </v>
      </c>
      <c r="GM23" s="82" t="str">
        <f t="shared" si="103"/>
        <v xml:space="preserve"> </v>
      </c>
      <c r="GN23" s="65">
        <f t="shared" si="104"/>
        <v>0</v>
      </c>
      <c r="GO23" s="82" t="str">
        <f t="shared" si="105"/>
        <v xml:space="preserve"> </v>
      </c>
      <c r="GP23" s="117"/>
      <c r="GQ23" s="207">
        <v>1</v>
      </c>
      <c r="GR23" s="225">
        <v>1</v>
      </c>
      <c r="GS23" s="61" t="str">
        <f>IF(GU23=0," ",VLOOKUP(GU23,PROTOKOL!$A:$F,6))</f>
        <v xml:space="preserve"> </v>
      </c>
      <c r="GT23" s="62"/>
      <c r="GU23" s="62"/>
      <c r="GV23" s="62"/>
      <c r="GW23" s="63" t="str">
        <f>IF(GU23=0," ",(VLOOKUP(GU23,PROTOKOL!$A$1:$E$28,2))*GV23)</f>
        <v xml:space="preserve"> </v>
      </c>
      <c r="GX23" s="64" t="str">
        <f t="shared" si="38"/>
        <v xml:space="preserve"> </v>
      </c>
      <c r="GY23" s="65" t="str">
        <f>IF(GU23=0," ",VLOOKUP(GU23,PROTOKOL!$A:$E,5,))</f>
        <v xml:space="preserve"> </v>
      </c>
      <c r="GZ23" s="65"/>
      <c r="HA23" s="82" t="str">
        <f t="shared" si="107"/>
        <v xml:space="preserve"> </v>
      </c>
      <c r="HB23" s="61" t="str">
        <f>IF(HD23=0," ",VLOOKUP(HD23,PROTOKOL!$A:$F,6))</f>
        <v xml:space="preserve"> </v>
      </c>
      <c r="HC23" s="66"/>
      <c r="HD23" s="66"/>
      <c r="HE23" s="62"/>
      <c r="HF23" s="63" t="str">
        <f>IF(HD23=0," ",(VLOOKUP(HD23,PROTOKOL!$A$1:$E$28,2))*HE23)</f>
        <v xml:space="preserve"> </v>
      </c>
      <c r="HG23" s="64" t="str">
        <f t="shared" si="39"/>
        <v xml:space="preserve"> </v>
      </c>
      <c r="HH23" s="65" t="str">
        <f>IF(HD23=0," ",VLOOKUP(HD23,PROTOKOL!$A:$E,5,))</f>
        <v xml:space="preserve"> </v>
      </c>
      <c r="HI23" s="82" t="str">
        <f t="shared" si="108"/>
        <v xml:space="preserve"> </v>
      </c>
      <c r="HJ23" s="65">
        <f t="shared" si="109"/>
        <v>0</v>
      </c>
      <c r="HK23" s="82" t="str">
        <f t="shared" si="110"/>
        <v xml:space="preserve"> </v>
      </c>
      <c r="HL23" s="117"/>
      <c r="HM23" s="207">
        <v>1</v>
      </c>
      <c r="HN23" s="225">
        <v>1</v>
      </c>
      <c r="HO23" s="61" t="str">
        <f>IF(HQ23=0," ",VLOOKUP(HQ23,PROTOKOL!$A:$F,6))</f>
        <v xml:space="preserve"> </v>
      </c>
      <c r="HP23" s="62"/>
      <c r="HQ23" s="62"/>
      <c r="HR23" s="62"/>
      <c r="HS23" s="63" t="str">
        <f>IF(HQ23=0," ",(VLOOKUP(HQ23,PROTOKOL!$A$1:$E$28,2))*HR23)</f>
        <v xml:space="preserve"> </v>
      </c>
      <c r="HT23" s="64" t="str">
        <f t="shared" si="40"/>
        <v xml:space="preserve"> </v>
      </c>
      <c r="HU23" s="65" t="str">
        <f>IF(HQ23=0," ",VLOOKUP(HQ23,PROTOKOL!$A:$E,5,))</f>
        <v xml:space="preserve"> </v>
      </c>
      <c r="HV23" s="65"/>
      <c r="HW23" s="82" t="str">
        <f t="shared" si="112"/>
        <v xml:space="preserve"> </v>
      </c>
      <c r="HX23" s="61" t="str">
        <f>IF(HZ23=0," ",VLOOKUP(HZ23,PROTOKOL!$A:$F,6))</f>
        <v xml:space="preserve"> </v>
      </c>
      <c r="HY23" s="66"/>
      <c r="HZ23" s="66"/>
      <c r="IA23" s="62"/>
      <c r="IB23" s="63" t="str">
        <f>IF(HZ23=0," ",(VLOOKUP(HZ23,PROTOKOL!$A$1:$E$28,2))*IA23)</f>
        <v xml:space="preserve"> </v>
      </c>
      <c r="IC23" s="64" t="str">
        <f t="shared" si="41"/>
        <v xml:space="preserve"> </v>
      </c>
      <c r="ID23" s="65" t="str">
        <f>IF(HZ23=0," ",VLOOKUP(HZ23,PROTOKOL!$A:$E,5,))</f>
        <v xml:space="preserve"> </v>
      </c>
      <c r="IE23" s="82" t="str">
        <f t="shared" si="113"/>
        <v xml:space="preserve"> </v>
      </c>
      <c r="IF23" s="65">
        <f t="shared" si="114"/>
        <v>0</v>
      </c>
      <c r="IG23" s="82" t="str">
        <f t="shared" si="115"/>
        <v xml:space="preserve"> </v>
      </c>
      <c r="IH23" s="117"/>
      <c r="II23" s="207">
        <v>1</v>
      </c>
      <c r="IJ23" s="225">
        <v>1</v>
      </c>
      <c r="IK23" s="61" t="str">
        <f>IF(IM23=0," ",VLOOKUP(IM23,PROTOKOL!$A:$F,6))</f>
        <v xml:space="preserve"> </v>
      </c>
      <c r="IL23" s="62"/>
      <c r="IM23" s="62"/>
      <c r="IN23" s="62"/>
      <c r="IO23" s="63" t="str">
        <f>IF(IM23=0," ",(VLOOKUP(IM23,PROTOKOL!$A$1:$E$28,2))*IN23)</f>
        <v xml:space="preserve"> </v>
      </c>
      <c r="IP23" s="64" t="str">
        <f t="shared" si="42"/>
        <v xml:space="preserve"> </v>
      </c>
      <c r="IQ23" s="65" t="str">
        <f>IF(IM23=0," ",VLOOKUP(IM23,PROTOKOL!$A:$E,5,))</f>
        <v xml:space="preserve"> </v>
      </c>
      <c r="IR23" s="65"/>
      <c r="IS23" s="82" t="str">
        <f t="shared" si="117"/>
        <v xml:space="preserve"> </v>
      </c>
      <c r="IT23" s="61" t="str">
        <f>IF(IV23=0," ",VLOOKUP(IV23,PROTOKOL!$A:$F,6))</f>
        <v xml:space="preserve"> </v>
      </c>
      <c r="IU23" s="66"/>
      <c r="IV23" s="66"/>
      <c r="IW23" s="62"/>
      <c r="IX23" s="63" t="str">
        <f>IF(IV23=0," ",(VLOOKUP(IV23,PROTOKOL!$A$1:$E$28,2))*IW23)</f>
        <v xml:space="preserve"> </v>
      </c>
      <c r="IY23" s="64" t="str">
        <f t="shared" si="43"/>
        <v xml:space="preserve"> </v>
      </c>
      <c r="IZ23" s="65" t="str">
        <f>IF(IV23=0," ",VLOOKUP(IV23,PROTOKOL!$A:$E,5,))</f>
        <v xml:space="preserve"> </v>
      </c>
      <c r="JA23" s="82" t="str">
        <f t="shared" si="118"/>
        <v xml:space="preserve"> </v>
      </c>
      <c r="JB23" s="65">
        <f t="shared" si="119"/>
        <v>0</v>
      </c>
      <c r="JC23" s="82" t="str">
        <f t="shared" si="120"/>
        <v xml:space="preserve"> </v>
      </c>
      <c r="JD23" s="117"/>
      <c r="JE23" s="207">
        <v>1</v>
      </c>
      <c r="JF23" s="225">
        <v>1</v>
      </c>
      <c r="JG23" s="61" t="str">
        <f>IF(JI23=0," ",VLOOKUP(JI23,PROTOKOL!$A:$F,6))</f>
        <v xml:space="preserve"> </v>
      </c>
      <c r="JH23" s="62"/>
      <c r="JI23" s="62"/>
      <c r="JJ23" s="62"/>
      <c r="JK23" s="63" t="str">
        <f>IF(JI23=0," ",(VLOOKUP(JI23,PROTOKOL!$A$1:$E$28,2))*JJ23)</f>
        <v xml:space="preserve"> </v>
      </c>
      <c r="JL23" s="64" t="str">
        <f t="shared" si="44"/>
        <v xml:space="preserve"> </v>
      </c>
      <c r="JM23" s="65" t="str">
        <f>IF(JI23=0," ",VLOOKUP(JI23,PROTOKOL!$A:$E,5,))</f>
        <v xml:space="preserve"> </v>
      </c>
      <c r="JN23" s="65"/>
      <c r="JO23" s="82" t="str">
        <f t="shared" si="122"/>
        <v xml:space="preserve"> </v>
      </c>
      <c r="JP23" s="61" t="str">
        <f>IF(JR23=0," ",VLOOKUP(JR23,PROTOKOL!$A:$F,6))</f>
        <v xml:space="preserve"> </v>
      </c>
      <c r="JQ23" s="66"/>
      <c r="JR23" s="66"/>
      <c r="JS23" s="62"/>
      <c r="JT23" s="63" t="str">
        <f>IF(JR23=0," ",(VLOOKUP(JR23,PROTOKOL!$A$1:$E$28,2))*JS23)</f>
        <v xml:space="preserve"> </v>
      </c>
      <c r="JU23" s="64" t="str">
        <f t="shared" si="45"/>
        <v xml:space="preserve"> </v>
      </c>
      <c r="JV23" s="65" t="str">
        <f>IF(JR23=0," ",VLOOKUP(JR23,PROTOKOL!$A:$E,5,))</f>
        <v xml:space="preserve"> </v>
      </c>
      <c r="JW23" s="82" t="str">
        <f t="shared" si="123"/>
        <v xml:space="preserve"> </v>
      </c>
      <c r="JX23" s="65">
        <f t="shared" si="124"/>
        <v>0</v>
      </c>
      <c r="JY23" s="82" t="str">
        <f t="shared" si="125"/>
        <v xml:space="preserve"> </v>
      </c>
      <c r="JZ23" s="117"/>
      <c r="KA23" s="207">
        <v>1</v>
      </c>
      <c r="KB23" s="225">
        <v>1</v>
      </c>
      <c r="KC23" s="61" t="str">
        <f>IF(KE23=0," ",VLOOKUP(KE23,PROTOKOL!$A:$F,6))</f>
        <v xml:space="preserve"> </v>
      </c>
      <c r="KD23" s="62"/>
      <c r="KE23" s="62"/>
      <c r="KF23" s="62"/>
      <c r="KG23" s="63" t="str">
        <f>IF(KE23=0," ",(VLOOKUP(KE23,PROTOKOL!$A$1:$E$28,2))*KF23)</f>
        <v xml:space="preserve"> </v>
      </c>
      <c r="KH23" s="64" t="str">
        <f t="shared" si="46"/>
        <v xml:space="preserve"> </v>
      </c>
      <c r="KI23" s="65" t="str">
        <f>IF(KE23=0," ",VLOOKUP(KE23,PROTOKOL!$A:$E,5,))</f>
        <v xml:space="preserve"> </v>
      </c>
      <c r="KJ23" s="65"/>
      <c r="KK23" s="82" t="str">
        <f t="shared" si="127"/>
        <v xml:space="preserve"> </v>
      </c>
      <c r="KL23" s="61" t="str">
        <f>IF(KN23=0," ",VLOOKUP(KN23,PROTOKOL!$A:$F,6))</f>
        <v xml:space="preserve"> </v>
      </c>
      <c r="KM23" s="66"/>
      <c r="KN23" s="66"/>
      <c r="KO23" s="62"/>
      <c r="KP23" s="63" t="str">
        <f>IF(KN23=0," ",(VLOOKUP(KN23,PROTOKOL!$A$1:$E$28,2))*KO23)</f>
        <v xml:space="preserve"> </v>
      </c>
      <c r="KQ23" s="64" t="str">
        <f t="shared" si="47"/>
        <v xml:space="preserve"> </v>
      </c>
      <c r="KR23" s="65" t="str">
        <f>IF(KN23=0," ",VLOOKUP(KN23,PROTOKOL!$A:$E,5,))</f>
        <v xml:space="preserve"> </v>
      </c>
      <c r="KS23" s="82" t="str">
        <f t="shared" si="128"/>
        <v xml:space="preserve"> </v>
      </c>
      <c r="KT23" s="65">
        <f t="shared" si="129"/>
        <v>0</v>
      </c>
      <c r="KU23" s="82" t="str">
        <f t="shared" si="130"/>
        <v xml:space="preserve"> </v>
      </c>
      <c r="KV23" s="117"/>
      <c r="KW23" s="207">
        <v>1</v>
      </c>
      <c r="KX23" s="225">
        <v>1</v>
      </c>
      <c r="KY23" s="61" t="str">
        <f>IF(LA23=0," ",VLOOKUP(LA23,PROTOKOL!$A:$F,6))</f>
        <v xml:space="preserve"> </v>
      </c>
      <c r="KZ23" s="62"/>
      <c r="LA23" s="62"/>
      <c r="LB23" s="62"/>
      <c r="LC23" s="63" t="str">
        <f>IF(LA23=0," ",(VLOOKUP(LA23,PROTOKOL!$A$1:$E$28,2))*LB23)</f>
        <v xml:space="preserve"> </v>
      </c>
      <c r="LD23" s="64" t="str">
        <f t="shared" si="48"/>
        <v xml:space="preserve"> </v>
      </c>
      <c r="LE23" s="65" t="str">
        <f>IF(LA23=0," ",VLOOKUP(LA23,PROTOKOL!$A:$E,5,))</f>
        <v xml:space="preserve"> </v>
      </c>
      <c r="LF23" s="65"/>
      <c r="LG23" s="82" t="str">
        <f t="shared" si="132"/>
        <v xml:space="preserve"> </v>
      </c>
      <c r="LH23" s="61" t="str">
        <f>IF(LJ23=0," ",VLOOKUP(LJ23,PROTOKOL!$A:$F,6))</f>
        <v xml:space="preserve"> </v>
      </c>
      <c r="LI23" s="66"/>
      <c r="LJ23" s="66"/>
      <c r="LK23" s="62"/>
      <c r="LL23" s="63" t="str">
        <f>IF(LJ23=0," ",(VLOOKUP(LJ23,PROTOKOL!$A$1:$E$28,2))*LK23)</f>
        <v xml:space="preserve"> </v>
      </c>
      <c r="LM23" s="64" t="str">
        <f t="shared" si="49"/>
        <v xml:space="preserve"> </v>
      </c>
      <c r="LN23" s="65" t="str">
        <f>IF(LJ23=0," ",VLOOKUP(LJ23,PROTOKOL!$A:$E,5,))</f>
        <v xml:space="preserve"> </v>
      </c>
      <c r="LO23" s="82" t="str">
        <f t="shared" si="133"/>
        <v xml:space="preserve"> </v>
      </c>
      <c r="LP23" s="65">
        <f t="shared" si="134"/>
        <v>0</v>
      </c>
      <c r="LQ23" s="82" t="str">
        <f t="shared" si="135"/>
        <v xml:space="preserve"> </v>
      </c>
      <c r="LR23" s="117"/>
      <c r="LS23" s="207">
        <v>1</v>
      </c>
      <c r="LT23" s="225">
        <v>1</v>
      </c>
      <c r="LU23" s="61" t="str">
        <f>IF(LW23=0," ",VLOOKUP(LW23,PROTOKOL!$A:$F,6))</f>
        <v xml:space="preserve"> </v>
      </c>
      <c r="LV23" s="62"/>
      <c r="LW23" s="62"/>
      <c r="LX23" s="62"/>
      <c r="LY23" s="63" t="str">
        <f>IF(LW23=0," ",(VLOOKUP(LW23,PROTOKOL!$A$1:$E$28,2))*LX23)</f>
        <v xml:space="preserve"> </v>
      </c>
      <c r="LZ23" s="64" t="str">
        <f t="shared" si="50"/>
        <v xml:space="preserve"> </v>
      </c>
      <c r="MA23" s="65" t="str">
        <f>IF(LW23=0," ",VLOOKUP(LW23,PROTOKOL!$A:$E,5,))</f>
        <v xml:space="preserve"> </v>
      </c>
      <c r="MB23" s="65"/>
      <c r="MC23" s="82" t="str">
        <f t="shared" si="137"/>
        <v xml:space="preserve"> </v>
      </c>
      <c r="MD23" s="61" t="str">
        <f>IF(MF23=0," ",VLOOKUP(MF23,PROTOKOL!$A:$F,6))</f>
        <v xml:space="preserve"> </v>
      </c>
      <c r="ME23" s="66"/>
      <c r="MF23" s="66"/>
      <c r="MG23" s="62"/>
      <c r="MH23" s="63" t="str">
        <f>IF(MF23=0," ",(VLOOKUP(MF23,PROTOKOL!$A$1:$E$28,2))*MG23)</f>
        <v xml:space="preserve"> </v>
      </c>
      <c r="MI23" s="64" t="str">
        <f t="shared" si="51"/>
        <v xml:space="preserve"> </v>
      </c>
      <c r="MJ23" s="65" t="str">
        <f>IF(MF23=0," ",VLOOKUP(MF23,PROTOKOL!$A:$E,5,))</f>
        <v xml:space="preserve"> </v>
      </c>
      <c r="MK23" s="82" t="str">
        <f t="shared" si="138"/>
        <v xml:space="preserve"> </v>
      </c>
      <c r="ML23" s="65">
        <f t="shared" si="139"/>
        <v>0</v>
      </c>
      <c r="MM23" s="82" t="str">
        <f t="shared" si="140"/>
        <v xml:space="preserve"> </v>
      </c>
      <c r="MN23" s="117"/>
      <c r="MO23" s="207">
        <v>1</v>
      </c>
      <c r="MP23" s="225">
        <v>1</v>
      </c>
      <c r="MQ23" s="61" t="str">
        <f>IF(MS23=0," ",VLOOKUP(MS23,PROTOKOL!$A:$F,6))</f>
        <v xml:space="preserve"> </v>
      </c>
      <c r="MR23" s="62"/>
      <c r="MS23" s="62"/>
      <c r="MT23" s="62"/>
      <c r="MU23" s="63" t="str">
        <f>IF(MS23=0," ",(VLOOKUP(MS23,PROTOKOL!$A$1:$E$28,2))*MT23)</f>
        <v xml:space="preserve"> </v>
      </c>
      <c r="MV23" s="64" t="str">
        <f t="shared" si="52"/>
        <v xml:space="preserve"> </v>
      </c>
      <c r="MW23" s="65" t="str">
        <f>IF(MS23=0," ",VLOOKUP(MS23,PROTOKOL!$A:$E,5,))</f>
        <v xml:space="preserve"> </v>
      </c>
      <c r="MX23" s="65"/>
      <c r="MY23" s="82" t="str">
        <f t="shared" si="142"/>
        <v xml:space="preserve"> </v>
      </c>
      <c r="MZ23" s="61" t="str">
        <f>IF(NB23=0," ",VLOOKUP(NB23,PROTOKOL!$A:$F,6))</f>
        <v xml:space="preserve"> </v>
      </c>
      <c r="NA23" s="66"/>
      <c r="NB23" s="66"/>
      <c r="NC23" s="62"/>
      <c r="ND23" s="63" t="str">
        <f>IF(NB23=0," ",(VLOOKUP(NB23,PROTOKOL!$A$1:$E$28,2))*NC23)</f>
        <v xml:space="preserve"> </v>
      </c>
      <c r="NE23" s="64" t="str">
        <f t="shared" si="53"/>
        <v xml:space="preserve"> </v>
      </c>
      <c r="NF23" s="65" t="str">
        <f>IF(NB23=0," ",VLOOKUP(NB23,PROTOKOL!$A:$E,5,))</f>
        <v xml:space="preserve"> </v>
      </c>
      <c r="NG23" s="82" t="str">
        <f t="shared" si="143"/>
        <v xml:space="preserve"> </v>
      </c>
      <c r="NH23" s="65">
        <f t="shared" si="144"/>
        <v>0</v>
      </c>
      <c r="NI23" s="82" t="str">
        <f t="shared" si="145"/>
        <v xml:space="preserve"> </v>
      </c>
      <c r="NJ23" s="117"/>
      <c r="NK23" s="207">
        <v>1</v>
      </c>
      <c r="NL23" s="225">
        <v>1</v>
      </c>
      <c r="NM23" s="61" t="str">
        <f>IF(NO23=0," ",VLOOKUP(NO23,PROTOKOL!$A:$F,6))</f>
        <v xml:space="preserve"> </v>
      </c>
      <c r="NN23" s="62"/>
      <c r="NO23" s="62"/>
      <c r="NP23" s="62"/>
      <c r="NQ23" s="63" t="str">
        <f>IF(NO23=0," ",(VLOOKUP(NO23,PROTOKOL!$A$1:$E$28,2))*NP23)</f>
        <v xml:space="preserve"> </v>
      </c>
      <c r="NR23" s="64" t="str">
        <f t="shared" si="54"/>
        <v xml:space="preserve"> </v>
      </c>
      <c r="NS23" s="65" t="str">
        <f>IF(NO23=0," ",VLOOKUP(NO23,PROTOKOL!$A:$E,5,))</f>
        <v xml:space="preserve"> </v>
      </c>
      <c r="NT23" s="65"/>
      <c r="NU23" s="82" t="str">
        <f t="shared" si="147"/>
        <v xml:space="preserve"> </v>
      </c>
      <c r="NV23" s="61" t="str">
        <f>IF(NX23=0," ",VLOOKUP(NX23,PROTOKOL!$A:$F,6))</f>
        <v xml:space="preserve"> </v>
      </c>
      <c r="NW23" s="66"/>
      <c r="NX23" s="66"/>
      <c r="NY23" s="62"/>
      <c r="NZ23" s="63" t="str">
        <f>IF(NX23=0," ",(VLOOKUP(NX23,PROTOKOL!$A$1:$E$28,2))*NY23)</f>
        <v xml:space="preserve"> </v>
      </c>
      <c r="OA23" s="64" t="str">
        <f t="shared" si="55"/>
        <v xml:space="preserve"> </v>
      </c>
      <c r="OB23" s="65" t="str">
        <f>IF(NX23=0," ",VLOOKUP(NX23,PROTOKOL!$A:$E,5,))</f>
        <v xml:space="preserve"> </v>
      </c>
      <c r="OC23" s="82" t="str">
        <f t="shared" si="148"/>
        <v xml:space="preserve"> </v>
      </c>
      <c r="OD23" s="65">
        <f t="shared" si="149"/>
        <v>0</v>
      </c>
      <c r="OE23" s="82" t="str">
        <f t="shared" si="150"/>
        <v xml:space="preserve"> </v>
      </c>
      <c r="OF23" s="117"/>
      <c r="OG23" s="207">
        <v>1</v>
      </c>
      <c r="OH23" s="225">
        <v>1</v>
      </c>
      <c r="OI23" s="61" t="str">
        <f>IF(OK23=0," ",VLOOKUP(OK23,PROTOKOL!$A:$F,6))</f>
        <v xml:space="preserve"> </v>
      </c>
      <c r="OJ23" s="62"/>
      <c r="OK23" s="62"/>
      <c r="OL23" s="62"/>
      <c r="OM23" s="63" t="str">
        <f>IF(OK23=0," ",(VLOOKUP(OK23,PROTOKOL!$A$1:$E$28,2))*OL23)</f>
        <v xml:space="preserve"> </v>
      </c>
      <c r="ON23" s="64" t="str">
        <f t="shared" si="56"/>
        <v xml:space="preserve"> </v>
      </c>
      <c r="OO23" s="65" t="str">
        <f>IF(OK23=0," ",VLOOKUP(OK23,PROTOKOL!$A:$E,5,))</f>
        <v xml:space="preserve"> </v>
      </c>
      <c r="OP23" s="65"/>
      <c r="OQ23" s="82" t="str">
        <f t="shared" si="152"/>
        <v xml:space="preserve"> </v>
      </c>
      <c r="OR23" s="61" t="str">
        <f>IF(OT23=0," ",VLOOKUP(OT23,PROTOKOL!$A:$F,6))</f>
        <v xml:space="preserve"> </v>
      </c>
      <c r="OS23" s="66"/>
      <c r="OT23" s="66"/>
      <c r="OU23" s="62"/>
      <c r="OV23" s="63" t="str">
        <f>IF(OT23=0," ",(VLOOKUP(OT23,PROTOKOL!$A$1:$E$28,2))*OU23)</f>
        <v xml:space="preserve"> </v>
      </c>
      <c r="OW23" s="64" t="str">
        <f t="shared" si="57"/>
        <v xml:space="preserve"> </v>
      </c>
      <c r="OX23" s="65" t="str">
        <f>IF(OT23=0," ",VLOOKUP(OT23,PROTOKOL!$A:$E,5,))</f>
        <v xml:space="preserve"> </v>
      </c>
      <c r="OY23" s="82" t="str">
        <f t="shared" si="153"/>
        <v xml:space="preserve"> </v>
      </c>
      <c r="OZ23" s="65">
        <f t="shared" si="154"/>
        <v>0</v>
      </c>
      <c r="PA23" s="82" t="str">
        <f t="shared" si="155"/>
        <v xml:space="preserve"> </v>
      </c>
      <c r="PB23" s="117"/>
      <c r="PC23" s="207">
        <v>1</v>
      </c>
      <c r="PD23" s="225">
        <v>1</v>
      </c>
      <c r="PE23" s="61" t="str">
        <f>IF(PG23=0," ",VLOOKUP(PG23,PROTOKOL!$A:$F,6))</f>
        <v xml:space="preserve"> </v>
      </c>
      <c r="PF23" s="62"/>
      <c r="PG23" s="62"/>
      <c r="PH23" s="62"/>
      <c r="PI23" s="63" t="str">
        <f>IF(PG23=0," ",(VLOOKUP(PG23,PROTOKOL!$A$1:$E$28,2))*PH23)</f>
        <v xml:space="preserve"> </v>
      </c>
      <c r="PJ23" s="64" t="str">
        <f t="shared" si="58"/>
        <v xml:space="preserve"> </v>
      </c>
      <c r="PK23" s="65" t="str">
        <f>IF(PG23=0," ",VLOOKUP(PG23,PROTOKOL!$A:$E,5,))</f>
        <v xml:space="preserve"> </v>
      </c>
      <c r="PL23" s="65"/>
      <c r="PM23" s="82" t="str">
        <f t="shared" si="157"/>
        <v xml:space="preserve"> </v>
      </c>
      <c r="PN23" s="61" t="str">
        <f>IF(PP23=0," ",VLOOKUP(PP23,PROTOKOL!$A:$F,6))</f>
        <v xml:space="preserve"> </v>
      </c>
      <c r="PO23" s="66"/>
      <c r="PP23" s="66"/>
      <c r="PQ23" s="62"/>
      <c r="PR23" s="63" t="str">
        <f>IF(PP23=0," ",(VLOOKUP(PP23,PROTOKOL!$A$1:$E$28,2))*PQ23)</f>
        <v xml:space="preserve"> </v>
      </c>
      <c r="PS23" s="64" t="str">
        <f t="shared" si="59"/>
        <v xml:space="preserve"> </v>
      </c>
      <c r="PT23" s="65" t="str">
        <f>IF(PP23=0," ",VLOOKUP(PP23,PROTOKOL!$A:$E,5,))</f>
        <v xml:space="preserve"> </v>
      </c>
      <c r="PU23" s="82" t="str">
        <f t="shared" si="158"/>
        <v xml:space="preserve"> </v>
      </c>
      <c r="PV23" s="65">
        <f t="shared" si="159"/>
        <v>0</v>
      </c>
      <c r="PW23" s="82" t="str">
        <f t="shared" si="160"/>
        <v xml:space="preserve"> </v>
      </c>
      <c r="PX23" s="117"/>
      <c r="PY23" s="207">
        <v>1</v>
      </c>
      <c r="PZ23" s="225">
        <v>1</v>
      </c>
      <c r="QA23" s="61" t="str">
        <f>IF(QC23=0," ",VLOOKUP(QC23,PROTOKOL!$A:$F,6))</f>
        <v xml:space="preserve"> </v>
      </c>
      <c r="QB23" s="62"/>
      <c r="QC23" s="62"/>
      <c r="QD23" s="62"/>
      <c r="QE23" s="63" t="str">
        <f>IF(QC23=0," ",(VLOOKUP(QC23,PROTOKOL!$A$1:$E$28,2))*QD23)</f>
        <v xml:space="preserve"> </v>
      </c>
      <c r="QF23" s="64" t="str">
        <f t="shared" si="60"/>
        <v xml:space="preserve"> </v>
      </c>
      <c r="QG23" s="65" t="str">
        <f>IF(QC23=0," ",VLOOKUP(QC23,PROTOKOL!$A:$E,5,))</f>
        <v xml:space="preserve"> </v>
      </c>
      <c r="QH23" s="65"/>
      <c r="QI23" s="82" t="str">
        <f t="shared" si="162"/>
        <v xml:space="preserve"> </v>
      </c>
      <c r="QJ23" s="61" t="str">
        <f>IF(QL23=0," ",VLOOKUP(QL23,PROTOKOL!$A:$F,6))</f>
        <v xml:space="preserve"> </v>
      </c>
      <c r="QK23" s="66"/>
      <c r="QL23" s="66"/>
      <c r="QM23" s="62"/>
      <c r="QN23" s="63" t="str">
        <f>IF(QL23=0," ",(VLOOKUP(QL23,PROTOKOL!$A$1:$E$28,2))*QM23)</f>
        <v xml:space="preserve"> </v>
      </c>
      <c r="QO23" s="64" t="str">
        <f t="shared" si="61"/>
        <v xml:space="preserve"> </v>
      </c>
      <c r="QP23" s="65" t="str">
        <f>IF(QL23=0," ",VLOOKUP(QL23,PROTOKOL!$A:$E,5,))</f>
        <v xml:space="preserve"> </v>
      </c>
      <c r="QQ23" s="82" t="str">
        <f t="shared" si="163"/>
        <v xml:space="preserve"> </v>
      </c>
      <c r="QR23" s="65">
        <f t="shared" si="164"/>
        <v>0</v>
      </c>
      <c r="QS23" s="82" t="str">
        <f t="shared" si="165"/>
        <v xml:space="preserve"> </v>
      </c>
      <c r="QT23" s="117"/>
      <c r="QU23" s="207">
        <v>1</v>
      </c>
      <c r="QV23" s="225">
        <v>1</v>
      </c>
      <c r="QW23" s="61" t="str">
        <f>IF(QY23=0," ",VLOOKUP(QY23,PROTOKOL!$A:$F,6))</f>
        <v xml:space="preserve"> </v>
      </c>
      <c r="QX23" s="62"/>
      <c r="QY23" s="62"/>
      <c r="QZ23" s="62"/>
      <c r="RA23" s="63" t="str">
        <f>IF(QY23=0," ",(VLOOKUP(QY23,PROTOKOL!$A$1:$E$28,2))*QZ23)</f>
        <v xml:space="preserve"> </v>
      </c>
      <c r="RB23" s="64" t="str">
        <f t="shared" si="62"/>
        <v xml:space="preserve"> </v>
      </c>
      <c r="RC23" s="65" t="str">
        <f>IF(QY23=0," ",VLOOKUP(QY23,PROTOKOL!$A:$E,5,))</f>
        <v xml:space="preserve"> </v>
      </c>
      <c r="RD23" s="65"/>
      <c r="RE23" s="82" t="str">
        <f t="shared" si="167"/>
        <v xml:space="preserve"> </v>
      </c>
      <c r="RF23" s="61" t="str">
        <f>IF(RH23=0," ",VLOOKUP(RH23,PROTOKOL!$A:$F,6))</f>
        <v xml:space="preserve"> </v>
      </c>
      <c r="RG23" s="66"/>
      <c r="RH23" s="66"/>
      <c r="RI23" s="62"/>
      <c r="RJ23" s="63" t="str">
        <f>IF(RH23=0," ",(VLOOKUP(RH23,PROTOKOL!$A$1:$E$28,2))*RI23)</f>
        <v xml:space="preserve"> </v>
      </c>
      <c r="RK23" s="64" t="str">
        <f t="shared" si="63"/>
        <v xml:space="preserve"> </v>
      </c>
      <c r="RL23" s="65" t="str">
        <f>IF(RH23=0," ",VLOOKUP(RH23,PROTOKOL!$A:$E,5,))</f>
        <v xml:space="preserve"> </v>
      </c>
      <c r="RM23" s="82" t="str">
        <f t="shared" si="168"/>
        <v xml:space="preserve"> </v>
      </c>
      <c r="RN23" s="65">
        <f t="shared" si="169"/>
        <v>0</v>
      </c>
      <c r="RO23" s="82" t="str">
        <f t="shared" si="170"/>
        <v xml:space="preserve"> </v>
      </c>
      <c r="RP23" s="117"/>
    </row>
    <row r="24" spans="1:484" ht="15.6" thickBot="1">
      <c r="A24" s="207">
        <v>1</v>
      </c>
      <c r="B24" s="226"/>
      <c r="C24" s="61" t="str">
        <f>IF(E24=0," ",VLOOKUP(E24,PROTOKOL!$A:$F,6))</f>
        <v xml:space="preserve"> </v>
      </c>
      <c r="D24" s="62"/>
      <c r="E24" s="62"/>
      <c r="F24" s="62"/>
      <c r="G24" s="63" t="str">
        <f>IF(E24=0," ",(VLOOKUP(E24,PROTOKOL!$A$1:$E$28,2))*F24)</f>
        <v xml:space="preserve"> </v>
      </c>
      <c r="H24" s="64" t="str">
        <f t="shared" si="20"/>
        <v xml:space="preserve"> </v>
      </c>
      <c r="I24" s="65" t="str">
        <f>IF(E24=0," ",VLOOKUP(E24,PROTOKOL!$A:$E,5,))</f>
        <v xml:space="preserve"> </v>
      </c>
      <c r="J24" s="65"/>
      <c r="K24" s="82" t="str">
        <f t="shared" si="64"/>
        <v xml:space="preserve"> </v>
      </c>
      <c r="L24" s="61" t="str">
        <f>IF(N24=0," ",VLOOKUP(N24,PROTOKOL!$A:$F,6))</f>
        <v xml:space="preserve"> </v>
      </c>
      <c r="M24" s="66"/>
      <c r="N24" s="66"/>
      <c r="O24" s="62"/>
      <c r="P24" s="63" t="str">
        <f>IF(N24=0," ",(VLOOKUP(N24,PROTOKOL!$A$1:$E$28,2))*O24)</f>
        <v xml:space="preserve"> </v>
      </c>
      <c r="Q24" s="64" t="str">
        <f t="shared" si="21"/>
        <v xml:space="preserve"> </v>
      </c>
      <c r="R24" s="65" t="str">
        <f>IF(N24=0," ",VLOOKUP(N24,PROTOKOL!$A:$E,5,))</f>
        <v xml:space="preserve"> </v>
      </c>
      <c r="S24" s="82" t="str">
        <f t="shared" si="65"/>
        <v xml:space="preserve"> </v>
      </c>
      <c r="T24" s="65">
        <f t="shared" si="66"/>
        <v>0</v>
      </c>
      <c r="U24" s="82" t="str">
        <f t="shared" si="67"/>
        <v xml:space="preserve"> </v>
      </c>
      <c r="V24" s="185" t="str">
        <f>IF(F23+F24+F25=7.5,"ü","û")</f>
        <v>û</v>
      </c>
      <c r="W24" s="207">
        <v>1</v>
      </c>
      <c r="X24" s="226"/>
      <c r="Y24" s="61" t="str">
        <f>IF(AA24=0," ",VLOOKUP(AA24,PROTOKOL!$A:$F,6))</f>
        <v xml:space="preserve"> </v>
      </c>
      <c r="Z24" s="62"/>
      <c r="AA24" s="62"/>
      <c r="AB24" s="62"/>
      <c r="AC24" s="63" t="str">
        <f>IF(AA24=0," ",(VLOOKUP(AA24,PROTOKOL!$A$1:$E$28,2))*AB24)</f>
        <v xml:space="preserve"> </v>
      </c>
      <c r="AD24" s="64" t="str">
        <f t="shared" si="22"/>
        <v xml:space="preserve"> </v>
      </c>
      <c r="AE24" s="65" t="str">
        <f>IF(AA24=0," ",VLOOKUP(AA24,PROTOKOL!$A:$E,5,))</f>
        <v xml:space="preserve"> </v>
      </c>
      <c r="AF24" s="65"/>
      <c r="AG24" s="82" t="str">
        <f t="shared" si="68"/>
        <v xml:space="preserve"> </v>
      </c>
      <c r="AH24" s="61" t="str">
        <f>IF(AJ24=0," ",VLOOKUP(AJ24,PROTOKOL!$A:$F,6))</f>
        <v xml:space="preserve"> </v>
      </c>
      <c r="AI24" s="66"/>
      <c r="AJ24" s="66"/>
      <c r="AK24" s="62"/>
      <c r="AL24" s="63" t="str">
        <f>IF(AJ24=0," ",(VLOOKUP(AJ24,PROTOKOL!$A$1:$E$28,2))*AK24)</f>
        <v xml:space="preserve"> </v>
      </c>
      <c r="AM24" s="64" t="str">
        <f t="shared" si="23"/>
        <v xml:space="preserve"> </v>
      </c>
      <c r="AN24" s="65" t="str">
        <f>IF(AJ24=0," ",VLOOKUP(AJ24,PROTOKOL!$A:$E,5,))</f>
        <v xml:space="preserve"> </v>
      </c>
      <c r="AO24" s="82" t="str">
        <f t="shared" si="69"/>
        <v xml:space="preserve"> </v>
      </c>
      <c r="AP24" s="65">
        <f t="shared" si="70"/>
        <v>0</v>
      </c>
      <c r="AQ24" s="82" t="str">
        <f t="shared" si="71"/>
        <v xml:space="preserve"> </v>
      </c>
      <c r="AR24" s="185" t="str">
        <f>IF(AB23+AB24+AB25=7.5,"ü","û")</f>
        <v>û</v>
      </c>
      <c r="AS24" s="207">
        <v>1</v>
      </c>
      <c r="AT24" s="226"/>
      <c r="AU24" s="61" t="str">
        <f>IF(AW24=0," ",VLOOKUP(AW24,PROTOKOL!$A:$F,6))</f>
        <v xml:space="preserve"> </v>
      </c>
      <c r="AV24" s="62"/>
      <c r="AW24" s="62"/>
      <c r="AX24" s="62"/>
      <c r="AY24" s="63" t="str">
        <f>IF(AW24=0," ",(VLOOKUP(AW24,PROTOKOL!$A$1:$E$28,2))*AX24)</f>
        <v xml:space="preserve"> </v>
      </c>
      <c r="AZ24" s="64" t="str">
        <f t="shared" si="24"/>
        <v xml:space="preserve"> </v>
      </c>
      <c r="BA24" s="65" t="str">
        <f>IF(AW24=0," ",VLOOKUP(AW24,PROTOKOL!$A:$E,5,))</f>
        <v xml:space="preserve"> </v>
      </c>
      <c r="BB24" s="65"/>
      <c r="BC24" s="82" t="str">
        <f t="shared" si="72"/>
        <v xml:space="preserve"> </v>
      </c>
      <c r="BD24" s="61" t="str">
        <f>IF(BF24=0," ",VLOOKUP(BF24,PROTOKOL!$A:$F,6))</f>
        <v xml:space="preserve"> </v>
      </c>
      <c r="BE24" s="66"/>
      <c r="BF24" s="66"/>
      <c r="BG24" s="62"/>
      <c r="BH24" s="63" t="str">
        <f>IF(BF24=0," ",(VLOOKUP(BF24,PROTOKOL!$A$1:$E$28,2))*BG24)</f>
        <v xml:space="preserve"> </v>
      </c>
      <c r="BI24" s="64" t="str">
        <f t="shared" si="25"/>
        <v xml:space="preserve"> </v>
      </c>
      <c r="BJ24" s="65" t="str">
        <f>IF(BF24=0," ",VLOOKUP(BF24,PROTOKOL!$A:$E,5,))</f>
        <v xml:space="preserve"> </v>
      </c>
      <c r="BK24" s="82" t="str">
        <f t="shared" si="73"/>
        <v xml:space="preserve"> </v>
      </c>
      <c r="BL24" s="65">
        <f t="shared" si="74"/>
        <v>0</v>
      </c>
      <c r="BM24" s="82" t="str">
        <f t="shared" si="75"/>
        <v xml:space="preserve"> </v>
      </c>
      <c r="BN24" s="185" t="str">
        <f t="shared" ref="BN24" si="252">IF(AX23+AX24+AX25=7.5,"ü","û")</f>
        <v>û</v>
      </c>
      <c r="BO24" s="207">
        <v>1</v>
      </c>
      <c r="BP24" s="226"/>
      <c r="BQ24" s="61" t="str">
        <f>IF(BS24=0," ",VLOOKUP(BS24,PROTOKOL!$A:$F,6))</f>
        <v xml:space="preserve"> </v>
      </c>
      <c r="BR24" s="62"/>
      <c r="BS24" s="62"/>
      <c r="BT24" s="62"/>
      <c r="BU24" s="63" t="str">
        <f>IF(BS24=0," ",(VLOOKUP(BS24,PROTOKOL!$A$1:$E$28,2))*BT24)</f>
        <v xml:space="preserve"> </v>
      </c>
      <c r="BV24" s="64" t="str">
        <f t="shared" si="26"/>
        <v xml:space="preserve"> </v>
      </c>
      <c r="BW24" s="65" t="str">
        <f>IF(BS24=0," ",VLOOKUP(BS24,PROTOKOL!$A:$E,5,))</f>
        <v xml:space="preserve"> </v>
      </c>
      <c r="BX24" s="65"/>
      <c r="BY24" s="82" t="str">
        <f t="shared" si="77"/>
        <v xml:space="preserve"> </v>
      </c>
      <c r="BZ24" s="61" t="str">
        <f>IF(CB24=0," ",VLOOKUP(CB24,PROTOKOL!$A:$F,6))</f>
        <v xml:space="preserve"> </v>
      </c>
      <c r="CA24" s="66"/>
      <c r="CB24" s="66"/>
      <c r="CC24" s="62"/>
      <c r="CD24" s="63" t="str">
        <f>IF(CB24=0," ",(VLOOKUP(CB24,PROTOKOL!$A$1:$E$28,2))*CC24)</f>
        <v xml:space="preserve"> </v>
      </c>
      <c r="CE24" s="64" t="str">
        <f t="shared" si="27"/>
        <v xml:space="preserve"> </v>
      </c>
      <c r="CF24" s="65" t="str">
        <f>IF(CB24=0," ",VLOOKUP(CB24,PROTOKOL!$A:$E,5,))</f>
        <v xml:space="preserve"> </v>
      </c>
      <c r="CG24" s="82" t="str">
        <f t="shared" si="78"/>
        <v xml:space="preserve"> </v>
      </c>
      <c r="CH24" s="65">
        <f t="shared" si="79"/>
        <v>0</v>
      </c>
      <c r="CI24" s="82" t="str">
        <f t="shared" si="80"/>
        <v xml:space="preserve"> </v>
      </c>
      <c r="CJ24" s="185" t="str">
        <f t="shared" ref="CJ24" si="253">IF(BT23+BT24+BT25=7.5,"ü","û")</f>
        <v>û</v>
      </c>
      <c r="CK24" s="207">
        <v>1</v>
      </c>
      <c r="CL24" s="226"/>
      <c r="CM24" s="61" t="str">
        <f>IF(CO24=0," ",VLOOKUP(CO24,PROTOKOL!$A:$F,6))</f>
        <v xml:space="preserve"> </v>
      </c>
      <c r="CN24" s="62"/>
      <c r="CO24" s="62"/>
      <c r="CP24" s="62"/>
      <c r="CQ24" s="63" t="str">
        <f>IF(CO24=0," ",(VLOOKUP(CO24,PROTOKOL!$A$1:$E$28,2))*CP24)</f>
        <v xml:space="preserve"> </v>
      </c>
      <c r="CR24" s="64" t="str">
        <f t="shared" si="28"/>
        <v xml:space="preserve"> </v>
      </c>
      <c r="CS24" s="65" t="str">
        <f>IF(CO24=0," ",VLOOKUP(CO24,PROTOKOL!$A:$E,5,))</f>
        <v xml:space="preserve"> </v>
      </c>
      <c r="CT24" s="65"/>
      <c r="CU24" s="82" t="str">
        <f t="shared" si="82"/>
        <v xml:space="preserve"> </v>
      </c>
      <c r="CV24" s="61" t="str">
        <f>IF(CX24=0," ",VLOOKUP(CX24,PROTOKOL!$A:$F,6))</f>
        <v xml:space="preserve"> </v>
      </c>
      <c r="CW24" s="66"/>
      <c r="CX24" s="66"/>
      <c r="CY24" s="62"/>
      <c r="CZ24" s="63" t="str">
        <f>IF(CX24=0," ",(VLOOKUP(CX24,PROTOKOL!$A$1:$E$28,2))*CY24)</f>
        <v xml:space="preserve"> </v>
      </c>
      <c r="DA24" s="64" t="str">
        <f t="shared" si="29"/>
        <v xml:space="preserve"> </v>
      </c>
      <c r="DB24" s="65" t="str">
        <f>IF(CX24=0," ",VLOOKUP(CX24,PROTOKOL!$A:$E,5,))</f>
        <v xml:space="preserve"> </v>
      </c>
      <c r="DC24" s="82" t="str">
        <f t="shared" si="83"/>
        <v xml:space="preserve"> </v>
      </c>
      <c r="DD24" s="65">
        <f t="shared" si="84"/>
        <v>0</v>
      </c>
      <c r="DE24" s="82" t="str">
        <f t="shared" si="85"/>
        <v xml:space="preserve"> </v>
      </c>
      <c r="DF24" s="185" t="str">
        <f t="shared" ref="DF24" si="254">IF(CP23+CP24+CP25=7.5,"ü","û")</f>
        <v>û</v>
      </c>
      <c r="DG24" s="207">
        <v>1</v>
      </c>
      <c r="DH24" s="226"/>
      <c r="DI24" s="61" t="str">
        <f>IF(DK24=0," ",VLOOKUP(DK24,PROTOKOL!$A:$F,6))</f>
        <v xml:space="preserve"> </v>
      </c>
      <c r="DJ24" s="62"/>
      <c r="DK24" s="62"/>
      <c r="DL24" s="62"/>
      <c r="DM24" s="63" t="str">
        <f>IF(DK24=0," ",(VLOOKUP(DK24,PROTOKOL!$A$1:$E$28,2))*DL24)</f>
        <v xml:space="preserve"> </v>
      </c>
      <c r="DN24" s="64" t="str">
        <f t="shared" si="30"/>
        <v xml:space="preserve"> </v>
      </c>
      <c r="DO24" s="65" t="str">
        <f>IF(DK24=0," ",VLOOKUP(DK24,PROTOKOL!$A:$E,5,))</f>
        <v xml:space="preserve"> </v>
      </c>
      <c r="DP24" s="65"/>
      <c r="DQ24" s="82" t="str">
        <f t="shared" si="87"/>
        <v xml:space="preserve"> </v>
      </c>
      <c r="DR24" s="61" t="str">
        <f>IF(DT24=0," ",VLOOKUP(DT24,PROTOKOL!$A:$F,6))</f>
        <v xml:space="preserve"> </v>
      </c>
      <c r="DS24" s="66"/>
      <c r="DT24" s="66"/>
      <c r="DU24" s="62"/>
      <c r="DV24" s="63" t="str">
        <f>IF(DT24=0," ",(VLOOKUP(DT24,PROTOKOL!$A$1:$E$28,2))*DU24)</f>
        <v xml:space="preserve"> </v>
      </c>
      <c r="DW24" s="64" t="str">
        <f t="shared" si="31"/>
        <v xml:space="preserve"> </v>
      </c>
      <c r="DX24" s="65" t="str">
        <f>IF(DT24=0," ",VLOOKUP(DT24,PROTOKOL!$A:$E,5,))</f>
        <v xml:space="preserve"> </v>
      </c>
      <c r="DY24" s="82" t="str">
        <f t="shared" si="88"/>
        <v xml:space="preserve"> </v>
      </c>
      <c r="DZ24" s="65">
        <f t="shared" si="89"/>
        <v>0</v>
      </c>
      <c r="EA24" s="82" t="str">
        <f t="shared" si="90"/>
        <v xml:space="preserve"> </v>
      </c>
      <c r="EB24" s="185" t="str">
        <f t="shared" ref="EB24" si="255">IF(DL23+DL24+DL25=7.5,"ü","û")</f>
        <v>û</v>
      </c>
      <c r="EC24" s="207">
        <v>1</v>
      </c>
      <c r="ED24" s="226"/>
      <c r="EE24" s="61" t="str">
        <f>IF(EG24=0," ",VLOOKUP(EG24,PROTOKOL!$A:$F,6))</f>
        <v xml:space="preserve"> </v>
      </c>
      <c r="EF24" s="62"/>
      <c r="EG24" s="62"/>
      <c r="EH24" s="62"/>
      <c r="EI24" s="63" t="str">
        <f>IF(EG24=0," ",(VLOOKUP(EG24,PROTOKOL!$A$1:$E$28,2))*EH24)</f>
        <v xml:space="preserve"> </v>
      </c>
      <c r="EJ24" s="64" t="str">
        <f t="shared" si="32"/>
        <v xml:space="preserve"> </v>
      </c>
      <c r="EK24" s="65" t="str">
        <f>IF(EG24=0," ",VLOOKUP(EG24,PROTOKOL!$A:$E,5,))</f>
        <v xml:space="preserve"> </v>
      </c>
      <c r="EL24" s="65"/>
      <c r="EM24" s="82" t="str">
        <f t="shared" si="92"/>
        <v xml:space="preserve"> </v>
      </c>
      <c r="EN24" s="61" t="str">
        <f>IF(EP24=0," ",VLOOKUP(EP24,PROTOKOL!$A:$F,6))</f>
        <v xml:space="preserve"> </v>
      </c>
      <c r="EO24" s="66"/>
      <c r="EP24" s="66"/>
      <c r="EQ24" s="62"/>
      <c r="ER24" s="63" t="str">
        <f>IF(EP24=0," ",(VLOOKUP(EP24,PROTOKOL!$A$1:$E$28,2))*EQ24)</f>
        <v xml:space="preserve"> </v>
      </c>
      <c r="ES24" s="64" t="str">
        <f t="shared" si="33"/>
        <v xml:space="preserve"> </v>
      </c>
      <c r="ET24" s="65" t="str">
        <f>IF(EP24=0," ",VLOOKUP(EP24,PROTOKOL!$A:$E,5,))</f>
        <v xml:space="preserve"> </v>
      </c>
      <c r="EU24" s="82" t="str">
        <f t="shared" si="93"/>
        <v xml:space="preserve"> </v>
      </c>
      <c r="EV24" s="65">
        <f t="shared" si="94"/>
        <v>0</v>
      </c>
      <c r="EW24" s="82" t="str">
        <f t="shared" si="95"/>
        <v xml:space="preserve"> </v>
      </c>
      <c r="EX24" s="185" t="str">
        <f t="shared" ref="EX24" si="256">IF(EH23+EH24+EH25=7.5,"ü","û")</f>
        <v>û</v>
      </c>
      <c r="EY24" s="207">
        <v>1</v>
      </c>
      <c r="EZ24" s="226"/>
      <c r="FA24" s="61" t="str">
        <f>IF(FC24=0," ",VLOOKUP(FC24,PROTOKOL!$A:$F,6))</f>
        <v xml:space="preserve"> </v>
      </c>
      <c r="FB24" s="62"/>
      <c r="FC24" s="62"/>
      <c r="FD24" s="62"/>
      <c r="FE24" s="63" t="str">
        <f>IF(FC24=0," ",(VLOOKUP(FC24,PROTOKOL!$A$1:$E$28,2))*FD24)</f>
        <v xml:space="preserve"> </v>
      </c>
      <c r="FF24" s="64" t="str">
        <f t="shared" si="34"/>
        <v xml:space="preserve"> </v>
      </c>
      <c r="FG24" s="65" t="str">
        <f>IF(FC24=0," ",VLOOKUP(FC24,PROTOKOL!$A:$E,5,))</f>
        <v xml:space="preserve"> </v>
      </c>
      <c r="FH24" s="65"/>
      <c r="FI24" s="82" t="str">
        <f t="shared" si="97"/>
        <v xml:space="preserve"> </v>
      </c>
      <c r="FJ24" s="61" t="str">
        <f>IF(FL24=0," ",VLOOKUP(FL24,PROTOKOL!$A:$F,6))</f>
        <v xml:space="preserve"> </v>
      </c>
      <c r="FK24" s="66"/>
      <c r="FL24" s="66"/>
      <c r="FM24" s="62"/>
      <c r="FN24" s="63" t="str">
        <f>IF(FL24=0," ",(VLOOKUP(FL24,PROTOKOL!$A$1:$E$28,2))*FM24)</f>
        <v xml:space="preserve"> </v>
      </c>
      <c r="FO24" s="64" t="str">
        <f t="shared" si="35"/>
        <v xml:space="preserve"> </v>
      </c>
      <c r="FP24" s="65" t="str">
        <f>IF(FL24=0," ",VLOOKUP(FL24,PROTOKOL!$A:$E,5,))</f>
        <v xml:space="preserve"> </v>
      </c>
      <c r="FQ24" s="82" t="str">
        <f t="shared" si="98"/>
        <v xml:space="preserve"> </v>
      </c>
      <c r="FR24" s="65">
        <f t="shared" si="99"/>
        <v>0</v>
      </c>
      <c r="FS24" s="82" t="str">
        <f t="shared" si="100"/>
        <v xml:space="preserve"> </v>
      </c>
      <c r="FT24" s="185" t="str">
        <f t="shared" ref="FT24" si="257">IF(FD23+FD24+FD25=7.5,"ü","û")</f>
        <v>û</v>
      </c>
      <c r="FU24" s="207">
        <v>1</v>
      </c>
      <c r="FV24" s="226"/>
      <c r="FW24" s="61" t="str">
        <f>IF(FY24=0," ",VLOOKUP(FY24,PROTOKOL!$A:$F,6))</f>
        <v xml:space="preserve"> </v>
      </c>
      <c r="FX24" s="62"/>
      <c r="FY24" s="62"/>
      <c r="FZ24" s="62"/>
      <c r="GA24" s="63" t="str">
        <f>IF(FY24=0," ",(VLOOKUP(FY24,PROTOKOL!$A$1:$E$28,2))*FZ24)</f>
        <v xml:space="preserve"> </v>
      </c>
      <c r="GB24" s="64" t="str">
        <f t="shared" si="36"/>
        <v xml:space="preserve"> </v>
      </c>
      <c r="GC24" s="65" t="str">
        <f>IF(FY24=0," ",VLOOKUP(FY24,PROTOKOL!$A:$E,5,))</f>
        <v xml:space="preserve"> </v>
      </c>
      <c r="GD24" s="65"/>
      <c r="GE24" s="82" t="str">
        <f t="shared" si="102"/>
        <v xml:space="preserve"> </v>
      </c>
      <c r="GF24" s="61" t="str">
        <f>IF(GH24=0," ",VLOOKUP(GH24,PROTOKOL!$A:$F,6))</f>
        <v xml:space="preserve"> </v>
      </c>
      <c r="GG24" s="66"/>
      <c r="GH24" s="66"/>
      <c r="GI24" s="62"/>
      <c r="GJ24" s="63" t="str">
        <f>IF(GH24=0," ",(VLOOKUP(GH24,PROTOKOL!$A$1:$E$28,2))*GI24)</f>
        <v xml:space="preserve"> </v>
      </c>
      <c r="GK24" s="64" t="str">
        <f t="shared" si="37"/>
        <v xml:space="preserve"> </v>
      </c>
      <c r="GL24" s="65" t="str">
        <f>IF(GH24=0," ",VLOOKUP(GH24,PROTOKOL!$A:$E,5,))</f>
        <v xml:space="preserve"> </v>
      </c>
      <c r="GM24" s="82" t="str">
        <f t="shared" si="103"/>
        <v xml:space="preserve"> </v>
      </c>
      <c r="GN24" s="65">
        <f t="shared" si="104"/>
        <v>0</v>
      </c>
      <c r="GO24" s="82" t="str">
        <f t="shared" si="105"/>
        <v xml:space="preserve"> </v>
      </c>
      <c r="GP24" s="185" t="str">
        <f t="shared" ref="GP24" si="258">IF(FZ23+FZ24+FZ25=7.5,"ü","û")</f>
        <v>û</v>
      </c>
      <c r="GQ24" s="207">
        <v>1</v>
      </c>
      <c r="GR24" s="226"/>
      <c r="GS24" s="61" t="str">
        <f>IF(GU24=0," ",VLOOKUP(GU24,PROTOKOL!$A:$F,6))</f>
        <v xml:space="preserve"> </v>
      </c>
      <c r="GT24" s="62"/>
      <c r="GU24" s="62"/>
      <c r="GV24" s="62"/>
      <c r="GW24" s="63" t="str">
        <f>IF(GU24=0," ",(VLOOKUP(GU24,PROTOKOL!$A$1:$E$28,2))*GV24)</f>
        <v xml:space="preserve"> </v>
      </c>
      <c r="GX24" s="64" t="str">
        <f t="shared" si="38"/>
        <v xml:space="preserve"> </v>
      </c>
      <c r="GY24" s="65" t="str">
        <f>IF(GU24=0," ",VLOOKUP(GU24,PROTOKOL!$A:$E,5,))</f>
        <v xml:space="preserve"> </v>
      </c>
      <c r="GZ24" s="65"/>
      <c r="HA24" s="82" t="str">
        <f t="shared" si="107"/>
        <v xml:space="preserve"> </v>
      </c>
      <c r="HB24" s="61" t="str">
        <f>IF(HD24=0," ",VLOOKUP(HD24,PROTOKOL!$A:$F,6))</f>
        <v xml:space="preserve"> </v>
      </c>
      <c r="HC24" s="66"/>
      <c r="HD24" s="66"/>
      <c r="HE24" s="62"/>
      <c r="HF24" s="63" t="str">
        <f>IF(HD24=0," ",(VLOOKUP(HD24,PROTOKOL!$A$1:$E$28,2))*HE24)</f>
        <v xml:space="preserve"> </v>
      </c>
      <c r="HG24" s="64" t="str">
        <f t="shared" si="39"/>
        <v xml:space="preserve"> </v>
      </c>
      <c r="HH24" s="65" t="str">
        <f>IF(HD24=0," ",VLOOKUP(HD24,PROTOKOL!$A:$E,5,))</f>
        <v xml:space="preserve"> </v>
      </c>
      <c r="HI24" s="82" t="str">
        <f t="shared" si="108"/>
        <v xml:space="preserve"> </v>
      </c>
      <c r="HJ24" s="65">
        <f t="shared" si="109"/>
        <v>0</v>
      </c>
      <c r="HK24" s="82" t="str">
        <f t="shared" si="110"/>
        <v xml:space="preserve"> </v>
      </c>
      <c r="HL24" s="185" t="str">
        <f t="shared" ref="HL24" si="259">IF(GV23+GV24+GV25=7.5,"ü","û")</f>
        <v>û</v>
      </c>
      <c r="HM24" s="207">
        <v>1</v>
      </c>
      <c r="HN24" s="226"/>
      <c r="HO24" s="61" t="str">
        <f>IF(HQ24=0," ",VLOOKUP(HQ24,PROTOKOL!$A:$F,6))</f>
        <v xml:space="preserve"> </v>
      </c>
      <c r="HP24" s="62"/>
      <c r="HQ24" s="62"/>
      <c r="HR24" s="62"/>
      <c r="HS24" s="63" t="str">
        <f>IF(HQ24=0," ",(VLOOKUP(HQ24,PROTOKOL!$A$1:$E$28,2))*HR24)</f>
        <v xml:space="preserve"> </v>
      </c>
      <c r="HT24" s="64" t="str">
        <f t="shared" si="40"/>
        <v xml:space="preserve"> </v>
      </c>
      <c r="HU24" s="65" t="str">
        <f>IF(HQ24=0," ",VLOOKUP(HQ24,PROTOKOL!$A:$E,5,))</f>
        <v xml:space="preserve"> </v>
      </c>
      <c r="HV24" s="65"/>
      <c r="HW24" s="82" t="str">
        <f t="shared" si="112"/>
        <v xml:space="preserve"> </v>
      </c>
      <c r="HX24" s="61" t="str">
        <f>IF(HZ24=0," ",VLOOKUP(HZ24,PROTOKOL!$A:$F,6))</f>
        <v xml:space="preserve"> </v>
      </c>
      <c r="HY24" s="66"/>
      <c r="HZ24" s="66"/>
      <c r="IA24" s="62"/>
      <c r="IB24" s="63" t="str">
        <f>IF(HZ24=0," ",(VLOOKUP(HZ24,PROTOKOL!$A$1:$E$28,2))*IA24)</f>
        <v xml:space="preserve"> </v>
      </c>
      <c r="IC24" s="64" t="str">
        <f t="shared" si="41"/>
        <v xml:space="preserve"> </v>
      </c>
      <c r="ID24" s="65" t="str">
        <f>IF(HZ24=0," ",VLOOKUP(HZ24,PROTOKOL!$A:$E,5,))</f>
        <v xml:space="preserve"> </v>
      </c>
      <c r="IE24" s="82" t="str">
        <f t="shared" si="113"/>
        <v xml:space="preserve"> </v>
      </c>
      <c r="IF24" s="65">
        <f t="shared" si="114"/>
        <v>0</v>
      </c>
      <c r="IG24" s="82" t="str">
        <f t="shared" si="115"/>
        <v xml:space="preserve"> </v>
      </c>
      <c r="IH24" s="185" t="str">
        <f t="shared" ref="IH24" si="260">IF(HR23+HR24+HR25=7.5,"ü","û")</f>
        <v>û</v>
      </c>
      <c r="II24" s="207">
        <v>1</v>
      </c>
      <c r="IJ24" s="226"/>
      <c r="IK24" s="61" t="str">
        <f>IF(IM24=0," ",VLOOKUP(IM24,PROTOKOL!$A:$F,6))</f>
        <v xml:space="preserve"> </v>
      </c>
      <c r="IL24" s="62"/>
      <c r="IM24" s="62"/>
      <c r="IN24" s="62"/>
      <c r="IO24" s="63" t="str">
        <f>IF(IM24=0," ",(VLOOKUP(IM24,PROTOKOL!$A$1:$E$28,2))*IN24)</f>
        <v xml:space="preserve"> </v>
      </c>
      <c r="IP24" s="64" t="str">
        <f t="shared" si="42"/>
        <v xml:space="preserve"> </v>
      </c>
      <c r="IQ24" s="65" t="str">
        <f>IF(IM24=0," ",VLOOKUP(IM24,PROTOKOL!$A:$E,5,))</f>
        <v xml:space="preserve"> </v>
      </c>
      <c r="IR24" s="65"/>
      <c r="IS24" s="82" t="str">
        <f t="shared" si="117"/>
        <v xml:space="preserve"> </v>
      </c>
      <c r="IT24" s="61" t="str">
        <f>IF(IV24=0," ",VLOOKUP(IV24,PROTOKOL!$A:$F,6))</f>
        <v xml:space="preserve"> </v>
      </c>
      <c r="IU24" s="66"/>
      <c r="IV24" s="66"/>
      <c r="IW24" s="62"/>
      <c r="IX24" s="63" t="str">
        <f>IF(IV24=0," ",(VLOOKUP(IV24,PROTOKOL!$A$1:$E$28,2))*IW24)</f>
        <v xml:space="preserve"> </v>
      </c>
      <c r="IY24" s="64" t="str">
        <f t="shared" si="43"/>
        <v xml:space="preserve"> </v>
      </c>
      <c r="IZ24" s="65" t="str">
        <f>IF(IV24=0," ",VLOOKUP(IV24,PROTOKOL!$A:$E,5,))</f>
        <v xml:space="preserve"> </v>
      </c>
      <c r="JA24" s="82" t="str">
        <f t="shared" si="118"/>
        <v xml:space="preserve"> </v>
      </c>
      <c r="JB24" s="65">
        <f t="shared" si="119"/>
        <v>0</v>
      </c>
      <c r="JC24" s="82" t="str">
        <f t="shared" si="120"/>
        <v xml:space="preserve"> </v>
      </c>
      <c r="JD24" s="185" t="str">
        <f t="shared" ref="JD24" si="261">IF(IN23+IN24+IN25=7.5,"ü","û")</f>
        <v>û</v>
      </c>
      <c r="JE24" s="207">
        <v>1</v>
      </c>
      <c r="JF24" s="226"/>
      <c r="JG24" s="61" t="str">
        <f>IF(JI24=0," ",VLOOKUP(JI24,PROTOKOL!$A:$F,6))</f>
        <v xml:space="preserve"> </v>
      </c>
      <c r="JH24" s="62"/>
      <c r="JI24" s="62"/>
      <c r="JJ24" s="62"/>
      <c r="JK24" s="63" t="str">
        <f>IF(JI24=0," ",(VLOOKUP(JI24,PROTOKOL!$A$1:$E$28,2))*JJ24)</f>
        <v xml:space="preserve"> </v>
      </c>
      <c r="JL24" s="64" t="str">
        <f t="shared" si="44"/>
        <v xml:space="preserve"> </v>
      </c>
      <c r="JM24" s="65" t="str">
        <f>IF(JI24=0," ",VLOOKUP(JI24,PROTOKOL!$A:$E,5,))</f>
        <v xml:space="preserve"> </v>
      </c>
      <c r="JN24" s="65"/>
      <c r="JO24" s="82" t="str">
        <f t="shared" si="122"/>
        <v xml:space="preserve"> </v>
      </c>
      <c r="JP24" s="61" t="str">
        <f>IF(JR24=0," ",VLOOKUP(JR24,PROTOKOL!$A:$F,6))</f>
        <v xml:space="preserve"> </v>
      </c>
      <c r="JQ24" s="66"/>
      <c r="JR24" s="66"/>
      <c r="JS24" s="62"/>
      <c r="JT24" s="63" t="str">
        <f>IF(JR24=0," ",(VLOOKUP(JR24,PROTOKOL!$A$1:$E$28,2))*JS24)</f>
        <v xml:space="preserve"> </v>
      </c>
      <c r="JU24" s="64" t="str">
        <f t="shared" si="45"/>
        <v xml:space="preserve"> </v>
      </c>
      <c r="JV24" s="65" t="str">
        <f>IF(JR24=0," ",VLOOKUP(JR24,PROTOKOL!$A:$E,5,))</f>
        <v xml:space="preserve"> </v>
      </c>
      <c r="JW24" s="82" t="str">
        <f t="shared" si="123"/>
        <v xml:space="preserve"> </v>
      </c>
      <c r="JX24" s="65">
        <f t="shared" si="124"/>
        <v>0</v>
      </c>
      <c r="JY24" s="82" t="str">
        <f t="shared" si="125"/>
        <v xml:space="preserve"> </v>
      </c>
      <c r="JZ24" s="185" t="str">
        <f t="shared" ref="JZ24" si="262">IF(JJ23+JJ24+JJ25=7.5,"ü","û")</f>
        <v>û</v>
      </c>
      <c r="KA24" s="207">
        <v>1</v>
      </c>
      <c r="KB24" s="226"/>
      <c r="KC24" s="61" t="str">
        <f>IF(KE24=0," ",VLOOKUP(KE24,PROTOKOL!$A:$F,6))</f>
        <v xml:space="preserve"> </v>
      </c>
      <c r="KD24" s="62"/>
      <c r="KE24" s="62"/>
      <c r="KF24" s="62"/>
      <c r="KG24" s="63" t="str">
        <f>IF(KE24=0," ",(VLOOKUP(KE24,PROTOKOL!$A$1:$E$28,2))*KF24)</f>
        <v xml:space="preserve"> </v>
      </c>
      <c r="KH24" s="64" t="str">
        <f t="shared" si="46"/>
        <v xml:space="preserve"> </v>
      </c>
      <c r="KI24" s="65" t="str">
        <f>IF(KE24=0," ",VLOOKUP(KE24,PROTOKOL!$A:$E,5,))</f>
        <v xml:space="preserve"> </v>
      </c>
      <c r="KJ24" s="65"/>
      <c r="KK24" s="82" t="str">
        <f t="shared" si="127"/>
        <v xml:space="preserve"> </v>
      </c>
      <c r="KL24" s="61" t="str">
        <f>IF(KN24=0," ",VLOOKUP(KN24,PROTOKOL!$A:$F,6))</f>
        <v xml:space="preserve"> </v>
      </c>
      <c r="KM24" s="66"/>
      <c r="KN24" s="66"/>
      <c r="KO24" s="62"/>
      <c r="KP24" s="63" t="str">
        <f>IF(KN24=0," ",(VLOOKUP(KN24,PROTOKOL!$A$1:$E$28,2))*KO24)</f>
        <v xml:space="preserve"> </v>
      </c>
      <c r="KQ24" s="64" t="str">
        <f t="shared" si="47"/>
        <v xml:space="preserve"> </v>
      </c>
      <c r="KR24" s="65" t="str">
        <f>IF(KN24=0," ",VLOOKUP(KN24,PROTOKOL!$A:$E,5,))</f>
        <v xml:space="preserve"> </v>
      </c>
      <c r="KS24" s="82" t="str">
        <f t="shared" si="128"/>
        <v xml:space="preserve"> </v>
      </c>
      <c r="KT24" s="65">
        <f t="shared" si="129"/>
        <v>0</v>
      </c>
      <c r="KU24" s="82" t="str">
        <f t="shared" si="130"/>
        <v xml:space="preserve"> </v>
      </c>
      <c r="KV24" s="185" t="str">
        <f t="shared" ref="KV24" si="263">IF(KF23+KF24+KF25=7.5,"ü","û")</f>
        <v>û</v>
      </c>
      <c r="KW24" s="207">
        <v>1</v>
      </c>
      <c r="KX24" s="226"/>
      <c r="KY24" s="61" t="str">
        <f>IF(LA24=0," ",VLOOKUP(LA24,PROTOKOL!$A:$F,6))</f>
        <v xml:space="preserve"> </v>
      </c>
      <c r="KZ24" s="62"/>
      <c r="LA24" s="62"/>
      <c r="LB24" s="62"/>
      <c r="LC24" s="63" t="str">
        <f>IF(LA24=0," ",(VLOOKUP(LA24,PROTOKOL!$A$1:$E$28,2))*LB24)</f>
        <v xml:space="preserve"> </v>
      </c>
      <c r="LD24" s="64" t="str">
        <f t="shared" si="48"/>
        <v xml:space="preserve"> </v>
      </c>
      <c r="LE24" s="65" t="str">
        <f>IF(LA24=0," ",VLOOKUP(LA24,PROTOKOL!$A:$E,5,))</f>
        <v xml:space="preserve"> </v>
      </c>
      <c r="LF24" s="65"/>
      <c r="LG24" s="82" t="str">
        <f t="shared" si="132"/>
        <v xml:space="preserve"> </v>
      </c>
      <c r="LH24" s="61" t="str">
        <f>IF(LJ24=0," ",VLOOKUP(LJ24,PROTOKOL!$A:$F,6))</f>
        <v xml:space="preserve"> </v>
      </c>
      <c r="LI24" s="66"/>
      <c r="LJ24" s="66"/>
      <c r="LK24" s="62"/>
      <c r="LL24" s="63" t="str">
        <f>IF(LJ24=0," ",(VLOOKUP(LJ24,PROTOKOL!$A$1:$E$28,2))*LK24)</f>
        <v xml:space="preserve"> </v>
      </c>
      <c r="LM24" s="64" t="str">
        <f t="shared" si="49"/>
        <v xml:space="preserve"> </v>
      </c>
      <c r="LN24" s="65" t="str">
        <f>IF(LJ24=0," ",VLOOKUP(LJ24,PROTOKOL!$A:$E,5,))</f>
        <v xml:space="preserve"> </v>
      </c>
      <c r="LO24" s="82" t="str">
        <f t="shared" si="133"/>
        <v xml:space="preserve"> </v>
      </c>
      <c r="LP24" s="65">
        <f t="shared" si="134"/>
        <v>0</v>
      </c>
      <c r="LQ24" s="82" t="str">
        <f t="shared" si="135"/>
        <v xml:space="preserve"> </v>
      </c>
      <c r="LR24" s="185" t="str">
        <f t="shared" ref="LR24" si="264">IF(LB23+LB24+LB25=7.5,"ü","û")</f>
        <v>û</v>
      </c>
      <c r="LS24" s="207">
        <v>1</v>
      </c>
      <c r="LT24" s="226"/>
      <c r="LU24" s="61" t="str">
        <f>IF(LW24=0," ",VLOOKUP(LW24,PROTOKOL!$A:$F,6))</f>
        <v xml:space="preserve"> </v>
      </c>
      <c r="LV24" s="62"/>
      <c r="LW24" s="62"/>
      <c r="LX24" s="62"/>
      <c r="LY24" s="63" t="str">
        <f>IF(LW24=0," ",(VLOOKUP(LW24,PROTOKOL!$A$1:$E$28,2))*LX24)</f>
        <v xml:space="preserve"> </v>
      </c>
      <c r="LZ24" s="64" t="str">
        <f t="shared" si="50"/>
        <v xml:space="preserve"> </v>
      </c>
      <c r="MA24" s="65" t="str">
        <f>IF(LW24=0," ",VLOOKUP(LW24,PROTOKOL!$A:$E,5,))</f>
        <v xml:space="preserve"> </v>
      </c>
      <c r="MB24" s="65"/>
      <c r="MC24" s="82" t="str">
        <f t="shared" si="137"/>
        <v xml:space="preserve"> </v>
      </c>
      <c r="MD24" s="61" t="str">
        <f>IF(MF24=0," ",VLOOKUP(MF24,PROTOKOL!$A:$F,6))</f>
        <v xml:space="preserve"> </v>
      </c>
      <c r="ME24" s="66"/>
      <c r="MF24" s="66"/>
      <c r="MG24" s="62"/>
      <c r="MH24" s="63" t="str">
        <f>IF(MF24=0," ",(VLOOKUP(MF24,PROTOKOL!$A$1:$E$28,2))*MG24)</f>
        <v xml:space="preserve"> </v>
      </c>
      <c r="MI24" s="64" t="str">
        <f t="shared" si="51"/>
        <v xml:space="preserve"> </v>
      </c>
      <c r="MJ24" s="65" t="str">
        <f>IF(MF24=0," ",VLOOKUP(MF24,PROTOKOL!$A:$E,5,))</f>
        <v xml:space="preserve"> </v>
      </c>
      <c r="MK24" s="82" t="str">
        <f t="shared" si="138"/>
        <v xml:space="preserve"> </v>
      </c>
      <c r="ML24" s="65">
        <f t="shared" si="139"/>
        <v>0</v>
      </c>
      <c r="MM24" s="82" t="str">
        <f t="shared" si="140"/>
        <v xml:space="preserve"> </v>
      </c>
      <c r="MN24" s="185" t="str">
        <f t="shared" ref="MN24" si="265">IF(LX23+LX24+LX25=7.5,"ü","û")</f>
        <v>û</v>
      </c>
      <c r="MO24" s="207">
        <v>1</v>
      </c>
      <c r="MP24" s="226"/>
      <c r="MQ24" s="61" t="str">
        <f>IF(MS24=0," ",VLOOKUP(MS24,PROTOKOL!$A:$F,6))</f>
        <v xml:space="preserve"> </v>
      </c>
      <c r="MR24" s="62"/>
      <c r="MS24" s="62"/>
      <c r="MT24" s="62"/>
      <c r="MU24" s="63" t="str">
        <f>IF(MS24=0," ",(VLOOKUP(MS24,PROTOKOL!$A$1:$E$28,2))*MT24)</f>
        <v xml:space="preserve"> </v>
      </c>
      <c r="MV24" s="64" t="str">
        <f t="shared" si="52"/>
        <v xml:space="preserve"> </v>
      </c>
      <c r="MW24" s="65" t="str">
        <f>IF(MS24=0," ",VLOOKUP(MS24,PROTOKOL!$A:$E,5,))</f>
        <v xml:space="preserve"> </v>
      </c>
      <c r="MX24" s="65"/>
      <c r="MY24" s="82" t="str">
        <f t="shared" si="142"/>
        <v xml:space="preserve"> </v>
      </c>
      <c r="MZ24" s="61" t="str">
        <f>IF(NB24=0," ",VLOOKUP(NB24,PROTOKOL!$A:$F,6))</f>
        <v xml:space="preserve"> </v>
      </c>
      <c r="NA24" s="66"/>
      <c r="NB24" s="66"/>
      <c r="NC24" s="62"/>
      <c r="ND24" s="63" t="str">
        <f>IF(NB24=0," ",(VLOOKUP(NB24,PROTOKOL!$A$1:$E$28,2))*NC24)</f>
        <v xml:space="preserve"> </v>
      </c>
      <c r="NE24" s="64" t="str">
        <f t="shared" si="53"/>
        <v xml:space="preserve"> </v>
      </c>
      <c r="NF24" s="65" t="str">
        <f>IF(NB24=0," ",VLOOKUP(NB24,PROTOKOL!$A:$E,5,))</f>
        <v xml:space="preserve"> </v>
      </c>
      <c r="NG24" s="82" t="str">
        <f t="shared" si="143"/>
        <v xml:space="preserve"> </v>
      </c>
      <c r="NH24" s="65">
        <f t="shared" si="144"/>
        <v>0</v>
      </c>
      <c r="NI24" s="82" t="str">
        <f t="shared" si="145"/>
        <v xml:space="preserve"> </v>
      </c>
      <c r="NJ24" s="185" t="str">
        <f t="shared" ref="NJ24" si="266">IF(MT23+MT24+MT25=7.5,"ü","û")</f>
        <v>û</v>
      </c>
      <c r="NK24" s="207">
        <v>1</v>
      </c>
      <c r="NL24" s="226"/>
      <c r="NM24" s="61" t="str">
        <f>IF(NO24=0," ",VLOOKUP(NO24,PROTOKOL!$A:$F,6))</f>
        <v xml:space="preserve"> </v>
      </c>
      <c r="NN24" s="62"/>
      <c r="NO24" s="62"/>
      <c r="NP24" s="62"/>
      <c r="NQ24" s="63" t="str">
        <f>IF(NO24=0," ",(VLOOKUP(NO24,PROTOKOL!$A$1:$E$28,2))*NP24)</f>
        <v xml:space="preserve"> </v>
      </c>
      <c r="NR24" s="64" t="str">
        <f t="shared" si="54"/>
        <v xml:space="preserve"> </v>
      </c>
      <c r="NS24" s="65" t="str">
        <f>IF(NO24=0," ",VLOOKUP(NO24,PROTOKOL!$A:$E,5,))</f>
        <v xml:space="preserve"> </v>
      </c>
      <c r="NT24" s="65"/>
      <c r="NU24" s="82" t="str">
        <f t="shared" si="147"/>
        <v xml:space="preserve"> </v>
      </c>
      <c r="NV24" s="61" t="str">
        <f>IF(NX24=0," ",VLOOKUP(NX24,PROTOKOL!$A:$F,6))</f>
        <v xml:space="preserve"> </v>
      </c>
      <c r="NW24" s="66"/>
      <c r="NX24" s="66"/>
      <c r="NY24" s="62"/>
      <c r="NZ24" s="63" t="str">
        <f>IF(NX24=0," ",(VLOOKUP(NX24,PROTOKOL!$A$1:$E$28,2))*NY24)</f>
        <v xml:space="preserve"> </v>
      </c>
      <c r="OA24" s="64" t="str">
        <f t="shared" si="55"/>
        <v xml:space="preserve"> </v>
      </c>
      <c r="OB24" s="65" t="str">
        <f>IF(NX24=0," ",VLOOKUP(NX24,PROTOKOL!$A:$E,5,))</f>
        <v xml:space="preserve"> </v>
      </c>
      <c r="OC24" s="82" t="str">
        <f t="shared" si="148"/>
        <v xml:space="preserve"> </v>
      </c>
      <c r="OD24" s="65">
        <f t="shared" si="149"/>
        <v>0</v>
      </c>
      <c r="OE24" s="82" t="str">
        <f t="shared" si="150"/>
        <v xml:space="preserve"> </v>
      </c>
      <c r="OF24" s="185" t="str">
        <f t="shared" ref="OF24" si="267">IF(NP23+NP24+NP25=7.5,"ü","û")</f>
        <v>û</v>
      </c>
      <c r="OG24" s="207">
        <v>1</v>
      </c>
      <c r="OH24" s="226"/>
      <c r="OI24" s="61" t="str">
        <f>IF(OK24=0," ",VLOOKUP(OK24,PROTOKOL!$A:$F,6))</f>
        <v xml:space="preserve"> </v>
      </c>
      <c r="OJ24" s="62"/>
      <c r="OK24" s="62"/>
      <c r="OL24" s="62"/>
      <c r="OM24" s="63" t="str">
        <f>IF(OK24=0," ",(VLOOKUP(OK24,PROTOKOL!$A$1:$E$28,2))*OL24)</f>
        <v xml:space="preserve"> </v>
      </c>
      <c r="ON24" s="64" t="str">
        <f t="shared" si="56"/>
        <v xml:space="preserve"> </v>
      </c>
      <c r="OO24" s="65" t="str">
        <f>IF(OK24=0," ",VLOOKUP(OK24,PROTOKOL!$A:$E,5,))</f>
        <v xml:space="preserve"> </v>
      </c>
      <c r="OP24" s="65"/>
      <c r="OQ24" s="82" t="str">
        <f t="shared" si="152"/>
        <v xml:space="preserve"> </v>
      </c>
      <c r="OR24" s="61" t="str">
        <f>IF(OT24=0," ",VLOOKUP(OT24,PROTOKOL!$A:$F,6))</f>
        <v xml:space="preserve"> </v>
      </c>
      <c r="OS24" s="66"/>
      <c r="OT24" s="66"/>
      <c r="OU24" s="62"/>
      <c r="OV24" s="63" t="str">
        <f>IF(OT24=0," ",(VLOOKUP(OT24,PROTOKOL!$A$1:$E$28,2))*OU24)</f>
        <v xml:space="preserve"> </v>
      </c>
      <c r="OW24" s="64" t="str">
        <f t="shared" si="57"/>
        <v xml:space="preserve"> </v>
      </c>
      <c r="OX24" s="65" t="str">
        <f>IF(OT24=0," ",VLOOKUP(OT24,PROTOKOL!$A:$E,5,))</f>
        <v xml:space="preserve"> </v>
      </c>
      <c r="OY24" s="82" t="str">
        <f t="shared" si="153"/>
        <v xml:space="preserve"> </v>
      </c>
      <c r="OZ24" s="65">
        <f t="shared" si="154"/>
        <v>0</v>
      </c>
      <c r="PA24" s="82" t="str">
        <f t="shared" si="155"/>
        <v xml:space="preserve"> </v>
      </c>
      <c r="PB24" s="185" t="str">
        <f t="shared" ref="PB24" si="268">IF(OL23+OL24+OL25=7.5,"ü","û")</f>
        <v>û</v>
      </c>
      <c r="PC24" s="207">
        <v>1</v>
      </c>
      <c r="PD24" s="226"/>
      <c r="PE24" s="61" t="str">
        <f>IF(PG24=0," ",VLOOKUP(PG24,PROTOKOL!$A:$F,6))</f>
        <v xml:space="preserve"> </v>
      </c>
      <c r="PF24" s="62"/>
      <c r="PG24" s="62"/>
      <c r="PH24" s="62"/>
      <c r="PI24" s="63" t="str">
        <f>IF(PG24=0," ",(VLOOKUP(PG24,PROTOKOL!$A$1:$E$28,2))*PH24)</f>
        <v xml:space="preserve"> </v>
      </c>
      <c r="PJ24" s="64" t="str">
        <f t="shared" si="58"/>
        <v xml:space="preserve"> </v>
      </c>
      <c r="PK24" s="65" t="str">
        <f>IF(PG24=0," ",VLOOKUP(PG24,PROTOKOL!$A:$E,5,))</f>
        <v xml:space="preserve"> </v>
      </c>
      <c r="PL24" s="65"/>
      <c r="PM24" s="82" t="str">
        <f t="shared" si="157"/>
        <v xml:space="preserve"> </v>
      </c>
      <c r="PN24" s="61" t="str">
        <f>IF(PP24=0," ",VLOOKUP(PP24,PROTOKOL!$A:$F,6))</f>
        <v xml:space="preserve"> </v>
      </c>
      <c r="PO24" s="66"/>
      <c r="PP24" s="66"/>
      <c r="PQ24" s="62"/>
      <c r="PR24" s="63" t="str">
        <f>IF(PP24=0," ",(VLOOKUP(PP24,PROTOKOL!$A$1:$E$28,2))*PQ24)</f>
        <v xml:space="preserve"> </v>
      </c>
      <c r="PS24" s="64" t="str">
        <f t="shared" si="59"/>
        <v xml:space="preserve"> </v>
      </c>
      <c r="PT24" s="65" t="str">
        <f>IF(PP24=0," ",VLOOKUP(PP24,PROTOKOL!$A:$E,5,))</f>
        <v xml:space="preserve"> </v>
      </c>
      <c r="PU24" s="82" t="str">
        <f t="shared" si="158"/>
        <v xml:space="preserve"> </v>
      </c>
      <c r="PV24" s="65">
        <f t="shared" si="159"/>
        <v>0</v>
      </c>
      <c r="PW24" s="82" t="str">
        <f t="shared" si="160"/>
        <v xml:space="preserve"> </v>
      </c>
      <c r="PX24" s="185" t="str">
        <f t="shared" ref="PX24" si="269">IF(PH23+PH24+PH25=7.5,"ü","û")</f>
        <v>û</v>
      </c>
      <c r="PY24" s="207">
        <v>1</v>
      </c>
      <c r="PZ24" s="226"/>
      <c r="QA24" s="61" t="str">
        <f>IF(QC24=0," ",VLOOKUP(QC24,PROTOKOL!$A:$F,6))</f>
        <v xml:space="preserve"> </v>
      </c>
      <c r="QB24" s="62"/>
      <c r="QC24" s="62"/>
      <c r="QD24" s="62"/>
      <c r="QE24" s="63" t="str">
        <f>IF(QC24=0," ",(VLOOKUP(QC24,PROTOKOL!$A$1:$E$28,2))*QD24)</f>
        <v xml:space="preserve"> </v>
      </c>
      <c r="QF24" s="64" t="str">
        <f t="shared" si="60"/>
        <v xml:space="preserve"> </v>
      </c>
      <c r="QG24" s="65" t="str">
        <f>IF(QC24=0," ",VLOOKUP(QC24,PROTOKOL!$A:$E,5,))</f>
        <v xml:space="preserve"> </v>
      </c>
      <c r="QH24" s="65"/>
      <c r="QI24" s="82" t="str">
        <f t="shared" si="162"/>
        <v xml:space="preserve"> </v>
      </c>
      <c r="QJ24" s="61" t="str">
        <f>IF(QL24=0," ",VLOOKUP(QL24,PROTOKOL!$A:$F,6))</f>
        <v xml:space="preserve"> </v>
      </c>
      <c r="QK24" s="66"/>
      <c r="QL24" s="66"/>
      <c r="QM24" s="62"/>
      <c r="QN24" s="63" t="str">
        <f>IF(QL24=0," ",(VLOOKUP(QL24,PROTOKOL!$A$1:$E$28,2))*QM24)</f>
        <v xml:space="preserve"> </v>
      </c>
      <c r="QO24" s="64" t="str">
        <f t="shared" si="61"/>
        <v xml:space="preserve"> </v>
      </c>
      <c r="QP24" s="65" t="str">
        <f>IF(QL24=0," ",VLOOKUP(QL24,PROTOKOL!$A:$E,5,))</f>
        <v xml:space="preserve"> </v>
      </c>
      <c r="QQ24" s="82" t="str">
        <f t="shared" si="163"/>
        <v xml:space="preserve"> </v>
      </c>
      <c r="QR24" s="65">
        <f t="shared" si="164"/>
        <v>0</v>
      </c>
      <c r="QS24" s="82" t="str">
        <f t="shared" si="165"/>
        <v xml:space="preserve"> </v>
      </c>
      <c r="QT24" s="185" t="str">
        <f t="shared" ref="QT24" si="270">IF(QD23+QD24+QD25=7.5,"ü","û")</f>
        <v>û</v>
      </c>
      <c r="QU24" s="207">
        <v>1</v>
      </c>
      <c r="QV24" s="226"/>
      <c r="QW24" s="61" t="str">
        <f>IF(QY24=0," ",VLOOKUP(QY24,PROTOKOL!$A:$F,6))</f>
        <v xml:space="preserve"> </v>
      </c>
      <c r="QX24" s="62"/>
      <c r="QY24" s="62"/>
      <c r="QZ24" s="62"/>
      <c r="RA24" s="63" t="str">
        <f>IF(QY24=0," ",(VLOOKUP(QY24,PROTOKOL!$A$1:$E$28,2))*QZ24)</f>
        <v xml:space="preserve"> </v>
      </c>
      <c r="RB24" s="64" t="str">
        <f t="shared" si="62"/>
        <v xml:space="preserve"> </v>
      </c>
      <c r="RC24" s="65" t="str">
        <f>IF(QY24=0," ",VLOOKUP(QY24,PROTOKOL!$A:$E,5,))</f>
        <v xml:space="preserve"> </v>
      </c>
      <c r="RD24" s="65"/>
      <c r="RE24" s="82" t="str">
        <f t="shared" si="167"/>
        <v xml:space="preserve"> </v>
      </c>
      <c r="RF24" s="61" t="str">
        <f>IF(RH24=0," ",VLOOKUP(RH24,PROTOKOL!$A:$F,6))</f>
        <v xml:space="preserve"> </v>
      </c>
      <c r="RG24" s="66"/>
      <c r="RH24" s="66"/>
      <c r="RI24" s="62"/>
      <c r="RJ24" s="63" t="str">
        <f>IF(RH24=0," ",(VLOOKUP(RH24,PROTOKOL!$A$1:$E$28,2))*RI24)</f>
        <v xml:space="preserve"> </v>
      </c>
      <c r="RK24" s="64" t="str">
        <f t="shared" si="63"/>
        <v xml:space="preserve"> </v>
      </c>
      <c r="RL24" s="65" t="str">
        <f>IF(RH24=0," ",VLOOKUP(RH24,PROTOKOL!$A:$E,5,))</f>
        <v xml:space="preserve"> </v>
      </c>
      <c r="RM24" s="82" t="str">
        <f t="shared" si="168"/>
        <v xml:space="preserve"> </v>
      </c>
      <c r="RN24" s="65">
        <f t="shared" si="169"/>
        <v>0</v>
      </c>
      <c r="RO24" s="82" t="str">
        <f t="shared" si="170"/>
        <v xml:space="preserve"> </v>
      </c>
      <c r="RP24" s="185" t="str">
        <f t="shared" ref="RP24" si="271">IF(QZ23+QZ24+QZ25=7.5,"ü","û")</f>
        <v>û</v>
      </c>
    </row>
    <row r="25" spans="1:484" ht="14.4" thickBot="1">
      <c r="A25" s="207">
        <v>1</v>
      </c>
      <c r="B25" s="226"/>
      <c r="C25" s="61" t="str">
        <f>IF(E25=0," ",VLOOKUP(E25,PROTOKOL!$A:$F,6))</f>
        <v xml:space="preserve"> </v>
      </c>
      <c r="D25" s="62"/>
      <c r="E25" s="62"/>
      <c r="F25" s="62"/>
      <c r="G25" s="63" t="str">
        <f>IF(E25=0," ",(VLOOKUP(E25,PROTOKOL!$A$1:$E$28,2))*F25)</f>
        <v xml:space="preserve"> </v>
      </c>
      <c r="H25" s="64" t="str">
        <f t="shared" si="20"/>
        <v xml:space="preserve"> </v>
      </c>
      <c r="I25" s="65" t="str">
        <f>IF(E25=0," ",VLOOKUP(E25,PROTOKOL!$A:$E,5,))</f>
        <v xml:space="preserve"> </v>
      </c>
      <c r="J25" s="65"/>
      <c r="K25" s="82" t="str">
        <f t="shared" si="64"/>
        <v xml:space="preserve"> </v>
      </c>
      <c r="L25" s="61" t="str">
        <f>IF(N25=0," ",VLOOKUP(N25,PROTOKOL!$A:$F,6))</f>
        <v xml:space="preserve"> </v>
      </c>
      <c r="M25" s="66"/>
      <c r="N25" s="66"/>
      <c r="O25" s="62"/>
      <c r="P25" s="63" t="str">
        <f>IF(N25=0," ",(VLOOKUP(N25,PROTOKOL!$A$1:$E$28,2))*O25)</f>
        <v xml:space="preserve"> </v>
      </c>
      <c r="Q25" s="64" t="str">
        <f t="shared" si="21"/>
        <v xml:space="preserve"> </v>
      </c>
      <c r="R25" s="65" t="str">
        <f>IF(N25=0," ",VLOOKUP(N25,PROTOKOL!$A:$E,5,))</f>
        <v xml:space="preserve"> </v>
      </c>
      <c r="S25" s="82" t="str">
        <f t="shared" si="65"/>
        <v xml:space="preserve"> </v>
      </c>
      <c r="T25" s="65">
        <f t="shared" si="66"/>
        <v>0</v>
      </c>
      <c r="U25" s="82" t="str">
        <f t="shared" si="67"/>
        <v xml:space="preserve"> </v>
      </c>
      <c r="V25" s="117"/>
      <c r="W25" s="207">
        <v>1</v>
      </c>
      <c r="X25" s="226"/>
      <c r="Y25" s="61" t="str">
        <f>IF(AA25=0," ",VLOOKUP(AA25,PROTOKOL!$A:$F,6))</f>
        <v xml:space="preserve"> </v>
      </c>
      <c r="Z25" s="62"/>
      <c r="AA25" s="62"/>
      <c r="AB25" s="62"/>
      <c r="AC25" s="63" t="str">
        <f>IF(AA25=0," ",(VLOOKUP(AA25,PROTOKOL!$A$1:$E$28,2))*AB25)</f>
        <v xml:space="preserve"> </v>
      </c>
      <c r="AD25" s="64" t="str">
        <f t="shared" si="22"/>
        <v xml:space="preserve"> </v>
      </c>
      <c r="AE25" s="65" t="str">
        <f>IF(AA25=0," ",VLOOKUP(AA25,PROTOKOL!$A:$E,5,))</f>
        <v xml:space="preserve"> </v>
      </c>
      <c r="AF25" s="65"/>
      <c r="AG25" s="82" t="str">
        <f t="shared" si="68"/>
        <v xml:space="preserve"> </v>
      </c>
      <c r="AH25" s="61" t="str">
        <f>IF(AJ25=0," ",VLOOKUP(AJ25,PROTOKOL!$A:$F,6))</f>
        <v xml:space="preserve"> </v>
      </c>
      <c r="AI25" s="66"/>
      <c r="AJ25" s="66"/>
      <c r="AK25" s="62"/>
      <c r="AL25" s="63" t="str">
        <f>IF(AJ25=0," ",(VLOOKUP(AJ25,PROTOKOL!$A$1:$E$28,2))*AK25)</f>
        <v xml:space="preserve"> </v>
      </c>
      <c r="AM25" s="64" t="str">
        <f t="shared" si="23"/>
        <v xml:space="preserve"> </v>
      </c>
      <c r="AN25" s="65" t="str">
        <f>IF(AJ25=0," ",VLOOKUP(AJ25,PROTOKOL!$A:$E,5,))</f>
        <v xml:space="preserve"> </v>
      </c>
      <c r="AO25" s="82" t="str">
        <f t="shared" si="69"/>
        <v xml:space="preserve"> </v>
      </c>
      <c r="AP25" s="65">
        <f t="shared" si="70"/>
        <v>0</v>
      </c>
      <c r="AQ25" s="82" t="str">
        <f t="shared" si="71"/>
        <v xml:space="preserve"> </v>
      </c>
      <c r="AR25" s="117"/>
      <c r="AS25" s="207">
        <v>1</v>
      </c>
      <c r="AT25" s="226"/>
      <c r="AU25" s="61" t="str">
        <f>IF(AW25=0," ",VLOOKUP(AW25,PROTOKOL!$A:$F,6))</f>
        <v xml:space="preserve"> </v>
      </c>
      <c r="AV25" s="62"/>
      <c r="AW25" s="62"/>
      <c r="AX25" s="62"/>
      <c r="AY25" s="63" t="str">
        <f>IF(AW25=0," ",(VLOOKUP(AW25,PROTOKOL!$A$1:$E$28,2))*AX25)</f>
        <v xml:space="preserve"> </v>
      </c>
      <c r="AZ25" s="64" t="str">
        <f t="shared" si="24"/>
        <v xml:space="preserve"> </v>
      </c>
      <c r="BA25" s="65" t="str">
        <f>IF(AW25=0," ",VLOOKUP(AW25,PROTOKOL!$A:$E,5,))</f>
        <v xml:space="preserve"> </v>
      </c>
      <c r="BB25" s="65"/>
      <c r="BC25" s="82" t="str">
        <f t="shared" si="72"/>
        <v xml:space="preserve"> </v>
      </c>
      <c r="BD25" s="61" t="str">
        <f>IF(BF25=0," ",VLOOKUP(BF25,PROTOKOL!$A:$F,6))</f>
        <v xml:space="preserve"> </v>
      </c>
      <c r="BE25" s="66"/>
      <c r="BF25" s="66"/>
      <c r="BG25" s="62"/>
      <c r="BH25" s="63" t="str">
        <f>IF(BF25=0," ",(VLOOKUP(BF25,PROTOKOL!$A$1:$E$28,2))*BG25)</f>
        <v xml:space="preserve"> </v>
      </c>
      <c r="BI25" s="64" t="str">
        <f t="shared" si="25"/>
        <v xml:space="preserve"> </v>
      </c>
      <c r="BJ25" s="65" t="str">
        <f>IF(BF25=0," ",VLOOKUP(BF25,PROTOKOL!$A:$E,5,))</f>
        <v xml:space="preserve"> </v>
      </c>
      <c r="BK25" s="82" t="str">
        <f t="shared" si="73"/>
        <v xml:space="preserve"> </v>
      </c>
      <c r="BL25" s="65">
        <f t="shared" si="74"/>
        <v>0</v>
      </c>
      <c r="BM25" s="82" t="str">
        <f t="shared" si="75"/>
        <v xml:space="preserve"> </v>
      </c>
      <c r="BN25" s="117"/>
      <c r="BO25" s="207">
        <v>1</v>
      </c>
      <c r="BP25" s="226"/>
      <c r="BQ25" s="61" t="str">
        <f>IF(BS25=0," ",VLOOKUP(BS25,PROTOKOL!$A:$F,6))</f>
        <v xml:space="preserve"> </v>
      </c>
      <c r="BR25" s="62"/>
      <c r="BS25" s="62"/>
      <c r="BT25" s="62"/>
      <c r="BU25" s="63" t="str">
        <f>IF(BS25=0," ",(VLOOKUP(BS25,PROTOKOL!$A$1:$E$28,2))*BT25)</f>
        <v xml:space="preserve"> </v>
      </c>
      <c r="BV25" s="64" t="str">
        <f t="shared" si="26"/>
        <v xml:space="preserve"> </v>
      </c>
      <c r="BW25" s="65" t="str">
        <f>IF(BS25=0," ",VLOOKUP(BS25,PROTOKOL!$A:$E,5,))</f>
        <v xml:space="preserve"> </v>
      </c>
      <c r="BX25" s="65"/>
      <c r="BY25" s="82" t="str">
        <f t="shared" si="77"/>
        <v xml:space="preserve"> </v>
      </c>
      <c r="BZ25" s="61" t="str">
        <f>IF(CB25=0," ",VLOOKUP(CB25,PROTOKOL!$A:$F,6))</f>
        <v xml:space="preserve"> </v>
      </c>
      <c r="CA25" s="66"/>
      <c r="CB25" s="66"/>
      <c r="CC25" s="62"/>
      <c r="CD25" s="63" t="str">
        <f>IF(CB25=0," ",(VLOOKUP(CB25,PROTOKOL!$A$1:$E$28,2))*CC25)</f>
        <v xml:space="preserve"> </v>
      </c>
      <c r="CE25" s="64" t="str">
        <f t="shared" si="27"/>
        <v xml:space="preserve"> </v>
      </c>
      <c r="CF25" s="65" t="str">
        <f>IF(CB25=0," ",VLOOKUP(CB25,PROTOKOL!$A:$E,5,))</f>
        <v xml:space="preserve"> </v>
      </c>
      <c r="CG25" s="82" t="str">
        <f t="shared" si="78"/>
        <v xml:space="preserve"> </v>
      </c>
      <c r="CH25" s="65">
        <f t="shared" si="79"/>
        <v>0</v>
      </c>
      <c r="CI25" s="82" t="str">
        <f t="shared" si="80"/>
        <v xml:space="preserve"> </v>
      </c>
      <c r="CJ25" s="117"/>
      <c r="CK25" s="207">
        <v>1</v>
      </c>
      <c r="CL25" s="226"/>
      <c r="CM25" s="61" t="str">
        <f>IF(CO25=0," ",VLOOKUP(CO25,PROTOKOL!$A:$F,6))</f>
        <v xml:space="preserve"> </v>
      </c>
      <c r="CN25" s="62"/>
      <c r="CO25" s="62"/>
      <c r="CP25" s="62"/>
      <c r="CQ25" s="63" t="str">
        <f>IF(CO25=0," ",(VLOOKUP(CO25,PROTOKOL!$A$1:$E$28,2))*CP25)</f>
        <v xml:space="preserve"> </v>
      </c>
      <c r="CR25" s="64" t="str">
        <f t="shared" si="28"/>
        <v xml:space="preserve"> </v>
      </c>
      <c r="CS25" s="65" t="str">
        <f>IF(CO25=0," ",VLOOKUP(CO25,PROTOKOL!$A:$E,5,))</f>
        <v xml:space="preserve"> </v>
      </c>
      <c r="CT25" s="65"/>
      <c r="CU25" s="82" t="str">
        <f t="shared" si="82"/>
        <v xml:space="preserve"> </v>
      </c>
      <c r="CV25" s="61" t="str">
        <f>IF(CX25=0," ",VLOOKUP(CX25,PROTOKOL!$A:$F,6))</f>
        <v xml:space="preserve"> </v>
      </c>
      <c r="CW25" s="66"/>
      <c r="CX25" s="66"/>
      <c r="CY25" s="62"/>
      <c r="CZ25" s="63" t="str">
        <f>IF(CX25=0," ",(VLOOKUP(CX25,PROTOKOL!$A$1:$E$28,2))*CY25)</f>
        <v xml:space="preserve"> </v>
      </c>
      <c r="DA25" s="64" t="str">
        <f t="shared" si="29"/>
        <v xml:space="preserve"> </v>
      </c>
      <c r="DB25" s="65" t="str">
        <f>IF(CX25=0," ",VLOOKUP(CX25,PROTOKOL!$A:$E,5,))</f>
        <v xml:space="preserve"> </v>
      </c>
      <c r="DC25" s="82" t="str">
        <f t="shared" si="83"/>
        <v xml:space="preserve"> </v>
      </c>
      <c r="DD25" s="65">
        <f t="shared" si="84"/>
        <v>0</v>
      </c>
      <c r="DE25" s="82" t="str">
        <f t="shared" si="85"/>
        <v xml:space="preserve"> </v>
      </c>
      <c r="DF25" s="117"/>
      <c r="DG25" s="207">
        <v>1</v>
      </c>
      <c r="DH25" s="226"/>
      <c r="DI25" s="61" t="str">
        <f>IF(DK25=0," ",VLOOKUP(DK25,PROTOKOL!$A:$F,6))</f>
        <v xml:space="preserve"> </v>
      </c>
      <c r="DJ25" s="62"/>
      <c r="DK25" s="62"/>
      <c r="DL25" s="62"/>
      <c r="DM25" s="63" t="str">
        <f>IF(DK25=0," ",(VLOOKUP(DK25,PROTOKOL!$A$1:$E$28,2))*DL25)</f>
        <v xml:space="preserve"> </v>
      </c>
      <c r="DN25" s="64" t="str">
        <f t="shared" si="30"/>
        <v xml:space="preserve"> </v>
      </c>
      <c r="DO25" s="65" t="str">
        <f>IF(DK25=0," ",VLOOKUP(DK25,PROTOKOL!$A:$E,5,))</f>
        <v xml:space="preserve"> </v>
      </c>
      <c r="DP25" s="65"/>
      <c r="DQ25" s="82" t="str">
        <f t="shared" si="87"/>
        <v xml:space="preserve"> </v>
      </c>
      <c r="DR25" s="61" t="str">
        <f>IF(DT25=0," ",VLOOKUP(DT25,PROTOKOL!$A:$F,6))</f>
        <v xml:space="preserve"> </v>
      </c>
      <c r="DS25" s="66"/>
      <c r="DT25" s="66"/>
      <c r="DU25" s="62"/>
      <c r="DV25" s="63" t="str">
        <f>IF(DT25=0," ",(VLOOKUP(DT25,PROTOKOL!$A$1:$E$28,2))*DU25)</f>
        <v xml:space="preserve"> </v>
      </c>
      <c r="DW25" s="64" t="str">
        <f t="shared" si="31"/>
        <v xml:space="preserve"> </v>
      </c>
      <c r="DX25" s="65" t="str">
        <f>IF(DT25=0," ",VLOOKUP(DT25,PROTOKOL!$A:$E,5,))</f>
        <v xml:space="preserve"> </v>
      </c>
      <c r="DY25" s="82" t="str">
        <f t="shared" si="88"/>
        <v xml:space="preserve"> </v>
      </c>
      <c r="DZ25" s="65">
        <f t="shared" si="89"/>
        <v>0</v>
      </c>
      <c r="EA25" s="82" t="str">
        <f t="shared" si="90"/>
        <v xml:space="preserve"> </v>
      </c>
      <c r="EB25" s="117"/>
      <c r="EC25" s="207">
        <v>1</v>
      </c>
      <c r="ED25" s="226"/>
      <c r="EE25" s="61" t="str">
        <f>IF(EG25=0," ",VLOOKUP(EG25,PROTOKOL!$A:$F,6))</f>
        <v xml:space="preserve"> </v>
      </c>
      <c r="EF25" s="62"/>
      <c r="EG25" s="62"/>
      <c r="EH25" s="62"/>
      <c r="EI25" s="63" t="str">
        <f>IF(EG25=0," ",(VLOOKUP(EG25,PROTOKOL!$A$1:$E$28,2))*EH25)</f>
        <v xml:space="preserve"> </v>
      </c>
      <c r="EJ25" s="64" t="str">
        <f t="shared" si="32"/>
        <v xml:space="preserve"> </v>
      </c>
      <c r="EK25" s="65" t="str">
        <f>IF(EG25=0," ",VLOOKUP(EG25,PROTOKOL!$A:$E,5,))</f>
        <v xml:space="preserve"> </v>
      </c>
      <c r="EL25" s="65"/>
      <c r="EM25" s="82" t="str">
        <f t="shared" si="92"/>
        <v xml:space="preserve"> </v>
      </c>
      <c r="EN25" s="61" t="str">
        <f>IF(EP25=0," ",VLOOKUP(EP25,PROTOKOL!$A:$F,6))</f>
        <v xml:space="preserve"> </v>
      </c>
      <c r="EO25" s="66"/>
      <c r="EP25" s="66"/>
      <c r="EQ25" s="62"/>
      <c r="ER25" s="63" t="str">
        <f>IF(EP25=0," ",(VLOOKUP(EP25,PROTOKOL!$A$1:$E$28,2))*EQ25)</f>
        <v xml:space="preserve"> </v>
      </c>
      <c r="ES25" s="64" t="str">
        <f t="shared" si="33"/>
        <v xml:space="preserve"> </v>
      </c>
      <c r="ET25" s="65" t="str">
        <f>IF(EP25=0," ",VLOOKUP(EP25,PROTOKOL!$A:$E,5,))</f>
        <v xml:space="preserve"> </v>
      </c>
      <c r="EU25" s="82" t="str">
        <f t="shared" si="93"/>
        <v xml:space="preserve"> </v>
      </c>
      <c r="EV25" s="65">
        <f t="shared" si="94"/>
        <v>0</v>
      </c>
      <c r="EW25" s="82" t="str">
        <f t="shared" si="95"/>
        <v xml:space="preserve"> </v>
      </c>
      <c r="EX25" s="117"/>
      <c r="EY25" s="207">
        <v>1</v>
      </c>
      <c r="EZ25" s="226"/>
      <c r="FA25" s="61" t="str">
        <f>IF(FC25=0," ",VLOOKUP(FC25,PROTOKOL!$A:$F,6))</f>
        <v xml:space="preserve"> </v>
      </c>
      <c r="FB25" s="62"/>
      <c r="FC25" s="62"/>
      <c r="FD25" s="62"/>
      <c r="FE25" s="63" t="str">
        <f>IF(FC25=0," ",(VLOOKUP(FC25,PROTOKOL!$A$1:$E$28,2))*FD25)</f>
        <v xml:space="preserve"> </v>
      </c>
      <c r="FF25" s="64" t="str">
        <f t="shared" si="34"/>
        <v xml:space="preserve"> </v>
      </c>
      <c r="FG25" s="65" t="str">
        <f>IF(FC25=0," ",VLOOKUP(FC25,PROTOKOL!$A:$E,5,))</f>
        <v xml:space="preserve"> </v>
      </c>
      <c r="FH25" s="65"/>
      <c r="FI25" s="82" t="str">
        <f t="shared" si="97"/>
        <v xml:space="preserve"> </v>
      </c>
      <c r="FJ25" s="61" t="str">
        <f>IF(FL25=0," ",VLOOKUP(FL25,PROTOKOL!$A:$F,6))</f>
        <v xml:space="preserve"> </v>
      </c>
      <c r="FK25" s="66"/>
      <c r="FL25" s="66"/>
      <c r="FM25" s="62"/>
      <c r="FN25" s="63" t="str">
        <f>IF(FL25=0," ",(VLOOKUP(FL25,PROTOKOL!$A$1:$E$28,2))*FM25)</f>
        <v xml:space="preserve"> </v>
      </c>
      <c r="FO25" s="64" t="str">
        <f t="shared" si="35"/>
        <v xml:space="preserve"> </v>
      </c>
      <c r="FP25" s="65" t="str">
        <f>IF(FL25=0," ",VLOOKUP(FL25,PROTOKOL!$A:$E,5,))</f>
        <v xml:space="preserve"> </v>
      </c>
      <c r="FQ25" s="82" t="str">
        <f t="shared" si="98"/>
        <v xml:space="preserve"> </v>
      </c>
      <c r="FR25" s="65">
        <f t="shared" si="99"/>
        <v>0</v>
      </c>
      <c r="FS25" s="82" t="str">
        <f t="shared" si="100"/>
        <v xml:space="preserve"> </v>
      </c>
      <c r="FT25" s="117"/>
      <c r="FU25" s="207">
        <v>1</v>
      </c>
      <c r="FV25" s="226"/>
      <c r="FW25" s="61" t="str">
        <f>IF(FY25=0," ",VLOOKUP(FY25,PROTOKOL!$A:$F,6))</f>
        <v xml:space="preserve"> </v>
      </c>
      <c r="FX25" s="62"/>
      <c r="FY25" s="62"/>
      <c r="FZ25" s="62"/>
      <c r="GA25" s="63" t="str">
        <f>IF(FY25=0," ",(VLOOKUP(FY25,PROTOKOL!$A$1:$E$28,2))*FZ25)</f>
        <v xml:space="preserve"> </v>
      </c>
      <c r="GB25" s="64" t="str">
        <f t="shared" si="36"/>
        <v xml:space="preserve"> </v>
      </c>
      <c r="GC25" s="65" t="str">
        <f>IF(FY25=0," ",VLOOKUP(FY25,PROTOKOL!$A:$E,5,))</f>
        <v xml:space="preserve"> </v>
      </c>
      <c r="GD25" s="65"/>
      <c r="GE25" s="82" t="str">
        <f t="shared" si="102"/>
        <v xml:space="preserve"> </v>
      </c>
      <c r="GF25" s="61" t="str">
        <f>IF(GH25=0," ",VLOOKUP(GH25,PROTOKOL!$A:$F,6))</f>
        <v xml:space="preserve"> </v>
      </c>
      <c r="GG25" s="66"/>
      <c r="GH25" s="66"/>
      <c r="GI25" s="62"/>
      <c r="GJ25" s="63" t="str">
        <f>IF(GH25=0," ",(VLOOKUP(GH25,PROTOKOL!$A$1:$E$28,2))*GI25)</f>
        <v xml:space="preserve"> </v>
      </c>
      <c r="GK25" s="64" t="str">
        <f t="shared" si="37"/>
        <v xml:space="preserve"> </v>
      </c>
      <c r="GL25" s="65" t="str">
        <f>IF(GH25=0," ",VLOOKUP(GH25,PROTOKOL!$A:$E,5,))</f>
        <v xml:space="preserve"> </v>
      </c>
      <c r="GM25" s="82" t="str">
        <f t="shared" si="103"/>
        <v xml:space="preserve"> </v>
      </c>
      <c r="GN25" s="65">
        <f t="shared" si="104"/>
        <v>0</v>
      </c>
      <c r="GO25" s="82" t="str">
        <f t="shared" si="105"/>
        <v xml:space="preserve"> </v>
      </c>
      <c r="GP25" s="117"/>
      <c r="GQ25" s="207">
        <v>1</v>
      </c>
      <c r="GR25" s="226"/>
      <c r="GS25" s="61" t="str">
        <f>IF(GU25=0," ",VLOOKUP(GU25,PROTOKOL!$A:$F,6))</f>
        <v xml:space="preserve"> </v>
      </c>
      <c r="GT25" s="62"/>
      <c r="GU25" s="62"/>
      <c r="GV25" s="62"/>
      <c r="GW25" s="63" t="str">
        <f>IF(GU25=0," ",(VLOOKUP(GU25,PROTOKOL!$A$1:$E$28,2))*GV25)</f>
        <v xml:space="preserve"> </v>
      </c>
      <c r="GX25" s="64" t="str">
        <f t="shared" si="38"/>
        <v xml:space="preserve"> </v>
      </c>
      <c r="GY25" s="65" t="str">
        <f>IF(GU25=0," ",VLOOKUP(GU25,PROTOKOL!$A:$E,5,))</f>
        <v xml:space="preserve"> </v>
      </c>
      <c r="GZ25" s="65"/>
      <c r="HA25" s="82" t="str">
        <f t="shared" si="107"/>
        <v xml:space="preserve"> </v>
      </c>
      <c r="HB25" s="61" t="str">
        <f>IF(HD25=0," ",VLOOKUP(HD25,PROTOKOL!$A:$F,6))</f>
        <v xml:space="preserve"> </v>
      </c>
      <c r="HC25" s="66"/>
      <c r="HD25" s="66"/>
      <c r="HE25" s="62"/>
      <c r="HF25" s="63" t="str">
        <f>IF(HD25=0," ",(VLOOKUP(HD25,PROTOKOL!$A$1:$E$28,2))*HE25)</f>
        <v xml:space="preserve"> </v>
      </c>
      <c r="HG25" s="64" t="str">
        <f t="shared" si="39"/>
        <v xml:space="preserve"> </v>
      </c>
      <c r="HH25" s="65" t="str">
        <f>IF(HD25=0," ",VLOOKUP(HD25,PROTOKOL!$A:$E,5,))</f>
        <v xml:space="preserve"> </v>
      </c>
      <c r="HI25" s="82" t="str">
        <f t="shared" si="108"/>
        <v xml:space="preserve"> </v>
      </c>
      <c r="HJ25" s="65">
        <f t="shared" si="109"/>
        <v>0</v>
      </c>
      <c r="HK25" s="82" t="str">
        <f t="shared" si="110"/>
        <v xml:space="preserve"> </v>
      </c>
      <c r="HL25" s="117"/>
      <c r="HM25" s="207">
        <v>1</v>
      </c>
      <c r="HN25" s="226"/>
      <c r="HO25" s="61" t="str">
        <f>IF(HQ25=0," ",VLOOKUP(HQ25,PROTOKOL!$A:$F,6))</f>
        <v xml:space="preserve"> </v>
      </c>
      <c r="HP25" s="62"/>
      <c r="HQ25" s="62"/>
      <c r="HR25" s="62"/>
      <c r="HS25" s="63" t="str">
        <f>IF(HQ25=0," ",(VLOOKUP(HQ25,PROTOKOL!$A$1:$E$28,2))*HR25)</f>
        <v xml:space="preserve"> </v>
      </c>
      <c r="HT25" s="64" t="str">
        <f t="shared" si="40"/>
        <v xml:space="preserve"> </v>
      </c>
      <c r="HU25" s="65" t="str">
        <f>IF(HQ25=0," ",VLOOKUP(HQ25,PROTOKOL!$A:$E,5,))</f>
        <v xml:space="preserve"> </v>
      </c>
      <c r="HV25" s="65"/>
      <c r="HW25" s="82" t="str">
        <f t="shared" si="112"/>
        <v xml:space="preserve"> </v>
      </c>
      <c r="HX25" s="61" t="str">
        <f>IF(HZ25=0," ",VLOOKUP(HZ25,PROTOKOL!$A:$F,6))</f>
        <v xml:space="preserve"> </v>
      </c>
      <c r="HY25" s="66"/>
      <c r="HZ25" s="66"/>
      <c r="IA25" s="62"/>
      <c r="IB25" s="63" t="str">
        <f>IF(HZ25=0," ",(VLOOKUP(HZ25,PROTOKOL!$A$1:$E$28,2))*IA25)</f>
        <v xml:space="preserve"> </v>
      </c>
      <c r="IC25" s="64" t="str">
        <f t="shared" si="41"/>
        <v xml:space="preserve"> </v>
      </c>
      <c r="ID25" s="65" t="str">
        <f>IF(HZ25=0," ",VLOOKUP(HZ25,PROTOKOL!$A:$E,5,))</f>
        <v xml:space="preserve"> </v>
      </c>
      <c r="IE25" s="82" t="str">
        <f t="shared" si="113"/>
        <v xml:space="preserve"> </v>
      </c>
      <c r="IF25" s="65">
        <f t="shared" si="114"/>
        <v>0</v>
      </c>
      <c r="IG25" s="82" t="str">
        <f t="shared" si="115"/>
        <v xml:space="preserve"> </v>
      </c>
      <c r="IH25" s="117"/>
      <c r="II25" s="207">
        <v>1</v>
      </c>
      <c r="IJ25" s="226"/>
      <c r="IK25" s="61" t="str">
        <f>IF(IM25=0," ",VLOOKUP(IM25,PROTOKOL!$A:$F,6))</f>
        <v xml:space="preserve"> </v>
      </c>
      <c r="IL25" s="62"/>
      <c r="IM25" s="62"/>
      <c r="IN25" s="62"/>
      <c r="IO25" s="63" t="str">
        <f>IF(IM25=0," ",(VLOOKUP(IM25,PROTOKOL!$A$1:$E$28,2))*IN25)</f>
        <v xml:space="preserve"> </v>
      </c>
      <c r="IP25" s="64" t="str">
        <f t="shared" si="42"/>
        <v xml:space="preserve"> </v>
      </c>
      <c r="IQ25" s="65" t="str">
        <f>IF(IM25=0," ",VLOOKUP(IM25,PROTOKOL!$A:$E,5,))</f>
        <v xml:space="preserve"> </v>
      </c>
      <c r="IR25" s="65"/>
      <c r="IS25" s="82" t="str">
        <f t="shared" si="117"/>
        <v xml:space="preserve"> </v>
      </c>
      <c r="IT25" s="61" t="str">
        <f>IF(IV25=0," ",VLOOKUP(IV25,PROTOKOL!$A:$F,6))</f>
        <v xml:space="preserve"> </v>
      </c>
      <c r="IU25" s="66"/>
      <c r="IV25" s="66"/>
      <c r="IW25" s="62"/>
      <c r="IX25" s="63" t="str">
        <f>IF(IV25=0," ",(VLOOKUP(IV25,PROTOKOL!$A$1:$E$28,2))*IW25)</f>
        <v xml:space="preserve"> </v>
      </c>
      <c r="IY25" s="64" t="str">
        <f t="shared" si="43"/>
        <v xml:space="preserve"> </v>
      </c>
      <c r="IZ25" s="65" t="str">
        <f>IF(IV25=0," ",VLOOKUP(IV25,PROTOKOL!$A:$E,5,))</f>
        <v xml:space="preserve"> </v>
      </c>
      <c r="JA25" s="82" t="str">
        <f t="shared" si="118"/>
        <v xml:space="preserve"> </v>
      </c>
      <c r="JB25" s="65">
        <f t="shared" si="119"/>
        <v>0</v>
      </c>
      <c r="JC25" s="82" t="str">
        <f t="shared" si="120"/>
        <v xml:space="preserve"> </v>
      </c>
      <c r="JD25" s="117"/>
      <c r="JE25" s="207">
        <v>1</v>
      </c>
      <c r="JF25" s="226"/>
      <c r="JG25" s="61" t="str">
        <f>IF(JI25=0," ",VLOOKUP(JI25,PROTOKOL!$A:$F,6))</f>
        <v xml:space="preserve"> </v>
      </c>
      <c r="JH25" s="62"/>
      <c r="JI25" s="62"/>
      <c r="JJ25" s="62"/>
      <c r="JK25" s="63" t="str">
        <f>IF(JI25=0," ",(VLOOKUP(JI25,PROTOKOL!$A$1:$E$28,2))*JJ25)</f>
        <v xml:space="preserve"> </v>
      </c>
      <c r="JL25" s="64" t="str">
        <f t="shared" si="44"/>
        <v xml:space="preserve"> </v>
      </c>
      <c r="JM25" s="65" t="str">
        <f>IF(JI25=0," ",VLOOKUP(JI25,PROTOKOL!$A:$E,5,))</f>
        <v xml:space="preserve"> </v>
      </c>
      <c r="JN25" s="65"/>
      <c r="JO25" s="82" t="str">
        <f t="shared" si="122"/>
        <v xml:space="preserve"> </v>
      </c>
      <c r="JP25" s="61" t="str">
        <f>IF(JR25=0," ",VLOOKUP(JR25,PROTOKOL!$A:$F,6))</f>
        <v xml:space="preserve"> </v>
      </c>
      <c r="JQ25" s="66"/>
      <c r="JR25" s="66"/>
      <c r="JS25" s="62"/>
      <c r="JT25" s="63" t="str">
        <f>IF(JR25=0," ",(VLOOKUP(JR25,PROTOKOL!$A$1:$E$28,2))*JS25)</f>
        <v xml:space="preserve"> </v>
      </c>
      <c r="JU25" s="64" t="str">
        <f t="shared" si="45"/>
        <v xml:space="preserve"> </v>
      </c>
      <c r="JV25" s="65" t="str">
        <f>IF(JR25=0," ",VLOOKUP(JR25,PROTOKOL!$A:$E,5,))</f>
        <v xml:space="preserve"> </v>
      </c>
      <c r="JW25" s="82" t="str">
        <f t="shared" si="123"/>
        <v xml:space="preserve"> </v>
      </c>
      <c r="JX25" s="65">
        <f t="shared" si="124"/>
        <v>0</v>
      </c>
      <c r="JY25" s="82" t="str">
        <f t="shared" si="125"/>
        <v xml:space="preserve"> </v>
      </c>
      <c r="JZ25" s="117"/>
      <c r="KA25" s="207">
        <v>1</v>
      </c>
      <c r="KB25" s="226"/>
      <c r="KC25" s="61" t="str">
        <f>IF(KE25=0," ",VLOOKUP(KE25,PROTOKOL!$A:$F,6))</f>
        <v xml:space="preserve"> </v>
      </c>
      <c r="KD25" s="62"/>
      <c r="KE25" s="62"/>
      <c r="KF25" s="62"/>
      <c r="KG25" s="63" t="str">
        <f>IF(KE25=0," ",(VLOOKUP(KE25,PROTOKOL!$A$1:$E$28,2))*KF25)</f>
        <v xml:space="preserve"> </v>
      </c>
      <c r="KH25" s="64" t="str">
        <f t="shared" si="46"/>
        <v xml:space="preserve"> </v>
      </c>
      <c r="KI25" s="65" t="str">
        <f>IF(KE25=0," ",VLOOKUP(KE25,PROTOKOL!$A:$E,5,))</f>
        <v xml:space="preserve"> </v>
      </c>
      <c r="KJ25" s="65"/>
      <c r="KK25" s="82" t="str">
        <f t="shared" si="127"/>
        <v xml:space="preserve"> </v>
      </c>
      <c r="KL25" s="61" t="str">
        <f>IF(KN25=0," ",VLOOKUP(KN25,PROTOKOL!$A:$F,6))</f>
        <v xml:space="preserve"> </v>
      </c>
      <c r="KM25" s="66"/>
      <c r="KN25" s="66"/>
      <c r="KO25" s="62"/>
      <c r="KP25" s="63" t="str">
        <f>IF(KN25=0," ",(VLOOKUP(KN25,PROTOKOL!$A$1:$E$28,2))*KO25)</f>
        <v xml:space="preserve"> </v>
      </c>
      <c r="KQ25" s="64" t="str">
        <f t="shared" si="47"/>
        <v xml:space="preserve"> </v>
      </c>
      <c r="KR25" s="65" t="str">
        <f>IF(KN25=0," ",VLOOKUP(KN25,PROTOKOL!$A:$E,5,))</f>
        <v xml:space="preserve"> </v>
      </c>
      <c r="KS25" s="82" t="str">
        <f t="shared" si="128"/>
        <v xml:space="preserve"> </v>
      </c>
      <c r="KT25" s="65">
        <f t="shared" si="129"/>
        <v>0</v>
      </c>
      <c r="KU25" s="82" t="str">
        <f t="shared" si="130"/>
        <v xml:space="preserve"> </v>
      </c>
      <c r="KV25" s="117"/>
      <c r="KW25" s="207">
        <v>1</v>
      </c>
      <c r="KX25" s="226"/>
      <c r="KY25" s="61" t="str">
        <f>IF(LA25=0," ",VLOOKUP(LA25,PROTOKOL!$A:$F,6))</f>
        <v xml:space="preserve"> </v>
      </c>
      <c r="KZ25" s="62"/>
      <c r="LA25" s="62"/>
      <c r="LB25" s="62"/>
      <c r="LC25" s="63" t="str">
        <f>IF(LA25=0," ",(VLOOKUP(LA25,PROTOKOL!$A$1:$E$28,2))*LB25)</f>
        <v xml:space="preserve"> </v>
      </c>
      <c r="LD25" s="64" t="str">
        <f t="shared" si="48"/>
        <v xml:space="preserve"> </v>
      </c>
      <c r="LE25" s="65" t="str">
        <f>IF(LA25=0," ",VLOOKUP(LA25,PROTOKOL!$A:$E,5,))</f>
        <v xml:space="preserve"> </v>
      </c>
      <c r="LF25" s="65"/>
      <c r="LG25" s="82" t="str">
        <f t="shared" si="132"/>
        <v xml:space="preserve"> </v>
      </c>
      <c r="LH25" s="61" t="str">
        <f>IF(LJ25=0," ",VLOOKUP(LJ25,PROTOKOL!$A:$F,6))</f>
        <v xml:space="preserve"> </v>
      </c>
      <c r="LI25" s="66"/>
      <c r="LJ25" s="66"/>
      <c r="LK25" s="62"/>
      <c r="LL25" s="63" t="str">
        <f>IF(LJ25=0," ",(VLOOKUP(LJ25,PROTOKOL!$A$1:$E$28,2))*LK25)</f>
        <v xml:space="preserve"> </v>
      </c>
      <c r="LM25" s="64" t="str">
        <f t="shared" si="49"/>
        <v xml:space="preserve"> </v>
      </c>
      <c r="LN25" s="65" t="str">
        <f>IF(LJ25=0," ",VLOOKUP(LJ25,PROTOKOL!$A:$E,5,))</f>
        <v xml:space="preserve"> </v>
      </c>
      <c r="LO25" s="82" t="str">
        <f t="shared" si="133"/>
        <v xml:space="preserve"> </v>
      </c>
      <c r="LP25" s="65">
        <f t="shared" si="134"/>
        <v>0</v>
      </c>
      <c r="LQ25" s="82" t="str">
        <f t="shared" si="135"/>
        <v xml:space="preserve"> </v>
      </c>
      <c r="LR25" s="117"/>
      <c r="LS25" s="207">
        <v>1</v>
      </c>
      <c r="LT25" s="226"/>
      <c r="LU25" s="61" t="str">
        <f>IF(LW25=0," ",VLOOKUP(LW25,PROTOKOL!$A:$F,6))</f>
        <v xml:space="preserve"> </v>
      </c>
      <c r="LV25" s="62"/>
      <c r="LW25" s="62"/>
      <c r="LX25" s="62"/>
      <c r="LY25" s="63" t="str">
        <f>IF(LW25=0," ",(VLOOKUP(LW25,PROTOKOL!$A$1:$E$28,2))*LX25)</f>
        <v xml:space="preserve"> </v>
      </c>
      <c r="LZ25" s="64" t="str">
        <f t="shared" si="50"/>
        <v xml:space="preserve"> </v>
      </c>
      <c r="MA25" s="65" t="str">
        <f>IF(LW25=0," ",VLOOKUP(LW25,PROTOKOL!$A:$E,5,))</f>
        <v xml:space="preserve"> </v>
      </c>
      <c r="MB25" s="65"/>
      <c r="MC25" s="82" t="str">
        <f t="shared" si="137"/>
        <v xml:space="preserve"> </v>
      </c>
      <c r="MD25" s="61" t="str">
        <f>IF(MF25=0," ",VLOOKUP(MF25,PROTOKOL!$A:$F,6))</f>
        <v xml:space="preserve"> </v>
      </c>
      <c r="ME25" s="66"/>
      <c r="MF25" s="66"/>
      <c r="MG25" s="62"/>
      <c r="MH25" s="63" t="str">
        <f>IF(MF25=0," ",(VLOOKUP(MF25,PROTOKOL!$A$1:$E$28,2))*MG25)</f>
        <v xml:space="preserve"> </v>
      </c>
      <c r="MI25" s="64" t="str">
        <f t="shared" si="51"/>
        <v xml:space="preserve"> </v>
      </c>
      <c r="MJ25" s="65" t="str">
        <f>IF(MF25=0," ",VLOOKUP(MF25,PROTOKOL!$A:$E,5,))</f>
        <v xml:space="preserve"> </v>
      </c>
      <c r="MK25" s="82" t="str">
        <f t="shared" si="138"/>
        <v xml:space="preserve"> </v>
      </c>
      <c r="ML25" s="65">
        <f t="shared" si="139"/>
        <v>0</v>
      </c>
      <c r="MM25" s="82" t="str">
        <f t="shared" si="140"/>
        <v xml:space="preserve"> </v>
      </c>
      <c r="MN25" s="117"/>
      <c r="MO25" s="207">
        <v>1</v>
      </c>
      <c r="MP25" s="226"/>
      <c r="MQ25" s="61" t="str">
        <f>IF(MS25=0," ",VLOOKUP(MS25,PROTOKOL!$A:$F,6))</f>
        <v xml:space="preserve"> </v>
      </c>
      <c r="MR25" s="62"/>
      <c r="MS25" s="62"/>
      <c r="MT25" s="62"/>
      <c r="MU25" s="63" t="str">
        <f>IF(MS25=0," ",(VLOOKUP(MS25,PROTOKOL!$A$1:$E$28,2))*MT25)</f>
        <v xml:space="preserve"> </v>
      </c>
      <c r="MV25" s="64" t="str">
        <f t="shared" si="52"/>
        <v xml:space="preserve"> </v>
      </c>
      <c r="MW25" s="65" t="str">
        <f>IF(MS25=0," ",VLOOKUP(MS25,PROTOKOL!$A:$E,5,))</f>
        <v xml:space="preserve"> </v>
      </c>
      <c r="MX25" s="65"/>
      <c r="MY25" s="82" t="str">
        <f t="shared" si="142"/>
        <v xml:space="preserve"> </v>
      </c>
      <c r="MZ25" s="61" t="str">
        <f>IF(NB25=0," ",VLOOKUP(NB25,PROTOKOL!$A:$F,6))</f>
        <v xml:space="preserve"> </v>
      </c>
      <c r="NA25" s="66"/>
      <c r="NB25" s="66"/>
      <c r="NC25" s="62"/>
      <c r="ND25" s="63" t="str">
        <f>IF(NB25=0," ",(VLOOKUP(NB25,PROTOKOL!$A$1:$E$28,2))*NC25)</f>
        <v xml:space="preserve"> </v>
      </c>
      <c r="NE25" s="64" t="str">
        <f t="shared" si="53"/>
        <v xml:space="preserve"> </v>
      </c>
      <c r="NF25" s="65" t="str">
        <f>IF(NB25=0," ",VLOOKUP(NB25,PROTOKOL!$A:$E,5,))</f>
        <v xml:space="preserve"> </v>
      </c>
      <c r="NG25" s="82" t="str">
        <f t="shared" si="143"/>
        <v xml:space="preserve"> </v>
      </c>
      <c r="NH25" s="65">
        <f t="shared" si="144"/>
        <v>0</v>
      </c>
      <c r="NI25" s="82" t="str">
        <f t="shared" si="145"/>
        <v xml:space="preserve"> </v>
      </c>
      <c r="NJ25" s="117"/>
      <c r="NK25" s="207">
        <v>1</v>
      </c>
      <c r="NL25" s="226"/>
      <c r="NM25" s="61" t="str">
        <f>IF(NO25=0," ",VLOOKUP(NO25,PROTOKOL!$A:$F,6))</f>
        <v xml:space="preserve"> </v>
      </c>
      <c r="NN25" s="62"/>
      <c r="NO25" s="62"/>
      <c r="NP25" s="62"/>
      <c r="NQ25" s="63" t="str">
        <f>IF(NO25=0," ",(VLOOKUP(NO25,PROTOKOL!$A$1:$E$28,2))*NP25)</f>
        <v xml:space="preserve"> </v>
      </c>
      <c r="NR25" s="64" t="str">
        <f t="shared" si="54"/>
        <v xml:space="preserve"> </v>
      </c>
      <c r="NS25" s="65" t="str">
        <f>IF(NO25=0," ",VLOOKUP(NO25,PROTOKOL!$A:$E,5,))</f>
        <v xml:space="preserve"> </v>
      </c>
      <c r="NT25" s="65"/>
      <c r="NU25" s="82" t="str">
        <f t="shared" si="147"/>
        <v xml:space="preserve"> </v>
      </c>
      <c r="NV25" s="61" t="str">
        <f>IF(NX25=0," ",VLOOKUP(NX25,PROTOKOL!$A:$F,6))</f>
        <v xml:space="preserve"> </v>
      </c>
      <c r="NW25" s="66"/>
      <c r="NX25" s="66"/>
      <c r="NY25" s="62"/>
      <c r="NZ25" s="63" t="str">
        <f>IF(NX25=0," ",(VLOOKUP(NX25,PROTOKOL!$A$1:$E$28,2))*NY25)</f>
        <v xml:space="preserve"> </v>
      </c>
      <c r="OA25" s="64" t="str">
        <f t="shared" si="55"/>
        <v xml:space="preserve"> </v>
      </c>
      <c r="OB25" s="65" t="str">
        <f>IF(NX25=0," ",VLOOKUP(NX25,PROTOKOL!$A:$E,5,))</f>
        <v xml:space="preserve"> </v>
      </c>
      <c r="OC25" s="82" t="str">
        <f t="shared" si="148"/>
        <v xml:space="preserve"> </v>
      </c>
      <c r="OD25" s="65">
        <f t="shared" si="149"/>
        <v>0</v>
      </c>
      <c r="OE25" s="82" t="str">
        <f t="shared" si="150"/>
        <v xml:space="preserve"> </v>
      </c>
      <c r="OF25" s="117"/>
      <c r="OG25" s="207">
        <v>1</v>
      </c>
      <c r="OH25" s="226"/>
      <c r="OI25" s="61" t="str">
        <f>IF(OK25=0," ",VLOOKUP(OK25,PROTOKOL!$A:$F,6))</f>
        <v xml:space="preserve"> </v>
      </c>
      <c r="OJ25" s="62"/>
      <c r="OK25" s="62"/>
      <c r="OL25" s="62"/>
      <c r="OM25" s="63" t="str">
        <f>IF(OK25=0," ",(VLOOKUP(OK25,PROTOKOL!$A$1:$E$28,2))*OL25)</f>
        <v xml:space="preserve"> </v>
      </c>
      <c r="ON25" s="64" t="str">
        <f t="shared" si="56"/>
        <v xml:space="preserve"> </v>
      </c>
      <c r="OO25" s="65" t="str">
        <f>IF(OK25=0," ",VLOOKUP(OK25,PROTOKOL!$A:$E,5,))</f>
        <v xml:space="preserve"> </v>
      </c>
      <c r="OP25" s="65"/>
      <c r="OQ25" s="82" t="str">
        <f t="shared" si="152"/>
        <v xml:space="preserve"> </v>
      </c>
      <c r="OR25" s="61" t="str">
        <f>IF(OT25=0," ",VLOOKUP(OT25,PROTOKOL!$A:$F,6))</f>
        <v xml:space="preserve"> </v>
      </c>
      <c r="OS25" s="66"/>
      <c r="OT25" s="66"/>
      <c r="OU25" s="62"/>
      <c r="OV25" s="63" t="str">
        <f>IF(OT25=0," ",(VLOOKUP(OT25,PROTOKOL!$A$1:$E$28,2))*OU25)</f>
        <v xml:space="preserve"> </v>
      </c>
      <c r="OW25" s="64" t="str">
        <f t="shared" si="57"/>
        <v xml:space="preserve"> </v>
      </c>
      <c r="OX25" s="65" t="str">
        <f>IF(OT25=0," ",VLOOKUP(OT25,PROTOKOL!$A:$E,5,))</f>
        <v xml:space="preserve"> </v>
      </c>
      <c r="OY25" s="82" t="str">
        <f t="shared" si="153"/>
        <v xml:space="preserve"> </v>
      </c>
      <c r="OZ25" s="65">
        <f t="shared" si="154"/>
        <v>0</v>
      </c>
      <c r="PA25" s="82" t="str">
        <f t="shared" si="155"/>
        <v xml:space="preserve"> </v>
      </c>
      <c r="PB25" s="117"/>
      <c r="PC25" s="207">
        <v>1</v>
      </c>
      <c r="PD25" s="226"/>
      <c r="PE25" s="61" t="str">
        <f>IF(PG25=0," ",VLOOKUP(PG25,PROTOKOL!$A:$F,6))</f>
        <v xml:space="preserve"> </v>
      </c>
      <c r="PF25" s="62"/>
      <c r="PG25" s="62"/>
      <c r="PH25" s="62"/>
      <c r="PI25" s="63" t="str">
        <f>IF(PG25=0," ",(VLOOKUP(PG25,PROTOKOL!$A$1:$E$28,2))*PH25)</f>
        <v xml:space="preserve"> </v>
      </c>
      <c r="PJ25" s="64" t="str">
        <f t="shared" si="58"/>
        <v xml:space="preserve"> </v>
      </c>
      <c r="PK25" s="65" t="str">
        <f>IF(PG25=0," ",VLOOKUP(PG25,PROTOKOL!$A:$E,5,))</f>
        <v xml:space="preserve"> </v>
      </c>
      <c r="PL25" s="65"/>
      <c r="PM25" s="82" t="str">
        <f t="shared" si="157"/>
        <v xml:space="preserve"> </v>
      </c>
      <c r="PN25" s="61" t="str">
        <f>IF(PP25=0," ",VLOOKUP(PP25,PROTOKOL!$A:$F,6))</f>
        <v xml:space="preserve"> </v>
      </c>
      <c r="PO25" s="66"/>
      <c r="PP25" s="66"/>
      <c r="PQ25" s="62"/>
      <c r="PR25" s="63" t="str">
        <f>IF(PP25=0," ",(VLOOKUP(PP25,PROTOKOL!$A$1:$E$28,2))*PQ25)</f>
        <v xml:space="preserve"> </v>
      </c>
      <c r="PS25" s="64" t="str">
        <f t="shared" si="59"/>
        <v xml:space="preserve"> </v>
      </c>
      <c r="PT25" s="65" t="str">
        <f>IF(PP25=0," ",VLOOKUP(PP25,PROTOKOL!$A:$E,5,))</f>
        <v xml:space="preserve"> </v>
      </c>
      <c r="PU25" s="82" t="str">
        <f t="shared" si="158"/>
        <v xml:space="preserve"> </v>
      </c>
      <c r="PV25" s="65">
        <f t="shared" si="159"/>
        <v>0</v>
      </c>
      <c r="PW25" s="82" t="str">
        <f t="shared" si="160"/>
        <v xml:space="preserve"> </v>
      </c>
      <c r="PX25" s="117"/>
      <c r="PY25" s="207">
        <v>1</v>
      </c>
      <c r="PZ25" s="226"/>
      <c r="QA25" s="61" t="str">
        <f>IF(QC25=0," ",VLOOKUP(QC25,PROTOKOL!$A:$F,6))</f>
        <v xml:space="preserve"> </v>
      </c>
      <c r="QB25" s="62"/>
      <c r="QC25" s="62"/>
      <c r="QD25" s="62"/>
      <c r="QE25" s="63" t="str">
        <f>IF(QC25=0," ",(VLOOKUP(QC25,PROTOKOL!$A$1:$E$28,2))*QD25)</f>
        <v xml:space="preserve"> </v>
      </c>
      <c r="QF25" s="64" t="str">
        <f t="shared" si="60"/>
        <v xml:space="preserve"> </v>
      </c>
      <c r="QG25" s="65" t="str">
        <f>IF(QC25=0," ",VLOOKUP(QC25,PROTOKOL!$A:$E,5,))</f>
        <v xml:space="preserve"> </v>
      </c>
      <c r="QH25" s="65"/>
      <c r="QI25" s="82" t="str">
        <f t="shared" si="162"/>
        <v xml:space="preserve"> </v>
      </c>
      <c r="QJ25" s="61" t="str">
        <f>IF(QL25=0," ",VLOOKUP(QL25,PROTOKOL!$A:$F,6))</f>
        <v xml:space="preserve"> </v>
      </c>
      <c r="QK25" s="66"/>
      <c r="QL25" s="66"/>
      <c r="QM25" s="62"/>
      <c r="QN25" s="63" t="str">
        <f>IF(QL25=0," ",(VLOOKUP(QL25,PROTOKOL!$A$1:$E$28,2))*QM25)</f>
        <v xml:space="preserve"> </v>
      </c>
      <c r="QO25" s="64" t="str">
        <f t="shared" si="61"/>
        <v xml:space="preserve"> </v>
      </c>
      <c r="QP25" s="65" t="str">
        <f>IF(QL25=0," ",VLOOKUP(QL25,PROTOKOL!$A:$E,5,))</f>
        <v xml:space="preserve"> </v>
      </c>
      <c r="QQ25" s="82" t="str">
        <f t="shared" si="163"/>
        <v xml:space="preserve"> </v>
      </c>
      <c r="QR25" s="65">
        <f t="shared" si="164"/>
        <v>0</v>
      </c>
      <c r="QS25" s="82" t="str">
        <f t="shared" si="165"/>
        <v xml:space="preserve"> </v>
      </c>
      <c r="QT25" s="117"/>
      <c r="QU25" s="207">
        <v>1</v>
      </c>
      <c r="QV25" s="226"/>
      <c r="QW25" s="61" t="str">
        <f>IF(QY25=0," ",VLOOKUP(QY25,PROTOKOL!$A:$F,6))</f>
        <v xml:space="preserve"> </v>
      </c>
      <c r="QX25" s="62"/>
      <c r="QY25" s="62"/>
      <c r="QZ25" s="62"/>
      <c r="RA25" s="63" t="str">
        <f>IF(QY25=0," ",(VLOOKUP(QY25,PROTOKOL!$A$1:$E$28,2))*QZ25)</f>
        <v xml:space="preserve"> </v>
      </c>
      <c r="RB25" s="64" t="str">
        <f t="shared" si="62"/>
        <v xml:space="preserve"> </v>
      </c>
      <c r="RC25" s="65" t="str">
        <f>IF(QY25=0," ",VLOOKUP(QY25,PROTOKOL!$A:$E,5,))</f>
        <v xml:space="preserve"> </v>
      </c>
      <c r="RD25" s="65"/>
      <c r="RE25" s="82" t="str">
        <f t="shared" si="167"/>
        <v xml:space="preserve"> </v>
      </c>
      <c r="RF25" s="61" t="str">
        <f>IF(RH25=0," ",VLOOKUP(RH25,PROTOKOL!$A:$F,6))</f>
        <v xml:space="preserve"> </v>
      </c>
      <c r="RG25" s="66"/>
      <c r="RH25" s="66"/>
      <c r="RI25" s="62"/>
      <c r="RJ25" s="63" t="str">
        <f>IF(RH25=0," ",(VLOOKUP(RH25,PROTOKOL!$A$1:$E$28,2))*RI25)</f>
        <v xml:space="preserve"> </v>
      </c>
      <c r="RK25" s="64" t="str">
        <f t="shared" si="63"/>
        <v xml:space="preserve"> </v>
      </c>
      <c r="RL25" s="65" t="str">
        <f>IF(RH25=0," ",VLOOKUP(RH25,PROTOKOL!$A:$E,5,))</f>
        <v xml:space="preserve"> </v>
      </c>
      <c r="RM25" s="82" t="str">
        <f t="shared" si="168"/>
        <v xml:space="preserve"> </v>
      </c>
      <c r="RN25" s="65">
        <f t="shared" si="169"/>
        <v>0</v>
      </c>
      <c r="RO25" s="82" t="str">
        <f t="shared" si="170"/>
        <v xml:space="preserve"> </v>
      </c>
      <c r="RP25" s="117"/>
    </row>
    <row r="26" spans="1:484" ht="14.4" thickBot="1">
      <c r="A26" s="207">
        <v>2</v>
      </c>
      <c r="B26" s="225">
        <v>2</v>
      </c>
      <c r="C26" s="61" t="str">
        <f>IF(E26=0," ",VLOOKUP(E26,PROTOKOL!$A:$F,6))</f>
        <v xml:space="preserve"> </v>
      </c>
      <c r="D26" s="62"/>
      <c r="E26" s="62"/>
      <c r="F26" s="62"/>
      <c r="G26" s="63" t="str">
        <f>IF(E26=0," ",(VLOOKUP(E26,PROTOKOL!$A$1:$E$28,2))*F26)</f>
        <v xml:space="preserve"> </v>
      </c>
      <c r="H26" s="64" t="str">
        <f t="shared" si="20"/>
        <v xml:space="preserve"> </v>
      </c>
      <c r="I26" s="65" t="str">
        <f>IF(E26=0," ",VLOOKUP(E26,PROTOKOL!$A:$E,5,))</f>
        <v xml:space="preserve"> </v>
      </c>
      <c r="J26" s="65"/>
      <c r="K26" s="82" t="str">
        <f t="shared" si="64"/>
        <v xml:space="preserve"> </v>
      </c>
      <c r="L26" s="61" t="str">
        <f>IF(N26=0," ",VLOOKUP(N26,PROTOKOL!$A:$F,6))</f>
        <v xml:space="preserve"> </v>
      </c>
      <c r="M26" s="66"/>
      <c r="N26" s="66"/>
      <c r="O26" s="62"/>
      <c r="P26" s="63" t="str">
        <f>IF(N26=0," ",(VLOOKUP(N26,PROTOKOL!$A$1:$E$28,2))*O26)</f>
        <v xml:space="preserve"> </v>
      </c>
      <c r="Q26" s="64" t="str">
        <f t="shared" si="21"/>
        <v xml:space="preserve"> </v>
      </c>
      <c r="R26" s="65" t="str">
        <f>IF(N26=0," ",VLOOKUP(N26,PROTOKOL!$A:$E,5,))</f>
        <v xml:space="preserve"> </v>
      </c>
      <c r="S26" s="82" t="str">
        <f t="shared" si="65"/>
        <v xml:space="preserve"> </v>
      </c>
      <c r="T26" s="65">
        <f t="shared" si="66"/>
        <v>0</v>
      </c>
      <c r="U26" s="82" t="str">
        <f t="shared" si="67"/>
        <v xml:space="preserve"> </v>
      </c>
      <c r="V26" s="117"/>
      <c r="W26" s="207">
        <v>2</v>
      </c>
      <c r="X26" s="225">
        <v>2</v>
      </c>
      <c r="Y26" s="61" t="str">
        <f>IF(AA26=0," ",VLOOKUP(AA26,PROTOKOL!$A:$F,6))</f>
        <v xml:space="preserve"> </v>
      </c>
      <c r="Z26" s="62"/>
      <c r="AA26" s="62"/>
      <c r="AB26" s="62"/>
      <c r="AC26" s="63" t="str">
        <f>IF(AA26=0," ",(VLOOKUP(AA26,PROTOKOL!$A$1:$E$28,2))*AB26)</f>
        <v xml:space="preserve"> </v>
      </c>
      <c r="AD26" s="64" t="str">
        <f t="shared" si="22"/>
        <v xml:space="preserve"> </v>
      </c>
      <c r="AE26" s="65" t="str">
        <f>IF(AA26=0," ",VLOOKUP(AA26,PROTOKOL!$A:$E,5,))</f>
        <v xml:space="preserve"> </v>
      </c>
      <c r="AF26" s="65"/>
      <c r="AG26" s="82" t="str">
        <f t="shared" si="68"/>
        <v xml:space="preserve"> </v>
      </c>
      <c r="AH26" s="61" t="str">
        <f>IF(AJ26=0," ",VLOOKUP(AJ26,PROTOKOL!$A:$F,6))</f>
        <v xml:space="preserve"> </v>
      </c>
      <c r="AI26" s="66"/>
      <c r="AJ26" s="66"/>
      <c r="AK26" s="62"/>
      <c r="AL26" s="63" t="str">
        <f>IF(AJ26=0," ",(VLOOKUP(AJ26,PROTOKOL!$A$1:$E$28,2))*AK26)</f>
        <v xml:space="preserve"> </v>
      </c>
      <c r="AM26" s="64" t="str">
        <f t="shared" si="23"/>
        <v xml:space="preserve"> </v>
      </c>
      <c r="AN26" s="65" t="str">
        <f>IF(AJ26=0," ",VLOOKUP(AJ26,PROTOKOL!$A:$E,5,))</f>
        <v xml:space="preserve"> </v>
      </c>
      <c r="AO26" s="82" t="str">
        <f t="shared" si="69"/>
        <v xml:space="preserve"> </v>
      </c>
      <c r="AP26" s="65">
        <f t="shared" si="70"/>
        <v>0</v>
      </c>
      <c r="AQ26" s="82" t="str">
        <f t="shared" si="71"/>
        <v xml:space="preserve"> </v>
      </c>
      <c r="AR26" s="117"/>
      <c r="AS26" s="207">
        <v>2</v>
      </c>
      <c r="AT26" s="225">
        <v>2</v>
      </c>
      <c r="AU26" s="61" t="str">
        <f>IF(AW26=0," ",VLOOKUP(AW26,PROTOKOL!$A:$F,6))</f>
        <v xml:space="preserve"> </v>
      </c>
      <c r="AV26" s="62"/>
      <c r="AW26" s="62"/>
      <c r="AX26" s="62"/>
      <c r="AY26" s="63" t="str">
        <f>IF(AW26=0," ",(VLOOKUP(AW26,PROTOKOL!$A$1:$E$28,2))*AX26)</f>
        <v xml:space="preserve"> </v>
      </c>
      <c r="AZ26" s="64" t="str">
        <f t="shared" si="24"/>
        <v xml:space="preserve"> </v>
      </c>
      <c r="BA26" s="65" t="str">
        <f>IF(AW26=0," ",VLOOKUP(AW26,PROTOKOL!$A:$E,5,))</f>
        <v xml:space="preserve"> </v>
      </c>
      <c r="BB26" s="65"/>
      <c r="BC26" s="82" t="str">
        <f t="shared" si="72"/>
        <v xml:space="preserve"> </v>
      </c>
      <c r="BD26" s="61" t="str">
        <f>IF(BF26=0," ",VLOOKUP(BF26,PROTOKOL!$A:$F,6))</f>
        <v xml:space="preserve"> </v>
      </c>
      <c r="BE26" s="66"/>
      <c r="BF26" s="66"/>
      <c r="BG26" s="62"/>
      <c r="BH26" s="63" t="str">
        <f>IF(BF26=0," ",(VLOOKUP(BF26,PROTOKOL!$A$1:$E$28,2))*BG26)</f>
        <v xml:space="preserve"> </v>
      </c>
      <c r="BI26" s="64" t="str">
        <f t="shared" si="25"/>
        <v xml:space="preserve"> </v>
      </c>
      <c r="BJ26" s="65" t="str">
        <f>IF(BF26=0," ",VLOOKUP(BF26,PROTOKOL!$A:$E,5,))</f>
        <v xml:space="preserve"> </v>
      </c>
      <c r="BK26" s="82" t="str">
        <f t="shared" si="73"/>
        <v xml:space="preserve"> </v>
      </c>
      <c r="BL26" s="65">
        <f t="shared" si="74"/>
        <v>0</v>
      </c>
      <c r="BM26" s="82" t="str">
        <f t="shared" si="75"/>
        <v xml:space="preserve"> </v>
      </c>
      <c r="BN26" s="117"/>
      <c r="BO26" s="207">
        <v>2</v>
      </c>
      <c r="BP26" s="225">
        <v>2</v>
      </c>
      <c r="BQ26" s="61" t="str">
        <f>IF(BS26=0," ",VLOOKUP(BS26,PROTOKOL!$A:$F,6))</f>
        <v xml:space="preserve"> </v>
      </c>
      <c r="BR26" s="62"/>
      <c r="BS26" s="62"/>
      <c r="BT26" s="62"/>
      <c r="BU26" s="63" t="str">
        <f>IF(BS26=0," ",(VLOOKUP(BS26,PROTOKOL!$A$1:$E$28,2))*BT26)</f>
        <v xml:space="preserve"> </v>
      </c>
      <c r="BV26" s="64" t="str">
        <f t="shared" si="26"/>
        <v xml:space="preserve"> </v>
      </c>
      <c r="BW26" s="65" t="str">
        <f>IF(BS26=0," ",VLOOKUP(BS26,PROTOKOL!$A:$E,5,))</f>
        <v xml:space="preserve"> </v>
      </c>
      <c r="BX26" s="65"/>
      <c r="BY26" s="82" t="str">
        <f t="shared" si="77"/>
        <v xml:space="preserve"> </v>
      </c>
      <c r="BZ26" s="61" t="str">
        <f>IF(CB26=0," ",VLOOKUP(CB26,PROTOKOL!$A:$F,6))</f>
        <v xml:space="preserve"> </v>
      </c>
      <c r="CA26" s="66"/>
      <c r="CB26" s="66"/>
      <c r="CC26" s="62"/>
      <c r="CD26" s="63" t="str">
        <f>IF(CB26=0," ",(VLOOKUP(CB26,PROTOKOL!$A$1:$E$28,2))*CC26)</f>
        <v xml:space="preserve"> </v>
      </c>
      <c r="CE26" s="64" t="str">
        <f t="shared" si="27"/>
        <v xml:space="preserve"> </v>
      </c>
      <c r="CF26" s="65" t="str">
        <f>IF(CB26=0," ",VLOOKUP(CB26,PROTOKOL!$A:$E,5,))</f>
        <v xml:space="preserve"> </v>
      </c>
      <c r="CG26" s="82" t="str">
        <f t="shared" si="78"/>
        <v xml:space="preserve"> </v>
      </c>
      <c r="CH26" s="65">
        <f t="shared" si="79"/>
        <v>0</v>
      </c>
      <c r="CI26" s="82" t="str">
        <f t="shared" si="80"/>
        <v xml:space="preserve"> </v>
      </c>
      <c r="CJ26" s="117"/>
      <c r="CK26" s="207">
        <v>2</v>
      </c>
      <c r="CL26" s="225">
        <v>2</v>
      </c>
      <c r="CM26" s="61" t="str">
        <f>IF(CO26=0," ",VLOOKUP(CO26,PROTOKOL!$A:$F,6))</f>
        <v xml:space="preserve"> </v>
      </c>
      <c r="CN26" s="62"/>
      <c r="CO26" s="62"/>
      <c r="CP26" s="62"/>
      <c r="CQ26" s="63" t="str">
        <f>IF(CO26=0," ",(VLOOKUP(CO26,PROTOKOL!$A$1:$E$28,2))*CP26)</f>
        <v xml:space="preserve"> </v>
      </c>
      <c r="CR26" s="64" t="str">
        <f t="shared" si="28"/>
        <v xml:space="preserve"> </v>
      </c>
      <c r="CS26" s="65" t="str">
        <f>IF(CO26=0," ",VLOOKUP(CO26,PROTOKOL!$A:$E,5,))</f>
        <v xml:space="preserve"> </v>
      </c>
      <c r="CT26" s="65"/>
      <c r="CU26" s="82" t="str">
        <f t="shared" si="82"/>
        <v xml:space="preserve"> </v>
      </c>
      <c r="CV26" s="61" t="str">
        <f>IF(CX26=0," ",VLOOKUP(CX26,PROTOKOL!$A:$F,6))</f>
        <v xml:space="preserve"> </v>
      </c>
      <c r="CW26" s="66"/>
      <c r="CX26" s="66"/>
      <c r="CY26" s="62"/>
      <c r="CZ26" s="63" t="str">
        <f>IF(CX26=0," ",(VLOOKUP(CX26,PROTOKOL!$A$1:$E$28,2))*CY26)</f>
        <v xml:space="preserve"> </v>
      </c>
      <c r="DA26" s="64" t="str">
        <f t="shared" si="29"/>
        <v xml:space="preserve"> </v>
      </c>
      <c r="DB26" s="65" t="str">
        <f>IF(CX26=0," ",VLOOKUP(CX26,PROTOKOL!$A:$E,5,))</f>
        <v xml:space="preserve"> </v>
      </c>
      <c r="DC26" s="82" t="str">
        <f t="shared" si="83"/>
        <v xml:space="preserve"> </v>
      </c>
      <c r="DD26" s="65">
        <f t="shared" si="84"/>
        <v>0</v>
      </c>
      <c r="DE26" s="82" t="str">
        <f t="shared" si="85"/>
        <v xml:space="preserve"> </v>
      </c>
      <c r="DF26" s="117"/>
      <c r="DG26" s="207">
        <v>2</v>
      </c>
      <c r="DH26" s="225">
        <v>2</v>
      </c>
      <c r="DI26" s="61" t="str">
        <f>IF(DK26=0," ",VLOOKUP(DK26,PROTOKOL!$A:$F,6))</f>
        <v xml:space="preserve"> </v>
      </c>
      <c r="DJ26" s="62"/>
      <c r="DK26" s="62"/>
      <c r="DL26" s="62"/>
      <c r="DM26" s="63" t="str">
        <f>IF(DK26=0," ",(VLOOKUP(DK26,PROTOKOL!$A$1:$E$28,2))*DL26)</f>
        <v xml:space="preserve"> </v>
      </c>
      <c r="DN26" s="64" t="str">
        <f t="shared" si="30"/>
        <v xml:space="preserve"> </v>
      </c>
      <c r="DO26" s="65" t="str">
        <f>IF(DK26=0," ",VLOOKUP(DK26,PROTOKOL!$A:$E,5,))</f>
        <v xml:space="preserve"> </v>
      </c>
      <c r="DP26" s="65"/>
      <c r="DQ26" s="82" t="str">
        <f t="shared" si="87"/>
        <v xml:space="preserve"> </v>
      </c>
      <c r="DR26" s="61" t="str">
        <f>IF(DT26=0," ",VLOOKUP(DT26,PROTOKOL!$A:$F,6))</f>
        <v xml:space="preserve"> </v>
      </c>
      <c r="DS26" s="66"/>
      <c r="DT26" s="66"/>
      <c r="DU26" s="62"/>
      <c r="DV26" s="63" t="str">
        <f>IF(DT26=0," ",(VLOOKUP(DT26,PROTOKOL!$A$1:$E$28,2))*DU26)</f>
        <v xml:space="preserve"> </v>
      </c>
      <c r="DW26" s="64" t="str">
        <f t="shared" si="31"/>
        <v xml:space="preserve"> </v>
      </c>
      <c r="DX26" s="65" t="str">
        <f>IF(DT26=0," ",VLOOKUP(DT26,PROTOKOL!$A:$E,5,))</f>
        <v xml:space="preserve"> </v>
      </c>
      <c r="DY26" s="82" t="str">
        <f t="shared" si="88"/>
        <v xml:space="preserve"> </v>
      </c>
      <c r="DZ26" s="65">
        <f t="shared" si="89"/>
        <v>0</v>
      </c>
      <c r="EA26" s="82" t="str">
        <f t="shared" si="90"/>
        <v xml:space="preserve"> </v>
      </c>
      <c r="EB26" s="117"/>
      <c r="EC26" s="207">
        <v>2</v>
      </c>
      <c r="ED26" s="225">
        <v>2</v>
      </c>
      <c r="EE26" s="61" t="str">
        <f>IF(EG26=0," ",VLOOKUP(EG26,PROTOKOL!$A:$F,6))</f>
        <v xml:space="preserve"> </v>
      </c>
      <c r="EF26" s="62"/>
      <c r="EG26" s="62"/>
      <c r="EH26" s="62"/>
      <c r="EI26" s="63" t="str">
        <f>IF(EG26=0," ",(VLOOKUP(EG26,PROTOKOL!$A$1:$E$28,2))*EH26)</f>
        <v xml:space="preserve"> </v>
      </c>
      <c r="EJ26" s="64" t="str">
        <f t="shared" si="32"/>
        <v xml:space="preserve"> </v>
      </c>
      <c r="EK26" s="65" t="str">
        <f>IF(EG26=0," ",VLOOKUP(EG26,PROTOKOL!$A:$E,5,))</f>
        <v xml:space="preserve"> </v>
      </c>
      <c r="EL26" s="65"/>
      <c r="EM26" s="82" t="str">
        <f t="shared" si="92"/>
        <v xml:space="preserve"> </v>
      </c>
      <c r="EN26" s="61" t="str">
        <f>IF(EP26=0," ",VLOOKUP(EP26,PROTOKOL!$A:$F,6))</f>
        <v xml:space="preserve"> </v>
      </c>
      <c r="EO26" s="66"/>
      <c r="EP26" s="66"/>
      <c r="EQ26" s="62"/>
      <c r="ER26" s="63" t="str">
        <f>IF(EP26=0," ",(VLOOKUP(EP26,PROTOKOL!$A$1:$E$28,2))*EQ26)</f>
        <v xml:space="preserve"> </v>
      </c>
      <c r="ES26" s="64" t="str">
        <f t="shared" si="33"/>
        <v xml:space="preserve"> </v>
      </c>
      <c r="ET26" s="65" t="str">
        <f>IF(EP26=0," ",VLOOKUP(EP26,PROTOKOL!$A:$E,5,))</f>
        <v xml:space="preserve"> </v>
      </c>
      <c r="EU26" s="82" t="str">
        <f t="shared" si="93"/>
        <v xml:space="preserve"> </v>
      </c>
      <c r="EV26" s="65">
        <f t="shared" si="94"/>
        <v>0</v>
      </c>
      <c r="EW26" s="82" t="str">
        <f t="shared" si="95"/>
        <v xml:space="preserve"> </v>
      </c>
      <c r="EX26" s="117"/>
      <c r="EY26" s="207">
        <v>2</v>
      </c>
      <c r="EZ26" s="225">
        <v>2</v>
      </c>
      <c r="FA26" s="61" t="str">
        <f>IF(FC26=0," ",VLOOKUP(FC26,PROTOKOL!$A:$F,6))</f>
        <v xml:space="preserve"> </v>
      </c>
      <c r="FB26" s="62"/>
      <c r="FC26" s="62"/>
      <c r="FD26" s="62"/>
      <c r="FE26" s="63" t="str">
        <f>IF(FC26=0," ",(VLOOKUP(FC26,PROTOKOL!$A$1:$E$28,2))*FD26)</f>
        <v xml:space="preserve"> </v>
      </c>
      <c r="FF26" s="64" t="str">
        <f t="shared" si="34"/>
        <v xml:space="preserve"> </v>
      </c>
      <c r="FG26" s="65" t="str">
        <f>IF(FC26=0," ",VLOOKUP(FC26,PROTOKOL!$A:$E,5,))</f>
        <v xml:space="preserve"> </v>
      </c>
      <c r="FH26" s="65"/>
      <c r="FI26" s="82" t="str">
        <f t="shared" si="97"/>
        <v xml:space="preserve"> </v>
      </c>
      <c r="FJ26" s="61" t="str">
        <f>IF(FL26=0," ",VLOOKUP(FL26,PROTOKOL!$A:$F,6))</f>
        <v xml:space="preserve"> </v>
      </c>
      <c r="FK26" s="66"/>
      <c r="FL26" s="66"/>
      <c r="FM26" s="62"/>
      <c r="FN26" s="63" t="str">
        <f>IF(FL26=0," ",(VLOOKUP(FL26,PROTOKOL!$A$1:$E$28,2))*FM26)</f>
        <v xml:space="preserve"> </v>
      </c>
      <c r="FO26" s="64" t="str">
        <f t="shared" si="35"/>
        <v xml:space="preserve"> </v>
      </c>
      <c r="FP26" s="65" t="str">
        <f>IF(FL26=0," ",VLOOKUP(FL26,PROTOKOL!$A:$E,5,))</f>
        <v xml:space="preserve"> </v>
      </c>
      <c r="FQ26" s="82" t="str">
        <f t="shared" si="98"/>
        <v xml:space="preserve"> </v>
      </c>
      <c r="FR26" s="65">
        <f t="shared" si="99"/>
        <v>0</v>
      </c>
      <c r="FS26" s="82" t="str">
        <f t="shared" si="100"/>
        <v xml:space="preserve"> </v>
      </c>
      <c r="FT26" s="117"/>
      <c r="FU26" s="207">
        <v>2</v>
      </c>
      <c r="FV26" s="225">
        <v>2</v>
      </c>
      <c r="FW26" s="61" t="str">
        <f>IF(FY26=0," ",VLOOKUP(FY26,PROTOKOL!$A:$F,6))</f>
        <v xml:space="preserve"> </v>
      </c>
      <c r="FX26" s="62"/>
      <c r="FY26" s="62"/>
      <c r="FZ26" s="62"/>
      <c r="GA26" s="63" t="str">
        <f>IF(FY26=0," ",(VLOOKUP(FY26,PROTOKOL!$A$1:$E$28,2))*FZ26)</f>
        <v xml:space="preserve"> </v>
      </c>
      <c r="GB26" s="64" t="str">
        <f t="shared" si="36"/>
        <v xml:space="preserve"> </v>
      </c>
      <c r="GC26" s="65" t="str">
        <f>IF(FY26=0," ",VLOOKUP(FY26,PROTOKOL!$A:$E,5,))</f>
        <v xml:space="preserve"> </v>
      </c>
      <c r="GD26" s="65"/>
      <c r="GE26" s="82" t="str">
        <f t="shared" si="102"/>
        <v xml:space="preserve"> </v>
      </c>
      <c r="GF26" s="61" t="str">
        <f>IF(GH26=0," ",VLOOKUP(GH26,PROTOKOL!$A:$F,6))</f>
        <v xml:space="preserve"> </v>
      </c>
      <c r="GG26" s="66"/>
      <c r="GH26" s="66"/>
      <c r="GI26" s="62"/>
      <c r="GJ26" s="63" t="str">
        <f>IF(GH26=0," ",(VLOOKUP(GH26,PROTOKOL!$A$1:$E$28,2))*GI26)</f>
        <v xml:space="preserve"> </v>
      </c>
      <c r="GK26" s="64" t="str">
        <f t="shared" si="37"/>
        <v xml:space="preserve"> </v>
      </c>
      <c r="GL26" s="65" t="str">
        <f>IF(GH26=0," ",VLOOKUP(GH26,PROTOKOL!$A:$E,5,))</f>
        <v xml:space="preserve"> </v>
      </c>
      <c r="GM26" s="82" t="str">
        <f t="shared" si="103"/>
        <v xml:space="preserve"> </v>
      </c>
      <c r="GN26" s="65">
        <f t="shared" si="104"/>
        <v>0</v>
      </c>
      <c r="GO26" s="82" t="str">
        <f t="shared" si="105"/>
        <v xml:space="preserve"> </v>
      </c>
      <c r="GP26" s="117"/>
      <c r="GQ26" s="207">
        <v>2</v>
      </c>
      <c r="GR26" s="225">
        <v>2</v>
      </c>
      <c r="GS26" s="61" t="str">
        <f>IF(GU26=0," ",VLOOKUP(GU26,PROTOKOL!$A:$F,6))</f>
        <v xml:space="preserve"> </v>
      </c>
      <c r="GT26" s="62"/>
      <c r="GU26" s="62"/>
      <c r="GV26" s="62"/>
      <c r="GW26" s="63" t="str">
        <f>IF(GU26=0," ",(VLOOKUP(GU26,PROTOKOL!$A$1:$E$28,2))*GV26)</f>
        <v xml:space="preserve"> </v>
      </c>
      <c r="GX26" s="64" t="str">
        <f t="shared" si="38"/>
        <v xml:space="preserve"> </v>
      </c>
      <c r="GY26" s="65" t="str">
        <f>IF(GU26=0," ",VLOOKUP(GU26,PROTOKOL!$A:$E,5,))</f>
        <v xml:space="preserve"> </v>
      </c>
      <c r="GZ26" s="65"/>
      <c r="HA26" s="82" t="str">
        <f t="shared" si="107"/>
        <v xml:space="preserve"> </v>
      </c>
      <c r="HB26" s="61" t="str">
        <f>IF(HD26=0," ",VLOOKUP(HD26,PROTOKOL!$A:$F,6))</f>
        <v xml:space="preserve"> </v>
      </c>
      <c r="HC26" s="66"/>
      <c r="HD26" s="66"/>
      <c r="HE26" s="62"/>
      <c r="HF26" s="63" t="str">
        <f>IF(HD26=0," ",(VLOOKUP(HD26,PROTOKOL!$A$1:$E$28,2))*HE26)</f>
        <v xml:space="preserve"> </v>
      </c>
      <c r="HG26" s="64" t="str">
        <f t="shared" si="39"/>
        <v xml:space="preserve"> </v>
      </c>
      <c r="HH26" s="65" t="str">
        <f>IF(HD26=0," ",VLOOKUP(HD26,PROTOKOL!$A:$E,5,))</f>
        <v xml:space="preserve"> </v>
      </c>
      <c r="HI26" s="82" t="str">
        <f t="shared" si="108"/>
        <v xml:space="preserve"> </v>
      </c>
      <c r="HJ26" s="65">
        <f t="shared" si="109"/>
        <v>0</v>
      </c>
      <c r="HK26" s="82" t="str">
        <f t="shared" si="110"/>
        <v xml:space="preserve"> </v>
      </c>
      <c r="HL26" s="117"/>
      <c r="HM26" s="207">
        <v>2</v>
      </c>
      <c r="HN26" s="225">
        <v>2</v>
      </c>
      <c r="HO26" s="61" t="str">
        <f>IF(HQ26=0," ",VLOOKUP(HQ26,PROTOKOL!$A:$F,6))</f>
        <v xml:space="preserve"> </v>
      </c>
      <c r="HP26" s="62"/>
      <c r="HQ26" s="62"/>
      <c r="HR26" s="62"/>
      <c r="HS26" s="63" t="str">
        <f>IF(HQ26=0," ",(VLOOKUP(HQ26,PROTOKOL!$A$1:$E$28,2))*HR26)</f>
        <v xml:space="preserve"> </v>
      </c>
      <c r="HT26" s="64" t="str">
        <f t="shared" si="40"/>
        <v xml:space="preserve"> </v>
      </c>
      <c r="HU26" s="65" t="str">
        <f>IF(HQ26=0," ",VLOOKUP(HQ26,PROTOKOL!$A:$E,5,))</f>
        <v xml:space="preserve"> </v>
      </c>
      <c r="HV26" s="65"/>
      <c r="HW26" s="82" t="str">
        <f t="shared" si="112"/>
        <v xml:space="preserve"> </v>
      </c>
      <c r="HX26" s="61" t="str">
        <f>IF(HZ26=0," ",VLOOKUP(HZ26,PROTOKOL!$A:$F,6))</f>
        <v xml:space="preserve"> </v>
      </c>
      <c r="HY26" s="66"/>
      <c r="HZ26" s="66"/>
      <c r="IA26" s="62"/>
      <c r="IB26" s="63" t="str">
        <f>IF(HZ26=0," ",(VLOOKUP(HZ26,PROTOKOL!$A$1:$E$28,2))*IA26)</f>
        <v xml:space="preserve"> </v>
      </c>
      <c r="IC26" s="64" t="str">
        <f t="shared" si="41"/>
        <v xml:space="preserve"> </v>
      </c>
      <c r="ID26" s="65" t="str">
        <f>IF(HZ26=0," ",VLOOKUP(HZ26,PROTOKOL!$A:$E,5,))</f>
        <v xml:space="preserve"> </v>
      </c>
      <c r="IE26" s="82" t="str">
        <f t="shared" si="113"/>
        <v xml:space="preserve"> </v>
      </c>
      <c r="IF26" s="65">
        <f t="shared" si="114"/>
        <v>0</v>
      </c>
      <c r="IG26" s="82" t="str">
        <f t="shared" si="115"/>
        <v xml:space="preserve"> </v>
      </c>
      <c r="IH26" s="117"/>
      <c r="II26" s="207">
        <v>2</v>
      </c>
      <c r="IJ26" s="225">
        <v>2</v>
      </c>
      <c r="IK26" s="61" t="str">
        <f>IF(IM26=0," ",VLOOKUP(IM26,PROTOKOL!$A:$F,6))</f>
        <v xml:space="preserve"> </v>
      </c>
      <c r="IL26" s="62"/>
      <c r="IM26" s="62"/>
      <c r="IN26" s="62"/>
      <c r="IO26" s="63" t="str">
        <f>IF(IM26=0," ",(VLOOKUP(IM26,PROTOKOL!$A$1:$E$28,2))*IN26)</f>
        <v xml:space="preserve"> </v>
      </c>
      <c r="IP26" s="64" t="str">
        <f t="shared" si="42"/>
        <v xml:space="preserve"> </v>
      </c>
      <c r="IQ26" s="65" t="str">
        <f>IF(IM26=0," ",VLOOKUP(IM26,PROTOKOL!$A:$E,5,))</f>
        <v xml:space="preserve"> </v>
      </c>
      <c r="IR26" s="65"/>
      <c r="IS26" s="82" t="str">
        <f t="shared" si="117"/>
        <v xml:space="preserve"> </v>
      </c>
      <c r="IT26" s="61" t="str">
        <f>IF(IV26=0," ",VLOOKUP(IV26,PROTOKOL!$A:$F,6))</f>
        <v xml:space="preserve"> </v>
      </c>
      <c r="IU26" s="66"/>
      <c r="IV26" s="66"/>
      <c r="IW26" s="62"/>
      <c r="IX26" s="63" t="str">
        <f>IF(IV26=0," ",(VLOOKUP(IV26,PROTOKOL!$A$1:$E$28,2))*IW26)</f>
        <v xml:space="preserve"> </v>
      </c>
      <c r="IY26" s="64" t="str">
        <f t="shared" si="43"/>
        <v xml:space="preserve"> </v>
      </c>
      <c r="IZ26" s="65" t="str">
        <f>IF(IV26=0," ",VLOOKUP(IV26,PROTOKOL!$A:$E,5,))</f>
        <v xml:space="preserve"> </v>
      </c>
      <c r="JA26" s="82" t="str">
        <f t="shared" si="118"/>
        <v xml:space="preserve"> </v>
      </c>
      <c r="JB26" s="65">
        <f t="shared" si="119"/>
        <v>0</v>
      </c>
      <c r="JC26" s="82" t="str">
        <f t="shared" si="120"/>
        <v xml:space="preserve"> </v>
      </c>
      <c r="JD26" s="117"/>
      <c r="JE26" s="207">
        <v>2</v>
      </c>
      <c r="JF26" s="225">
        <v>2</v>
      </c>
      <c r="JG26" s="61" t="str">
        <f>IF(JI26=0," ",VLOOKUP(JI26,PROTOKOL!$A:$F,6))</f>
        <v xml:space="preserve"> </v>
      </c>
      <c r="JH26" s="62"/>
      <c r="JI26" s="62"/>
      <c r="JJ26" s="62"/>
      <c r="JK26" s="63" t="str">
        <f>IF(JI26=0," ",(VLOOKUP(JI26,PROTOKOL!$A$1:$E$28,2))*JJ26)</f>
        <v xml:space="preserve"> </v>
      </c>
      <c r="JL26" s="64" t="str">
        <f t="shared" si="44"/>
        <v xml:space="preserve"> </v>
      </c>
      <c r="JM26" s="65" t="str">
        <f>IF(JI26=0," ",VLOOKUP(JI26,PROTOKOL!$A:$E,5,))</f>
        <v xml:space="preserve"> </v>
      </c>
      <c r="JN26" s="65"/>
      <c r="JO26" s="82" t="str">
        <f t="shared" si="122"/>
        <v xml:space="preserve"> </v>
      </c>
      <c r="JP26" s="61" t="str">
        <f>IF(JR26=0," ",VLOOKUP(JR26,PROTOKOL!$A:$F,6))</f>
        <v xml:space="preserve"> </v>
      </c>
      <c r="JQ26" s="66"/>
      <c r="JR26" s="66"/>
      <c r="JS26" s="62"/>
      <c r="JT26" s="63" t="str">
        <f>IF(JR26=0," ",(VLOOKUP(JR26,PROTOKOL!$A$1:$E$28,2))*JS26)</f>
        <v xml:space="preserve"> </v>
      </c>
      <c r="JU26" s="64" t="str">
        <f t="shared" si="45"/>
        <v xml:space="preserve"> </v>
      </c>
      <c r="JV26" s="65" t="str">
        <f>IF(JR26=0," ",VLOOKUP(JR26,PROTOKOL!$A:$E,5,))</f>
        <v xml:space="preserve"> </v>
      </c>
      <c r="JW26" s="82" t="str">
        <f t="shared" si="123"/>
        <v xml:space="preserve"> </v>
      </c>
      <c r="JX26" s="65">
        <f t="shared" si="124"/>
        <v>0</v>
      </c>
      <c r="JY26" s="82" t="str">
        <f t="shared" si="125"/>
        <v xml:space="preserve"> </v>
      </c>
      <c r="JZ26" s="117"/>
      <c r="KA26" s="207">
        <v>2</v>
      </c>
      <c r="KB26" s="225">
        <v>2</v>
      </c>
      <c r="KC26" s="61" t="str">
        <f>IF(KE26=0," ",VLOOKUP(KE26,PROTOKOL!$A:$F,6))</f>
        <v xml:space="preserve"> </v>
      </c>
      <c r="KD26" s="62"/>
      <c r="KE26" s="62"/>
      <c r="KF26" s="62"/>
      <c r="KG26" s="63" t="str">
        <f>IF(KE26=0," ",(VLOOKUP(KE26,PROTOKOL!$A$1:$E$28,2))*KF26)</f>
        <v xml:space="preserve"> </v>
      </c>
      <c r="KH26" s="64" t="str">
        <f t="shared" si="46"/>
        <v xml:space="preserve"> </v>
      </c>
      <c r="KI26" s="65" t="str">
        <f>IF(KE26=0," ",VLOOKUP(KE26,PROTOKOL!$A:$E,5,))</f>
        <v xml:space="preserve"> </v>
      </c>
      <c r="KJ26" s="65"/>
      <c r="KK26" s="82" t="str">
        <f t="shared" si="127"/>
        <v xml:space="preserve"> </v>
      </c>
      <c r="KL26" s="61" t="str">
        <f>IF(KN26=0," ",VLOOKUP(KN26,PROTOKOL!$A:$F,6))</f>
        <v xml:space="preserve"> </v>
      </c>
      <c r="KM26" s="66"/>
      <c r="KN26" s="66"/>
      <c r="KO26" s="62"/>
      <c r="KP26" s="63" t="str">
        <f>IF(KN26=0," ",(VLOOKUP(KN26,PROTOKOL!$A$1:$E$28,2))*KO26)</f>
        <v xml:space="preserve"> </v>
      </c>
      <c r="KQ26" s="64" t="str">
        <f t="shared" si="47"/>
        <v xml:space="preserve"> </v>
      </c>
      <c r="KR26" s="65" t="str">
        <f>IF(KN26=0," ",VLOOKUP(KN26,PROTOKOL!$A:$E,5,))</f>
        <v xml:space="preserve"> </v>
      </c>
      <c r="KS26" s="82" t="str">
        <f t="shared" si="128"/>
        <v xml:space="preserve"> </v>
      </c>
      <c r="KT26" s="65">
        <f t="shared" si="129"/>
        <v>0</v>
      </c>
      <c r="KU26" s="82" t="str">
        <f t="shared" si="130"/>
        <v xml:space="preserve"> </v>
      </c>
      <c r="KV26" s="117"/>
      <c r="KW26" s="207">
        <v>2</v>
      </c>
      <c r="KX26" s="225">
        <v>2</v>
      </c>
      <c r="KY26" s="61" t="str">
        <f>IF(LA26=0," ",VLOOKUP(LA26,PROTOKOL!$A:$F,6))</f>
        <v xml:space="preserve"> </v>
      </c>
      <c r="KZ26" s="62"/>
      <c r="LA26" s="62"/>
      <c r="LB26" s="62"/>
      <c r="LC26" s="63" t="str">
        <f>IF(LA26=0," ",(VLOOKUP(LA26,PROTOKOL!$A$1:$E$28,2))*LB26)</f>
        <v xml:space="preserve"> </v>
      </c>
      <c r="LD26" s="64" t="str">
        <f t="shared" si="48"/>
        <v xml:space="preserve"> </v>
      </c>
      <c r="LE26" s="65" t="str">
        <f>IF(LA26=0," ",VLOOKUP(LA26,PROTOKOL!$A:$E,5,))</f>
        <v xml:space="preserve"> </v>
      </c>
      <c r="LF26" s="65"/>
      <c r="LG26" s="82" t="str">
        <f t="shared" si="132"/>
        <v xml:space="preserve"> </v>
      </c>
      <c r="LH26" s="61" t="str">
        <f>IF(LJ26=0," ",VLOOKUP(LJ26,PROTOKOL!$A:$F,6))</f>
        <v xml:space="preserve"> </v>
      </c>
      <c r="LI26" s="66"/>
      <c r="LJ26" s="66"/>
      <c r="LK26" s="62"/>
      <c r="LL26" s="63" t="str">
        <f>IF(LJ26=0," ",(VLOOKUP(LJ26,PROTOKOL!$A$1:$E$28,2))*LK26)</f>
        <v xml:space="preserve"> </v>
      </c>
      <c r="LM26" s="64" t="str">
        <f t="shared" si="49"/>
        <v xml:space="preserve"> </v>
      </c>
      <c r="LN26" s="65" t="str">
        <f>IF(LJ26=0," ",VLOOKUP(LJ26,PROTOKOL!$A:$E,5,))</f>
        <v xml:space="preserve"> </v>
      </c>
      <c r="LO26" s="82" t="str">
        <f t="shared" si="133"/>
        <v xml:space="preserve"> </v>
      </c>
      <c r="LP26" s="65">
        <f t="shared" si="134"/>
        <v>0</v>
      </c>
      <c r="LQ26" s="82" t="str">
        <f t="shared" si="135"/>
        <v xml:space="preserve"> </v>
      </c>
      <c r="LR26" s="117"/>
      <c r="LS26" s="207">
        <v>2</v>
      </c>
      <c r="LT26" s="225">
        <v>2</v>
      </c>
      <c r="LU26" s="61" t="str">
        <f>IF(LW26=0," ",VLOOKUP(LW26,PROTOKOL!$A:$F,6))</f>
        <v xml:space="preserve"> </v>
      </c>
      <c r="LV26" s="62"/>
      <c r="LW26" s="62"/>
      <c r="LX26" s="62"/>
      <c r="LY26" s="63" t="str">
        <f>IF(LW26=0," ",(VLOOKUP(LW26,PROTOKOL!$A$1:$E$28,2))*LX26)</f>
        <v xml:space="preserve"> </v>
      </c>
      <c r="LZ26" s="64" t="str">
        <f t="shared" si="50"/>
        <v xml:space="preserve"> </v>
      </c>
      <c r="MA26" s="65" t="str">
        <f>IF(LW26=0," ",VLOOKUP(LW26,PROTOKOL!$A:$E,5,))</f>
        <v xml:space="preserve"> </v>
      </c>
      <c r="MB26" s="65"/>
      <c r="MC26" s="82" t="str">
        <f t="shared" si="137"/>
        <v xml:space="preserve"> </v>
      </c>
      <c r="MD26" s="61" t="str">
        <f>IF(MF26=0," ",VLOOKUP(MF26,PROTOKOL!$A:$F,6))</f>
        <v xml:space="preserve"> </v>
      </c>
      <c r="ME26" s="66"/>
      <c r="MF26" s="66"/>
      <c r="MG26" s="62"/>
      <c r="MH26" s="63" t="str">
        <f>IF(MF26=0," ",(VLOOKUP(MF26,PROTOKOL!$A$1:$E$28,2))*MG26)</f>
        <v xml:space="preserve"> </v>
      </c>
      <c r="MI26" s="64" t="str">
        <f t="shared" si="51"/>
        <v xml:space="preserve"> </v>
      </c>
      <c r="MJ26" s="65" t="str">
        <f>IF(MF26=0," ",VLOOKUP(MF26,PROTOKOL!$A:$E,5,))</f>
        <v xml:space="preserve"> </v>
      </c>
      <c r="MK26" s="82" t="str">
        <f t="shared" si="138"/>
        <v xml:space="preserve"> </v>
      </c>
      <c r="ML26" s="65">
        <f t="shared" si="139"/>
        <v>0</v>
      </c>
      <c r="MM26" s="82" t="str">
        <f t="shared" si="140"/>
        <v xml:space="preserve"> </v>
      </c>
      <c r="MN26" s="117"/>
      <c r="MO26" s="207">
        <v>2</v>
      </c>
      <c r="MP26" s="225">
        <v>2</v>
      </c>
      <c r="MQ26" s="61" t="str">
        <f>IF(MS26=0," ",VLOOKUP(MS26,PROTOKOL!$A:$F,6))</f>
        <v xml:space="preserve"> </v>
      </c>
      <c r="MR26" s="62"/>
      <c r="MS26" s="62"/>
      <c r="MT26" s="62"/>
      <c r="MU26" s="63" t="str">
        <f>IF(MS26=0," ",(VLOOKUP(MS26,PROTOKOL!$A$1:$E$28,2))*MT26)</f>
        <v xml:space="preserve"> </v>
      </c>
      <c r="MV26" s="64" t="str">
        <f t="shared" si="52"/>
        <v xml:space="preserve"> </v>
      </c>
      <c r="MW26" s="65" t="str">
        <f>IF(MS26=0," ",VLOOKUP(MS26,PROTOKOL!$A:$E,5,))</f>
        <v xml:space="preserve"> </v>
      </c>
      <c r="MX26" s="65"/>
      <c r="MY26" s="82" t="str">
        <f t="shared" si="142"/>
        <v xml:space="preserve"> </v>
      </c>
      <c r="MZ26" s="61" t="str">
        <f>IF(NB26=0," ",VLOOKUP(NB26,PROTOKOL!$A:$F,6))</f>
        <v xml:space="preserve"> </v>
      </c>
      <c r="NA26" s="66"/>
      <c r="NB26" s="66"/>
      <c r="NC26" s="62"/>
      <c r="ND26" s="63" t="str">
        <f>IF(NB26=0," ",(VLOOKUP(NB26,PROTOKOL!$A$1:$E$28,2))*NC26)</f>
        <v xml:space="preserve"> </v>
      </c>
      <c r="NE26" s="64" t="str">
        <f t="shared" si="53"/>
        <v xml:space="preserve"> </v>
      </c>
      <c r="NF26" s="65" t="str">
        <f>IF(NB26=0," ",VLOOKUP(NB26,PROTOKOL!$A:$E,5,))</f>
        <v xml:space="preserve"> </v>
      </c>
      <c r="NG26" s="82" t="str">
        <f t="shared" si="143"/>
        <v xml:space="preserve"> </v>
      </c>
      <c r="NH26" s="65">
        <f t="shared" si="144"/>
        <v>0</v>
      </c>
      <c r="NI26" s="82" t="str">
        <f t="shared" si="145"/>
        <v xml:space="preserve"> </v>
      </c>
      <c r="NJ26" s="117"/>
      <c r="NK26" s="207">
        <v>2</v>
      </c>
      <c r="NL26" s="225">
        <v>2</v>
      </c>
      <c r="NM26" s="61" t="str">
        <f>IF(NO26=0," ",VLOOKUP(NO26,PROTOKOL!$A:$F,6))</f>
        <v xml:space="preserve"> </v>
      </c>
      <c r="NN26" s="62"/>
      <c r="NO26" s="62"/>
      <c r="NP26" s="62"/>
      <c r="NQ26" s="63" t="str">
        <f>IF(NO26=0," ",(VLOOKUP(NO26,PROTOKOL!$A$1:$E$28,2))*NP26)</f>
        <v xml:space="preserve"> </v>
      </c>
      <c r="NR26" s="64" t="str">
        <f t="shared" si="54"/>
        <v xml:space="preserve"> </v>
      </c>
      <c r="NS26" s="65" t="str">
        <f>IF(NO26=0," ",VLOOKUP(NO26,PROTOKOL!$A:$E,5,))</f>
        <v xml:space="preserve"> </v>
      </c>
      <c r="NT26" s="65"/>
      <c r="NU26" s="82" t="str">
        <f t="shared" si="147"/>
        <v xml:space="preserve"> </v>
      </c>
      <c r="NV26" s="61" t="str">
        <f>IF(NX26=0," ",VLOOKUP(NX26,PROTOKOL!$A:$F,6))</f>
        <v xml:space="preserve"> </v>
      </c>
      <c r="NW26" s="66"/>
      <c r="NX26" s="66"/>
      <c r="NY26" s="62"/>
      <c r="NZ26" s="63" t="str">
        <f>IF(NX26=0," ",(VLOOKUP(NX26,PROTOKOL!$A$1:$E$28,2))*NY26)</f>
        <v xml:space="preserve"> </v>
      </c>
      <c r="OA26" s="64" t="str">
        <f t="shared" si="55"/>
        <v xml:space="preserve"> </v>
      </c>
      <c r="OB26" s="65" t="str">
        <f>IF(NX26=0," ",VLOOKUP(NX26,PROTOKOL!$A:$E,5,))</f>
        <v xml:space="preserve"> </v>
      </c>
      <c r="OC26" s="82" t="str">
        <f t="shared" si="148"/>
        <v xml:space="preserve"> </v>
      </c>
      <c r="OD26" s="65">
        <f t="shared" si="149"/>
        <v>0</v>
      </c>
      <c r="OE26" s="82" t="str">
        <f t="shared" si="150"/>
        <v xml:space="preserve"> </v>
      </c>
      <c r="OF26" s="117"/>
      <c r="OG26" s="207">
        <v>2</v>
      </c>
      <c r="OH26" s="225">
        <v>2</v>
      </c>
      <c r="OI26" s="61" t="str">
        <f>IF(OK26=0," ",VLOOKUP(OK26,PROTOKOL!$A:$F,6))</f>
        <v xml:space="preserve"> </v>
      </c>
      <c r="OJ26" s="62"/>
      <c r="OK26" s="62"/>
      <c r="OL26" s="62"/>
      <c r="OM26" s="63" t="str">
        <f>IF(OK26=0," ",(VLOOKUP(OK26,PROTOKOL!$A$1:$E$28,2))*OL26)</f>
        <v xml:space="preserve"> </v>
      </c>
      <c r="ON26" s="64" t="str">
        <f t="shared" si="56"/>
        <v xml:space="preserve"> </v>
      </c>
      <c r="OO26" s="65" t="str">
        <f>IF(OK26=0," ",VLOOKUP(OK26,PROTOKOL!$A:$E,5,))</f>
        <v xml:space="preserve"> </v>
      </c>
      <c r="OP26" s="65"/>
      <c r="OQ26" s="82" t="str">
        <f t="shared" si="152"/>
        <v xml:space="preserve"> </v>
      </c>
      <c r="OR26" s="61" t="str">
        <f>IF(OT26=0," ",VLOOKUP(OT26,PROTOKOL!$A:$F,6))</f>
        <v xml:space="preserve"> </v>
      </c>
      <c r="OS26" s="66"/>
      <c r="OT26" s="66"/>
      <c r="OU26" s="62"/>
      <c r="OV26" s="63" t="str">
        <f>IF(OT26=0," ",(VLOOKUP(OT26,PROTOKOL!$A$1:$E$28,2))*OU26)</f>
        <v xml:space="preserve"> </v>
      </c>
      <c r="OW26" s="64" t="str">
        <f t="shared" si="57"/>
        <v xml:space="preserve"> </v>
      </c>
      <c r="OX26" s="65" t="str">
        <f>IF(OT26=0," ",VLOOKUP(OT26,PROTOKOL!$A:$E,5,))</f>
        <v xml:space="preserve"> </v>
      </c>
      <c r="OY26" s="82" t="str">
        <f t="shared" si="153"/>
        <v xml:space="preserve"> </v>
      </c>
      <c r="OZ26" s="65">
        <f t="shared" si="154"/>
        <v>0</v>
      </c>
      <c r="PA26" s="82" t="str">
        <f t="shared" si="155"/>
        <v xml:space="preserve"> </v>
      </c>
      <c r="PB26" s="117"/>
      <c r="PC26" s="207">
        <v>2</v>
      </c>
      <c r="PD26" s="225">
        <v>2</v>
      </c>
      <c r="PE26" s="61" t="str">
        <f>IF(PG26=0," ",VLOOKUP(PG26,PROTOKOL!$A:$F,6))</f>
        <v xml:space="preserve"> </v>
      </c>
      <c r="PF26" s="62"/>
      <c r="PG26" s="62"/>
      <c r="PH26" s="62"/>
      <c r="PI26" s="63" t="str">
        <f>IF(PG26=0," ",(VLOOKUP(PG26,PROTOKOL!$A$1:$E$28,2))*PH26)</f>
        <v xml:space="preserve"> </v>
      </c>
      <c r="PJ26" s="64" t="str">
        <f t="shared" si="58"/>
        <v xml:space="preserve"> </v>
      </c>
      <c r="PK26" s="65" t="str">
        <f>IF(PG26=0," ",VLOOKUP(PG26,PROTOKOL!$A:$E,5,))</f>
        <v xml:space="preserve"> </v>
      </c>
      <c r="PL26" s="65"/>
      <c r="PM26" s="82" t="str">
        <f t="shared" si="157"/>
        <v xml:space="preserve"> </v>
      </c>
      <c r="PN26" s="61" t="str">
        <f>IF(PP26=0," ",VLOOKUP(PP26,PROTOKOL!$A:$F,6))</f>
        <v xml:space="preserve"> </v>
      </c>
      <c r="PO26" s="66"/>
      <c r="PP26" s="66"/>
      <c r="PQ26" s="62"/>
      <c r="PR26" s="63" t="str">
        <f>IF(PP26=0," ",(VLOOKUP(PP26,PROTOKOL!$A$1:$E$28,2))*PQ26)</f>
        <v xml:space="preserve"> </v>
      </c>
      <c r="PS26" s="64" t="str">
        <f t="shared" si="59"/>
        <v xml:space="preserve"> </v>
      </c>
      <c r="PT26" s="65" t="str">
        <f>IF(PP26=0," ",VLOOKUP(PP26,PROTOKOL!$A:$E,5,))</f>
        <v xml:space="preserve"> </v>
      </c>
      <c r="PU26" s="82" t="str">
        <f t="shared" si="158"/>
        <v xml:space="preserve"> </v>
      </c>
      <c r="PV26" s="65">
        <f t="shared" si="159"/>
        <v>0</v>
      </c>
      <c r="PW26" s="82" t="str">
        <f t="shared" si="160"/>
        <v xml:space="preserve"> </v>
      </c>
      <c r="PX26" s="117"/>
      <c r="PY26" s="207">
        <v>2</v>
      </c>
      <c r="PZ26" s="225">
        <v>2</v>
      </c>
      <c r="QA26" s="61" t="str">
        <f>IF(QC26=0," ",VLOOKUP(QC26,PROTOKOL!$A:$F,6))</f>
        <v xml:space="preserve"> </v>
      </c>
      <c r="QB26" s="62"/>
      <c r="QC26" s="62"/>
      <c r="QD26" s="62"/>
      <c r="QE26" s="63" t="str">
        <f>IF(QC26=0," ",(VLOOKUP(QC26,PROTOKOL!$A$1:$E$28,2))*QD26)</f>
        <v xml:space="preserve"> </v>
      </c>
      <c r="QF26" s="64" t="str">
        <f t="shared" si="60"/>
        <v xml:space="preserve"> </v>
      </c>
      <c r="QG26" s="65" t="str">
        <f>IF(QC26=0," ",VLOOKUP(QC26,PROTOKOL!$A:$E,5,))</f>
        <v xml:space="preserve"> </v>
      </c>
      <c r="QH26" s="65"/>
      <c r="QI26" s="82" t="str">
        <f t="shared" si="162"/>
        <v xml:space="preserve"> </v>
      </c>
      <c r="QJ26" s="61" t="str">
        <f>IF(QL26=0," ",VLOOKUP(QL26,PROTOKOL!$A:$F,6))</f>
        <v xml:space="preserve"> </v>
      </c>
      <c r="QK26" s="66"/>
      <c r="QL26" s="66"/>
      <c r="QM26" s="62"/>
      <c r="QN26" s="63" t="str">
        <f>IF(QL26=0," ",(VLOOKUP(QL26,PROTOKOL!$A$1:$E$28,2))*QM26)</f>
        <v xml:space="preserve"> </v>
      </c>
      <c r="QO26" s="64" t="str">
        <f t="shared" si="61"/>
        <v xml:space="preserve"> </v>
      </c>
      <c r="QP26" s="65" t="str">
        <f>IF(QL26=0," ",VLOOKUP(QL26,PROTOKOL!$A:$E,5,))</f>
        <v xml:space="preserve"> </v>
      </c>
      <c r="QQ26" s="82" t="str">
        <f t="shared" si="163"/>
        <v xml:space="preserve"> </v>
      </c>
      <c r="QR26" s="65">
        <f t="shared" si="164"/>
        <v>0</v>
      </c>
      <c r="QS26" s="82" t="str">
        <f t="shared" si="165"/>
        <v xml:space="preserve"> </v>
      </c>
      <c r="QT26" s="117"/>
      <c r="QU26" s="207">
        <v>2</v>
      </c>
      <c r="QV26" s="225">
        <v>2</v>
      </c>
      <c r="QW26" s="61" t="str">
        <f>IF(QY26=0," ",VLOOKUP(QY26,PROTOKOL!$A:$F,6))</f>
        <v xml:space="preserve"> </v>
      </c>
      <c r="QX26" s="62"/>
      <c r="QY26" s="62"/>
      <c r="QZ26" s="62"/>
      <c r="RA26" s="63" t="str">
        <f>IF(QY26=0," ",(VLOOKUP(QY26,PROTOKOL!$A$1:$E$28,2))*QZ26)</f>
        <v xml:space="preserve"> </v>
      </c>
      <c r="RB26" s="64" t="str">
        <f t="shared" si="62"/>
        <v xml:space="preserve"> </v>
      </c>
      <c r="RC26" s="65" t="str">
        <f>IF(QY26=0," ",VLOOKUP(QY26,PROTOKOL!$A:$E,5,))</f>
        <v xml:space="preserve"> </v>
      </c>
      <c r="RD26" s="65"/>
      <c r="RE26" s="82" t="str">
        <f t="shared" si="167"/>
        <v xml:space="preserve"> </v>
      </c>
      <c r="RF26" s="61" t="str">
        <f>IF(RH26=0," ",VLOOKUP(RH26,PROTOKOL!$A:$F,6))</f>
        <v xml:space="preserve"> </v>
      </c>
      <c r="RG26" s="66"/>
      <c r="RH26" s="66"/>
      <c r="RI26" s="62"/>
      <c r="RJ26" s="63" t="str">
        <f>IF(RH26=0," ",(VLOOKUP(RH26,PROTOKOL!$A$1:$E$28,2))*RI26)</f>
        <v xml:space="preserve"> </v>
      </c>
      <c r="RK26" s="64" t="str">
        <f t="shared" si="63"/>
        <v xml:space="preserve"> </v>
      </c>
      <c r="RL26" s="65" t="str">
        <f>IF(RH26=0," ",VLOOKUP(RH26,PROTOKOL!$A:$E,5,))</f>
        <v xml:space="preserve"> </v>
      </c>
      <c r="RM26" s="82" t="str">
        <f t="shared" si="168"/>
        <v xml:space="preserve"> </v>
      </c>
      <c r="RN26" s="65">
        <f t="shared" si="169"/>
        <v>0</v>
      </c>
      <c r="RO26" s="82" t="str">
        <f t="shared" si="170"/>
        <v xml:space="preserve"> </v>
      </c>
      <c r="RP26" s="117"/>
    </row>
    <row r="27" spans="1:484" ht="15.6" thickBot="1">
      <c r="A27" s="208">
        <v>2</v>
      </c>
      <c r="B27" s="226"/>
      <c r="C27" s="61" t="str">
        <f>IF(E27=0," ",VLOOKUP(E27,PROTOKOL!$A:$F,6))</f>
        <v xml:space="preserve"> </v>
      </c>
      <c r="D27" s="62"/>
      <c r="E27" s="62"/>
      <c r="F27" s="62"/>
      <c r="G27" s="63" t="str">
        <f>IF(E27=0," ",(VLOOKUP(E27,PROTOKOL!$A$1:$E$28,2))*F27)</f>
        <v xml:space="preserve"> </v>
      </c>
      <c r="H27" s="64" t="str">
        <f t="shared" si="20"/>
        <v xml:space="preserve"> </v>
      </c>
      <c r="I27" s="65" t="str">
        <f>IF(E27=0," ",VLOOKUP(E27,PROTOKOL!$A:$E,5,))</f>
        <v xml:space="preserve"> </v>
      </c>
      <c r="J27" s="65"/>
      <c r="K27" s="82" t="str">
        <f t="shared" si="64"/>
        <v xml:space="preserve"> </v>
      </c>
      <c r="L27" s="61" t="str">
        <f>IF(N27=0," ",VLOOKUP(N27,PROTOKOL!$A:$F,6))</f>
        <v xml:space="preserve"> </v>
      </c>
      <c r="M27" s="66"/>
      <c r="N27" s="66"/>
      <c r="O27" s="62"/>
      <c r="P27" s="63" t="str">
        <f>IF(N27=0," ",(VLOOKUP(N27,PROTOKOL!$A$1:$E$28,2))*O27)</f>
        <v xml:space="preserve"> </v>
      </c>
      <c r="Q27" s="64" t="str">
        <f t="shared" si="21"/>
        <v xml:space="preserve"> </v>
      </c>
      <c r="R27" s="65" t="str">
        <f>IF(N27=0," ",VLOOKUP(N27,PROTOKOL!$A:$E,5,))</f>
        <v xml:space="preserve"> </v>
      </c>
      <c r="S27" s="82" t="str">
        <f t="shared" si="65"/>
        <v xml:space="preserve"> </v>
      </c>
      <c r="T27" s="65">
        <f t="shared" si="66"/>
        <v>0</v>
      </c>
      <c r="U27" s="82" t="str">
        <f t="shared" si="67"/>
        <v xml:space="preserve"> </v>
      </c>
      <c r="V27" s="185" t="str">
        <f>IF(F26+F27+F28=7.5,"ü","û")</f>
        <v>û</v>
      </c>
      <c r="W27" s="207">
        <v>2</v>
      </c>
      <c r="X27" s="226"/>
      <c r="Y27" s="61" t="str">
        <f>IF(AA27=0," ",VLOOKUP(AA27,PROTOKOL!$A:$F,6))</f>
        <v xml:space="preserve"> </v>
      </c>
      <c r="Z27" s="62"/>
      <c r="AA27" s="62"/>
      <c r="AB27" s="62"/>
      <c r="AC27" s="63" t="str">
        <f>IF(AA27=0," ",(VLOOKUP(AA27,PROTOKOL!$A$1:$E$28,2))*AB27)</f>
        <v xml:space="preserve"> </v>
      </c>
      <c r="AD27" s="64" t="str">
        <f t="shared" si="22"/>
        <v xml:space="preserve"> </v>
      </c>
      <c r="AE27" s="65" t="str">
        <f>IF(AA27=0," ",VLOOKUP(AA27,PROTOKOL!$A:$E,5,))</f>
        <v xml:space="preserve"> </v>
      </c>
      <c r="AF27" s="65"/>
      <c r="AG27" s="82" t="str">
        <f t="shared" si="68"/>
        <v xml:space="preserve"> </v>
      </c>
      <c r="AH27" s="61" t="str">
        <f>IF(AJ27=0," ",VLOOKUP(AJ27,PROTOKOL!$A:$F,6))</f>
        <v xml:space="preserve"> </v>
      </c>
      <c r="AI27" s="66"/>
      <c r="AJ27" s="66"/>
      <c r="AK27" s="62"/>
      <c r="AL27" s="63" t="str">
        <f>IF(AJ27=0," ",(VLOOKUP(AJ27,PROTOKOL!$A$1:$E$28,2))*AK27)</f>
        <v xml:space="preserve"> </v>
      </c>
      <c r="AM27" s="64" t="str">
        <f t="shared" si="23"/>
        <v xml:space="preserve"> </v>
      </c>
      <c r="AN27" s="65" t="str">
        <f>IF(AJ27=0," ",VLOOKUP(AJ27,PROTOKOL!$A:$E,5,))</f>
        <v xml:space="preserve"> </v>
      </c>
      <c r="AO27" s="82" t="str">
        <f t="shared" si="69"/>
        <v xml:space="preserve"> </v>
      </c>
      <c r="AP27" s="65">
        <f t="shared" si="70"/>
        <v>0</v>
      </c>
      <c r="AQ27" s="82" t="str">
        <f t="shared" si="71"/>
        <v xml:space="preserve"> </v>
      </c>
      <c r="AR27" s="185" t="str">
        <f>IF(AB26+AB27+AB28=7.5,"ü","û")</f>
        <v>û</v>
      </c>
      <c r="AS27" s="207">
        <v>2</v>
      </c>
      <c r="AT27" s="226"/>
      <c r="AU27" s="61" t="str">
        <f>IF(AW27=0," ",VLOOKUP(AW27,PROTOKOL!$A:$F,6))</f>
        <v xml:space="preserve"> </v>
      </c>
      <c r="AV27" s="62"/>
      <c r="AW27" s="62"/>
      <c r="AX27" s="62"/>
      <c r="AY27" s="63" t="str">
        <f>IF(AW27=0," ",(VLOOKUP(AW27,PROTOKOL!$A$1:$E$28,2))*AX27)</f>
        <v xml:space="preserve"> </v>
      </c>
      <c r="AZ27" s="64" t="str">
        <f t="shared" si="24"/>
        <v xml:space="preserve"> </v>
      </c>
      <c r="BA27" s="65" t="str">
        <f>IF(AW27=0," ",VLOOKUP(AW27,PROTOKOL!$A:$E,5,))</f>
        <v xml:space="preserve"> </v>
      </c>
      <c r="BB27" s="65"/>
      <c r="BC27" s="82" t="str">
        <f t="shared" si="72"/>
        <v xml:space="preserve"> </v>
      </c>
      <c r="BD27" s="61" t="str">
        <f>IF(BF27=0," ",VLOOKUP(BF27,PROTOKOL!$A:$F,6))</f>
        <v xml:space="preserve"> </v>
      </c>
      <c r="BE27" s="66"/>
      <c r="BF27" s="66"/>
      <c r="BG27" s="62"/>
      <c r="BH27" s="63" t="str">
        <f>IF(BF27=0," ",(VLOOKUP(BF27,PROTOKOL!$A$1:$E$28,2))*BG27)</f>
        <v xml:space="preserve"> </v>
      </c>
      <c r="BI27" s="64" t="str">
        <f t="shared" si="25"/>
        <v xml:space="preserve"> </v>
      </c>
      <c r="BJ27" s="65" t="str">
        <f>IF(BF27=0," ",VLOOKUP(BF27,PROTOKOL!$A:$E,5,))</f>
        <v xml:space="preserve"> </v>
      </c>
      <c r="BK27" s="82" t="str">
        <f t="shared" si="73"/>
        <v xml:space="preserve"> </v>
      </c>
      <c r="BL27" s="65">
        <f t="shared" si="74"/>
        <v>0</v>
      </c>
      <c r="BM27" s="82" t="str">
        <f t="shared" si="75"/>
        <v xml:space="preserve"> </v>
      </c>
      <c r="BN27" s="185" t="str">
        <f t="shared" ref="BN27" si="272">IF(AX26+AX27+AX28=7.5,"ü","û")</f>
        <v>û</v>
      </c>
      <c r="BO27" s="207">
        <v>2</v>
      </c>
      <c r="BP27" s="226"/>
      <c r="BQ27" s="61" t="str">
        <f>IF(BS27=0," ",VLOOKUP(BS27,PROTOKOL!$A:$F,6))</f>
        <v xml:space="preserve"> </v>
      </c>
      <c r="BR27" s="62"/>
      <c r="BS27" s="62"/>
      <c r="BT27" s="62"/>
      <c r="BU27" s="63" t="str">
        <f>IF(BS27=0," ",(VLOOKUP(BS27,PROTOKOL!$A$1:$E$28,2))*BT27)</f>
        <v xml:space="preserve"> </v>
      </c>
      <c r="BV27" s="64" t="str">
        <f t="shared" si="26"/>
        <v xml:space="preserve"> </v>
      </c>
      <c r="BW27" s="65" t="str">
        <f>IF(BS27=0," ",VLOOKUP(BS27,PROTOKOL!$A:$E,5,))</f>
        <v xml:space="preserve"> </v>
      </c>
      <c r="BX27" s="65"/>
      <c r="BY27" s="82" t="str">
        <f t="shared" si="77"/>
        <v xml:space="preserve"> </v>
      </c>
      <c r="BZ27" s="61" t="str">
        <f>IF(CB27=0," ",VLOOKUP(CB27,PROTOKOL!$A:$F,6))</f>
        <v xml:space="preserve"> </v>
      </c>
      <c r="CA27" s="66"/>
      <c r="CB27" s="66"/>
      <c r="CC27" s="62"/>
      <c r="CD27" s="63" t="str">
        <f>IF(CB27=0," ",(VLOOKUP(CB27,PROTOKOL!$A$1:$E$28,2))*CC27)</f>
        <v xml:space="preserve"> </v>
      </c>
      <c r="CE27" s="64" t="str">
        <f t="shared" si="27"/>
        <v xml:space="preserve"> </v>
      </c>
      <c r="CF27" s="65" t="str">
        <f>IF(CB27=0," ",VLOOKUP(CB27,PROTOKOL!$A:$E,5,))</f>
        <v xml:space="preserve"> </v>
      </c>
      <c r="CG27" s="82" t="str">
        <f t="shared" si="78"/>
        <v xml:space="preserve"> </v>
      </c>
      <c r="CH27" s="65">
        <f t="shared" si="79"/>
        <v>0</v>
      </c>
      <c r="CI27" s="82" t="str">
        <f t="shared" si="80"/>
        <v xml:space="preserve"> </v>
      </c>
      <c r="CJ27" s="185" t="str">
        <f t="shared" ref="CJ27" si="273">IF(BT26+BT27+BT28=7.5,"ü","û")</f>
        <v>û</v>
      </c>
      <c r="CK27" s="207">
        <v>2</v>
      </c>
      <c r="CL27" s="226"/>
      <c r="CM27" s="61" t="str">
        <f>IF(CO27=0," ",VLOOKUP(CO27,PROTOKOL!$A:$F,6))</f>
        <v xml:space="preserve"> </v>
      </c>
      <c r="CN27" s="62"/>
      <c r="CO27" s="62"/>
      <c r="CP27" s="62"/>
      <c r="CQ27" s="63" t="str">
        <f>IF(CO27=0," ",(VLOOKUP(CO27,PROTOKOL!$A$1:$E$28,2))*CP27)</f>
        <v xml:space="preserve"> </v>
      </c>
      <c r="CR27" s="64" t="str">
        <f t="shared" si="28"/>
        <v xml:space="preserve"> </v>
      </c>
      <c r="CS27" s="65" t="str">
        <f>IF(CO27=0," ",VLOOKUP(CO27,PROTOKOL!$A:$E,5,))</f>
        <v xml:space="preserve"> </v>
      </c>
      <c r="CT27" s="65"/>
      <c r="CU27" s="82" t="str">
        <f t="shared" si="82"/>
        <v xml:space="preserve"> </v>
      </c>
      <c r="CV27" s="61" t="str">
        <f>IF(CX27=0," ",VLOOKUP(CX27,PROTOKOL!$A:$F,6))</f>
        <v xml:space="preserve"> </v>
      </c>
      <c r="CW27" s="66"/>
      <c r="CX27" s="66"/>
      <c r="CY27" s="62"/>
      <c r="CZ27" s="63" t="str">
        <f>IF(CX27=0," ",(VLOOKUP(CX27,PROTOKOL!$A$1:$E$28,2))*CY27)</f>
        <v xml:space="preserve"> </v>
      </c>
      <c r="DA27" s="64" t="str">
        <f t="shared" si="29"/>
        <v xml:space="preserve"> </v>
      </c>
      <c r="DB27" s="65" t="str">
        <f>IF(CX27=0," ",VLOOKUP(CX27,PROTOKOL!$A:$E,5,))</f>
        <v xml:space="preserve"> </v>
      </c>
      <c r="DC27" s="82" t="str">
        <f t="shared" si="83"/>
        <v xml:space="preserve"> </v>
      </c>
      <c r="DD27" s="65">
        <f t="shared" si="84"/>
        <v>0</v>
      </c>
      <c r="DE27" s="82" t="str">
        <f t="shared" si="85"/>
        <v xml:space="preserve"> </v>
      </c>
      <c r="DF27" s="185" t="str">
        <f t="shared" ref="DF27" si="274">IF(CP26+CP27+CP28=7.5,"ü","û")</f>
        <v>û</v>
      </c>
      <c r="DG27" s="207">
        <v>2</v>
      </c>
      <c r="DH27" s="226"/>
      <c r="DI27" s="61" t="str">
        <f>IF(DK27=0," ",VLOOKUP(DK27,PROTOKOL!$A:$F,6))</f>
        <v xml:space="preserve"> </v>
      </c>
      <c r="DJ27" s="62"/>
      <c r="DK27" s="62"/>
      <c r="DL27" s="62"/>
      <c r="DM27" s="63" t="str">
        <f>IF(DK27=0," ",(VLOOKUP(DK27,PROTOKOL!$A$1:$E$28,2))*DL27)</f>
        <v xml:space="preserve"> </v>
      </c>
      <c r="DN27" s="64" t="str">
        <f t="shared" si="30"/>
        <v xml:space="preserve"> </v>
      </c>
      <c r="DO27" s="65" t="str">
        <f>IF(DK27=0," ",VLOOKUP(DK27,PROTOKOL!$A:$E,5,))</f>
        <v xml:space="preserve"> </v>
      </c>
      <c r="DP27" s="65"/>
      <c r="DQ27" s="82" t="str">
        <f t="shared" si="87"/>
        <v xml:space="preserve"> </v>
      </c>
      <c r="DR27" s="61" t="str">
        <f>IF(DT27=0," ",VLOOKUP(DT27,PROTOKOL!$A:$F,6))</f>
        <v xml:space="preserve"> </v>
      </c>
      <c r="DS27" s="66"/>
      <c r="DT27" s="66"/>
      <c r="DU27" s="62"/>
      <c r="DV27" s="63" t="str">
        <f>IF(DT27=0," ",(VLOOKUP(DT27,PROTOKOL!$A$1:$E$28,2))*DU27)</f>
        <v xml:space="preserve"> </v>
      </c>
      <c r="DW27" s="64" t="str">
        <f t="shared" si="31"/>
        <v xml:space="preserve"> </v>
      </c>
      <c r="DX27" s="65" t="str">
        <f>IF(DT27=0," ",VLOOKUP(DT27,PROTOKOL!$A:$E,5,))</f>
        <v xml:space="preserve"> </v>
      </c>
      <c r="DY27" s="82" t="str">
        <f t="shared" si="88"/>
        <v xml:space="preserve"> </v>
      </c>
      <c r="DZ27" s="65">
        <f t="shared" si="89"/>
        <v>0</v>
      </c>
      <c r="EA27" s="82" t="str">
        <f t="shared" si="90"/>
        <v xml:space="preserve"> </v>
      </c>
      <c r="EB27" s="185" t="str">
        <f t="shared" ref="EB27" si="275">IF(DL26+DL27+DL28=7.5,"ü","û")</f>
        <v>û</v>
      </c>
      <c r="EC27" s="207">
        <v>2</v>
      </c>
      <c r="ED27" s="226"/>
      <c r="EE27" s="61" t="str">
        <f>IF(EG27=0," ",VLOOKUP(EG27,PROTOKOL!$A:$F,6))</f>
        <v xml:space="preserve"> </v>
      </c>
      <c r="EF27" s="62"/>
      <c r="EG27" s="62"/>
      <c r="EH27" s="62"/>
      <c r="EI27" s="63" t="str">
        <f>IF(EG27=0," ",(VLOOKUP(EG27,PROTOKOL!$A$1:$E$28,2))*EH27)</f>
        <v xml:space="preserve"> </v>
      </c>
      <c r="EJ27" s="64" t="str">
        <f t="shared" si="32"/>
        <v xml:space="preserve"> </v>
      </c>
      <c r="EK27" s="65" t="str">
        <f>IF(EG27=0," ",VLOOKUP(EG27,PROTOKOL!$A:$E,5,))</f>
        <v xml:space="preserve"> </v>
      </c>
      <c r="EL27" s="65"/>
      <c r="EM27" s="82" t="str">
        <f t="shared" si="92"/>
        <v xml:space="preserve"> </v>
      </c>
      <c r="EN27" s="61" t="str">
        <f>IF(EP27=0," ",VLOOKUP(EP27,PROTOKOL!$A:$F,6))</f>
        <v xml:space="preserve"> </v>
      </c>
      <c r="EO27" s="66"/>
      <c r="EP27" s="66"/>
      <c r="EQ27" s="62"/>
      <c r="ER27" s="63" t="str">
        <f>IF(EP27=0," ",(VLOOKUP(EP27,PROTOKOL!$A$1:$E$28,2))*EQ27)</f>
        <v xml:space="preserve"> </v>
      </c>
      <c r="ES27" s="64" t="str">
        <f t="shared" si="33"/>
        <v xml:space="preserve"> </v>
      </c>
      <c r="ET27" s="65" t="str">
        <f>IF(EP27=0," ",VLOOKUP(EP27,PROTOKOL!$A:$E,5,))</f>
        <v xml:space="preserve"> </v>
      </c>
      <c r="EU27" s="82" t="str">
        <f t="shared" si="93"/>
        <v xml:space="preserve"> </v>
      </c>
      <c r="EV27" s="65">
        <f t="shared" si="94"/>
        <v>0</v>
      </c>
      <c r="EW27" s="82" t="str">
        <f t="shared" si="95"/>
        <v xml:space="preserve"> </v>
      </c>
      <c r="EX27" s="185" t="str">
        <f t="shared" ref="EX27" si="276">IF(EH26+EH27+EH28=7.5,"ü","û")</f>
        <v>û</v>
      </c>
      <c r="EY27" s="207">
        <v>2</v>
      </c>
      <c r="EZ27" s="226"/>
      <c r="FA27" s="61" t="str">
        <f>IF(FC27=0," ",VLOOKUP(FC27,PROTOKOL!$A:$F,6))</f>
        <v xml:space="preserve"> </v>
      </c>
      <c r="FB27" s="62"/>
      <c r="FC27" s="62"/>
      <c r="FD27" s="62"/>
      <c r="FE27" s="63" t="str">
        <f>IF(FC27=0," ",(VLOOKUP(FC27,PROTOKOL!$A$1:$E$28,2))*FD27)</f>
        <v xml:space="preserve"> </v>
      </c>
      <c r="FF27" s="64" t="str">
        <f t="shared" si="34"/>
        <v xml:space="preserve"> </v>
      </c>
      <c r="FG27" s="65" t="str">
        <f>IF(FC27=0," ",VLOOKUP(FC27,PROTOKOL!$A:$E,5,))</f>
        <v xml:space="preserve"> </v>
      </c>
      <c r="FH27" s="65"/>
      <c r="FI27" s="82" t="str">
        <f t="shared" si="97"/>
        <v xml:space="preserve"> </v>
      </c>
      <c r="FJ27" s="61" t="str">
        <f>IF(FL27=0," ",VLOOKUP(FL27,PROTOKOL!$A:$F,6))</f>
        <v xml:space="preserve"> </v>
      </c>
      <c r="FK27" s="66"/>
      <c r="FL27" s="66"/>
      <c r="FM27" s="62"/>
      <c r="FN27" s="63" t="str">
        <f>IF(FL27=0," ",(VLOOKUP(FL27,PROTOKOL!$A$1:$E$28,2))*FM27)</f>
        <v xml:space="preserve"> </v>
      </c>
      <c r="FO27" s="64" t="str">
        <f t="shared" si="35"/>
        <v xml:space="preserve"> </v>
      </c>
      <c r="FP27" s="65" t="str">
        <f>IF(FL27=0," ",VLOOKUP(FL27,PROTOKOL!$A:$E,5,))</f>
        <v xml:space="preserve"> </v>
      </c>
      <c r="FQ27" s="82" t="str">
        <f t="shared" si="98"/>
        <v xml:space="preserve"> </v>
      </c>
      <c r="FR27" s="65">
        <f t="shared" si="99"/>
        <v>0</v>
      </c>
      <c r="FS27" s="82" t="str">
        <f t="shared" si="100"/>
        <v xml:space="preserve"> </v>
      </c>
      <c r="FT27" s="185" t="str">
        <f t="shared" ref="FT27" si="277">IF(FD26+FD27+FD28=7.5,"ü","û")</f>
        <v>û</v>
      </c>
      <c r="FU27" s="207">
        <v>2</v>
      </c>
      <c r="FV27" s="226"/>
      <c r="FW27" s="61" t="str">
        <f>IF(FY27=0," ",VLOOKUP(FY27,PROTOKOL!$A:$F,6))</f>
        <v xml:space="preserve"> </v>
      </c>
      <c r="FX27" s="62"/>
      <c r="FY27" s="62"/>
      <c r="FZ27" s="62"/>
      <c r="GA27" s="63" t="str">
        <f>IF(FY27=0," ",(VLOOKUP(FY27,PROTOKOL!$A$1:$E$28,2))*FZ27)</f>
        <v xml:space="preserve"> </v>
      </c>
      <c r="GB27" s="64" t="str">
        <f t="shared" si="36"/>
        <v xml:space="preserve"> </v>
      </c>
      <c r="GC27" s="65" t="str">
        <f>IF(FY27=0," ",VLOOKUP(FY27,PROTOKOL!$A:$E,5,))</f>
        <v xml:space="preserve"> </v>
      </c>
      <c r="GD27" s="65"/>
      <c r="GE27" s="82" t="str">
        <f t="shared" si="102"/>
        <v xml:space="preserve"> </v>
      </c>
      <c r="GF27" s="61" t="str">
        <f>IF(GH27=0," ",VLOOKUP(GH27,PROTOKOL!$A:$F,6))</f>
        <v xml:space="preserve"> </v>
      </c>
      <c r="GG27" s="66"/>
      <c r="GH27" s="66"/>
      <c r="GI27" s="62"/>
      <c r="GJ27" s="63" t="str">
        <f>IF(GH27=0," ",(VLOOKUP(GH27,PROTOKOL!$A$1:$E$28,2))*GI27)</f>
        <v xml:space="preserve"> </v>
      </c>
      <c r="GK27" s="64" t="str">
        <f t="shared" si="37"/>
        <v xml:space="preserve"> </v>
      </c>
      <c r="GL27" s="65" t="str">
        <f>IF(GH27=0," ",VLOOKUP(GH27,PROTOKOL!$A:$E,5,))</f>
        <v xml:space="preserve"> </v>
      </c>
      <c r="GM27" s="82" t="str">
        <f t="shared" si="103"/>
        <v xml:space="preserve"> </v>
      </c>
      <c r="GN27" s="65">
        <f t="shared" si="104"/>
        <v>0</v>
      </c>
      <c r="GO27" s="82" t="str">
        <f t="shared" si="105"/>
        <v xml:space="preserve"> </v>
      </c>
      <c r="GP27" s="185" t="str">
        <f t="shared" ref="GP27" si="278">IF(FZ26+FZ27+FZ28=7.5,"ü","û")</f>
        <v>û</v>
      </c>
      <c r="GQ27" s="207">
        <v>2</v>
      </c>
      <c r="GR27" s="226"/>
      <c r="GS27" s="61" t="str">
        <f>IF(GU27=0," ",VLOOKUP(GU27,PROTOKOL!$A:$F,6))</f>
        <v xml:space="preserve"> </v>
      </c>
      <c r="GT27" s="62"/>
      <c r="GU27" s="62"/>
      <c r="GV27" s="62"/>
      <c r="GW27" s="63" t="str">
        <f>IF(GU27=0," ",(VLOOKUP(GU27,PROTOKOL!$A$1:$E$28,2))*GV27)</f>
        <v xml:space="preserve"> </v>
      </c>
      <c r="GX27" s="64" t="str">
        <f t="shared" si="38"/>
        <v xml:space="preserve"> </v>
      </c>
      <c r="GY27" s="65" t="str">
        <f>IF(GU27=0," ",VLOOKUP(GU27,PROTOKOL!$A:$E,5,))</f>
        <v xml:space="preserve"> </v>
      </c>
      <c r="GZ27" s="65"/>
      <c r="HA27" s="82" t="str">
        <f t="shared" si="107"/>
        <v xml:space="preserve"> </v>
      </c>
      <c r="HB27" s="61" t="str">
        <f>IF(HD27=0," ",VLOOKUP(HD27,PROTOKOL!$A:$F,6))</f>
        <v xml:space="preserve"> </v>
      </c>
      <c r="HC27" s="66"/>
      <c r="HD27" s="66"/>
      <c r="HE27" s="62"/>
      <c r="HF27" s="63" t="str">
        <f>IF(HD27=0," ",(VLOOKUP(HD27,PROTOKOL!$A$1:$E$28,2))*HE27)</f>
        <v xml:space="preserve"> </v>
      </c>
      <c r="HG27" s="64" t="str">
        <f t="shared" si="39"/>
        <v xml:space="preserve"> </v>
      </c>
      <c r="HH27" s="65" t="str">
        <f>IF(HD27=0," ",VLOOKUP(HD27,PROTOKOL!$A:$E,5,))</f>
        <v xml:space="preserve"> </v>
      </c>
      <c r="HI27" s="82" t="str">
        <f t="shared" si="108"/>
        <v xml:space="preserve"> </v>
      </c>
      <c r="HJ27" s="65">
        <f t="shared" si="109"/>
        <v>0</v>
      </c>
      <c r="HK27" s="82" t="str">
        <f t="shared" si="110"/>
        <v xml:space="preserve"> </v>
      </c>
      <c r="HL27" s="185" t="str">
        <f t="shared" ref="HL27" si="279">IF(GV26+GV27+GV28=7.5,"ü","û")</f>
        <v>û</v>
      </c>
      <c r="HM27" s="207">
        <v>2</v>
      </c>
      <c r="HN27" s="226"/>
      <c r="HO27" s="61" t="str">
        <f>IF(HQ27=0," ",VLOOKUP(HQ27,PROTOKOL!$A:$F,6))</f>
        <v xml:space="preserve"> </v>
      </c>
      <c r="HP27" s="62"/>
      <c r="HQ27" s="62"/>
      <c r="HR27" s="62"/>
      <c r="HS27" s="63" t="str">
        <f>IF(HQ27=0," ",(VLOOKUP(HQ27,PROTOKOL!$A$1:$E$28,2))*HR27)</f>
        <v xml:space="preserve"> </v>
      </c>
      <c r="HT27" s="64" t="str">
        <f t="shared" si="40"/>
        <v xml:space="preserve"> </v>
      </c>
      <c r="HU27" s="65" t="str">
        <f>IF(HQ27=0," ",VLOOKUP(HQ27,PROTOKOL!$A:$E,5,))</f>
        <v xml:space="preserve"> </v>
      </c>
      <c r="HV27" s="65"/>
      <c r="HW27" s="82" t="str">
        <f t="shared" si="112"/>
        <v xml:space="preserve"> </v>
      </c>
      <c r="HX27" s="61" t="str">
        <f>IF(HZ27=0," ",VLOOKUP(HZ27,PROTOKOL!$A:$F,6))</f>
        <v xml:space="preserve"> </v>
      </c>
      <c r="HY27" s="66"/>
      <c r="HZ27" s="66"/>
      <c r="IA27" s="62"/>
      <c r="IB27" s="63" t="str">
        <f>IF(HZ27=0," ",(VLOOKUP(HZ27,PROTOKOL!$A$1:$E$28,2))*IA27)</f>
        <v xml:space="preserve"> </v>
      </c>
      <c r="IC27" s="64" t="str">
        <f t="shared" si="41"/>
        <v xml:space="preserve"> </v>
      </c>
      <c r="ID27" s="65" t="str">
        <f>IF(HZ27=0," ",VLOOKUP(HZ27,PROTOKOL!$A:$E,5,))</f>
        <v xml:space="preserve"> </v>
      </c>
      <c r="IE27" s="82" t="str">
        <f t="shared" si="113"/>
        <v xml:space="preserve"> </v>
      </c>
      <c r="IF27" s="65">
        <f t="shared" si="114"/>
        <v>0</v>
      </c>
      <c r="IG27" s="82" t="str">
        <f t="shared" si="115"/>
        <v xml:space="preserve"> </v>
      </c>
      <c r="IH27" s="185" t="str">
        <f t="shared" ref="IH27" si="280">IF(HR26+HR27+HR28=7.5,"ü","û")</f>
        <v>û</v>
      </c>
      <c r="II27" s="207">
        <v>2</v>
      </c>
      <c r="IJ27" s="226"/>
      <c r="IK27" s="61" t="str">
        <f>IF(IM27=0," ",VLOOKUP(IM27,PROTOKOL!$A:$F,6))</f>
        <v xml:space="preserve"> </v>
      </c>
      <c r="IL27" s="62"/>
      <c r="IM27" s="62"/>
      <c r="IN27" s="62"/>
      <c r="IO27" s="63" t="str">
        <f>IF(IM27=0," ",(VLOOKUP(IM27,PROTOKOL!$A$1:$E$28,2))*IN27)</f>
        <v xml:space="preserve"> </v>
      </c>
      <c r="IP27" s="64" t="str">
        <f t="shared" si="42"/>
        <v xml:space="preserve"> </v>
      </c>
      <c r="IQ27" s="65" t="str">
        <f>IF(IM27=0," ",VLOOKUP(IM27,PROTOKOL!$A:$E,5,))</f>
        <v xml:space="preserve"> </v>
      </c>
      <c r="IR27" s="65"/>
      <c r="IS27" s="82" t="str">
        <f t="shared" si="117"/>
        <v xml:space="preserve"> </v>
      </c>
      <c r="IT27" s="61" t="str">
        <f>IF(IV27=0," ",VLOOKUP(IV27,PROTOKOL!$A:$F,6))</f>
        <v xml:space="preserve"> </v>
      </c>
      <c r="IU27" s="66"/>
      <c r="IV27" s="66"/>
      <c r="IW27" s="62"/>
      <c r="IX27" s="63" t="str">
        <f>IF(IV27=0," ",(VLOOKUP(IV27,PROTOKOL!$A$1:$E$28,2))*IW27)</f>
        <v xml:space="preserve"> </v>
      </c>
      <c r="IY27" s="64" t="str">
        <f t="shared" si="43"/>
        <v xml:space="preserve"> </v>
      </c>
      <c r="IZ27" s="65" t="str">
        <f>IF(IV27=0," ",VLOOKUP(IV27,PROTOKOL!$A:$E,5,))</f>
        <v xml:space="preserve"> </v>
      </c>
      <c r="JA27" s="82" t="str">
        <f t="shared" si="118"/>
        <v xml:space="preserve"> </v>
      </c>
      <c r="JB27" s="65">
        <f t="shared" si="119"/>
        <v>0</v>
      </c>
      <c r="JC27" s="82" t="str">
        <f t="shared" si="120"/>
        <v xml:space="preserve"> </v>
      </c>
      <c r="JD27" s="185" t="str">
        <f t="shared" ref="JD27" si="281">IF(IN26+IN27+IN28=7.5,"ü","û")</f>
        <v>û</v>
      </c>
      <c r="JE27" s="207">
        <v>2</v>
      </c>
      <c r="JF27" s="226"/>
      <c r="JG27" s="61" t="str">
        <f>IF(JI27=0," ",VLOOKUP(JI27,PROTOKOL!$A:$F,6))</f>
        <v xml:space="preserve"> </v>
      </c>
      <c r="JH27" s="62"/>
      <c r="JI27" s="62"/>
      <c r="JJ27" s="62"/>
      <c r="JK27" s="63" t="str">
        <f>IF(JI27=0," ",(VLOOKUP(JI27,PROTOKOL!$A$1:$E$28,2))*JJ27)</f>
        <v xml:space="preserve"> </v>
      </c>
      <c r="JL27" s="64" t="str">
        <f t="shared" si="44"/>
        <v xml:space="preserve"> </v>
      </c>
      <c r="JM27" s="65" t="str">
        <f>IF(JI27=0," ",VLOOKUP(JI27,PROTOKOL!$A:$E,5,))</f>
        <v xml:space="preserve"> </v>
      </c>
      <c r="JN27" s="65"/>
      <c r="JO27" s="82" t="str">
        <f t="shared" si="122"/>
        <v xml:space="preserve"> </v>
      </c>
      <c r="JP27" s="61" t="str">
        <f>IF(JR27=0," ",VLOOKUP(JR27,PROTOKOL!$A:$F,6))</f>
        <v xml:space="preserve"> </v>
      </c>
      <c r="JQ27" s="66"/>
      <c r="JR27" s="66"/>
      <c r="JS27" s="62"/>
      <c r="JT27" s="63" t="str">
        <f>IF(JR27=0," ",(VLOOKUP(JR27,PROTOKOL!$A$1:$E$28,2))*JS27)</f>
        <v xml:space="preserve"> </v>
      </c>
      <c r="JU27" s="64" t="str">
        <f t="shared" si="45"/>
        <v xml:space="preserve"> </v>
      </c>
      <c r="JV27" s="65" t="str">
        <f>IF(JR27=0," ",VLOOKUP(JR27,PROTOKOL!$A:$E,5,))</f>
        <v xml:space="preserve"> </v>
      </c>
      <c r="JW27" s="82" t="str">
        <f t="shared" si="123"/>
        <v xml:space="preserve"> </v>
      </c>
      <c r="JX27" s="65">
        <f t="shared" si="124"/>
        <v>0</v>
      </c>
      <c r="JY27" s="82" t="str">
        <f t="shared" si="125"/>
        <v xml:space="preserve"> </v>
      </c>
      <c r="JZ27" s="185" t="str">
        <f t="shared" ref="JZ27" si="282">IF(JJ26+JJ27+JJ28=7.5,"ü","û")</f>
        <v>û</v>
      </c>
      <c r="KA27" s="207">
        <v>2</v>
      </c>
      <c r="KB27" s="226"/>
      <c r="KC27" s="61" t="str">
        <f>IF(KE27=0," ",VLOOKUP(KE27,PROTOKOL!$A:$F,6))</f>
        <v xml:space="preserve"> </v>
      </c>
      <c r="KD27" s="62"/>
      <c r="KE27" s="62"/>
      <c r="KF27" s="62"/>
      <c r="KG27" s="63" t="str">
        <f>IF(KE27=0," ",(VLOOKUP(KE27,PROTOKOL!$A$1:$E$28,2))*KF27)</f>
        <v xml:space="preserve"> </v>
      </c>
      <c r="KH27" s="64" t="str">
        <f t="shared" si="46"/>
        <v xml:space="preserve"> </v>
      </c>
      <c r="KI27" s="65" t="str">
        <f>IF(KE27=0," ",VLOOKUP(KE27,PROTOKOL!$A:$E,5,))</f>
        <v xml:space="preserve"> </v>
      </c>
      <c r="KJ27" s="65"/>
      <c r="KK27" s="82" t="str">
        <f t="shared" si="127"/>
        <v xml:space="preserve"> </v>
      </c>
      <c r="KL27" s="61" t="str">
        <f>IF(KN27=0," ",VLOOKUP(KN27,PROTOKOL!$A:$F,6))</f>
        <v xml:space="preserve"> </v>
      </c>
      <c r="KM27" s="66"/>
      <c r="KN27" s="66"/>
      <c r="KO27" s="62"/>
      <c r="KP27" s="63" t="str">
        <f>IF(KN27=0," ",(VLOOKUP(KN27,PROTOKOL!$A$1:$E$28,2))*KO27)</f>
        <v xml:space="preserve"> </v>
      </c>
      <c r="KQ27" s="64" t="str">
        <f t="shared" si="47"/>
        <v xml:space="preserve"> </v>
      </c>
      <c r="KR27" s="65" t="str">
        <f>IF(KN27=0," ",VLOOKUP(KN27,PROTOKOL!$A:$E,5,))</f>
        <v xml:space="preserve"> </v>
      </c>
      <c r="KS27" s="82" t="str">
        <f t="shared" si="128"/>
        <v xml:space="preserve"> </v>
      </c>
      <c r="KT27" s="65">
        <f t="shared" si="129"/>
        <v>0</v>
      </c>
      <c r="KU27" s="82" t="str">
        <f t="shared" si="130"/>
        <v xml:space="preserve"> </v>
      </c>
      <c r="KV27" s="185" t="str">
        <f t="shared" ref="KV27" si="283">IF(KF26+KF27+KF28=7.5,"ü","û")</f>
        <v>û</v>
      </c>
      <c r="KW27" s="207">
        <v>2</v>
      </c>
      <c r="KX27" s="226"/>
      <c r="KY27" s="61" t="str">
        <f>IF(LA27=0," ",VLOOKUP(LA27,PROTOKOL!$A:$F,6))</f>
        <v xml:space="preserve"> </v>
      </c>
      <c r="KZ27" s="62"/>
      <c r="LA27" s="62"/>
      <c r="LB27" s="62"/>
      <c r="LC27" s="63" t="str">
        <f>IF(LA27=0," ",(VLOOKUP(LA27,PROTOKOL!$A$1:$E$28,2))*LB27)</f>
        <v xml:space="preserve"> </v>
      </c>
      <c r="LD27" s="64" t="str">
        <f t="shared" si="48"/>
        <v xml:space="preserve"> </v>
      </c>
      <c r="LE27" s="65" t="str">
        <f>IF(LA27=0," ",VLOOKUP(LA27,PROTOKOL!$A:$E,5,))</f>
        <v xml:space="preserve"> </v>
      </c>
      <c r="LF27" s="65"/>
      <c r="LG27" s="82" t="str">
        <f t="shared" si="132"/>
        <v xml:space="preserve"> </v>
      </c>
      <c r="LH27" s="61" t="str">
        <f>IF(LJ27=0," ",VLOOKUP(LJ27,PROTOKOL!$A:$F,6))</f>
        <v xml:space="preserve"> </v>
      </c>
      <c r="LI27" s="66"/>
      <c r="LJ27" s="66"/>
      <c r="LK27" s="62"/>
      <c r="LL27" s="63" t="str">
        <f>IF(LJ27=0," ",(VLOOKUP(LJ27,PROTOKOL!$A$1:$E$28,2))*LK27)</f>
        <v xml:space="preserve"> </v>
      </c>
      <c r="LM27" s="64" t="str">
        <f t="shared" si="49"/>
        <v xml:space="preserve"> </v>
      </c>
      <c r="LN27" s="65" t="str">
        <f>IF(LJ27=0," ",VLOOKUP(LJ27,PROTOKOL!$A:$E,5,))</f>
        <v xml:space="preserve"> </v>
      </c>
      <c r="LO27" s="82" t="str">
        <f t="shared" si="133"/>
        <v xml:space="preserve"> </v>
      </c>
      <c r="LP27" s="65">
        <f t="shared" si="134"/>
        <v>0</v>
      </c>
      <c r="LQ27" s="82" t="str">
        <f t="shared" si="135"/>
        <v xml:space="preserve"> </v>
      </c>
      <c r="LR27" s="185" t="str">
        <f t="shared" ref="LR27" si="284">IF(LB26+LB27+LB28=7.5,"ü","û")</f>
        <v>û</v>
      </c>
      <c r="LS27" s="207">
        <v>2</v>
      </c>
      <c r="LT27" s="226"/>
      <c r="LU27" s="61" t="str">
        <f>IF(LW27=0," ",VLOOKUP(LW27,PROTOKOL!$A:$F,6))</f>
        <v xml:space="preserve"> </v>
      </c>
      <c r="LV27" s="62"/>
      <c r="LW27" s="62"/>
      <c r="LX27" s="62"/>
      <c r="LY27" s="63" t="str">
        <f>IF(LW27=0," ",(VLOOKUP(LW27,PROTOKOL!$A$1:$E$28,2))*LX27)</f>
        <v xml:space="preserve"> </v>
      </c>
      <c r="LZ27" s="64" t="str">
        <f t="shared" si="50"/>
        <v xml:space="preserve"> </v>
      </c>
      <c r="MA27" s="65" t="str">
        <f>IF(LW27=0," ",VLOOKUP(LW27,PROTOKOL!$A:$E,5,))</f>
        <v xml:space="preserve"> </v>
      </c>
      <c r="MB27" s="65"/>
      <c r="MC27" s="82" t="str">
        <f t="shared" si="137"/>
        <v xml:space="preserve"> </v>
      </c>
      <c r="MD27" s="61" t="str">
        <f>IF(MF27=0," ",VLOOKUP(MF27,PROTOKOL!$A:$F,6))</f>
        <v xml:space="preserve"> </v>
      </c>
      <c r="ME27" s="66"/>
      <c r="MF27" s="66"/>
      <c r="MG27" s="62"/>
      <c r="MH27" s="63" t="str">
        <f>IF(MF27=0," ",(VLOOKUP(MF27,PROTOKOL!$A$1:$E$28,2))*MG27)</f>
        <v xml:space="preserve"> </v>
      </c>
      <c r="MI27" s="64" t="str">
        <f t="shared" si="51"/>
        <v xml:space="preserve"> </v>
      </c>
      <c r="MJ27" s="65" t="str">
        <f>IF(MF27=0," ",VLOOKUP(MF27,PROTOKOL!$A:$E,5,))</f>
        <v xml:space="preserve"> </v>
      </c>
      <c r="MK27" s="82" t="str">
        <f t="shared" si="138"/>
        <v xml:space="preserve"> </v>
      </c>
      <c r="ML27" s="65">
        <f t="shared" si="139"/>
        <v>0</v>
      </c>
      <c r="MM27" s="82" t="str">
        <f t="shared" si="140"/>
        <v xml:space="preserve"> </v>
      </c>
      <c r="MN27" s="185" t="str">
        <f t="shared" ref="MN27" si="285">IF(LX26+LX27+LX28=7.5,"ü","û")</f>
        <v>û</v>
      </c>
      <c r="MO27" s="207">
        <v>2</v>
      </c>
      <c r="MP27" s="226"/>
      <c r="MQ27" s="61" t="str">
        <f>IF(MS27=0," ",VLOOKUP(MS27,PROTOKOL!$A:$F,6))</f>
        <v xml:space="preserve"> </v>
      </c>
      <c r="MR27" s="62"/>
      <c r="MS27" s="62"/>
      <c r="MT27" s="62"/>
      <c r="MU27" s="63" t="str">
        <f>IF(MS27=0," ",(VLOOKUP(MS27,PROTOKOL!$A$1:$E$28,2))*MT27)</f>
        <v xml:space="preserve"> </v>
      </c>
      <c r="MV27" s="64" t="str">
        <f t="shared" si="52"/>
        <v xml:space="preserve"> </v>
      </c>
      <c r="MW27" s="65" t="str">
        <f>IF(MS27=0," ",VLOOKUP(MS27,PROTOKOL!$A:$E,5,))</f>
        <v xml:space="preserve"> </v>
      </c>
      <c r="MX27" s="65"/>
      <c r="MY27" s="82" t="str">
        <f t="shared" si="142"/>
        <v xml:space="preserve"> </v>
      </c>
      <c r="MZ27" s="61" t="str">
        <f>IF(NB27=0," ",VLOOKUP(NB27,PROTOKOL!$A:$F,6))</f>
        <v xml:space="preserve"> </v>
      </c>
      <c r="NA27" s="66"/>
      <c r="NB27" s="66"/>
      <c r="NC27" s="62"/>
      <c r="ND27" s="63" t="str">
        <f>IF(NB27=0," ",(VLOOKUP(NB27,PROTOKOL!$A$1:$E$28,2))*NC27)</f>
        <v xml:space="preserve"> </v>
      </c>
      <c r="NE27" s="64" t="str">
        <f t="shared" si="53"/>
        <v xml:space="preserve"> </v>
      </c>
      <c r="NF27" s="65" t="str">
        <f>IF(NB27=0," ",VLOOKUP(NB27,PROTOKOL!$A:$E,5,))</f>
        <v xml:space="preserve"> </v>
      </c>
      <c r="NG27" s="82" t="str">
        <f t="shared" si="143"/>
        <v xml:space="preserve"> </v>
      </c>
      <c r="NH27" s="65">
        <f t="shared" si="144"/>
        <v>0</v>
      </c>
      <c r="NI27" s="82" t="str">
        <f t="shared" si="145"/>
        <v xml:space="preserve"> </v>
      </c>
      <c r="NJ27" s="185" t="str">
        <f t="shared" ref="NJ27" si="286">IF(MT26+MT27+MT28=7.5,"ü","û")</f>
        <v>û</v>
      </c>
      <c r="NK27" s="207">
        <v>2</v>
      </c>
      <c r="NL27" s="226"/>
      <c r="NM27" s="61" t="str">
        <f>IF(NO27=0," ",VLOOKUP(NO27,PROTOKOL!$A:$F,6))</f>
        <v xml:space="preserve"> </v>
      </c>
      <c r="NN27" s="62"/>
      <c r="NO27" s="62"/>
      <c r="NP27" s="62"/>
      <c r="NQ27" s="63" t="str">
        <f>IF(NO27=0," ",(VLOOKUP(NO27,PROTOKOL!$A$1:$E$28,2))*NP27)</f>
        <v xml:space="preserve"> </v>
      </c>
      <c r="NR27" s="64" t="str">
        <f t="shared" si="54"/>
        <v xml:space="preserve"> </v>
      </c>
      <c r="NS27" s="65" t="str">
        <f>IF(NO27=0," ",VLOOKUP(NO27,PROTOKOL!$A:$E,5,))</f>
        <v xml:space="preserve"> </v>
      </c>
      <c r="NT27" s="65"/>
      <c r="NU27" s="82" t="str">
        <f t="shared" si="147"/>
        <v xml:space="preserve"> </v>
      </c>
      <c r="NV27" s="61" t="str">
        <f>IF(NX27=0," ",VLOOKUP(NX27,PROTOKOL!$A:$F,6))</f>
        <v xml:space="preserve"> </v>
      </c>
      <c r="NW27" s="66"/>
      <c r="NX27" s="66"/>
      <c r="NY27" s="62"/>
      <c r="NZ27" s="63" t="str">
        <f>IF(NX27=0," ",(VLOOKUP(NX27,PROTOKOL!$A$1:$E$28,2))*NY27)</f>
        <v xml:space="preserve"> </v>
      </c>
      <c r="OA27" s="64" t="str">
        <f t="shared" si="55"/>
        <v xml:space="preserve"> </v>
      </c>
      <c r="OB27" s="65" t="str">
        <f>IF(NX27=0," ",VLOOKUP(NX27,PROTOKOL!$A:$E,5,))</f>
        <v xml:space="preserve"> </v>
      </c>
      <c r="OC27" s="82" t="str">
        <f t="shared" si="148"/>
        <v xml:space="preserve"> </v>
      </c>
      <c r="OD27" s="65">
        <f t="shared" si="149"/>
        <v>0</v>
      </c>
      <c r="OE27" s="82" t="str">
        <f t="shared" si="150"/>
        <v xml:space="preserve"> </v>
      </c>
      <c r="OF27" s="185" t="str">
        <f t="shared" ref="OF27" si="287">IF(NP26+NP27+NP28=7.5,"ü","û")</f>
        <v>û</v>
      </c>
      <c r="OG27" s="207">
        <v>2</v>
      </c>
      <c r="OH27" s="226"/>
      <c r="OI27" s="61" t="str">
        <f>IF(OK27=0," ",VLOOKUP(OK27,PROTOKOL!$A:$F,6))</f>
        <v xml:space="preserve"> </v>
      </c>
      <c r="OJ27" s="62"/>
      <c r="OK27" s="62"/>
      <c r="OL27" s="62"/>
      <c r="OM27" s="63" t="str">
        <f>IF(OK27=0," ",(VLOOKUP(OK27,PROTOKOL!$A$1:$E$28,2))*OL27)</f>
        <v xml:space="preserve"> </v>
      </c>
      <c r="ON27" s="64" t="str">
        <f t="shared" si="56"/>
        <v xml:space="preserve"> </v>
      </c>
      <c r="OO27" s="65" t="str">
        <f>IF(OK27=0," ",VLOOKUP(OK27,PROTOKOL!$A:$E,5,))</f>
        <v xml:space="preserve"> </v>
      </c>
      <c r="OP27" s="65"/>
      <c r="OQ27" s="82" t="str">
        <f t="shared" si="152"/>
        <v xml:space="preserve"> </v>
      </c>
      <c r="OR27" s="61" t="str">
        <f>IF(OT27=0," ",VLOOKUP(OT27,PROTOKOL!$A:$F,6))</f>
        <v xml:space="preserve"> </v>
      </c>
      <c r="OS27" s="66"/>
      <c r="OT27" s="66"/>
      <c r="OU27" s="62"/>
      <c r="OV27" s="63" t="str">
        <f>IF(OT27=0," ",(VLOOKUP(OT27,PROTOKOL!$A$1:$E$28,2))*OU27)</f>
        <v xml:space="preserve"> </v>
      </c>
      <c r="OW27" s="64" t="str">
        <f t="shared" si="57"/>
        <v xml:space="preserve"> </v>
      </c>
      <c r="OX27" s="65" t="str">
        <f>IF(OT27=0," ",VLOOKUP(OT27,PROTOKOL!$A:$E,5,))</f>
        <v xml:space="preserve"> </v>
      </c>
      <c r="OY27" s="82" t="str">
        <f t="shared" si="153"/>
        <v xml:space="preserve"> </v>
      </c>
      <c r="OZ27" s="65">
        <f t="shared" si="154"/>
        <v>0</v>
      </c>
      <c r="PA27" s="82" t="str">
        <f t="shared" si="155"/>
        <v xml:space="preserve"> </v>
      </c>
      <c r="PB27" s="185" t="str">
        <f t="shared" ref="PB27" si="288">IF(OL26+OL27+OL28=7.5,"ü","û")</f>
        <v>û</v>
      </c>
      <c r="PC27" s="207">
        <v>2</v>
      </c>
      <c r="PD27" s="226"/>
      <c r="PE27" s="61" t="str">
        <f>IF(PG27=0," ",VLOOKUP(PG27,PROTOKOL!$A:$F,6))</f>
        <v xml:space="preserve"> </v>
      </c>
      <c r="PF27" s="62"/>
      <c r="PG27" s="62"/>
      <c r="PH27" s="62"/>
      <c r="PI27" s="63" t="str">
        <f>IF(PG27=0," ",(VLOOKUP(PG27,PROTOKOL!$A$1:$E$28,2))*PH27)</f>
        <v xml:space="preserve"> </v>
      </c>
      <c r="PJ27" s="64" t="str">
        <f t="shared" si="58"/>
        <v xml:space="preserve"> </v>
      </c>
      <c r="PK27" s="65" t="str">
        <f>IF(PG27=0," ",VLOOKUP(PG27,PROTOKOL!$A:$E,5,))</f>
        <v xml:space="preserve"> </v>
      </c>
      <c r="PL27" s="65"/>
      <c r="PM27" s="82" t="str">
        <f t="shared" si="157"/>
        <v xml:space="preserve"> </v>
      </c>
      <c r="PN27" s="61" t="str">
        <f>IF(PP27=0," ",VLOOKUP(PP27,PROTOKOL!$A:$F,6))</f>
        <v xml:space="preserve"> </v>
      </c>
      <c r="PO27" s="66"/>
      <c r="PP27" s="66"/>
      <c r="PQ27" s="62"/>
      <c r="PR27" s="63" t="str">
        <f>IF(PP27=0," ",(VLOOKUP(PP27,PROTOKOL!$A$1:$E$28,2))*PQ27)</f>
        <v xml:space="preserve"> </v>
      </c>
      <c r="PS27" s="64" t="str">
        <f t="shared" si="59"/>
        <v xml:space="preserve"> </v>
      </c>
      <c r="PT27" s="65" t="str">
        <f>IF(PP27=0," ",VLOOKUP(PP27,PROTOKOL!$A:$E,5,))</f>
        <v xml:space="preserve"> </v>
      </c>
      <c r="PU27" s="82" t="str">
        <f t="shared" si="158"/>
        <v xml:space="preserve"> </v>
      </c>
      <c r="PV27" s="65">
        <f t="shared" si="159"/>
        <v>0</v>
      </c>
      <c r="PW27" s="82" t="str">
        <f t="shared" si="160"/>
        <v xml:space="preserve"> </v>
      </c>
      <c r="PX27" s="185" t="str">
        <f t="shared" ref="PX27" si="289">IF(PH26+PH27+PH28=7.5,"ü","û")</f>
        <v>û</v>
      </c>
      <c r="PY27" s="207">
        <v>2</v>
      </c>
      <c r="PZ27" s="226"/>
      <c r="QA27" s="61" t="str">
        <f>IF(QC27=0," ",VLOOKUP(QC27,PROTOKOL!$A:$F,6))</f>
        <v xml:space="preserve"> </v>
      </c>
      <c r="QB27" s="62"/>
      <c r="QC27" s="62"/>
      <c r="QD27" s="62"/>
      <c r="QE27" s="63" t="str">
        <f>IF(QC27=0," ",(VLOOKUP(QC27,PROTOKOL!$A$1:$E$28,2))*QD27)</f>
        <v xml:space="preserve"> </v>
      </c>
      <c r="QF27" s="64" t="str">
        <f t="shared" si="60"/>
        <v xml:space="preserve"> </v>
      </c>
      <c r="QG27" s="65" t="str">
        <f>IF(QC27=0," ",VLOOKUP(QC27,PROTOKOL!$A:$E,5,))</f>
        <v xml:space="preserve"> </v>
      </c>
      <c r="QH27" s="65"/>
      <c r="QI27" s="82" t="str">
        <f t="shared" si="162"/>
        <v xml:space="preserve"> </v>
      </c>
      <c r="QJ27" s="61" t="str">
        <f>IF(QL27=0," ",VLOOKUP(QL27,PROTOKOL!$A:$F,6))</f>
        <v xml:space="preserve"> </v>
      </c>
      <c r="QK27" s="66"/>
      <c r="QL27" s="66"/>
      <c r="QM27" s="62"/>
      <c r="QN27" s="63" t="str">
        <f>IF(QL27=0," ",(VLOOKUP(QL27,PROTOKOL!$A$1:$E$28,2))*QM27)</f>
        <v xml:space="preserve"> </v>
      </c>
      <c r="QO27" s="64" t="str">
        <f t="shared" si="61"/>
        <v xml:space="preserve"> </v>
      </c>
      <c r="QP27" s="65" t="str">
        <f>IF(QL27=0," ",VLOOKUP(QL27,PROTOKOL!$A:$E,5,))</f>
        <v xml:space="preserve"> </v>
      </c>
      <c r="QQ27" s="82" t="str">
        <f t="shared" si="163"/>
        <v xml:space="preserve"> </v>
      </c>
      <c r="QR27" s="65">
        <f t="shared" si="164"/>
        <v>0</v>
      </c>
      <c r="QS27" s="82" t="str">
        <f t="shared" si="165"/>
        <v xml:space="preserve"> </v>
      </c>
      <c r="QT27" s="185" t="str">
        <f t="shared" ref="QT27" si="290">IF(QD26+QD27+QD28=7.5,"ü","û")</f>
        <v>û</v>
      </c>
      <c r="QU27" s="207">
        <v>2</v>
      </c>
      <c r="QV27" s="226"/>
      <c r="QW27" s="61" t="str">
        <f>IF(QY27=0," ",VLOOKUP(QY27,PROTOKOL!$A:$F,6))</f>
        <v xml:space="preserve"> </v>
      </c>
      <c r="QX27" s="62"/>
      <c r="QY27" s="62"/>
      <c r="QZ27" s="62"/>
      <c r="RA27" s="63" t="str">
        <f>IF(QY27=0," ",(VLOOKUP(QY27,PROTOKOL!$A$1:$E$28,2))*QZ27)</f>
        <v xml:space="preserve"> </v>
      </c>
      <c r="RB27" s="64" t="str">
        <f t="shared" si="62"/>
        <v xml:space="preserve"> </v>
      </c>
      <c r="RC27" s="65" t="str">
        <f>IF(QY27=0," ",VLOOKUP(QY27,PROTOKOL!$A:$E,5,))</f>
        <v xml:space="preserve"> </v>
      </c>
      <c r="RD27" s="65"/>
      <c r="RE27" s="82" t="str">
        <f t="shared" si="167"/>
        <v xml:space="preserve"> </v>
      </c>
      <c r="RF27" s="61" t="str">
        <f>IF(RH27=0," ",VLOOKUP(RH27,PROTOKOL!$A:$F,6))</f>
        <v xml:space="preserve"> </v>
      </c>
      <c r="RG27" s="66"/>
      <c r="RH27" s="66"/>
      <c r="RI27" s="62"/>
      <c r="RJ27" s="63" t="str">
        <f>IF(RH27=0," ",(VLOOKUP(RH27,PROTOKOL!$A$1:$E$28,2))*RI27)</f>
        <v xml:space="preserve"> </v>
      </c>
      <c r="RK27" s="64" t="str">
        <f t="shared" si="63"/>
        <v xml:space="preserve"> </v>
      </c>
      <c r="RL27" s="65" t="str">
        <f>IF(RH27=0," ",VLOOKUP(RH27,PROTOKOL!$A:$E,5,))</f>
        <v xml:space="preserve"> </v>
      </c>
      <c r="RM27" s="82" t="str">
        <f t="shared" si="168"/>
        <v xml:space="preserve"> </v>
      </c>
      <c r="RN27" s="65">
        <f t="shared" si="169"/>
        <v>0</v>
      </c>
      <c r="RO27" s="82" t="str">
        <f t="shared" si="170"/>
        <v xml:space="preserve"> </v>
      </c>
      <c r="RP27" s="185" t="str">
        <f t="shared" ref="RP27" si="291">IF(QZ26+QZ27+QZ28=7.5,"ü","û")</f>
        <v>û</v>
      </c>
    </row>
    <row r="28" spans="1:484" ht="14.4" thickBot="1">
      <c r="A28" s="209">
        <v>2</v>
      </c>
      <c r="B28" s="226"/>
      <c r="C28" s="61" t="str">
        <f>IF(E28=0," ",VLOOKUP(E28,PROTOKOL!$A:$F,6))</f>
        <v xml:space="preserve"> </v>
      </c>
      <c r="D28" s="62"/>
      <c r="E28" s="62"/>
      <c r="F28" s="62"/>
      <c r="G28" s="63" t="str">
        <f>IF(E28=0," ",(VLOOKUP(E28,PROTOKOL!$A$1:$E$28,2))*F28)</f>
        <v xml:space="preserve"> </v>
      </c>
      <c r="H28" s="64" t="str">
        <f t="shared" si="20"/>
        <v xml:space="preserve"> </v>
      </c>
      <c r="I28" s="65" t="str">
        <f>IF(E28=0," ",VLOOKUP(E28,PROTOKOL!$A:$E,5,))</f>
        <v xml:space="preserve"> </v>
      </c>
      <c r="J28" s="65"/>
      <c r="K28" s="82" t="str">
        <f t="shared" si="64"/>
        <v xml:space="preserve"> </v>
      </c>
      <c r="L28" s="61" t="str">
        <f>IF(N28=0," ",VLOOKUP(N28,PROTOKOL!$A:$F,6))</f>
        <v xml:space="preserve"> </v>
      </c>
      <c r="M28" s="66"/>
      <c r="N28" s="66"/>
      <c r="O28" s="62"/>
      <c r="P28" s="63" t="str">
        <f>IF(N28=0," ",(VLOOKUP(N28,PROTOKOL!$A$1:$E$28,2))*O28)</f>
        <v xml:space="preserve"> </v>
      </c>
      <c r="Q28" s="64" t="str">
        <f t="shared" si="21"/>
        <v xml:space="preserve"> </v>
      </c>
      <c r="R28" s="65" t="str">
        <f>IF(N28=0," ",VLOOKUP(N28,PROTOKOL!$A:$E,5,))</f>
        <v xml:space="preserve"> </v>
      </c>
      <c r="S28" s="82" t="str">
        <f t="shared" si="65"/>
        <v xml:space="preserve"> </v>
      </c>
      <c r="T28" s="65">
        <f t="shared" si="66"/>
        <v>0</v>
      </c>
      <c r="U28" s="82" t="str">
        <f t="shared" si="67"/>
        <v xml:space="preserve"> </v>
      </c>
      <c r="V28" s="117"/>
      <c r="W28" s="207">
        <v>2</v>
      </c>
      <c r="X28" s="226"/>
      <c r="Y28" s="61" t="str">
        <f>IF(AA28=0," ",VLOOKUP(AA28,PROTOKOL!$A:$F,6))</f>
        <v xml:space="preserve"> </v>
      </c>
      <c r="Z28" s="62"/>
      <c r="AA28" s="62"/>
      <c r="AB28" s="62"/>
      <c r="AC28" s="63" t="str">
        <f>IF(AA28=0," ",(VLOOKUP(AA28,PROTOKOL!$A$1:$E$28,2))*AB28)</f>
        <v xml:space="preserve"> </v>
      </c>
      <c r="AD28" s="64" t="str">
        <f t="shared" si="22"/>
        <v xml:space="preserve"> </v>
      </c>
      <c r="AE28" s="65" t="str">
        <f>IF(AA28=0," ",VLOOKUP(AA28,PROTOKOL!$A:$E,5,))</f>
        <v xml:space="preserve"> </v>
      </c>
      <c r="AF28" s="65"/>
      <c r="AG28" s="82" t="str">
        <f t="shared" si="68"/>
        <v xml:space="preserve"> </v>
      </c>
      <c r="AH28" s="61" t="str">
        <f>IF(AJ28=0," ",VLOOKUP(AJ28,PROTOKOL!$A:$F,6))</f>
        <v xml:space="preserve"> </v>
      </c>
      <c r="AI28" s="66"/>
      <c r="AJ28" s="66"/>
      <c r="AK28" s="62"/>
      <c r="AL28" s="63" t="str">
        <f>IF(AJ28=0," ",(VLOOKUP(AJ28,PROTOKOL!$A$1:$E$28,2))*AK28)</f>
        <v xml:space="preserve"> </v>
      </c>
      <c r="AM28" s="64" t="str">
        <f t="shared" si="23"/>
        <v xml:space="preserve"> </v>
      </c>
      <c r="AN28" s="65" t="str">
        <f>IF(AJ28=0," ",VLOOKUP(AJ28,PROTOKOL!$A:$E,5,))</f>
        <v xml:space="preserve"> </v>
      </c>
      <c r="AO28" s="82" t="str">
        <f t="shared" si="69"/>
        <v xml:space="preserve"> </v>
      </c>
      <c r="AP28" s="65">
        <f t="shared" si="70"/>
        <v>0</v>
      </c>
      <c r="AQ28" s="82" t="str">
        <f t="shared" si="71"/>
        <v xml:space="preserve"> </v>
      </c>
      <c r="AR28" s="117"/>
      <c r="AS28" s="207">
        <v>2</v>
      </c>
      <c r="AT28" s="226"/>
      <c r="AU28" s="61" t="str">
        <f>IF(AW28=0," ",VLOOKUP(AW28,PROTOKOL!$A:$F,6))</f>
        <v xml:space="preserve"> </v>
      </c>
      <c r="AV28" s="62"/>
      <c r="AW28" s="62"/>
      <c r="AX28" s="62"/>
      <c r="AY28" s="63" t="str">
        <f>IF(AW28=0," ",(VLOOKUP(AW28,PROTOKOL!$A$1:$E$28,2))*AX28)</f>
        <v xml:space="preserve"> </v>
      </c>
      <c r="AZ28" s="64" t="str">
        <f t="shared" si="24"/>
        <v xml:space="preserve"> </v>
      </c>
      <c r="BA28" s="65" t="str">
        <f>IF(AW28=0," ",VLOOKUP(AW28,PROTOKOL!$A:$E,5,))</f>
        <v xml:space="preserve"> </v>
      </c>
      <c r="BB28" s="65"/>
      <c r="BC28" s="82" t="str">
        <f t="shared" si="72"/>
        <v xml:space="preserve"> </v>
      </c>
      <c r="BD28" s="61" t="str">
        <f>IF(BF28=0," ",VLOOKUP(BF28,PROTOKOL!$A:$F,6))</f>
        <v xml:space="preserve"> </v>
      </c>
      <c r="BE28" s="66"/>
      <c r="BF28" s="66"/>
      <c r="BG28" s="62"/>
      <c r="BH28" s="63" t="str">
        <f>IF(BF28=0," ",(VLOOKUP(BF28,PROTOKOL!$A$1:$E$28,2))*BG28)</f>
        <v xml:space="preserve"> </v>
      </c>
      <c r="BI28" s="64" t="str">
        <f t="shared" si="25"/>
        <v xml:space="preserve"> </v>
      </c>
      <c r="BJ28" s="65" t="str">
        <f>IF(BF28=0," ",VLOOKUP(BF28,PROTOKOL!$A:$E,5,))</f>
        <v xml:space="preserve"> </v>
      </c>
      <c r="BK28" s="82" t="str">
        <f t="shared" si="73"/>
        <v xml:space="preserve"> </v>
      </c>
      <c r="BL28" s="65">
        <f t="shared" si="74"/>
        <v>0</v>
      </c>
      <c r="BM28" s="82" t="str">
        <f t="shared" si="75"/>
        <v xml:space="preserve"> </v>
      </c>
      <c r="BN28" s="117"/>
      <c r="BO28" s="207">
        <v>2</v>
      </c>
      <c r="BP28" s="226"/>
      <c r="BQ28" s="61" t="str">
        <f>IF(BS28=0," ",VLOOKUP(BS28,PROTOKOL!$A:$F,6))</f>
        <v xml:space="preserve"> </v>
      </c>
      <c r="BR28" s="62"/>
      <c r="BS28" s="62"/>
      <c r="BT28" s="62"/>
      <c r="BU28" s="63" t="str">
        <f>IF(BS28=0," ",(VLOOKUP(BS28,PROTOKOL!$A$1:$E$28,2))*BT28)</f>
        <v xml:space="preserve"> </v>
      </c>
      <c r="BV28" s="64" t="str">
        <f t="shared" si="26"/>
        <v xml:space="preserve"> </v>
      </c>
      <c r="BW28" s="65" t="str">
        <f>IF(BS28=0," ",VLOOKUP(BS28,PROTOKOL!$A:$E,5,))</f>
        <v xml:space="preserve"> </v>
      </c>
      <c r="BX28" s="65"/>
      <c r="BY28" s="82" t="str">
        <f t="shared" si="77"/>
        <v xml:space="preserve"> </v>
      </c>
      <c r="BZ28" s="61" t="str">
        <f>IF(CB28=0," ",VLOOKUP(CB28,PROTOKOL!$A:$F,6))</f>
        <v xml:space="preserve"> </v>
      </c>
      <c r="CA28" s="66"/>
      <c r="CB28" s="66"/>
      <c r="CC28" s="62"/>
      <c r="CD28" s="63" t="str">
        <f>IF(CB28=0," ",(VLOOKUP(CB28,PROTOKOL!$A$1:$E$28,2))*CC28)</f>
        <v xml:space="preserve"> </v>
      </c>
      <c r="CE28" s="64" t="str">
        <f t="shared" si="27"/>
        <v xml:space="preserve"> </v>
      </c>
      <c r="CF28" s="65" t="str">
        <f>IF(CB28=0," ",VLOOKUP(CB28,PROTOKOL!$A:$E,5,))</f>
        <v xml:space="preserve"> </v>
      </c>
      <c r="CG28" s="82" t="str">
        <f t="shared" si="78"/>
        <v xml:space="preserve"> </v>
      </c>
      <c r="CH28" s="65">
        <f t="shared" si="79"/>
        <v>0</v>
      </c>
      <c r="CI28" s="82" t="str">
        <f t="shared" si="80"/>
        <v xml:space="preserve"> </v>
      </c>
      <c r="CJ28" s="117"/>
      <c r="CK28" s="207">
        <v>2</v>
      </c>
      <c r="CL28" s="226"/>
      <c r="CM28" s="61" t="str">
        <f>IF(CO28=0," ",VLOOKUP(CO28,PROTOKOL!$A:$F,6))</f>
        <v xml:space="preserve"> </v>
      </c>
      <c r="CN28" s="62"/>
      <c r="CO28" s="62"/>
      <c r="CP28" s="62"/>
      <c r="CQ28" s="63" t="str">
        <f>IF(CO28=0," ",(VLOOKUP(CO28,PROTOKOL!$A$1:$E$28,2))*CP28)</f>
        <v xml:space="preserve"> </v>
      </c>
      <c r="CR28" s="64" t="str">
        <f t="shared" si="28"/>
        <v xml:space="preserve"> </v>
      </c>
      <c r="CS28" s="65" t="str">
        <f>IF(CO28=0," ",VLOOKUP(CO28,PROTOKOL!$A:$E,5,))</f>
        <v xml:space="preserve"> </v>
      </c>
      <c r="CT28" s="65"/>
      <c r="CU28" s="82" t="str">
        <f t="shared" si="82"/>
        <v xml:space="preserve"> </v>
      </c>
      <c r="CV28" s="61" t="str">
        <f>IF(CX28=0," ",VLOOKUP(CX28,PROTOKOL!$A:$F,6))</f>
        <v xml:space="preserve"> </v>
      </c>
      <c r="CW28" s="66"/>
      <c r="CX28" s="66"/>
      <c r="CY28" s="62"/>
      <c r="CZ28" s="63" t="str">
        <f>IF(CX28=0," ",(VLOOKUP(CX28,PROTOKOL!$A$1:$E$28,2))*CY28)</f>
        <v xml:space="preserve"> </v>
      </c>
      <c r="DA28" s="64" t="str">
        <f t="shared" si="29"/>
        <v xml:space="preserve"> </v>
      </c>
      <c r="DB28" s="65" t="str">
        <f>IF(CX28=0," ",VLOOKUP(CX28,PROTOKOL!$A:$E,5,))</f>
        <v xml:space="preserve"> </v>
      </c>
      <c r="DC28" s="82" t="str">
        <f t="shared" si="83"/>
        <v xml:space="preserve"> </v>
      </c>
      <c r="DD28" s="65">
        <f t="shared" si="84"/>
        <v>0</v>
      </c>
      <c r="DE28" s="82" t="str">
        <f t="shared" si="85"/>
        <v xml:space="preserve"> </v>
      </c>
      <c r="DF28" s="117"/>
      <c r="DG28" s="207">
        <v>2</v>
      </c>
      <c r="DH28" s="226"/>
      <c r="DI28" s="61" t="str">
        <f>IF(DK28=0," ",VLOOKUP(DK28,PROTOKOL!$A:$F,6))</f>
        <v xml:space="preserve"> </v>
      </c>
      <c r="DJ28" s="62"/>
      <c r="DK28" s="62"/>
      <c r="DL28" s="62"/>
      <c r="DM28" s="63" t="str">
        <f>IF(DK28=0," ",(VLOOKUP(DK28,PROTOKOL!$A$1:$E$28,2))*DL28)</f>
        <v xml:space="preserve"> </v>
      </c>
      <c r="DN28" s="64" t="str">
        <f t="shared" si="30"/>
        <v xml:space="preserve"> </v>
      </c>
      <c r="DO28" s="65" t="str">
        <f>IF(DK28=0," ",VLOOKUP(DK28,PROTOKOL!$A:$E,5,))</f>
        <v xml:space="preserve"> </v>
      </c>
      <c r="DP28" s="65"/>
      <c r="DQ28" s="82" t="str">
        <f t="shared" si="87"/>
        <v xml:space="preserve"> </v>
      </c>
      <c r="DR28" s="61" t="str">
        <f>IF(DT28=0," ",VLOOKUP(DT28,PROTOKOL!$A:$F,6))</f>
        <v xml:space="preserve"> </v>
      </c>
      <c r="DS28" s="66"/>
      <c r="DT28" s="66"/>
      <c r="DU28" s="62"/>
      <c r="DV28" s="63" t="str">
        <f>IF(DT28=0," ",(VLOOKUP(DT28,PROTOKOL!$A$1:$E$28,2))*DU28)</f>
        <v xml:space="preserve"> </v>
      </c>
      <c r="DW28" s="64" t="str">
        <f t="shared" si="31"/>
        <v xml:space="preserve"> </v>
      </c>
      <c r="DX28" s="65" t="str">
        <f>IF(DT28=0," ",VLOOKUP(DT28,PROTOKOL!$A:$E,5,))</f>
        <v xml:space="preserve"> </v>
      </c>
      <c r="DY28" s="82" t="str">
        <f t="shared" si="88"/>
        <v xml:space="preserve"> </v>
      </c>
      <c r="DZ28" s="65">
        <f t="shared" si="89"/>
        <v>0</v>
      </c>
      <c r="EA28" s="82" t="str">
        <f t="shared" si="90"/>
        <v xml:space="preserve"> </v>
      </c>
      <c r="EB28" s="117"/>
      <c r="EC28" s="207">
        <v>2</v>
      </c>
      <c r="ED28" s="226"/>
      <c r="EE28" s="61" t="str">
        <f>IF(EG28=0," ",VLOOKUP(EG28,PROTOKOL!$A:$F,6))</f>
        <v xml:space="preserve"> </v>
      </c>
      <c r="EF28" s="62"/>
      <c r="EG28" s="62"/>
      <c r="EH28" s="62"/>
      <c r="EI28" s="63" t="str">
        <f>IF(EG28=0," ",(VLOOKUP(EG28,PROTOKOL!$A$1:$E$28,2))*EH28)</f>
        <v xml:space="preserve"> </v>
      </c>
      <c r="EJ28" s="64" t="str">
        <f t="shared" si="32"/>
        <v xml:space="preserve"> </v>
      </c>
      <c r="EK28" s="65" t="str">
        <f>IF(EG28=0," ",VLOOKUP(EG28,PROTOKOL!$A:$E,5,))</f>
        <v xml:space="preserve"> </v>
      </c>
      <c r="EL28" s="65"/>
      <c r="EM28" s="82" t="str">
        <f t="shared" si="92"/>
        <v xml:space="preserve"> </v>
      </c>
      <c r="EN28" s="61" t="str">
        <f>IF(EP28=0," ",VLOOKUP(EP28,PROTOKOL!$A:$F,6))</f>
        <v xml:space="preserve"> </v>
      </c>
      <c r="EO28" s="66"/>
      <c r="EP28" s="66"/>
      <c r="EQ28" s="62"/>
      <c r="ER28" s="63" t="str">
        <f>IF(EP28=0," ",(VLOOKUP(EP28,PROTOKOL!$A$1:$E$28,2))*EQ28)</f>
        <v xml:space="preserve"> </v>
      </c>
      <c r="ES28" s="64" t="str">
        <f t="shared" si="33"/>
        <v xml:space="preserve"> </v>
      </c>
      <c r="ET28" s="65" t="str">
        <f>IF(EP28=0," ",VLOOKUP(EP28,PROTOKOL!$A:$E,5,))</f>
        <v xml:space="preserve"> </v>
      </c>
      <c r="EU28" s="82" t="str">
        <f t="shared" si="93"/>
        <v xml:space="preserve"> </v>
      </c>
      <c r="EV28" s="65">
        <f t="shared" si="94"/>
        <v>0</v>
      </c>
      <c r="EW28" s="82" t="str">
        <f t="shared" si="95"/>
        <v xml:space="preserve"> </v>
      </c>
      <c r="EX28" s="117"/>
      <c r="EY28" s="207">
        <v>2</v>
      </c>
      <c r="EZ28" s="226"/>
      <c r="FA28" s="61" t="str">
        <f>IF(FC28=0," ",VLOOKUP(FC28,PROTOKOL!$A:$F,6))</f>
        <v xml:space="preserve"> </v>
      </c>
      <c r="FB28" s="62"/>
      <c r="FC28" s="62"/>
      <c r="FD28" s="62"/>
      <c r="FE28" s="63" t="str">
        <f>IF(FC28=0," ",(VLOOKUP(FC28,PROTOKOL!$A$1:$E$28,2))*FD28)</f>
        <v xml:space="preserve"> </v>
      </c>
      <c r="FF28" s="64" t="str">
        <f t="shared" si="34"/>
        <v xml:space="preserve"> </v>
      </c>
      <c r="FG28" s="65" t="str">
        <f>IF(FC28=0," ",VLOOKUP(FC28,PROTOKOL!$A:$E,5,))</f>
        <v xml:space="preserve"> </v>
      </c>
      <c r="FH28" s="65"/>
      <c r="FI28" s="82" t="str">
        <f t="shared" si="97"/>
        <v xml:space="preserve"> </v>
      </c>
      <c r="FJ28" s="61" t="str">
        <f>IF(FL28=0," ",VLOOKUP(FL28,PROTOKOL!$A:$F,6))</f>
        <v xml:space="preserve"> </v>
      </c>
      <c r="FK28" s="66"/>
      <c r="FL28" s="66"/>
      <c r="FM28" s="62"/>
      <c r="FN28" s="63" t="str">
        <f>IF(FL28=0," ",(VLOOKUP(FL28,PROTOKOL!$A$1:$E$28,2))*FM28)</f>
        <v xml:space="preserve"> </v>
      </c>
      <c r="FO28" s="64" t="str">
        <f t="shared" si="35"/>
        <v xml:space="preserve"> </v>
      </c>
      <c r="FP28" s="65" t="str">
        <f>IF(FL28=0," ",VLOOKUP(FL28,PROTOKOL!$A:$E,5,))</f>
        <v xml:space="preserve"> </v>
      </c>
      <c r="FQ28" s="82" t="str">
        <f t="shared" si="98"/>
        <v xml:space="preserve"> </v>
      </c>
      <c r="FR28" s="65">
        <f t="shared" si="99"/>
        <v>0</v>
      </c>
      <c r="FS28" s="82" t="str">
        <f t="shared" si="100"/>
        <v xml:space="preserve"> </v>
      </c>
      <c r="FT28" s="117"/>
      <c r="FU28" s="207">
        <v>2</v>
      </c>
      <c r="FV28" s="226"/>
      <c r="FW28" s="61" t="str">
        <f>IF(FY28=0," ",VLOOKUP(FY28,PROTOKOL!$A:$F,6))</f>
        <v xml:space="preserve"> </v>
      </c>
      <c r="FX28" s="62"/>
      <c r="FY28" s="62"/>
      <c r="FZ28" s="62"/>
      <c r="GA28" s="63" t="str">
        <f>IF(FY28=0," ",(VLOOKUP(FY28,PROTOKOL!$A$1:$E$28,2))*FZ28)</f>
        <v xml:space="preserve"> </v>
      </c>
      <c r="GB28" s="64" t="str">
        <f t="shared" si="36"/>
        <v xml:space="preserve"> </v>
      </c>
      <c r="GC28" s="65" t="str">
        <f>IF(FY28=0," ",VLOOKUP(FY28,PROTOKOL!$A:$E,5,))</f>
        <v xml:space="preserve"> </v>
      </c>
      <c r="GD28" s="65"/>
      <c r="GE28" s="82" t="str">
        <f t="shared" si="102"/>
        <v xml:space="preserve"> </v>
      </c>
      <c r="GF28" s="61" t="str">
        <f>IF(GH28=0," ",VLOOKUP(GH28,PROTOKOL!$A:$F,6))</f>
        <v xml:space="preserve"> </v>
      </c>
      <c r="GG28" s="66"/>
      <c r="GH28" s="66"/>
      <c r="GI28" s="62"/>
      <c r="GJ28" s="63" t="str">
        <f>IF(GH28=0," ",(VLOOKUP(GH28,PROTOKOL!$A$1:$E$28,2))*GI28)</f>
        <v xml:space="preserve"> </v>
      </c>
      <c r="GK28" s="64" t="str">
        <f t="shared" si="37"/>
        <v xml:space="preserve"> </v>
      </c>
      <c r="GL28" s="65" t="str">
        <f>IF(GH28=0," ",VLOOKUP(GH28,PROTOKOL!$A:$E,5,))</f>
        <v xml:space="preserve"> </v>
      </c>
      <c r="GM28" s="82" t="str">
        <f t="shared" si="103"/>
        <v xml:space="preserve"> </v>
      </c>
      <c r="GN28" s="65">
        <f t="shared" si="104"/>
        <v>0</v>
      </c>
      <c r="GO28" s="82" t="str">
        <f t="shared" si="105"/>
        <v xml:space="preserve"> </v>
      </c>
      <c r="GP28" s="117"/>
      <c r="GQ28" s="207">
        <v>2</v>
      </c>
      <c r="GR28" s="226"/>
      <c r="GS28" s="61" t="str">
        <f>IF(GU28=0," ",VLOOKUP(GU28,PROTOKOL!$A:$F,6))</f>
        <v xml:space="preserve"> </v>
      </c>
      <c r="GT28" s="62"/>
      <c r="GU28" s="62"/>
      <c r="GV28" s="62"/>
      <c r="GW28" s="63" t="str">
        <f>IF(GU28=0," ",(VLOOKUP(GU28,PROTOKOL!$A$1:$E$28,2))*GV28)</f>
        <v xml:space="preserve"> </v>
      </c>
      <c r="GX28" s="64" t="str">
        <f t="shared" si="38"/>
        <v xml:space="preserve"> </v>
      </c>
      <c r="GY28" s="65" t="str">
        <f>IF(GU28=0," ",VLOOKUP(GU28,PROTOKOL!$A:$E,5,))</f>
        <v xml:space="preserve"> </v>
      </c>
      <c r="GZ28" s="65"/>
      <c r="HA28" s="82" t="str">
        <f t="shared" si="107"/>
        <v xml:space="preserve"> </v>
      </c>
      <c r="HB28" s="61" t="str">
        <f>IF(HD28=0," ",VLOOKUP(HD28,PROTOKOL!$A:$F,6))</f>
        <v xml:space="preserve"> </v>
      </c>
      <c r="HC28" s="66"/>
      <c r="HD28" s="66"/>
      <c r="HE28" s="62"/>
      <c r="HF28" s="63" t="str">
        <f>IF(HD28=0," ",(VLOOKUP(HD28,PROTOKOL!$A$1:$E$28,2))*HE28)</f>
        <v xml:space="preserve"> </v>
      </c>
      <c r="HG28" s="64" t="str">
        <f t="shared" si="39"/>
        <v xml:space="preserve"> </v>
      </c>
      <c r="HH28" s="65" t="str">
        <f>IF(HD28=0," ",VLOOKUP(HD28,PROTOKOL!$A:$E,5,))</f>
        <v xml:space="preserve"> </v>
      </c>
      <c r="HI28" s="82" t="str">
        <f t="shared" si="108"/>
        <v xml:space="preserve"> </v>
      </c>
      <c r="HJ28" s="65">
        <f t="shared" si="109"/>
        <v>0</v>
      </c>
      <c r="HK28" s="82" t="str">
        <f t="shared" si="110"/>
        <v xml:space="preserve"> </v>
      </c>
      <c r="HL28" s="117"/>
      <c r="HM28" s="207">
        <v>2</v>
      </c>
      <c r="HN28" s="226"/>
      <c r="HO28" s="61" t="str">
        <f>IF(HQ28=0," ",VLOOKUP(HQ28,PROTOKOL!$A:$F,6))</f>
        <v xml:space="preserve"> </v>
      </c>
      <c r="HP28" s="62"/>
      <c r="HQ28" s="62"/>
      <c r="HR28" s="62"/>
      <c r="HS28" s="63" t="str">
        <f>IF(HQ28=0," ",(VLOOKUP(HQ28,PROTOKOL!$A$1:$E$28,2))*HR28)</f>
        <v xml:space="preserve"> </v>
      </c>
      <c r="HT28" s="64" t="str">
        <f t="shared" si="40"/>
        <v xml:space="preserve"> </v>
      </c>
      <c r="HU28" s="65" t="str">
        <f>IF(HQ28=0," ",VLOOKUP(HQ28,PROTOKOL!$A:$E,5,))</f>
        <v xml:space="preserve"> </v>
      </c>
      <c r="HV28" s="65"/>
      <c r="HW28" s="82" t="str">
        <f t="shared" si="112"/>
        <v xml:space="preserve"> </v>
      </c>
      <c r="HX28" s="61" t="str">
        <f>IF(HZ28=0," ",VLOOKUP(HZ28,PROTOKOL!$A:$F,6))</f>
        <v xml:space="preserve"> </v>
      </c>
      <c r="HY28" s="66"/>
      <c r="HZ28" s="66"/>
      <c r="IA28" s="62"/>
      <c r="IB28" s="63" t="str">
        <f>IF(HZ28=0," ",(VLOOKUP(HZ28,PROTOKOL!$A$1:$E$28,2))*IA28)</f>
        <v xml:space="preserve"> </v>
      </c>
      <c r="IC28" s="64" t="str">
        <f t="shared" si="41"/>
        <v xml:space="preserve"> </v>
      </c>
      <c r="ID28" s="65" t="str">
        <f>IF(HZ28=0," ",VLOOKUP(HZ28,PROTOKOL!$A:$E,5,))</f>
        <v xml:space="preserve"> </v>
      </c>
      <c r="IE28" s="82" t="str">
        <f t="shared" si="113"/>
        <v xml:space="preserve"> </v>
      </c>
      <c r="IF28" s="65">
        <f t="shared" si="114"/>
        <v>0</v>
      </c>
      <c r="IG28" s="82" t="str">
        <f t="shared" si="115"/>
        <v xml:space="preserve"> </v>
      </c>
      <c r="IH28" s="117"/>
      <c r="II28" s="207">
        <v>2</v>
      </c>
      <c r="IJ28" s="226"/>
      <c r="IK28" s="61" t="str">
        <f>IF(IM28=0," ",VLOOKUP(IM28,PROTOKOL!$A:$F,6))</f>
        <v xml:space="preserve"> </v>
      </c>
      <c r="IL28" s="62"/>
      <c r="IM28" s="62"/>
      <c r="IN28" s="62"/>
      <c r="IO28" s="63" t="str">
        <f>IF(IM28=0," ",(VLOOKUP(IM28,PROTOKOL!$A$1:$E$28,2))*IN28)</f>
        <v xml:space="preserve"> </v>
      </c>
      <c r="IP28" s="64" t="str">
        <f t="shared" si="42"/>
        <v xml:space="preserve"> </v>
      </c>
      <c r="IQ28" s="65" t="str">
        <f>IF(IM28=0," ",VLOOKUP(IM28,PROTOKOL!$A:$E,5,))</f>
        <v xml:space="preserve"> </v>
      </c>
      <c r="IR28" s="65"/>
      <c r="IS28" s="82" t="str">
        <f t="shared" si="117"/>
        <v xml:space="preserve"> </v>
      </c>
      <c r="IT28" s="61" t="str">
        <f>IF(IV28=0," ",VLOOKUP(IV28,PROTOKOL!$A:$F,6))</f>
        <v xml:space="preserve"> </v>
      </c>
      <c r="IU28" s="66"/>
      <c r="IV28" s="66"/>
      <c r="IW28" s="62"/>
      <c r="IX28" s="63" t="str">
        <f>IF(IV28=0," ",(VLOOKUP(IV28,PROTOKOL!$A$1:$E$28,2))*IW28)</f>
        <v xml:space="preserve"> </v>
      </c>
      <c r="IY28" s="64" t="str">
        <f t="shared" si="43"/>
        <v xml:space="preserve"> </v>
      </c>
      <c r="IZ28" s="65" t="str">
        <f>IF(IV28=0," ",VLOOKUP(IV28,PROTOKOL!$A:$E,5,))</f>
        <v xml:space="preserve"> </v>
      </c>
      <c r="JA28" s="82" t="str">
        <f t="shared" si="118"/>
        <v xml:space="preserve"> </v>
      </c>
      <c r="JB28" s="65">
        <f t="shared" si="119"/>
        <v>0</v>
      </c>
      <c r="JC28" s="82" t="str">
        <f t="shared" si="120"/>
        <v xml:space="preserve"> </v>
      </c>
      <c r="JD28" s="117"/>
      <c r="JE28" s="207">
        <v>2</v>
      </c>
      <c r="JF28" s="226"/>
      <c r="JG28" s="61" t="str">
        <f>IF(JI28=0," ",VLOOKUP(JI28,PROTOKOL!$A:$F,6))</f>
        <v xml:space="preserve"> </v>
      </c>
      <c r="JH28" s="62"/>
      <c r="JI28" s="62"/>
      <c r="JJ28" s="62"/>
      <c r="JK28" s="63" t="str">
        <f>IF(JI28=0," ",(VLOOKUP(JI28,PROTOKOL!$A$1:$E$28,2))*JJ28)</f>
        <v xml:space="preserve"> </v>
      </c>
      <c r="JL28" s="64" t="str">
        <f t="shared" si="44"/>
        <v xml:space="preserve"> </v>
      </c>
      <c r="JM28" s="65" t="str">
        <f>IF(JI28=0," ",VLOOKUP(JI28,PROTOKOL!$A:$E,5,))</f>
        <v xml:space="preserve"> </v>
      </c>
      <c r="JN28" s="65"/>
      <c r="JO28" s="82" t="str">
        <f t="shared" si="122"/>
        <v xml:space="preserve"> </v>
      </c>
      <c r="JP28" s="61" t="str">
        <f>IF(JR28=0," ",VLOOKUP(JR28,PROTOKOL!$A:$F,6))</f>
        <v xml:space="preserve"> </v>
      </c>
      <c r="JQ28" s="66"/>
      <c r="JR28" s="66"/>
      <c r="JS28" s="62"/>
      <c r="JT28" s="63" t="str">
        <f>IF(JR28=0," ",(VLOOKUP(JR28,PROTOKOL!$A$1:$E$28,2))*JS28)</f>
        <v xml:space="preserve"> </v>
      </c>
      <c r="JU28" s="64" t="str">
        <f t="shared" si="45"/>
        <v xml:space="preserve"> </v>
      </c>
      <c r="JV28" s="65" t="str">
        <f>IF(JR28=0," ",VLOOKUP(JR28,PROTOKOL!$A:$E,5,))</f>
        <v xml:space="preserve"> </v>
      </c>
      <c r="JW28" s="82" t="str">
        <f t="shared" si="123"/>
        <v xml:space="preserve"> </v>
      </c>
      <c r="JX28" s="65">
        <f t="shared" si="124"/>
        <v>0</v>
      </c>
      <c r="JY28" s="82" t="str">
        <f t="shared" si="125"/>
        <v xml:space="preserve"> </v>
      </c>
      <c r="JZ28" s="117"/>
      <c r="KA28" s="207">
        <v>2</v>
      </c>
      <c r="KB28" s="226"/>
      <c r="KC28" s="61" t="str">
        <f>IF(KE28=0," ",VLOOKUP(KE28,PROTOKOL!$A:$F,6))</f>
        <v xml:space="preserve"> </v>
      </c>
      <c r="KD28" s="62"/>
      <c r="KE28" s="62"/>
      <c r="KF28" s="62"/>
      <c r="KG28" s="63" t="str">
        <f>IF(KE28=0," ",(VLOOKUP(KE28,PROTOKOL!$A$1:$E$28,2))*KF28)</f>
        <v xml:space="preserve"> </v>
      </c>
      <c r="KH28" s="64" t="str">
        <f t="shared" si="46"/>
        <v xml:space="preserve"> </v>
      </c>
      <c r="KI28" s="65" t="str">
        <f>IF(KE28=0," ",VLOOKUP(KE28,PROTOKOL!$A:$E,5,))</f>
        <v xml:space="preserve"> </v>
      </c>
      <c r="KJ28" s="65"/>
      <c r="KK28" s="82" t="str">
        <f t="shared" si="127"/>
        <v xml:space="preserve"> </v>
      </c>
      <c r="KL28" s="61" t="str">
        <f>IF(KN28=0," ",VLOOKUP(KN28,PROTOKOL!$A:$F,6))</f>
        <v xml:space="preserve"> </v>
      </c>
      <c r="KM28" s="66"/>
      <c r="KN28" s="66"/>
      <c r="KO28" s="62"/>
      <c r="KP28" s="63" t="str">
        <f>IF(KN28=0," ",(VLOOKUP(KN28,PROTOKOL!$A$1:$E$28,2))*KO28)</f>
        <v xml:space="preserve"> </v>
      </c>
      <c r="KQ28" s="64" t="str">
        <f t="shared" si="47"/>
        <v xml:space="preserve"> </v>
      </c>
      <c r="KR28" s="65" t="str">
        <f>IF(KN28=0," ",VLOOKUP(KN28,PROTOKOL!$A:$E,5,))</f>
        <v xml:space="preserve"> </v>
      </c>
      <c r="KS28" s="82" t="str">
        <f t="shared" si="128"/>
        <v xml:space="preserve"> </v>
      </c>
      <c r="KT28" s="65">
        <f t="shared" si="129"/>
        <v>0</v>
      </c>
      <c r="KU28" s="82" t="str">
        <f t="shared" si="130"/>
        <v xml:space="preserve"> </v>
      </c>
      <c r="KV28" s="117"/>
      <c r="KW28" s="207">
        <v>2</v>
      </c>
      <c r="KX28" s="226"/>
      <c r="KY28" s="61" t="str">
        <f>IF(LA28=0," ",VLOOKUP(LA28,PROTOKOL!$A:$F,6))</f>
        <v xml:space="preserve"> </v>
      </c>
      <c r="KZ28" s="62"/>
      <c r="LA28" s="62"/>
      <c r="LB28" s="62"/>
      <c r="LC28" s="63" t="str">
        <f>IF(LA28=0," ",(VLOOKUP(LA28,PROTOKOL!$A$1:$E$28,2))*LB28)</f>
        <v xml:space="preserve"> </v>
      </c>
      <c r="LD28" s="64" t="str">
        <f t="shared" si="48"/>
        <v xml:space="preserve"> </v>
      </c>
      <c r="LE28" s="65" t="str">
        <f>IF(LA28=0," ",VLOOKUP(LA28,PROTOKOL!$A:$E,5,))</f>
        <v xml:space="preserve"> </v>
      </c>
      <c r="LF28" s="65"/>
      <c r="LG28" s="82" t="str">
        <f t="shared" si="132"/>
        <v xml:space="preserve"> </v>
      </c>
      <c r="LH28" s="61" t="str">
        <f>IF(LJ28=0," ",VLOOKUP(LJ28,PROTOKOL!$A:$F,6))</f>
        <v xml:space="preserve"> </v>
      </c>
      <c r="LI28" s="66"/>
      <c r="LJ28" s="66"/>
      <c r="LK28" s="62"/>
      <c r="LL28" s="63" t="str">
        <f>IF(LJ28=0," ",(VLOOKUP(LJ28,PROTOKOL!$A$1:$E$28,2))*LK28)</f>
        <v xml:space="preserve"> </v>
      </c>
      <c r="LM28" s="64" t="str">
        <f t="shared" si="49"/>
        <v xml:space="preserve"> </v>
      </c>
      <c r="LN28" s="65" t="str">
        <f>IF(LJ28=0," ",VLOOKUP(LJ28,PROTOKOL!$A:$E,5,))</f>
        <v xml:space="preserve"> </v>
      </c>
      <c r="LO28" s="82" t="str">
        <f t="shared" si="133"/>
        <v xml:space="preserve"> </v>
      </c>
      <c r="LP28" s="65">
        <f t="shared" si="134"/>
        <v>0</v>
      </c>
      <c r="LQ28" s="82" t="str">
        <f t="shared" si="135"/>
        <v xml:space="preserve"> </v>
      </c>
      <c r="LR28" s="117"/>
      <c r="LS28" s="207">
        <v>2</v>
      </c>
      <c r="LT28" s="226"/>
      <c r="LU28" s="61" t="str">
        <f>IF(LW28=0," ",VLOOKUP(LW28,PROTOKOL!$A:$F,6))</f>
        <v xml:space="preserve"> </v>
      </c>
      <c r="LV28" s="62"/>
      <c r="LW28" s="62"/>
      <c r="LX28" s="62"/>
      <c r="LY28" s="63" t="str">
        <f>IF(LW28=0," ",(VLOOKUP(LW28,PROTOKOL!$A$1:$E$28,2))*LX28)</f>
        <v xml:space="preserve"> </v>
      </c>
      <c r="LZ28" s="64" t="str">
        <f t="shared" si="50"/>
        <v xml:space="preserve"> </v>
      </c>
      <c r="MA28" s="65" t="str">
        <f>IF(LW28=0," ",VLOOKUP(LW28,PROTOKOL!$A:$E,5,))</f>
        <v xml:space="preserve"> </v>
      </c>
      <c r="MB28" s="65"/>
      <c r="MC28" s="82" t="str">
        <f t="shared" si="137"/>
        <v xml:space="preserve"> </v>
      </c>
      <c r="MD28" s="61" t="str">
        <f>IF(MF28=0," ",VLOOKUP(MF28,PROTOKOL!$A:$F,6))</f>
        <v xml:space="preserve"> </v>
      </c>
      <c r="ME28" s="66"/>
      <c r="MF28" s="66"/>
      <c r="MG28" s="62"/>
      <c r="MH28" s="63" t="str">
        <f>IF(MF28=0," ",(VLOOKUP(MF28,PROTOKOL!$A$1:$E$28,2))*MG28)</f>
        <v xml:space="preserve"> </v>
      </c>
      <c r="MI28" s="64" t="str">
        <f t="shared" si="51"/>
        <v xml:space="preserve"> </v>
      </c>
      <c r="MJ28" s="65" t="str">
        <f>IF(MF28=0," ",VLOOKUP(MF28,PROTOKOL!$A:$E,5,))</f>
        <v xml:space="preserve"> </v>
      </c>
      <c r="MK28" s="82" t="str">
        <f t="shared" si="138"/>
        <v xml:space="preserve"> </v>
      </c>
      <c r="ML28" s="65">
        <f t="shared" si="139"/>
        <v>0</v>
      </c>
      <c r="MM28" s="82" t="str">
        <f t="shared" si="140"/>
        <v xml:space="preserve"> </v>
      </c>
      <c r="MN28" s="117"/>
      <c r="MO28" s="207">
        <v>2</v>
      </c>
      <c r="MP28" s="226"/>
      <c r="MQ28" s="61" t="str">
        <f>IF(MS28=0," ",VLOOKUP(MS28,PROTOKOL!$A:$F,6))</f>
        <v xml:space="preserve"> </v>
      </c>
      <c r="MR28" s="62"/>
      <c r="MS28" s="62"/>
      <c r="MT28" s="62"/>
      <c r="MU28" s="63" t="str">
        <f>IF(MS28=0," ",(VLOOKUP(MS28,PROTOKOL!$A$1:$E$28,2))*MT28)</f>
        <v xml:space="preserve"> </v>
      </c>
      <c r="MV28" s="64" t="str">
        <f t="shared" si="52"/>
        <v xml:space="preserve"> </v>
      </c>
      <c r="MW28" s="65" t="str">
        <f>IF(MS28=0," ",VLOOKUP(MS28,PROTOKOL!$A:$E,5,))</f>
        <v xml:space="preserve"> </v>
      </c>
      <c r="MX28" s="65"/>
      <c r="MY28" s="82" t="str">
        <f t="shared" si="142"/>
        <v xml:space="preserve"> </v>
      </c>
      <c r="MZ28" s="61" t="str">
        <f>IF(NB28=0," ",VLOOKUP(NB28,PROTOKOL!$A:$F,6))</f>
        <v xml:space="preserve"> </v>
      </c>
      <c r="NA28" s="66"/>
      <c r="NB28" s="66"/>
      <c r="NC28" s="62"/>
      <c r="ND28" s="63" t="str">
        <f>IF(NB28=0," ",(VLOOKUP(NB28,PROTOKOL!$A$1:$E$28,2))*NC28)</f>
        <v xml:space="preserve"> </v>
      </c>
      <c r="NE28" s="64" t="str">
        <f t="shared" si="53"/>
        <v xml:space="preserve"> </v>
      </c>
      <c r="NF28" s="65" t="str">
        <f>IF(NB28=0," ",VLOOKUP(NB28,PROTOKOL!$A:$E,5,))</f>
        <v xml:space="preserve"> </v>
      </c>
      <c r="NG28" s="82" t="str">
        <f t="shared" si="143"/>
        <v xml:space="preserve"> </v>
      </c>
      <c r="NH28" s="65">
        <f t="shared" si="144"/>
        <v>0</v>
      </c>
      <c r="NI28" s="82" t="str">
        <f t="shared" si="145"/>
        <v xml:space="preserve"> </v>
      </c>
      <c r="NJ28" s="117"/>
      <c r="NK28" s="207">
        <v>2</v>
      </c>
      <c r="NL28" s="226"/>
      <c r="NM28" s="61" t="str">
        <f>IF(NO28=0," ",VLOOKUP(NO28,PROTOKOL!$A:$F,6))</f>
        <v xml:space="preserve"> </v>
      </c>
      <c r="NN28" s="62"/>
      <c r="NO28" s="62"/>
      <c r="NP28" s="62"/>
      <c r="NQ28" s="63" t="str">
        <f>IF(NO28=0," ",(VLOOKUP(NO28,PROTOKOL!$A$1:$E$28,2))*NP28)</f>
        <v xml:space="preserve"> </v>
      </c>
      <c r="NR28" s="64" t="str">
        <f t="shared" si="54"/>
        <v xml:space="preserve"> </v>
      </c>
      <c r="NS28" s="65" t="str">
        <f>IF(NO28=0," ",VLOOKUP(NO28,PROTOKOL!$A:$E,5,))</f>
        <v xml:space="preserve"> </v>
      </c>
      <c r="NT28" s="65"/>
      <c r="NU28" s="82" t="str">
        <f t="shared" si="147"/>
        <v xml:space="preserve"> </v>
      </c>
      <c r="NV28" s="61" t="str">
        <f>IF(NX28=0," ",VLOOKUP(NX28,PROTOKOL!$A:$F,6))</f>
        <v xml:space="preserve"> </v>
      </c>
      <c r="NW28" s="66"/>
      <c r="NX28" s="66"/>
      <c r="NY28" s="62"/>
      <c r="NZ28" s="63" t="str">
        <f>IF(NX28=0," ",(VLOOKUP(NX28,PROTOKOL!$A$1:$E$28,2))*NY28)</f>
        <v xml:space="preserve"> </v>
      </c>
      <c r="OA28" s="64" t="str">
        <f t="shared" si="55"/>
        <v xml:space="preserve"> </v>
      </c>
      <c r="OB28" s="65" t="str">
        <f>IF(NX28=0," ",VLOOKUP(NX28,PROTOKOL!$A:$E,5,))</f>
        <v xml:space="preserve"> </v>
      </c>
      <c r="OC28" s="82" t="str">
        <f t="shared" si="148"/>
        <v xml:space="preserve"> </v>
      </c>
      <c r="OD28" s="65">
        <f t="shared" si="149"/>
        <v>0</v>
      </c>
      <c r="OE28" s="82" t="str">
        <f t="shared" si="150"/>
        <v xml:space="preserve"> </v>
      </c>
      <c r="OF28" s="117"/>
      <c r="OG28" s="207">
        <v>2</v>
      </c>
      <c r="OH28" s="226"/>
      <c r="OI28" s="61" t="str">
        <f>IF(OK28=0," ",VLOOKUP(OK28,PROTOKOL!$A:$F,6))</f>
        <v xml:space="preserve"> </v>
      </c>
      <c r="OJ28" s="62"/>
      <c r="OK28" s="62"/>
      <c r="OL28" s="62"/>
      <c r="OM28" s="63" t="str">
        <f>IF(OK28=0," ",(VLOOKUP(OK28,PROTOKOL!$A$1:$E$28,2))*OL28)</f>
        <v xml:space="preserve"> </v>
      </c>
      <c r="ON28" s="64" t="str">
        <f t="shared" si="56"/>
        <v xml:space="preserve"> </v>
      </c>
      <c r="OO28" s="65" t="str">
        <f>IF(OK28=0," ",VLOOKUP(OK28,PROTOKOL!$A:$E,5,))</f>
        <v xml:space="preserve"> </v>
      </c>
      <c r="OP28" s="65"/>
      <c r="OQ28" s="82" t="str">
        <f t="shared" si="152"/>
        <v xml:space="preserve"> </v>
      </c>
      <c r="OR28" s="61" t="str">
        <f>IF(OT28=0," ",VLOOKUP(OT28,PROTOKOL!$A:$F,6))</f>
        <v xml:space="preserve"> </v>
      </c>
      <c r="OS28" s="66"/>
      <c r="OT28" s="66"/>
      <c r="OU28" s="62"/>
      <c r="OV28" s="63" t="str">
        <f>IF(OT28=0," ",(VLOOKUP(OT28,PROTOKOL!$A$1:$E$28,2))*OU28)</f>
        <v xml:space="preserve"> </v>
      </c>
      <c r="OW28" s="64" t="str">
        <f t="shared" si="57"/>
        <v xml:space="preserve"> </v>
      </c>
      <c r="OX28" s="65" t="str">
        <f>IF(OT28=0," ",VLOOKUP(OT28,PROTOKOL!$A:$E,5,))</f>
        <v xml:space="preserve"> </v>
      </c>
      <c r="OY28" s="82" t="str">
        <f t="shared" si="153"/>
        <v xml:space="preserve"> </v>
      </c>
      <c r="OZ28" s="65">
        <f t="shared" si="154"/>
        <v>0</v>
      </c>
      <c r="PA28" s="82" t="str">
        <f t="shared" si="155"/>
        <v xml:space="preserve"> </v>
      </c>
      <c r="PB28" s="117"/>
      <c r="PC28" s="207">
        <v>2</v>
      </c>
      <c r="PD28" s="226"/>
      <c r="PE28" s="61" t="str">
        <f>IF(PG28=0," ",VLOOKUP(PG28,PROTOKOL!$A:$F,6))</f>
        <v xml:space="preserve"> </v>
      </c>
      <c r="PF28" s="62"/>
      <c r="PG28" s="62"/>
      <c r="PH28" s="62"/>
      <c r="PI28" s="63" t="str">
        <f>IF(PG28=0," ",(VLOOKUP(PG28,PROTOKOL!$A$1:$E$28,2))*PH28)</f>
        <v xml:space="preserve"> </v>
      </c>
      <c r="PJ28" s="64" t="str">
        <f t="shared" si="58"/>
        <v xml:space="preserve"> </v>
      </c>
      <c r="PK28" s="65" t="str">
        <f>IF(PG28=0," ",VLOOKUP(PG28,PROTOKOL!$A:$E,5,))</f>
        <v xml:space="preserve"> </v>
      </c>
      <c r="PL28" s="65"/>
      <c r="PM28" s="82" t="str">
        <f t="shared" si="157"/>
        <v xml:space="preserve"> </v>
      </c>
      <c r="PN28" s="61" t="str">
        <f>IF(PP28=0," ",VLOOKUP(PP28,PROTOKOL!$A:$F,6))</f>
        <v xml:space="preserve"> </v>
      </c>
      <c r="PO28" s="66"/>
      <c r="PP28" s="66"/>
      <c r="PQ28" s="62"/>
      <c r="PR28" s="63" t="str">
        <f>IF(PP28=0," ",(VLOOKUP(PP28,PROTOKOL!$A$1:$E$28,2))*PQ28)</f>
        <v xml:space="preserve"> </v>
      </c>
      <c r="PS28" s="64" t="str">
        <f t="shared" si="59"/>
        <v xml:space="preserve"> </v>
      </c>
      <c r="PT28" s="65" t="str">
        <f>IF(PP28=0," ",VLOOKUP(PP28,PROTOKOL!$A:$E,5,))</f>
        <v xml:space="preserve"> </v>
      </c>
      <c r="PU28" s="82" t="str">
        <f t="shared" si="158"/>
        <v xml:space="preserve"> </v>
      </c>
      <c r="PV28" s="65">
        <f t="shared" si="159"/>
        <v>0</v>
      </c>
      <c r="PW28" s="82" t="str">
        <f t="shared" si="160"/>
        <v xml:space="preserve"> </v>
      </c>
      <c r="PX28" s="117"/>
      <c r="PY28" s="207">
        <v>2</v>
      </c>
      <c r="PZ28" s="226"/>
      <c r="QA28" s="61" t="str">
        <f>IF(QC28=0," ",VLOOKUP(QC28,PROTOKOL!$A:$F,6))</f>
        <v xml:space="preserve"> </v>
      </c>
      <c r="QB28" s="62"/>
      <c r="QC28" s="62"/>
      <c r="QD28" s="62"/>
      <c r="QE28" s="63" t="str">
        <f>IF(QC28=0," ",(VLOOKUP(QC28,PROTOKOL!$A$1:$E$28,2))*QD28)</f>
        <v xml:space="preserve"> </v>
      </c>
      <c r="QF28" s="64" t="str">
        <f t="shared" si="60"/>
        <v xml:space="preserve"> </v>
      </c>
      <c r="QG28" s="65" t="str">
        <f>IF(QC28=0," ",VLOOKUP(QC28,PROTOKOL!$A:$E,5,))</f>
        <v xml:space="preserve"> </v>
      </c>
      <c r="QH28" s="65"/>
      <c r="QI28" s="82" t="str">
        <f t="shared" si="162"/>
        <v xml:space="preserve"> </v>
      </c>
      <c r="QJ28" s="61" t="str">
        <f>IF(QL28=0," ",VLOOKUP(QL28,PROTOKOL!$A:$F,6))</f>
        <v xml:space="preserve"> </v>
      </c>
      <c r="QK28" s="66"/>
      <c r="QL28" s="66"/>
      <c r="QM28" s="62"/>
      <c r="QN28" s="63" t="str">
        <f>IF(QL28=0," ",(VLOOKUP(QL28,PROTOKOL!$A$1:$E$28,2))*QM28)</f>
        <v xml:space="preserve"> </v>
      </c>
      <c r="QO28" s="64" t="str">
        <f t="shared" si="61"/>
        <v xml:space="preserve"> </v>
      </c>
      <c r="QP28" s="65" t="str">
        <f>IF(QL28=0," ",VLOOKUP(QL28,PROTOKOL!$A:$E,5,))</f>
        <v xml:space="preserve"> </v>
      </c>
      <c r="QQ28" s="82" t="str">
        <f t="shared" si="163"/>
        <v xml:space="preserve"> </v>
      </c>
      <c r="QR28" s="65">
        <f t="shared" si="164"/>
        <v>0</v>
      </c>
      <c r="QS28" s="82" t="str">
        <f t="shared" si="165"/>
        <v xml:space="preserve"> </v>
      </c>
      <c r="QT28" s="117"/>
      <c r="QU28" s="207">
        <v>2</v>
      </c>
      <c r="QV28" s="226"/>
      <c r="QW28" s="61" t="str">
        <f>IF(QY28=0," ",VLOOKUP(QY28,PROTOKOL!$A:$F,6))</f>
        <v xml:space="preserve"> </v>
      </c>
      <c r="QX28" s="62"/>
      <c r="QY28" s="62"/>
      <c r="QZ28" s="62"/>
      <c r="RA28" s="63" t="str">
        <f>IF(QY28=0," ",(VLOOKUP(QY28,PROTOKOL!$A$1:$E$28,2))*QZ28)</f>
        <v xml:space="preserve"> </v>
      </c>
      <c r="RB28" s="64" t="str">
        <f t="shared" si="62"/>
        <v xml:space="preserve"> </v>
      </c>
      <c r="RC28" s="65" t="str">
        <f>IF(QY28=0," ",VLOOKUP(QY28,PROTOKOL!$A:$E,5,))</f>
        <v xml:space="preserve"> </v>
      </c>
      <c r="RD28" s="65"/>
      <c r="RE28" s="82" t="str">
        <f t="shared" si="167"/>
        <v xml:space="preserve"> </v>
      </c>
      <c r="RF28" s="61" t="str">
        <f>IF(RH28=0," ",VLOOKUP(RH28,PROTOKOL!$A:$F,6))</f>
        <v xml:space="preserve"> </v>
      </c>
      <c r="RG28" s="66"/>
      <c r="RH28" s="66"/>
      <c r="RI28" s="62"/>
      <c r="RJ28" s="63" t="str">
        <f>IF(RH28=0," ",(VLOOKUP(RH28,PROTOKOL!$A$1:$E$28,2))*RI28)</f>
        <v xml:space="preserve"> </v>
      </c>
      <c r="RK28" s="64" t="str">
        <f t="shared" si="63"/>
        <v xml:space="preserve"> </v>
      </c>
      <c r="RL28" s="65" t="str">
        <f>IF(RH28=0," ",VLOOKUP(RH28,PROTOKOL!$A:$E,5,))</f>
        <v xml:space="preserve"> </v>
      </c>
      <c r="RM28" s="82" t="str">
        <f t="shared" si="168"/>
        <v xml:space="preserve"> </v>
      </c>
      <c r="RN28" s="65">
        <f t="shared" si="169"/>
        <v>0</v>
      </c>
      <c r="RO28" s="82" t="str">
        <f t="shared" si="170"/>
        <v xml:space="preserve"> </v>
      </c>
      <c r="RP28" s="117"/>
    </row>
    <row r="29" spans="1:484" ht="14.4" thickBot="1">
      <c r="A29" s="207">
        <v>3</v>
      </c>
      <c r="B29" s="225">
        <v>3</v>
      </c>
      <c r="C29" s="61" t="str">
        <f>IF(E29=0," ",VLOOKUP(E29,PROTOKOL!$A:$F,6))</f>
        <v xml:space="preserve"> </v>
      </c>
      <c r="D29" s="62"/>
      <c r="E29" s="62"/>
      <c r="F29" s="62"/>
      <c r="G29" s="63" t="str">
        <f>IF(E29=0," ",(VLOOKUP(E29,PROTOKOL!$A$1:$E$28,2))*F29)</f>
        <v xml:space="preserve"> </v>
      </c>
      <c r="H29" s="64" t="str">
        <f t="shared" si="20"/>
        <v xml:space="preserve"> </v>
      </c>
      <c r="I29" s="65" t="str">
        <f>IF(E29=0," ",VLOOKUP(E29,PROTOKOL!$A:$E,5,))</f>
        <v xml:space="preserve"> </v>
      </c>
      <c r="J29" s="65"/>
      <c r="K29" s="82" t="str">
        <f t="shared" si="64"/>
        <v xml:space="preserve"> </v>
      </c>
      <c r="L29" s="61" t="str">
        <f>IF(N29=0," ",VLOOKUP(N29,PROTOKOL!$A:$F,6))</f>
        <v xml:space="preserve"> </v>
      </c>
      <c r="M29" s="66"/>
      <c r="N29" s="66"/>
      <c r="O29" s="62"/>
      <c r="P29" s="63" t="str">
        <f>IF(N29=0," ",(VLOOKUP(N29,PROTOKOL!$A$1:$E$28,2))*O29)</f>
        <v xml:space="preserve"> </v>
      </c>
      <c r="Q29" s="64" t="str">
        <f t="shared" si="21"/>
        <v xml:space="preserve"> </v>
      </c>
      <c r="R29" s="65" t="str">
        <f>IF(N29=0," ",VLOOKUP(N29,PROTOKOL!$A:$E,5,))</f>
        <v xml:space="preserve"> </v>
      </c>
      <c r="S29" s="82" t="str">
        <f t="shared" si="65"/>
        <v xml:space="preserve"> </v>
      </c>
      <c r="T29" s="65">
        <f t="shared" si="66"/>
        <v>0</v>
      </c>
      <c r="U29" s="82" t="str">
        <f t="shared" si="67"/>
        <v xml:space="preserve"> </v>
      </c>
      <c r="V29" s="117"/>
      <c r="W29" s="207">
        <v>3</v>
      </c>
      <c r="X29" s="225">
        <v>3</v>
      </c>
      <c r="Y29" s="61" t="str">
        <f>IF(AA29=0," ",VLOOKUP(AA29,PROTOKOL!$A:$F,6))</f>
        <v xml:space="preserve"> </v>
      </c>
      <c r="Z29" s="62"/>
      <c r="AA29" s="62"/>
      <c r="AB29" s="62"/>
      <c r="AC29" s="63" t="str">
        <f>IF(AA29=0," ",(VLOOKUP(AA29,PROTOKOL!$A$1:$E$28,2))*AB29)</f>
        <v xml:space="preserve"> </v>
      </c>
      <c r="AD29" s="64" t="str">
        <f t="shared" si="22"/>
        <v xml:space="preserve"> </v>
      </c>
      <c r="AE29" s="65" t="str">
        <f>IF(AA29=0," ",VLOOKUP(AA29,PROTOKOL!$A:$E,5,))</f>
        <v xml:space="preserve"> </v>
      </c>
      <c r="AF29" s="65"/>
      <c r="AG29" s="82" t="str">
        <f t="shared" si="68"/>
        <v xml:space="preserve"> </v>
      </c>
      <c r="AH29" s="61" t="str">
        <f>IF(AJ29=0," ",VLOOKUP(AJ29,PROTOKOL!$A:$F,6))</f>
        <v xml:space="preserve"> </v>
      </c>
      <c r="AI29" s="66"/>
      <c r="AJ29" s="66"/>
      <c r="AK29" s="62"/>
      <c r="AL29" s="63" t="str">
        <f>IF(AJ29=0," ",(VLOOKUP(AJ29,PROTOKOL!$A$1:$E$28,2))*AK29)</f>
        <v xml:space="preserve"> </v>
      </c>
      <c r="AM29" s="64" t="str">
        <f t="shared" si="23"/>
        <v xml:space="preserve"> </v>
      </c>
      <c r="AN29" s="65" t="str">
        <f>IF(AJ29=0," ",VLOOKUP(AJ29,PROTOKOL!$A:$E,5,))</f>
        <v xml:space="preserve"> </v>
      </c>
      <c r="AO29" s="82" t="str">
        <f t="shared" si="69"/>
        <v xml:space="preserve"> </v>
      </c>
      <c r="AP29" s="65">
        <f t="shared" si="70"/>
        <v>0</v>
      </c>
      <c r="AQ29" s="82" t="str">
        <f t="shared" si="71"/>
        <v xml:space="preserve"> </v>
      </c>
      <c r="AR29" s="117"/>
      <c r="AS29" s="207">
        <v>3</v>
      </c>
      <c r="AT29" s="225">
        <v>3</v>
      </c>
      <c r="AU29" s="61" t="str">
        <f>IF(AW29=0," ",VLOOKUP(AW29,PROTOKOL!$A:$F,6))</f>
        <v xml:space="preserve"> </v>
      </c>
      <c r="AV29" s="62"/>
      <c r="AW29" s="62"/>
      <c r="AX29" s="62"/>
      <c r="AY29" s="63" t="str">
        <f>IF(AW29=0," ",(VLOOKUP(AW29,PROTOKOL!$A$1:$E$28,2))*AX29)</f>
        <v xml:space="preserve"> </v>
      </c>
      <c r="AZ29" s="64" t="str">
        <f t="shared" si="24"/>
        <v xml:space="preserve"> </v>
      </c>
      <c r="BA29" s="65" t="str">
        <f>IF(AW29=0," ",VLOOKUP(AW29,PROTOKOL!$A:$E,5,))</f>
        <v xml:space="preserve"> </v>
      </c>
      <c r="BB29" s="65"/>
      <c r="BC29" s="82" t="str">
        <f t="shared" si="72"/>
        <v xml:space="preserve"> </v>
      </c>
      <c r="BD29" s="61" t="str">
        <f>IF(BF29=0," ",VLOOKUP(BF29,PROTOKOL!$A:$F,6))</f>
        <v xml:space="preserve"> </v>
      </c>
      <c r="BE29" s="66"/>
      <c r="BF29" s="66"/>
      <c r="BG29" s="62"/>
      <c r="BH29" s="63" t="str">
        <f>IF(BF29=0," ",(VLOOKUP(BF29,PROTOKOL!$A$1:$E$28,2))*BG29)</f>
        <v xml:space="preserve"> </v>
      </c>
      <c r="BI29" s="64" t="str">
        <f t="shared" si="25"/>
        <v xml:space="preserve"> </v>
      </c>
      <c r="BJ29" s="65" t="str">
        <f>IF(BF29=0," ",VLOOKUP(BF29,PROTOKOL!$A:$E,5,))</f>
        <v xml:space="preserve"> </v>
      </c>
      <c r="BK29" s="82" t="str">
        <f t="shared" si="73"/>
        <v xml:space="preserve"> </v>
      </c>
      <c r="BL29" s="65">
        <f t="shared" si="74"/>
        <v>0</v>
      </c>
      <c r="BM29" s="82" t="str">
        <f t="shared" si="75"/>
        <v xml:space="preserve"> </v>
      </c>
      <c r="BN29" s="117"/>
      <c r="BO29" s="207">
        <v>3</v>
      </c>
      <c r="BP29" s="225">
        <v>3</v>
      </c>
      <c r="BQ29" s="61" t="str">
        <f>IF(BS29=0," ",VLOOKUP(BS29,PROTOKOL!$A:$F,6))</f>
        <v xml:space="preserve"> </v>
      </c>
      <c r="BR29" s="62"/>
      <c r="BS29" s="62"/>
      <c r="BT29" s="62"/>
      <c r="BU29" s="63" t="str">
        <f>IF(BS29=0," ",(VLOOKUP(BS29,PROTOKOL!$A$1:$E$28,2))*BT29)</f>
        <v xml:space="preserve"> </v>
      </c>
      <c r="BV29" s="64" t="str">
        <f t="shared" si="26"/>
        <v xml:space="preserve"> </v>
      </c>
      <c r="BW29" s="65" t="str">
        <f>IF(BS29=0," ",VLOOKUP(BS29,PROTOKOL!$A:$E,5,))</f>
        <v xml:space="preserve"> </v>
      </c>
      <c r="BX29" s="65"/>
      <c r="BY29" s="82" t="str">
        <f t="shared" si="77"/>
        <v xml:space="preserve"> </v>
      </c>
      <c r="BZ29" s="61" t="str">
        <f>IF(CB29=0," ",VLOOKUP(CB29,PROTOKOL!$A:$F,6))</f>
        <v xml:space="preserve"> </v>
      </c>
      <c r="CA29" s="66"/>
      <c r="CB29" s="66"/>
      <c r="CC29" s="62"/>
      <c r="CD29" s="63" t="str">
        <f>IF(CB29=0," ",(VLOOKUP(CB29,PROTOKOL!$A$1:$E$28,2))*CC29)</f>
        <v xml:space="preserve"> </v>
      </c>
      <c r="CE29" s="64" t="str">
        <f t="shared" si="27"/>
        <v xml:space="preserve"> </v>
      </c>
      <c r="CF29" s="65" t="str">
        <f>IF(CB29=0," ",VLOOKUP(CB29,PROTOKOL!$A:$E,5,))</f>
        <v xml:space="preserve"> </v>
      </c>
      <c r="CG29" s="82" t="str">
        <f t="shared" si="78"/>
        <v xml:space="preserve"> </v>
      </c>
      <c r="CH29" s="65">
        <f t="shared" si="79"/>
        <v>0</v>
      </c>
      <c r="CI29" s="82" t="str">
        <f t="shared" si="80"/>
        <v xml:space="preserve"> </v>
      </c>
      <c r="CJ29" s="117"/>
      <c r="CK29" s="207">
        <v>3</v>
      </c>
      <c r="CL29" s="225">
        <v>3</v>
      </c>
      <c r="CM29" s="61" t="str">
        <f>IF(CO29=0," ",VLOOKUP(CO29,PROTOKOL!$A:$F,6))</f>
        <v xml:space="preserve"> </v>
      </c>
      <c r="CN29" s="62"/>
      <c r="CO29" s="62"/>
      <c r="CP29" s="62"/>
      <c r="CQ29" s="63" t="str">
        <f>IF(CO29=0," ",(VLOOKUP(CO29,PROTOKOL!$A$1:$E$28,2))*CP29)</f>
        <v xml:space="preserve"> </v>
      </c>
      <c r="CR29" s="64" t="str">
        <f t="shared" si="28"/>
        <v xml:space="preserve"> </v>
      </c>
      <c r="CS29" s="65" t="str">
        <f>IF(CO29=0," ",VLOOKUP(CO29,PROTOKOL!$A:$E,5,))</f>
        <v xml:space="preserve"> </v>
      </c>
      <c r="CT29" s="65"/>
      <c r="CU29" s="82" t="str">
        <f t="shared" si="82"/>
        <v xml:space="preserve"> </v>
      </c>
      <c r="CV29" s="61" t="str">
        <f>IF(CX29=0," ",VLOOKUP(CX29,PROTOKOL!$A:$F,6))</f>
        <v xml:space="preserve"> </v>
      </c>
      <c r="CW29" s="66"/>
      <c r="CX29" s="66"/>
      <c r="CY29" s="62"/>
      <c r="CZ29" s="63" t="str">
        <f>IF(CX29=0," ",(VLOOKUP(CX29,PROTOKOL!$A$1:$E$28,2))*CY29)</f>
        <v xml:space="preserve"> </v>
      </c>
      <c r="DA29" s="64" t="str">
        <f t="shared" si="29"/>
        <v xml:space="preserve"> </v>
      </c>
      <c r="DB29" s="65" t="str">
        <f>IF(CX29=0," ",VLOOKUP(CX29,PROTOKOL!$A:$E,5,))</f>
        <v xml:space="preserve"> </v>
      </c>
      <c r="DC29" s="82" t="str">
        <f t="shared" si="83"/>
        <v xml:space="preserve"> </v>
      </c>
      <c r="DD29" s="65">
        <f t="shared" si="84"/>
        <v>0</v>
      </c>
      <c r="DE29" s="82" t="str">
        <f t="shared" si="85"/>
        <v xml:space="preserve"> </v>
      </c>
      <c r="DF29" s="117"/>
      <c r="DG29" s="207">
        <v>3</v>
      </c>
      <c r="DH29" s="225">
        <v>3</v>
      </c>
      <c r="DI29" s="61" t="str">
        <f>IF(DK29=0," ",VLOOKUP(DK29,PROTOKOL!$A:$F,6))</f>
        <v xml:space="preserve"> </v>
      </c>
      <c r="DJ29" s="62"/>
      <c r="DK29" s="62"/>
      <c r="DL29" s="62"/>
      <c r="DM29" s="63" t="str">
        <f>IF(DK29=0," ",(VLOOKUP(DK29,PROTOKOL!$A$1:$E$28,2))*DL29)</f>
        <v xml:space="preserve"> </v>
      </c>
      <c r="DN29" s="64" t="str">
        <f t="shared" si="30"/>
        <v xml:space="preserve"> </v>
      </c>
      <c r="DO29" s="65" t="str">
        <f>IF(DK29=0," ",VLOOKUP(DK29,PROTOKOL!$A:$E,5,))</f>
        <v xml:space="preserve"> </v>
      </c>
      <c r="DP29" s="65"/>
      <c r="DQ29" s="82" t="str">
        <f t="shared" si="87"/>
        <v xml:space="preserve"> </v>
      </c>
      <c r="DR29" s="61" t="str">
        <f>IF(DT29=0," ",VLOOKUP(DT29,PROTOKOL!$A:$F,6))</f>
        <v xml:space="preserve"> </v>
      </c>
      <c r="DS29" s="66"/>
      <c r="DT29" s="66"/>
      <c r="DU29" s="62"/>
      <c r="DV29" s="63" t="str">
        <f>IF(DT29=0," ",(VLOOKUP(DT29,PROTOKOL!$A$1:$E$28,2))*DU29)</f>
        <v xml:space="preserve"> </v>
      </c>
      <c r="DW29" s="64" t="str">
        <f t="shared" si="31"/>
        <v xml:space="preserve"> </v>
      </c>
      <c r="DX29" s="65" t="str">
        <f>IF(DT29=0," ",VLOOKUP(DT29,PROTOKOL!$A:$E,5,))</f>
        <v xml:space="preserve"> </v>
      </c>
      <c r="DY29" s="82" t="str">
        <f t="shared" si="88"/>
        <v xml:space="preserve"> </v>
      </c>
      <c r="DZ29" s="65">
        <f t="shared" si="89"/>
        <v>0</v>
      </c>
      <c r="EA29" s="82" t="str">
        <f t="shared" si="90"/>
        <v xml:space="preserve"> </v>
      </c>
      <c r="EB29" s="117"/>
      <c r="EC29" s="207">
        <v>3</v>
      </c>
      <c r="ED29" s="225">
        <v>3</v>
      </c>
      <c r="EE29" s="61" t="str">
        <f>IF(EG29=0," ",VLOOKUP(EG29,PROTOKOL!$A:$F,6))</f>
        <v xml:space="preserve"> </v>
      </c>
      <c r="EF29" s="62"/>
      <c r="EG29" s="62"/>
      <c r="EH29" s="62"/>
      <c r="EI29" s="63" t="str">
        <f>IF(EG29=0," ",(VLOOKUP(EG29,PROTOKOL!$A$1:$E$28,2))*EH29)</f>
        <v xml:space="preserve"> </v>
      </c>
      <c r="EJ29" s="64" t="str">
        <f t="shared" si="32"/>
        <v xml:space="preserve"> </v>
      </c>
      <c r="EK29" s="65" t="str">
        <f>IF(EG29=0," ",VLOOKUP(EG29,PROTOKOL!$A:$E,5,))</f>
        <v xml:space="preserve"> </v>
      </c>
      <c r="EL29" s="65"/>
      <c r="EM29" s="82" t="str">
        <f t="shared" si="92"/>
        <v xml:space="preserve"> </v>
      </c>
      <c r="EN29" s="61" t="str">
        <f>IF(EP29=0," ",VLOOKUP(EP29,PROTOKOL!$A:$F,6))</f>
        <v xml:space="preserve"> </v>
      </c>
      <c r="EO29" s="66"/>
      <c r="EP29" s="66"/>
      <c r="EQ29" s="62"/>
      <c r="ER29" s="63" t="str">
        <f>IF(EP29=0," ",(VLOOKUP(EP29,PROTOKOL!$A$1:$E$28,2))*EQ29)</f>
        <v xml:space="preserve"> </v>
      </c>
      <c r="ES29" s="64" t="str">
        <f t="shared" si="33"/>
        <v xml:space="preserve"> </v>
      </c>
      <c r="ET29" s="65" t="str">
        <f>IF(EP29=0," ",VLOOKUP(EP29,PROTOKOL!$A:$E,5,))</f>
        <v xml:space="preserve"> </v>
      </c>
      <c r="EU29" s="82" t="str">
        <f t="shared" si="93"/>
        <v xml:space="preserve"> </v>
      </c>
      <c r="EV29" s="65">
        <f t="shared" si="94"/>
        <v>0</v>
      </c>
      <c r="EW29" s="82" t="str">
        <f t="shared" si="95"/>
        <v xml:space="preserve"> </v>
      </c>
      <c r="EX29" s="117"/>
      <c r="EY29" s="207">
        <v>3</v>
      </c>
      <c r="EZ29" s="225">
        <v>3</v>
      </c>
      <c r="FA29" s="61" t="str">
        <f>IF(FC29=0," ",VLOOKUP(FC29,PROTOKOL!$A:$F,6))</f>
        <v xml:space="preserve"> </v>
      </c>
      <c r="FB29" s="62"/>
      <c r="FC29" s="62"/>
      <c r="FD29" s="62"/>
      <c r="FE29" s="63" t="str">
        <f>IF(FC29=0," ",(VLOOKUP(FC29,PROTOKOL!$A$1:$E$28,2))*FD29)</f>
        <v xml:space="preserve"> </v>
      </c>
      <c r="FF29" s="64" t="str">
        <f t="shared" si="34"/>
        <v xml:space="preserve"> </v>
      </c>
      <c r="FG29" s="65" t="str">
        <f>IF(FC29=0," ",VLOOKUP(FC29,PROTOKOL!$A:$E,5,))</f>
        <v xml:space="preserve"> </v>
      </c>
      <c r="FH29" s="65"/>
      <c r="FI29" s="82" t="str">
        <f t="shared" si="97"/>
        <v xml:space="preserve"> </v>
      </c>
      <c r="FJ29" s="61" t="str">
        <f>IF(FL29=0," ",VLOOKUP(FL29,PROTOKOL!$A:$F,6))</f>
        <v xml:space="preserve"> </v>
      </c>
      <c r="FK29" s="66"/>
      <c r="FL29" s="66"/>
      <c r="FM29" s="62"/>
      <c r="FN29" s="63" t="str">
        <f>IF(FL29=0," ",(VLOOKUP(FL29,PROTOKOL!$A$1:$E$28,2))*FM29)</f>
        <v xml:space="preserve"> </v>
      </c>
      <c r="FO29" s="64" t="str">
        <f t="shared" si="35"/>
        <v xml:space="preserve"> </v>
      </c>
      <c r="FP29" s="65" t="str">
        <f>IF(FL29=0," ",VLOOKUP(FL29,PROTOKOL!$A:$E,5,))</f>
        <v xml:space="preserve"> </v>
      </c>
      <c r="FQ29" s="82" t="str">
        <f t="shared" si="98"/>
        <v xml:space="preserve"> </v>
      </c>
      <c r="FR29" s="65">
        <f t="shared" si="99"/>
        <v>0</v>
      </c>
      <c r="FS29" s="82" t="str">
        <f t="shared" si="100"/>
        <v xml:space="preserve"> </v>
      </c>
      <c r="FT29" s="117"/>
      <c r="FU29" s="207">
        <v>3</v>
      </c>
      <c r="FV29" s="225">
        <v>3</v>
      </c>
      <c r="FW29" s="61" t="str">
        <f>IF(FY29=0," ",VLOOKUP(FY29,PROTOKOL!$A:$F,6))</f>
        <v xml:space="preserve"> </v>
      </c>
      <c r="FX29" s="62"/>
      <c r="FY29" s="62"/>
      <c r="FZ29" s="62"/>
      <c r="GA29" s="63" t="str">
        <f>IF(FY29=0," ",(VLOOKUP(FY29,PROTOKOL!$A$1:$E$28,2))*FZ29)</f>
        <v xml:space="preserve"> </v>
      </c>
      <c r="GB29" s="64" t="str">
        <f t="shared" si="36"/>
        <v xml:space="preserve"> </v>
      </c>
      <c r="GC29" s="65" t="str">
        <f>IF(FY29=0," ",VLOOKUP(FY29,PROTOKOL!$A:$E,5,))</f>
        <v xml:space="preserve"> </v>
      </c>
      <c r="GD29" s="65"/>
      <c r="GE29" s="82" t="str">
        <f t="shared" si="102"/>
        <v xml:space="preserve"> </v>
      </c>
      <c r="GF29" s="61" t="str">
        <f>IF(GH29=0," ",VLOOKUP(GH29,PROTOKOL!$A:$F,6))</f>
        <v xml:space="preserve"> </v>
      </c>
      <c r="GG29" s="66"/>
      <c r="GH29" s="66"/>
      <c r="GI29" s="62"/>
      <c r="GJ29" s="63" t="str">
        <f>IF(GH29=0," ",(VLOOKUP(GH29,PROTOKOL!$A$1:$E$28,2))*GI29)</f>
        <v xml:space="preserve"> </v>
      </c>
      <c r="GK29" s="64" t="str">
        <f t="shared" si="37"/>
        <v xml:space="preserve"> </v>
      </c>
      <c r="GL29" s="65" t="str">
        <f>IF(GH29=0," ",VLOOKUP(GH29,PROTOKOL!$A:$E,5,))</f>
        <v xml:space="preserve"> </v>
      </c>
      <c r="GM29" s="82" t="str">
        <f t="shared" si="103"/>
        <v xml:space="preserve"> </v>
      </c>
      <c r="GN29" s="65">
        <f t="shared" si="104"/>
        <v>0</v>
      </c>
      <c r="GO29" s="82" t="str">
        <f t="shared" si="105"/>
        <v xml:space="preserve"> </v>
      </c>
      <c r="GP29" s="117"/>
      <c r="GQ29" s="207">
        <v>3</v>
      </c>
      <c r="GR29" s="225">
        <v>3</v>
      </c>
      <c r="GS29" s="61" t="str">
        <f>IF(GU29=0," ",VLOOKUP(GU29,PROTOKOL!$A:$F,6))</f>
        <v xml:space="preserve"> </v>
      </c>
      <c r="GT29" s="62"/>
      <c r="GU29" s="62"/>
      <c r="GV29" s="62"/>
      <c r="GW29" s="63" t="str">
        <f>IF(GU29=0," ",(VLOOKUP(GU29,PROTOKOL!$A$1:$E$28,2))*GV29)</f>
        <v xml:space="preserve"> </v>
      </c>
      <c r="GX29" s="64" t="str">
        <f t="shared" si="38"/>
        <v xml:space="preserve"> </v>
      </c>
      <c r="GY29" s="65" t="str">
        <f>IF(GU29=0," ",VLOOKUP(GU29,PROTOKOL!$A:$E,5,))</f>
        <v xml:space="preserve"> </v>
      </c>
      <c r="GZ29" s="65"/>
      <c r="HA29" s="82" t="str">
        <f t="shared" si="107"/>
        <v xml:space="preserve"> </v>
      </c>
      <c r="HB29" s="61" t="str">
        <f>IF(HD29=0," ",VLOOKUP(HD29,PROTOKOL!$A:$F,6))</f>
        <v xml:space="preserve"> </v>
      </c>
      <c r="HC29" s="66"/>
      <c r="HD29" s="66"/>
      <c r="HE29" s="62"/>
      <c r="HF29" s="63" t="str">
        <f>IF(HD29=0," ",(VLOOKUP(HD29,PROTOKOL!$A$1:$E$28,2))*HE29)</f>
        <v xml:space="preserve"> </v>
      </c>
      <c r="HG29" s="64" t="str">
        <f t="shared" si="39"/>
        <v xml:space="preserve"> </v>
      </c>
      <c r="HH29" s="65" t="str">
        <f>IF(HD29=0," ",VLOOKUP(HD29,PROTOKOL!$A:$E,5,))</f>
        <v xml:space="preserve"> </v>
      </c>
      <c r="HI29" s="82" t="str">
        <f t="shared" si="108"/>
        <v xml:space="preserve"> </v>
      </c>
      <c r="HJ29" s="65">
        <f t="shared" si="109"/>
        <v>0</v>
      </c>
      <c r="HK29" s="82" t="str">
        <f t="shared" si="110"/>
        <v xml:space="preserve"> </v>
      </c>
      <c r="HL29" s="117"/>
      <c r="HM29" s="207">
        <v>3</v>
      </c>
      <c r="HN29" s="225">
        <v>3</v>
      </c>
      <c r="HO29" s="61" t="str">
        <f>IF(HQ29=0," ",VLOOKUP(HQ29,PROTOKOL!$A:$F,6))</f>
        <v xml:space="preserve"> </v>
      </c>
      <c r="HP29" s="62"/>
      <c r="HQ29" s="62"/>
      <c r="HR29" s="62"/>
      <c r="HS29" s="63" t="str">
        <f>IF(HQ29=0," ",(VLOOKUP(HQ29,PROTOKOL!$A$1:$E$28,2))*HR29)</f>
        <v xml:space="preserve"> </v>
      </c>
      <c r="HT29" s="64" t="str">
        <f t="shared" si="40"/>
        <v xml:space="preserve"> </v>
      </c>
      <c r="HU29" s="65" t="str">
        <f>IF(HQ29=0," ",VLOOKUP(HQ29,PROTOKOL!$A:$E,5,))</f>
        <v xml:space="preserve"> </v>
      </c>
      <c r="HV29" s="65"/>
      <c r="HW29" s="82" t="str">
        <f t="shared" si="112"/>
        <v xml:space="preserve"> </v>
      </c>
      <c r="HX29" s="61" t="str">
        <f>IF(HZ29=0," ",VLOOKUP(HZ29,PROTOKOL!$A:$F,6))</f>
        <v xml:space="preserve"> </v>
      </c>
      <c r="HY29" s="66"/>
      <c r="HZ29" s="66"/>
      <c r="IA29" s="62"/>
      <c r="IB29" s="63" t="str">
        <f>IF(HZ29=0," ",(VLOOKUP(HZ29,PROTOKOL!$A$1:$E$28,2))*IA29)</f>
        <v xml:space="preserve"> </v>
      </c>
      <c r="IC29" s="64" t="str">
        <f t="shared" si="41"/>
        <v xml:space="preserve"> </v>
      </c>
      <c r="ID29" s="65" t="str">
        <f>IF(HZ29=0," ",VLOOKUP(HZ29,PROTOKOL!$A:$E,5,))</f>
        <v xml:space="preserve"> </v>
      </c>
      <c r="IE29" s="82" t="str">
        <f t="shared" si="113"/>
        <v xml:space="preserve"> </v>
      </c>
      <c r="IF29" s="65">
        <f t="shared" si="114"/>
        <v>0</v>
      </c>
      <c r="IG29" s="82" t="str">
        <f t="shared" si="115"/>
        <v xml:space="preserve"> </v>
      </c>
      <c r="IH29" s="117"/>
      <c r="II29" s="207">
        <v>3</v>
      </c>
      <c r="IJ29" s="225">
        <v>3</v>
      </c>
      <c r="IK29" s="61" t="str">
        <f>IF(IM29=0," ",VLOOKUP(IM29,PROTOKOL!$A:$F,6))</f>
        <v xml:space="preserve"> </v>
      </c>
      <c r="IL29" s="62"/>
      <c r="IM29" s="62"/>
      <c r="IN29" s="62"/>
      <c r="IO29" s="63" t="str">
        <f>IF(IM29=0," ",(VLOOKUP(IM29,PROTOKOL!$A$1:$E$28,2))*IN29)</f>
        <v xml:space="preserve"> </v>
      </c>
      <c r="IP29" s="64" t="str">
        <f t="shared" si="42"/>
        <v xml:space="preserve"> </v>
      </c>
      <c r="IQ29" s="65" t="str">
        <f>IF(IM29=0," ",VLOOKUP(IM29,PROTOKOL!$A:$E,5,))</f>
        <v xml:space="preserve"> </v>
      </c>
      <c r="IR29" s="65"/>
      <c r="IS29" s="82" t="str">
        <f t="shared" si="117"/>
        <v xml:space="preserve"> </v>
      </c>
      <c r="IT29" s="61" t="str">
        <f>IF(IV29=0," ",VLOOKUP(IV29,PROTOKOL!$A:$F,6))</f>
        <v xml:space="preserve"> </v>
      </c>
      <c r="IU29" s="66"/>
      <c r="IV29" s="66"/>
      <c r="IW29" s="62"/>
      <c r="IX29" s="63" t="str">
        <f>IF(IV29=0," ",(VLOOKUP(IV29,PROTOKOL!$A$1:$E$28,2))*IW29)</f>
        <v xml:space="preserve"> </v>
      </c>
      <c r="IY29" s="64" t="str">
        <f t="shared" si="43"/>
        <v xml:space="preserve"> </v>
      </c>
      <c r="IZ29" s="65" t="str">
        <f>IF(IV29=0," ",VLOOKUP(IV29,PROTOKOL!$A:$E,5,))</f>
        <v xml:space="preserve"> </v>
      </c>
      <c r="JA29" s="82" t="str">
        <f t="shared" si="118"/>
        <v xml:space="preserve"> </v>
      </c>
      <c r="JB29" s="65">
        <f t="shared" si="119"/>
        <v>0</v>
      </c>
      <c r="JC29" s="82" t="str">
        <f t="shared" si="120"/>
        <v xml:space="preserve"> </v>
      </c>
      <c r="JD29" s="117"/>
      <c r="JE29" s="207">
        <v>3</v>
      </c>
      <c r="JF29" s="225">
        <v>3</v>
      </c>
      <c r="JG29" s="61" t="str">
        <f>IF(JI29=0," ",VLOOKUP(JI29,PROTOKOL!$A:$F,6))</f>
        <v xml:space="preserve"> </v>
      </c>
      <c r="JH29" s="62"/>
      <c r="JI29" s="62"/>
      <c r="JJ29" s="62"/>
      <c r="JK29" s="63" t="str">
        <f>IF(JI29=0," ",(VLOOKUP(JI29,PROTOKOL!$A$1:$E$28,2))*JJ29)</f>
        <v xml:space="preserve"> </v>
      </c>
      <c r="JL29" s="64" t="str">
        <f t="shared" si="44"/>
        <v xml:space="preserve"> </v>
      </c>
      <c r="JM29" s="65" t="str">
        <f>IF(JI29=0," ",VLOOKUP(JI29,PROTOKOL!$A:$E,5,))</f>
        <v xml:space="preserve"> </v>
      </c>
      <c r="JN29" s="65"/>
      <c r="JO29" s="82" t="str">
        <f t="shared" si="122"/>
        <v xml:space="preserve"> </v>
      </c>
      <c r="JP29" s="61" t="str">
        <f>IF(JR29=0," ",VLOOKUP(JR29,PROTOKOL!$A:$F,6))</f>
        <v xml:space="preserve"> </v>
      </c>
      <c r="JQ29" s="66"/>
      <c r="JR29" s="66"/>
      <c r="JS29" s="62"/>
      <c r="JT29" s="63" t="str">
        <f>IF(JR29=0," ",(VLOOKUP(JR29,PROTOKOL!$A$1:$E$28,2))*JS29)</f>
        <v xml:space="preserve"> </v>
      </c>
      <c r="JU29" s="64" t="str">
        <f t="shared" si="45"/>
        <v xml:space="preserve"> </v>
      </c>
      <c r="JV29" s="65" t="str">
        <f>IF(JR29=0," ",VLOOKUP(JR29,PROTOKOL!$A:$E,5,))</f>
        <v xml:space="preserve"> </v>
      </c>
      <c r="JW29" s="82" t="str">
        <f t="shared" si="123"/>
        <v xml:space="preserve"> </v>
      </c>
      <c r="JX29" s="65">
        <f t="shared" si="124"/>
        <v>0</v>
      </c>
      <c r="JY29" s="82" t="str">
        <f t="shared" si="125"/>
        <v xml:space="preserve"> </v>
      </c>
      <c r="JZ29" s="117"/>
      <c r="KA29" s="207">
        <v>3</v>
      </c>
      <c r="KB29" s="225">
        <v>3</v>
      </c>
      <c r="KC29" s="61" t="str">
        <f>IF(KE29=0," ",VLOOKUP(KE29,PROTOKOL!$A:$F,6))</f>
        <v xml:space="preserve"> </v>
      </c>
      <c r="KD29" s="62"/>
      <c r="KE29" s="62"/>
      <c r="KF29" s="62"/>
      <c r="KG29" s="63" t="str">
        <f>IF(KE29=0," ",(VLOOKUP(KE29,PROTOKOL!$A$1:$E$28,2))*KF29)</f>
        <v xml:space="preserve"> </v>
      </c>
      <c r="KH29" s="64" t="str">
        <f t="shared" si="46"/>
        <v xml:space="preserve"> </v>
      </c>
      <c r="KI29" s="65" t="str">
        <f>IF(KE29=0," ",VLOOKUP(KE29,PROTOKOL!$A:$E,5,))</f>
        <v xml:space="preserve"> </v>
      </c>
      <c r="KJ29" s="65"/>
      <c r="KK29" s="82" t="str">
        <f t="shared" si="127"/>
        <v xml:space="preserve"> </v>
      </c>
      <c r="KL29" s="61" t="str">
        <f>IF(KN29=0," ",VLOOKUP(KN29,PROTOKOL!$A:$F,6))</f>
        <v xml:space="preserve"> </v>
      </c>
      <c r="KM29" s="66"/>
      <c r="KN29" s="66"/>
      <c r="KO29" s="62"/>
      <c r="KP29" s="63" t="str">
        <f>IF(KN29=0," ",(VLOOKUP(KN29,PROTOKOL!$A$1:$E$28,2))*KO29)</f>
        <v xml:space="preserve"> </v>
      </c>
      <c r="KQ29" s="64" t="str">
        <f t="shared" si="47"/>
        <v xml:space="preserve"> </v>
      </c>
      <c r="KR29" s="65" t="str">
        <f>IF(KN29=0," ",VLOOKUP(KN29,PROTOKOL!$A:$E,5,))</f>
        <v xml:space="preserve"> </v>
      </c>
      <c r="KS29" s="82" t="str">
        <f t="shared" si="128"/>
        <v xml:space="preserve"> </v>
      </c>
      <c r="KT29" s="65">
        <f t="shared" si="129"/>
        <v>0</v>
      </c>
      <c r="KU29" s="82" t="str">
        <f t="shared" si="130"/>
        <v xml:space="preserve"> </v>
      </c>
      <c r="KV29" s="117"/>
      <c r="KW29" s="207">
        <v>3</v>
      </c>
      <c r="KX29" s="225">
        <v>3</v>
      </c>
      <c r="KY29" s="61" t="str">
        <f>IF(LA29=0," ",VLOOKUP(LA29,PROTOKOL!$A:$F,6))</f>
        <v xml:space="preserve"> </v>
      </c>
      <c r="KZ29" s="62"/>
      <c r="LA29" s="62"/>
      <c r="LB29" s="62"/>
      <c r="LC29" s="63" t="str">
        <f>IF(LA29=0," ",(VLOOKUP(LA29,PROTOKOL!$A$1:$E$28,2))*LB29)</f>
        <v xml:space="preserve"> </v>
      </c>
      <c r="LD29" s="64" t="str">
        <f t="shared" si="48"/>
        <v xml:space="preserve"> </v>
      </c>
      <c r="LE29" s="65" t="str">
        <f>IF(LA29=0," ",VLOOKUP(LA29,PROTOKOL!$A:$E,5,))</f>
        <v xml:space="preserve"> </v>
      </c>
      <c r="LF29" s="65"/>
      <c r="LG29" s="82" t="str">
        <f t="shared" si="132"/>
        <v xml:space="preserve"> </v>
      </c>
      <c r="LH29" s="61" t="str">
        <f>IF(LJ29=0," ",VLOOKUP(LJ29,PROTOKOL!$A:$F,6))</f>
        <v xml:space="preserve"> </v>
      </c>
      <c r="LI29" s="66"/>
      <c r="LJ29" s="66"/>
      <c r="LK29" s="62"/>
      <c r="LL29" s="63" t="str">
        <f>IF(LJ29=0," ",(VLOOKUP(LJ29,PROTOKOL!$A$1:$E$28,2))*LK29)</f>
        <v xml:space="preserve"> </v>
      </c>
      <c r="LM29" s="64" t="str">
        <f t="shared" si="49"/>
        <v xml:space="preserve"> </v>
      </c>
      <c r="LN29" s="65" t="str">
        <f>IF(LJ29=0," ",VLOOKUP(LJ29,PROTOKOL!$A:$E,5,))</f>
        <v xml:space="preserve"> </v>
      </c>
      <c r="LO29" s="82" t="str">
        <f t="shared" si="133"/>
        <v xml:space="preserve"> </v>
      </c>
      <c r="LP29" s="65">
        <f t="shared" si="134"/>
        <v>0</v>
      </c>
      <c r="LQ29" s="82" t="str">
        <f t="shared" si="135"/>
        <v xml:space="preserve"> </v>
      </c>
      <c r="LR29" s="117"/>
      <c r="LS29" s="207">
        <v>3</v>
      </c>
      <c r="LT29" s="225">
        <v>3</v>
      </c>
      <c r="LU29" s="61" t="str">
        <f>IF(LW29=0," ",VLOOKUP(LW29,PROTOKOL!$A:$F,6))</f>
        <v xml:space="preserve"> </v>
      </c>
      <c r="LV29" s="62"/>
      <c r="LW29" s="62"/>
      <c r="LX29" s="62"/>
      <c r="LY29" s="63" t="str">
        <f>IF(LW29=0," ",(VLOOKUP(LW29,PROTOKOL!$A$1:$E$28,2))*LX29)</f>
        <v xml:space="preserve"> </v>
      </c>
      <c r="LZ29" s="64" t="str">
        <f t="shared" si="50"/>
        <v xml:space="preserve"> </v>
      </c>
      <c r="MA29" s="65" t="str">
        <f>IF(LW29=0," ",VLOOKUP(LW29,PROTOKOL!$A:$E,5,))</f>
        <v xml:space="preserve"> </v>
      </c>
      <c r="MB29" s="65"/>
      <c r="MC29" s="82" t="str">
        <f t="shared" si="137"/>
        <v xml:space="preserve"> </v>
      </c>
      <c r="MD29" s="61" t="str">
        <f>IF(MF29=0," ",VLOOKUP(MF29,PROTOKOL!$A:$F,6))</f>
        <v xml:space="preserve"> </v>
      </c>
      <c r="ME29" s="66"/>
      <c r="MF29" s="66"/>
      <c r="MG29" s="62"/>
      <c r="MH29" s="63" t="str">
        <f>IF(MF29=0," ",(VLOOKUP(MF29,PROTOKOL!$A$1:$E$28,2))*MG29)</f>
        <v xml:space="preserve"> </v>
      </c>
      <c r="MI29" s="64" t="str">
        <f t="shared" si="51"/>
        <v xml:space="preserve"> </v>
      </c>
      <c r="MJ29" s="65" t="str">
        <f>IF(MF29=0," ",VLOOKUP(MF29,PROTOKOL!$A:$E,5,))</f>
        <v xml:space="preserve"> </v>
      </c>
      <c r="MK29" s="82" t="str">
        <f t="shared" si="138"/>
        <v xml:space="preserve"> </v>
      </c>
      <c r="ML29" s="65">
        <f t="shared" si="139"/>
        <v>0</v>
      </c>
      <c r="MM29" s="82" t="str">
        <f t="shared" si="140"/>
        <v xml:space="preserve"> </v>
      </c>
      <c r="MN29" s="117"/>
      <c r="MO29" s="207">
        <v>3</v>
      </c>
      <c r="MP29" s="225">
        <v>3</v>
      </c>
      <c r="MQ29" s="61" t="str">
        <f>IF(MS29=0," ",VLOOKUP(MS29,PROTOKOL!$A:$F,6))</f>
        <v xml:space="preserve"> </v>
      </c>
      <c r="MR29" s="62"/>
      <c r="MS29" s="62"/>
      <c r="MT29" s="62"/>
      <c r="MU29" s="63" t="str">
        <f>IF(MS29=0," ",(VLOOKUP(MS29,PROTOKOL!$A$1:$E$28,2))*MT29)</f>
        <v xml:space="preserve"> </v>
      </c>
      <c r="MV29" s="64" t="str">
        <f t="shared" si="52"/>
        <v xml:space="preserve"> </v>
      </c>
      <c r="MW29" s="65" t="str">
        <f>IF(MS29=0," ",VLOOKUP(MS29,PROTOKOL!$A:$E,5,))</f>
        <v xml:space="preserve"> </v>
      </c>
      <c r="MX29" s="65"/>
      <c r="MY29" s="82" t="str">
        <f t="shared" si="142"/>
        <v xml:space="preserve"> </v>
      </c>
      <c r="MZ29" s="61" t="str">
        <f>IF(NB29=0," ",VLOOKUP(NB29,PROTOKOL!$A:$F,6))</f>
        <v xml:space="preserve"> </v>
      </c>
      <c r="NA29" s="66"/>
      <c r="NB29" s="66"/>
      <c r="NC29" s="62"/>
      <c r="ND29" s="63" t="str">
        <f>IF(NB29=0," ",(VLOOKUP(NB29,PROTOKOL!$A$1:$E$28,2))*NC29)</f>
        <v xml:space="preserve"> </v>
      </c>
      <c r="NE29" s="64" t="str">
        <f t="shared" si="53"/>
        <v xml:space="preserve"> </v>
      </c>
      <c r="NF29" s="65" t="str">
        <f>IF(NB29=0," ",VLOOKUP(NB29,PROTOKOL!$A:$E,5,))</f>
        <v xml:space="preserve"> </v>
      </c>
      <c r="NG29" s="82" t="str">
        <f t="shared" si="143"/>
        <v xml:space="preserve"> </v>
      </c>
      <c r="NH29" s="65">
        <f t="shared" si="144"/>
        <v>0</v>
      </c>
      <c r="NI29" s="82" t="str">
        <f t="shared" si="145"/>
        <v xml:space="preserve"> </v>
      </c>
      <c r="NJ29" s="117"/>
      <c r="NK29" s="207">
        <v>3</v>
      </c>
      <c r="NL29" s="225">
        <v>3</v>
      </c>
      <c r="NM29" s="61" t="str">
        <f>IF(NO29=0," ",VLOOKUP(NO29,PROTOKOL!$A:$F,6))</f>
        <v xml:space="preserve"> </v>
      </c>
      <c r="NN29" s="62"/>
      <c r="NO29" s="62"/>
      <c r="NP29" s="62"/>
      <c r="NQ29" s="63" t="str">
        <f>IF(NO29=0," ",(VLOOKUP(NO29,PROTOKOL!$A$1:$E$28,2))*NP29)</f>
        <v xml:space="preserve"> </v>
      </c>
      <c r="NR29" s="64" t="str">
        <f t="shared" si="54"/>
        <v xml:space="preserve"> </v>
      </c>
      <c r="NS29" s="65" t="str">
        <f>IF(NO29=0," ",VLOOKUP(NO29,PROTOKOL!$A:$E,5,))</f>
        <v xml:space="preserve"> </v>
      </c>
      <c r="NT29" s="65"/>
      <c r="NU29" s="82" t="str">
        <f t="shared" si="147"/>
        <v xml:space="preserve"> </v>
      </c>
      <c r="NV29" s="61" t="str">
        <f>IF(NX29=0," ",VLOOKUP(NX29,PROTOKOL!$A:$F,6))</f>
        <v xml:space="preserve"> </v>
      </c>
      <c r="NW29" s="66"/>
      <c r="NX29" s="66"/>
      <c r="NY29" s="62"/>
      <c r="NZ29" s="63" t="str">
        <f>IF(NX29=0," ",(VLOOKUP(NX29,PROTOKOL!$A$1:$E$28,2))*NY29)</f>
        <v xml:space="preserve"> </v>
      </c>
      <c r="OA29" s="64" t="str">
        <f t="shared" si="55"/>
        <v xml:space="preserve"> </v>
      </c>
      <c r="OB29" s="65" t="str">
        <f>IF(NX29=0," ",VLOOKUP(NX29,PROTOKOL!$A:$E,5,))</f>
        <v xml:space="preserve"> </v>
      </c>
      <c r="OC29" s="82" t="str">
        <f t="shared" si="148"/>
        <v xml:space="preserve"> </v>
      </c>
      <c r="OD29" s="65">
        <f t="shared" si="149"/>
        <v>0</v>
      </c>
      <c r="OE29" s="82" t="str">
        <f t="shared" si="150"/>
        <v xml:space="preserve"> </v>
      </c>
      <c r="OF29" s="117"/>
      <c r="OG29" s="207">
        <v>3</v>
      </c>
      <c r="OH29" s="225">
        <v>3</v>
      </c>
      <c r="OI29" s="61" t="str">
        <f>IF(OK29=0," ",VLOOKUP(OK29,PROTOKOL!$A:$F,6))</f>
        <v xml:space="preserve"> </v>
      </c>
      <c r="OJ29" s="62"/>
      <c r="OK29" s="62"/>
      <c r="OL29" s="62"/>
      <c r="OM29" s="63" t="str">
        <f>IF(OK29=0," ",(VLOOKUP(OK29,PROTOKOL!$A$1:$E$28,2))*OL29)</f>
        <v xml:space="preserve"> </v>
      </c>
      <c r="ON29" s="64" t="str">
        <f t="shared" si="56"/>
        <v xml:space="preserve"> </v>
      </c>
      <c r="OO29" s="65" t="str">
        <f>IF(OK29=0," ",VLOOKUP(OK29,PROTOKOL!$A:$E,5,))</f>
        <v xml:space="preserve"> </v>
      </c>
      <c r="OP29" s="65"/>
      <c r="OQ29" s="82" t="str">
        <f t="shared" si="152"/>
        <v xml:space="preserve"> </v>
      </c>
      <c r="OR29" s="61" t="str">
        <f>IF(OT29=0," ",VLOOKUP(OT29,PROTOKOL!$A:$F,6))</f>
        <v xml:space="preserve"> </v>
      </c>
      <c r="OS29" s="66"/>
      <c r="OT29" s="66"/>
      <c r="OU29" s="62"/>
      <c r="OV29" s="63" t="str">
        <f>IF(OT29=0," ",(VLOOKUP(OT29,PROTOKOL!$A$1:$E$28,2))*OU29)</f>
        <v xml:space="preserve"> </v>
      </c>
      <c r="OW29" s="64" t="str">
        <f t="shared" si="57"/>
        <v xml:space="preserve"> </v>
      </c>
      <c r="OX29" s="65" t="str">
        <f>IF(OT29=0," ",VLOOKUP(OT29,PROTOKOL!$A:$E,5,))</f>
        <v xml:space="preserve"> </v>
      </c>
      <c r="OY29" s="82" t="str">
        <f t="shared" si="153"/>
        <v xml:space="preserve"> </v>
      </c>
      <c r="OZ29" s="65">
        <f t="shared" si="154"/>
        <v>0</v>
      </c>
      <c r="PA29" s="82" t="str">
        <f t="shared" si="155"/>
        <v xml:space="preserve"> </v>
      </c>
      <c r="PB29" s="117"/>
      <c r="PC29" s="207">
        <v>3</v>
      </c>
      <c r="PD29" s="225">
        <v>3</v>
      </c>
      <c r="PE29" s="61" t="str">
        <f>IF(PG29=0," ",VLOOKUP(PG29,PROTOKOL!$A:$F,6))</f>
        <v xml:space="preserve"> </v>
      </c>
      <c r="PF29" s="62"/>
      <c r="PG29" s="62"/>
      <c r="PH29" s="62"/>
      <c r="PI29" s="63" t="str">
        <f>IF(PG29=0," ",(VLOOKUP(PG29,PROTOKOL!$A$1:$E$28,2))*PH29)</f>
        <v xml:space="preserve"> </v>
      </c>
      <c r="PJ29" s="64" t="str">
        <f t="shared" si="58"/>
        <v xml:space="preserve"> </v>
      </c>
      <c r="PK29" s="65" t="str">
        <f>IF(PG29=0," ",VLOOKUP(PG29,PROTOKOL!$A:$E,5,))</f>
        <v xml:space="preserve"> </v>
      </c>
      <c r="PL29" s="65"/>
      <c r="PM29" s="82" t="str">
        <f t="shared" si="157"/>
        <v xml:space="preserve"> </v>
      </c>
      <c r="PN29" s="61" t="str">
        <f>IF(PP29=0," ",VLOOKUP(PP29,PROTOKOL!$A:$F,6))</f>
        <v xml:space="preserve"> </v>
      </c>
      <c r="PO29" s="66"/>
      <c r="PP29" s="66"/>
      <c r="PQ29" s="62"/>
      <c r="PR29" s="63" t="str">
        <f>IF(PP29=0," ",(VLOOKUP(PP29,PROTOKOL!$A$1:$E$28,2))*PQ29)</f>
        <v xml:space="preserve"> </v>
      </c>
      <c r="PS29" s="64" t="str">
        <f t="shared" si="59"/>
        <v xml:space="preserve"> </v>
      </c>
      <c r="PT29" s="65" t="str">
        <f>IF(PP29=0," ",VLOOKUP(PP29,PROTOKOL!$A:$E,5,))</f>
        <v xml:space="preserve"> </v>
      </c>
      <c r="PU29" s="82" t="str">
        <f t="shared" si="158"/>
        <v xml:space="preserve"> </v>
      </c>
      <c r="PV29" s="65">
        <f t="shared" si="159"/>
        <v>0</v>
      </c>
      <c r="PW29" s="82" t="str">
        <f t="shared" si="160"/>
        <v xml:space="preserve"> </v>
      </c>
      <c r="PX29" s="117"/>
      <c r="PY29" s="207">
        <v>3</v>
      </c>
      <c r="PZ29" s="225">
        <v>3</v>
      </c>
      <c r="QA29" s="61" t="str">
        <f>IF(QC29=0," ",VLOOKUP(QC29,PROTOKOL!$A:$F,6))</f>
        <v xml:space="preserve"> </v>
      </c>
      <c r="QB29" s="62"/>
      <c r="QC29" s="62"/>
      <c r="QD29" s="62"/>
      <c r="QE29" s="63" t="str">
        <f>IF(QC29=0," ",(VLOOKUP(QC29,PROTOKOL!$A$1:$E$28,2))*QD29)</f>
        <v xml:space="preserve"> </v>
      </c>
      <c r="QF29" s="64" t="str">
        <f t="shared" si="60"/>
        <v xml:space="preserve"> </v>
      </c>
      <c r="QG29" s="65" t="str">
        <f>IF(QC29=0," ",VLOOKUP(QC29,PROTOKOL!$A:$E,5,))</f>
        <v xml:space="preserve"> </v>
      </c>
      <c r="QH29" s="65"/>
      <c r="QI29" s="82" t="str">
        <f t="shared" si="162"/>
        <v xml:space="preserve"> </v>
      </c>
      <c r="QJ29" s="61" t="str">
        <f>IF(QL29=0," ",VLOOKUP(QL29,PROTOKOL!$A:$F,6))</f>
        <v xml:space="preserve"> </v>
      </c>
      <c r="QK29" s="66"/>
      <c r="QL29" s="66"/>
      <c r="QM29" s="62"/>
      <c r="QN29" s="63" t="str">
        <f>IF(QL29=0," ",(VLOOKUP(QL29,PROTOKOL!$A$1:$E$28,2))*QM29)</f>
        <v xml:space="preserve"> </v>
      </c>
      <c r="QO29" s="64" t="str">
        <f t="shared" si="61"/>
        <v xml:space="preserve"> </v>
      </c>
      <c r="QP29" s="65" t="str">
        <f>IF(QL29=0," ",VLOOKUP(QL29,PROTOKOL!$A:$E,5,))</f>
        <v xml:space="preserve"> </v>
      </c>
      <c r="QQ29" s="82" t="str">
        <f t="shared" si="163"/>
        <v xml:space="preserve"> </v>
      </c>
      <c r="QR29" s="65">
        <f t="shared" si="164"/>
        <v>0</v>
      </c>
      <c r="QS29" s="82" t="str">
        <f t="shared" si="165"/>
        <v xml:space="preserve"> </v>
      </c>
      <c r="QT29" s="117"/>
      <c r="QU29" s="207">
        <v>3</v>
      </c>
      <c r="QV29" s="225">
        <v>3</v>
      </c>
      <c r="QW29" s="61" t="str">
        <f>IF(QY29=0," ",VLOOKUP(QY29,PROTOKOL!$A:$F,6))</f>
        <v xml:space="preserve"> </v>
      </c>
      <c r="QX29" s="62"/>
      <c r="QY29" s="62"/>
      <c r="QZ29" s="62"/>
      <c r="RA29" s="63" t="str">
        <f>IF(QY29=0," ",(VLOOKUP(QY29,PROTOKOL!$A$1:$E$28,2))*QZ29)</f>
        <v xml:space="preserve"> </v>
      </c>
      <c r="RB29" s="64" t="str">
        <f t="shared" si="62"/>
        <v xml:space="preserve"> </v>
      </c>
      <c r="RC29" s="65" t="str">
        <f>IF(QY29=0," ",VLOOKUP(QY29,PROTOKOL!$A:$E,5,))</f>
        <v xml:space="preserve"> </v>
      </c>
      <c r="RD29" s="65"/>
      <c r="RE29" s="82" t="str">
        <f t="shared" si="167"/>
        <v xml:space="preserve"> </v>
      </c>
      <c r="RF29" s="61" t="str">
        <f>IF(RH29=0," ",VLOOKUP(RH29,PROTOKOL!$A:$F,6))</f>
        <v xml:space="preserve"> </v>
      </c>
      <c r="RG29" s="66"/>
      <c r="RH29" s="66"/>
      <c r="RI29" s="62"/>
      <c r="RJ29" s="63" t="str">
        <f>IF(RH29=0," ",(VLOOKUP(RH29,PROTOKOL!$A$1:$E$28,2))*RI29)</f>
        <v xml:space="preserve"> </v>
      </c>
      <c r="RK29" s="64" t="str">
        <f t="shared" si="63"/>
        <v xml:space="preserve"> </v>
      </c>
      <c r="RL29" s="65" t="str">
        <f>IF(RH29=0," ",VLOOKUP(RH29,PROTOKOL!$A:$E,5,))</f>
        <v xml:space="preserve"> </v>
      </c>
      <c r="RM29" s="82" t="str">
        <f t="shared" si="168"/>
        <v xml:space="preserve"> </v>
      </c>
      <c r="RN29" s="65">
        <f t="shared" si="169"/>
        <v>0</v>
      </c>
      <c r="RO29" s="82" t="str">
        <f t="shared" si="170"/>
        <v xml:space="preserve"> </v>
      </c>
      <c r="RP29" s="117"/>
    </row>
    <row r="30" spans="1:484" ht="15.6" thickBot="1">
      <c r="A30" s="208">
        <v>3</v>
      </c>
      <c r="B30" s="226"/>
      <c r="C30" s="61" t="str">
        <f>IF(E30=0," ",VLOOKUP(E30,PROTOKOL!$A:$F,6))</f>
        <v xml:space="preserve"> </v>
      </c>
      <c r="D30" s="62"/>
      <c r="E30" s="62"/>
      <c r="F30" s="62"/>
      <c r="G30" s="63" t="str">
        <f>IF(E30=0," ",(VLOOKUP(E30,PROTOKOL!$A$1:$E$28,2))*F30)</f>
        <v xml:space="preserve"> </v>
      </c>
      <c r="H30" s="64" t="str">
        <f t="shared" si="20"/>
        <v xml:space="preserve"> </v>
      </c>
      <c r="I30" s="65" t="str">
        <f>IF(E30=0," ",VLOOKUP(E30,PROTOKOL!$A:$E,5,))</f>
        <v xml:space="preserve"> </v>
      </c>
      <c r="J30" s="65"/>
      <c r="K30" s="82" t="str">
        <f t="shared" si="64"/>
        <v xml:space="preserve"> </v>
      </c>
      <c r="L30" s="61" t="str">
        <f>IF(N30=0," ",VLOOKUP(N30,PROTOKOL!$A:$F,6))</f>
        <v xml:space="preserve"> </v>
      </c>
      <c r="M30" s="66"/>
      <c r="N30" s="66"/>
      <c r="O30" s="62"/>
      <c r="P30" s="63" t="str">
        <f>IF(N30=0," ",(VLOOKUP(N30,PROTOKOL!$A$1:$E$28,2))*O30)</f>
        <v xml:space="preserve"> </v>
      </c>
      <c r="Q30" s="64" t="str">
        <f t="shared" si="21"/>
        <v xml:space="preserve"> </v>
      </c>
      <c r="R30" s="65" t="str">
        <f>IF(N30=0," ",VLOOKUP(N30,PROTOKOL!$A:$E,5,))</f>
        <v xml:space="preserve"> </v>
      </c>
      <c r="S30" s="82" t="str">
        <f t="shared" si="65"/>
        <v xml:space="preserve"> </v>
      </c>
      <c r="T30" s="65">
        <f t="shared" si="66"/>
        <v>0</v>
      </c>
      <c r="U30" s="82" t="str">
        <f t="shared" si="67"/>
        <v xml:space="preserve"> </v>
      </c>
      <c r="V30" s="185" t="str">
        <f>IF(F29+F30+F31=7.5,"ü","û")</f>
        <v>û</v>
      </c>
      <c r="W30" s="207">
        <v>3</v>
      </c>
      <c r="X30" s="226"/>
      <c r="Y30" s="61" t="str">
        <f>IF(AA30=0," ",VLOOKUP(AA30,PROTOKOL!$A:$F,6))</f>
        <v xml:space="preserve"> </v>
      </c>
      <c r="Z30" s="62"/>
      <c r="AA30" s="62"/>
      <c r="AB30" s="62"/>
      <c r="AC30" s="63" t="str">
        <f>IF(AA30=0," ",(VLOOKUP(AA30,PROTOKOL!$A$1:$E$28,2))*AB30)</f>
        <v xml:space="preserve"> </v>
      </c>
      <c r="AD30" s="64" t="str">
        <f t="shared" si="22"/>
        <v xml:space="preserve"> </v>
      </c>
      <c r="AE30" s="65" t="str">
        <f>IF(AA30=0," ",VLOOKUP(AA30,PROTOKOL!$A:$E,5,))</f>
        <v xml:space="preserve"> </v>
      </c>
      <c r="AF30" s="65"/>
      <c r="AG30" s="82" t="str">
        <f t="shared" si="68"/>
        <v xml:space="preserve"> </v>
      </c>
      <c r="AH30" s="61" t="str">
        <f>IF(AJ30=0," ",VLOOKUP(AJ30,PROTOKOL!$A:$F,6))</f>
        <v xml:space="preserve"> </v>
      </c>
      <c r="AI30" s="66"/>
      <c r="AJ30" s="66"/>
      <c r="AK30" s="62"/>
      <c r="AL30" s="63" t="str">
        <f>IF(AJ30=0," ",(VLOOKUP(AJ30,PROTOKOL!$A$1:$E$28,2))*AK30)</f>
        <v xml:space="preserve"> </v>
      </c>
      <c r="AM30" s="64" t="str">
        <f t="shared" si="23"/>
        <v xml:space="preserve"> </v>
      </c>
      <c r="AN30" s="65" t="str">
        <f>IF(AJ30=0," ",VLOOKUP(AJ30,PROTOKOL!$A:$E,5,))</f>
        <v xml:space="preserve"> </v>
      </c>
      <c r="AO30" s="82" t="str">
        <f t="shared" si="69"/>
        <v xml:space="preserve"> </v>
      </c>
      <c r="AP30" s="65">
        <f t="shared" si="70"/>
        <v>0</v>
      </c>
      <c r="AQ30" s="82" t="str">
        <f t="shared" si="71"/>
        <v xml:space="preserve"> </v>
      </c>
      <c r="AR30" s="185" t="str">
        <f>IF(AB29+AB30+AB31=7.5,"ü","û")</f>
        <v>û</v>
      </c>
      <c r="AS30" s="207">
        <v>3</v>
      </c>
      <c r="AT30" s="226"/>
      <c r="AU30" s="61" t="str">
        <f>IF(AW30=0," ",VLOOKUP(AW30,PROTOKOL!$A:$F,6))</f>
        <v xml:space="preserve"> </v>
      </c>
      <c r="AV30" s="62"/>
      <c r="AW30" s="62"/>
      <c r="AX30" s="62"/>
      <c r="AY30" s="63" t="str">
        <f>IF(AW30=0," ",(VLOOKUP(AW30,PROTOKOL!$A$1:$E$28,2))*AX30)</f>
        <v xml:space="preserve"> </v>
      </c>
      <c r="AZ30" s="64" t="str">
        <f t="shared" si="24"/>
        <v xml:space="preserve"> </v>
      </c>
      <c r="BA30" s="65" t="str">
        <f>IF(AW30=0," ",VLOOKUP(AW30,PROTOKOL!$A:$E,5,))</f>
        <v xml:space="preserve"> </v>
      </c>
      <c r="BB30" s="65"/>
      <c r="BC30" s="82" t="str">
        <f t="shared" si="72"/>
        <v xml:space="preserve"> </v>
      </c>
      <c r="BD30" s="61" t="str">
        <f>IF(BF30=0," ",VLOOKUP(BF30,PROTOKOL!$A:$F,6))</f>
        <v xml:space="preserve"> </v>
      </c>
      <c r="BE30" s="66"/>
      <c r="BF30" s="66"/>
      <c r="BG30" s="62"/>
      <c r="BH30" s="63" t="str">
        <f>IF(BF30=0," ",(VLOOKUP(BF30,PROTOKOL!$A$1:$E$28,2))*BG30)</f>
        <v xml:space="preserve"> </v>
      </c>
      <c r="BI30" s="64" t="str">
        <f t="shared" si="25"/>
        <v xml:space="preserve"> </v>
      </c>
      <c r="BJ30" s="65" t="str">
        <f>IF(BF30=0," ",VLOOKUP(BF30,PROTOKOL!$A:$E,5,))</f>
        <v xml:space="preserve"> </v>
      </c>
      <c r="BK30" s="82" t="str">
        <f t="shared" si="73"/>
        <v xml:space="preserve"> </v>
      </c>
      <c r="BL30" s="65">
        <f t="shared" si="74"/>
        <v>0</v>
      </c>
      <c r="BM30" s="82" t="str">
        <f t="shared" si="75"/>
        <v xml:space="preserve"> </v>
      </c>
      <c r="BN30" s="185" t="str">
        <f t="shared" ref="BN30" si="292">IF(AX29+AX30+AX31=7.5,"ü","û")</f>
        <v>û</v>
      </c>
      <c r="BO30" s="207">
        <v>3</v>
      </c>
      <c r="BP30" s="226"/>
      <c r="BQ30" s="61" t="str">
        <f>IF(BS30=0," ",VLOOKUP(BS30,PROTOKOL!$A:$F,6))</f>
        <v xml:space="preserve"> </v>
      </c>
      <c r="BR30" s="62"/>
      <c r="BS30" s="62"/>
      <c r="BT30" s="62"/>
      <c r="BU30" s="63" t="str">
        <f>IF(BS30=0," ",(VLOOKUP(BS30,PROTOKOL!$A$1:$E$28,2))*BT30)</f>
        <v xml:space="preserve"> </v>
      </c>
      <c r="BV30" s="64" t="str">
        <f t="shared" si="26"/>
        <v xml:space="preserve"> </v>
      </c>
      <c r="BW30" s="65" t="str">
        <f>IF(BS30=0," ",VLOOKUP(BS30,PROTOKOL!$A:$E,5,))</f>
        <v xml:space="preserve"> </v>
      </c>
      <c r="BX30" s="65"/>
      <c r="BY30" s="82" t="str">
        <f t="shared" si="77"/>
        <v xml:space="preserve"> </v>
      </c>
      <c r="BZ30" s="61" t="str">
        <f>IF(CB30=0," ",VLOOKUP(CB30,PROTOKOL!$A:$F,6))</f>
        <v xml:space="preserve"> </v>
      </c>
      <c r="CA30" s="66"/>
      <c r="CB30" s="66"/>
      <c r="CC30" s="62"/>
      <c r="CD30" s="63" t="str">
        <f>IF(CB30=0," ",(VLOOKUP(CB30,PROTOKOL!$A$1:$E$28,2))*CC30)</f>
        <v xml:space="preserve"> </v>
      </c>
      <c r="CE30" s="64" t="str">
        <f t="shared" si="27"/>
        <v xml:space="preserve"> </v>
      </c>
      <c r="CF30" s="65" t="str">
        <f>IF(CB30=0," ",VLOOKUP(CB30,PROTOKOL!$A:$E,5,))</f>
        <v xml:space="preserve"> </v>
      </c>
      <c r="CG30" s="82" t="str">
        <f t="shared" si="78"/>
        <v xml:space="preserve"> </v>
      </c>
      <c r="CH30" s="65">
        <f t="shared" si="79"/>
        <v>0</v>
      </c>
      <c r="CI30" s="82" t="str">
        <f t="shared" si="80"/>
        <v xml:space="preserve"> </v>
      </c>
      <c r="CJ30" s="185" t="str">
        <f t="shared" ref="CJ30" si="293">IF(BT29+BT30+BT31=7.5,"ü","û")</f>
        <v>û</v>
      </c>
      <c r="CK30" s="207">
        <v>3</v>
      </c>
      <c r="CL30" s="226"/>
      <c r="CM30" s="61" t="str">
        <f>IF(CO30=0," ",VLOOKUP(CO30,PROTOKOL!$A:$F,6))</f>
        <v xml:space="preserve"> </v>
      </c>
      <c r="CN30" s="62"/>
      <c r="CO30" s="62"/>
      <c r="CP30" s="62"/>
      <c r="CQ30" s="63" t="str">
        <f>IF(CO30=0," ",(VLOOKUP(CO30,PROTOKOL!$A$1:$E$28,2))*CP30)</f>
        <v xml:space="preserve"> </v>
      </c>
      <c r="CR30" s="64" t="str">
        <f t="shared" si="28"/>
        <v xml:space="preserve"> </v>
      </c>
      <c r="CS30" s="65" t="str">
        <f>IF(CO30=0," ",VLOOKUP(CO30,PROTOKOL!$A:$E,5,))</f>
        <v xml:space="preserve"> </v>
      </c>
      <c r="CT30" s="65"/>
      <c r="CU30" s="82" t="str">
        <f t="shared" si="82"/>
        <v xml:space="preserve"> </v>
      </c>
      <c r="CV30" s="61" t="str">
        <f>IF(CX30=0," ",VLOOKUP(CX30,PROTOKOL!$A:$F,6))</f>
        <v xml:space="preserve"> </v>
      </c>
      <c r="CW30" s="66"/>
      <c r="CX30" s="66"/>
      <c r="CY30" s="62"/>
      <c r="CZ30" s="63" t="str">
        <f>IF(CX30=0," ",(VLOOKUP(CX30,PROTOKOL!$A$1:$E$28,2))*CY30)</f>
        <v xml:space="preserve"> </v>
      </c>
      <c r="DA30" s="64" t="str">
        <f t="shared" si="29"/>
        <v xml:space="preserve"> </v>
      </c>
      <c r="DB30" s="65" t="str">
        <f>IF(CX30=0," ",VLOOKUP(CX30,PROTOKOL!$A:$E,5,))</f>
        <v xml:space="preserve"> </v>
      </c>
      <c r="DC30" s="82" t="str">
        <f t="shared" si="83"/>
        <v xml:space="preserve"> </v>
      </c>
      <c r="DD30" s="65">
        <f t="shared" si="84"/>
        <v>0</v>
      </c>
      <c r="DE30" s="82" t="str">
        <f t="shared" si="85"/>
        <v xml:space="preserve"> </v>
      </c>
      <c r="DF30" s="185" t="str">
        <f t="shared" ref="DF30" si="294">IF(CP29+CP30+CP31=7.5,"ü","û")</f>
        <v>û</v>
      </c>
      <c r="DG30" s="207">
        <v>3</v>
      </c>
      <c r="DH30" s="226"/>
      <c r="DI30" s="61" t="str">
        <f>IF(DK30=0," ",VLOOKUP(DK30,PROTOKOL!$A:$F,6))</f>
        <v xml:space="preserve"> </v>
      </c>
      <c r="DJ30" s="62"/>
      <c r="DK30" s="62"/>
      <c r="DL30" s="62"/>
      <c r="DM30" s="63" t="str">
        <f>IF(DK30=0," ",(VLOOKUP(DK30,PROTOKOL!$A$1:$E$28,2))*DL30)</f>
        <v xml:space="preserve"> </v>
      </c>
      <c r="DN30" s="64" t="str">
        <f t="shared" si="30"/>
        <v xml:space="preserve"> </v>
      </c>
      <c r="DO30" s="65" t="str">
        <f>IF(DK30=0," ",VLOOKUP(DK30,PROTOKOL!$A:$E,5,))</f>
        <v xml:space="preserve"> </v>
      </c>
      <c r="DP30" s="65"/>
      <c r="DQ30" s="82" t="str">
        <f t="shared" si="87"/>
        <v xml:space="preserve"> </v>
      </c>
      <c r="DR30" s="61" t="str">
        <f>IF(DT30=0," ",VLOOKUP(DT30,PROTOKOL!$A:$F,6))</f>
        <v xml:space="preserve"> </v>
      </c>
      <c r="DS30" s="66"/>
      <c r="DT30" s="66"/>
      <c r="DU30" s="62"/>
      <c r="DV30" s="63" t="str">
        <f>IF(DT30=0," ",(VLOOKUP(DT30,PROTOKOL!$A$1:$E$28,2))*DU30)</f>
        <v xml:space="preserve"> </v>
      </c>
      <c r="DW30" s="64" t="str">
        <f t="shared" si="31"/>
        <v xml:space="preserve"> </v>
      </c>
      <c r="DX30" s="65" t="str">
        <f>IF(DT30=0," ",VLOOKUP(DT30,PROTOKOL!$A:$E,5,))</f>
        <v xml:space="preserve"> </v>
      </c>
      <c r="DY30" s="82" t="str">
        <f t="shared" si="88"/>
        <v xml:space="preserve"> </v>
      </c>
      <c r="DZ30" s="65">
        <f t="shared" si="89"/>
        <v>0</v>
      </c>
      <c r="EA30" s="82" t="str">
        <f t="shared" si="90"/>
        <v xml:space="preserve"> </v>
      </c>
      <c r="EB30" s="185" t="str">
        <f t="shared" ref="EB30" si="295">IF(DL29+DL30+DL31=7.5,"ü","û")</f>
        <v>û</v>
      </c>
      <c r="EC30" s="207">
        <v>3</v>
      </c>
      <c r="ED30" s="226"/>
      <c r="EE30" s="61" t="str">
        <f>IF(EG30=0," ",VLOOKUP(EG30,PROTOKOL!$A:$F,6))</f>
        <v xml:space="preserve"> </v>
      </c>
      <c r="EF30" s="62"/>
      <c r="EG30" s="62"/>
      <c r="EH30" s="62"/>
      <c r="EI30" s="63" t="str">
        <f>IF(EG30=0," ",(VLOOKUP(EG30,PROTOKOL!$A$1:$E$28,2))*EH30)</f>
        <v xml:space="preserve"> </v>
      </c>
      <c r="EJ30" s="64" t="str">
        <f t="shared" si="32"/>
        <v xml:space="preserve"> </v>
      </c>
      <c r="EK30" s="65" t="str">
        <f>IF(EG30=0," ",VLOOKUP(EG30,PROTOKOL!$A:$E,5,))</f>
        <v xml:space="preserve"> </v>
      </c>
      <c r="EL30" s="65"/>
      <c r="EM30" s="82" t="str">
        <f t="shared" si="92"/>
        <v xml:space="preserve"> </v>
      </c>
      <c r="EN30" s="61" t="str">
        <f>IF(EP30=0," ",VLOOKUP(EP30,PROTOKOL!$A:$F,6))</f>
        <v xml:space="preserve"> </v>
      </c>
      <c r="EO30" s="66"/>
      <c r="EP30" s="66"/>
      <c r="EQ30" s="62"/>
      <c r="ER30" s="63" t="str">
        <f>IF(EP30=0," ",(VLOOKUP(EP30,PROTOKOL!$A$1:$E$28,2))*EQ30)</f>
        <v xml:space="preserve"> </v>
      </c>
      <c r="ES30" s="64" t="str">
        <f t="shared" si="33"/>
        <v xml:space="preserve"> </v>
      </c>
      <c r="ET30" s="65" t="str">
        <f>IF(EP30=0," ",VLOOKUP(EP30,PROTOKOL!$A:$E,5,))</f>
        <v xml:space="preserve"> </v>
      </c>
      <c r="EU30" s="82" t="str">
        <f t="shared" si="93"/>
        <v xml:space="preserve"> </v>
      </c>
      <c r="EV30" s="65">
        <f t="shared" si="94"/>
        <v>0</v>
      </c>
      <c r="EW30" s="82" t="str">
        <f t="shared" si="95"/>
        <v xml:space="preserve"> </v>
      </c>
      <c r="EX30" s="185" t="str">
        <f t="shared" ref="EX30" si="296">IF(EH29+EH30+EH31=7.5,"ü","û")</f>
        <v>û</v>
      </c>
      <c r="EY30" s="207">
        <v>3</v>
      </c>
      <c r="EZ30" s="226"/>
      <c r="FA30" s="61" t="str">
        <f>IF(FC30=0," ",VLOOKUP(FC30,PROTOKOL!$A:$F,6))</f>
        <v xml:space="preserve"> </v>
      </c>
      <c r="FB30" s="62"/>
      <c r="FC30" s="62"/>
      <c r="FD30" s="62"/>
      <c r="FE30" s="63" t="str">
        <f>IF(FC30=0," ",(VLOOKUP(FC30,PROTOKOL!$A$1:$E$28,2))*FD30)</f>
        <v xml:space="preserve"> </v>
      </c>
      <c r="FF30" s="64" t="str">
        <f t="shared" si="34"/>
        <v xml:space="preserve"> </v>
      </c>
      <c r="FG30" s="65" t="str">
        <f>IF(FC30=0," ",VLOOKUP(FC30,PROTOKOL!$A:$E,5,))</f>
        <v xml:space="preserve"> </v>
      </c>
      <c r="FH30" s="65"/>
      <c r="FI30" s="82" t="str">
        <f t="shared" si="97"/>
        <v xml:space="preserve"> </v>
      </c>
      <c r="FJ30" s="61" t="str">
        <f>IF(FL30=0," ",VLOOKUP(FL30,PROTOKOL!$A:$F,6))</f>
        <v xml:space="preserve"> </v>
      </c>
      <c r="FK30" s="66"/>
      <c r="FL30" s="66"/>
      <c r="FM30" s="62"/>
      <c r="FN30" s="63" t="str">
        <f>IF(FL30=0," ",(VLOOKUP(FL30,PROTOKOL!$A$1:$E$28,2))*FM30)</f>
        <v xml:space="preserve"> </v>
      </c>
      <c r="FO30" s="64" t="str">
        <f t="shared" si="35"/>
        <v xml:space="preserve"> </v>
      </c>
      <c r="FP30" s="65" t="str">
        <f>IF(FL30=0," ",VLOOKUP(FL30,PROTOKOL!$A:$E,5,))</f>
        <v xml:space="preserve"> </v>
      </c>
      <c r="FQ30" s="82" t="str">
        <f t="shared" si="98"/>
        <v xml:space="preserve"> </v>
      </c>
      <c r="FR30" s="65">
        <f t="shared" si="99"/>
        <v>0</v>
      </c>
      <c r="FS30" s="82" t="str">
        <f t="shared" si="100"/>
        <v xml:space="preserve"> </v>
      </c>
      <c r="FT30" s="185" t="str">
        <f t="shared" ref="FT30" si="297">IF(FD29+FD30+FD31=7.5,"ü","û")</f>
        <v>û</v>
      </c>
      <c r="FU30" s="207">
        <v>3</v>
      </c>
      <c r="FV30" s="226"/>
      <c r="FW30" s="61" t="str">
        <f>IF(FY30=0," ",VLOOKUP(FY30,PROTOKOL!$A:$F,6))</f>
        <v xml:space="preserve"> </v>
      </c>
      <c r="FX30" s="62"/>
      <c r="FY30" s="62"/>
      <c r="FZ30" s="62"/>
      <c r="GA30" s="63" t="str">
        <f>IF(FY30=0," ",(VLOOKUP(FY30,PROTOKOL!$A$1:$E$28,2))*FZ30)</f>
        <v xml:space="preserve"> </v>
      </c>
      <c r="GB30" s="64" t="str">
        <f t="shared" si="36"/>
        <v xml:space="preserve"> </v>
      </c>
      <c r="GC30" s="65" t="str">
        <f>IF(FY30=0," ",VLOOKUP(FY30,PROTOKOL!$A:$E,5,))</f>
        <v xml:space="preserve"> </v>
      </c>
      <c r="GD30" s="65"/>
      <c r="GE30" s="82" t="str">
        <f t="shared" si="102"/>
        <v xml:space="preserve"> </v>
      </c>
      <c r="GF30" s="61" t="str">
        <f>IF(GH30=0," ",VLOOKUP(GH30,PROTOKOL!$A:$F,6))</f>
        <v xml:space="preserve"> </v>
      </c>
      <c r="GG30" s="66"/>
      <c r="GH30" s="66"/>
      <c r="GI30" s="62"/>
      <c r="GJ30" s="63" t="str">
        <f>IF(GH30=0," ",(VLOOKUP(GH30,PROTOKOL!$A$1:$E$28,2))*GI30)</f>
        <v xml:space="preserve"> </v>
      </c>
      <c r="GK30" s="64" t="str">
        <f t="shared" si="37"/>
        <v xml:space="preserve"> </v>
      </c>
      <c r="GL30" s="65" t="str">
        <f>IF(GH30=0," ",VLOOKUP(GH30,PROTOKOL!$A:$E,5,))</f>
        <v xml:space="preserve"> </v>
      </c>
      <c r="GM30" s="82" t="str">
        <f t="shared" si="103"/>
        <v xml:space="preserve"> </v>
      </c>
      <c r="GN30" s="65">
        <f t="shared" si="104"/>
        <v>0</v>
      </c>
      <c r="GO30" s="82" t="str">
        <f t="shared" si="105"/>
        <v xml:space="preserve"> </v>
      </c>
      <c r="GP30" s="185" t="str">
        <f t="shared" ref="GP30" si="298">IF(FZ29+FZ30+FZ31=7.5,"ü","û")</f>
        <v>û</v>
      </c>
      <c r="GQ30" s="207">
        <v>3</v>
      </c>
      <c r="GR30" s="226"/>
      <c r="GS30" s="61" t="str">
        <f>IF(GU30=0," ",VLOOKUP(GU30,PROTOKOL!$A:$F,6))</f>
        <v xml:space="preserve"> </v>
      </c>
      <c r="GT30" s="62"/>
      <c r="GU30" s="62"/>
      <c r="GV30" s="62"/>
      <c r="GW30" s="63" t="str">
        <f>IF(GU30=0," ",(VLOOKUP(GU30,PROTOKOL!$A$1:$E$28,2))*GV30)</f>
        <v xml:space="preserve"> </v>
      </c>
      <c r="GX30" s="64" t="str">
        <f t="shared" si="38"/>
        <v xml:space="preserve"> </v>
      </c>
      <c r="GY30" s="65" t="str">
        <f>IF(GU30=0," ",VLOOKUP(GU30,PROTOKOL!$A:$E,5,))</f>
        <v xml:space="preserve"> </v>
      </c>
      <c r="GZ30" s="65"/>
      <c r="HA30" s="82" t="str">
        <f t="shared" si="107"/>
        <v xml:space="preserve"> </v>
      </c>
      <c r="HB30" s="61" t="str">
        <f>IF(HD30=0," ",VLOOKUP(HD30,PROTOKOL!$A:$F,6))</f>
        <v xml:space="preserve"> </v>
      </c>
      <c r="HC30" s="66"/>
      <c r="HD30" s="66"/>
      <c r="HE30" s="62"/>
      <c r="HF30" s="63" t="str">
        <f>IF(HD30=0," ",(VLOOKUP(HD30,PROTOKOL!$A$1:$E$28,2))*HE30)</f>
        <v xml:space="preserve"> </v>
      </c>
      <c r="HG30" s="64" t="str">
        <f t="shared" si="39"/>
        <v xml:space="preserve"> </v>
      </c>
      <c r="HH30" s="65" t="str">
        <f>IF(HD30=0," ",VLOOKUP(HD30,PROTOKOL!$A:$E,5,))</f>
        <v xml:space="preserve"> </v>
      </c>
      <c r="HI30" s="82" t="str">
        <f t="shared" si="108"/>
        <v xml:space="preserve"> </v>
      </c>
      <c r="HJ30" s="65">
        <f t="shared" si="109"/>
        <v>0</v>
      </c>
      <c r="HK30" s="82" t="str">
        <f t="shared" si="110"/>
        <v xml:space="preserve"> </v>
      </c>
      <c r="HL30" s="185" t="str">
        <f t="shared" ref="HL30" si="299">IF(GV29+GV30+GV31=7.5,"ü","û")</f>
        <v>û</v>
      </c>
      <c r="HM30" s="207">
        <v>3</v>
      </c>
      <c r="HN30" s="226"/>
      <c r="HO30" s="61" t="str">
        <f>IF(HQ30=0," ",VLOOKUP(HQ30,PROTOKOL!$A:$F,6))</f>
        <v xml:space="preserve"> </v>
      </c>
      <c r="HP30" s="62"/>
      <c r="HQ30" s="62"/>
      <c r="HR30" s="62"/>
      <c r="HS30" s="63" t="str">
        <f>IF(HQ30=0," ",(VLOOKUP(HQ30,PROTOKOL!$A$1:$E$28,2))*HR30)</f>
        <v xml:space="preserve"> </v>
      </c>
      <c r="HT30" s="64" t="str">
        <f t="shared" si="40"/>
        <v xml:space="preserve"> </v>
      </c>
      <c r="HU30" s="65" t="str">
        <f>IF(HQ30=0," ",VLOOKUP(HQ30,PROTOKOL!$A:$E,5,))</f>
        <v xml:space="preserve"> </v>
      </c>
      <c r="HV30" s="65"/>
      <c r="HW30" s="82" t="str">
        <f t="shared" si="112"/>
        <v xml:space="preserve"> </v>
      </c>
      <c r="HX30" s="61" t="str">
        <f>IF(HZ30=0," ",VLOOKUP(HZ30,PROTOKOL!$A:$F,6))</f>
        <v xml:space="preserve"> </v>
      </c>
      <c r="HY30" s="66"/>
      <c r="HZ30" s="66"/>
      <c r="IA30" s="62"/>
      <c r="IB30" s="63" t="str">
        <f>IF(HZ30=0," ",(VLOOKUP(HZ30,PROTOKOL!$A$1:$E$28,2))*IA30)</f>
        <v xml:space="preserve"> </v>
      </c>
      <c r="IC30" s="64" t="str">
        <f t="shared" si="41"/>
        <v xml:space="preserve"> </v>
      </c>
      <c r="ID30" s="65" t="str">
        <f>IF(HZ30=0," ",VLOOKUP(HZ30,PROTOKOL!$A:$E,5,))</f>
        <v xml:space="preserve"> </v>
      </c>
      <c r="IE30" s="82" t="str">
        <f t="shared" si="113"/>
        <v xml:space="preserve"> </v>
      </c>
      <c r="IF30" s="65">
        <f t="shared" si="114"/>
        <v>0</v>
      </c>
      <c r="IG30" s="82" t="str">
        <f t="shared" si="115"/>
        <v xml:space="preserve"> </v>
      </c>
      <c r="IH30" s="185" t="str">
        <f t="shared" ref="IH30" si="300">IF(HR29+HR30+HR31=7.5,"ü","û")</f>
        <v>û</v>
      </c>
      <c r="II30" s="207">
        <v>3</v>
      </c>
      <c r="IJ30" s="226"/>
      <c r="IK30" s="61" t="str">
        <f>IF(IM30=0," ",VLOOKUP(IM30,PROTOKOL!$A:$F,6))</f>
        <v xml:space="preserve"> </v>
      </c>
      <c r="IL30" s="62"/>
      <c r="IM30" s="62"/>
      <c r="IN30" s="62"/>
      <c r="IO30" s="63" t="str">
        <f>IF(IM30=0," ",(VLOOKUP(IM30,PROTOKOL!$A$1:$E$28,2))*IN30)</f>
        <v xml:space="preserve"> </v>
      </c>
      <c r="IP30" s="64" t="str">
        <f t="shared" si="42"/>
        <v xml:space="preserve"> </v>
      </c>
      <c r="IQ30" s="65" t="str">
        <f>IF(IM30=0," ",VLOOKUP(IM30,PROTOKOL!$A:$E,5,))</f>
        <v xml:space="preserve"> </v>
      </c>
      <c r="IR30" s="65"/>
      <c r="IS30" s="82" t="str">
        <f t="shared" si="117"/>
        <v xml:space="preserve"> </v>
      </c>
      <c r="IT30" s="61" t="str">
        <f>IF(IV30=0," ",VLOOKUP(IV30,PROTOKOL!$A:$F,6))</f>
        <v xml:space="preserve"> </v>
      </c>
      <c r="IU30" s="66"/>
      <c r="IV30" s="66"/>
      <c r="IW30" s="62"/>
      <c r="IX30" s="63" t="str">
        <f>IF(IV30=0," ",(VLOOKUP(IV30,PROTOKOL!$A$1:$E$28,2))*IW30)</f>
        <v xml:space="preserve"> </v>
      </c>
      <c r="IY30" s="64" t="str">
        <f t="shared" si="43"/>
        <v xml:space="preserve"> </v>
      </c>
      <c r="IZ30" s="65" t="str">
        <f>IF(IV30=0," ",VLOOKUP(IV30,PROTOKOL!$A:$E,5,))</f>
        <v xml:space="preserve"> </v>
      </c>
      <c r="JA30" s="82" t="str">
        <f t="shared" si="118"/>
        <v xml:space="preserve"> </v>
      </c>
      <c r="JB30" s="65">
        <f t="shared" si="119"/>
        <v>0</v>
      </c>
      <c r="JC30" s="82" t="str">
        <f t="shared" si="120"/>
        <v xml:space="preserve"> </v>
      </c>
      <c r="JD30" s="185" t="str">
        <f t="shared" ref="JD30" si="301">IF(IN29+IN30+IN31=7.5,"ü","û")</f>
        <v>û</v>
      </c>
      <c r="JE30" s="207">
        <v>3</v>
      </c>
      <c r="JF30" s="226"/>
      <c r="JG30" s="61" t="str">
        <f>IF(JI30=0," ",VLOOKUP(JI30,PROTOKOL!$A:$F,6))</f>
        <v xml:space="preserve"> </v>
      </c>
      <c r="JH30" s="62"/>
      <c r="JI30" s="62"/>
      <c r="JJ30" s="62"/>
      <c r="JK30" s="63" t="str">
        <f>IF(JI30=0," ",(VLOOKUP(JI30,PROTOKOL!$A$1:$E$28,2))*JJ30)</f>
        <v xml:space="preserve"> </v>
      </c>
      <c r="JL30" s="64" t="str">
        <f t="shared" si="44"/>
        <v xml:space="preserve"> </v>
      </c>
      <c r="JM30" s="65" t="str">
        <f>IF(JI30=0," ",VLOOKUP(JI30,PROTOKOL!$A:$E,5,))</f>
        <v xml:space="preserve"> </v>
      </c>
      <c r="JN30" s="65"/>
      <c r="JO30" s="82" t="str">
        <f t="shared" si="122"/>
        <v xml:space="preserve"> </v>
      </c>
      <c r="JP30" s="61" t="str">
        <f>IF(JR30=0," ",VLOOKUP(JR30,PROTOKOL!$A:$F,6))</f>
        <v xml:space="preserve"> </v>
      </c>
      <c r="JQ30" s="66"/>
      <c r="JR30" s="66"/>
      <c r="JS30" s="62"/>
      <c r="JT30" s="63" t="str">
        <f>IF(JR30=0," ",(VLOOKUP(JR30,PROTOKOL!$A$1:$E$28,2))*JS30)</f>
        <v xml:space="preserve"> </v>
      </c>
      <c r="JU30" s="64" t="str">
        <f t="shared" si="45"/>
        <v xml:space="preserve"> </v>
      </c>
      <c r="JV30" s="65" t="str">
        <f>IF(JR30=0," ",VLOOKUP(JR30,PROTOKOL!$A:$E,5,))</f>
        <v xml:space="preserve"> </v>
      </c>
      <c r="JW30" s="82" t="str">
        <f t="shared" si="123"/>
        <v xml:space="preserve"> </v>
      </c>
      <c r="JX30" s="65">
        <f t="shared" si="124"/>
        <v>0</v>
      </c>
      <c r="JY30" s="82" t="str">
        <f t="shared" si="125"/>
        <v xml:space="preserve"> </v>
      </c>
      <c r="JZ30" s="185" t="str">
        <f t="shared" ref="JZ30" si="302">IF(JJ29+JJ30+JJ31=7.5,"ü","û")</f>
        <v>û</v>
      </c>
      <c r="KA30" s="207">
        <v>3</v>
      </c>
      <c r="KB30" s="226"/>
      <c r="KC30" s="61" t="str">
        <f>IF(KE30=0," ",VLOOKUP(KE30,PROTOKOL!$A:$F,6))</f>
        <v xml:space="preserve"> </v>
      </c>
      <c r="KD30" s="62"/>
      <c r="KE30" s="62"/>
      <c r="KF30" s="62"/>
      <c r="KG30" s="63" t="str">
        <f>IF(KE30=0," ",(VLOOKUP(KE30,PROTOKOL!$A$1:$E$28,2))*KF30)</f>
        <v xml:space="preserve"> </v>
      </c>
      <c r="KH30" s="64" t="str">
        <f t="shared" si="46"/>
        <v xml:space="preserve"> </v>
      </c>
      <c r="KI30" s="65" t="str">
        <f>IF(KE30=0," ",VLOOKUP(KE30,PROTOKOL!$A:$E,5,))</f>
        <v xml:space="preserve"> </v>
      </c>
      <c r="KJ30" s="65"/>
      <c r="KK30" s="82" t="str">
        <f t="shared" si="127"/>
        <v xml:space="preserve"> </v>
      </c>
      <c r="KL30" s="61" t="str">
        <f>IF(KN30=0," ",VLOOKUP(KN30,PROTOKOL!$A:$F,6))</f>
        <v xml:space="preserve"> </v>
      </c>
      <c r="KM30" s="66"/>
      <c r="KN30" s="66"/>
      <c r="KO30" s="62"/>
      <c r="KP30" s="63" t="str">
        <f>IF(KN30=0," ",(VLOOKUP(KN30,PROTOKOL!$A$1:$E$28,2))*KO30)</f>
        <v xml:space="preserve"> </v>
      </c>
      <c r="KQ30" s="64" t="str">
        <f t="shared" si="47"/>
        <v xml:space="preserve"> </v>
      </c>
      <c r="KR30" s="65" t="str">
        <f>IF(KN30=0," ",VLOOKUP(KN30,PROTOKOL!$A:$E,5,))</f>
        <v xml:space="preserve"> </v>
      </c>
      <c r="KS30" s="82" t="str">
        <f t="shared" si="128"/>
        <v xml:space="preserve"> </v>
      </c>
      <c r="KT30" s="65">
        <f t="shared" si="129"/>
        <v>0</v>
      </c>
      <c r="KU30" s="82" t="str">
        <f t="shared" si="130"/>
        <v xml:space="preserve"> </v>
      </c>
      <c r="KV30" s="185" t="str">
        <f t="shared" ref="KV30" si="303">IF(KF29+KF30+KF31=7.5,"ü","û")</f>
        <v>û</v>
      </c>
      <c r="KW30" s="207">
        <v>3</v>
      </c>
      <c r="KX30" s="226"/>
      <c r="KY30" s="61" t="str">
        <f>IF(LA30=0," ",VLOOKUP(LA30,PROTOKOL!$A:$F,6))</f>
        <v xml:space="preserve"> </v>
      </c>
      <c r="KZ30" s="62"/>
      <c r="LA30" s="62"/>
      <c r="LB30" s="62"/>
      <c r="LC30" s="63" t="str">
        <f>IF(LA30=0," ",(VLOOKUP(LA30,PROTOKOL!$A$1:$E$28,2))*LB30)</f>
        <v xml:space="preserve"> </v>
      </c>
      <c r="LD30" s="64" t="str">
        <f t="shared" si="48"/>
        <v xml:space="preserve"> </v>
      </c>
      <c r="LE30" s="65" t="str">
        <f>IF(LA30=0," ",VLOOKUP(LA30,PROTOKOL!$A:$E,5,))</f>
        <v xml:space="preserve"> </v>
      </c>
      <c r="LF30" s="65"/>
      <c r="LG30" s="82" t="str">
        <f t="shared" si="132"/>
        <v xml:space="preserve"> </v>
      </c>
      <c r="LH30" s="61" t="str">
        <f>IF(LJ30=0," ",VLOOKUP(LJ30,PROTOKOL!$A:$F,6))</f>
        <v xml:space="preserve"> </v>
      </c>
      <c r="LI30" s="66"/>
      <c r="LJ30" s="66"/>
      <c r="LK30" s="62"/>
      <c r="LL30" s="63" t="str">
        <f>IF(LJ30=0," ",(VLOOKUP(LJ30,PROTOKOL!$A$1:$E$28,2))*LK30)</f>
        <v xml:space="preserve"> </v>
      </c>
      <c r="LM30" s="64" t="str">
        <f t="shared" si="49"/>
        <v xml:space="preserve"> </v>
      </c>
      <c r="LN30" s="65" t="str">
        <f>IF(LJ30=0," ",VLOOKUP(LJ30,PROTOKOL!$A:$E,5,))</f>
        <v xml:space="preserve"> </v>
      </c>
      <c r="LO30" s="82" t="str">
        <f t="shared" si="133"/>
        <v xml:space="preserve"> </v>
      </c>
      <c r="LP30" s="65">
        <f t="shared" si="134"/>
        <v>0</v>
      </c>
      <c r="LQ30" s="82" t="str">
        <f t="shared" si="135"/>
        <v xml:space="preserve"> </v>
      </c>
      <c r="LR30" s="185" t="str">
        <f t="shared" ref="LR30" si="304">IF(LB29+LB30+LB31=7.5,"ü","û")</f>
        <v>û</v>
      </c>
      <c r="LS30" s="207">
        <v>3</v>
      </c>
      <c r="LT30" s="226"/>
      <c r="LU30" s="61" t="str">
        <f>IF(LW30=0," ",VLOOKUP(LW30,PROTOKOL!$A:$F,6))</f>
        <v xml:space="preserve"> </v>
      </c>
      <c r="LV30" s="62"/>
      <c r="LW30" s="62"/>
      <c r="LX30" s="62"/>
      <c r="LY30" s="63" t="str">
        <f>IF(LW30=0," ",(VLOOKUP(LW30,PROTOKOL!$A$1:$E$28,2))*LX30)</f>
        <v xml:space="preserve"> </v>
      </c>
      <c r="LZ30" s="64" t="str">
        <f t="shared" si="50"/>
        <v xml:space="preserve"> </v>
      </c>
      <c r="MA30" s="65" t="str">
        <f>IF(LW30=0," ",VLOOKUP(LW30,PROTOKOL!$A:$E,5,))</f>
        <v xml:space="preserve"> </v>
      </c>
      <c r="MB30" s="65"/>
      <c r="MC30" s="82" t="str">
        <f t="shared" si="137"/>
        <v xml:space="preserve"> </v>
      </c>
      <c r="MD30" s="61" t="str">
        <f>IF(MF30=0," ",VLOOKUP(MF30,PROTOKOL!$A:$F,6))</f>
        <v xml:space="preserve"> </v>
      </c>
      <c r="ME30" s="66"/>
      <c r="MF30" s="66"/>
      <c r="MG30" s="62"/>
      <c r="MH30" s="63" t="str">
        <f>IF(MF30=0," ",(VLOOKUP(MF30,PROTOKOL!$A$1:$E$28,2))*MG30)</f>
        <v xml:space="preserve"> </v>
      </c>
      <c r="MI30" s="64" t="str">
        <f t="shared" si="51"/>
        <v xml:space="preserve"> </v>
      </c>
      <c r="MJ30" s="65" t="str">
        <f>IF(MF30=0," ",VLOOKUP(MF30,PROTOKOL!$A:$E,5,))</f>
        <v xml:space="preserve"> </v>
      </c>
      <c r="MK30" s="82" t="str">
        <f t="shared" si="138"/>
        <v xml:space="preserve"> </v>
      </c>
      <c r="ML30" s="65">
        <f t="shared" si="139"/>
        <v>0</v>
      </c>
      <c r="MM30" s="82" t="str">
        <f t="shared" si="140"/>
        <v xml:space="preserve"> </v>
      </c>
      <c r="MN30" s="185" t="str">
        <f t="shared" ref="MN30" si="305">IF(LX29+LX30+LX31=7.5,"ü","û")</f>
        <v>û</v>
      </c>
      <c r="MO30" s="207">
        <v>3</v>
      </c>
      <c r="MP30" s="226"/>
      <c r="MQ30" s="61" t="str">
        <f>IF(MS30=0," ",VLOOKUP(MS30,PROTOKOL!$A:$F,6))</f>
        <v xml:space="preserve"> </v>
      </c>
      <c r="MR30" s="62"/>
      <c r="MS30" s="62"/>
      <c r="MT30" s="62"/>
      <c r="MU30" s="63" t="str">
        <f>IF(MS30=0," ",(VLOOKUP(MS30,PROTOKOL!$A$1:$E$28,2))*MT30)</f>
        <v xml:space="preserve"> </v>
      </c>
      <c r="MV30" s="64" t="str">
        <f t="shared" si="52"/>
        <v xml:space="preserve"> </v>
      </c>
      <c r="MW30" s="65" t="str">
        <f>IF(MS30=0," ",VLOOKUP(MS30,PROTOKOL!$A:$E,5,))</f>
        <v xml:space="preserve"> </v>
      </c>
      <c r="MX30" s="65"/>
      <c r="MY30" s="82" t="str">
        <f t="shared" si="142"/>
        <v xml:space="preserve"> </v>
      </c>
      <c r="MZ30" s="61" t="str">
        <f>IF(NB30=0," ",VLOOKUP(NB30,PROTOKOL!$A:$F,6))</f>
        <v xml:space="preserve"> </v>
      </c>
      <c r="NA30" s="66"/>
      <c r="NB30" s="66"/>
      <c r="NC30" s="62"/>
      <c r="ND30" s="63" t="str">
        <f>IF(NB30=0," ",(VLOOKUP(NB30,PROTOKOL!$A$1:$E$28,2))*NC30)</f>
        <v xml:space="preserve"> </v>
      </c>
      <c r="NE30" s="64" t="str">
        <f t="shared" si="53"/>
        <v xml:space="preserve"> </v>
      </c>
      <c r="NF30" s="65" t="str">
        <f>IF(NB30=0," ",VLOOKUP(NB30,PROTOKOL!$A:$E,5,))</f>
        <v xml:space="preserve"> </v>
      </c>
      <c r="NG30" s="82" t="str">
        <f t="shared" si="143"/>
        <v xml:space="preserve"> </v>
      </c>
      <c r="NH30" s="65">
        <f t="shared" si="144"/>
        <v>0</v>
      </c>
      <c r="NI30" s="82" t="str">
        <f t="shared" si="145"/>
        <v xml:space="preserve"> </v>
      </c>
      <c r="NJ30" s="185" t="str">
        <f t="shared" ref="NJ30" si="306">IF(MT29+MT30+MT31=7.5,"ü","û")</f>
        <v>û</v>
      </c>
      <c r="NK30" s="207">
        <v>3</v>
      </c>
      <c r="NL30" s="226"/>
      <c r="NM30" s="61" t="str">
        <f>IF(NO30=0," ",VLOOKUP(NO30,PROTOKOL!$A:$F,6))</f>
        <v xml:space="preserve"> </v>
      </c>
      <c r="NN30" s="62"/>
      <c r="NO30" s="62"/>
      <c r="NP30" s="62"/>
      <c r="NQ30" s="63" t="str">
        <f>IF(NO30=0," ",(VLOOKUP(NO30,PROTOKOL!$A$1:$E$28,2))*NP30)</f>
        <v xml:space="preserve"> </v>
      </c>
      <c r="NR30" s="64" t="str">
        <f t="shared" si="54"/>
        <v xml:space="preserve"> </v>
      </c>
      <c r="NS30" s="65" t="str">
        <f>IF(NO30=0," ",VLOOKUP(NO30,PROTOKOL!$A:$E,5,))</f>
        <v xml:space="preserve"> </v>
      </c>
      <c r="NT30" s="65"/>
      <c r="NU30" s="82" t="str">
        <f t="shared" si="147"/>
        <v xml:space="preserve"> </v>
      </c>
      <c r="NV30" s="61" t="str">
        <f>IF(NX30=0," ",VLOOKUP(NX30,PROTOKOL!$A:$F,6))</f>
        <v xml:space="preserve"> </v>
      </c>
      <c r="NW30" s="66"/>
      <c r="NX30" s="66"/>
      <c r="NY30" s="62"/>
      <c r="NZ30" s="63" t="str">
        <f>IF(NX30=0," ",(VLOOKUP(NX30,PROTOKOL!$A$1:$E$28,2))*NY30)</f>
        <v xml:space="preserve"> </v>
      </c>
      <c r="OA30" s="64" t="str">
        <f t="shared" si="55"/>
        <v xml:space="preserve"> </v>
      </c>
      <c r="OB30" s="65" t="str">
        <f>IF(NX30=0," ",VLOOKUP(NX30,PROTOKOL!$A:$E,5,))</f>
        <v xml:space="preserve"> </v>
      </c>
      <c r="OC30" s="82" t="str">
        <f t="shared" si="148"/>
        <v xml:space="preserve"> </v>
      </c>
      <c r="OD30" s="65">
        <f t="shared" si="149"/>
        <v>0</v>
      </c>
      <c r="OE30" s="82" t="str">
        <f t="shared" si="150"/>
        <v xml:space="preserve"> </v>
      </c>
      <c r="OF30" s="185" t="str">
        <f t="shared" ref="OF30" si="307">IF(NP29+NP30+NP31=7.5,"ü","û")</f>
        <v>û</v>
      </c>
      <c r="OG30" s="207">
        <v>3</v>
      </c>
      <c r="OH30" s="226"/>
      <c r="OI30" s="61" t="str">
        <f>IF(OK30=0," ",VLOOKUP(OK30,PROTOKOL!$A:$F,6))</f>
        <v xml:space="preserve"> </v>
      </c>
      <c r="OJ30" s="62"/>
      <c r="OK30" s="62"/>
      <c r="OL30" s="62"/>
      <c r="OM30" s="63" t="str">
        <f>IF(OK30=0," ",(VLOOKUP(OK30,PROTOKOL!$A$1:$E$28,2))*OL30)</f>
        <v xml:space="preserve"> </v>
      </c>
      <c r="ON30" s="64" t="str">
        <f t="shared" si="56"/>
        <v xml:space="preserve"> </v>
      </c>
      <c r="OO30" s="65" t="str">
        <f>IF(OK30=0," ",VLOOKUP(OK30,PROTOKOL!$A:$E,5,))</f>
        <v xml:space="preserve"> </v>
      </c>
      <c r="OP30" s="65"/>
      <c r="OQ30" s="82" t="str">
        <f t="shared" si="152"/>
        <v xml:space="preserve"> </v>
      </c>
      <c r="OR30" s="61" t="str">
        <f>IF(OT30=0," ",VLOOKUP(OT30,PROTOKOL!$A:$F,6))</f>
        <v xml:space="preserve"> </v>
      </c>
      <c r="OS30" s="66"/>
      <c r="OT30" s="66"/>
      <c r="OU30" s="62"/>
      <c r="OV30" s="63" t="str">
        <f>IF(OT30=0," ",(VLOOKUP(OT30,PROTOKOL!$A$1:$E$28,2))*OU30)</f>
        <v xml:space="preserve"> </v>
      </c>
      <c r="OW30" s="64" t="str">
        <f t="shared" si="57"/>
        <v xml:space="preserve"> </v>
      </c>
      <c r="OX30" s="65" t="str">
        <f>IF(OT30=0," ",VLOOKUP(OT30,PROTOKOL!$A:$E,5,))</f>
        <v xml:space="preserve"> </v>
      </c>
      <c r="OY30" s="82" t="str">
        <f t="shared" si="153"/>
        <v xml:space="preserve"> </v>
      </c>
      <c r="OZ30" s="65">
        <f t="shared" si="154"/>
        <v>0</v>
      </c>
      <c r="PA30" s="82" t="str">
        <f t="shared" si="155"/>
        <v xml:space="preserve"> </v>
      </c>
      <c r="PB30" s="185" t="str">
        <f t="shared" ref="PB30" si="308">IF(OL29+OL30+OL31=7.5,"ü","û")</f>
        <v>û</v>
      </c>
      <c r="PC30" s="207">
        <v>3</v>
      </c>
      <c r="PD30" s="226"/>
      <c r="PE30" s="61" t="str">
        <f>IF(PG30=0," ",VLOOKUP(PG30,PROTOKOL!$A:$F,6))</f>
        <v xml:space="preserve"> </v>
      </c>
      <c r="PF30" s="62"/>
      <c r="PG30" s="62"/>
      <c r="PH30" s="62"/>
      <c r="PI30" s="63" t="str">
        <f>IF(PG30=0," ",(VLOOKUP(PG30,PROTOKOL!$A$1:$E$28,2))*PH30)</f>
        <v xml:space="preserve"> </v>
      </c>
      <c r="PJ30" s="64" t="str">
        <f t="shared" si="58"/>
        <v xml:space="preserve"> </v>
      </c>
      <c r="PK30" s="65" t="str">
        <f>IF(PG30=0," ",VLOOKUP(PG30,PROTOKOL!$A:$E,5,))</f>
        <v xml:space="preserve"> </v>
      </c>
      <c r="PL30" s="65"/>
      <c r="PM30" s="82" t="str">
        <f t="shared" si="157"/>
        <v xml:space="preserve"> </v>
      </c>
      <c r="PN30" s="61" t="str">
        <f>IF(PP30=0," ",VLOOKUP(PP30,PROTOKOL!$A:$F,6))</f>
        <v xml:space="preserve"> </v>
      </c>
      <c r="PO30" s="66"/>
      <c r="PP30" s="66"/>
      <c r="PQ30" s="62"/>
      <c r="PR30" s="63" t="str">
        <f>IF(PP30=0," ",(VLOOKUP(PP30,PROTOKOL!$A$1:$E$28,2))*PQ30)</f>
        <v xml:space="preserve"> </v>
      </c>
      <c r="PS30" s="64" t="str">
        <f t="shared" si="59"/>
        <v xml:space="preserve"> </v>
      </c>
      <c r="PT30" s="65" t="str">
        <f>IF(PP30=0," ",VLOOKUP(PP30,PROTOKOL!$A:$E,5,))</f>
        <v xml:space="preserve"> </v>
      </c>
      <c r="PU30" s="82" t="str">
        <f t="shared" si="158"/>
        <v xml:space="preserve"> </v>
      </c>
      <c r="PV30" s="65">
        <f t="shared" si="159"/>
        <v>0</v>
      </c>
      <c r="PW30" s="82" t="str">
        <f t="shared" si="160"/>
        <v xml:space="preserve"> </v>
      </c>
      <c r="PX30" s="185" t="str">
        <f t="shared" ref="PX30" si="309">IF(PH29+PH30+PH31=7.5,"ü","û")</f>
        <v>û</v>
      </c>
      <c r="PY30" s="207">
        <v>3</v>
      </c>
      <c r="PZ30" s="226"/>
      <c r="QA30" s="61" t="str">
        <f>IF(QC30=0," ",VLOOKUP(QC30,PROTOKOL!$A:$F,6))</f>
        <v xml:space="preserve"> </v>
      </c>
      <c r="QB30" s="62"/>
      <c r="QC30" s="62"/>
      <c r="QD30" s="62"/>
      <c r="QE30" s="63" t="str">
        <f>IF(QC30=0," ",(VLOOKUP(QC30,PROTOKOL!$A$1:$E$28,2))*QD30)</f>
        <v xml:space="preserve"> </v>
      </c>
      <c r="QF30" s="64" t="str">
        <f t="shared" si="60"/>
        <v xml:space="preserve"> </v>
      </c>
      <c r="QG30" s="65" t="str">
        <f>IF(QC30=0," ",VLOOKUP(QC30,PROTOKOL!$A:$E,5,))</f>
        <v xml:space="preserve"> </v>
      </c>
      <c r="QH30" s="65"/>
      <c r="QI30" s="82" t="str">
        <f t="shared" si="162"/>
        <v xml:space="preserve"> </v>
      </c>
      <c r="QJ30" s="61" t="str">
        <f>IF(QL30=0," ",VLOOKUP(QL30,PROTOKOL!$A:$F,6))</f>
        <v xml:space="preserve"> </v>
      </c>
      <c r="QK30" s="66"/>
      <c r="QL30" s="66"/>
      <c r="QM30" s="62"/>
      <c r="QN30" s="63" t="str">
        <f>IF(QL30=0," ",(VLOOKUP(QL30,PROTOKOL!$A$1:$E$28,2))*QM30)</f>
        <v xml:space="preserve"> </v>
      </c>
      <c r="QO30" s="64" t="str">
        <f t="shared" si="61"/>
        <v xml:space="preserve"> </v>
      </c>
      <c r="QP30" s="65" t="str">
        <f>IF(QL30=0," ",VLOOKUP(QL30,PROTOKOL!$A:$E,5,))</f>
        <v xml:space="preserve"> </v>
      </c>
      <c r="QQ30" s="82" t="str">
        <f t="shared" si="163"/>
        <v xml:space="preserve"> </v>
      </c>
      <c r="QR30" s="65">
        <f t="shared" si="164"/>
        <v>0</v>
      </c>
      <c r="QS30" s="82" t="str">
        <f t="shared" si="165"/>
        <v xml:space="preserve"> </v>
      </c>
      <c r="QT30" s="185" t="str">
        <f t="shared" ref="QT30" si="310">IF(QD29+QD30+QD31=7.5,"ü","û")</f>
        <v>û</v>
      </c>
      <c r="QU30" s="207">
        <v>3</v>
      </c>
      <c r="QV30" s="226"/>
      <c r="QW30" s="61" t="str">
        <f>IF(QY30=0," ",VLOOKUP(QY30,PROTOKOL!$A:$F,6))</f>
        <v xml:space="preserve"> </v>
      </c>
      <c r="QX30" s="62"/>
      <c r="QY30" s="62"/>
      <c r="QZ30" s="62"/>
      <c r="RA30" s="63" t="str">
        <f>IF(QY30=0," ",(VLOOKUP(QY30,PROTOKOL!$A$1:$E$28,2))*QZ30)</f>
        <v xml:space="preserve"> </v>
      </c>
      <c r="RB30" s="64" t="str">
        <f t="shared" si="62"/>
        <v xml:space="preserve"> </v>
      </c>
      <c r="RC30" s="65" t="str">
        <f>IF(QY30=0," ",VLOOKUP(QY30,PROTOKOL!$A:$E,5,))</f>
        <v xml:space="preserve"> </v>
      </c>
      <c r="RD30" s="65"/>
      <c r="RE30" s="82" t="str">
        <f t="shared" si="167"/>
        <v xml:space="preserve"> </v>
      </c>
      <c r="RF30" s="61" t="str">
        <f>IF(RH30=0," ",VLOOKUP(RH30,PROTOKOL!$A:$F,6))</f>
        <v xml:space="preserve"> </v>
      </c>
      <c r="RG30" s="66"/>
      <c r="RH30" s="66"/>
      <c r="RI30" s="62"/>
      <c r="RJ30" s="63" t="str">
        <f>IF(RH30=0," ",(VLOOKUP(RH30,PROTOKOL!$A$1:$E$28,2))*RI30)</f>
        <v xml:space="preserve"> </v>
      </c>
      <c r="RK30" s="64" t="str">
        <f t="shared" si="63"/>
        <v xml:space="preserve"> </v>
      </c>
      <c r="RL30" s="65" t="str">
        <f>IF(RH30=0," ",VLOOKUP(RH30,PROTOKOL!$A:$E,5,))</f>
        <v xml:space="preserve"> </v>
      </c>
      <c r="RM30" s="82" t="str">
        <f t="shared" si="168"/>
        <v xml:space="preserve"> </v>
      </c>
      <c r="RN30" s="65">
        <f t="shared" si="169"/>
        <v>0</v>
      </c>
      <c r="RO30" s="82" t="str">
        <f t="shared" si="170"/>
        <v xml:space="preserve"> </v>
      </c>
      <c r="RP30" s="185" t="str">
        <f t="shared" ref="RP30" si="311">IF(QZ29+QZ30+QZ31=7.5,"ü","û")</f>
        <v>û</v>
      </c>
    </row>
    <row r="31" spans="1:484" ht="14.4" thickBot="1">
      <c r="A31" s="209">
        <v>3</v>
      </c>
      <c r="B31" s="226"/>
      <c r="C31" s="61" t="str">
        <f>IF(E31=0," ",VLOOKUP(E31,PROTOKOL!$A:$F,6))</f>
        <v xml:space="preserve"> </v>
      </c>
      <c r="D31" s="62"/>
      <c r="E31" s="62"/>
      <c r="F31" s="62"/>
      <c r="G31" s="63" t="str">
        <f>IF(E31=0," ",(VLOOKUP(E31,PROTOKOL!$A$1:$E$28,2))*F31)</f>
        <v xml:space="preserve"> </v>
      </c>
      <c r="H31" s="64" t="str">
        <f t="shared" si="20"/>
        <v xml:space="preserve"> </v>
      </c>
      <c r="I31" s="65" t="str">
        <f>IF(E31=0," ",VLOOKUP(E31,PROTOKOL!$A:$E,5,))</f>
        <v xml:space="preserve"> </v>
      </c>
      <c r="J31" s="65"/>
      <c r="K31" s="82" t="str">
        <f t="shared" si="64"/>
        <v xml:space="preserve"> </v>
      </c>
      <c r="L31" s="61" t="str">
        <f>IF(N31=0," ",VLOOKUP(N31,PROTOKOL!$A:$F,6))</f>
        <v xml:space="preserve"> </v>
      </c>
      <c r="M31" s="66"/>
      <c r="N31" s="66"/>
      <c r="O31" s="62"/>
      <c r="P31" s="63" t="str">
        <f>IF(N31=0," ",(VLOOKUP(N31,PROTOKOL!$A$1:$E$28,2))*O31)</f>
        <v xml:space="preserve"> </v>
      </c>
      <c r="Q31" s="64" t="str">
        <f t="shared" si="21"/>
        <v xml:space="preserve"> </v>
      </c>
      <c r="R31" s="65" t="str">
        <f>IF(N31=0," ",VLOOKUP(N31,PROTOKOL!$A:$E,5,))</f>
        <v xml:space="preserve"> </v>
      </c>
      <c r="S31" s="82" t="str">
        <f t="shared" si="65"/>
        <v xml:space="preserve"> </v>
      </c>
      <c r="T31" s="65">
        <f t="shared" si="66"/>
        <v>0</v>
      </c>
      <c r="U31" s="82" t="str">
        <f t="shared" si="67"/>
        <v xml:space="preserve"> </v>
      </c>
      <c r="V31" s="117"/>
      <c r="W31" s="207">
        <v>3</v>
      </c>
      <c r="X31" s="226"/>
      <c r="Y31" s="61" t="str">
        <f>IF(AA31=0," ",VLOOKUP(AA31,PROTOKOL!$A:$F,6))</f>
        <v xml:space="preserve"> </v>
      </c>
      <c r="Z31" s="62"/>
      <c r="AA31" s="62"/>
      <c r="AB31" s="62"/>
      <c r="AC31" s="63" t="str">
        <f>IF(AA31=0," ",(VLOOKUP(AA31,PROTOKOL!$A$1:$E$28,2))*AB31)</f>
        <v xml:space="preserve"> </v>
      </c>
      <c r="AD31" s="64" t="str">
        <f t="shared" si="22"/>
        <v xml:space="preserve"> </v>
      </c>
      <c r="AE31" s="65" t="str">
        <f>IF(AA31=0," ",VLOOKUP(AA31,PROTOKOL!$A:$E,5,))</f>
        <v xml:space="preserve"> </v>
      </c>
      <c r="AF31" s="65"/>
      <c r="AG31" s="82" t="str">
        <f t="shared" si="68"/>
        <v xml:space="preserve"> </v>
      </c>
      <c r="AH31" s="61" t="str">
        <f>IF(AJ31=0," ",VLOOKUP(AJ31,PROTOKOL!$A:$F,6))</f>
        <v xml:space="preserve"> </v>
      </c>
      <c r="AI31" s="66"/>
      <c r="AJ31" s="66"/>
      <c r="AK31" s="62"/>
      <c r="AL31" s="63" t="str">
        <f>IF(AJ31=0," ",(VLOOKUP(AJ31,PROTOKOL!$A$1:$E$28,2))*AK31)</f>
        <v xml:space="preserve"> </v>
      </c>
      <c r="AM31" s="64" t="str">
        <f t="shared" si="23"/>
        <v xml:space="preserve"> </v>
      </c>
      <c r="AN31" s="65" t="str">
        <f>IF(AJ31=0," ",VLOOKUP(AJ31,PROTOKOL!$A:$E,5,))</f>
        <v xml:space="preserve"> </v>
      </c>
      <c r="AO31" s="82" t="str">
        <f t="shared" si="69"/>
        <v xml:space="preserve"> </v>
      </c>
      <c r="AP31" s="65">
        <f t="shared" si="70"/>
        <v>0</v>
      </c>
      <c r="AQ31" s="82" t="str">
        <f t="shared" si="71"/>
        <v xml:space="preserve"> </v>
      </c>
      <c r="AR31" s="117"/>
      <c r="AS31" s="207">
        <v>3</v>
      </c>
      <c r="AT31" s="226"/>
      <c r="AU31" s="61" t="str">
        <f>IF(AW31=0," ",VLOOKUP(AW31,PROTOKOL!$A:$F,6))</f>
        <v xml:space="preserve"> </v>
      </c>
      <c r="AV31" s="62"/>
      <c r="AW31" s="62"/>
      <c r="AX31" s="62"/>
      <c r="AY31" s="63" t="str">
        <f>IF(AW31=0," ",(VLOOKUP(AW31,PROTOKOL!$A$1:$E$28,2))*AX31)</f>
        <v xml:space="preserve"> </v>
      </c>
      <c r="AZ31" s="64" t="str">
        <f t="shared" si="24"/>
        <v xml:space="preserve"> </v>
      </c>
      <c r="BA31" s="65" t="str">
        <f>IF(AW31=0," ",VLOOKUP(AW31,PROTOKOL!$A:$E,5,))</f>
        <v xml:space="preserve"> </v>
      </c>
      <c r="BB31" s="65"/>
      <c r="BC31" s="82" t="str">
        <f t="shared" si="72"/>
        <v xml:space="preserve"> </v>
      </c>
      <c r="BD31" s="61" t="str">
        <f>IF(BF31=0," ",VLOOKUP(BF31,PROTOKOL!$A:$F,6))</f>
        <v xml:space="preserve"> </v>
      </c>
      <c r="BE31" s="66"/>
      <c r="BF31" s="66"/>
      <c r="BG31" s="62"/>
      <c r="BH31" s="63" t="str">
        <f>IF(BF31=0," ",(VLOOKUP(BF31,PROTOKOL!$A$1:$E$28,2))*BG31)</f>
        <v xml:space="preserve"> </v>
      </c>
      <c r="BI31" s="64" t="str">
        <f t="shared" si="25"/>
        <v xml:space="preserve"> </v>
      </c>
      <c r="BJ31" s="65" t="str">
        <f>IF(BF31=0," ",VLOOKUP(BF31,PROTOKOL!$A:$E,5,))</f>
        <v xml:space="preserve"> </v>
      </c>
      <c r="BK31" s="82" t="str">
        <f t="shared" si="73"/>
        <v xml:space="preserve"> </v>
      </c>
      <c r="BL31" s="65">
        <f t="shared" si="74"/>
        <v>0</v>
      </c>
      <c r="BM31" s="82" t="str">
        <f t="shared" si="75"/>
        <v xml:space="preserve"> </v>
      </c>
      <c r="BN31" s="117"/>
      <c r="BO31" s="207">
        <v>3</v>
      </c>
      <c r="BP31" s="226"/>
      <c r="BQ31" s="61" t="str">
        <f>IF(BS31=0," ",VLOOKUP(BS31,PROTOKOL!$A:$F,6))</f>
        <v xml:space="preserve"> </v>
      </c>
      <c r="BR31" s="62"/>
      <c r="BS31" s="62"/>
      <c r="BT31" s="62"/>
      <c r="BU31" s="63" t="str">
        <f>IF(BS31=0," ",(VLOOKUP(BS31,PROTOKOL!$A$1:$E$28,2))*BT31)</f>
        <v xml:space="preserve"> </v>
      </c>
      <c r="BV31" s="64" t="str">
        <f t="shared" si="26"/>
        <v xml:space="preserve"> </v>
      </c>
      <c r="BW31" s="65" t="str">
        <f>IF(BS31=0," ",VLOOKUP(BS31,PROTOKOL!$A:$E,5,))</f>
        <v xml:space="preserve"> </v>
      </c>
      <c r="BX31" s="65"/>
      <c r="BY31" s="82" t="str">
        <f t="shared" si="77"/>
        <v xml:space="preserve"> </v>
      </c>
      <c r="BZ31" s="61" t="str">
        <f>IF(CB31=0," ",VLOOKUP(CB31,PROTOKOL!$A:$F,6))</f>
        <v xml:space="preserve"> </v>
      </c>
      <c r="CA31" s="66"/>
      <c r="CB31" s="66"/>
      <c r="CC31" s="62"/>
      <c r="CD31" s="63" t="str">
        <f>IF(CB31=0," ",(VLOOKUP(CB31,PROTOKOL!$A$1:$E$28,2))*CC31)</f>
        <v xml:space="preserve"> </v>
      </c>
      <c r="CE31" s="64" t="str">
        <f t="shared" si="27"/>
        <v xml:space="preserve"> </v>
      </c>
      <c r="CF31" s="65" t="str">
        <f>IF(CB31=0," ",VLOOKUP(CB31,PROTOKOL!$A:$E,5,))</f>
        <v xml:space="preserve"> </v>
      </c>
      <c r="CG31" s="82" t="str">
        <f t="shared" si="78"/>
        <v xml:space="preserve"> </v>
      </c>
      <c r="CH31" s="65">
        <f t="shared" si="79"/>
        <v>0</v>
      </c>
      <c r="CI31" s="82" t="str">
        <f t="shared" si="80"/>
        <v xml:space="preserve"> </v>
      </c>
      <c r="CJ31" s="117"/>
      <c r="CK31" s="207">
        <v>3</v>
      </c>
      <c r="CL31" s="226"/>
      <c r="CM31" s="61" t="str">
        <f>IF(CO31=0," ",VLOOKUP(CO31,PROTOKOL!$A:$F,6))</f>
        <v xml:space="preserve"> </v>
      </c>
      <c r="CN31" s="62"/>
      <c r="CO31" s="62"/>
      <c r="CP31" s="62"/>
      <c r="CQ31" s="63" t="str">
        <f>IF(CO31=0," ",(VLOOKUP(CO31,PROTOKOL!$A$1:$E$28,2))*CP31)</f>
        <v xml:space="preserve"> </v>
      </c>
      <c r="CR31" s="64" t="str">
        <f t="shared" si="28"/>
        <v xml:space="preserve"> </v>
      </c>
      <c r="CS31" s="65" t="str">
        <f>IF(CO31=0," ",VLOOKUP(CO31,PROTOKOL!$A:$E,5,))</f>
        <v xml:space="preserve"> </v>
      </c>
      <c r="CT31" s="65"/>
      <c r="CU31" s="82" t="str">
        <f t="shared" si="82"/>
        <v xml:space="preserve"> </v>
      </c>
      <c r="CV31" s="61" t="str">
        <f>IF(CX31=0," ",VLOOKUP(CX31,PROTOKOL!$A:$F,6))</f>
        <v xml:space="preserve"> </v>
      </c>
      <c r="CW31" s="66"/>
      <c r="CX31" s="66"/>
      <c r="CY31" s="62"/>
      <c r="CZ31" s="63" t="str">
        <f>IF(CX31=0," ",(VLOOKUP(CX31,PROTOKOL!$A$1:$E$28,2))*CY31)</f>
        <v xml:space="preserve"> </v>
      </c>
      <c r="DA31" s="64" t="str">
        <f t="shared" si="29"/>
        <v xml:space="preserve"> </v>
      </c>
      <c r="DB31" s="65" t="str">
        <f>IF(CX31=0," ",VLOOKUP(CX31,PROTOKOL!$A:$E,5,))</f>
        <v xml:space="preserve"> </v>
      </c>
      <c r="DC31" s="82" t="str">
        <f t="shared" si="83"/>
        <v xml:space="preserve"> </v>
      </c>
      <c r="DD31" s="65">
        <f t="shared" si="84"/>
        <v>0</v>
      </c>
      <c r="DE31" s="82" t="str">
        <f t="shared" si="85"/>
        <v xml:space="preserve"> </v>
      </c>
      <c r="DF31" s="117"/>
      <c r="DG31" s="207">
        <v>3</v>
      </c>
      <c r="DH31" s="226"/>
      <c r="DI31" s="61" t="str">
        <f>IF(DK31=0," ",VLOOKUP(DK31,PROTOKOL!$A:$F,6))</f>
        <v xml:space="preserve"> </v>
      </c>
      <c r="DJ31" s="62"/>
      <c r="DK31" s="62"/>
      <c r="DL31" s="62"/>
      <c r="DM31" s="63" t="str">
        <f>IF(DK31=0," ",(VLOOKUP(DK31,PROTOKOL!$A$1:$E$28,2))*DL31)</f>
        <v xml:space="preserve"> </v>
      </c>
      <c r="DN31" s="64" t="str">
        <f t="shared" si="30"/>
        <v xml:space="preserve"> </v>
      </c>
      <c r="DO31" s="65" t="str">
        <f>IF(DK31=0," ",VLOOKUP(DK31,PROTOKOL!$A:$E,5,))</f>
        <v xml:space="preserve"> </v>
      </c>
      <c r="DP31" s="65"/>
      <c r="DQ31" s="82" t="str">
        <f t="shared" si="87"/>
        <v xml:space="preserve"> </v>
      </c>
      <c r="DR31" s="61" t="str">
        <f>IF(DT31=0," ",VLOOKUP(DT31,PROTOKOL!$A:$F,6))</f>
        <v xml:space="preserve"> </v>
      </c>
      <c r="DS31" s="66"/>
      <c r="DT31" s="66"/>
      <c r="DU31" s="62"/>
      <c r="DV31" s="63" t="str">
        <f>IF(DT31=0," ",(VLOOKUP(DT31,PROTOKOL!$A$1:$E$28,2))*DU31)</f>
        <v xml:space="preserve"> </v>
      </c>
      <c r="DW31" s="64" t="str">
        <f t="shared" si="31"/>
        <v xml:space="preserve"> </v>
      </c>
      <c r="DX31" s="65" t="str">
        <f>IF(DT31=0," ",VLOOKUP(DT31,PROTOKOL!$A:$E,5,))</f>
        <v xml:space="preserve"> </v>
      </c>
      <c r="DY31" s="82" t="str">
        <f t="shared" si="88"/>
        <v xml:space="preserve"> </v>
      </c>
      <c r="DZ31" s="65">
        <f t="shared" si="89"/>
        <v>0</v>
      </c>
      <c r="EA31" s="82" t="str">
        <f t="shared" si="90"/>
        <v xml:space="preserve"> </v>
      </c>
      <c r="EB31" s="117"/>
      <c r="EC31" s="207">
        <v>3</v>
      </c>
      <c r="ED31" s="226"/>
      <c r="EE31" s="61" t="str">
        <f>IF(EG31=0," ",VLOOKUP(EG31,PROTOKOL!$A:$F,6))</f>
        <v xml:space="preserve"> </v>
      </c>
      <c r="EF31" s="62"/>
      <c r="EG31" s="62"/>
      <c r="EH31" s="62"/>
      <c r="EI31" s="63" t="str">
        <f>IF(EG31=0," ",(VLOOKUP(EG31,PROTOKOL!$A$1:$E$28,2))*EH31)</f>
        <v xml:space="preserve"> </v>
      </c>
      <c r="EJ31" s="64" t="str">
        <f t="shared" si="32"/>
        <v xml:space="preserve"> </v>
      </c>
      <c r="EK31" s="65" t="str">
        <f>IF(EG31=0," ",VLOOKUP(EG31,PROTOKOL!$A:$E,5,))</f>
        <v xml:space="preserve"> </v>
      </c>
      <c r="EL31" s="65"/>
      <c r="EM31" s="82" t="str">
        <f t="shared" si="92"/>
        <v xml:space="preserve"> </v>
      </c>
      <c r="EN31" s="61" t="str">
        <f>IF(EP31=0," ",VLOOKUP(EP31,PROTOKOL!$A:$F,6))</f>
        <v xml:space="preserve"> </v>
      </c>
      <c r="EO31" s="66"/>
      <c r="EP31" s="66"/>
      <c r="EQ31" s="62"/>
      <c r="ER31" s="63" t="str">
        <f>IF(EP31=0," ",(VLOOKUP(EP31,PROTOKOL!$A$1:$E$28,2))*EQ31)</f>
        <v xml:space="preserve"> </v>
      </c>
      <c r="ES31" s="64" t="str">
        <f t="shared" si="33"/>
        <v xml:space="preserve"> </v>
      </c>
      <c r="ET31" s="65" t="str">
        <f>IF(EP31=0," ",VLOOKUP(EP31,PROTOKOL!$A:$E,5,))</f>
        <v xml:space="preserve"> </v>
      </c>
      <c r="EU31" s="82" t="str">
        <f t="shared" si="93"/>
        <v xml:space="preserve"> </v>
      </c>
      <c r="EV31" s="65">
        <f t="shared" si="94"/>
        <v>0</v>
      </c>
      <c r="EW31" s="82" t="str">
        <f t="shared" si="95"/>
        <v xml:space="preserve"> </v>
      </c>
      <c r="EX31" s="117"/>
      <c r="EY31" s="207">
        <v>3</v>
      </c>
      <c r="EZ31" s="226"/>
      <c r="FA31" s="61" t="str">
        <f>IF(FC31=0," ",VLOOKUP(FC31,PROTOKOL!$A:$F,6))</f>
        <v xml:space="preserve"> </v>
      </c>
      <c r="FB31" s="62"/>
      <c r="FC31" s="62"/>
      <c r="FD31" s="62"/>
      <c r="FE31" s="63" t="str">
        <f>IF(FC31=0," ",(VLOOKUP(FC31,PROTOKOL!$A$1:$E$28,2))*FD31)</f>
        <v xml:space="preserve"> </v>
      </c>
      <c r="FF31" s="64" t="str">
        <f t="shared" si="34"/>
        <v xml:space="preserve"> </v>
      </c>
      <c r="FG31" s="65" t="str">
        <f>IF(FC31=0," ",VLOOKUP(FC31,PROTOKOL!$A:$E,5,))</f>
        <v xml:space="preserve"> </v>
      </c>
      <c r="FH31" s="65"/>
      <c r="FI31" s="82" t="str">
        <f t="shared" si="97"/>
        <v xml:space="preserve"> </v>
      </c>
      <c r="FJ31" s="61" t="str">
        <f>IF(FL31=0," ",VLOOKUP(FL31,PROTOKOL!$A:$F,6))</f>
        <v xml:space="preserve"> </v>
      </c>
      <c r="FK31" s="66"/>
      <c r="FL31" s="66"/>
      <c r="FM31" s="62"/>
      <c r="FN31" s="63" t="str">
        <f>IF(FL31=0," ",(VLOOKUP(FL31,PROTOKOL!$A$1:$E$28,2))*FM31)</f>
        <v xml:space="preserve"> </v>
      </c>
      <c r="FO31" s="64" t="str">
        <f t="shared" si="35"/>
        <v xml:space="preserve"> </v>
      </c>
      <c r="FP31" s="65" t="str">
        <f>IF(FL31=0," ",VLOOKUP(FL31,PROTOKOL!$A:$E,5,))</f>
        <v xml:space="preserve"> </v>
      </c>
      <c r="FQ31" s="82" t="str">
        <f t="shared" si="98"/>
        <v xml:space="preserve"> </v>
      </c>
      <c r="FR31" s="65">
        <f t="shared" si="99"/>
        <v>0</v>
      </c>
      <c r="FS31" s="82" t="str">
        <f t="shared" si="100"/>
        <v xml:space="preserve"> </v>
      </c>
      <c r="FT31" s="117"/>
      <c r="FU31" s="207">
        <v>3</v>
      </c>
      <c r="FV31" s="226"/>
      <c r="FW31" s="61" t="str">
        <f>IF(FY31=0," ",VLOOKUP(FY31,PROTOKOL!$A:$F,6))</f>
        <v xml:space="preserve"> </v>
      </c>
      <c r="FX31" s="62"/>
      <c r="FY31" s="62"/>
      <c r="FZ31" s="62"/>
      <c r="GA31" s="63" t="str">
        <f>IF(FY31=0," ",(VLOOKUP(FY31,PROTOKOL!$A$1:$E$28,2))*FZ31)</f>
        <v xml:space="preserve"> </v>
      </c>
      <c r="GB31" s="64" t="str">
        <f t="shared" si="36"/>
        <v xml:space="preserve"> </v>
      </c>
      <c r="GC31" s="65" t="str">
        <f>IF(FY31=0," ",VLOOKUP(FY31,PROTOKOL!$A:$E,5,))</f>
        <v xml:space="preserve"> </v>
      </c>
      <c r="GD31" s="65"/>
      <c r="GE31" s="82" t="str">
        <f t="shared" si="102"/>
        <v xml:space="preserve"> </v>
      </c>
      <c r="GF31" s="61" t="str">
        <f>IF(GH31=0," ",VLOOKUP(GH31,PROTOKOL!$A:$F,6))</f>
        <v xml:space="preserve"> </v>
      </c>
      <c r="GG31" s="66"/>
      <c r="GH31" s="66"/>
      <c r="GI31" s="62"/>
      <c r="GJ31" s="63" t="str">
        <f>IF(GH31=0," ",(VLOOKUP(GH31,PROTOKOL!$A$1:$E$28,2))*GI31)</f>
        <v xml:space="preserve"> </v>
      </c>
      <c r="GK31" s="64" t="str">
        <f t="shared" si="37"/>
        <v xml:space="preserve"> </v>
      </c>
      <c r="GL31" s="65" t="str">
        <f>IF(GH31=0," ",VLOOKUP(GH31,PROTOKOL!$A:$E,5,))</f>
        <v xml:space="preserve"> </v>
      </c>
      <c r="GM31" s="82" t="str">
        <f t="shared" si="103"/>
        <v xml:space="preserve"> </v>
      </c>
      <c r="GN31" s="65">
        <f t="shared" si="104"/>
        <v>0</v>
      </c>
      <c r="GO31" s="82" t="str">
        <f t="shared" si="105"/>
        <v xml:space="preserve"> </v>
      </c>
      <c r="GP31" s="117"/>
      <c r="GQ31" s="207">
        <v>3</v>
      </c>
      <c r="GR31" s="226"/>
      <c r="GS31" s="61" t="str">
        <f>IF(GU31=0," ",VLOOKUP(GU31,PROTOKOL!$A:$F,6))</f>
        <v xml:space="preserve"> </v>
      </c>
      <c r="GT31" s="62"/>
      <c r="GU31" s="62"/>
      <c r="GV31" s="62"/>
      <c r="GW31" s="63" t="str">
        <f>IF(GU31=0," ",(VLOOKUP(GU31,PROTOKOL!$A$1:$E$28,2))*GV31)</f>
        <v xml:space="preserve"> </v>
      </c>
      <c r="GX31" s="64" t="str">
        <f t="shared" si="38"/>
        <v xml:space="preserve"> </v>
      </c>
      <c r="GY31" s="65" t="str">
        <f>IF(GU31=0," ",VLOOKUP(GU31,PROTOKOL!$A:$E,5,))</f>
        <v xml:space="preserve"> </v>
      </c>
      <c r="GZ31" s="65"/>
      <c r="HA31" s="82" t="str">
        <f t="shared" si="107"/>
        <v xml:space="preserve"> </v>
      </c>
      <c r="HB31" s="61" t="str">
        <f>IF(HD31=0," ",VLOOKUP(HD31,PROTOKOL!$A:$F,6))</f>
        <v xml:space="preserve"> </v>
      </c>
      <c r="HC31" s="66"/>
      <c r="HD31" s="66"/>
      <c r="HE31" s="62"/>
      <c r="HF31" s="63" t="str">
        <f>IF(HD31=0," ",(VLOOKUP(HD31,PROTOKOL!$A$1:$E$28,2))*HE31)</f>
        <v xml:space="preserve"> </v>
      </c>
      <c r="HG31" s="64" t="str">
        <f t="shared" si="39"/>
        <v xml:space="preserve"> </v>
      </c>
      <c r="HH31" s="65" t="str">
        <f>IF(HD31=0," ",VLOOKUP(HD31,PROTOKOL!$A:$E,5,))</f>
        <v xml:space="preserve"> </v>
      </c>
      <c r="HI31" s="82" t="str">
        <f t="shared" si="108"/>
        <v xml:space="preserve"> </v>
      </c>
      <c r="HJ31" s="65">
        <f t="shared" si="109"/>
        <v>0</v>
      </c>
      <c r="HK31" s="82" t="str">
        <f t="shared" si="110"/>
        <v xml:space="preserve"> </v>
      </c>
      <c r="HL31" s="117"/>
      <c r="HM31" s="207">
        <v>3</v>
      </c>
      <c r="HN31" s="226"/>
      <c r="HO31" s="61" t="str">
        <f>IF(HQ31=0," ",VLOOKUP(HQ31,PROTOKOL!$A:$F,6))</f>
        <v xml:space="preserve"> </v>
      </c>
      <c r="HP31" s="62"/>
      <c r="HQ31" s="62"/>
      <c r="HR31" s="62"/>
      <c r="HS31" s="63" t="str">
        <f>IF(HQ31=0," ",(VLOOKUP(HQ31,PROTOKOL!$A$1:$E$28,2))*HR31)</f>
        <v xml:space="preserve"> </v>
      </c>
      <c r="HT31" s="64" t="str">
        <f t="shared" si="40"/>
        <v xml:space="preserve"> </v>
      </c>
      <c r="HU31" s="65" t="str">
        <f>IF(HQ31=0," ",VLOOKUP(HQ31,PROTOKOL!$A:$E,5,))</f>
        <v xml:space="preserve"> </v>
      </c>
      <c r="HV31" s="65"/>
      <c r="HW31" s="82" t="str">
        <f t="shared" si="112"/>
        <v xml:space="preserve"> </v>
      </c>
      <c r="HX31" s="61" t="str">
        <f>IF(HZ31=0," ",VLOOKUP(HZ31,PROTOKOL!$A:$F,6))</f>
        <v xml:space="preserve"> </v>
      </c>
      <c r="HY31" s="66"/>
      <c r="HZ31" s="66"/>
      <c r="IA31" s="62"/>
      <c r="IB31" s="63" t="str">
        <f>IF(HZ31=0," ",(VLOOKUP(HZ31,PROTOKOL!$A$1:$E$28,2))*IA31)</f>
        <v xml:space="preserve"> </v>
      </c>
      <c r="IC31" s="64" t="str">
        <f t="shared" si="41"/>
        <v xml:space="preserve"> </v>
      </c>
      <c r="ID31" s="65" t="str">
        <f>IF(HZ31=0," ",VLOOKUP(HZ31,PROTOKOL!$A:$E,5,))</f>
        <v xml:space="preserve"> </v>
      </c>
      <c r="IE31" s="82" t="str">
        <f t="shared" si="113"/>
        <v xml:space="preserve"> </v>
      </c>
      <c r="IF31" s="65">
        <f t="shared" si="114"/>
        <v>0</v>
      </c>
      <c r="IG31" s="82" t="str">
        <f t="shared" si="115"/>
        <v xml:space="preserve"> </v>
      </c>
      <c r="IH31" s="117"/>
      <c r="II31" s="207">
        <v>3</v>
      </c>
      <c r="IJ31" s="226"/>
      <c r="IK31" s="61" t="str">
        <f>IF(IM31=0," ",VLOOKUP(IM31,PROTOKOL!$A:$F,6))</f>
        <v xml:space="preserve"> </v>
      </c>
      <c r="IL31" s="62"/>
      <c r="IM31" s="62"/>
      <c r="IN31" s="62"/>
      <c r="IO31" s="63" t="str">
        <f>IF(IM31=0," ",(VLOOKUP(IM31,PROTOKOL!$A$1:$E$28,2))*IN31)</f>
        <v xml:space="preserve"> </v>
      </c>
      <c r="IP31" s="64" t="str">
        <f t="shared" si="42"/>
        <v xml:space="preserve"> </v>
      </c>
      <c r="IQ31" s="65" t="str">
        <f>IF(IM31=0," ",VLOOKUP(IM31,PROTOKOL!$A:$E,5,))</f>
        <v xml:space="preserve"> </v>
      </c>
      <c r="IR31" s="65"/>
      <c r="IS31" s="82" t="str">
        <f t="shared" si="117"/>
        <v xml:space="preserve"> </v>
      </c>
      <c r="IT31" s="61" t="str">
        <f>IF(IV31=0," ",VLOOKUP(IV31,PROTOKOL!$A:$F,6))</f>
        <v xml:space="preserve"> </v>
      </c>
      <c r="IU31" s="66"/>
      <c r="IV31" s="66"/>
      <c r="IW31" s="62"/>
      <c r="IX31" s="63" t="str">
        <f>IF(IV31=0," ",(VLOOKUP(IV31,PROTOKOL!$A$1:$E$28,2))*IW31)</f>
        <v xml:space="preserve"> </v>
      </c>
      <c r="IY31" s="64" t="str">
        <f t="shared" si="43"/>
        <v xml:space="preserve"> </v>
      </c>
      <c r="IZ31" s="65" t="str">
        <f>IF(IV31=0," ",VLOOKUP(IV31,PROTOKOL!$A:$E,5,))</f>
        <v xml:space="preserve"> </v>
      </c>
      <c r="JA31" s="82" t="str">
        <f t="shared" si="118"/>
        <v xml:space="preserve"> </v>
      </c>
      <c r="JB31" s="65">
        <f t="shared" si="119"/>
        <v>0</v>
      </c>
      <c r="JC31" s="82" t="str">
        <f t="shared" si="120"/>
        <v xml:space="preserve"> </v>
      </c>
      <c r="JD31" s="117"/>
      <c r="JE31" s="207">
        <v>3</v>
      </c>
      <c r="JF31" s="226"/>
      <c r="JG31" s="61" t="str">
        <f>IF(JI31=0," ",VLOOKUP(JI31,PROTOKOL!$A:$F,6))</f>
        <v xml:space="preserve"> </v>
      </c>
      <c r="JH31" s="62"/>
      <c r="JI31" s="62"/>
      <c r="JJ31" s="62"/>
      <c r="JK31" s="63" t="str">
        <f>IF(JI31=0," ",(VLOOKUP(JI31,PROTOKOL!$A$1:$E$28,2))*JJ31)</f>
        <v xml:space="preserve"> </v>
      </c>
      <c r="JL31" s="64" t="str">
        <f t="shared" si="44"/>
        <v xml:space="preserve"> </v>
      </c>
      <c r="JM31" s="65" t="str">
        <f>IF(JI31=0," ",VLOOKUP(JI31,PROTOKOL!$A:$E,5,))</f>
        <v xml:space="preserve"> </v>
      </c>
      <c r="JN31" s="65"/>
      <c r="JO31" s="82" t="str">
        <f t="shared" si="122"/>
        <v xml:space="preserve"> </v>
      </c>
      <c r="JP31" s="61" t="str">
        <f>IF(JR31=0," ",VLOOKUP(JR31,PROTOKOL!$A:$F,6))</f>
        <v xml:space="preserve"> </v>
      </c>
      <c r="JQ31" s="66"/>
      <c r="JR31" s="66"/>
      <c r="JS31" s="62"/>
      <c r="JT31" s="63" t="str">
        <f>IF(JR31=0," ",(VLOOKUP(JR31,PROTOKOL!$A$1:$E$28,2))*JS31)</f>
        <v xml:space="preserve"> </v>
      </c>
      <c r="JU31" s="64" t="str">
        <f t="shared" si="45"/>
        <v xml:space="preserve"> </v>
      </c>
      <c r="JV31" s="65" t="str">
        <f>IF(JR31=0," ",VLOOKUP(JR31,PROTOKOL!$A:$E,5,))</f>
        <v xml:space="preserve"> </v>
      </c>
      <c r="JW31" s="82" t="str">
        <f t="shared" si="123"/>
        <v xml:space="preserve"> </v>
      </c>
      <c r="JX31" s="65">
        <f t="shared" si="124"/>
        <v>0</v>
      </c>
      <c r="JY31" s="82" t="str">
        <f t="shared" si="125"/>
        <v xml:space="preserve"> </v>
      </c>
      <c r="JZ31" s="117"/>
      <c r="KA31" s="207">
        <v>3</v>
      </c>
      <c r="KB31" s="226"/>
      <c r="KC31" s="61" t="str">
        <f>IF(KE31=0," ",VLOOKUP(KE31,PROTOKOL!$A:$F,6))</f>
        <v xml:space="preserve"> </v>
      </c>
      <c r="KD31" s="62"/>
      <c r="KE31" s="62"/>
      <c r="KF31" s="62"/>
      <c r="KG31" s="63" t="str">
        <f>IF(KE31=0," ",(VLOOKUP(KE31,PROTOKOL!$A$1:$E$28,2))*KF31)</f>
        <v xml:space="preserve"> </v>
      </c>
      <c r="KH31" s="64" t="str">
        <f t="shared" si="46"/>
        <v xml:space="preserve"> </v>
      </c>
      <c r="KI31" s="65" t="str">
        <f>IF(KE31=0," ",VLOOKUP(KE31,PROTOKOL!$A:$E,5,))</f>
        <v xml:space="preserve"> </v>
      </c>
      <c r="KJ31" s="65"/>
      <c r="KK31" s="82" t="str">
        <f t="shared" si="127"/>
        <v xml:space="preserve"> </v>
      </c>
      <c r="KL31" s="61" t="str">
        <f>IF(KN31=0," ",VLOOKUP(KN31,PROTOKOL!$A:$F,6))</f>
        <v xml:space="preserve"> </v>
      </c>
      <c r="KM31" s="66"/>
      <c r="KN31" s="66"/>
      <c r="KO31" s="62"/>
      <c r="KP31" s="63" t="str">
        <f>IF(KN31=0," ",(VLOOKUP(KN31,PROTOKOL!$A$1:$E$28,2))*KO31)</f>
        <v xml:space="preserve"> </v>
      </c>
      <c r="KQ31" s="64" t="str">
        <f t="shared" si="47"/>
        <v xml:space="preserve"> </v>
      </c>
      <c r="KR31" s="65" t="str">
        <f>IF(KN31=0," ",VLOOKUP(KN31,PROTOKOL!$A:$E,5,))</f>
        <v xml:space="preserve"> </v>
      </c>
      <c r="KS31" s="82" t="str">
        <f t="shared" si="128"/>
        <v xml:space="preserve"> </v>
      </c>
      <c r="KT31" s="65">
        <f t="shared" si="129"/>
        <v>0</v>
      </c>
      <c r="KU31" s="82" t="str">
        <f t="shared" si="130"/>
        <v xml:space="preserve"> </v>
      </c>
      <c r="KV31" s="117"/>
      <c r="KW31" s="207">
        <v>3</v>
      </c>
      <c r="KX31" s="226"/>
      <c r="KY31" s="61" t="str">
        <f>IF(LA31=0," ",VLOOKUP(LA31,PROTOKOL!$A:$F,6))</f>
        <v xml:space="preserve"> </v>
      </c>
      <c r="KZ31" s="62"/>
      <c r="LA31" s="62"/>
      <c r="LB31" s="62"/>
      <c r="LC31" s="63" t="str">
        <f>IF(LA31=0," ",(VLOOKUP(LA31,PROTOKOL!$A$1:$E$28,2))*LB31)</f>
        <v xml:space="preserve"> </v>
      </c>
      <c r="LD31" s="64" t="str">
        <f t="shared" si="48"/>
        <v xml:space="preserve"> </v>
      </c>
      <c r="LE31" s="65" t="str">
        <f>IF(LA31=0," ",VLOOKUP(LA31,PROTOKOL!$A:$E,5,))</f>
        <v xml:space="preserve"> </v>
      </c>
      <c r="LF31" s="65"/>
      <c r="LG31" s="82" t="str">
        <f t="shared" si="132"/>
        <v xml:space="preserve"> </v>
      </c>
      <c r="LH31" s="61" t="str">
        <f>IF(LJ31=0," ",VLOOKUP(LJ31,PROTOKOL!$A:$F,6))</f>
        <v xml:space="preserve"> </v>
      </c>
      <c r="LI31" s="66"/>
      <c r="LJ31" s="66"/>
      <c r="LK31" s="62"/>
      <c r="LL31" s="63" t="str">
        <f>IF(LJ31=0," ",(VLOOKUP(LJ31,PROTOKOL!$A$1:$E$28,2))*LK31)</f>
        <v xml:space="preserve"> </v>
      </c>
      <c r="LM31" s="64" t="str">
        <f t="shared" si="49"/>
        <v xml:space="preserve"> </v>
      </c>
      <c r="LN31" s="65" t="str">
        <f>IF(LJ31=0," ",VLOOKUP(LJ31,PROTOKOL!$A:$E,5,))</f>
        <v xml:space="preserve"> </v>
      </c>
      <c r="LO31" s="82" t="str">
        <f t="shared" si="133"/>
        <v xml:space="preserve"> </v>
      </c>
      <c r="LP31" s="65">
        <f t="shared" si="134"/>
        <v>0</v>
      </c>
      <c r="LQ31" s="82" t="str">
        <f t="shared" si="135"/>
        <v xml:space="preserve"> </v>
      </c>
      <c r="LR31" s="117"/>
      <c r="LS31" s="207">
        <v>3</v>
      </c>
      <c r="LT31" s="226"/>
      <c r="LU31" s="61" t="str">
        <f>IF(LW31=0," ",VLOOKUP(LW31,PROTOKOL!$A:$F,6))</f>
        <v xml:space="preserve"> </v>
      </c>
      <c r="LV31" s="62"/>
      <c r="LW31" s="62"/>
      <c r="LX31" s="62"/>
      <c r="LY31" s="63" t="str">
        <f>IF(LW31=0," ",(VLOOKUP(LW31,PROTOKOL!$A$1:$E$28,2))*LX31)</f>
        <v xml:space="preserve"> </v>
      </c>
      <c r="LZ31" s="64" t="str">
        <f t="shared" si="50"/>
        <v xml:space="preserve"> </v>
      </c>
      <c r="MA31" s="65" t="str">
        <f>IF(LW31=0," ",VLOOKUP(LW31,PROTOKOL!$A:$E,5,))</f>
        <v xml:space="preserve"> </v>
      </c>
      <c r="MB31" s="65"/>
      <c r="MC31" s="82" t="str">
        <f t="shared" si="137"/>
        <v xml:space="preserve"> </v>
      </c>
      <c r="MD31" s="61" t="str">
        <f>IF(MF31=0," ",VLOOKUP(MF31,PROTOKOL!$A:$F,6))</f>
        <v xml:space="preserve"> </v>
      </c>
      <c r="ME31" s="66"/>
      <c r="MF31" s="66"/>
      <c r="MG31" s="62"/>
      <c r="MH31" s="63" t="str">
        <f>IF(MF31=0," ",(VLOOKUP(MF31,PROTOKOL!$A$1:$E$28,2))*MG31)</f>
        <v xml:space="preserve"> </v>
      </c>
      <c r="MI31" s="64" t="str">
        <f t="shared" si="51"/>
        <v xml:space="preserve"> </v>
      </c>
      <c r="MJ31" s="65" t="str">
        <f>IF(MF31=0," ",VLOOKUP(MF31,PROTOKOL!$A:$E,5,))</f>
        <v xml:space="preserve"> </v>
      </c>
      <c r="MK31" s="82" t="str">
        <f t="shared" si="138"/>
        <v xml:space="preserve"> </v>
      </c>
      <c r="ML31" s="65">
        <f t="shared" si="139"/>
        <v>0</v>
      </c>
      <c r="MM31" s="82" t="str">
        <f t="shared" si="140"/>
        <v xml:space="preserve"> </v>
      </c>
      <c r="MN31" s="117"/>
      <c r="MO31" s="207">
        <v>3</v>
      </c>
      <c r="MP31" s="226"/>
      <c r="MQ31" s="61" t="str">
        <f>IF(MS31=0," ",VLOOKUP(MS31,PROTOKOL!$A:$F,6))</f>
        <v xml:space="preserve"> </v>
      </c>
      <c r="MR31" s="62"/>
      <c r="MS31" s="62"/>
      <c r="MT31" s="62"/>
      <c r="MU31" s="63" t="str">
        <f>IF(MS31=0," ",(VLOOKUP(MS31,PROTOKOL!$A$1:$E$28,2))*MT31)</f>
        <v xml:space="preserve"> </v>
      </c>
      <c r="MV31" s="64" t="str">
        <f t="shared" si="52"/>
        <v xml:space="preserve"> </v>
      </c>
      <c r="MW31" s="65" t="str">
        <f>IF(MS31=0," ",VLOOKUP(MS31,PROTOKOL!$A:$E,5,))</f>
        <v xml:space="preserve"> </v>
      </c>
      <c r="MX31" s="65"/>
      <c r="MY31" s="82" t="str">
        <f t="shared" si="142"/>
        <v xml:space="preserve"> </v>
      </c>
      <c r="MZ31" s="61" t="str">
        <f>IF(NB31=0," ",VLOOKUP(NB31,PROTOKOL!$A:$F,6))</f>
        <v xml:space="preserve"> </v>
      </c>
      <c r="NA31" s="66"/>
      <c r="NB31" s="66"/>
      <c r="NC31" s="62"/>
      <c r="ND31" s="63" t="str">
        <f>IF(NB31=0," ",(VLOOKUP(NB31,PROTOKOL!$A$1:$E$28,2))*NC31)</f>
        <v xml:space="preserve"> </v>
      </c>
      <c r="NE31" s="64" t="str">
        <f t="shared" si="53"/>
        <v xml:space="preserve"> </v>
      </c>
      <c r="NF31" s="65" t="str">
        <f>IF(NB31=0," ",VLOOKUP(NB31,PROTOKOL!$A:$E,5,))</f>
        <v xml:space="preserve"> </v>
      </c>
      <c r="NG31" s="82" t="str">
        <f t="shared" si="143"/>
        <v xml:space="preserve"> </v>
      </c>
      <c r="NH31" s="65">
        <f t="shared" si="144"/>
        <v>0</v>
      </c>
      <c r="NI31" s="82" t="str">
        <f t="shared" si="145"/>
        <v xml:space="preserve"> </v>
      </c>
      <c r="NJ31" s="117"/>
      <c r="NK31" s="207">
        <v>3</v>
      </c>
      <c r="NL31" s="226"/>
      <c r="NM31" s="61" t="str">
        <f>IF(NO31=0," ",VLOOKUP(NO31,PROTOKOL!$A:$F,6))</f>
        <v xml:space="preserve"> </v>
      </c>
      <c r="NN31" s="62"/>
      <c r="NO31" s="62"/>
      <c r="NP31" s="62"/>
      <c r="NQ31" s="63" t="str">
        <f>IF(NO31=0," ",(VLOOKUP(NO31,PROTOKOL!$A$1:$E$28,2))*NP31)</f>
        <v xml:space="preserve"> </v>
      </c>
      <c r="NR31" s="64" t="str">
        <f t="shared" si="54"/>
        <v xml:space="preserve"> </v>
      </c>
      <c r="NS31" s="65" t="str">
        <f>IF(NO31=0," ",VLOOKUP(NO31,PROTOKOL!$A:$E,5,))</f>
        <v xml:space="preserve"> </v>
      </c>
      <c r="NT31" s="65"/>
      <c r="NU31" s="82" t="str">
        <f t="shared" si="147"/>
        <v xml:space="preserve"> </v>
      </c>
      <c r="NV31" s="61" t="str">
        <f>IF(NX31=0," ",VLOOKUP(NX31,PROTOKOL!$A:$F,6))</f>
        <v xml:space="preserve"> </v>
      </c>
      <c r="NW31" s="66"/>
      <c r="NX31" s="66"/>
      <c r="NY31" s="62"/>
      <c r="NZ31" s="63" t="str">
        <f>IF(NX31=0," ",(VLOOKUP(NX31,PROTOKOL!$A$1:$E$28,2))*NY31)</f>
        <v xml:space="preserve"> </v>
      </c>
      <c r="OA31" s="64" t="str">
        <f t="shared" si="55"/>
        <v xml:space="preserve"> </v>
      </c>
      <c r="OB31" s="65" t="str">
        <f>IF(NX31=0," ",VLOOKUP(NX31,PROTOKOL!$A:$E,5,))</f>
        <v xml:space="preserve"> </v>
      </c>
      <c r="OC31" s="82" t="str">
        <f t="shared" si="148"/>
        <v xml:space="preserve"> </v>
      </c>
      <c r="OD31" s="65">
        <f t="shared" si="149"/>
        <v>0</v>
      </c>
      <c r="OE31" s="82" t="str">
        <f t="shared" si="150"/>
        <v xml:space="preserve"> </v>
      </c>
      <c r="OF31" s="117"/>
      <c r="OG31" s="207">
        <v>3</v>
      </c>
      <c r="OH31" s="226"/>
      <c r="OI31" s="61" t="str">
        <f>IF(OK31=0," ",VLOOKUP(OK31,PROTOKOL!$A:$F,6))</f>
        <v xml:space="preserve"> </v>
      </c>
      <c r="OJ31" s="62"/>
      <c r="OK31" s="62"/>
      <c r="OL31" s="62"/>
      <c r="OM31" s="63" t="str">
        <f>IF(OK31=0," ",(VLOOKUP(OK31,PROTOKOL!$A$1:$E$28,2))*OL31)</f>
        <v xml:space="preserve"> </v>
      </c>
      <c r="ON31" s="64" t="str">
        <f t="shared" si="56"/>
        <v xml:space="preserve"> </v>
      </c>
      <c r="OO31" s="65" t="str">
        <f>IF(OK31=0," ",VLOOKUP(OK31,PROTOKOL!$A:$E,5,))</f>
        <v xml:space="preserve"> </v>
      </c>
      <c r="OP31" s="65"/>
      <c r="OQ31" s="82" t="str">
        <f t="shared" si="152"/>
        <v xml:space="preserve"> </v>
      </c>
      <c r="OR31" s="61" t="str">
        <f>IF(OT31=0," ",VLOOKUP(OT31,PROTOKOL!$A:$F,6))</f>
        <v xml:space="preserve"> </v>
      </c>
      <c r="OS31" s="66"/>
      <c r="OT31" s="66"/>
      <c r="OU31" s="62"/>
      <c r="OV31" s="63" t="str">
        <f>IF(OT31=0," ",(VLOOKUP(OT31,PROTOKOL!$A$1:$E$28,2))*OU31)</f>
        <v xml:space="preserve"> </v>
      </c>
      <c r="OW31" s="64" t="str">
        <f t="shared" si="57"/>
        <v xml:space="preserve"> </v>
      </c>
      <c r="OX31" s="65" t="str">
        <f>IF(OT31=0," ",VLOOKUP(OT31,PROTOKOL!$A:$E,5,))</f>
        <v xml:space="preserve"> </v>
      </c>
      <c r="OY31" s="82" t="str">
        <f t="shared" si="153"/>
        <v xml:space="preserve"> </v>
      </c>
      <c r="OZ31" s="65">
        <f t="shared" si="154"/>
        <v>0</v>
      </c>
      <c r="PA31" s="82" t="str">
        <f t="shared" si="155"/>
        <v xml:space="preserve"> </v>
      </c>
      <c r="PB31" s="117"/>
      <c r="PC31" s="207">
        <v>3</v>
      </c>
      <c r="PD31" s="226"/>
      <c r="PE31" s="61" t="str">
        <f>IF(PG31=0," ",VLOOKUP(PG31,PROTOKOL!$A:$F,6))</f>
        <v xml:space="preserve"> </v>
      </c>
      <c r="PF31" s="62"/>
      <c r="PG31" s="62"/>
      <c r="PH31" s="62"/>
      <c r="PI31" s="63" t="str">
        <f>IF(PG31=0," ",(VLOOKUP(PG31,PROTOKOL!$A$1:$E$28,2))*PH31)</f>
        <v xml:space="preserve"> </v>
      </c>
      <c r="PJ31" s="64" t="str">
        <f t="shared" si="58"/>
        <v xml:space="preserve"> </v>
      </c>
      <c r="PK31" s="65" t="str">
        <f>IF(PG31=0," ",VLOOKUP(PG31,PROTOKOL!$A:$E,5,))</f>
        <v xml:space="preserve"> </v>
      </c>
      <c r="PL31" s="65"/>
      <c r="PM31" s="82" t="str">
        <f t="shared" si="157"/>
        <v xml:space="preserve"> </v>
      </c>
      <c r="PN31" s="61" t="str">
        <f>IF(PP31=0," ",VLOOKUP(PP31,PROTOKOL!$A:$F,6))</f>
        <v xml:space="preserve"> </v>
      </c>
      <c r="PO31" s="66"/>
      <c r="PP31" s="66"/>
      <c r="PQ31" s="62"/>
      <c r="PR31" s="63" t="str">
        <f>IF(PP31=0," ",(VLOOKUP(PP31,PROTOKOL!$A$1:$E$28,2))*PQ31)</f>
        <v xml:space="preserve"> </v>
      </c>
      <c r="PS31" s="64" t="str">
        <f t="shared" si="59"/>
        <v xml:space="preserve"> </v>
      </c>
      <c r="PT31" s="65" t="str">
        <f>IF(PP31=0," ",VLOOKUP(PP31,PROTOKOL!$A:$E,5,))</f>
        <v xml:space="preserve"> </v>
      </c>
      <c r="PU31" s="82" t="str">
        <f t="shared" si="158"/>
        <v xml:space="preserve"> </v>
      </c>
      <c r="PV31" s="65">
        <f t="shared" si="159"/>
        <v>0</v>
      </c>
      <c r="PW31" s="82" t="str">
        <f t="shared" si="160"/>
        <v xml:space="preserve"> </v>
      </c>
      <c r="PX31" s="117"/>
      <c r="PY31" s="207">
        <v>3</v>
      </c>
      <c r="PZ31" s="226"/>
      <c r="QA31" s="61" t="str">
        <f>IF(QC31=0," ",VLOOKUP(QC31,PROTOKOL!$A:$F,6))</f>
        <v xml:space="preserve"> </v>
      </c>
      <c r="QB31" s="62"/>
      <c r="QC31" s="62"/>
      <c r="QD31" s="62"/>
      <c r="QE31" s="63" t="str">
        <f>IF(QC31=0," ",(VLOOKUP(QC31,PROTOKOL!$A$1:$E$28,2))*QD31)</f>
        <v xml:space="preserve"> </v>
      </c>
      <c r="QF31" s="64" t="str">
        <f t="shared" si="60"/>
        <v xml:space="preserve"> </v>
      </c>
      <c r="QG31" s="65" t="str">
        <f>IF(QC31=0," ",VLOOKUP(QC31,PROTOKOL!$A:$E,5,))</f>
        <v xml:space="preserve"> </v>
      </c>
      <c r="QH31" s="65"/>
      <c r="QI31" s="82" t="str">
        <f t="shared" si="162"/>
        <v xml:space="preserve"> </v>
      </c>
      <c r="QJ31" s="61" t="str">
        <f>IF(QL31=0," ",VLOOKUP(QL31,PROTOKOL!$A:$F,6))</f>
        <v xml:space="preserve"> </v>
      </c>
      <c r="QK31" s="66"/>
      <c r="QL31" s="66"/>
      <c r="QM31" s="62"/>
      <c r="QN31" s="63" t="str">
        <f>IF(QL31=0," ",(VLOOKUP(QL31,PROTOKOL!$A$1:$E$28,2))*QM31)</f>
        <v xml:space="preserve"> </v>
      </c>
      <c r="QO31" s="64" t="str">
        <f t="shared" si="61"/>
        <v xml:space="preserve"> </v>
      </c>
      <c r="QP31" s="65" t="str">
        <f>IF(QL31=0," ",VLOOKUP(QL31,PROTOKOL!$A:$E,5,))</f>
        <v xml:space="preserve"> </v>
      </c>
      <c r="QQ31" s="82" t="str">
        <f t="shared" si="163"/>
        <v xml:space="preserve"> </v>
      </c>
      <c r="QR31" s="65">
        <f t="shared" si="164"/>
        <v>0</v>
      </c>
      <c r="QS31" s="82" t="str">
        <f t="shared" si="165"/>
        <v xml:space="preserve"> </v>
      </c>
      <c r="QT31" s="117"/>
      <c r="QU31" s="207">
        <v>3</v>
      </c>
      <c r="QV31" s="226"/>
      <c r="QW31" s="61" t="str">
        <f>IF(QY31=0," ",VLOOKUP(QY31,PROTOKOL!$A:$F,6))</f>
        <v xml:space="preserve"> </v>
      </c>
      <c r="QX31" s="62"/>
      <c r="QY31" s="62"/>
      <c r="QZ31" s="62"/>
      <c r="RA31" s="63" t="str">
        <f>IF(QY31=0," ",(VLOOKUP(QY31,PROTOKOL!$A$1:$E$28,2))*QZ31)</f>
        <v xml:space="preserve"> </v>
      </c>
      <c r="RB31" s="64" t="str">
        <f t="shared" si="62"/>
        <v xml:space="preserve"> </v>
      </c>
      <c r="RC31" s="65" t="str">
        <f>IF(QY31=0," ",VLOOKUP(QY31,PROTOKOL!$A:$E,5,))</f>
        <v xml:space="preserve"> </v>
      </c>
      <c r="RD31" s="65"/>
      <c r="RE31" s="82" t="str">
        <f t="shared" si="167"/>
        <v xml:space="preserve"> </v>
      </c>
      <c r="RF31" s="61" t="str">
        <f>IF(RH31=0," ",VLOOKUP(RH31,PROTOKOL!$A:$F,6))</f>
        <v xml:space="preserve"> </v>
      </c>
      <c r="RG31" s="66"/>
      <c r="RH31" s="66"/>
      <c r="RI31" s="62"/>
      <c r="RJ31" s="63" t="str">
        <f>IF(RH31=0," ",(VLOOKUP(RH31,PROTOKOL!$A$1:$E$28,2))*RI31)</f>
        <v xml:space="preserve"> </v>
      </c>
      <c r="RK31" s="64" t="str">
        <f t="shared" si="63"/>
        <v xml:space="preserve"> </v>
      </c>
      <c r="RL31" s="65" t="str">
        <f>IF(RH31=0," ",VLOOKUP(RH31,PROTOKOL!$A:$E,5,))</f>
        <v xml:space="preserve"> </v>
      </c>
      <c r="RM31" s="82" t="str">
        <f t="shared" si="168"/>
        <v xml:space="preserve"> </v>
      </c>
      <c r="RN31" s="65">
        <f t="shared" si="169"/>
        <v>0</v>
      </c>
      <c r="RO31" s="82" t="str">
        <f t="shared" si="170"/>
        <v xml:space="preserve"> </v>
      </c>
      <c r="RP31" s="117"/>
    </row>
    <row r="32" spans="1:484" ht="14.4" thickBot="1">
      <c r="A32" s="207">
        <v>4</v>
      </c>
      <c r="B32" s="225">
        <v>4</v>
      </c>
      <c r="C32" s="61" t="str">
        <f>IF(E32=0," ",VLOOKUP(E32,PROTOKOL!$A:$F,6))</f>
        <v xml:space="preserve"> </v>
      </c>
      <c r="D32" s="62"/>
      <c r="E32" s="62"/>
      <c r="F32" s="62"/>
      <c r="G32" s="63" t="str">
        <f>IF(E32=0," ",(VLOOKUP(E32,PROTOKOL!$A$1:$E$28,2))*F32)</f>
        <v xml:space="preserve"> </v>
      </c>
      <c r="H32" s="64" t="str">
        <f t="shared" si="20"/>
        <v xml:space="preserve"> </v>
      </c>
      <c r="I32" s="65" t="str">
        <f>IF(E32=0," ",VLOOKUP(E32,PROTOKOL!$A:$E,5,))</f>
        <v xml:space="preserve"> </v>
      </c>
      <c r="J32" s="65"/>
      <c r="K32" s="82" t="str">
        <f t="shared" si="64"/>
        <v xml:space="preserve"> </v>
      </c>
      <c r="L32" s="61" t="str">
        <f>IF(N32=0," ",VLOOKUP(N32,PROTOKOL!$A:$F,6))</f>
        <v xml:space="preserve"> </v>
      </c>
      <c r="M32" s="66"/>
      <c r="N32" s="66"/>
      <c r="O32" s="62"/>
      <c r="P32" s="63" t="str">
        <f>IF(N32=0," ",(VLOOKUP(N32,PROTOKOL!$A$1:$E$28,2))*O32)</f>
        <v xml:space="preserve"> </v>
      </c>
      <c r="Q32" s="64" t="str">
        <f t="shared" si="21"/>
        <v xml:space="preserve"> </v>
      </c>
      <c r="R32" s="65" t="str">
        <f>IF(N32=0," ",VLOOKUP(N32,PROTOKOL!$A:$E,5,))</f>
        <v xml:space="preserve"> </v>
      </c>
      <c r="S32" s="82" t="str">
        <f t="shared" si="65"/>
        <v xml:space="preserve"> </v>
      </c>
      <c r="T32" s="65">
        <f t="shared" si="66"/>
        <v>0</v>
      </c>
      <c r="U32" s="82" t="str">
        <f t="shared" si="67"/>
        <v xml:space="preserve"> </v>
      </c>
      <c r="V32" s="117"/>
      <c r="W32" s="207">
        <v>4</v>
      </c>
      <c r="X32" s="225">
        <v>4</v>
      </c>
      <c r="Y32" s="61" t="str">
        <f>IF(AA32=0," ",VLOOKUP(AA32,PROTOKOL!$A:$F,6))</f>
        <v xml:space="preserve"> </v>
      </c>
      <c r="Z32" s="62"/>
      <c r="AA32" s="62"/>
      <c r="AB32" s="62"/>
      <c r="AC32" s="63" t="str">
        <f>IF(AA32=0," ",(VLOOKUP(AA32,PROTOKOL!$A$1:$E$28,2))*AB32)</f>
        <v xml:space="preserve"> </v>
      </c>
      <c r="AD32" s="64" t="str">
        <f t="shared" si="22"/>
        <v xml:space="preserve"> </v>
      </c>
      <c r="AE32" s="65" t="str">
        <f>IF(AA32=0," ",VLOOKUP(AA32,PROTOKOL!$A:$E,5,))</f>
        <v xml:space="preserve"> </v>
      </c>
      <c r="AF32" s="65"/>
      <c r="AG32" s="82" t="str">
        <f t="shared" si="68"/>
        <v xml:space="preserve"> </v>
      </c>
      <c r="AH32" s="61" t="str">
        <f>IF(AJ32=0," ",VLOOKUP(AJ32,PROTOKOL!$A:$F,6))</f>
        <v xml:space="preserve"> </v>
      </c>
      <c r="AI32" s="66"/>
      <c r="AJ32" s="66"/>
      <c r="AK32" s="62"/>
      <c r="AL32" s="63" t="str">
        <f>IF(AJ32=0," ",(VLOOKUP(AJ32,PROTOKOL!$A$1:$E$28,2))*AK32)</f>
        <v xml:space="preserve"> </v>
      </c>
      <c r="AM32" s="64" t="str">
        <f t="shared" si="23"/>
        <v xml:space="preserve"> </v>
      </c>
      <c r="AN32" s="65" t="str">
        <f>IF(AJ32=0," ",VLOOKUP(AJ32,PROTOKOL!$A:$E,5,))</f>
        <v xml:space="preserve"> </v>
      </c>
      <c r="AO32" s="82" t="str">
        <f t="shared" si="69"/>
        <v xml:space="preserve"> </v>
      </c>
      <c r="AP32" s="65">
        <f t="shared" si="70"/>
        <v>0</v>
      </c>
      <c r="AQ32" s="82" t="str">
        <f t="shared" si="71"/>
        <v xml:space="preserve"> </v>
      </c>
      <c r="AR32" s="117"/>
      <c r="AS32" s="207">
        <v>4</v>
      </c>
      <c r="AT32" s="225">
        <v>4</v>
      </c>
      <c r="AU32" s="61" t="str">
        <f>IF(AW32=0," ",VLOOKUP(AW32,PROTOKOL!$A:$F,6))</f>
        <v xml:space="preserve"> </v>
      </c>
      <c r="AV32" s="62"/>
      <c r="AW32" s="62"/>
      <c r="AX32" s="62"/>
      <c r="AY32" s="63" t="str">
        <f>IF(AW32=0," ",(VLOOKUP(AW32,PROTOKOL!$A$1:$E$28,2))*AX32)</f>
        <v xml:space="preserve"> </v>
      </c>
      <c r="AZ32" s="64" t="str">
        <f t="shared" si="24"/>
        <v xml:space="preserve"> </v>
      </c>
      <c r="BA32" s="65" t="str">
        <f>IF(AW32=0," ",VLOOKUP(AW32,PROTOKOL!$A:$E,5,))</f>
        <v xml:space="preserve"> </v>
      </c>
      <c r="BB32" s="65"/>
      <c r="BC32" s="82" t="str">
        <f t="shared" si="72"/>
        <v xml:space="preserve"> </v>
      </c>
      <c r="BD32" s="61" t="str">
        <f>IF(BF32=0," ",VLOOKUP(BF32,PROTOKOL!$A:$F,6))</f>
        <v xml:space="preserve"> </v>
      </c>
      <c r="BE32" s="66"/>
      <c r="BF32" s="66"/>
      <c r="BG32" s="62"/>
      <c r="BH32" s="63" t="str">
        <f>IF(BF32=0," ",(VLOOKUP(BF32,PROTOKOL!$A$1:$E$28,2))*BG32)</f>
        <v xml:space="preserve"> </v>
      </c>
      <c r="BI32" s="64" t="str">
        <f t="shared" si="25"/>
        <v xml:space="preserve"> </v>
      </c>
      <c r="BJ32" s="65" t="str">
        <f>IF(BF32=0," ",VLOOKUP(BF32,PROTOKOL!$A:$E,5,))</f>
        <v xml:space="preserve"> </v>
      </c>
      <c r="BK32" s="82" t="str">
        <f t="shared" si="73"/>
        <v xml:space="preserve"> </v>
      </c>
      <c r="BL32" s="65">
        <f t="shared" si="74"/>
        <v>0</v>
      </c>
      <c r="BM32" s="82" t="str">
        <f t="shared" si="75"/>
        <v xml:space="preserve"> </v>
      </c>
      <c r="BN32" s="117"/>
      <c r="BO32" s="207">
        <v>4</v>
      </c>
      <c r="BP32" s="225">
        <v>4</v>
      </c>
      <c r="BQ32" s="61" t="str">
        <f>IF(BS32=0," ",VLOOKUP(BS32,PROTOKOL!$A:$F,6))</f>
        <v xml:space="preserve"> </v>
      </c>
      <c r="BR32" s="62"/>
      <c r="BS32" s="62"/>
      <c r="BT32" s="62"/>
      <c r="BU32" s="63" t="str">
        <f>IF(BS32=0," ",(VLOOKUP(BS32,PROTOKOL!$A$1:$E$28,2))*BT32)</f>
        <v xml:space="preserve"> </v>
      </c>
      <c r="BV32" s="64" t="str">
        <f t="shared" si="26"/>
        <v xml:space="preserve"> </v>
      </c>
      <c r="BW32" s="65" t="str">
        <f>IF(BS32=0," ",VLOOKUP(BS32,PROTOKOL!$A:$E,5,))</f>
        <v xml:space="preserve"> </v>
      </c>
      <c r="BX32" s="65"/>
      <c r="BY32" s="82" t="str">
        <f t="shared" si="77"/>
        <v xml:space="preserve"> </v>
      </c>
      <c r="BZ32" s="61" t="str">
        <f>IF(CB32=0," ",VLOOKUP(CB32,PROTOKOL!$A:$F,6))</f>
        <v xml:space="preserve"> </v>
      </c>
      <c r="CA32" s="66"/>
      <c r="CB32" s="66"/>
      <c r="CC32" s="62"/>
      <c r="CD32" s="63" t="str">
        <f>IF(CB32=0," ",(VLOOKUP(CB32,PROTOKOL!$A$1:$E$28,2))*CC32)</f>
        <v xml:space="preserve"> </v>
      </c>
      <c r="CE32" s="64" t="str">
        <f t="shared" si="27"/>
        <v xml:space="preserve"> </v>
      </c>
      <c r="CF32" s="65" t="str">
        <f>IF(CB32=0," ",VLOOKUP(CB32,PROTOKOL!$A:$E,5,))</f>
        <v xml:space="preserve"> </v>
      </c>
      <c r="CG32" s="82" t="str">
        <f t="shared" si="78"/>
        <v xml:space="preserve"> </v>
      </c>
      <c r="CH32" s="65">
        <f t="shared" si="79"/>
        <v>0</v>
      </c>
      <c r="CI32" s="82" t="str">
        <f t="shared" si="80"/>
        <v xml:space="preserve"> </v>
      </c>
      <c r="CJ32" s="117"/>
      <c r="CK32" s="207">
        <v>4</v>
      </c>
      <c r="CL32" s="225">
        <v>4</v>
      </c>
      <c r="CM32" s="61" t="str">
        <f>IF(CO32=0," ",VLOOKUP(CO32,PROTOKOL!$A:$F,6))</f>
        <v xml:space="preserve"> </v>
      </c>
      <c r="CN32" s="62"/>
      <c r="CO32" s="62"/>
      <c r="CP32" s="62"/>
      <c r="CQ32" s="63" t="str">
        <f>IF(CO32=0," ",(VLOOKUP(CO32,PROTOKOL!$A$1:$E$28,2))*CP32)</f>
        <v xml:space="preserve"> </v>
      </c>
      <c r="CR32" s="64" t="str">
        <f t="shared" si="28"/>
        <v xml:space="preserve"> </v>
      </c>
      <c r="CS32" s="65" t="str">
        <f>IF(CO32=0," ",VLOOKUP(CO32,PROTOKOL!$A:$E,5,))</f>
        <v xml:space="preserve"> </v>
      </c>
      <c r="CT32" s="65"/>
      <c r="CU32" s="82" t="str">
        <f t="shared" si="82"/>
        <v xml:space="preserve"> </v>
      </c>
      <c r="CV32" s="61" t="str">
        <f>IF(CX32=0," ",VLOOKUP(CX32,PROTOKOL!$A:$F,6))</f>
        <v xml:space="preserve"> </v>
      </c>
      <c r="CW32" s="66"/>
      <c r="CX32" s="66"/>
      <c r="CY32" s="62"/>
      <c r="CZ32" s="63" t="str">
        <f>IF(CX32=0," ",(VLOOKUP(CX32,PROTOKOL!$A$1:$E$28,2))*CY32)</f>
        <v xml:space="preserve"> </v>
      </c>
      <c r="DA32" s="64" t="str">
        <f t="shared" si="29"/>
        <v xml:space="preserve"> </v>
      </c>
      <c r="DB32" s="65" t="str">
        <f>IF(CX32=0," ",VLOOKUP(CX32,PROTOKOL!$A:$E,5,))</f>
        <v xml:space="preserve"> </v>
      </c>
      <c r="DC32" s="82" t="str">
        <f t="shared" si="83"/>
        <v xml:space="preserve"> </v>
      </c>
      <c r="DD32" s="65">
        <f t="shared" si="84"/>
        <v>0</v>
      </c>
      <c r="DE32" s="82" t="str">
        <f t="shared" si="85"/>
        <v xml:space="preserve"> </v>
      </c>
      <c r="DF32" s="117"/>
      <c r="DG32" s="207">
        <v>4</v>
      </c>
      <c r="DH32" s="225">
        <v>4</v>
      </c>
      <c r="DI32" s="61" t="str">
        <f>IF(DK32=0," ",VLOOKUP(DK32,PROTOKOL!$A:$F,6))</f>
        <v xml:space="preserve"> </v>
      </c>
      <c r="DJ32" s="62"/>
      <c r="DK32" s="62"/>
      <c r="DL32" s="62"/>
      <c r="DM32" s="63" t="str">
        <f>IF(DK32=0," ",(VLOOKUP(DK32,PROTOKOL!$A$1:$E$28,2))*DL32)</f>
        <v xml:space="preserve"> </v>
      </c>
      <c r="DN32" s="64" t="str">
        <f t="shared" si="30"/>
        <v xml:space="preserve"> </v>
      </c>
      <c r="DO32" s="65" t="str">
        <f>IF(DK32=0," ",VLOOKUP(DK32,PROTOKOL!$A:$E,5,))</f>
        <v xml:space="preserve"> </v>
      </c>
      <c r="DP32" s="65"/>
      <c r="DQ32" s="82" t="str">
        <f t="shared" si="87"/>
        <v xml:space="preserve"> </v>
      </c>
      <c r="DR32" s="61" t="str">
        <f>IF(DT32=0," ",VLOOKUP(DT32,PROTOKOL!$A:$F,6))</f>
        <v xml:space="preserve"> </v>
      </c>
      <c r="DS32" s="66"/>
      <c r="DT32" s="66"/>
      <c r="DU32" s="62"/>
      <c r="DV32" s="63" t="str">
        <f>IF(DT32=0," ",(VLOOKUP(DT32,PROTOKOL!$A$1:$E$28,2))*DU32)</f>
        <v xml:space="preserve"> </v>
      </c>
      <c r="DW32" s="64" t="str">
        <f t="shared" si="31"/>
        <v xml:space="preserve"> </v>
      </c>
      <c r="DX32" s="65" t="str">
        <f>IF(DT32=0," ",VLOOKUP(DT32,PROTOKOL!$A:$E,5,))</f>
        <v xml:space="preserve"> </v>
      </c>
      <c r="DY32" s="82" t="str">
        <f t="shared" si="88"/>
        <v xml:space="preserve"> </v>
      </c>
      <c r="DZ32" s="65">
        <f t="shared" si="89"/>
        <v>0</v>
      </c>
      <c r="EA32" s="82" t="str">
        <f t="shared" si="90"/>
        <v xml:space="preserve"> </v>
      </c>
      <c r="EB32" s="117"/>
      <c r="EC32" s="207">
        <v>4</v>
      </c>
      <c r="ED32" s="225">
        <v>4</v>
      </c>
      <c r="EE32" s="61" t="str">
        <f>IF(EG32=0," ",VLOOKUP(EG32,PROTOKOL!$A:$F,6))</f>
        <v xml:space="preserve"> </v>
      </c>
      <c r="EF32" s="62"/>
      <c r="EG32" s="62"/>
      <c r="EH32" s="62"/>
      <c r="EI32" s="63" t="str">
        <f>IF(EG32=0," ",(VLOOKUP(EG32,PROTOKOL!$A$1:$E$28,2))*EH32)</f>
        <v xml:space="preserve"> </v>
      </c>
      <c r="EJ32" s="64" t="str">
        <f t="shared" si="32"/>
        <v xml:space="preserve"> </v>
      </c>
      <c r="EK32" s="65" t="str">
        <f>IF(EG32=0," ",VLOOKUP(EG32,PROTOKOL!$A:$E,5,))</f>
        <v xml:space="preserve"> </v>
      </c>
      <c r="EL32" s="65"/>
      <c r="EM32" s="82" t="str">
        <f t="shared" si="92"/>
        <v xml:space="preserve"> </v>
      </c>
      <c r="EN32" s="61" t="str">
        <f>IF(EP32=0," ",VLOOKUP(EP32,PROTOKOL!$A:$F,6))</f>
        <v xml:space="preserve"> </v>
      </c>
      <c r="EO32" s="66"/>
      <c r="EP32" s="66"/>
      <c r="EQ32" s="62"/>
      <c r="ER32" s="63" t="str">
        <f>IF(EP32=0," ",(VLOOKUP(EP32,PROTOKOL!$A$1:$E$28,2))*EQ32)</f>
        <v xml:space="preserve"> </v>
      </c>
      <c r="ES32" s="64" t="str">
        <f t="shared" si="33"/>
        <v xml:space="preserve"> </v>
      </c>
      <c r="ET32" s="65" t="str">
        <f>IF(EP32=0," ",VLOOKUP(EP32,PROTOKOL!$A:$E,5,))</f>
        <v xml:space="preserve"> </v>
      </c>
      <c r="EU32" s="82" t="str">
        <f t="shared" si="93"/>
        <v xml:space="preserve"> </v>
      </c>
      <c r="EV32" s="65">
        <f t="shared" si="94"/>
        <v>0</v>
      </c>
      <c r="EW32" s="82" t="str">
        <f t="shared" si="95"/>
        <v xml:space="preserve"> </v>
      </c>
      <c r="EX32" s="117"/>
      <c r="EY32" s="207">
        <v>4</v>
      </c>
      <c r="EZ32" s="225">
        <v>4</v>
      </c>
      <c r="FA32" s="61" t="str">
        <f>IF(FC32=0," ",VLOOKUP(FC32,PROTOKOL!$A:$F,6))</f>
        <v xml:space="preserve"> </v>
      </c>
      <c r="FB32" s="62"/>
      <c r="FC32" s="62"/>
      <c r="FD32" s="62"/>
      <c r="FE32" s="63" t="str">
        <f>IF(FC32=0," ",(VLOOKUP(FC32,PROTOKOL!$A$1:$E$28,2))*FD32)</f>
        <v xml:space="preserve"> </v>
      </c>
      <c r="FF32" s="64" t="str">
        <f t="shared" si="34"/>
        <v xml:space="preserve"> </v>
      </c>
      <c r="FG32" s="65" t="str">
        <f>IF(FC32=0," ",VLOOKUP(FC32,PROTOKOL!$A:$E,5,))</f>
        <v xml:space="preserve"> </v>
      </c>
      <c r="FH32" s="65"/>
      <c r="FI32" s="82" t="str">
        <f t="shared" si="97"/>
        <v xml:space="preserve"> </v>
      </c>
      <c r="FJ32" s="61" t="str">
        <f>IF(FL32=0," ",VLOOKUP(FL32,PROTOKOL!$A:$F,6))</f>
        <v xml:space="preserve"> </v>
      </c>
      <c r="FK32" s="66"/>
      <c r="FL32" s="66"/>
      <c r="FM32" s="62"/>
      <c r="FN32" s="63" t="str">
        <f>IF(FL32=0," ",(VLOOKUP(FL32,PROTOKOL!$A$1:$E$28,2))*FM32)</f>
        <v xml:space="preserve"> </v>
      </c>
      <c r="FO32" s="64" t="str">
        <f t="shared" si="35"/>
        <v xml:space="preserve"> </v>
      </c>
      <c r="FP32" s="65" t="str">
        <f>IF(FL32=0," ",VLOOKUP(FL32,PROTOKOL!$A:$E,5,))</f>
        <v xml:space="preserve"> </v>
      </c>
      <c r="FQ32" s="82" t="str">
        <f t="shared" si="98"/>
        <v xml:space="preserve"> </v>
      </c>
      <c r="FR32" s="65">
        <f t="shared" si="99"/>
        <v>0</v>
      </c>
      <c r="FS32" s="82" t="str">
        <f t="shared" si="100"/>
        <v xml:space="preserve"> </v>
      </c>
      <c r="FT32" s="117"/>
      <c r="FU32" s="207">
        <v>4</v>
      </c>
      <c r="FV32" s="225">
        <v>4</v>
      </c>
      <c r="FW32" s="61" t="str">
        <f>IF(FY32=0," ",VLOOKUP(FY32,PROTOKOL!$A:$F,6))</f>
        <v xml:space="preserve"> </v>
      </c>
      <c r="FX32" s="62"/>
      <c r="FY32" s="62"/>
      <c r="FZ32" s="62"/>
      <c r="GA32" s="63" t="str">
        <f>IF(FY32=0," ",(VLOOKUP(FY32,PROTOKOL!$A$1:$E$28,2))*FZ32)</f>
        <v xml:space="preserve"> </v>
      </c>
      <c r="GB32" s="64" t="str">
        <f t="shared" si="36"/>
        <v xml:space="preserve"> </v>
      </c>
      <c r="GC32" s="65" t="str">
        <f>IF(FY32=0," ",VLOOKUP(FY32,PROTOKOL!$A:$E,5,))</f>
        <v xml:space="preserve"> </v>
      </c>
      <c r="GD32" s="65"/>
      <c r="GE32" s="82" t="str">
        <f t="shared" si="102"/>
        <v xml:space="preserve"> </v>
      </c>
      <c r="GF32" s="61" t="str">
        <f>IF(GH32=0," ",VLOOKUP(GH32,PROTOKOL!$A:$F,6))</f>
        <v xml:space="preserve"> </v>
      </c>
      <c r="GG32" s="66"/>
      <c r="GH32" s="66"/>
      <c r="GI32" s="62"/>
      <c r="GJ32" s="63" t="str">
        <f>IF(GH32=0," ",(VLOOKUP(GH32,PROTOKOL!$A$1:$E$28,2))*GI32)</f>
        <v xml:space="preserve"> </v>
      </c>
      <c r="GK32" s="64" t="str">
        <f t="shared" si="37"/>
        <v xml:space="preserve"> </v>
      </c>
      <c r="GL32" s="65" t="str">
        <f>IF(GH32=0," ",VLOOKUP(GH32,PROTOKOL!$A:$E,5,))</f>
        <v xml:space="preserve"> </v>
      </c>
      <c r="GM32" s="82" t="str">
        <f t="shared" si="103"/>
        <v xml:space="preserve"> </v>
      </c>
      <c r="GN32" s="65">
        <f t="shared" si="104"/>
        <v>0</v>
      </c>
      <c r="GO32" s="82" t="str">
        <f t="shared" si="105"/>
        <v xml:space="preserve"> </v>
      </c>
      <c r="GP32" s="117"/>
      <c r="GQ32" s="207">
        <v>4</v>
      </c>
      <c r="GR32" s="225">
        <v>4</v>
      </c>
      <c r="GS32" s="61" t="str">
        <f>IF(GU32=0," ",VLOOKUP(GU32,PROTOKOL!$A:$F,6))</f>
        <v xml:space="preserve"> </v>
      </c>
      <c r="GT32" s="62"/>
      <c r="GU32" s="62"/>
      <c r="GV32" s="62"/>
      <c r="GW32" s="63" t="str">
        <f>IF(GU32=0," ",(VLOOKUP(GU32,PROTOKOL!$A$1:$E$28,2))*GV32)</f>
        <v xml:space="preserve"> </v>
      </c>
      <c r="GX32" s="64" t="str">
        <f t="shared" si="38"/>
        <v xml:space="preserve"> </v>
      </c>
      <c r="GY32" s="65" t="str">
        <f>IF(GU32=0," ",VLOOKUP(GU32,PROTOKOL!$A:$E,5,))</f>
        <v xml:space="preserve"> </v>
      </c>
      <c r="GZ32" s="65"/>
      <c r="HA32" s="82" t="str">
        <f t="shared" si="107"/>
        <v xml:space="preserve"> </v>
      </c>
      <c r="HB32" s="61" t="str">
        <f>IF(HD32=0," ",VLOOKUP(HD32,PROTOKOL!$A:$F,6))</f>
        <v xml:space="preserve"> </v>
      </c>
      <c r="HC32" s="66"/>
      <c r="HD32" s="66"/>
      <c r="HE32" s="62"/>
      <c r="HF32" s="63" t="str">
        <f>IF(HD32=0," ",(VLOOKUP(HD32,PROTOKOL!$A$1:$E$28,2))*HE32)</f>
        <v xml:space="preserve"> </v>
      </c>
      <c r="HG32" s="64" t="str">
        <f t="shared" si="39"/>
        <v xml:space="preserve"> </v>
      </c>
      <c r="HH32" s="65" t="str">
        <f>IF(HD32=0," ",VLOOKUP(HD32,PROTOKOL!$A:$E,5,))</f>
        <v xml:space="preserve"> </v>
      </c>
      <c r="HI32" s="82" t="str">
        <f t="shared" si="108"/>
        <v xml:space="preserve"> </v>
      </c>
      <c r="HJ32" s="65">
        <f t="shared" si="109"/>
        <v>0</v>
      </c>
      <c r="HK32" s="82" t="str">
        <f t="shared" si="110"/>
        <v xml:space="preserve"> </v>
      </c>
      <c r="HL32" s="117"/>
      <c r="HM32" s="207">
        <v>4</v>
      </c>
      <c r="HN32" s="225">
        <v>4</v>
      </c>
      <c r="HO32" s="61" t="str">
        <f>IF(HQ32=0," ",VLOOKUP(HQ32,PROTOKOL!$A:$F,6))</f>
        <v xml:space="preserve"> </v>
      </c>
      <c r="HP32" s="62"/>
      <c r="HQ32" s="62"/>
      <c r="HR32" s="62"/>
      <c r="HS32" s="63" t="str">
        <f>IF(HQ32=0," ",(VLOOKUP(HQ32,PROTOKOL!$A$1:$E$28,2))*HR32)</f>
        <v xml:space="preserve"> </v>
      </c>
      <c r="HT32" s="64" t="str">
        <f t="shared" si="40"/>
        <v xml:space="preserve"> </v>
      </c>
      <c r="HU32" s="65" t="str">
        <f>IF(HQ32=0," ",VLOOKUP(HQ32,PROTOKOL!$A:$E,5,))</f>
        <v xml:space="preserve"> </v>
      </c>
      <c r="HV32" s="65"/>
      <c r="HW32" s="82" t="str">
        <f t="shared" si="112"/>
        <v xml:space="preserve"> </v>
      </c>
      <c r="HX32" s="61" t="str">
        <f>IF(HZ32=0," ",VLOOKUP(HZ32,PROTOKOL!$A:$F,6))</f>
        <v xml:space="preserve"> </v>
      </c>
      <c r="HY32" s="66"/>
      <c r="HZ32" s="66"/>
      <c r="IA32" s="62"/>
      <c r="IB32" s="63" t="str">
        <f>IF(HZ32=0," ",(VLOOKUP(HZ32,PROTOKOL!$A$1:$E$28,2))*IA32)</f>
        <v xml:space="preserve"> </v>
      </c>
      <c r="IC32" s="64" t="str">
        <f t="shared" si="41"/>
        <v xml:space="preserve"> </v>
      </c>
      <c r="ID32" s="65" t="str">
        <f>IF(HZ32=0," ",VLOOKUP(HZ32,PROTOKOL!$A:$E,5,))</f>
        <v xml:space="preserve"> </v>
      </c>
      <c r="IE32" s="82" t="str">
        <f t="shared" si="113"/>
        <v xml:space="preserve"> </v>
      </c>
      <c r="IF32" s="65">
        <f t="shared" si="114"/>
        <v>0</v>
      </c>
      <c r="IG32" s="82" t="str">
        <f t="shared" si="115"/>
        <v xml:space="preserve"> </v>
      </c>
      <c r="IH32" s="117"/>
      <c r="II32" s="207">
        <v>4</v>
      </c>
      <c r="IJ32" s="225">
        <v>4</v>
      </c>
      <c r="IK32" s="61" t="str">
        <f>IF(IM32=0," ",VLOOKUP(IM32,PROTOKOL!$A:$F,6))</f>
        <v xml:space="preserve"> </v>
      </c>
      <c r="IL32" s="62"/>
      <c r="IM32" s="62"/>
      <c r="IN32" s="62"/>
      <c r="IO32" s="63" t="str">
        <f>IF(IM32=0," ",(VLOOKUP(IM32,PROTOKOL!$A$1:$E$28,2))*IN32)</f>
        <v xml:space="preserve"> </v>
      </c>
      <c r="IP32" s="64" t="str">
        <f t="shared" si="42"/>
        <v xml:space="preserve"> </v>
      </c>
      <c r="IQ32" s="65" t="str">
        <f>IF(IM32=0," ",VLOOKUP(IM32,PROTOKOL!$A:$E,5,))</f>
        <v xml:space="preserve"> </v>
      </c>
      <c r="IR32" s="65"/>
      <c r="IS32" s="82" t="str">
        <f t="shared" si="117"/>
        <v xml:space="preserve"> </v>
      </c>
      <c r="IT32" s="61" t="str">
        <f>IF(IV32=0," ",VLOOKUP(IV32,PROTOKOL!$A:$F,6))</f>
        <v xml:space="preserve"> </v>
      </c>
      <c r="IU32" s="66"/>
      <c r="IV32" s="66"/>
      <c r="IW32" s="62"/>
      <c r="IX32" s="63" t="str">
        <f>IF(IV32=0," ",(VLOOKUP(IV32,PROTOKOL!$A$1:$E$28,2))*IW32)</f>
        <v xml:space="preserve"> </v>
      </c>
      <c r="IY32" s="64" t="str">
        <f t="shared" si="43"/>
        <v xml:space="preserve"> </v>
      </c>
      <c r="IZ32" s="65" t="str">
        <f>IF(IV32=0," ",VLOOKUP(IV32,PROTOKOL!$A:$E,5,))</f>
        <v xml:space="preserve"> </v>
      </c>
      <c r="JA32" s="82" t="str">
        <f t="shared" si="118"/>
        <v xml:space="preserve"> </v>
      </c>
      <c r="JB32" s="65">
        <f t="shared" si="119"/>
        <v>0</v>
      </c>
      <c r="JC32" s="82" t="str">
        <f t="shared" si="120"/>
        <v xml:space="preserve"> </v>
      </c>
      <c r="JD32" s="117"/>
      <c r="JE32" s="207">
        <v>4</v>
      </c>
      <c r="JF32" s="225">
        <v>4</v>
      </c>
      <c r="JG32" s="61" t="str">
        <f>IF(JI32=0," ",VLOOKUP(JI32,PROTOKOL!$A:$F,6))</f>
        <v xml:space="preserve"> </v>
      </c>
      <c r="JH32" s="62"/>
      <c r="JI32" s="62"/>
      <c r="JJ32" s="62"/>
      <c r="JK32" s="63" t="str">
        <f>IF(JI32=0," ",(VLOOKUP(JI32,PROTOKOL!$A$1:$E$28,2))*JJ32)</f>
        <v xml:space="preserve"> </v>
      </c>
      <c r="JL32" s="64" t="str">
        <f t="shared" si="44"/>
        <v xml:space="preserve"> </v>
      </c>
      <c r="JM32" s="65" t="str">
        <f>IF(JI32=0," ",VLOOKUP(JI32,PROTOKOL!$A:$E,5,))</f>
        <v xml:space="preserve"> </v>
      </c>
      <c r="JN32" s="65"/>
      <c r="JO32" s="82" t="str">
        <f t="shared" si="122"/>
        <v xml:space="preserve"> </v>
      </c>
      <c r="JP32" s="61" t="str">
        <f>IF(JR32=0," ",VLOOKUP(JR32,PROTOKOL!$A:$F,6))</f>
        <v xml:space="preserve"> </v>
      </c>
      <c r="JQ32" s="66"/>
      <c r="JR32" s="66"/>
      <c r="JS32" s="62"/>
      <c r="JT32" s="63" t="str">
        <f>IF(JR32=0," ",(VLOOKUP(JR32,PROTOKOL!$A$1:$E$28,2))*JS32)</f>
        <v xml:space="preserve"> </v>
      </c>
      <c r="JU32" s="64" t="str">
        <f t="shared" si="45"/>
        <v xml:space="preserve"> </v>
      </c>
      <c r="JV32" s="65" t="str">
        <f>IF(JR32=0," ",VLOOKUP(JR32,PROTOKOL!$A:$E,5,))</f>
        <v xml:space="preserve"> </v>
      </c>
      <c r="JW32" s="82" t="str">
        <f t="shared" si="123"/>
        <v xml:space="preserve"> </v>
      </c>
      <c r="JX32" s="65">
        <f t="shared" si="124"/>
        <v>0</v>
      </c>
      <c r="JY32" s="82" t="str">
        <f t="shared" si="125"/>
        <v xml:space="preserve"> </v>
      </c>
      <c r="JZ32" s="117"/>
      <c r="KA32" s="207">
        <v>4</v>
      </c>
      <c r="KB32" s="225">
        <v>4</v>
      </c>
      <c r="KC32" s="61" t="str">
        <f>IF(KE32=0," ",VLOOKUP(KE32,PROTOKOL!$A:$F,6))</f>
        <v xml:space="preserve"> </v>
      </c>
      <c r="KD32" s="62"/>
      <c r="KE32" s="62"/>
      <c r="KF32" s="62"/>
      <c r="KG32" s="63" t="str">
        <f>IF(KE32=0," ",(VLOOKUP(KE32,PROTOKOL!$A$1:$E$28,2))*KF32)</f>
        <v xml:space="preserve"> </v>
      </c>
      <c r="KH32" s="64" t="str">
        <f t="shared" si="46"/>
        <v xml:space="preserve"> </v>
      </c>
      <c r="KI32" s="65" t="str">
        <f>IF(KE32=0," ",VLOOKUP(KE32,PROTOKOL!$A:$E,5,))</f>
        <v xml:space="preserve"> </v>
      </c>
      <c r="KJ32" s="65"/>
      <c r="KK32" s="82" t="str">
        <f t="shared" si="127"/>
        <v xml:space="preserve"> </v>
      </c>
      <c r="KL32" s="61" t="str">
        <f>IF(KN32=0," ",VLOOKUP(KN32,PROTOKOL!$A:$F,6))</f>
        <v xml:space="preserve"> </v>
      </c>
      <c r="KM32" s="66"/>
      <c r="KN32" s="66"/>
      <c r="KO32" s="62"/>
      <c r="KP32" s="63" t="str">
        <f>IF(KN32=0," ",(VLOOKUP(KN32,PROTOKOL!$A$1:$E$28,2))*KO32)</f>
        <v xml:space="preserve"> </v>
      </c>
      <c r="KQ32" s="64" t="str">
        <f t="shared" si="47"/>
        <v xml:space="preserve"> </v>
      </c>
      <c r="KR32" s="65" t="str">
        <f>IF(KN32=0," ",VLOOKUP(KN32,PROTOKOL!$A:$E,5,))</f>
        <v xml:space="preserve"> </v>
      </c>
      <c r="KS32" s="82" t="str">
        <f t="shared" si="128"/>
        <v xml:space="preserve"> </v>
      </c>
      <c r="KT32" s="65">
        <f t="shared" si="129"/>
        <v>0</v>
      </c>
      <c r="KU32" s="82" t="str">
        <f t="shared" si="130"/>
        <v xml:space="preserve"> </v>
      </c>
      <c r="KV32" s="117"/>
      <c r="KW32" s="207">
        <v>4</v>
      </c>
      <c r="KX32" s="225">
        <v>4</v>
      </c>
      <c r="KY32" s="61" t="str">
        <f>IF(LA32=0," ",VLOOKUP(LA32,PROTOKOL!$A:$F,6))</f>
        <v xml:space="preserve"> </v>
      </c>
      <c r="KZ32" s="62"/>
      <c r="LA32" s="62"/>
      <c r="LB32" s="62"/>
      <c r="LC32" s="63" t="str">
        <f>IF(LA32=0," ",(VLOOKUP(LA32,PROTOKOL!$A$1:$E$28,2))*LB32)</f>
        <v xml:space="preserve"> </v>
      </c>
      <c r="LD32" s="64" t="str">
        <f t="shared" si="48"/>
        <v xml:space="preserve"> </v>
      </c>
      <c r="LE32" s="65" t="str">
        <f>IF(LA32=0," ",VLOOKUP(LA32,PROTOKOL!$A:$E,5,))</f>
        <v xml:space="preserve"> </v>
      </c>
      <c r="LF32" s="65"/>
      <c r="LG32" s="82" t="str">
        <f t="shared" si="132"/>
        <v xml:space="preserve"> </v>
      </c>
      <c r="LH32" s="61" t="str">
        <f>IF(LJ32=0," ",VLOOKUP(LJ32,PROTOKOL!$A:$F,6))</f>
        <v xml:space="preserve"> </v>
      </c>
      <c r="LI32" s="66"/>
      <c r="LJ32" s="66"/>
      <c r="LK32" s="62"/>
      <c r="LL32" s="63" t="str">
        <f>IF(LJ32=0," ",(VLOOKUP(LJ32,PROTOKOL!$A$1:$E$28,2))*LK32)</f>
        <v xml:space="preserve"> </v>
      </c>
      <c r="LM32" s="64" t="str">
        <f t="shared" si="49"/>
        <v xml:space="preserve"> </v>
      </c>
      <c r="LN32" s="65" t="str">
        <f>IF(LJ32=0," ",VLOOKUP(LJ32,PROTOKOL!$A:$E,5,))</f>
        <v xml:space="preserve"> </v>
      </c>
      <c r="LO32" s="82" t="str">
        <f t="shared" si="133"/>
        <v xml:space="preserve"> </v>
      </c>
      <c r="LP32" s="65">
        <f t="shared" si="134"/>
        <v>0</v>
      </c>
      <c r="LQ32" s="82" t="str">
        <f t="shared" si="135"/>
        <v xml:space="preserve"> </v>
      </c>
      <c r="LR32" s="117"/>
      <c r="LS32" s="207">
        <v>4</v>
      </c>
      <c r="LT32" s="225">
        <v>4</v>
      </c>
      <c r="LU32" s="61" t="str">
        <f>IF(LW32=0," ",VLOOKUP(LW32,PROTOKOL!$A:$F,6))</f>
        <v xml:space="preserve"> </v>
      </c>
      <c r="LV32" s="62"/>
      <c r="LW32" s="62"/>
      <c r="LX32" s="62"/>
      <c r="LY32" s="63" t="str">
        <f>IF(LW32=0," ",(VLOOKUP(LW32,PROTOKOL!$A$1:$E$28,2))*LX32)</f>
        <v xml:space="preserve"> </v>
      </c>
      <c r="LZ32" s="64" t="str">
        <f t="shared" si="50"/>
        <v xml:space="preserve"> </v>
      </c>
      <c r="MA32" s="65" t="str">
        <f>IF(LW32=0," ",VLOOKUP(LW32,PROTOKOL!$A:$E,5,))</f>
        <v xml:space="preserve"> </v>
      </c>
      <c r="MB32" s="65"/>
      <c r="MC32" s="82" t="str">
        <f t="shared" si="137"/>
        <v xml:space="preserve"> </v>
      </c>
      <c r="MD32" s="61" t="str">
        <f>IF(MF32=0," ",VLOOKUP(MF32,PROTOKOL!$A:$F,6))</f>
        <v xml:space="preserve"> </v>
      </c>
      <c r="ME32" s="66"/>
      <c r="MF32" s="66"/>
      <c r="MG32" s="62"/>
      <c r="MH32" s="63" t="str">
        <f>IF(MF32=0," ",(VLOOKUP(MF32,PROTOKOL!$A$1:$E$28,2))*MG32)</f>
        <v xml:space="preserve"> </v>
      </c>
      <c r="MI32" s="64" t="str">
        <f t="shared" si="51"/>
        <v xml:space="preserve"> </v>
      </c>
      <c r="MJ32" s="65" t="str">
        <f>IF(MF32=0," ",VLOOKUP(MF32,PROTOKOL!$A:$E,5,))</f>
        <v xml:space="preserve"> </v>
      </c>
      <c r="MK32" s="82" t="str">
        <f t="shared" si="138"/>
        <v xml:space="preserve"> </v>
      </c>
      <c r="ML32" s="65">
        <f t="shared" si="139"/>
        <v>0</v>
      </c>
      <c r="MM32" s="82" t="str">
        <f t="shared" si="140"/>
        <v xml:space="preserve"> </v>
      </c>
      <c r="MN32" s="117"/>
      <c r="MO32" s="207">
        <v>4</v>
      </c>
      <c r="MP32" s="225">
        <v>4</v>
      </c>
      <c r="MQ32" s="61" t="str">
        <f>IF(MS32=0," ",VLOOKUP(MS32,PROTOKOL!$A:$F,6))</f>
        <v xml:space="preserve"> </v>
      </c>
      <c r="MR32" s="62"/>
      <c r="MS32" s="62"/>
      <c r="MT32" s="62"/>
      <c r="MU32" s="63" t="str">
        <f>IF(MS32=0," ",(VLOOKUP(MS32,PROTOKOL!$A$1:$E$28,2))*MT32)</f>
        <v xml:space="preserve"> </v>
      </c>
      <c r="MV32" s="64" t="str">
        <f t="shared" si="52"/>
        <v xml:space="preserve"> </v>
      </c>
      <c r="MW32" s="65" t="str">
        <f>IF(MS32=0," ",VLOOKUP(MS32,PROTOKOL!$A:$E,5,))</f>
        <v xml:space="preserve"> </v>
      </c>
      <c r="MX32" s="65"/>
      <c r="MY32" s="82" t="str">
        <f t="shared" si="142"/>
        <v xml:space="preserve"> </v>
      </c>
      <c r="MZ32" s="61" t="str">
        <f>IF(NB32=0," ",VLOOKUP(NB32,PROTOKOL!$A:$F,6))</f>
        <v xml:space="preserve"> </v>
      </c>
      <c r="NA32" s="66"/>
      <c r="NB32" s="66"/>
      <c r="NC32" s="62"/>
      <c r="ND32" s="63" t="str">
        <f>IF(NB32=0," ",(VLOOKUP(NB32,PROTOKOL!$A$1:$E$28,2))*NC32)</f>
        <v xml:space="preserve"> </v>
      </c>
      <c r="NE32" s="64" t="str">
        <f t="shared" si="53"/>
        <v xml:space="preserve"> </v>
      </c>
      <c r="NF32" s="65" t="str">
        <f>IF(NB32=0," ",VLOOKUP(NB32,PROTOKOL!$A:$E,5,))</f>
        <v xml:space="preserve"> </v>
      </c>
      <c r="NG32" s="82" t="str">
        <f t="shared" si="143"/>
        <v xml:space="preserve"> </v>
      </c>
      <c r="NH32" s="65">
        <f t="shared" si="144"/>
        <v>0</v>
      </c>
      <c r="NI32" s="82" t="str">
        <f t="shared" si="145"/>
        <v xml:space="preserve"> </v>
      </c>
      <c r="NJ32" s="117"/>
      <c r="NK32" s="207">
        <v>4</v>
      </c>
      <c r="NL32" s="225">
        <v>4</v>
      </c>
      <c r="NM32" s="61" t="str">
        <f>IF(NO32=0," ",VLOOKUP(NO32,PROTOKOL!$A:$F,6))</f>
        <v xml:space="preserve"> </v>
      </c>
      <c r="NN32" s="62"/>
      <c r="NO32" s="62"/>
      <c r="NP32" s="62"/>
      <c r="NQ32" s="63" t="str">
        <f>IF(NO32=0," ",(VLOOKUP(NO32,PROTOKOL!$A$1:$E$28,2))*NP32)</f>
        <v xml:space="preserve"> </v>
      </c>
      <c r="NR32" s="64" t="str">
        <f t="shared" si="54"/>
        <v xml:space="preserve"> </v>
      </c>
      <c r="NS32" s="65" t="str">
        <f>IF(NO32=0," ",VLOOKUP(NO32,PROTOKOL!$A:$E,5,))</f>
        <v xml:space="preserve"> </v>
      </c>
      <c r="NT32" s="65"/>
      <c r="NU32" s="82" t="str">
        <f t="shared" si="147"/>
        <v xml:space="preserve"> </v>
      </c>
      <c r="NV32" s="61" t="str">
        <f>IF(NX32=0," ",VLOOKUP(NX32,PROTOKOL!$A:$F,6))</f>
        <v xml:space="preserve"> </v>
      </c>
      <c r="NW32" s="66"/>
      <c r="NX32" s="66"/>
      <c r="NY32" s="62"/>
      <c r="NZ32" s="63" t="str">
        <f>IF(NX32=0," ",(VLOOKUP(NX32,PROTOKOL!$A$1:$E$28,2))*NY32)</f>
        <v xml:space="preserve"> </v>
      </c>
      <c r="OA32" s="64" t="str">
        <f t="shared" si="55"/>
        <v xml:space="preserve"> </v>
      </c>
      <c r="OB32" s="65" t="str">
        <f>IF(NX32=0," ",VLOOKUP(NX32,PROTOKOL!$A:$E,5,))</f>
        <v xml:space="preserve"> </v>
      </c>
      <c r="OC32" s="82" t="str">
        <f t="shared" si="148"/>
        <v xml:space="preserve"> </v>
      </c>
      <c r="OD32" s="65">
        <f t="shared" si="149"/>
        <v>0</v>
      </c>
      <c r="OE32" s="82" t="str">
        <f t="shared" si="150"/>
        <v xml:space="preserve"> </v>
      </c>
      <c r="OF32" s="117"/>
      <c r="OG32" s="207">
        <v>4</v>
      </c>
      <c r="OH32" s="225">
        <v>4</v>
      </c>
      <c r="OI32" s="61" t="str">
        <f>IF(OK32=0," ",VLOOKUP(OK32,PROTOKOL!$A:$F,6))</f>
        <v xml:space="preserve"> </v>
      </c>
      <c r="OJ32" s="62"/>
      <c r="OK32" s="62"/>
      <c r="OL32" s="62"/>
      <c r="OM32" s="63" t="str">
        <f>IF(OK32=0," ",(VLOOKUP(OK32,PROTOKOL!$A$1:$E$28,2))*OL32)</f>
        <v xml:space="preserve"> </v>
      </c>
      <c r="ON32" s="64" t="str">
        <f t="shared" si="56"/>
        <v xml:space="preserve"> </v>
      </c>
      <c r="OO32" s="65" t="str">
        <f>IF(OK32=0," ",VLOOKUP(OK32,PROTOKOL!$A:$E,5,))</f>
        <v xml:space="preserve"> </v>
      </c>
      <c r="OP32" s="65"/>
      <c r="OQ32" s="82" t="str">
        <f t="shared" si="152"/>
        <v xml:space="preserve"> </v>
      </c>
      <c r="OR32" s="61" t="str">
        <f>IF(OT32=0," ",VLOOKUP(OT32,PROTOKOL!$A:$F,6))</f>
        <v xml:space="preserve"> </v>
      </c>
      <c r="OS32" s="66"/>
      <c r="OT32" s="66"/>
      <c r="OU32" s="62"/>
      <c r="OV32" s="63" t="str">
        <f>IF(OT32=0," ",(VLOOKUP(OT32,PROTOKOL!$A$1:$E$28,2))*OU32)</f>
        <v xml:space="preserve"> </v>
      </c>
      <c r="OW32" s="64" t="str">
        <f t="shared" si="57"/>
        <v xml:space="preserve"> </v>
      </c>
      <c r="OX32" s="65" t="str">
        <f>IF(OT32=0," ",VLOOKUP(OT32,PROTOKOL!$A:$E,5,))</f>
        <v xml:space="preserve"> </v>
      </c>
      <c r="OY32" s="82" t="str">
        <f t="shared" si="153"/>
        <v xml:space="preserve"> </v>
      </c>
      <c r="OZ32" s="65">
        <f t="shared" si="154"/>
        <v>0</v>
      </c>
      <c r="PA32" s="82" t="str">
        <f t="shared" si="155"/>
        <v xml:space="preserve"> </v>
      </c>
      <c r="PB32" s="117"/>
      <c r="PC32" s="207">
        <v>4</v>
      </c>
      <c r="PD32" s="225">
        <v>4</v>
      </c>
      <c r="PE32" s="61" t="str">
        <f>IF(PG32=0," ",VLOOKUP(PG32,PROTOKOL!$A:$F,6))</f>
        <v xml:space="preserve"> </v>
      </c>
      <c r="PF32" s="62"/>
      <c r="PG32" s="62"/>
      <c r="PH32" s="62"/>
      <c r="PI32" s="63" t="str">
        <f>IF(PG32=0," ",(VLOOKUP(PG32,PROTOKOL!$A$1:$E$28,2))*PH32)</f>
        <v xml:space="preserve"> </v>
      </c>
      <c r="PJ32" s="64" t="str">
        <f t="shared" si="58"/>
        <v xml:space="preserve"> </v>
      </c>
      <c r="PK32" s="65" t="str">
        <f>IF(PG32=0," ",VLOOKUP(PG32,PROTOKOL!$A:$E,5,))</f>
        <v xml:space="preserve"> </v>
      </c>
      <c r="PL32" s="65"/>
      <c r="PM32" s="82" t="str">
        <f t="shared" si="157"/>
        <v xml:space="preserve"> </v>
      </c>
      <c r="PN32" s="61" t="str">
        <f>IF(PP32=0," ",VLOOKUP(PP32,PROTOKOL!$A:$F,6))</f>
        <v xml:space="preserve"> </v>
      </c>
      <c r="PO32" s="66"/>
      <c r="PP32" s="66"/>
      <c r="PQ32" s="62"/>
      <c r="PR32" s="63" t="str">
        <f>IF(PP32=0," ",(VLOOKUP(PP32,PROTOKOL!$A$1:$E$28,2))*PQ32)</f>
        <v xml:space="preserve"> </v>
      </c>
      <c r="PS32" s="64" t="str">
        <f t="shared" si="59"/>
        <v xml:space="preserve"> </v>
      </c>
      <c r="PT32" s="65" t="str">
        <f>IF(PP32=0," ",VLOOKUP(PP32,PROTOKOL!$A:$E,5,))</f>
        <v xml:space="preserve"> </v>
      </c>
      <c r="PU32" s="82" t="str">
        <f t="shared" si="158"/>
        <v xml:space="preserve"> </v>
      </c>
      <c r="PV32" s="65">
        <f t="shared" si="159"/>
        <v>0</v>
      </c>
      <c r="PW32" s="82" t="str">
        <f t="shared" si="160"/>
        <v xml:space="preserve"> </v>
      </c>
      <c r="PX32" s="117"/>
      <c r="PY32" s="207">
        <v>4</v>
      </c>
      <c r="PZ32" s="225">
        <v>4</v>
      </c>
      <c r="QA32" s="61" t="str">
        <f>IF(QC32=0," ",VLOOKUP(QC32,PROTOKOL!$A:$F,6))</f>
        <v xml:space="preserve"> </v>
      </c>
      <c r="QB32" s="62"/>
      <c r="QC32" s="62"/>
      <c r="QD32" s="62"/>
      <c r="QE32" s="63" t="str">
        <f>IF(QC32=0," ",(VLOOKUP(QC32,PROTOKOL!$A$1:$E$28,2))*QD32)</f>
        <v xml:space="preserve"> </v>
      </c>
      <c r="QF32" s="64" t="str">
        <f t="shared" si="60"/>
        <v xml:space="preserve"> </v>
      </c>
      <c r="QG32" s="65" t="str">
        <f>IF(QC32=0," ",VLOOKUP(QC32,PROTOKOL!$A:$E,5,))</f>
        <v xml:space="preserve"> </v>
      </c>
      <c r="QH32" s="65"/>
      <c r="QI32" s="82" t="str">
        <f t="shared" si="162"/>
        <v xml:space="preserve"> </v>
      </c>
      <c r="QJ32" s="61" t="str">
        <f>IF(QL32=0," ",VLOOKUP(QL32,PROTOKOL!$A:$F,6))</f>
        <v xml:space="preserve"> </v>
      </c>
      <c r="QK32" s="66"/>
      <c r="QL32" s="66"/>
      <c r="QM32" s="62"/>
      <c r="QN32" s="63" t="str">
        <f>IF(QL32=0," ",(VLOOKUP(QL32,PROTOKOL!$A$1:$E$28,2))*QM32)</f>
        <v xml:space="preserve"> </v>
      </c>
      <c r="QO32" s="64" t="str">
        <f t="shared" si="61"/>
        <v xml:space="preserve"> </v>
      </c>
      <c r="QP32" s="65" t="str">
        <f>IF(QL32=0," ",VLOOKUP(QL32,PROTOKOL!$A:$E,5,))</f>
        <v xml:space="preserve"> </v>
      </c>
      <c r="QQ32" s="82" t="str">
        <f t="shared" si="163"/>
        <v xml:space="preserve"> </v>
      </c>
      <c r="QR32" s="65">
        <f t="shared" si="164"/>
        <v>0</v>
      </c>
      <c r="QS32" s="82" t="str">
        <f t="shared" si="165"/>
        <v xml:space="preserve"> </v>
      </c>
      <c r="QT32" s="117"/>
      <c r="QU32" s="207">
        <v>4</v>
      </c>
      <c r="QV32" s="225">
        <v>4</v>
      </c>
      <c r="QW32" s="61" t="str">
        <f>IF(QY32=0," ",VLOOKUP(QY32,PROTOKOL!$A:$F,6))</f>
        <v xml:space="preserve"> </v>
      </c>
      <c r="QX32" s="62"/>
      <c r="QY32" s="62"/>
      <c r="QZ32" s="62"/>
      <c r="RA32" s="63" t="str">
        <f>IF(QY32=0," ",(VLOOKUP(QY32,PROTOKOL!$A$1:$E$28,2))*QZ32)</f>
        <v xml:space="preserve"> </v>
      </c>
      <c r="RB32" s="64" t="str">
        <f t="shared" si="62"/>
        <v xml:space="preserve"> </v>
      </c>
      <c r="RC32" s="65" t="str">
        <f>IF(QY32=0," ",VLOOKUP(QY32,PROTOKOL!$A:$E,5,))</f>
        <v xml:space="preserve"> </v>
      </c>
      <c r="RD32" s="65"/>
      <c r="RE32" s="82" t="str">
        <f t="shared" si="167"/>
        <v xml:space="preserve"> </v>
      </c>
      <c r="RF32" s="61" t="str">
        <f>IF(RH32=0," ",VLOOKUP(RH32,PROTOKOL!$A:$F,6))</f>
        <v xml:space="preserve"> </v>
      </c>
      <c r="RG32" s="66"/>
      <c r="RH32" s="66"/>
      <c r="RI32" s="62"/>
      <c r="RJ32" s="63" t="str">
        <f>IF(RH32=0," ",(VLOOKUP(RH32,PROTOKOL!$A$1:$E$28,2))*RI32)</f>
        <v xml:space="preserve"> </v>
      </c>
      <c r="RK32" s="64" t="str">
        <f t="shared" si="63"/>
        <v xml:space="preserve"> </v>
      </c>
      <c r="RL32" s="65" t="str">
        <f>IF(RH32=0," ",VLOOKUP(RH32,PROTOKOL!$A:$E,5,))</f>
        <v xml:space="preserve"> </v>
      </c>
      <c r="RM32" s="82" t="str">
        <f t="shared" si="168"/>
        <v xml:space="preserve"> </v>
      </c>
      <c r="RN32" s="65">
        <f t="shared" si="169"/>
        <v>0</v>
      </c>
      <c r="RO32" s="82" t="str">
        <f t="shared" si="170"/>
        <v xml:space="preserve"> </v>
      </c>
      <c r="RP32" s="117"/>
    </row>
    <row r="33" spans="1:484" ht="15.6" thickBot="1">
      <c r="A33" s="208">
        <v>4</v>
      </c>
      <c r="B33" s="226"/>
      <c r="C33" s="61" t="str">
        <f>IF(E33=0," ",VLOOKUP(E33,PROTOKOL!$A:$F,6))</f>
        <v xml:space="preserve"> </v>
      </c>
      <c r="D33" s="62"/>
      <c r="E33" s="62"/>
      <c r="F33" s="62"/>
      <c r="G33" s="63" t="str">
        <f>IF(E33=0," ",(VLOOKUP(E33,PROTOKOL!$A$1:$E$28,2))*F33)</f>
        <v xml:space="preserve"> </v>
      </c>
      <c r="H33" s="64" t="str">
        <f t="shared" si="20"/>
        <v xml:space="preserve"> </v>
      </c>
      <c r="I33" s="65" t="str">
        <f>IF(E33=0," ",VLOOKUP(E33,PROTOKOL!$A:$E,5,))</f>
        <v xml:space="preserve"> </v>
      </c>
      <c r="J33" s="65"/>
      <c r="K33" s="82" t="str">
        <f t="shared" si="64"/>
        <v xml:space="preserve"> </v>
      </c>
      <c r="L33" s="61" t="str">
        <f>IF(N33=0," ",VLOOKUP(N33,PROTOKOL!$A:$F,6))</f>
        <v xml:space="preserve"> </v>
      </c>
      <c r="M33" s="66"/>
      <c r="N33" s="66"/>
      <c r="O33" s="62"/>
      <c r="P33" s="63" t="str">
        <f>IF(N33=0," ",(VLOOKUP(N33,PROTOKOL!$A$1:$E$28,2))*O33)</f>
        <v xml:space="preserve"> </v>
      </c>
      <c r="Q33" s="64" t="str">
        <f t="shared" si="21"/>
        <v xml:space="preserve"> </v>
      </c>
      <c r="R33" s="65" t="str">
        <f>IF(N33=0," ",VLOOKUP(N33,PROTOKOL!$A:$E,5,))</f>
        <v xml:space="preserve"> </v>
      </c>
      <c r="S33" s="82" t="str">
        <f t="shared" si="65"/>
        <v xml:space="preserve"> </v>
      </c>
      <c r="T33" s="65">
        <f t="shared" si="66"/>
        <v>0</v>
      </c>
      <c r="U33" s="82" t="str">
        <f t="shared" si="67"/>
        <v xml:space="preserve"> </v>
      </c>
      <c r="V33" s="185" t="str">
        <f>IF(F32+F33+F34=7.5,"ü","û")</f>
        <v>û</v>
      </c>
      <c r="W33" s="207">
        <v>4</v>
      </c>
      <c r="X33" s="226"/>
      <c r="Y33" s="61" t="str">
        <f>IF(AA33=0," ",VLOOKUP(AA33,PROTOKOL!$A:$F,6))</f>
        <v xml:space="preserve"> </v>
      </c>
      <c r="Z33" s="62"/>
      <c r="AA33" s="62"/>
      <c r="AB33" s="62"/>
      <c r="AC33" s="63" t="str">
        <f>IF(AA33=0," ",(VLOOKUP(AA33,PROTOKOL!$A$1:$E$28,2))*AB33)</f>
        <v xml:space="preserve"> </v>
      </c>
      <c r="AD33" s="64" t="str">
        <f t="shared" si="22"/>
        <v xml:space="preserve"> </v>
      </c>
      <c r="AE33" s="65" t="str">
        <f>IF(AA33=0," ",VLOOKUP(AA33,PROTOKOL!$A:$E,5,))</f>
        <v xml:space="preserve"> </v>
      </c>
      <c r="AF33" s="65"/>
      <c r="AG33" s="82" t="str">
        <f t="shared" si="68"/>
        <v xml:space="preserve"> </v>
      </c>
      <c r="AH33" s="61" t="str">
        <f>IF(AJ33=0," ",VLOOKUP(AJ33,PROTOKOL!$A:$F,6))</f>
        <v xml:space="preserve"> </v>
      </c>
      <c r="AI33" s="66"/>
      <c r="AJ33" s="66"/>
      <c r="AK33" s="62"/>
      <c r="AL33" s="63" t="str">
        <f>IF(AJ33=0," ",(VLOOKUP(AJ33,PROTOKOL!$A$1:$E$28,2))*AK33)</f>
        <v xml:space="preserve"> </v>
      </c>
      <c r="AM33" s="64" t="str">
        <f t="shared" si="23"/>
        <v xml:space="preserve"> </v>
      </c>
      <c r="AN33" s="65" t="str">
        <f>IF(AJ33=0," ",VLOOKUP(AJ33,PROTOKOL!$A:$E,5,))</f>
        <v xml:space="preserve"> </v>
      </c>
      <c r="AO33" s="82" t="str">
        <f t="shared" si="69"/>
        <v xml:space="preserve"> </v>
      </c>
      <c r="AP33" s="65">
        <f t="shared" si="70"/>
        <v>0</v>
      </c>
      <c r="AQ33" s="82" t="str">
        <f t="shared" si="71"/>
        <v xml:space="preserve"> </v>
      </c>
      <c r="AR33" s="185" t="str">
        <f>IF(AB32+AB33+AB34=7.5,"ü","û")</f>
        <v>û</v>
      </c>
      <c r="AS33" s="207">
        <v>4</v>
      </c>
      <c r="AT33" s="226"/>
      <c r="AU33" s="61" t="str">
        <f>IF(AW33=0," ",VLOOKUP(AW33,PROTOKOL!$A:$F,6))</f>
        <v xml:space="preserve"> </v>
      </c>
      <c r="AV33" s="62"/>
      <c r="AW33" s="62"/>
      <c r="AX33" s="62"/>
      <c r="AY33" s="63" t="str">
        <f>IF(AW33=0," ",(VLOOKUP(AW33,PROTOKOL!$A$1:$E$28,2))*AX33)</f>
        <v xml:space="preserve"> </v>
      </c>
      <c r="AZ33" s="64" t="str">
        <f t="shared" si="24"/>
        <v xml:space="preserve"> </v>
      </c>
      <c r="BA33" s="65" t="str">
        <f>IF(AW33=0," ",VLOOKUP(AW33,PROTOKOL!$A:$E,5,))</f>
        <v xml:space="preserve"> </v>
      </c>
      <c r="BB33" s="65"/>
      <c r="BC33" s="82" t="str">
        <f t="shared" si="72"/>
        <v xml:space="preserve"> </v>
      </c>
      <c r="BD33" s="61" t="str">
        <f>IF(BF33=0," ",VLOOKUP(BF33,PROTOKOL!$A:$F,6))</f>
        <v xml:space="preserve"> </v>
      </c>
      <c r="BE33" s="66"/>
      <c r="BF33" s="66"/>
      <c r="BG33" s="62"/>
      <c r="BH33" s="63" t="str">
        <f>IF(BF33=0," ",(VLOOKUP(BF33,PROTOKOL!$A$1:$E$28,2))*BG33)</f>
        <v xml:space="preserve"> </v>
      </c>
      <c r="BI33" s="64" t="str">
        <f t="shared" si="25"/>
        <v xml:space="preserve"> </v>
      </c>
      <c r="BJ33" s="65" t="str">
        <f>IF(BF33=0," ",VLOOKUP(BF33,PROTOKOL!$A:$E,5,))</f>
        <v xml:space="preserve"> </v>
      </c>
      <c r="BK33" s="82" t="str">
        <f t="shared" si="73"/>
        <v xml:space="preserve"> </v>
      </c>
      <c r="BL33" s="65">
        <f t="shared" si="74"/>
        <v>0</v>
      </c>
      <c r="BM33" s="82" t="str">
        <f t="shared" si="75"/>
        <v xml:space="preserve"> </v>
      </c>
      <c r="BN33" s="185" t="str">
        <f t="shared" ref="BN33" si="312">IF(AX32+AX33+AX34=7.5,"ü","û")</f>
        <v>û</v>
      </c>
      <c r="BO33" s="207">
        <v>4</v>
      </c>
      <c r="BP33" s="226"/>
      <c r="BQ33" s="61" t="str">
        <f>IF(BS33=0," ",VLOOKUP(BS33,PROTOKOL!$A:$F,6))</f>
        <v xml:space="preserve"> </v>
      </c>
      <c r="BR33" s="62"/>
      <c r="BS33" s="62"/>
      <c r="BT33" s="62"/>
      <c r="BU33" s="63" t="str">
        <f>IF(BS33=0," ",(VLOOKUP(BS33,PROTOKOL!$A$1:$E$28,2))*BT33)</f>
        <v xml:space="preserve"> </v>
      </c>
      <c r="BV33" s="64" t="str">
        <f t="shared" si="26"/>
        <v xml:space="preserve"> </v>
      </c>
      <c r="BW33" s="65" t="str">
        <f>IF(BS33=0," ",VLOOKUP(BS33,PROTOKOL!$A:$E,5,))</f>
        <v xml:space="preserve"> </v>
      </c>
      <c r="BX33" s="65"/>
      <c r="BY33" s="82" t="str">
        <f t="shared" si="77"/>
        <v xml:space="preserve"> </v>
      </c>
      <c r="BZ33" s="61" t="str">
        <f>IF(CB33=0," ",VLOOKUP(CB33,PROTOKOL!$A:$F,6))</f>
        <v xml:space="preserve"> </v>
      </c>
      <c r="CA33" s="66"/>
      <c r="CB33" s="66"/>
      <c r="CC33" s="62"/>
      <c r="CD33" s="63" t="str">
        <f>IF(CB33=0," ",(VLOOKUP(CB33,PROTOKOL!$A$1:$E$28,2))*CC33)</f>
        <v xml:space="preserve"> </v>
      </c>
      <c r="CE33" s="64" t="str">
        <f t="shared" si="27"/>
        <v xml:space="preserve"> </v>
      </c>
      <c r="CF33" s="65" t="str">
        <f>IF(CB33=0," ",VLOOKUP(CB33,PROTOKOL!$A:$E,5,))</f>
        <v xml:space="preserve"> </v>
      </c>
      <c r="CG33" s="82" t="str">
        <f t="shared" si="78"/>
        <v xml:space="preserve"> </v>
      </c>
      <c r="CH33" s="65">
        <f t="shared" si="79"/>
        <v>0</v>
      </c>
      <c r="CI33" s="82" t="str">
        <f t="shared" si="80"/>
        <v xml:space="preserve"> </v>
      </c>
      <c r="CJ33" s="185" t="str">
        <f t="shared" ref="CJ33" si="313">IF(BT32+BT33+BT34=7.5,"ü","û")</f>
        <v>û</v>
      </c>
      <c r="CK33" s="207">
        <v>4</v>
      </c>
      <c r="CL33" s="226"/>
      <c r="CM33" s="61" t="str">
        <f>IF(CO33=0," ",VLOOKUP(CO33,PROTOKOL!$A:$F,6))</f>
        <v xml:space="preserve"> </v>
      </c>
      <c r="CN33" s="62"/>
      <c r="CO33" s="62"/>
      <c r="CP33" s="62"/>
      <c r="CQ33" s="63" t="str">
        <f>IF(CO33=0," ",(VLOOKUP(CO33,PROTOKOL!$A$1:$E$28,2))*CP33)</f>
        <v xml:space="preserve"> </v>
      </c>
      <c r="CR33" s="64" t="str">
        <f t="shared" si="28"/>
        <v xml:space="preserve"> </v>
      </c>
      <c r="CS33" s="65" t="str">
        <f>IF(CO33=0," ",VLOOKUP(CO33,PROTOKOL!$A:$E,5,))</f>
        <v xml:space="preserve"> </v>
      </c>
      <c r="CT33" s="65"/>
      <c r="CU33" s="82" t="str">
        <f t="shared" si="82"/>
        <v xml:space="preserve"> </v>
      </c>
      <c r="CV33" s="61" t="str">
        <f>IF(CX33=0," ",VLOOKUP(CX33,PROTOKOL!$A:$F,6))</f>
        <v xml:space="preserve"> </v>
      </c>
      <c r="CW33" s="66"/>
      <c r="CX33" s="66"/>
      <c r="CY33" s="62"/>
      <c r="CZ33" s="63" t="str">
        <f>IF(CX33=0," ",(VLOOKUP(CX33,PROTOKOL!$A$1:$E$28,2))*CY33)</f>
        <v xml:space="preserve"> </v>
      </c>
      <c r="DA33" s="64" t="str">
        <f t="shared" si="29"/>
        <v xml:space="preserve"> </v>
      </c>
      <c r="DB33" s="65" t="str">
        <f>IF(CX33=0," ",VLOOKUP(CX33,PROTOKOL!$A:$E,5,))</f>
        <v xml:space="preserve"> </v>
      </c>
      <c r="DC33" s="82" t="str">
        <f t="shared" si="83"/>
        <v xml:space="preserve"> </v>
      </c>
      <c r="DD33" s="65">
        <f t="shared" si="84"/>
        <v>0</v>
      </c>
      <c r="DE33" s="82" t="str">
        <f t="shared" si="85"/>
        <v xml:space="preserve"> </v>
      </c>
      <c r="DF33" s="185" t="str">
        <f t="shared" ref="DF33" si="314">IF(CP32+CP33+CP34=7.5,"ü","û")</f>
        <v>û</v>
      </c>
      <c r="DG33" s="207">
        <v>4</v>
      </c>
      <c r="DH33" s="226"/>
      <c r="DI33" s="61" t="str">
        <f>IF(DK33=0," ",VLOOKUP(DK33,PROTOKOL!$A:$F,6))</f>
        <v xml:space="preserve"> </v>
      </c>
      <c r="DJ33" s="62"/>
      <c r="DK33" s="62"/>
      <c r="DL33" s="62"/>
      <c r="DM33" s="63" t="str">
        <f>IF(DK33=0," ",(VLOOKUP(DK33,PROTOKOL!$A$1:$E$28,2))*DL33)</f>
        <v xml:space="preserve"> </v>
      </c>
      <c r="DN33" s="64" t="str">
        <f t="shared" si="30"/>
        <v xml:space="preserve"> </v>
      </c>
      <c r="DO33" s="65" t="str">
        <f>IF(DK33=0," ",VLOOKUP(DK33,PROTOKOL!$A:$E,5,))</f>
        <v xml:space="preserve"> </v>
      </c>
      <c r="DP33" s="65"/>
      <c r="DQ33" s="82" t="str">
        <f t="shared" si="87"/>
        <v xml:space="preserve"> </v>
      </c>
      <c r="DR33" s="61" t="str">
        <f>IF(DT33=0," ",VLOOKUP(DT33,PROTOKOL!$A:$F,6))</f>
        <v xml:space="preserve"> </v>
      </c>
      <c r="DS33" s="66"/>
      <c r="DT33" s="66"/>
      <c r="DU33" s="62"/>
      <c r="DV33" s="63" t="str">
        <f>IF(DT33=0," ",(VLOOKUP(DT33,PROTOKOL!$A$1:$E$28,2))*DU33)</f>
        <v xml:space="preserve"> </v>
      </c>
      <c r="DW33" s="64" t="str">
        <f t="shared" si="31"/>
        <v xml:space="preserve"> </v>
      </c>
      <c r="DX33" s="65" t="str">
        <f>IF(DT33=0," ",VLOOKUP(DT33,PROTOKOL!$A:$E,5,))</f>
        <v xml:space="preserve"> </v>
      </c>
      <c r="DY33" s="82" t="str">
        <f t="shared" si="88"/>
        <v xml:space="preserve"> </v>
      </c>
      <c r="DZ33" s="65">
        <f t="shared" si="89"/>
        <v>0</v>
      </c>
      <c r="EA33" s="82" t="str">
        <f t="shared" si="90"/>
        <v xml:space="preserve"> </v>
      </c>
      <c r="EB33" s="185" t="str">
        <f t="shared" ref="EB33" si="315">IF(DL32+DL33+DL34=7.5,"ü","û")</f>
        <v>û</v>
      </c>
      <c r="EC33" s="207">
        <v>4</v>
      </c>
      <c r="ED33" s="226"/>
      <c r="EE33" s="61" t="str">
        <f>IF(EG33=0," ",VLOOKUP(EG33,PROTOKOL!$A:$F,6))</f>
        <v xml:space="preserve"> </v>
      </c>
      <c r="EF33" s="62"/>
      <c r="EG33" s="62"/>
      <c r="EH33" s="62"/>
      <c r="EI33" s="63" t="str">
        <f>IF(EG33=0," ",(VLOOKUP(EG33,PROTOKOL!$A$1:$E$28,2))*EH33)</f>
        <v xml:space="preserve"> </v>
      </c>
      <c r="EJ33" s="64" t="str">
        <f t="shared" si="32"/>
        <v xml:space="preserve"> </v>
      </c>
      <c r="EK33" s="65" t="str">
        <f>IF(EG33=0," ",VLOOKUP(EG33,PROTOKOL!$A:$E,5,))</f>
        <v xml:space="preserve"> </v>
      </c>
      <c r="EL33" s="65"/>
      <c r="EM33" s="82" t="str">
        <f t="shared" si="92"/>
        <v xml:space="preserve"> </v>
      </c>
      <c r="EN33" s="61" t="str">
        <f>IF(EP33=0," ",VLOOKUP(EP33,PROTOKOL!$A:$F,6))</f>
        <v xml:space="preserve"> </v>
      </c>
      <c r="EO33" s="66"/>
      <c r="EP33" s="66"/>
      <c r="EQ33" s="62"/>
      <c r="ER33" s="63" t="str">
        <f>IF(EP33=0," ",(VLOOKUP(EP33,PROTOKOL!$A$1:$E$28,2))*EQ33)</f>
        <v xml:space="preserve"> </v>
      </c>
      <c r="ES33" s="64" t="str">
        <f t="shared" si="33"/>
        <v xml:space="preserve"> </v>
      </c>
      <c r="ET33" s="65" t="str">
        <f>IF(EP33=0," ",VLOOKUP(EP33,PROTOKOL!$A:$E,5,))</f>
        <v xml:space="preserve"> </v>
      </c>
      <c r="EU33" s="82" t="str">
        <f t="shared" si="93"/>
        <v xml:space="preserve"> </v>
      </c>
      <c r="EV33" s="65">
        <f t="shared" si="94"/>
        <v>0</v>
      </c>
      <c r="EW33" s="82" t="str">
        <f t="shared" si="95"/>
        <v xml:space="preserve"> </v>
      </c>
      <c r="EX33" s="185" t="str">
        <f t="shared" ref="EX33" si="316">IF(EH32+EH33+EH34=7.5,"ü","û")</f>
        <v>û</v>
      </c>
      <c r="EY33" s="207">
        <v>4</v>
      </c>
      <c r="EZ33" s="226"/>
      <c r="FA33" s="61" t="str">
        <f>IF(FC33=0," ",VLOOKUP(FC33,PROTOKOL!$A:$F,6))</f>
        <v xml:space="preserve"> </v>
      </c>
      <c r="FB33" s="62"/>
      <c r="FC33" s="62"/>
      <c r="FD33" s="62"/>
      <c r="FE33" s="63" t="str">
        <f>IF(FC33=0," ",(VLOOKUP(FC33,PROTOKOL!$A$1:$E$28,2))*FD33)</f>
        <v xml:space="preserve"> </v>
      </c>
      <c r="FF33" s="64" t="str">
        <f t="shared" si="34"/>
        <v xml:space="preserve"> </v>
      </c>
      <c r="FG33" s="65" t="str">
        <f>IF(FC33=0," ",VLOOKUP(FC33,PROTOKOL!$A:$E,5,))</f>
        <v xml:space="preserve"> </v>
      </c>
      <c r="FH33" s="65"/>
      <c r="FI33" s="82" t="str">
        <f t="shared" si="97"/>
        <v xml:space="preserve"> </v>
      </c>
      <c r="FJ33" s="61" t="str">
        <f>IF(FL33=0," ",VLOOKUP(FL33,PROTOKOL!$A:$F,6))</f>
        <v xml:space="preserve"> </v>
      </c>
      <c r="FK33" s="66"/>
      <c r="FL33" s="66"/>
      <c r="FM33" s="62"/>
      <c r="FN33" s="63" t="str">
        <f>IF(FL33=0," ",(VLOOKUP(FL33,PROTOKOL!$A$1:$E$28,2))*FM33)</f>
        <v xml:space="preserve"> </v>
      </c>
      <c r="FO33" s="64" t="str">
        <f t="shared" si="35"/>
        <v xml:space="preserve"> </v>
      </c>
      <c r="FP33" s="65" t="str">
        <f>IF(FL33=0," ",VLOOKUP(FL33,PROTOKOL!$A:$E,5,))</f>
        <v xml:space="preserve"> </v>
      </c>
      <c r="FQ33" s="82" t="str">
        <f t="shared" si="98"/>
        <v xml:space="preserve"> </v>
      </c>
      <c r="FR33" s="65">
        <f t="shared" si="99"/>
        <v>0</v>
      </c>
      <c r="FS33" s="82" t="str">
        <f t="shared" si="100"/>
        <v xml:space="preserve"> </v>
      </c>
      <c r="FT33" s="185" t="str">
        <f t="shared" ref="FT33" si="317">IF(FD32+FD33+FD34=7.5,"ü","û")</f>
        <v>û</v>
      </c>
      <c r="FU33" s="207">
        <v>4</v>
      </c>
      <c r="FV33" s="226"/>
      <c r="FW33" s="61" t="str">
        <f>IF(FY33=0," ",VLOOKUP(FY33,PROTOKOL!$A:$F,6))</f>
        <v xml:space="preserve"> </v>
      </c>
      <c r="FX33" s="62"/>
      <c r="FY33" s="62"/>
      <c r="FZ33" s="62"/>
      <c r="GA33" s="63" t="str">
        <f>IF(FY33=0," ",(VLOOKUP(FY33,PROTOKOL!$A$1:$E$28,2))*FZ33)</f>
        <v xml:space="preserve"> </v>
      </c>
      <c r="GB33" s="64" t="str">
        <f t="shared" si="36"/>
        <v xml:space="preserve"> </v>
      </c>
      <c r="GC33" s="65" t="str">
        <f>IF(FY33=0," ",VLOOKUP(FY33,PROTOKOL!$A:$E,5,))</f>
        <v xml:space="preserve"> </v>
      </c>
      <c r="GD33" s="65"/>
      <c r="GE33" s="82" t="str">
        <f t="shared" si="102"/>
        <v xml:space="preserve"> </v>
      </c>
      <c r="GF33" s="61" t="str">
        <f>IF(GH33=0," ",VLOOKUP(GH33,PROTOKOL!$A:$F,6))</f>
        <v xml:space="preserve"> </v>
      </c>
      <c r="GG33" s="66"/>
      <c r="GH33" s="66"/>
      <c r="GI33" s="62"/>
      <c r="GJ33" s="63" t="str">
        <f>IF(GH33=0," ",(VLOOKUP(GH33,PROTOKOL!$A$1:$E$28,2))*GI33)</f>
        <v xml:space="preserve"> </v>
      </c>
      <c r="GK33" s="64" t="str">
        <f t="shared" si="37"/>
        <v xml:space="preserve"> </v>
      </c>
      <c r="GL33" s="65" t="str">
        <f>IF(GH33=0," ",VLOOKUP(GH33,PROTOKOL!$A:$E,5,))</f>
        <v xml:space="preserve"> </v>
      </c>
      <c r="GM33" s="82" t="str">
        <f t="shared" si="103"/>
        <v xml:space="preserve"> </v>
      </c>
      <c r="GN33" s="65">
        <f t="shared" si="104"/>
        <v>0</v>
      </c>
      <c r="GO33" s="82" t="str">
        <f t="shared" si="105"/>
        <v xml:space="preserve"> </v>
      </c>
      <c r="GP33" s="185" t="str">
        <f t="shared" ref="GP33" si="318">IF(FZ32+FZ33+FZ34=7.5,"ü","û")</f>
        <v>û</v>
      </c>
      <c r="GQ33" s="207">
        <v>4</v>
      </c>
      <c r="GR33" s="226"/>
      <c r="GS33" s="61" t="str">
        <f>IF(GU33=0," ",VLOOKUP(GU33,PROTOKOL!$A:$F,6))</f>
        <v xml:space="preserve"> </v>
      </c>
      <c r="GT33" s="62"/>
      <c r="GU33" s="62"/>
      <c r="GV33" s="62"/>
      <c r="GW33" s="63" t="str">
        <f>IF(GU33=0," ",(VLOOKUP(GU33,PROTOKOL!$A$1:$E$28,2))*GV33)</f>
        <v xml:space="preserve"> </v>
      </c>
      <c r="GX33" s="64" t="str">
        <f t="shared" si="38"/>
        <v xml:space="preserve"> </v>
      </c>
      <c r="GY33" s="65" t="str">
        <f>IF(GU33=0," ",VLOOKUP(GU33,PROTOKOL!$A:$E,5,))</f>
        <v xml:space="preserve"> </v>
      </c>
      <c r="GZ33" s="65"/>
      <c r="HA33" s="82" t="str">
        <f t="shared" si="107"/>
        <v xml:space="preserve"> </v>
      </c>
      <c r="HB33" s="61" t="str">
        <f>IF(HD33=0," ",VLOOKUP(HD33,PROTOKOL!$A:$F,6))</f>
        <v xml:space="preserve"> </v>
      </c>
      <c r="HC33" s="66"/>
      <c r="HD33" s="66"/>
      <c r="HE33" s="62"/>
      <c r="HF33" s="63" t="str">
        <f>IF(HD33=0," ",(VLOOKUP(HD33,PROTOKOL!$A$1:$E$28,2))*HE33)</f>
        <v xml:space="preserve"> </v>
      </c>
      <c r="HG33" s="64" t="str">
        <f t="shared" si="39"/>
        <v xml:space="preserve"> </v>
      </c>
      <c r="HH33" s="65" t="str">
        <f>IF(HD33=0," ",VLOOKUP(HD33,PROTOKOL!$A:$E,5,))</f>
        <v xml:space="preserve"> </v>
      </c>
      <c r="HI33" s="82" t="str">
        <f t="shared" si="108"/>
        <v xml:space="preserve"> </v>
      </c>
      <c r="HJ33" s="65">
        <f t="shared" si="109"/>
        <v>0</v>
      </c>
      <c r="HK33" s="82" t="str">
        <f t="shared" si="110"/>
        <v xml:space="preserve"> </v>
      </c>
      <c r="HL33" s="185" t="str">
        <f t="shared" ref="HL33" si="319">IF(GV32+GV33+GV34=7.5,"ü","û")</f>
        <v>û</v>
      </c>
      <c r="HM33" s="207">
        <v>4</v>
      </c>
      <c r="HN33" s="226"/>
      <c r="HO33" s="61" t="str">
        <f>IF(HQ33=0," ",VLOOKUP(HQ33,PROTOKOL!$A:$F,6))</f>
        <v xml:space="preserve"> </v>
      </c>
      <c r="HP33" s="62"/>
      <c r="HQ33" s="62"/>
      <c r="HR33" s="62"/>
      <c r="HS33" s="63" t="str">
        <f>IF(HQ33=0," ",(VLOOKUP(HQ33,PROTOKOL!$A$1:$E$28,2))*HR33)</f>
        <v xml:space="preserve"> </v>
      </c>
      <c r="HT33" s="64" t="str">
        <f t="shared" si="40"/>
        <v xml:space="preserve"> </v>
      </c>
      <c r="HU33" s="65" t="str">
        <f>IF(HQ33=0," ",VLOOKUP(HQ33,PROTOKOL!$A:$E,5,))</f>
        <v xml:space="preserve"> </v>
      </c>
      <c r="HV33" s="65"/>
      <c r="HW33" s="82" t="str">
        <f t="shared" si="112"/>
        <v xml:space="preserve"> </v>
      </c>
      <c r="HX33" s="61" t="str">
        <f>IF(HZ33=0," ",VLOOKUP(HZ33,PROTOKOL!$A:$F,6))</f>
        <v xml:space="preserve"> </v>
      </c>
      <c r="HY33" s="66"/>
      <c r="HZ33" s="66"/>
      <c r="IA33" s="62"/>
      <c r="IB33" s="63" t="str">
        <f>IF(HZ33=0," ",(VLOOKUP(HZ33,PROTOKOL!$A$1:$E$28,2))*IA33)</f>
        <v xml:space="preserve"> </v>
      </c>
      <c r="IC33" s="64" t="str">
        <f t="shared" si="41"/>
        <v xml:space="preserve"> </v>
      </c>
      <c r="ID33" s="65" t="str">
        <f>IF(HZ33=0," ",VLOOKUP(HZ33,PROTOKOL!$A:$E,5,))</f>
        <v xml:space="preserve"> </v>
      </c>
      <c r="IE33" s="82" t="str">
        <f t="shared" si="113"/>
        <v xml:space="preserve"> </v>
      </c>
      <c r="IF33" s="65">
        <f t="shared" si="114"/>
        <v>0</v>
      </c>
      <c r="IG33" s="82" t="str">
        <f t="shared" si="115"/>
        <v xml:space="preserve"> </v>
      </c>
      <c r="IH33" s="185" t="str">
        <f t="shared" ref="IH33" si="320">IF(HR32+HR33+HR34=7.5,"ü","û")</f>
        <v>û</v>
      </c>
      <c r="II33" s="207">
        <v>4</v>
      </c>
      <c r="IJ33" s="226"/>
      <c r="IK33" s="61" t="str">
        <f>IF(IM33=0," ",VLOOKUP(IM33,PROTOKOL!$A:$F,6))</f>
        <v xml:space="preserve"> </v>
      </c>
      <c r="IL33" s="62"/>
      <c r="IM33" s="62"/>
      <c r="IN33" s="62"/>
      <c r="IO33" s="63" t="str">
        <f>IF(IM33=0," ",(VLOOKUP(IM33,PROTOKOL!$A$1:$E$28,2))*IN33)</f>
        <v xml:space="preserve"> </v>
      </c>
      <c r="IP33" s="64" t="str">
        <f t="shared" si="42"/>
        <v xml:space="preserve"> </v>
      </c>
      <c r="IQ33" s="65" t="str">
        <f>IF(IM33=0," ",VLOOKUP(IM33,PROTOKOL!$A:$E,5,))</f>
        <v xml:space="preserve"> </v>
      </c>
      <c r="IR33" s="65"/>
      <c r="IS33" s="82" t="str">
        <f t="shared" si="117"/>
        <v xml:space="preserve"> </v>
      </c>
      <c r="IT33" s="61" t="str">
        <f>IF(IV33=0," ",VLOOKUP(IV33,PROTOKOL!$A:$F,6))</f>
        <v xml:space="preserve"> </v>
      </c>
      <c r="IU33" s="66"/>
      <c r="IV33" s="66"/>
      <c r="IW33" s="62"/>
      <c r="IX33" s="63" t="str">
        <f>IF(IV33=0," ",(VLOOKUP(IV33,PROTOKOL!$A$1:$E$28,2))*IW33)</f>
        <v xml:space="preserve"> </v>
      </c>
      <c r="IY33" s="64" t="str">
        <f t="shared" si="43"/>
        <v xml:space="preserve"> </v>
      </c>
      <c r="IZ33" s="65" t="str">
        <f>IF(IV33=0," ",VLOOKUP(IV33,PROTOKOL!$A:$E,5,))</f>
        <v xml:space="preserve"> </v>
      </c>
      <c r="JA33" s="82" t="str">
        <f t="shared" si="118"/>
        <v xml:space="preserve"> </v>
      </c>
      <c r="JB33" s="65">
        <f t="shared" si="119"/>
        <v>0</v>
      </c>
      <c r="JC33" s="82" t="str">
        <f t="shared" si="120"/>
        <v xml:space="preserve"> </v>
      </c>
      <c r="JD33" s="185" t="str">
        <f t="shared" ref="JD33" si="321">IF(IN32+IN33+IN34=7.5,"ü","û")</f>
        <v>û</v>
      </c>
      <c r="JE33" s="207">
        <v>4</v>
      </c>
      <c r="JF33" s="226"/>
      <c r="JG33" s="61" t="str">
        <f>IF(JI33=0," ",VLOOKUP(JI33,PROTOKOL!$A:$F,6))</f>
        <v xml:space="preserve"> </v>
      </c>
      <c r="JH33" s="62"/>
      <c r="JI33" s="62"/>
      <c r="JJ33" s="62"/>
      <c r="JK33" s="63" t="str">
        <f>IF(JI33=0," ",(VLOOKUP(JI33,PROTOKOL!$A$1:$E$28,2))*JJ33)</f>
        <v xml:space="preserve"> </v>
      </c>
      <c r="JL33" s="64" t="str">
        <f t="shared" si="44"/>
        <v xml:space="preserve"> </v>
      </c>
      <c r="JM33" s="65" t="str">
        <f>IF(JI33=0," ",VLOOKUP(JI33,PROTOKOL!$A:$E,5,))</f>
        <v xml:space="preserve"> </v>
      </c>
      <c r="JN33" s="65"/>
      <c r="JO33" s="82" t="str">
        <f t="shared" si="122"/>
        <v xml:space="preserve"> </v>
      </c>
      <c r="JP33" s="61" t="str">
        <f>IF(JR33=0," ",VLOOKUP(JR33,PROTOKOL!$A:$F,6))</f>
        <v xml:space="preserve"> </v>
      </c>
      <c r="JQ33" s="66"/>
      <c r="JR33" s="66"/>
      <c r="JS33" s="62"/>
      <c r="JT33" s="63" t="str">
        <f>IF(JR33=0," ",(VLOOKUP(JR33,PROTOKOL!$A$1:$E$28,2))*JS33)</f>
        <v xml:space="preserve"> </v>
      </c>
      <c r="JU33" s="64" t="str">
        <f t="shared" si="45"/>
        <v xml:space="preserve"> </v>
      </c>
      <c r="JV33" s="65" t="str">
        <f>IF(JR33=0," ",VLOOKUP(JR33,PROTOKOL!$A:$E,5,))</f>
        <v xml:space="preserve"> </v>
      </c>
      <c r="JW33" s="82" t="str">
        <f t="shared" si="123"/>
        <v xml:space="preserve"> </v>
      </c>
      <c r="JX33" s="65">
        <f t="shared" si="124"/>
        <v>0</v>
      </c>
      <c r="JY33" s="82" t="str">
        <f t="shared" si="125"/>
        <v xml:space="preserve"> </v>
      </c>
      <c r="JZ33" s="185" t="str">
        <f t="shared" ref="JZ33" si="322">IF(JJ32+JJ33+JJ34=7.5,"ü","û")</f>
        <v>û</v>
      </c>
      <c r="KA33" s="207">
        <v>4</v>
      </c>
      <c r="KB33" s="226"/>
      <c r="KC33" s="61" t="str">
        <f>IF(KE33=0," ",VLOOKUP(KE33,PROTOKOL!$A:$F,6))</f>
        <v xml:space="preserve"> </v>
      </c>
      <c r="KD33" s="62"/>
      <c r="KE33" s="62"/>
      <c r="KF33" s="62"/>
      <c r="KG33" s="63" t="str">
        <f>IF(KE33=0," ",(VLOOKUP(KE33,PROTOKOL!$A$1:$E$28,2))*KF33)</f>
        <v xml:space="preserve"> </v>
      </c>
      <c r="KH33" s="64" t="str">
        <f t="shared" si="46"/>
        <v xml:space="preserve"> </v>
      </c>
      <c r="KI33" s="65" t="str">
        <f>IF(KE33=0," ",VLOOKUP(KE33,PROTOKOL!$A:$E,5,))</f>
        <v xml:space="preserve"> </v>
      </c>
      <c r="KJ33" s="65"/>
      <c r="KK33" s="82" t="str">
        <f t="shared" si="127"/>
        <v xml:space="preserve"> </v>
      </c>
      <c r="KL33" s="61" t="str">
        <f>IF(KN33=0," ",VLOOKUP(KN33,PROTOKOL!$A:$F,6))</f>
        <v xml:space="preserve"> </v>
      </c>
      <c r="KM33" s="66"/>
      <c r="KN33" s="66"/>
      <c r="KO33" s="62"/>
      <c r="KP33" s="63" t="str">
        <f>IF(KN33=0," ",(VLOOKUP(KN33,PROTOKOL!$A$1:$E$28,2))*KO33)</f>
        <v xml:space="preserve"> </v>
      </c>
      <c r="KQ33" s="64" t="str">
        <f t="shared" si="47"/>
        <v xml:space="preserve"> </v>
      </c>
      <c r="KR33" s="65" t="str">
        <f>IF(KN33=0," ",VLOOKUP(KN33,PROTOKOL!$A:$E,5,))</f>
        <v xml:space="preserve"> </v>
      </c>
      <c r="KS33" s="82" t="str">
        <f t="shared" si="128"/>
        <v xml:space="preserve"> </v>
      </c>
      <c r="KT33" s="65">
        <f t="shared" si="129"/>
        <v>0</v>
      </c>
      <c r="KU33" s="82" t="str">
        <f t="shared" si="130"/>
        <v xml:space="preserve"> </v>
      </c>
      <c r="KV33" s="185" t="str">
        <f t="shared" ref="KV33" si="323">IF(KF32+KF33+KF34=7.5,"ü","û")</f>
        <v>û</v>
      </c>
      <c r="KW33" s="207">
        <v>4</v>
      </c>
      <c r="KX33" s="226"/>
      <c r="KY33" s="61" t="str">
        <f>IF(LA33=0," ",VLOOKUP(LA33,PROTOKOL!$A:$F,6))</f>
        <v xml:space="preserve"> </v>
      </c>
      <c r="KZ33" s="62"/>
      <c r="LA33" s="62"/>
      <c r="LB33" s="62"/>
      <c r="LC33" s="63" t="str">
        <f>IF(LA33=0," ",(VLOOKUP(LA33,PROTOKOL!$A$1:$E$28,2))*LB33)</f>
        <v xml:space="preserve"> </v>
      </c>
      <c r="LD33" s="64" t="str">
        <f t="shared" si="48"/>
        <v xml:space="preserve"> </v>
      </c>
      <c r="LE33" s="65" t="str">
        <f>IF(LA33=0," ",VLOOKUP(LA33,PROTOKOL!$A:$E,5,))</f>
        <v xml:space="preserve"> </v>
      </c>
      <c r="LF33" s="65"/>
      <c r="LG33" s="82" t="str">
        <f t="shared" si="132"/>
        <v xml:space="preserve"> </v>
      </c>
      <c r="LH33" s="61" t="str">
        <f>IF(LJ33=0," ",VLOOKUP(LJ33,PROTOKOL!$A:$F,6))</f>
        <v xml:space="preserve"> </v>
      </c>
      <c r="LI33" s="66"/>
      <c r="LJ33" s="66"/>
      <c r="LK33" s="62"/>
      <c r="LL33" s="63" t="str">
        <f>IF(LJ33=0," ",(VLOOKUP(LJ33,PROTOKOL!$A$1:$E$28,2))*LK33)</f>
        <v xml:space="preserve"> </v>
      </c>
      <c r="LM33" s="64" t="str">
        <f t="shared" si="49"/>
        <v xml:space="preserve"> </v>
      </c>
      <c r="LN33" s="65" t="str">
        <f>IF(LJ33=0," ",VLOOKUP(LJ33,PROTOKOL!$A:$E,5,))</f>
        <v xml:space="preserve"> </v>
      </c>
      <c r="LO33" s="82" t="str">
        <f t="shared" si="133"/>
        <v xml:space="preserve"> </v>
      </c>
      <c r="LP33" s="65">
        <f t="shared" si="134"/>
        <v>0</v>
      </c>
      <c r="LQ33" s="82" t="str">
        <f t="shared" si="135"/>
        <v xml:space="preserve"> </v>
      </c>
      <c r="LR33" s="185" t="str">
        <f t="shared" ref="LR33" si="324">IF(LB32+LB33+LB34=7.5,"ü","û")</f>
        <v>û</v>
      </c>
      <c r="LS33" s="207">
        <v>4</v>
      </c>
      <c r="LT33" s="226"/>
      <c r="LU33" s="61" t="str">
        <f>IF(LW33=0," ",VLOOKUP(LW33,PROTOKOL!$A:$F,6))</f>
        <v xml:space="preserve"> </v>
      </c>
      <c r="LV33" s="62"/>
      <c r="LW33" s="62"/>
      <c r="LX33" s="62"/>
      <c r="LY33" s="63" t="str">
        <f>IF(LW33=0," ",(VLOOKUP(LW33,PROTOKOL!$A$1:$E$28,2))*LX33)</f>
        <v xml:space="preserve"> </v>
      </c>
      <c r="LZ33" s="64" t="str">
        <f t="shared" si="50"/>
        <v xml:space="preserve"> </v>
      </c>
      <c r="MA33" s="65" t="str">
        <f>IF(LW33=0," ",VLOOKUP(LW33,PROTOKOL!$A:$E,5,))</f>
        <v xml:space="preserve"> </v>
      </c>
      <c r="MB33" s="65"/>
      <c r="MC33" s="82" t="str">
        <f t="shared" si="137"/>
        <v xml:space="preserve"> </v>
      </c>
      <c r="MD33" s="61" t="str">
        <f>IF(MF33=0," ",VLOOKUP(MF33,PROTOKOL!$A:$F,6))</f>
        <v xml:space="preserve"> </v>
      </c>
      <c r="ME33" s="66"/>
      <c r="MF33" s="66"/>
      <c r="MG33" s="62"/>
      <c r="MH33" s="63" t="str">
        <f>IF(MF33=0," ",(VLOOKUP(MF33,PROTOKOL!$A$1:$E$28,2))*MG33)</f>
        <v xml:space="preserve"> </v>
      </c>
      <c r="MI33" s="64" t="str">
        <f t="shared" si="51"/>
        <v xml:space="preserve"> </v>
      </c>
      <c r="MJ33" s="65" t="str">
        <f>IF(MF33=0," ",VLOOKUP(MF33,PROTOKOL!$A:$E,5,))</f>
        <v xml:space="preserve"> </v>
      </c>
      <c r="MK33" s="82" t="str">
        <f t="shared" si="138"/>
        <v xml:space="preserve"> </v>
      </c>
      <c r="ML33" s="65">
        <f t="shared" si="139"/>
        <v>0</v>
      </c>
      <c r="MM33" s="82" t="str">
        <f t="shared" si="140"/>
        <v xml:space="preserve"> </v>
      </c>
      <c r="MN33" s="185" t="str">
        <f t="shared" ref="MN33" si="325">IF(LX32+LX33+LX34=7.5,"ü","û")</f>
        <v>û</v>
      </c>
      <c r="MO33" s="207">
        <v>4</v>
      </c>
      <c r="MP33" s="226"/>
      <c r="MQ33" s="61" t="str">
        <f>IF(MS33=0," ",VLOOKUP(MS33,PROTOKOL!$A:$F,6))</f>
        <v xml:space="preserve"> </v>
      </c>
      <c r="MR33" s="62"/>
      <c r="MS33" s="62"/>
      <c r="MT33" s="62"/>
      <c r="MU33" s="63" t="str">
        <f>IF(MS33=0," ",(VLOOKUP(MS33,PROTOKOL!$A$1:$E$28,2))*MT33)</f>
        <v xml:space="preserve"> </v>
      </c>
      <c r="MV33" s="64" t="str">
        <f t="shared" si="52"/>
        <v xml:space="preserve"> </v>
      </c>
      <c r="MW33" s="65" t="str">
        <f>IF(MS33=0," ",VLOOKUP(MS33,PROTOKOL!$A:$E,5,))</f>
        <v xml:space="preserve"> </v>
      </c>
      <c r="MX33" s="65"/>
      <c r="MY33" s="82" t="str">
        <f t="shared" si="142"/>
        <v xml:space="preserve"> </v>
      </c>
      <c r="MZ33" s="61" t="str">
        <f>IF(NB33=0," ",VLOOKUP(NB33,PROTOKOL!$A:$F,6))</f>
        <v xml:space="preserve"> </v>
      </c>
      <c r="NA33" s="66"/>
      <c r="NB33" s="66"/>
      <c r="NC33" s="62"/>
      <c r="ND33" s="63" t="str">
        <f>IF(NB33=0," ",(VLOOKUP(NB33,PROTOKOL!$A$1:$E$28,2))*NC33)</f>
        <v xml:space="preserve"> </v>
      </c>
      <c r="NE33" s="64" t="str">
        <f t="shared" si="53"/>
        <v xml:space="preserve"> </v>
      </c>
      <c r="NF33" s="65" t="str">
        <f>IF(NB33=0," ",VLOOKUP(NB33,PROTOKOL!$A:$E,5,))</f>
        <v xml:space="preserve"> </v>
      </c>
      <c r="NG33" s="82" t="str">
        <f t="shared" si="143"/>
        <v xml:space="preserve"> </v>
      </c>
      <c r="NH33" s="65">
        <f t="shared" si="144"/>
        <v>0</v>
      </c>
      <c r="NI33" s="82" t="str">
        <f t="shared" si="145"/>
        <v xml:space="preserve"> </v>
      </c>
      <c r="NJ33" s="185" t="str">
        <f t="shared" ref="NJ33" si="326">IF(MT32+MT33+MT34=7.5,"ü","û")</f>
        <v>û</v>
      </c>
      <c r="NK33" s="207">
        <v>4</v>
      </c>
      <c r="NL33" s="226"/>
      <c r="NM33" s="61" t="str">
        <f>IF(NO33=0," ",VLOOKUP(NO33,PROTOKOL!$A:$F,6))</f>
        <v xml:space="preserve"> </v>
      </c>
      <c r="NN33" s="62"/>
      <c r="NO33" s="62"/>
      <c r="NP33" s="62"/>
      <c r="NQ33" s="63" t="str">
        <f>IF(NO33=0," ",(VLOOKUP(NO33,PROTOKOL!$A$1:$E$28,2))*NP33)</f>
        <v xml:space="preserve"> </v>
      </c>
      <c r="NR33" s="64" t="str">
        <f t="shared" si="54"/>
        <v xml:space="preserve"> </v>
      </c>
      <c r="NS33" s="65" t="str">
        <f>IF(NO33=0," ",VLOOKUP(NO33,PROTOKOL!$A:$E,5,))</f>
        <v xml:space="preserve"> </v>
      </c>
      <c r="NT33" s="65"/>
      <c r="NU33" s="82" t="str">
        <f t="shared" si="147"/>
        <v xml:space="preserve"> </v>
      </c>
      <c r="NV33" s="61" t="str">
        <f>IF(NX33=0," ",VLOOKUP(NX33,PROTOKOL!$A:$F,6))</f>
        <v xml:space="preserve"> </v>
      </c>
      <c r="NW33" s="66"/>
      <c r="NX33" s="66"/>
      <c r="NY33" s="62"/>
      <c r="NZ33" s="63" t="str">
        <f>IF(NX33=0," ",(VLOOKUP(NX33,PROTOKOL!$A$1:$E$28,2))*NY33)</f>
        <v xml:space="preserve"> </v>
      </c>
      <c r="OA33" s="64" t="str">
        <f t="shared" si="55"/>
        <v xml:space="preserve"> </v>
      </c>
      <c r="OB33" s="65" t="str">
        <f>IF(NX33=0," ",VLOOKUP(NX33,PROTOKOL!$A:$E,5,))</f>
        <v xml:space="preserve"> </v>
      </c>
      <c r="OC33" s="82" t="str">
        <f t="shared" si="148"/>
        <v xml:space="preserve"> </v>
      </c>
      <c r="OD33" s="65">
        <f t="shared" si="149"/>
        <v>0</v>
      </c>
      <c r="OE33" s="82" t="str">
        <f t="shared" si="150"/>
        <v xml:space="preserve"> </v>
      </c>
      <c r="OF33" s="185" t="str">
        <f t="shared" ref="OF33" si="327">IF(NP32+NP33+NP34=7.5,"ü","û")</f>
        <v>û</v>
      </c>
      <c r="OG33" s="207">
        <v>4</v>
      </c>
      <c r="OH33" s="226"/>
      <c r="OI33" s="61" t="str">
        <f>IF(OK33=0," ",VLOOKUP(OK33,PROTOKOL!$A:$F,6))</f>
        <v xml:space="preserve"> </v>
      </c>
      <c r="OJ33" s="62"/>
      <c r="OK33" s="62"/>
      <c r="OL33" s="62"/>
      <c r="OM33" s="63" t="str">
        <f>IF(OK33=0," ",(VLOOKUP(OK33,PROTOKOL!$A$1:$E$28,2))*OL33)</f>
        <v xml:space="preserve"> </v>
      </c>
      <c r="ON33" s="64" t="str">
        <f t="shared" si="56"/>
        <v xml:space="preserve"> </v>
      </c>
      <c r="OO33" s="65" t="str">
        <f>IF(OK33=0," ",VLOOKUP(OK33,PROTOKOL!$A:$E,5,))</f>
        <v xml:space="preserve"> </v>
      </c>
      <c r="OP33" s="65"/>
      <c r="OQ33" s="82" t="str">
        <f t="shared" si="152"/>
        <v xml:space="preserve"> </v>
      </c>
      <c r="OR33" s="61" t="str">
        <f>IF(OT33=0," ",VLOOKUP(OT33,PROTOKOL!$A:$F,6))</f>
        <v xml:space="preserve"> </v>
      </c>
      <c r="OS33" s="66"/>
      <c r="OT33" s="66"/>
      <c r="OU33" s="62"/>
      <c r="OV33" s="63" t="str">
        <f>IF(OT33=0," ",(VLOOKUP(OT33,PROTOKOL!$A$1:$E$28,2))*OU33)</f>
        <v xml:space="preserve"> </v>
      </c>
      <c r="OW33" s="64" t="str">
        <f t="shared" si="57"/>
        <v xml:space="preserve"> </v>
      </c>
      <c r="OX33" s="65" t="str">
        <f>IF(OT33=0," ",VLOOKUP(OT33,PROTOKOL!$A:$E,5,))</f>
        <v xml:space="preserve"> </v>
      </c>
      <c r="OY33" s="82" t="str">
        <f t="shared" si="153"/>
        <v xml:space="preserve"> </v>
      </c>
      <c r="OZ33" s="65">
        <f t="shared" si="154"/>
        <v>0</v>
      </c>
      <c r="PA33" s="82" t="str">
        <f t="shared" si="155"/>
        <v xml:space="preserve"> </v>
      </c>
      <c r="PB33" s="185" t="str">
        <f t="shared" ref="PB33" si="328">IF(OL32+OL33+OL34=7.5,"ü","û")</f>
        <v>û</v>
      </c>
      <c r="PC33" s="207">
        <v>4</v>
      </c>
      <c r="PD33" s="226"/>
      <c r="PE33" s="61" t="str">
        <f>IF(PG33=0," ",VLOOKUP(PG33,PROTOKOL!$A:$F,6))</f>
        <v xml:space="preserve"> </v>
      </c>
      <c r="PF33" s="62"/>
      <c r="PG33" s="62"/>
      <c r="PH33" s="62"/>
      <c r="PI33" s="63" t="str">
        <f>IF(PG33=0," ",(VLOOKUP(PG33,PROTOKOL!$A$1:$E$28,2))*PH33)</f>
        <v xml:space="preserve"> </v>
      </c>
      <c r="PJ33" s="64" t="str">
        <f t="shared" si="58"/>
        <v xml:space="preserve"> </v>
      </c>
      <c r="PK33" s="65" t="str">
        <f>IF(PG33=0," ",VLOOKUP(PG33,PROTOKOL!$A:$E,5,))</f>
        <v xml:space="preserve"> </v>
      </c>
      <c r="PL33" s="65"/>
      <c r="PM33" s="82" t="str">
        <f t="shared" si="157"/>
        <v xml:space="preserve"> </v>
      </c>
      <c r="PN33" s="61" t="str">
        <f>IF(PP33=0," ",VLOOKUP(PP33,PROTOKOL!$A:$F,6))</f>
        <v xml:space="preserve"> </v>
      </c>
      <c r="PO33" s="66"/>
      <c r="PP33" s="66"/>
      <c r="PQ33" s="62"/>
      <c r="PR33" s="63" t="str">
        <f>IF(PP33=0," ",(VLOOKUP(PP33,PROTOKOL!$A$1:$E$28,2))*PQ33)</f>
        <v xml:space="preserve"> </v>
      </c>
      <c r="PS33" s="64" t="str">
        <f t="shared" si="59"/>
        <v xml:space="preserve"> </v>
      </c>
      <c r="PT33" s="65" t="str">
        <f>IF(PP33=0," ",VLOOKUP(PP33,PROTOKOL!$A:$E,5,))</f>
        <v xml:space="preserve"> </v>
      </c>
      <c r="PU33" s="82" t="str">
        <f t="shared" si="158"/>
        <v xml:space="preserve"> </v>
      </c>
      <c r="PV33" s="65">
        <f t="shared" si="159"/>
        <v>0</v>
      </c>
      <c r="PW33" s="82" t="str">
        <f t="shared" si="160"/>
        <v xml:space="preserve"> </v>
      </c>
      <c r="PX33" s="185" t="str">
        <f t="shared" ref="PX33" si="329">IF(PH32+PH33+PH34=7.5,"ü","û")</f>
        <v>û</v>
      </c>
      <c r="PY33" s="207">
        <v>4</v>
      </c>
      <c r="PZ33" s="226"/>
      <c r="QA33" s="61" t="str">
        <f>IF(QC33=0," ",VLOOKUP(QC33,PROTOKOL!$A:$F,6))</f>
        <v xml:space="preserve"> </v>
      </c>
      <c r="QB33" s="62"/>
      <c r="QC33" s="62"/>
      <c r="QD33" s="62"/>
      <c r="QE33" s="63" t="str">
        <f>IF(QC33=0," ",(VLOOKUP(QC33,PROTOKOL!$A$1:$E$28,2))*QD33)</f>
        <v xml:space="preserve"> </v>
      </c>
      <c r="QF33" s="64" t="str">
        <f t="shared" si="60"/>
        <v xml:space="preserve"> </v>
      </c>
      <c r="QG33" s="65" t="str">
        <f>IF(QC33=0," ",VLOOKUP(QC33,PROTOKOL!$A:$E,5,))</f>
        <v xml:space="preserve"> </v>
      </c>
      <c r="QH33" s="65"/>
      <c r="QI33" s="82" t="str">
        <f t="shared" si="162"/>
        <v xml:space="preserve"> </v>
      </c>
      <c r="QJ33" s="61" t="str">
        <f>IF(QL33=0," ",VLOOKUP(QL33,PROTOKOL!$A:$F,6))</f>
        <v xml:space="preserve"> </v>
      </c>
      <c r="QK33" s="66"/>
      <c r="QL33" s="66"/>
      <c r="QM33" s="62"/>
      <c r="QN33" s="63" t="str">
        <f>IF(QL33=0," ",(VLOOKUP(QL33,PROTOKOL!$A$1:$E$28,2))*QM33)</f>
        <v xml:space="preserve"> </v>
      </c>
      <c r="QO33" s="64" t="str">
        <f t="shared" si="61"/>
        <v xml:space="preserve"> </v>
      </c>
      <c r="QP33" s="65" t="str">
        <f>IF(QL33=0," ",VLOOKUP(QL33,PROTOKOL!$A:$E,5,))</f>
        <v xml:space="preserve"> </v>
      </c>
      <c r="QQ33" s="82" t="str">
        <f t="shared" si="163"/>
        <v xml:space="preserve"> </v>
      </c>
      <c r="QR33" s="65">
        <f t="shared" si="164"/>
        <v>0</v>
      </c>
      <c r="QS33" s="82" t="str">
        <f t="shared" si="165"/>
        <v xml:space="preserve"> </v>
      </c>
      <c r="QT33" s="185" t="str">
        <f t="shared" ref="QT33" si="330">IF(QD32+QD33+QD34=7.5,"ü","û")</f>
        <v>û</v>
      </c>
      <c r="QU33" s="207">
        <v>4</v>
      </c>
      <c r="QV33" s="226"/>
      <c r="QW33" s="61" t="str">
        <f>IF(QY33=0," ",VLOOKUP(QY33,PROTOKOL!$A:$F,6))</f>
        <v xml:space="preserve"> </v>
      </c>
      <c r="QX33" s="62"/>
      <c r="QY33" s="62"/>
      <c r="QZ33" s="62"/>
      <c r="RA33" s="63" t="str">
        <f>IF(QY33=0," ",(VLOOKUP(QY33,PROTOKOL!$A$1:$E$28,2))*QZ33)</f>
        <v xml:space="preserve"> </v>
      </c>
      <c r="RB33" s="64" t="str">
        <f t="shared" si="62"/>
        <v xml:space="preserve"> </v>
      </c>
      <c r="RC33" s="65" t="str">
        <f>IF(QY33=0," ",VLOOKUP(QY33,PROTOKOL!$A:$E,5,))</f>
        <v xml:space="preserve"> </v>
      </c>
      <c r="RD33" s="65"/>
      <c r="RE33" s="82" t="str">
        <f t="shared" si="167"/>
        <v xml:space="preserve"> </v>
      </c>
      <c r="RF33" s="61" t="str">
        <f>IF(RH33=0," ",VLOOKUP(RH33,PROTOKOL!$A:$F,6))</f>
        <v xml:space="preserve"> </v>
      </c>
      <c r="RG33" s="66"/>
      <c r="RH33" s="66"/>
      <c r="RI33" s="62"/>
      <c r="RJ33" s="63" t="str">
        <f>IF(RH33=0," ",(VLOOKUP(RH33,PROTOKOL!$A$1:$E$28,2))*RI33)</f>
        <v xml:space="preserve"> </v>
      </c>
      <c r="RK33" s="64" t="str">
        <f t="shared" si="63"/>
        <v xml:space="preserve"> </v>
      </c>
      <c r="RL33" s="65" t="str">
        <f>IF(RH33=0," ",VLOOKUP(RH33,PROTOKOL!$A:$E,5,))</f>
        <v xml:space="preserve"> </v>
      </c>
      <c r="RM33" s="82" t="str">
        <f t="shared" si="168"/>
        <v xml:space="preserve"> </v>
      </c>
      <c r="RN33" s="65">
        <f t="shared" si="169"/>
        <v>0</v>
      </c>
      <c r="RO33" s="82" t="str">
        <f t="shared" si="170"/>
        <v xml:space="preserve"> </v>
      </c>
      <c r="RP33" s="185" t="str">
        <f t="shared" ref="RP33" si="331">IF(QZ32+QZ33+QZ34=7.5,"ü","û")</f>
        <v>û</v>
      </c>
    </row>
    <row r="34" spans="1:484" ht="14.4" thickBot="1">
      <c r="A34" s="209">
        <v>4</v>
      </c>
      <c r="B34" s="226"/>
      <c r="C34" s="61" t="str">
        <f>IF(E34=0," ",VLOOKUP(E34,PROTOKOL!$A:$F,6))</f>
        <v xml:space="preserve"> </v>
      </c>
      <c r="D34" s="62"/>
      <c r="E34" s="62"/>
      <c r="F34" s="62"/>
      <c r="G34" s="63" t="str">
        <f>IF(E34=0," ",(VLOOKUP(E34,PROTOKOL!$A$1:$E$28,2))*F34)</f>
        <v xml:space="preserve"> </v>
      </c>
      <c r="H34" s="64" t="str">
        <f t="shared" si="20"/>
        <v xml:space="preserve"> </v>
      </c>
      <c r="I34" s="65" t="str">
        <f>IF(E34=0," ",VLOOKUP(E34,PROTOKOL!$A:$E,5,))</f>
        <v xml:space="preserve"> </v>
      </c>
      <c r="J34" s="65"/>
      <c r="K34" s="82" t="str">
        <f t="shared" si="64"/>
        <v xml:space="preserve"> </v>
      </c>
      <c r="L34" s="61" t="str">
        <f>IF(N34=0," ",VLOOKUP(N34,PROTOKOL!$A:$F,6))</f>
        <v xml:space="preserve"> </v>
      </c>
      <c r="M34" s="66"/>
      <c r="N34" s="66"/>
      <c r="O34" s="62"/>
      <c r="P34" s="63" t="str">
        <f>IF(N34=0," ",(VLOOKUP(N34,PROTOKOL!$A$1:$E$28,2))*O34)</f>
        <v xml:space="preserve"> </v>
      </c>
      <c r="Q34" s="64" t="str">
        <f t="shared" si="21"/>
        <v xml:space="preserve"> </v>
      </c>
      <c r="R34" s="65" t="str">
        <f>IF(N34=0," ",VLOOKUP(N34,PROTOKOL!$A:$E,5,))</f>
        <v xml:space="preserve"> </v>
      </c>
      <c r="S34" s="82" t="str">
        <f t="shared" si="65"/>
        <v xml:space="preserve"> </v>
      </c>
      <c r="T34" s="65">
        <f t="shared" si="66"/>
        <v>0</v>
      </c>
      <c r="U34" s="82" t="str">
        <f t="shared" si="67"/>
        <v xml:space="preserve"> </v>
      </c>
      <c r="V34" s="117"/>
      <c r="W34" s="207">
        <v>4</v>
      </c>
      <c r="X34" s="226"/>
      <c r="Y34" s="61" t="str">
        <f>IF(AA34=0," ",VLOOKUP(AA34,PROTOKOL!$A:$F,6))</f>
        <v xml:space="preserve"> </v>
      </c>
      <c r="Z34" s="62"/>
      <c r="AA34" s="62"/>
      <c r="AB34" s="62"/>
      <c r="AC34" s="63" t="str">
        <f>IF(AA34=0," ",(VLOOKUP(AA34,PROTOKOL!$A$1:$E$28,2))*AB34)</f>
        <v xml:space="preserve"> </v>
      </c>
      <c r="AD34" s="64" t="str">
        <f t="shared" si="22"/>
        <v xml:space="preserve"> </v>
      </c>
      <c r="AE34" s="65" t="str">
        <f>IF(AA34=0," ",VLOOKUP(AA34,PROTOKOL!$A:$E,5,))</f>
        <v xml:space="preserve"> </v>
      </c>
      <c r="AF34" s="65"/>
      <c r="AG34" s="82" t="str">
        <f t="shared" si="68"/>
        <v xml:space="preserve"> </v>
      </c>
      <c r="AH34" s="61" t="str">
        <f>IF(AJ34=0," ",VLOOKUP(AJ34,PROTOKOL!$A:$F,6))</f>
        <v xml:space="preserve"> </v>
      </c>
      <c r="AI34" s="66"/>
      <c r="AJ34" s="66"/>
      <c r="AK34" s="62"/>
      <c r="AL34" s="63" t="str">
        <f>IF(AJ34=0," ",(VLOOKUP(AJ34,PROTOKOL!$A$1:$E$28,2))*AK34)</f>
        <v xml:space="preserve"> </v>
      </c>
      <c r="AM34" s="64" t="str">
        <f t="shared" si="23"/>
        <v xml:space="preserve"> </v>
      </c>
      <c r="AN34" s="65" t="str">
        <f>IF(AJ34=0," ",VLOOKUP(AJ34,PROTOKOL!$A:$E,5,))</f>
        <v xml:space="preserve"> </v>
      </c>
      <c r="AO34" s="82" t="str">
        <f t="shared" si="69"/>
        <v xml:space="preserve"> </v>
      </c>
      <c r="AP34" s="65">
        <f t="shared" si="70"/>
        <v>0</v>
      </c>
      <c r="AQ34" s="82" t="str">
        <f t="shared" si="71"/>
        <v xml:space="preserve"> </v>
      </c>
      <c r="AR34" s="117"/>
      <c r="AS34" s="207">
        <v>4</v>
      </c>
      <c r="AT34" s="226"/>
      <c r="AU34" s="61" t="str">
        <f>IF(AW34=0," ",VLOOKUP(AW34,PROTOKOL!$A:$F,6))</f>
        <v xml:space="preserve"> </v>
      </c>
      <c r="AV34" s="62"/>
      <c r="AW34" s="62"/>
      <c r="AX34" s="62"/>
      <c r="AY34" s="63" t="str">
        <f>IF(AW34=0," ",(VLOOKUP(AW34,PROTOKOL!$A$1:$E$28,2))*AX34)</f>
        <v xml:space="preserve"> </v>
      </c>
      <c r="AZ34" s="64" t="str">
        <f t="shared" si="24"/>
        <v xml:space="preserve"> </v>
      </c>
      <c r="BA34" s="65" t="str">
        <f>IF(AW34=0," ",VLOOKUP(AW34,PROTOKOL!$A:$E,5,))</f>
        <v xml:space="preserve"> </v>
      </c>
      <c r="BB34" s="65"/>
      <c r="BC34" s="82" t="str">
        <f t="shared" si="72"/>
        <v xml:space="preserve"> </v>
      </c>
      <c r="BD34" s="61" t="str">
        <f>IF(BF34=0," ",VLOOKUP(BF34,PROTOKOL!$A:$F,6))</f>
        <v xml:space="preserve"> </v>
      </c>
      <c r="BE34" s="66"/>
      <c r="BF34" s="66"/>
      <c r="BG34" s="62"/>
      <c r="BH34" s="63" t="str">
        <f>IF(BF34=0," ",(VLOOKUP(BF34,PROTOKOL!$A$1:$E$28,2))*BG34)</f>
        <v xml:space="preserve"> </v>
      </c>
      <c r="BI34" s="64" t="str">
        <f t="shared" si="25"/>
        <v xml:space="preserve"> </v>
      </c>
      <c r="BJ34" s="65" t="str">
        <f>IF(BF34=0," ",VLOOKUP(BF34,PROTOKOL!$A:$E,5,))</f>
        <v xml:space="preserve"> </v>
      </c>
      <c r="BK34" s="82" t="str">
        <f t="shared" si="73"/>
        <v xml:space="preserve"> </v>
      </c>
      <c r="BL34" s="65">
        <f t="shared" si="74"/>
        <v>0</v>
      </c>
      <c r="BM34" s="82" t="str">
        <f t="shared" si="75"/>
        <v xml:space="preserve"> </v>
      </c>
      <c r="BN34" s="117"/>
      <c r="BO34" s="207">
        <v>4</v>
      </c>
      <c r="BP34" s="226"/>
      <c r="BQ34" s="61" t="str">
        <f>IF(BS34=0," ",VLOOKUP(BS34,PROTOKOL!$A:$F,6))</f>
        <v xml:space="preserve"> </v>
      </c>
      <c r="BR34" s="62"/>
      <c r="BS34" s="62"/>
      <c r="BT34" s="62"/>
      <c r="BU34" s="63" t="str">
        <f>IF(BS34=0," ",(VLOOKUP(BS34,PROTOKOL!$A$1:$E$28,2))*BT34)</f>
        <v xml:space="preserve"> </v>
      </c>
      <c r="BV34" s="64" t="str">
        <f t="shared" si="26"/>
        <v xml:space="preserve"> </v>
      </c>
      <c r="BW34" s="65" t="str">
        <f>IF(BS34=0," ",VLOOKUP(BS34,PROTOKOL!$A:$E,5,))</f>
        <v xml:space="preserve"> </v>
      </c>
      <c r="BX34" s="65"/>
      <c r="BY34" s="82" t="str">
        <f t="shared" si="77"/>
        <v xml:space="preserve"> </v>
      </c>
      <c r="BZ34" s="61" t="str">
        <f>IF(CB34=0," ",VLOOKUP(CB34,PROTOKOL!$A:$F,6))</f>
        <v xml:space="preserve"> </v>
      </c>
      <c r="CA34" s="66"/>
      <c r="CB34" s="66"/>
      <c r="CC34" s="62"/>
      <c r="CD34" s="63" t="str">
        <f>IF(CB34=0," ",(VLOOKUP(CB34,PROTOKOL!$A$1:$E$28,2))*CC34)</f>
        <v xml:space="preserve"> </v>
      </c>
      <c r="CE34" s="64" t="str">
        <f t="shared" si="27"/>
        <v xml:space="preserve"> </v>
      </c>
      <c r="CF34" s="65" t="str">
        <f>IF(CB34=0," ",VLOOKUP(CB34,PROTOKOL!$A:$E,5,))</f>
        <v xml:space="preserve"> </v>
      </c>
      <c r="CG34" s="82" t="str">
        <f t="shared" si="78"/>
        <v xml:space="preserve"> </v>
      </c>
      <c r="CH34" s="65">
        <f t="shared" si="79"/>
        <v>0</v>
      </c>
      <c r="CI34" s="82" t="str">
        <f t="shared" si="80"/>
        <v xml:space="preserve"> </v>
      </c>
      <c r="CJ34" s="117"/>
      <c r="CK34" s="207">
        <v>4</v>
      </c>
      <c r="CL34" s="226"/>
      <c r="CM34" s="61" t="str">
        <f>IF(CO34=0," ",VLOOKUP(CO34,PROTOKOL!$A:$F,6))</f>
        <v xml:space="preserve"> </v>
      </c>
      <c r="CN34" s="62"/>
      <c r="CO34" s="62"/>
      <c r="CP34" s="62"/>
      <c r="CQ34" s="63" t="str">
        <f>IF(CO34=0," ",(VLOOKUP(CO34,PROTOKOL!$A$1:$E$28,2))*CP34)</f>
        <v xml:space="preserve"> </v>
      </c>
      <c r="CR34" s="64" t="str">
        <f t="shared" si="28"/>
        <v xml:space="preserve"> </v>
      </c>
      <c r="CS34" s="65" t="str">
        <f>IF(CO34=0," ",VLOOKUP(CO34,PROTOKOL!$A:$E,5,))</f>
        <v xml:space="preserve"> </v>
      </c>
      <c r="CT34" s="65"/>
      <c r="CU34" s="82" t="str">
        <f t="shared" si="82"/>
        <v xml:space="preserve"> </v>
      </c>
      <c r="CV34" s="61" t="str">
        <f>IF(CX34=0," ",VLOOKUP(CX34,PROTOKOL!$A:$F,6))</f>
        <v xml:space="preserve"> </v>
      </c>
      <c r="CW34" s="66"/>
      <c r="CX34" s="66"/>
      <c r="CY34" s="62"/>
      <c r="CZ34" s="63" t="str">
        <f>IF(CX34=0," ",(VLOOKUP(CX34,PROTOKOL!$A$1:$E$28,2))*CY34)</f>
        <v xml:space="preserve"> </v>
      </c>
      <c r="DA34" s="64" t="str">
        <f t="shared" si="29"/>
        <v xml:space="preserve"> </v>
      </c>
      <c r="DB34" s="65" t="str">
        <f>IF(CX34=0," ",VLOOKUP(CX34,PROTOKOL!$A:$E,5,))</f>
        <v xml:space="preserve"> </v>
      </c>
      <c r="DC34" s="82" t="str">
        <f t="shared" si="83"/>
        <v xml:space="preserve"> </v>
      </c>
      <c r="DD34" s="65">
        <f t="shared" si="84"/>
        <v>0</v>
      </c>
      <c r="DE34" s="82" t="str">
        <f t="shared" si="85"/>
        <v xml:space="preserve"> </v>
      </c>
      <c r="DF34" s="117"/>
      <c r="DG34" s="207">
        <v>4</v>
      </c>
      <c r="DH34" s="226"/>
      <c r="DI34" s="61" t="str">
        <f>IF(DK34=0," ",VLOOKUP(DK34,PROTOKOL!$A:$F,6))</f>
        <v xml:space="preserve"> </v>
      </c>
      <c r="DJ34" s="62"/>
      <c r="DK34" s="62"/>
      <c r="DL34" s="62"/>
      <c r="DM34" s="63" t="str">
        <f>IF(DK34=0," ",(VLOOKUP(DK34,PROTOKOL!$A$1:$E$28,2))*DL34)</f>
        <v xml:space="preserve"> </v>
      </c>
      <c r="DN34" s="64" t="str">
        <f t="shared" si="30"/>
        <v xml:space="preserve"> </v>
      </c>
      <c r="DO34" s="65" t="str">
        <f>IF(DK34=0," ",VLOOKUP(DK34,PROTOKOL!$A:$E,5,))</f>
        <v xml:space="preserve"> </v>
      </c>
      <c r="DP34" s="65"/>
      <c r="DQ34" s="82" t="str">
        <f t="shared" si="87"/>
        <v xml:space="preserve"> </v>
      </c>
      <c r="DR34" s="61" t="str">
        <f>IF(DT34=0," ",VLOOKUP(DT34,PROTOKOL!$A:$F,6))</f>
        <v xml:space="preserve"> </v>
      </c>
      <c r="DS34" s="66"/>
      <c r="DT34" s="66"/>
      <c r="DU34" s="62"/>
      <c r="DV34" s="63" t="str">
        <f>IF(DT34=0," ",(VLOOKUP(DT34,PROTOKOL!$A$1:$E$28,2))*DU34)</f>
        <v xml:space="preserve"> </v>
      </c>
      <c r="DW34" s="64" t="str">
        <f t="shared" si="31"/>
        <v xml:space="preserve"> </v>
      </c>
      <c r="DX34" s="65" t="str">
        <f>IF(DT34=0," ",VLOOKUP(DT34,PROTOKOL!$A:$E,5,))</f>
        <v xml:space="preserve"> </v>
      </c>
      <c r="DY34" s="82" t="str">
        <f t="shared" si="88"/>
        <v xml:space="preserve"> </v>
      </c>
      <c r="DZ34" s="65">
        <f t="shared" si="89"/>
        <v>0</v>
      </c>
      <c r="EA34" s="82" t="str">
        <f t="shared" si="90"/>
        <v xml:space="preserve"> </v>
      </c>
      <c r="EB34" s="117"/>
      <c r="EC34" s="207">
        <v>4</v>
      </c>
      <c r="ED34" s="226"/>
      <c r="EE34" s="61" t="str">
        <f>IF(EG34=0," ",VLOOKUP(EG34,PROTOKOL!$A:$F,6))</f>
        <v xml:space="preserve"> </v>
      </c>
      <c r="EF34" s="62"/>
      <c r="EG34" s="62"/>
      <c r="EH34" s="62"/>
      <c r="EI34" s="63" t="str">
        <f>IF(EG34=0," ",(VLOOKUP(EG34,PROTOKOL!$A$1:$E$28,2))*EH34)</f>
        <v xml:space="preserve"> </v>
      </c>
      <c r="EJ34" s="64" t="str">
        <f t="shared" si="32"/>
        <v xml:space="preserve"> </v>
      </c>
      <c r="EK34" s="65" t="str">
        <f>IF(EG34=0," ",VLOOKUP(EG34,PROTOKOL!$A:$E,5,))</f>
        <v xml:space="preserve"> </v>
      </c>
      <c r="EL34" s="65"/>
      <c r="EM34" s="82" t="str">
        <f t="shared" si="92"/>
        <v xml:space="preserve"> </v>
      </c>
      <c r="EN34" s="61" t="str">
        <f>IF(EP34=0," ",VLOOKUP(EP34,PROTOKOL!$A:$F,6))</f>
        <v xml:space="preserve"> </v>
      </c>
      <c r="EO34" s="66"/>
      <c r="EP34" s="66"/>
      <c r="EQ34" s="62"/>
      <c r="ER34" s="63" t="str">
        <f>IF(EP34=0," ",(VLOOKUP(EP34,PROTOKOL!$A$1:$E$28,2))*EQ34)</f>
        <v xml:space="preserve"> </v>
      </c>
      <c r="ES34" s="64" t="str">
        <f t="shared" si="33"/>
        <v xml:space="preserve"> </v>
      </c>
      <c r="ET34" s="65" t="str">
        <f>IF(EP34=0," ",VLOOKUP(EP34,PROTOKOL!$A:$E,5,))</f>
        <v xml:space="preserve"> </v>
      </c>
      <c r="EU34" s="82" t="str">
        <f t="shared" si="93"/>
        <v xml:space="preserve"> </v>
      </c>
      <c r="EV34" s="65">
        <f t="shared" si="94"/>
        <v>0</v>
      </c>
      <c r="EW34" s="82" t="str">
        <f t="shared" si="95"/>
        <v xml:space="preserve"> </v>
      </c>
      <c r="EX34" s="117"/>
      <c r="EY34" s="207">
        <v>4</v>
      </c>
      <c r="EZ34" s="226"/>
      <c r="FA34" s="61" t="str">
        <f>IF(FC34=0," ",VLOOKUP(FC34,PROTOKOL!$A:$F,6))</f>
        <v xml:space="preserve"> </v>
      </c>
      <c r="FB34" s="62"/>
      <c r="FC34" s="62"/>
      <c r="FD34" s="62"/>
      <c r="FE34" s="63" t="str">
        <f>IF(FC34=0," ",(VLOOKUP(FC34,PROTOKOL!$A$1:$E$28,2))*FD34)</f>
        <v xml:space="preserve"> </v>
      </c>
      <c r="FF34" s="64" t="str">
        <f t="shared" si="34"/>
        <v xml:space="preserve"> </v>
      </c>
      <c r="FG34" s="65" t="str">
        <f>IF(FC34=0," ",VLOOKUP(FC34,PROTOKOL!$A:$E,5,))</f>
        <v xml:space="preserve"> </v>
      </c>
      <c r="FH34" s="65"/>
      <c r="FI34" s="82" t="str">
        <f t="shared" si="97"/>
        <v xml:space="preserve"> </v>
      </c>
      <c r="FJ34" s="61" t="str">
        <f>IF(FL34=0," ",VLOOKUP(FL34,PROTOKOL!$A:$F,6))</f>
        <v xml:space="preserve"> </v>
      </c>
      <c r="FK34" s="66"/>
      <c r="FL34" s="66"/>
      <c r="FM34" s="62"/>
      <c r="FN34" s="63" t="str">
        <f>IF(FL34=0," ",(VLOOKUP(FL34,PROTOKOL!$A$1:$E$28,2))*FM34)</f>
        <v xml:space="preserve"> </v>
      </c>
      <c r="FO34" s="64" t="str">
        <f t="shared" si="35"/>
        <v xml:space="preserve"> </v>
      </c>
      <c r="FP34" s="65" t="str">
        <f>IF(FL34=0," ",VLOOKUP(FL34,PROTOKOL!$A:$E,5,))</f>
        <v xml:space="preserve"> </v>
      </c>
      <c r="FQ34" s="82" t="str">
        <f t="shared" si="98"/>
        <v xml:space="preserve"> </v>
      </c>
      <c r="FR34" s="65">
        <f t="shared" si="99"/>
        <v>0</v>
      </c>
      <c r="FS34" s="82" t="str">
        <f t="shared" si="100"/>
        <v xml:space="preserve"> </v>
      </c>
      <c r="FT34" s="117"/>
      <c r="FU34" s="207">
        <v>4</v>
      </c>
      <c r="FV34" s="226"/>
      <c r="FW34" s="61" t="str">
        <f>IF(FY34=0," ",VLOOKUP(FY34,PROTOKOL!$A:$F,6))</f>
        <v xml:space="preserve"> </v>
      </c>
      <c r="FX34" s="62"/>
      <c r="FY34" s="62"/>
      <c r="FZ34" s="62"/>
      <c r="GA34" s="63" t="str">
        <f>IF(FY34=0," ",(VLOOKUP(FY34,PROTOKOL!$A$1:$E$28,2))*FZ34)</f>
        <v xml:space="preserve"> </v>
      </c>
      <c r="GB34" s="64" t="str">
        <f t="shared" si="36"/>
        <v xml:space="preserve"> </v>
      </c>
      <c r="GC34" s="65" t="str">
        <f>IF(FY34=0," ",VLOOKUP(FY34,PROTOKOL!$A:$E,5,))</f>
        <v xml:space="preserve"> </v>
      </c>
      <c r="GD34" s="65"/>
      <c r="GE34" s="82" t="str">
        <f t="shared" si="102"/>
        <v xml:space="preserve"> </v>
      </c>
      <c r="GF34" s="61" t="str">
        <f>IF(GH34=0," ",VLOOKUP(GH34,PROTOKOL!$A:$F,6))</f>
        <v xml:space="preserve"> </v>
      </c>
      <c r="GG34" s="66"/>
      <c r="GH34" s="66"/>
      <c r="GI34" s="62"/>
      <c r="GJ34" s="63" t="str">
        <f>IF(GH34=0," ",(VLOOKUP(GH34,PROTOKOL!$A$1:$E$28,2))*GI34)</f>
        <v xml:space="preserve"> </v>
      </c>
      <c r="GK34" s="64" t="str">
        <f t="shared" si="37"/>
        <v xml:space="preserve"> </v>
      </c>
      <c r="GL34" s="65" t="str">
        <f>IF(GH34=0," ",VLOOKUP(GH34,PROTOKOL!$A:$E,5,))</f>
        <v xml:space="preserve"> </v>
      </c>
      <c r="GM34" s="82" t="str">
        <f t="shared" si="103"/>
        <v xml:space="preserve"> </v>
      </c>
      <c r="GN34" s="65">
        <f t="shared" si="104"/>
        <v>0</v>
      </c>
      <c r="GO34" s="82" t="str">
        <f t="shared" si="105"/>
        <v xml:space="preserve"> </v>
      </c>
      <c r="GP34" s="117"/>
      <c r="GQ34" s="207">
        <v>4</v>
      </c>
      <c r="GR34" s="226"/>
      <c r="GS34" s="61" t="str">
        <f>IF(GU34=0," ",VLOOKUP(GU34,PROTOKOL!$A:$F,6))</f>
        <v xml:space="preserve"> </v>
      </c>
      <c r="GT34" s="62"/>
      <c r="GU34" s="62"/>
      <c r="GV34" s="62"/>
      <c r="GW34" s="63" t="str">
        <f>IF(GU34=0," ",(VLOOKUP(GU34,PROTOKOL!$A$1:$E$28,2))*GV34)</f>
        <v xml:space="preserve"> </v>
      </c>
      <c r="GX34" s="64" t="str">
        <f t="shared" si="38"/>
        <v xml:space="preserve"> </v>
      </c>
      <c r="GY34" s="65" t="str">
        <f>IF(GU34=0," ",VLOOKUP(GU34,PROTOKOL!$A:$E,5,))</f>
        <v xml:space="preserve"> </v>
      </c>
      <c r="GZ34" s="65"/>
      <c r="HA34" s="82" t="str">
        <f t="shared" si="107"/>
        <v xml:space="preserve"> </v>
      </c>
      <c r="HB34" s="61" t="str">
        <f>IF(HD34=0," ",VLOOKUP(HD34,PROTOKOL!$A:$F,6))</f>
        <v xml:space="preserve"> </v>
      </c>
      <c r="HC34" s="66"/>
      <c r="HD34" s="66"/>
      <c r="HE34" s="62"/>
      <c r="HF34" s="63" t="str">
        <f>IF(HD34=0," ",(VLOOKUP(HD34,PROTOKOL!$A$1:$E$28,2))*HE34)</f>
        <v xml:space="preserve"> </v>
      </c>
      <c r="HG34" s="64" t="str">
        <f t="shared" si="39"/>
        <v xml:space="preserve"> </v>
      </c>
      <c r="HH34" s="65" t="str">
        <f>IF(HD34=0," ",VLOOKUP(HD34,PROTOKOL!$A:$E,5,))</f>
        <v xml:space="preserve"> </v>
      </c>
      <c r="HI34" s="82" t="str">
        <f t="shared" si="108"/>
        <v xml:space="preserve"> </v>
      </c>
      <c r="HJ34" s="65">
        <f t="shared" si="109"/>
        <v>0</v>
      </c>
      <c r="HK34" s="82" t="str">
        <f t="shared" si="110"/>
        <v xml:space="preserve"> </v>
      </c>
      <c r="HL34" s="117"/>
      <c r="HM34" s="207">
        <v>4</v>
      </c>
      <c r="HN34" s="226"/>
      <c r="HO34" s="61" t="str">
        <f>IF(HQ34=0," ",VLOOKUP(HQ34,PROTOKOL!$A:$F,6))</f>
        <v xml:space="preserve"> </v>
      </c>
      <c r="HP34" s="62"/>
      <c r="HQ34" s="62"/>
      <c r="HR34" s="62"/>
      <c r="HS34" s="63" t="str">
        <f>IF(HQ34=0," ",(VLOOKUP(HQ34,PROTOKOL!$A$1:$E$28,2))*HR34)</f>
        <v xml:space="preserve"> </v>
      </c>
      <c r="HT34" s="64" t="str">
        <f t="shared" si="40"/>
        <v xml:space="preserve"> </v>
      </c>
      <c r="HU34" s="65" t="str">
        <f>IF(HQ34=0," ",VLOOKUP(HQ34,PROTOKOL!$A:$E,5,))</f>
        <v xml:space="preserve"> </v>
      </c>
      <c r="HV34" s="65"/>
      <c r="HW34" s="82" t="str">
        <f t="shared" si="112"/>
        <v xml:space="preserve"> </v>
      </c>
      <c r="HX34" s="61" t="str">
        <f>IF(HZ34=0," ",VLOOKUP(HZ34,PROTOKOL!$A:$F,6))</f>
        <v xml:space="preserve"> </v>
      </c>
      <c r="HY34" s="66"/>
      <c r="HZ34" s="66"/>
      <c r="IA34" s="62"/>
      <c r="IB34" s="63" t="str">
        <f>IF(HZ34=0," ",(VLOOKUP(HZ34,PROTOKOL!$A$1:$E$28,2))*IA34)</f>
        <v xml:space="preserve"> </v>
      </c>
      <c r="IC34" s="64" t="str">
        <f t="shared" si="41"/>
        <v xml:space="preserve"> </v>
      </c>
      <c r="ID34" s="65" t="str">
        <f>IF(HZ34=0," ",VLOOKUP(HZ34,PROTOKOL!$A:$E,5,))</f>
        <v xml:space="preserve"> </v>
      </c>
      <c r="IE34" s="82" t="str">
        <f t="shared" si="113"/>
        <v xml:space="preserve"> </v>
      </c>
      <c r="IF34" s="65">
        <f t="shared" si="114"/>
        <v>0</v>
      </c>
      <c r="IG34" s="82" t="str">
        <f t="shared" si="115"/>
        <v xml:space="preserve"> </v>
      </c>
      <c r="IH34" s="117"/>
      <c r="II34" s="207">
        <v>4</v>
      </c>
      <c r="IJ34" s="226"/>
      <c r="IK34" s="61" t="str">
        <f>IF(IM34=0," ",VLOOKUP(IM34,PROTOKOL!$A:$F,6))</f>
        <v xml:space="preserve"> </v>
      </c>
      <c r="IL34" s="62"/>
      <c r="IM34" s="62"/>
      <c r="IN34" s="62"/>
      <c r="IO34" s="63" t="str">
        <f>IF(IM34=0," ",(VLOOKUP(IM34,PROTOKOL!$A$1:$E$28,2))*IN34)</f>
        <v xml:space="preserve"> </v>
      </c>
      <c r="IP34" s="64" t="str">
        <f t="shared" si="42"/>
        <v xml:space="preserve"> </v>
      </c>
      <c r="IQ34" s="65" t="str">
        <f>IF(IM34=0," ",VLOOKUP(IM34,PROTOKOL!$A:$E,5,))</f>
        <v xml:space="preserve"> </v>
      </c>
      <c r="IR34" s="65"/>
      <c r="IS34" s="82" t="str">
        <f t="shared" si="117"/>
        <v xml:space="preserve"> </v>
      </c>
      <c r="IT34" s="61" t="str">
        <f>IF(IV34=0," ",VLOOKUP(IV34,PROTOKOL!$A:$F,6))</f>
        <v xml:space="preserve"> </v>
      </c>
      <c r="IU34" s="66"/>
      <c r="IV34" s="66"/>
      <c r="IW34" s="62"/>
      <c r="IX34" s="63" t="str">
        <f>IF(IV34=0," ",(VLOOKUP(IV34,PROTOKOL!$A$1:$E$28,2))*IW34)</f>
        <v xml:space="preserve"> </v>
      </c>
      <c r="IY34" s="64" t="str">
        <f t="shared" si="43"/>
        <v xml:space="preserve"> </v>
      </c>
      <c r="IZ34" s="65" t="str">
        <f>IF(IV34=0," ",VLOOKUP(IV34,PROTOKOL!$A:$E,5,))</f>
        <v xml:space="preserve"> </v>
      </c>
      <c r="JA34" s="82" t="str">
        <f t="shared" si="118"/>
        <v xml:space="preserve"> </v>
      </c>
      <c r="JB34" s="65">
        <f t="shared" si="119"/>
        <v>0</v>
      </c>
      <c r="JC34" s="82" t="str">
        <f t="shared" si="120"/>
        <v xml:space="preserve"> </v>
      </c>
      <c r="JD34" s="117"/>
      <c r="JE34" s="207">
        <v>4</v>
      </c>
      <c r="JF34" s="226"/>
      <c r="JG34" s="61" t="str">
        <f>IF(JI34=0," ",VLOOKUP(JI34,PROTOKOL!$A:$F,6))</f>
        <v xml:space="preserve"> </v>
      </c>
      <c r="JH34" s="62"/>
      <c r="JI34" s="62"/>
      <c r="JJ34" s="62"/>
      <c r="JK34" s="63" t="str">
        <f>IF(JI34=0," ",(VLOOKUP(JI34,PROTOKOL!$A$1:$E$28,2))*JJ34)</f>
        <v xml:space="preserve"> </v>
      </c>
      <c r="JL34" s="64" t="str">
        <f t="shared" si="44"/>
        <v xml:space="preserve"> </v>
      </c>
      <c r="JM34" s="65" t="str">
        <f>IF(JI34=0," ",VLOOKUP(JI34,PROTOKOL!$A:$E,5,))</f>
        <v xml:space="preserve"> </v>
      </c>
      <c r="JN34" s="65"/>
      <c r="JO34" s="82" t="str">
        <f t="shared" si="122"/>
        <v xml:space="preserve"> </v>
      </c>
      <c r="JP34" s="61" t="str">
        <f>IF(JR34=0," ",VLOOKUP(JR34,PROTOKOL!$A:$F,6))</f>
        <v xml:space="preserve"> </v>
      </c>
      <c r="JQ34" s="66"/>
      <c r="JR34" s="66"/>
      <c r="JS34" s="62"/>
      <c r="JT34" s="63" t="str">
        <f>IF(JR34=0," ",(VLOOKUP(JR34,PROTOKOL!$A$1:$E$28,2))*JS34)</f>
        <v xml:space="preserve"> </v>
      </c>
      <c r="JU34" s="64" t="str">
        <f t="shared" si="45"/>
        <v xml:space="preserve"> </v>
      </c>
      <c r="JV34" s="65" t="str">
        <f>IF(JR34=0," ",VLOOKUP(JR34,PROTOKOL!$A:$E,5,))</f>
        <v xml:space="preserve"> </v>
      </c>
      <c r="JW34" s="82" t="str">
        <f t="shared" si="123"/>
        <v xml:space="preserve"> </v>
      </c>
      <c r="JX34" s="65">
        <f t="shared" si="124"/>
        <v>0</v>
      </c>
      <c r="JY34" s="82" t="str">
        <f t="shared" si="125"/>
        <v xml:space="preserve"> </v>
      </c>
      <c r="JZ34" s="117"/>
      <c r="KA34" s="207">
        <v>4</v>
      </c>
      <c r="KB34" s="226"/>
      <c r="KC34" s="61" t="str">
        <f>IF(KE34=0," ",VLOOKUP(KE34,PROTOKOL!$A:$F,6))</f>
        <v xml:space="preserve"> </v>
      </c>
      <c r="KD34" s="62"/>
      <c r="KE34" s="62"/>
      <c r="KF34" s="62"/>
      <c r="KG34" s="63" t="str">
        <f>IF(KE34=0," ",(VLOOKUP(KE34,PROTOKOL!$A$1:$E$28,2))*KF34)</f>
        <v xml:space="preserve"> </v>
      </c>
      <c r="KH34" s="64" t="str">
        <f t="shared" si="46"/>
        <v xml:space="preserve"> </v>
      </c>
      <c r="KI34" s="65" t="str">
        <f>IF(KE34=0," ",VLOOKUP(KE34,PROTOKOL!$A:$E,5,))</f>
        <v xml:space="preserve"> </v>
      </c>
      <c r="KJ34" s="65"/>
      <c r="KK34" s="82" t="str">
        <f t="shared" si="127"/>
        <v xml:space="preserve"> </v>
      </c>
      <c r="KL34" s="61" t="str">
        <f>IF(KN34=0," ",VLOOKUP(KN34,PROTOKOL!$A:$F,6))</f>
        <v xml:space="preserve"> </v>
      </c>
      <c r="KM34" s="66"/>
      <c r="KN34" s="66"/>
      <c r="KO34" s="62"/>
      <c r="KP34" s="63" t="str">
        <f>IF(KN34=0," ",(VLOOKUP(KN34,PROTOKOL!$A$1:$E$28,2))*KO34)</f>
        <v xml:space="preserve"> </v>
      </c>
      <c r="KQ34" s="64" t="str">
        <f t="shared" si="47"/>
        <v xml:space="preserve"> </v>
      </c>
      <c r="KR34" s="65" t="str">
        <f>IF(KN34=0," ",VLOOKUP(KN34,PROTOKOL!$A:$E,5,))</f>
        <v xml:space="preserve"> </v>
      </c>
      <c r="KS34" s="82" t="str">
        <f t="shared" si="128"/>
        <v xml:space="preserve"> </v>
      </c>
      <c r="KT34" s="65">
        <f t="shared" si="129"/>
        <v>0</v>
      </c>
      <c r="KU34" s="82" t="str">
        <f t="shared" si="130"/>
        <v xml:space="preserve"> </v>
      </c>
      <c r="KV34" s="117"/>
      <c r="KW34" s="207">
        <v>4</v>
      </c>
      <c r="KX34" s="226"/>
      <c r="KY34" s="61" t="str">
        <f>IF(LA34=0," ",VLOOKUP(LA34,PROTOKOL!$A:$F,6))</f>
        <v xml:space="preserve"> </v>
      </c>
      <c r="KZ34" s="62"/>
      <c r="LA34" s="62"/>
      <c r="LB34" s="62"/>
      <c r="LC34" s="63" t="str">
        <f>IF(LA34=0," ",(VLOOKUP(LA34,PROTOKOL!$A$1:$E$28,2))*LB34)</f>
        <v xml:space="preserve"> </v>
      </c>
      <c r="LD34" s="64" t="str">
        <f t="shared" si="48"/>
        <v xml:space="preserve"> </v>
      </c>
      <c r="LE34" s="65" t="str">
        <f>IF(LA34=0," ",VLOOKUP(LA34,PROTOKOL!$A:$E,5,))</f>
        <v xml:space="preserve"> </v>
      </c>
      <c r="LF34" s="65"/>
      <c r="LG34" s="82" t="str">
        <f t="shared" si="132"/>
        <v xml:space="preserve"> </v>
      </c>
      <c r="LH34" s="61" t="str">
        <f>IF(LJ34=0," ",VLOOKUP(LJ34,PROTOKOL!$A:$F,6))</f>
        <v xml:space="preserve"> </v>
      </c>
      <c r="LI34" s="66"/>
      <c r="LJ34" s="66"/>
      <c r="LK34" s="62"/>
      <c r="LL34" s="63" t="str">
        <f>IF(LJ34=0," ",(VLOOKUP(LJ34,PROTOKOL!$A$1:$E$28,2))*LK34)</f>
        <v xml:space="preserve"> </v>
      </c>
      <c r="LM34" s="64" t="str">
        <f t="shared" si="49"/>
        <v xml:space="preserve"> </v>
      </c>
      <c r="LN34" s="65" t="str">
        <f>IF(LJ34=0," ",VLOOKUP(LJ34,PROTOKOL!$A:$E,5,))</f>
        <v xml:space="preserve"> </v>
      </c>
      <c r="LO34" s="82" t="str">
        <f t="shared" si="133"/>
        <v xml:space="preserve"> </v>
      </c>
      <c r="LP34" s="65">
        <f t="shared" si="134"/>
        <v>0</v>
      </c>
      <c r="LQ34" s="82" t="str">
        <f t="shared" si="135"/>
        <v xml:space="preserve"> </v>
      </c>
      <c r="LR34" s="117"/>
      <c r="LS34" s="207">
        <v>4</v>
      </c>
      <c r="LT34" s="226"/>
      <c r="LU34" s="61" t="str">
        <f>IF(LW34=0," ",VLOOKUP(LW34,PROTOKOL!$A:$F,6))</f>
        <v xml:space="preserve"> </v>
      </c>
      <c r="LV34" s="62"/>
      <c r="LW34" s="62"/>
      <c r="LX34" s="62"/>
      <c r="LY34" s="63" t="str">
        <f>IF(LW34=0," ",(VLOOKUP(LW34,PROTOKOL!$A$1:$E$28,2))*LX34)</f>
        <v xml:space="preserve"> </v>
      </c>
      <c r="LZ34" s="64" t="str">
        <f t="shared" si="50"/>
        <v xml:space="preserve"> </v>
      </c>
      <c r="MA34" s="65" t="str">
        <f>IF(LW34=0," ",VLOOKUP(LW34,PROTOKOL!$A:$E,5,))</f>
        <v xml:space="preserve"> </v>
      </c>
      <c r="MB34" s="65"/>
      <c r="MC34" s="82" t="str">
        <f t="shared" si="137"/>
        <v xml:space="preserve"> </v>
      </c>
      <c r="MD34" s="61" t="str">
        <f>IF(MF34=0," ",VLOOKUP(MF34,PROTOKOL!$A:$F,6))</f>
        <v xml:space="preserve"> </v>
      </c>
      <c r="ME34" s="66"/>
      <c r="MF34" s="66"/>
      <c r="MG34" s="62"/>
      <c r="MH34" s="63" t="str">
        <f>IF(MF34=0," ",(VLOOKUP(MF34,PROTOKOL!$A$1:$E$28,2))*MG34)</f>
        <v xml:space="preserve"> </v>
      </c>
      <c r="MI34" s="64" t="str">
        <f t="shared" si="51"/>
        <v xml:space="preserve"> </v>
      </c>
      <c r="MJ34" s="65" t="str">
        <f>IF(MF34=0," ",VLOOKUP(MF34,PROTOKOL!$A:$E,5,))</f>
        <v xml:space="preserve"> </v>
      </c>
      <c r="MK34" s="82" t="str">
        <f t="shared" si="138"/>
        <v xml:space="preserve"> </v>
      </c>
      <c r="ML34" s="65">
        <f t="shared" si="139"/>
        <v>0</v>
      </c>
      <c r="MM34" s="82" t="str">
        <f t="shared" si="140"/>
        <v xml:space="preserve"> </v>
      </c>
      <c r="MN34" s="117"/>
      <c r="MO34" s="207">
        <v>4</v>
      </c>
      <c r="MP34" s="226"/>
      <c r="MQ34" s="61" t="str">
        <f>IF(MS34=0," ",VLOOKUP(MS34,PROTOKOL!$A:$F,6))</f>
        <v xml:space="preserve"> </v>
      </c>
      <c r="MR34" s="62"/>
      <c r="MS34" s="62"/>
      <c r="MT34" s="62"/>
      <c r="MU34" s="63" t="str">
        <f>IF(MS34=0," ",(VLOOKUP(MS34,PROTOKOL!$A$1:$E$28,2))*MT34)</f>
        <v xml:space="preserve"> </v>
      </c>
      <c r="MV34" s="64" t="str">
        <f t="shared" si="52"/>
        <v xml:space="preserve"> </v>
      </c>
      <c r="MW34" s="65" t="str">
        <f>IF(MS34=0," ",VLOOKUP(MS34,PROTOKOL!$A:$E,5,))</f>
        <v xml:space="preserve"> </v>
      </c>
      <c r="MX34" s="65"/>
      <c r="MY34" s="82" t="str">
        <f t="shared" si="142"/>
        <v xml:space="preserve"> </v>
      </c>
      <c r="MZ34" s="61" t="str">
        <f>IF(NB34=0," ",VLOOKUP(NB34,PROTOKOL!$A:$F,6))</f>
        <v xml:space="preserve"> </v>
      </c>
      <c r="NA34" s="66"/>
      <c r="NB34" s="66"/>
      <c r="NC34" s="62"/>
      <c r="ND34" s="63" t="str">
        <f>IF(NB34=0," ",(VLOOKUP(NB34,PROTOKOL!$A$1:$E$28,2))*NC34)</f>
        <v xml:space="preserve"> </v>
      </c>
      <c r="NE34" s="64" t="str">
        <f t="shared" si="53"/>
        <v xml:space="preserve"> </v>
      </c>
      <c r="NF34" s="65" t="str">
        <f>IF(NB34=0," ",VLOOKUP(NB34,PROTOKOL!$A:$E,5,))</f>
        <v xml:space="preserve"> </v>
      </c>
      <c r="NG34" s="82" t="str">
        <f t="shared" si="143"/>
        <v xml:space="preserve"> </v>
      </c>
      <c r="NH34" s="65">
        <f t="shared" si="144"/>
        <v>0</v>
      </c>
      <c r="NI34" s="82" t="str">
        <f t="shared" si="145"/>
        <v xml:space="preserve"> </v>
      </c>
      <c r="NJ34" s="117"/>
      <c r="NK34" s="207">
        <v>4</v>
      </c>
      <c r="NL34" s="226"/>
      <c r="NM34" s="61" t="str">
        <f>IF(NO34=0," ",VLOOKUP(NO34,PROTOKOL!$A:$F,6))</f>
        <v xml:space="preserve"> </v>
      </c>
      <c r="NN34" s="62"/>
      <c r="NO34" s="62"/>
      <c r="NP34" s="62"/>
      <c r="NQ34" s="63" t="str">
        <f>IF(NO34=0," ",(VLOOKUP(NO34,PROTOKOL!$A$1:$E$28,2))*NP34)</f>
        <v xml:space="preserve"> </v>
      </c>
      <c r="NR34" s="64" t="str">
        <f t="shared" si="54"/>
        <v xml:space="preserve"> </v>
      </c>
      <c r="NS34" s="65" t="str">
        <f>IF(NO34=0," ",VLOOKUP(NO34,PROTOKOL!$A:$E,5,))</f>
        <v xml:space="preserve"> </v>
      </c>
      <c r="NT34" s="65"/>
      <c r="NU34" s="82" t="str">
        <f t="shared" si="147"/>
        <v xml:space="preserve"> </v>
      </c>
      <c r="NV34" s="61" t="str">
        <f>IF(NX34=0," ",VLOOKUP(NX34,PROTOKOL!$A:$F,6))</f>
        <v xml:space="preserve"> </v>
      </c>
      <c r="NW34" s="66"/>
      <c r="NX34" s="66"/>
      <c r="NY34" s="62"/>
      <c r="NZ34" s="63" t="str">
        <f>IF(NX34=0," ",(VLOOKUP(NX34,PROTOKOL!$A$1:$E$28,2))*NY34)</f>
        <v xml:space="preserve"> </v>
      </c>
      <c r="OA34" s="64" t="str">
        <f t="shared" si="55"/>
        <v xml:space="preserve"> </v>
      </c>
      <c r="OB34" s="65" t="str">
        <f>IF(NX34=0," ",VLOOKUP(NX34,PROTOKOL!$A:$E,5,))</f>
        <v xml:space="preserve"> </v>
      </c>
      <c r="OC34" s="82" t="str">
        <f t="shared" si="148"/>
        <v xml:space="preserve"> </v>
      </c>
      <c r="OD34" s="65">
        <f t="shared" si="149"/>
        <v>0</v>
      </c>
      <c r="OE34" s="82" t="str">
        <f t="shared" si="150"/>
        <v xml:space="preserve"> </v>
      </c>
      <c r="OF34" s="117"/>
      <c r="OG34" s="207">
        <v>4</v>
      </c>
      <c r="OH34" s="226"/>
      <c r="OI34" s="61" t="str">
        <f>IF(OK34=0," ",VLOOKUP(OK34,PROTOKOL!$A:$F,6))</f>
        <v xml:space="preserve"> </v>
      </c>
      <c r="OJ34" s="62"/>
      <c r="OK34" s="62"/>
      <c r="OL34" s="62"/>
      <c r="OM34" s="63" t="str">
        <f>IF(OK34=0," ",(VLOOKUP(OK34,PROTOKOL!$A$1:$E$28,2))*OL34)</f>
        <v xml:space="preserve"> </v>
      </c>
      <c r="ON34" s="64" t="str">
        <f t="shared" si="56"/>
        <v xml:space="preserve"> </v>
      </c>
      <c r="OO34" s="65" t="str">
        <f>IF(OK34=0," ",VLOOKUP(OK34,PROTOKOL!$A:$E,5,))</f>
        <v xml:space="preserve"> </v>
      </c>
      <c r="OP34" s="65"/>
      <c r="OQ34" s="82" t="str">
        <f t="shared" si="152"/>
        <v xml:space="preserve"> </v>
      </c>
      <c r="OR34" s="61" t="str">
        <f>IF(OT34=0," ",VLOOKUP(OT34,PROTOKOL!$A:$F,6))</f>
        <v xml:space="preserve"> </v>
      </c>
      <c r="OS34" s="66"/>
      <c r="OT34" s="66"/>
      <c r="OU34" s="62"/>
      <c r="OV34" s="63" t="str">
        <f>IF(OT34=0," ",(VLOOKUP(OT34,PROTOKOL!$A$1:$E$28,2))*OU34)</f>
        <v xml:space="preserve"> </v>
      </c>
      <c r="OW34" s="64" t="str">
        <f t="shared" si="57"/>
        <v xml:space="preserve"> </v>
      </c>
      <c r="OX34" s="65" t="str">
        <f>IF(OT34=0," ",VLOOKUP(OT34,PROTOKOL!$A:$E,5,))</f>
        <v xml:space="preserve"> </v>
      </c>
      <c r="OY34" s="82" t="str">
        <f t="shared" si="153"/>
        <v xml:space="preserve"> </v>
      </c>
      <c r="OZ34" s="65">
        <f t="shared" si="154"/>
        <v>0</v>
      </c>
      <c r="PA34" s="82" t="str">
        <f t="shared" si="155"/>
        <v xml:space="preserve"> </v>
      </c>
      <c r="PB34" s="117"/>
      <c r="PC34" s="207">
        <v>4</v>
      </c>
      <c r="PD34" s="226"/>
      <c r="PE34" s="61" t="str">
        <f>IF(PG34=0," ",VLOOKUP(PG34,PROTOKOL!$A:$F,6))</f>
        <v xml:space="preserve"> </v>
      </c>
      <c r="PF34" s="62"/>
      <c r="PG34" s="62"/>
      <c r="PH34" s="62"/>
      <c r="PI34" s="63" t="str">
        <f>IF(PG34=0," ",(VLOOKUP(PG34,PROTOKOL!$A$1:$E$28,2))*PH34)</f>
        <v xml:space="preserve"> </v>
      </c>
      <c r="PJ34" s="64" t="str">
        <f t="shared" si="58"/>
        <v xml:space="preserve"> </v>
      </c>
      <c r="PK34" s="65" t="str">
        <f>IF(PG34=0," ",VLOOKUP(PG34,PROTOKOL!$A:$E,5,))</f>
        <v xml:space="preserve"> </v>
      </c>
      <c r="PL34" s="65"/>
      <c r="PM34" s="82" t="str">
        <f t="shared" si="157"/>
        <v xml:space="preserve"> </v>
      </c>
      <c r="PN34" s="61" t="str">
        <f>IF(PP34=0," ",VLOOKUP(PP34,PROTOKOL!$A:$F,6))</f>
        <v xml:space="preserve"> </v>
      </c>
      <c r="PO34" s="66"/>
      <c r="PP34" s="66"/>
      <c r="PQ34" s="62"/>
      <c r="PR34" s="63" t="str">
        <f>IF(PP34=0," ",(VLOOKUP(PP34,PROTOKOL!$A$1:$E$28,2))*PQ34)</f>
        <v xml:space="preserve"> </v>
      </c>
      <c r="PS34" s="64" t="str">
        <f t="shared" si="59"/>
        <v xml:space="preserve"> </v>
      </c>
      <c r="PT34" s="65" t="str">
        <f>IF(PP34=0," ",VLOOKUP(PP34,PROTOKOL!$A:$E,5,))</f>
        <v xml:space="preserve"> </v>
      </c>
      <c r="PU34" s="82" t="str">
        <f t="shared" si="158"/>
        <v xml:space="preserve"> </v>
      </c>
      <c r="PV34" s="65">
        <f t="shared" si="159"/>
        <v>0</v>
      </c>
      <c r="PW34" s="82" t="str">
        <f t="shared" si="160"/>
        <v xml:space="preserve"> </v>
      </c>
      <c r="PX34" s="117"/>
      <c r="PY34" s="207">
        <v>4</v>
      </c>
      <c r="PZ34" s="226"/>
      <c r="QA34" s="61" t="str">
        <f>IF(QC34=0," ",VLOOKUP(QC34,PROTOKOL!$A:$F,6))</f>
        <v xml:space="preserve"> </v>
      </c>
      <c r="QB34" s="62"/>
      <c r="QC34" s="62"/>
      <c r="QD34" s="62"/>
      <c r="QE34" s="63" t="str">
        <f>IF(QC34=0," ",(VLOOKUP(QC34,PROTOKOL!$A$1:$E$28,2))*QD34)</f>
        <v xml:space="preserve"> </v>
      </c>
      <c r="QF34" s="64" t="str">
        <f t="shared" si="60"/>
        <v xml:space="preserve"> </v>
      </c>
      <c r="QG34" s="65" t="str">
        <f>IF(QC34=0," ",VLOOKUP(QC34,PROTOKOL!$A:$E,5,))</f>
        <v xml:space="preserve"> </v>
      </c>
      <c r="QH34" s="65"/>
      <c r="QI34" s="82" t="str">
        <f t="shared" si="162"/>
        <v xml:space="preserve"> </v>
      </c>
      <c r="QJ34" s="61" t="str">
        <f>IF(QL34=0," ",VLOOKUP(QL34,PROTOKOL!$A:$F,6))</f>
        <v xml:space="preserve"> </v>
      </c>
      <c r="QK34" s="66"/>
      <c r="QL34" s="66"/>
      <c r="QM34" s="62"/>
      <c r="QN34" s="63" t="str">
        <f>IF(QL34=0," ",(VLOOKUP(QL34,PROTOKOL!$A$1:$E$28,2))*QM34)</f>
        <v xml:space="preserve"> </v>
      </c>
      <c r="QO34" s="64" t="str">
        <f t="shared" si="61"/>
        <v xml:space="preserve"> </v>
      </c>
      <c r="QP34" s="65" t="str">
        <f>IF(QL34=0," ",VLOOKUP(QL34,PROTOKOL!$A:$E,5,))</f>
        <v xml:space="preserve"> </v>
      </c>
      <c r="QQ34" s="82" t="str">
        <f t="shared" si="163"/>
        <v xml:space="preserve"> </v>
      </c>
      <c r="QR34" s="65">
        <f t="shared" si="164"/>
        <v>0</v>
      </c>
      <c r="QS34" s="82" t="str">
        <f t="shared" si="165"/>
        <v xml:space="preserve"> </v>
      </c>
      <c r="QT34" s="117"/>
      <c r="QU34" s="207">
        <v>4</v>
      </c>
      <c r="QV34" s="226"/>
      <c r="QW34" s="61" t="str">
        <f>IF(QY34=0," ",VLOOKUP(QY34,PROTOKOL!$A:$F,6))</f>
        <v xml:space="preserve"> </v>
      </c>
      <c r="QX34" s="62"/>
      <c r="QY34" s="62"/>
      <c r="QZ34" s="62"/>
      <c r="RA34" s="63" t="str">
        <f>IF(QY34=0," ",(VLOOKUP(QY34,PROTOKOL!$A$1:$E$28,2))*QZ34)</f>
        <v xml:space="preserve"> </v>
      </c>
      <c r="RB34" s="64" t="str">
        <f t="shared" si="62"/>
        <v xml:space="preserve"> </v>
      </c>
      <c r="RC34" s="65" t="str">
        <f>IF(QY34=0," ",VLOOKUP(QY34,PROTOKOL!$A:$E,5,))</f>
        <v xml:space="preserve"> </v>
      </c>
      <c r="RD34" s="65"/>
      <c r="RE34" s="82" t="str">
        <f t="shared" si="167"/>
        <v xml:space="preserve"> </v>
      </c>
      <c r="RF34" s="61" t="str">
        <f>IF(RH34=0," ",VLOOKUP(RH34,PROTOKOL!$A:$F,6))</f>
        <v xml:space="preserve"> </v>
      </c>
      <c r="RG34" s="66"/>
      <c r="RH34" s="66"/>
      <c r="RI34" s="62"/>
      <c r="RJ34" s="63" t="str">
        <f>IF(RH34=0," ",(VLOOKUP(RH34,PROTOKOL!$A$1:$E$28,2))*RI34)</f>
        <v xml:space="preserve"> </v>
      </c>
      <c r="RK34" s="64" t="str">
        <f t="shared" si="63"/>
        <v xml:space="preserve"> </v>
      </c>
      <c r="RL34" s="65" t="str">
        <f>IF(RH34=0," ",VLOOKUP(RH34,PROTOKOL!$A:$E,5,))</f>
        <v xml:space="preserve"> </v>
      </c>
      <c r="RM34" s="82" t="str">
        <f t="shared" si="168"/>
        <v xml:space="preserve"> </v>
      </c>
      <c r="RN34" s="65">
        <f t="shared" si="169"/>
        <v>0</v>
      </c>
      <c r="RO34" s="82" t="str">
        <f t="shared" si="170"/>
        <v xml:space="preserve"> </v>
      </c>
      <c r="RP34" s="117"/>
    </row>
    <row r="35" spans="1:484" ht="14.4" thickBot="1">
      <c r="A35" s="207">
        <v>5</v>
      </c>
      <c r="B35" s="225">
        <v>5</v>
      </c>
      <c r="C35" s="61" t="str">
        <f>IF(E35=0," ",VLOOKUP(E35,PROTOKOL!$A:$F,6))</f>
        <v xml:space="preserve"> </v>
      </c>
      <c r="D35" s="62"/>
      <c r="E35" s="62"/>
      <c r="F35" s="62"/>
      <c r="G35" s="63" t="str">
        <f>IF(E35=0," ",(VLOOKUP(E35,PROTOKOL!$A$1:$E$28,2))*F35)</f>
        <v xml:space="preserve"> </v>
      </c>
      <c r="H35" s="64" t="str">
        <f t="shared" si="20"/>
        <v xml:space="preserve"> </v>
      </c>
      <c r="I35" s="65" t="str">
        <f>IF(E35=0," ",VLOOKUP(E35,PROTOKOL!$A:$E,5,))</f>
        <v xml:space="preserve"> </v>
      </c>
      <c r="J35" s="65"/>
      <c r="K35" s="82" t="str">
        <f t="shared" si="64"/>
        <v xml:space="preserve"> </v>
      </c>
      <c r="L35" s="61" t="str">
        <f>IF(N35=0," ",VLOOKUP(N35,PROTOKOL!$A:$F,6))</f>
        <v xml:space="preserve"> </v>
      </c>
      <c r="M35" s="66"/>
      <c r="N35" s="66"/>
      <c r="O35" s="62"/>
      <c r="P35" s="63" t="str">
        <f>IF(N35=0," ",(VLOOKUP(N35,PROTOKOL!$A$1:$E$28,2))*O35)</f>
        <v xml:space="preserve"> </v>
      </c>
      <c r="Q35" s="64" t="str">
        <f t="shared" si="21"/>
        <v xml:space="preserve"> </v>
      </c>
      <c r="R35" s="65" t="str">
        <f>IF(N35=0," ",VLOOKUP(N35,PROTOKOL!$A:$E,5,))</f>
        <v xml:space="preserve"> </v>
      </c>
      <c r="S35" s="82" t="str">
        <f t="shared" si="65"/>
        <v xml:space="preserve"> </v>
      </c>
      <c r="T35" s="65">
        <f t="shared" si="66"/>
        <v>0</v>
      </c>
      <c r="U35" s="82" t="str">
        <f t="shared" si="67"/>
        <v xml:space="preserve"> </v>
      </c>
      <c r="V35" s="117"/>
      <c r="W35" s="207">
        <v>5</v>
      </c>
      <c r="X35" s="225">
        <v>5</v>
      </c>
      <c r="Y35" s="61" t="str">
        <f>IF(AA35=0," ",VLOOKUP(AA35,PROTOKOL!$A:$F,6))</f>
        <v xml:space="preserve"> </v>
      </c>
      <c r="Z35" s="62"/>
      <c r="AA35" s="62"/>
      <c r="AB35" s="62"/>
      <c r="AC35" s="63" t="str">
        <f>IF(AA35=0," ",(VLOOKUP(AA35,PROTOKOL!$A$1:$E$28,2))*AB35)</f>
        <v xml:space="preserve"> </v>
      </c>
      <c r="AD35" s="64" t="str">
        <f t="shared" si="22"/>
        <v xml:space="preserve"> </v>
      </c>
      <c r="AE35" s="65" t="str">
        <f>IF(AA35=0," ",VLOOKUP(AA35,PROTOKOL!$A:$E,5,))</f>
        <v xml:space="preserve"> </v>
      </c>
      <c r="AF35" s="65"/>
      <c r="AG35" s="82" t="str">
        <f t="shared" si="68"/>
        <v xml:space="preserve"> </v>
      </c>
      <c r="AH35" s="61" t="str">
        <f>IF(AJ35=0," ",VLOOKUP(AJ35,PROTOKOL!$A:$F,6))</f>
        <v xml:space="preserve"> </v>
      </c>
      <c r="AI35" s="66"/>
      <c r="AJ35" s="66"/>
      <c r="AK35" s="62"/>
      <c r="AL35" s="63" t="str">
        <f>IF(AJ35=0," ",(VLOOKUP(AJ35,PROTOKOL!$A$1:$E$28,2))*AK35)</f>
        <v xml:space="preserve"> </v>
      </c>
      <c r="AM35" s="64" t="str">
        <f t="shared" si="23"/>
        <v xml:space="preserve"> </v>
      </c>
      <c r="AN35" s="65" t="str">
        <f>IF(AJ35=0," ",VLOOKUP(AJ35,PROTOKOL!$A:$E,5,))</f>
        <v xml:space="preserve"> </v>
      </c>
      <c r="AO35" s="82" t="str">
        <f t="shared" si="69"/>
        <v xml:space="preserve"> </v>
      </c>
      <c r="AP35" s="65">
        <f t="shared" si="70"/>
        <v>0</v>
      </c>
      <c r="AQ35" s="82" t="str">
        <f t="shared" si="71"/>
        <v xml:space="preserve"> </v>
      </c>
      <c r="AR35" s="117"/>
      <c r="AS35" s="207">
        <v>5</v>
      </c>
      <c r="AT35" s="225">
        <v>5</v>
      </c>
      <c r="AU35" s="61" t="str">
        <f>IF(AW35=0," ",VLOOKUP(AW35,PROTOKOL!$A:$F,6))</f>
        <v xml:space="preserve"> </v>
      </c>
      <c r="AV35" s="62"/>
      <c r="AW35" s="62"/>
      <c r="AX35" s="62"/>
      <c r="AY35" s="63" t="str">
        <f>IF(AW35=0," ",(VLOOKUP(AW35,PROTOKOL!$A$1:$E$28,2))*AX35)</f>
        <v xml:space="preserve"> </v>
      </c>
      <c r="AZ35" s="64" t="str">
        <f t="shared" si="24"/>
        <v xml:space="preserve"> </v>
      </c>
      <c r="BA35" s="65" t="str">
        <f>IF(AW35=0," ",VLOOKUP(AW35,PROTOKOL!$A:$E,5,))</f>
        <v xml:space="preserve"> </v>
      </c>
      <c r="BB35" s="65"/>
      <c r="BC35" s="82" t="str">
        <f t="shared" si="72"/>
        <v xml:space="preserve"> </v>
      </c>
      <c r="BD35" s="61" t="str">
        <f>IF(BF35=0," ",VLOOKUP(BF35,PROTOKOL!$A:$F,6))</f>
        <v xml:space="preserve"> </v>
      </c>
      <c r="BE35" s="66"/>
      <c r="BF35" s="66"/>
      <c r="BG35" s="62"/>
      <c r="BH35" s="63" t="str">
        <f>IF(BF35=0," ",(VLOOKUP(BF35,PROTOKOL!$A$1:$E$28,2))*BG35)</f>
        <v xml:space="preserve"> </v>
      </c>
      <c r="BI35" s="64" t="str">
        <f t="shared" si="25"/>
        <v xml:space="preserve"> </v>
      </c>
      <c r="BJ35" s="65" t="str">
        <f>IF(BF35=0," ",VLOOKUP(BF35,PROTOKOL!$A:$E,5,))</f>
        <v xml:space="preserve"> </v>
      </c>
      <c r="BK35" s="82" t="str">
        <f t="shared" si="73"/>
        <v xml:space="preserve"> </v>
      </c>
      <c r="BL35" s="65">
        <f t="shared" si="74"/>
        <v>0</v>
      </c>
      <c r="BM35" s="82" t="str">
        <f t="shared" si="75"/>
        <v xml:space="preserve"> </v>
      </c>
      <c r="BN35" s="117"/>
      <c r="BO35" s="207">
        <v>5</v>
      </c>
      <c r="BP35" s="225">
        <v>5</v>
      </c>
      <c r="BQ35" s="61" t="str">
        <f>IF(BS35=0," ",VLOOKUP(BS35,PROTOKOL!$A:$F,6))</f>
        <v xml:space="preserve"> </v>
      </c>
      <c r="BR35" s="62"/>
      <c r="BS35" s="62"/>
      <c r="BT35" s="62"/>
      <c r="BU35" s="63" t="str">
        <f>IF(BS35=0," ",(VLOOKUP(BS35,PROTOKOL!$A$1:$E$28,2))*BT35)</f>
        <v xml:space="preserve"> </v>
      </c>
      <c r="BV35" s="64" t="str">
        <f t="shared" si="26"/>
        <v xml:space="preserve"> </v>
      </c>
      <c r="BW35" s="65" t="str">
        <f>IF(BS35=0," ",VLOOKUP(BS35,PROTOKOL!$A:$E,5,))</f>
        <v xml:space="preserve"> </v>
      </c>
      <c r="BX35" s="65"/>
      <c r="BY35" s="82" t="str">
        <f t="shared" si="77"/>
        <v xml:space="preserve"> </v>
      </c>
      <c r="BZ35" s="61" t="str">
        <f>IF(CB35=0," ",VLOOKUP(CB35,PROTOKOL!$A:$F,6))</f>
        <v xml:space="preserve"> </v>
      </c>
      <c r="CA35" s="66"/>
      <c r="CB35" s="66"/>
      <c r="CC35" s="62"/>
      <c r="CD35" s="63" t="str">
        <f>IF(CB35=0," ",(VLOOKUP(CB35,PROTOKOL!$A$1:$E$28,2))*CC35)</f>
        <v xml:space="preserve"> </v>
      </c>
      <c r="CE35" s="64" t="str">
        <f t="shared" si="27"/>
        <v xml:space="preserve"> </v>
      </c>
      <c r="CF35" s="65" t="str">
        <f>IF(CB35=0," ",VLOOKUP(CB35,PROTOKOL!$A:$E,5,))</f>
        <v xml:space="preserve"> </v>
      </c>
      <c r="CG35" s="82" t="str">
        <f t="shared" si="78"/>
        <v xml:space="preserve"> </v>
      </c>
      <c r="CH35" s="65">
        <f t="shared" si="79"/>
        <v>0</v>
      </c>
      <c r="CI35" s="82" t="str">
        <f t="shared" si="80"/>
        <v xml:space="preserve"> </v>
      </c>
      <c r="CJ35" s="117"/>
      <c r="CK35" s="207">
        <v>5</v>
      </c>
      <c r="CL35" s="225">
        <v>5</v>
      </c>
      <c r="CM35" s="61" t="str">
        <f>IF(CO35=0," ",VLOOKUP(CO35,PROTOKOL!$A:$F,6))</f>
        <v xml:space="preserve"> </v>
      </c>
      <c r="CN35" s="62"/>
      <c r="CO35" s="62"/>
      <c r="CP35" s="62"/>
      <c r="CQ35" s="63" t="str">
        <f>IF(CO35=0," ",(VLOOKUP(CO35,PROTOKOL!$A$1:$E$28,2))*CP35)</f>
        <v xml:space="preserve"> </v>
      </c>
      <c r="CR35" s="64" t="str">
        <f t="shared" si="28"/>
        <v xml:space="preserve"> </v>
      </c>
      <c r="CS35" s="65" t="str">
        <f>IF(CO35=0," ",VLOOKUP(CO35,PROTOKOL!$A:$E,5,))</f>
        <v xml:space="preserve"> </v>
      </c>
      <c r="CT35" s="65"/>
      <c r="CU35" s="82" t="str">
        <f t="shared" si="82"/>
        <v xml:space="preserve"> </v>
      </c>
      <c r="CV35" s="61" t="str">
        <f>IF(CX35=0," ",VLOOKUP(CX35,PROTOKOL!$A:$F,6))</f>
        <v xml:space="preserve"> </v>
      </c>
      <c r="CW35" s="66"/>
      <c r="CX35" s="66"/>
      <c r="CY35" s="62"/>
      <c r="CZ35" s="63" t="str">
        <f>IF(CX35=0," ",(VLOOKUP(CX35,PROTOKOL!$A$1:$E$28,2))*CY35)</f>
        <v xml:space="preserve"> </v>
      </c>
      <c r="DA35" s="64" t="str">
        <f t="shared" si="29"/>
        <v xml:space="preserve"> </v>
      </c>
      <c r="DB35" s="65" t="str">
        <f>IF(CX35=0," ",VLOOKUP(CX35,PROTOKOL!$A:$E,5,))</f>
        <v xml:space="preserve"> </v>
      </c>
      <c r="DC35" s="82" t="str">
        <f t="shared" si="83"/>
        <v xml:space="preserve"> </v>
      </c>
      <c r="DD35" s="65">
        <f t="shared" si="84"/>
        <v>0</v>
      </c>
      <c r="DE35" s="82" t="str">
        <f t="shared" si="85"/>
        <v xml:space="preserve"> </v>
      </c>
      <c r="DF35" s="117"/>
      <c r="DG35" s="207">
        <v>5</v>
      </c>
      <c r="DH35" s="225">
        <v>5</v>
      </c>
      <c r="DI35" s="61" t="str">
        <f>IF(DK35=0," ",VLOOKUP(DK35,PROTOKOL!$A:$F,6))</f>
        <v xml:space="preserve"> </v>
      </c>
      <c r="DJ35" s="62"/>
      <c r="DK35" s="62"/>
      <c r="DL35" s="62"/>
      <c r="DM35" s="63" t="str">
        <f>IF(DK35=0," ",(VLOOKUP(DK35,PROTOKOL!$A$1:$E$28,2))*DL35)</f>
        <v xml:space="preserve"> </v>
      </c>
      <c r="DN35" s="64" t="str">
        <f t="shared" si="30"/>
        <v xml:space="preserve"> </v>
      </c>
      <c r="DO35" s="65" t="str">
        <f>IF(DK35=0," ",VLOOKUP(DK35,PROTOKOL!$A:$E,5,))</f>
        <v xml:space="preserve"> </v>
      </c>
      <c r="DP35" s="65"/>
      <c r="DQ35" s="82" t="str">
        <f t="shared" si="87"/>
        <v xml:space="preserve"> </v>
      </c>
      <c r="DR35" s="61" t="str">
        <f>IF(DT35=0," ",VLOOKUP(DT35,PROTOKOL!$A:$F,6))</f>
        <v xml:space="preserve"> </v>
      </c>
      <c r="DS35" s="66"/>
      <c r="DT35" s="66"/>
      <c r="DU35" s="62"/>
      <c r="DV35" s="63" t="str">
        <f>IF(DT35=0," ",(VLOOKUP(DT35,PROTOKOL!$A$1:$E$28,2))*DU35)</f>
        <v xml:space="preserve"> </v>
      </c>
      <c r="DW35" s="64" t="str">
        <f t="shared" si="31"/>
        <v xml:space="preserve"> </v>
      </c>
      <c r="DX35" s="65" t="str">
        <f>IF(DT35=0," ",VLOOKUP(DT35,PROTOKOL!$A:$E,5,))</f>
        <v xml:space="preserve"> </v>
      </c>
      <c r="DY35" s="82" t="str">
        <f t="shared" si="88"/>
        <v xml:space="preserve"> </v>
      </c>
      <c r="DZ35" s="65">
        <f t="shared" si="89"/>
        <v>0</v>
      </c>
      <c r="EA35" s="82" t="str">
        <f t="shared" si="90"/>
        <v xml:space="preserve"> </v>
      </c>
      <c r="EB35" s="117"/>
      <c r="EC35" s="207">
        <v>5</v>
      </c>
      <c r="ED35" s="225">
        <v>5</v>
      </c>
      <c r="EE35" s="61" t="str">
        <f>IF(EG35=0," ",VLOOKUP(EG35,PROTOKOL!$A:$F,6))</f>
        <v xml:space="preserve"> </v>
      </c>
      <c r="EF35" s="62"/>
      <c r="EG35" s="62"/>
      <c r="EH35" s="62"/>
      <c r="EI35" s="63" t="str">
        <f>IF(EG35=0," ",(VLOOKUP(EG35,PROTOKOL!$A$1:$E$28,2))*EH35)</f>
        <v xml:space="preserve"> </v>
      </c>
      <c r="EJ35" s="64" t="str">
        <f t="shared" si="32"/>
        <v xml:space="preserve"> </v>
      </c>
      <c r="EK35" s="65" t="str">
        <f>IF(EG35=0," ",VLOOKUP(EG35,PROTOKOL!$A:$E,5,))</f>
        <v xml:space="preserve"> </v>
      </c>
      <c r="EL35" s="65"/>
      <c r="EM35" s="82" t="str">
        <f t="shared" si="92"/>
        <v xml:space="preserve"> </v>
      </c>
      <c r="EN35" s="61" t="str">
        <f>IF(EP35=0," ",VLOOKUP(EP35,PROTOKOL!$A:$F,6))</f>
        <v xml:space="preserve"> </v>
      </c>
      <c r="EO35" s="66"/>
      <c r="EP35" s="66"/>
      <c r="EQ35" s="62"/>
      <c r="ER35" s="63" t="str">
        <f>IF(EP35=0," ",(VLOOKUP(EP35,PROTOKOL!$A$1:$E$28,2))*EQ35)</f>
        <v xml:space="preserve"> </v>
      </c>
      <c r="ES35" s="64" t="str">
        <f t="shared" si="33"/>
        <v xml:space="preserve"> </v>
      </c>
      <c r="ET35" s="65" t="str">
        <f>IF(EP35=0," ",VLOOKUP(EP35,PROTOKOL!$A:$E,5,))</f>
        <v xml:space="preserve"> </v>
      </c>
      <c r="EU35" s="82" t="str">
        <f t="shared" si="93"/>
        <v xml:space="preserve"> </v>
      </c>
      <c r="EV35" s="65">
        <f t="shared" si="94"/>
        <v>0</v>
      </c>
      <c r="EW35" s="82" t="str">
        <f t="shared" si="95"/>
        <v xml:space="preserve"> </v>
      </c>
      <c r="EX35" s="117"/>
      <c r="EY35" s="207">
        <v>5</v>
      </c>
      <c r="EZ35" s="225">
        <v>5</v>
      </c>
      <c r="FA35" s="61" t="str">
        <f>IF(FC35=0," ",VLOOKUP(FC35,PROTOKOL!$A:$F,6))</f>
        <v xml:space="preserve"> </v>
      </c>
      <c r="FB35" s="62"/>
      <c r="FC35" s="62"/>
      <c r="FD35" s="62"/>
      <c r="FE35" s="63" t="str">
        <f>IF(FC35=0," ",(VLOOKUP(FC35,PROTOKOL!$A$1:$E$28,2))*FD35)</f>
        <v xml:space="preserve"> </v>
      </c>
      <c r="FF35" s="64" t="str">
        <f t="shared" si="34"/>
        <v xml:space="preserve"> </v>
      </c>
      <c r="FG35" s="65" t="str">
        <f>IF(FC35=0," ",VLOOKUP(FC35,PROTOKOL!$A:$E,5,))</f>
        <v xml:space="preserve"> </v>
      </c>
      <c r="FH35" s="65"/>
      <c r="FI35" s="82" t="str">
        <f t="shared" si="97"/>
        <v xml:space="preserve"> </v>
      </c>
      <c r="FJ35" s="61" t="str">
        <f>IF(FL35=0," ",VLOOKUP(FL35,PROTOKOL!$A:$F,6))</f>
        <v xml:space="preserve"> </v>
      </c>
      <c r="FK35" s="66"/>
      <c r="FL35" s="66"/>
      <c r="FM35" s="62"/>
      <c r="FN35" s="63" t="str">
        <f>IF(FL35=0," ",(VLOOKUP(FL35,PROTOKOL!$A$1:$E$28,2))*FM35)</f>
        <v xml:space="preserve"> </v>
      </c>
      <c r="FO35" s="64" t="str">
        <f t="shared" si="35"/>
        <v xml:space="preserve"> </v>
      </c>
      <c r="FP35" s="65" t="str">
        <f>IF(FL35=0," ",VLOOKUP(FL35,PROTOKOL!$A:$E,5,))</f>
        <v xml:space="preserve"> </v>
      </c>
      <c r="FQ35" s="82" t="str">
        <f t="shared" si="98"/>
        <v xml:space="preserve"> </v>
      </c>
      <c r="FR35" s="65">
        <f t="shared" si="99"/>
        <v>0</v>
      </c>
      <c r="FS35" s="82" t="str">
        <f t="shared" si="100"/>
        <v xml:space="preserve"> </v>
      </c>
      <c r="FT35" s="117"/>
      <c r="FU35" s="207">
        <v>5</v>
      </c>
      <c r="FV35" s="225">
        <v>5</v>
      </c>
      <c r="FW35" s="61" t="str">
        <f>IF(FY35=0," ",VLOOKUP(FY35,PROTOKOL!$A:$F,6))</f>
        <v xml:space="preserve"> </v>
      </c>
      <c r="FX35" s="62"/>
      <c r="FY35" s="62"/>
      <c r="FZ35" s="62"/>
      <c r="GA35" s="63" t="str">
        <f>IF(FY35=0," ",(VLOOKUP(FY35,PROTOKOL!$A$1:$E$28,2))*FZ35)</f>
        <v xml:space="preserve"> </v>
      </c>
      <c r="GB35" s="64" t="str">
        <f t="shared" si="36"/>
        <v xml:space="preserve"> </v>
      </c>
      <c r="GC35" s="65" t="str">
        <f>IF(FY35=0," ",VLOOKUP(FY35,PROTOKOL!$A:$E,5,))</f>
        <v xml:space="preserve"> </v>
      </c>
      <c r="GD35" s="65"/>
      <c r="GE35" s="82" t="str">
        <f t="shared" si="102"/>
        <v xml:space="preserve"> </v>
      </c>
      <c r="GF35" s="61" t="str">
        <f>IF(GH35=0," ",VLOOKUP(GH35,PROTOKOL!$A:$F,6))</f>
        <v xml:space="preserve"> </v>
      </c>
      <c r="GG35" s="66"/>
      <c r="GH35" s="66"/>
      <c r="GI35" s="62"/>
      <c r="GJ35" s="63" t="str">
        <f>IF(GH35=0," ",(VLOOKUP(GH35,PROTOKOL!$A$1:$E$28,2))*GI35)</f>
        <v xml:space="preserve"> </v>
      </c>
      <c r="GK35" s="64" t="str">
        <f t="shared" si="37"/>
        <v xml:space="preserve"> </v>
      </c>
      <c r="GL35" s="65" t="str">
        <f>IF(GH35=0," ",VLOOKUP(GH35,PROTOKOL!$A:$E,5,))</f>
        <v xml:space="preserve"> </v>
      </c>
      <c r="GM35" s="82" t="str">
        <f t="shared" si="103"/>
        <v xml:space="preserve"> </v>
      </c>
      <c r="GN35" s="65">
        <f t="shared" si="104"/>
        <v>0</v>
      </c>
      <c r="GO35" s="82" t="str">
        <f t="shared" si="105"/>
        <v xml:space="preserve"> </v>
      </c>
      <c r="GP35" s="117"/>
      <c r="GQ35" s="207">
        <v>5</v>
      </c>
      <c r="GR35" s="225">
        <v>5</v>
      </c>
      <c r="GS35" s="61" t="str">
        <f>IF(GU35=0," ",VLOOKUP(GU35,PROTOKOL!$A:$F,6))</f>
        <v xml:space="preserve"> </v>
      </c>
      <c r="GT35" s="62"/>
      <c r="GU35" s="62"/>
      <c r="GV35" s="62"/>
      <c r="GW35" s="63" t="str">
        <f>IF(GU35=0," ",(VLOOKUP(GU35,PROTOKOL!$A$1:$E$28,2))*GV35)</f>
        <v xml:space="preserve"> </v>
      </c>
      <c r="GX35" s="64" t="str">
        <f t="shared" si="38"/>
        <v xml:space="preserve"> </v>
      </c>
      <c r="GY35" s="65" t="str">
        <f>IF(GU35=0," ",VLOOKUP(GU35,PROTOKOL!$A:$E,5,))</f>
        <v xml:space="preserve"> </v>
      </c>
      <c r="GZ35" s="65"/>
      <c r="HA35" s="82" t="str">
        <f t="shared" si="107"/>
        <v xml:space="preserve"> </v>
      </c>
      <c r="HB35" s="61" t="str">
        <f>IF(HD35=0," ",VLOOKUP(HD35,PROTOKOL!$A:$F,6))</f>
        <v xml:space="preserve"> </v>
      </c>
      <c r="HC35" s="66"/>
      <c r="HD35" s="66"/>
      <c r="HE35" s="62"/>
      <c r="HF35" s="63" t="str">
        <f>IF(HD35=0," ",(VLOOKUP(HD35,PROTOKOL!$A$1:$E$28,2))*HE35)</f>
        <v xml:space="preserve"> </v>
      </c>
      <c r="HG35" s="64" t="str">
        <f t="shared" si="39"/>
        <v xml:space="preserve"> </v>
      </c>
      <c r="HH35" s="65" t="str">
        <f>IF(HD35=0," ",VLOOKUP(HD35,PROTOKOL!$A:$E,5,))</f>
        <v xml:space="preserve"> </v>
      </c>
      <c r="HI35" s="82" t="str">
        <f t="shared" si="108"/>
        <v xml:space="preserve"> </v>
      </c>
      <c r="HJ35" s="65">
        <f t="shared" si="109"/>
        <v>0</v>
      </c>
      <c r="HK35" s="82" t="str">
        <f t="shared" si="110"/>
        <v xml:space="preserve"> </v>
      </c>
      <c r="HL35" s="117"/>
      <c r="HM35" s="207">
        <v>5</v>
      </c>
      <c r="HN35" s="225">
        <v>5</v>
      </c>
      <c r="HO35" s="61" t="str">
        <f>IF(HQ35=0," ",VLOOKUP(HQ35,PROTOKOL!$A:$F,6))</f>
        <v xml:space="preserve"> </v>
      </c>
      <c r="HP35" s="62"/>
      <c r="HQ35" s="62"/>
      <c r="HR35" s="62"/>
      <c r="HS35" s="63" t="str">
        <f>IF(HQ35=0," ",(VLOOKUP(HQ35,PROTOKOL!$A$1:$E$28,2))*HR35)</f>
        <v xml:space="preserve"> </v>
      </c>
      <c r="HT35" s="64" t="str">
        <f t="shared" si="40"/>
        <v xml:space="preserve"> </v>
      </c>
      <c r="HU35" s="65" t="str">
        <f>IF(HQ35=0," ",VLOOKUP(HQ35,PROTOKOL!$A:$E,5,))</f>
        <v xml:space="preserve"> </v>
      </c>
      <c r="HV35" s="65"/>
      <c r="HW35" s="82" t="str">
        <f t="shared" si="112"/>
        <v xml:space="preserve"> </v>
      </c>
      <c r="HX35" s="61" t="str">
        <f>IF(HZ35=0," ",VLOOKUP(HZ35,PROTOKOL!$A:$F,6))</f>
        <v xml:space="preserve"> </v>
      </c>
      <c r="HY35" s="66"/>
      <c r="HZ35" s="66"/>
      <c r="IA35" s="62"/>
      <c r="IB35" s="63" t="str">
        <f>IF(HZ35=0," ",(VLOOKUP(HZ35,PROTOKOL!$A$1:$E$28,2))*IA35)</f>
        <v xml:space="preserve"> </v>
      </c>
      <c r="IC35" s="64" t="str">
        <f t="shared" si="41"/>
        <v xml:space="preserve"> </v>
      </c>
      <c r="ID35" s="65" t="str">
        <f>IF(HZ35=0," ",VLOOKUP(HZ35,PROTOKOL!$A:$E,5,))</f>
        <v xml:space="preserve"> </v>
      </c>
      <c r="IE35" s="82" t="str">
        <f t="shared" si="113"/>
        <v xml:space="preserve"> </v>
      </c>
      <c r="IF35" s="65">
        <f t="shared" si="114"/>
        <v>0</v>
      </c>
      <c r="IG35" s="82" t="str">
        <f t="shared" si="115"/>
        <v xml:space="preserve"> </v>
      </c>
      <c r="IH35" s="117"/>
      <c r="II35" s="207">
        <v>5</v>
      </c>
      <c r="IJ35" s="225">
        <v>5</v>
      </c>
      <c r="IK35" s="61" t="str">
        <f>IF(IM35=0," ",VLOOKUP(IM35,PROTOKOL!$A:$F,6))</f>
        <v xml:space="preserve"> </v>
      </c>
      <c r="IL35" s="62"/>
      <c r="IM35" s="62"/>
      <c r="IN35" s="62"/>
      <c r="IO35" s="63" t="str">
        <f>IF(IM35=0," ",(VLOOKUP(IM35,PROTOKOL!$A$1:$E$28,2))*IN35)</f>
        <v xml:space="preserve"> </v>
      </c>
      <c r="IP35" s="64" t="str">
        <f t="shared" si="42"/>
        <v xml:space="preserve"> </v>
      </c>
      <c r="IQ35" s="65" t="str">
        <f>IF(IM35=0," ",VLOOKUP(IM35,PROTOKOL!$A:$E,5,))</f>
        <v xml:space="preserve"> </v>
      </c>
      <c r="IR35" s="65"/>
      <c r="IS35" s="82" t="str">
        <f t="shared" si="117"/>
        <v xml:space="preserve"> </v>
      </c>
      <c r="IT35" s="61" t="str">
        <f>IF(IV35=0," ",VLOOKUP(IV35,PROTOKOL!$A:$F,6))</f>
        <v xml:space="preserve"> </v>
      </c>
      <c r="IU35" s="66"/>
      <c r="IV35" s="66"/>
      <c r="IW35" s="62"/>
      <c r="IX35" s="63" t="str">
        <f>IF(IV35=0," ",(VLOOKUP(IV35,PROTOKOL!$A$1:$E$28,2))*IW35)</f>
        <v xml:space="preserve"> </v>
      </c>
      <c r="IY35" s="64" t="str">
        <f t="shared" si="43"/>
        <v xml:space="preserve"> </v>
      </c>
      <c r="IZ35" s="65" t="str">
        <f>IF(IV35=0," ",VLOOKUP(IV35,PROTOKOL!$A:$E,5,))</f>
        <v xml:space="preserve"> </v>
      </c>
      <c r="JA35" s="82" t="str">
        <f t="shared" si="118"/>
        <v xml:space="preserve"> </v>
      </c>
      <c r="JB35" s="65">
        <f t="shared" si="119"/>
        <v>0</v>
      </c>
      <c r="JC35" s="82" t="str">
        <f t="shared" si="120"/>
        <v xml:space="preserve"> </v>
      </c>
      <c r="JD35" s="117"/>
      <c r="JE35" s="207">
        <v>5</v>
      </c>
      <c r="JF35" s="225">
        <v>5</v>
      </c>
      <c r="JG35" s="61" t="str">
        <f>IF(JI35=0," ",VLOOKUP(JI35,PROTOKOL!$A:$F,6))</f>
        <v xml:space="preserve"> </v>
      </c>
      <c r="JH35" s="62"/>
      <c r="JI35" s="62"/>
      <c r="JJ35" s="62"/>
      <c r="JK35" s="63" t="str">
        <f>IF(JI35=0," ",(VLOOKUP(JI35,PROTOKOL!$A$1:$E$28,2))*JJ35)</f>
        <v xml:space="preserve"> </v>
      </c>
      <c r="JL35" s="64" t="str">
        <f t="shared" si="44"/>
        <v xml:space="preserve"> </v>
      </c>
      <c r="JM35" s="65" t="str">
        <f>IF(JI35=0," ",VLOOKUP(JI35,PROTOKOL!$A:$E,5,))</f>
        <v xml:space="preserve"> </v>
      </c>
      <c r="JN35" s="65"/>
      <c r="JO35" s="82" t="str">
        <f t="shared" si="122"/>
        <v xml:space="preserve"> </v>
      </c>
      <c r="JP35" s="61" t="str">
        <f>IF(JR35=0," ",VLOOKUP(JR35,PROTOKOL!$A:$F,6))</f>
        <v xml:space="preserve"> </v>
      </c>
      <c r="JQ35" s="66"/>
      <c r="JR35" s="66"/>
      <c r="JS35" s="62"/>
      <c r="JT35" s="63" t="str">
        <f>IF(JR35=0," ",(VLOOKUP(JR35,PROTOKOL!$A$1:$E$28,2))*JS35)</f>
        <v xml:space="preserve"> </v>
      </c>
      <c r="JU35" s="64" t="str">
        <f t="shared" si="45"/>
        <v xml:space="preserve"> </v>
      </c>
      <c r="JV35" s="65" t="str">
        <f>IF(JR35=0," ",VLOOKUP(JR35,PROTOKOL!$A:$E,5,))</f>
        <v xml:space="preserve"> </v>
      </c>
      <c r="JW35" s="82" t="str">
        <f t="shared" si="123"/>
        <v xml:space="preserve"> </v>
      </c>
      <c r="JX35" s="65">
        <f t="shared" si="124"/>
        <v>0</v>
      </c>
      <c r="JY35" s="82" t="str">
        <f t="shared" si="125"/>
        <v xml:space="preserve"> </v>
      </c>
      <c r="JZ35" s="117"/>
      <c r="KA35" s="207">
        <v>5</v>
      </c>
      <c r="KB35" s="225">
        <v>5</v>
      </c>
      <c r="KC35" s="61" t="str">
        <f>IF(KE35=0," ",VLOOKUP(KE35,PROTOKOL!$A:$F,6))</f>
        <v xml:space="preserve"> </v>
      </c>
      <c r="KD35" s="62"/>
      <c r="KE35" s="62"/>
      <c r="KF35" s="62"/>
      <c r="KG35" s="63" t="str">
        <f>IF(KE35=0," ",(VLOOKUP(KE35,PROTOKOL!$A$1:$E$28,2))*KF35)</f>
        <v xml:space="preserve"> </v>
      </c>
      <c r="KH35" s="64" t="str">
        <f t="shared" si="46"/>
        <v xml:space="preserve"> </v>
      </c>
      <c r="KI35" s="65" t="str">
        <f>IF(KE35=0," ",VLOOKUP(KE35,PROTOKOL!$A:$E,5,))</f>
        <v xml:space="preserve"> </v>
      </c>
      <c r="KJ35" s="65"/>
      <c r="KK35" s="82" t="str">
        <f t="shared" si="127"/>
        <v xml:space="preserve"> </v>
      </c>
      <c r="KL35" s="61" t="str">
        <f>IF(KN35=0," ",VLOOKUP(KN35,PROTOKOL!$A:$F,6))</f>
        <v xml:space="preserve"> </v>
      </c>
      <c r="KM35" s="66"/>
      <c r="KN35" s="66"/>
      <c r="KO35" s="62"/>
      <c r="KP35" s="63" t="str">
        <f>IF(KN35=0," ",(VLOOKUP(KN35,PROTOKOL!$A$1:$E$28,2))*KO35)</f>
        <v xml:space="preserve"> </v>
      </c>
      <c r="KQ35" s="64" t="str">
        <f t="shared" si="47"/>
        <v xml:space="preserve"> </v>
      </c>
      <c r="KR35" s="65" t="str">
        <f>IF(KN35=0," ",VLOOKUP(KN35,PROTOKOL!$A:$E,5,))</f>
        <v xml:space="preserve"> </v>
      </c>
      <c r="KS35" s="82" t="str">
        <f t="shared" si="128"/>
        <v xml:space="preserve"> </v>
      </c>
      <c r="KT35" s="65">
        <f t="shared" si="129"/>
        <v>0</v>
      </c>
      <c r="KU35" s="82" t="str">
        <f t="shared" si="130"/>
        <v xml:space="preserve"> </v>
      </c>
      <c r="KV35" s="117"/>
      <c r="KW35" s="207">
        <v>5</v>
      </c>
      <c r="KX35" s="225">
        <v>5</v>
      </c>
      <c r="KY35" s="61" t="str">
        <f>IF(LA35=0," ",VLOOKUP(LA35,PROTOKOL!$A:$F,6))</f>
        <v xml:space="preserve"> </v>
      </c>
      <c r="KZ35" s="62"/>
      <c r="LA35" s="62"/>
      <c r="LB35" s="62"/>
      <c r="LC35" s="63" t="str">
        <f>IF(LA35=0," ",(VLOOKUP(LA35,PROTOKOL!$A$1:$E$28,2))*LB35)</f>
        <v xml:space="preserve"> </v>
      </c>
      <c r="LD35" s="64" t="str">
        <f t="shared" si="48"/>
        <v xml:space="preserve"> </v>
      </c>
      <c r="LE35" s="65" t="str">
        <f>IF(LA35=0," ",VLOOKUP(LA35,PROTOKOL!$A:$E,5,))</f>
        <v xml:space="preserve"> </v>
      </c>
      <c r="LF35" s="65"/>
      <c r="LG35" s="82" t="str">
        <f t="shared" si="132"/>
        <v xml:space="preserve"> </v>
      </c>
      <c r="LH35" s="61" t="str">
        <f>IF(LJ35=0," ",VLOOKUP(LJ35,PROTOKOL!$A:$F,6))</f>
        <v xml:space="preserve"> </v>
      </c>
      <c r="LI35" s="66"/>
      <c r="LJ35" s="66"/>
      <c r="LK35" s="62"/>
      <c r="LL35" s="63" t="str">
        <f>IF(LJ35=0," ",(VLOOKUP(LJ35,PROTOKOL!$A$1:$E$28,2))*LK35)</f>
        <v xml:space="preserve"> </v>
      </c>
      <c r="LM35" s="64" t="str">
        <f t="shared" si="49"/>
        <v xml:space="preserve"> </v>
      </c>
      <c r="LN35" s="65" t="str">
        <f>IF(LJ35=0," ",VLOOKUP(LJ35,PROTOKOL!$A:$E,5,))</f>
        <v xml:space="preserve"> </v>
      </c>
      <c r="LO35" s="82" t="str">
        <f t="shared" si="133"/>
        <v xml:space="preserve"> </v>
      </c>
      <c r="LP35" s="65">
        <f t="shared" si="134"/>
        <v>0</v>
      </c>
      <c r="LQ35" s="82" t="str">
        <f t="shared" si="135"/>
        <v xml:space="preserve"> </v>
      </c>
      <c r="LR35" s="117"/>
      <c r="LS35" s="207">
        <v>5</v>
      </c>
      <c r="LT35" s="225">
        <v>5</v>
      </c>
      <c r="LU35" s="61" t="str">
        <f>IF(LW35=0," ",VLOOKUP(LW35,PROTOKOL!$A:$F,6))</f>
        <v xml:space="preserve"> </v>
      </c>
      <c r="LV35" s="62"/>
      <c r="LW35" s="62"/>
      <c r="LX35" s="62"/>
      <c r="LY35" s="63" t="str">
        <f>IF(LW35=0," ",(VLOOKUP(LW35,PROTOKOL!$A$1:$E$28,2))*LX35)</f>
        <v xml:space="preserve"> </v>
      </c>
      <c r="LZ35" s="64" t="str">
        <f t="shared" si="50"/>
        <v xml:space="preserve"> </v>
      </c>
      <c r="MA35" s="65" t="str">
        <f>IF(LW35=0," ",VLOOKUP(LW35,PROTOKOL!$A:$E,5,))</f>
        <v xml:space="preserve"> </v>
      </c>
      <c r="MB35" s="65"/>
      <c r="MC35" s="82" t="str">
        <f t="shared" si="137"/>
        <v xml:space="preserve"> </v>
      </c>
      <c r="MD35" s="61" t="str">
        <f>IF(MF35=0," ",VLOOKUP(MF35,PROTOKOL!$A:$F,6))</f>
        <v xml:space="preserve"> </v>
      </c>
      <c r="ME35" s="66"/>
      <c r="MF35" s="66"/>
      <c r="MG35" s="62"/>
      <c r="MH35" s="63" t="str">
        <f>IF(MF35=0," ",(VLOOKUP(MF35,PROTOKOL!$A$1:$E$28,2))*MG35)</f>
        <v xml:space="preserve"> </v>
      </c>
      <c r="MI35" s="64" t="str">
        <f t="shared" si="51"/>
        <v xml:space="preserve"> </v>
      </c>
      <c r="MJ35" s="65" t="str">
        <f>IF(MF35=0," ",VLOOKUP(MF35,PROTOKOL!$A:$E,5,))</f>
        <v xml:space="preserve"> </v>
      </c>
      <c r="MK35" s="82" t="str">
        <f t="shared" si="138"/>
        <v xml:space="preserve"> </v>
      </c>
      <c r="ML35" s="65">
        <f t="shared" si="139"/>
        <v>0</v>
      </c>
      <c r="MM35" s="82" t="str">
        <f t="shared" si="140"/>
        <v xml:space="preserve"> </v>
      </c>
      <c r="MN35" s="117"/>
      <c r="MO35" s="207">
        <v>5</v>
      </c>
      <c r="MP35" s="225">
        <v>5</v>
      </c>
      <c r="MQ35" s="61" t="str">
        <f>IF(MS35=0," ",VLOOKUP(MS35,PROTOKOL!$A:$F,6))</f>
        <v xml:space="preserve"> </v>
      </c>
      <c r="MR35" s="62"/>
      <c r="MS35" s="62"/>
      <c r="MT35" s="62"/>
      <c r="MU35" s="63" t="str">
        <f>IF(MS35=0," ",(VLOOKUP(MS35,PROTOKOL!$A$1:$E$28,2))*MT35)</f>
        <v xml:space="preserve"> </v>
      </c>
      <c r="MV35" s="64" t="str">
        <f t="shared" si="52"/>
        <v xml:space="preserve"> </v>
      </c>
      <c r="MW35" s="65" t="str">
        <f>IF(MS35=0," ",VLOOKUP(MS35,PROTOKOL!$A:$E,5,))</f>
        <v xml:space="preserve"> </v>
      </c>
      <c r="MX35" s="65"/>
      <c r="MY35" s="82" t="str">
        <f t="shared" si="142"/>
        <v xml:space="preserve"> </v>
      </c>
      <c r="MZ35" s="61" t="str">
        <f>IF(NB35=0," ",VLOOKUP(NB35,PROTOKOL!$A:$F,6))</f>
        <v xml:space="preserve"> </v>
      </c>
      <c r="NA35" s="66"/>
      <c r="NB35" s="66"/>
      <c r="NC35" s="62"/>
      <c r="ND35" s="63" t="str">
        <f>IF(NB35=0," ",(VLOOKUP(NB35,PROTOKOL!$A$1:$E$28,2))*NC35)</f>
        <v xml:space="preserve"> </v>
      </c>
      <c r="NE35" s="64" t="str">
        <f t="shared" si="53"/>
        <v xml:space="preserve"> </v>
      </c>
      <c r="NF35" s="65" t="str">
        <f>IF(NB35=0," ",VLOOKUP(NB35,PROTOKOL!$A:$E,5,))</f>
        <v xml:space="preserve"> </v>
      </c>
      <c r="NG35" s="82" t="str">
        <f t="shared" si="143"/>
        <v xml:space="preserve"> </v>
      </c>
      <c r="NH35" s="65">
        <f t="shared" si="144"/>
        <v>0</v>
      </c>
      <c r="NI35" s="82" t="str">
        <f t="shared" si="145"/>
        <v xml:space="preserve"> </v>
      </c>
      <c r="NJ35" s="117"/>
      <c r="NK35" s="207">
        <v>5</v>
      </c>
      <c r="NL35" s="225">
        <v>5</v>
      </c>
      <c r="NM35" s="61" t="str">
        <f>IF(NO35=0," ",VLOOKUP(NO35,PROTOKOL!$A:$F,6))</f>
        <v xml:space="preserve"> </v>
      </c>
      <c r="NN35" s="62"/>
      <c r="NO35" s="62"/>
      <c r="NP35" s="62"/>
      <c r="NQ35" s="63" t="str">
        <f>IF(NO35=0," ",(VLOOKUP(NO35,PROTOKOL!$A$1:$E$28,2))*NP35)</f>
        <v xml:space="preserve"> </v>
      </c>
      <c r="NR35" s="64" t="str">
        <f t="shared" si="54"/>
        <v xml:space="preserve"> </v>
      </c>
      <c r="NS35" s="65" t="str">
        <f>IF(NO35=0," ",VLOOKUP(NO35,PROTOKOL!$A:$E,5,))</f>
        <v xml:space="preserve"> </v>
      </c>
      <c r="NT35" s="65"/>
      <c r="NU35" s="82" t="str">
        <f t="shared" si="147"/>
        <v xml:space="preserve"> </v>
      </c>
      <c r="NV35" s="61" t="str">
        <f>IF(NX35=0," ",VLOOKUP(NX35,PROTOKOL!$A:$F,6))</f>
        <v xml:space="preserve"> </v>
      </c>
      <c r="NW35" s="66"/>
      <c r="NX35" s="66"/>
      <c r="NY35" s="62"/>
      <c r="NZ35" s="63" t="str">
        <f>IF(NX35=0," ",(VLOOKUP(NX35,PROTOKOL!$A$1:$E$28,2))*NY35)</f>
        <v xml:space="preserve"> </v>
      </c>
      <c r="OA35" s="64" t="str">
        <f t="shared" si="55"/>
        <v xml:space="preserve"> </v>
      </c>
      <c r="OB35" s="65" t="str">
        <f>IF(NX35=0," ",VLOOKUP(NX35,PROTOKOL!$A:$E,5,))</f>
        <v xml:space="preserve"> </v>
      </c>
      <c r="OC35" s="82" t="str">
        <f t="shared" si="148"/>
        <v xml:space="preserve"> </v>
      </c>
      <c r="OD35" s="65">
        <f t="shared" si="149"/>
        <v>0</v>
      </c>
      <c r="OE35" s="82" t="str">
        <f t="shared" si="150"/>
        <v xml:space="preserve"> </v>
      </c>
      <c r="OF35" s="117"/>
      <c r="OG35" s="207">
        <v>5</v>
      </c>
      <c r="OH35" s="225">
        <v>5</v>
      </c>
      <c r="OI35" s="61" t="str">
        <f>IF(OK35=0," ",VLOOKUP(OK35,PROTOKOL!$A:$F,6))</f>
        <v xml:space="preserve"> </v>
      </c>
      <c r="OJ35" s="62"/>
      <c r="OK35" s="62"/>
      <c r="OL35" s="62"/>
      <c r="OM35" s="63" t="str">
        <f>IF(OK35=0," ",(VLOOKUP(OK35,PROTOKOL!$A$1:$E$28,2))*OL35)</f>
        <v xml:space="preserve"> </v>
      </c>
      <c r="ON35" s="64" t="str">
        <f t="shared" si="56"/>
        <v xml:space="preserve"> </v>
      </c>
      <c r="OO35" s="65" t="str">
        <f>IF(OK35=0," ",VLOOKUP(OK35,PROTOKOL!$A:$E,5,))</f>
        <v xml:space="preserve"> </v>
      </c>
      <c r="OP35" s="65"/>
      <c r="OQ35" s="82" t="str">
        <f t="shared" si="152"/>
        <v xml:space="preserve"> </v>
      </c>
      <c r="OR35" s="61" t="str">
        <f>IF(OT35=0," ",VLOOKUP(OT35,PROTOKOL!$A:$F,6))</f>
        <v xml:space="preserve"> </v>
      </c>
      <c r="OS35" s="66"/>
      <c r="OT35" s="66"/>
      <c r="OU35" s="62"/>
      <c r="OV35" s="63" t="str">
        <f>IF(OT35=0," ",(VLOOKUP(OT35,PROTOKOL!$A$1:$E$28,2))*OU35)</f>
        <v xml:space="preserve"> </v>
      </c>
      <c r="OW35" s="64" t="str">
        <f t="shared" si="57"/>
        <v xml:space="preserve"> </v>
      </c>
      <c r="OX35" s="65" t="str">
        <f>IF(OT35=0," ",VLOOKUP(OT35,PROTOKOL!$A:$E,5,))</f>
        <v xml:space="preserve"> </v>
      </c>
      <c r="OY35" s="82" t="str">
        <f t="shared" si="153"/>
        <v xml:space="preserve"> </v>
      </c>
      <c r="OZ35" s="65">
        <f t="shared" si="154"/>
        <v>0</v>
      </c>
      <c r="PA35" s="82" t="str">
        <f t="shared" si="155"/>
        <v xml:space="preserve"> </v>
      </c>
      <c r="PB35" s="117"/>
      <c r="PC35" s="207">
        <v>5</v>
      </c>
      <c r="PD35" s="225">
        <v>5</v>
      </c>
      <c r="PE35" s="61" t="str">
        <f>IF(PG35=0," ",VLOOKUP(PG35,PROTOKOL!$A:$F,6))</f>
        <v xml:space="preserve"> </v>
      </c>
      <c r="PF35" s="62"/>
      <c r="PG35" s="62"/>
      <c r="PH35" s="62"/>
      <c r="PI35" s="63" t="str">
        <f>IF(PG35=0," ",(VLOOKUP(PG35,PROTOKOL!$A$1:$E$28,2))*PH35)</f>
        <v xml:space="preserve"> </v>
      </c>
      <c r="PJ35" s="64" t="str">
        <f t="shared" si="58"/>
        <v xml:space="preserve"> </v>
      </c>
      <c r="PK35" s="65" t="str">
        <f>IF(PG35=0," ",VLOOKUP(PG35,PROTOKOL!$A:$E,5,))</f>
        <v xml:space="preserve"> </v>
      </c>
      <c r="PL35" s="65"/>
      <c r="PM35" s="82" t="str">
        <f t="shared" si="157"/>
        <v xml:space="preserve"> </v>
      </c>
      <c r="PN35" s="61" t="str">
        <f>IF(PP35=0," ",VLOOKUP(PP35,PROTOKOL!$A:$F,6))</f>
        <v xml:space="preserve"> </v>
      </c>
      <c r="PO35" s="66"/>
      <c r="PP35" s="66"/>
      <c r="PQ35" s="62"/>
      <c r="PR35" s="63" t="str">
        <f>IF(PP35=0," ",(VLOOKUP(PP35,PROTOKOL!$A$1:$E$28,2))*PQ35)</f>
        <v xml:space="preserve"> </v>
      </c>
      <c r="PS35" s="64" t="str">
        <f t="shared" si="59"/>
        <v xml:space="preserve"> </v>
      </c>
      <c r="PT35" s="65" t="str">
        <f>IF(PP35=0," ",VLOOKUP(PP35,PROTOKOL!$A:$E,5,))</f>
        <v xml:space="preserve"> </v>
      </c>
      <c r="PU35" s="82" t="str">
        <f t="shared" si="158"/>
        <v xml:space="preserve"> </v>
      </c>
      <c r="PV35" s="65">
        <f t="shared" si="159"/>
        <v>0</v>
      </c>
      <c r="PW35" s="82" t="str">
        <f t="shared" si="160"/>
        <v xml:space="preserve"> </v>
      </c>
      <c r="PX35" s="117"/>
      <c r="PY35" s="207">
        <v>5</v>
      </c>
      <c r="PZ35" s="225">
        <v>5</v>
      </c>
      <c r="QA35" s="61" t="str">
        <f>IF(QC35=0," ",VLOOKUP(QC35,PROTOKOL!$A:$F,6))</f>
        <v xml:space="preserve"> </v>
      </c>
      <c r="QB35" s="62"/>
      <c r="QC35" s="62"/>
      <c r="QD35" s="62"/>
      <c r="QE35" s="63" t="str">
        <f>IF(QC35=0," ",(VLOOKUP(QC35,PROTOKOL!$A$1:$E$28,2))*QD35)</f>
        <v xml:space="preserve"> </v>
      </c>
      <c r="QF35" s="64" t="str">
        <f t="shared" si="60"/>
        <v xml:space="preserve"> </v>
      </c>
      <c r="QG35" s="65" t="str">
        <f>IF(QC35=0," ",VLOOKUP(QC35,PROTOKOL!$A:$E,5,))</f>
        <v xml:space="preserve"> </v>
      </c>
      <c r="QH35" s="65"/>
      <c r="QI35" s="82" t="str">
        <f t="shared" si="162"/>
        <v xml:space="preserve"> </v>
      </c>
      <c r="QJ35" s="61" t="str">
        <f>IF(QL35=0," ",VLOOKUP(QL35,PROTOKOL!$A:$F,6))</f>
        <v xml:space="preserve"> </v>
      </c>
      <c r="QK35" s="66"/>
      <c r="QL35" s="66"/>
      <c r="QM35" s="62"/>
      <c r="QN35" s="63" t="str">
        <f>IF(QL35=0," ",(VLOOKUP(QL35,PROTOKOL!$A$1:$E$28,2))*QM35)</f>
        <v xml:space="preserve"> </v>
      </c>
      <c r="QO35" s="64" t="str">
        <f t="shared" si="61"/>
        <v xml:space="preserve"> </v>
      </c>
      <c r="QP35" s="65" t="str">
        <f>IF(QL35=0," ",VLOOKUP(QL35,PROTOKOL!$A:$E,5,))</f>
        <v xml:space="preserve"> </v>
      </c>
      <c r="QQ35" s="82" t="str">
        <f t="shared" si="163"/>
        <v xml:space="preserve"> </v>
      </c>
      <c r="QR35" s="65">
        <f t="shared" si="164"/>
        <v>0</v>
      </c>
      <c r="QS35" s="82" t="str">
        <f t="shared" si="165"/>
        <v xml:space="preserve"> </v>
      </c>
      <c r="QT35" s="117"/>
      <c r="QU35" s="207">
        <v>5</v>
      </c>
      <c r="QV35" s="225">
        <v>5</v>
      </c>
      <c r="QW35" s="61" t="str">
        <f>IF(QY35=0," ",VLOOKUP(QY35,PROTOKOL!$A:$F,6))</f>
        <v xml:space="preserve"> </v>
      </c>
      <c r="QX35" s="62"/>
      <c r="QY35" s="62"/>
      <c r="QZ35" s="62"/>
      <c r="RA35" s="63" t="str">
        <f>IF(QY35=0," ",(VLOOKUP(QY35,PROTOKOL!$A$1:$E$28,2))*QZ35)</f>
        <v xml:space="preserve"> </v>
      </c>
      <c r="RB35" s="64" t="str">
        <f t="shared" si="62"/>
        <v xml:space="preserve"> </v>
      </c>
      <c r="RC35" s="65" t="str">
        <f>IF(QY35=0," ",VLOOKUP(QY35,PROTOKOL!$A:$E,5,))</f>
        <v xml:space="preserve"> </v>
      </c>
      <c r="RD35" s="65"/>
      <c r="RE35" s="82" t="str">
        <f t="shared" si="167"/>
        <v xml:space="preserve"> </v>
      </c>
      <c r="RF35" s="61" t="str">
        <f>IF(RH35=0," ",VLOOKUP(RH35,PROTOKOL!$A:$F,6))</f>
        <v xml:space="preserve"> </v>
      </c>
      <c r="RG35" s="66"/>
      <c r="RH35" s="66"/>
      <c r="RI35" s="62"/>
      <c r="RJ35" s="63" t="str">
        <f>IF(RH35=0," ",(VLOOKUP(RH35,PROTOKOL!$A$1:$E$28,2))*RI35)</f>
        <v xml:space="preserve"> </v>
      </c>
      <c r="RK35" s="64" t="str">
        <f t="shared" si="63"/>
        <v xml:space="preserve"> </v>
      </c>
      <c r="RL35" s="65" t="str">
        <f>IF(RH35=0," ",VLOOKUP(RH35,PROTOKOL!$A:$E,5,))</f>
        <v xml:space="preserve"> </v>
      </c>
      <c r="RM35" s="82" t="str">
        <f t="shared" si="168"/>
        <v xml:space="preserve"> </v>
      </c>
      <c r="RN35" s="65">
        <f t="shared" si="169"/>
        <v>0</v>
      </c>
      <c r="RO35" s="82" t="str">
        <f t="shared" si="170"/>
        <v xml:space="preserve"> </v>
      </c>
      <c r="RP35" s="117"/>
    </row>
    <row r="36" spans="1:484" ht="15.6" thickBot="1">
      <c r="A36" s="208">
        <v>5</v>
      </c>
      <c r="B36" s="226"/>
      <c r="C36" s="61" t="str">
        <f>IF(E36=0," ",VLOOKUP(E36,PROTOKOL!$A:$F,6))</f>
        <v xml:space="preserve"> </v>
      </c>
      <c r="D36" s="62"/>
      <c r="E36" s="62"/>
      <c r="F36" s="62"/>
      <c r="G36" s="63" t="str">
        <f>IF(E36=0," ",(VLOOKUP(E36,PROTOKOL!$A$1:$E$28,2))*F36)</f>
        <v xml:space="preserve"> </v>
      </c>
      <c r="H36" s="64" t="str">
        <f t="shared" si="20"/>
        <v xml:space="preserve"> </v>
      </c>
      <c r="I36" s="65" t="str">
        <f>IF(E36=0," ",VLOOKUP(E36,PROTOKOL!$A:$E,5,))</f>
        <v xml:space="preserve"> </v>
      </c>
      <c r="J36" s="65"/>
      <c r="K36" s="82" t="str">
        <f t="shared" si="64"/>
        <v xml:space="preserve"> </v>
      </c>
      <c r="L36" s="61" t="str">
        <f>IF(N36=0," ",VLOOKUP(N36,PROTOKOL!$A:$F,6))</f>
        <v xml:space="preserve"> </v>
      </c>
      <c r="M36" s="66"/>
      <c r="N36" s="66"/>
      <c r="O36" s="62"/>
      <c r="P36" s="63" t="str">
        <f>IF(N36=0," ",(VLOOKUP(N36,PROTOKOL!$A$1:$E$28,2))*O36)</f>
        <v xml:space="preserve"> </v>
      </c>
      <c r="Q36" s="64" t="str">
        <f t="shared" si="21"/>
        <v xml:space="preserve"> </v>
      </c>
      <c r="R36" s="65" t="str">
        <f>IF(N36=0," ",VLOOKUP(N36,PROTOKOL!$A:$E,5,))</f>
        <v xml:space="preserve"> </v>
      </c>
      <c r="S36" s="82" t="str">
        <f t="shared" si="65"/>
        <v xml:space="preserve"> </v>
      </c>
      <c r="T36" s="65">
        <f t="shared" si="66"/>
        <v>0</v>
      </c>
      <c r="U36" s="82" t="str">
        <f t="shared" si="67"/>
        <v xml:space="preserve"> </v>
      </c>
      <c r="V36" s="185" t="str">
        <f>IF(F35+F36+F37=7.5,"ü","û")</f>
        <v>û</v>
      </c>
      <c r="W36" s="207">
        <v>5</v>
      </c>
      <c r="X36" s="226"/>
      <c r="Y36" s="61" t="str">
        <f>IF(AA36=0," ",VLOOKUP(AA36,PROTOKOL!$A:$F,6))</f>
        <v xml:space="preserve"> </v>
      </c>
      <c r="Z36" s="62"/>
      <c r="AA36" s="62"/>
      <c r="AB36" s="62"/>
      <c r="AC36" s="63" t="str">
        <f>IF(AA36=0," ",(VLOOKUP(AA36,PROTOKOL!$A$1:$E$28,2))*AB36)</f>
        <v xml:space="preserve"> </v>
      </c>
      <c r="AD36" s="64" t="str">
        <f t="shared" si="22"/>
        <v xml:space="preserve"> </v>
      </c>
      <c r="AE36" s="65" t="str">
        <f>IF(AA36=0," ",VLOOKUP(AA36,PROTOKOL!$A:$E,5,))</f>
        <v xml:space="preserve"> </v>
      </c>
      <c r="AF36" s="65"/>
      <c r="AG36" s="82" t="str">
        <f t="shared" si="68"/>
        <v xml:space="preserve"> </v>
      </c>
      <c r="AH36" s="61" t="str">
        <f>IF(AJ36=0," ",VLOOKUP(AJ36,PROTOKOL!$A:$F,6))</f>
        <v xml:space="preserve"> </v>
      </c>
      <c r="AI36" s="66"/>
      <c r="AJ36" s="66"/>
      <c r="AK36" s="62"/>
      <c r="AL36" s="63" t="str">
        <f>IF(AJ36=0," ",(VLOOKUP(AJ36,PROTOKOL!$A$1:$E$28,2))*AK36)</f>
        <v xml:space="preserve"> </v>
      </c>
      <c r="AM36" s="64" t="str">
        <f t="shared" si="23"/>
        <v xml:space="preserve"> </v>
      </c>
      <c r="AN36" s="65" t="str">
        <f>IF(AJ36=0," ",VLOOKUP(AJ36,PROTOKOL!$A:$E,5,))</f>
        <v xml:space="preserve"> </v>
      </c>
      <c r="AO36" s="82" t="str">
        <f t="shared" si="69"/>
        <v xml:space="preserve"> </v>
      </c>
      <c r="AP36" s="65">
        <f t="shared" si="70"/>
        <v>0</v>
      </c>
      <c r="AQ36" s="82" t="str">
        <f t="shared" si="71"/>
        <v xml:space="preserve"> </v>
      </c>
      <c r="AR36" s="185" t="str">
        <f>IF(AB35+AB36+AB37=7.5,"ü","û")</f>
        <v>û</v>
      </c>
      <c r="AS36" s="207">
        <v>5</v>
      </c>
      <c r="AT36" s="226"/>
      <c r="AU36" s="61" t="str">
        <f>IF(AW36=0," ",VLOOKUP(AW36,PROTOKOL!$A:$F,6))</f>
        <v xml:space="preserve"> </v>
      </c>
      <c r="AV36" s="62"/>
      <c r="AW36" s="62"/>
      <c r="AX36" s="62"/>
      <c r="AY36" s="63" t="str">
        <f>IF(AW36=0," ",(VLOOKUP(AW36,PROTOKOL!$A$1:$E$28,2))*AX36)</f>
        <v xml:space="preserve"> </v>
      </c>
      <c r="AZ36" s="64" t="str">
        <f t="shared" si="24"/>
        <v xml:space="preserve"> </v>
      </c>
      <c r="BA36" s="65" t="str">
        <f>IF(AW36=0," ",VLOOKUP(AW36,PROTOKOL!$A:$E,5,))</f>
        <v xml:space="preserve"> </v>
      </c>
      <c r="BB36" s="65"/>
      <c r="BC36" s="82" t="str">
        <f t="shared" si="72"/>
        <v xml:space="preserve"> </v>
      </c>
      <c r="BD36" s="61" t="str">
        <f>IF(BF36=0," ",VLOOKUP(BF36,PROTOKOL!$A:$F,6))</f>
        <v xml:space="preserve"> </v>
      </c>
      <c r="BE36" s="66"/>
      <c r="BF36" s="66"/>
      <c r="BG36" s="62"/>
      <c r="BH36" s="63" t="str">
        <f>IF(BF36=0," ",(VLOOKUP(BF36,PROTOKOL!$A$1:$E$28,2))*BG36)</f>
        <v xml:space="preserve"> </v>
      </c>
      <c r="BI36" s="64" t="str">
        <f t="shared" si="25"/>
        <v xml:space="preserve"> </v>
      </c>
      <c r="BJ36" s="65" t="str">
        <f>IF(BF36=0," ",VLOOKUP(BF36,PROTOKOL!$A:$E,5,))</f>
        <v xml:space="preserve"> </v>
      </c>
      <c r="BK36" s="82" t="str">
        <f t="shared" si="73"/>
        <v xml:space="preserve"> </v>
      </c>
      <c r="BL36" s="65">
        <f t="shared" si="74"/>
        <v>0</v>
      </c>
      <c r="BM36" s="82" t="str">
        <f t="shared" si="75"/>
        <v xml:space="preserve"> </v>
      </c>
      <c r="BN36" s="185" t="str">
        <f t="shared" ref="BN36" si="332">IF(AX35+AX36+AX37=7.5,"ü","û")</f>
        <v>û</v>
      </c>
      <c r="BO36" s="207">
        <v>5</v>
      </c>
      <c r="BP36" s="226"/>
      <c r="BQ36" s="61" t="str">
        <f>IF(BS36=0," ",VLOOKUP(BS36,PROTOKOL!$A:$F,6))</f>
        <v xml:space="preserve"> </v>
      </c>
      <c r="BR36" s="62"/>
      <c r="BS36" s="62"/>
      <c r="BT36" s="62"/>
      <c r="BU36" s="63" t="str">
        <f>IF(BS36=0," ",(VLOOKUP(BS36,PROTOKOL!$A$1:$E$28,2))*BT36)</f>
        <v xml:space="preserve"> </v>
      </c>
      <c r="BV36" s="64" t="str">
        <f t="shared" si="26"/>
        <v xml:space="preserve"> </v>
      </c>
      <c r="BW36" s="65" t="str">
        <f>IF(BS36=0," ",VLOOKUP(BS36,PROTOKOL!$A:$E,5,))</f>
        <v xml:space="preserve"> </v>
      </c>
      <c r="BX36" s="65"/>
      <c r="BY36" s="82" t="str">
        <f t="shared" si="77"/>
        <v xml:space="preserve"> </v>
      </c>
      <c r="BZ36" s="61" t="str">
        <f>IF(CB36=0," ",VLOOKUP(CB36,PROTOKOL!$A:$F,6))</f>
        <v xml:space="preserve"> </v>
      </c>
      <c r="CA36" s="66"/>
      <c r="CB36" s="66"/>
      <c r="CC36" s="62"/>
      <c r="CD36" s="63" t="str">
        <f>IF(CB36=0," ",(VLOOKUP(CB36,PROTOKOL!$A$1:$E$28,2))*CC36)</f>
        <v xml:space="preserve"> </v>
      </c>
      <c r="CE36" s="64" t="str">
        <f t="shared" si="27"/>
        <v xml:space="preserve"> </v>
      </c>
      <c r="CF36" s="65" t="str">
        <f>IF(CB36=0," ",VLOOKUP(CB36,PROTOKOL!$A:$E,5,))</f>
        <v xml:space="preserve"> </v>
      </c>
      <c r="CG36" s="82" t="str">
        <f t="shared" si="78"/>
        <v xml:space="preserve"> </v>
      </c>
      <c r="CH36" s="65">
        <f t="shared" si="79"/>
        <v>0</v>
      </c>
      <c r="CI36" s="82" t="str">
        <f t="shared" si="80"/>
        <v xml:space="preserve"> </v>
      </c>
      <c r="CJ36" s="185" t="str">
        <f t="shared" ref="CJ36" si="333">IF(BT35+BT36+BT37=7.5,"ü","û")</f>
        <v>û</v>
      </c>
      <c r="CK36" s="207">
        <v>5</v>
      </c>
      <c r="CL36" s="226"/>
      <c r="CM36" s="61" t="str">
        <f>IF(CO36=0," ",VLOOKUP(CO36,PROTOKOL!$A:$F,6))</f>
        <v xml:space="preserve"> </v>
      </c>
      <c r="CN36" s="62"/>
      <c r="CO36" s="62"/>
      <c r="CP36" s="62"/>
      <c r="CQ36" s="63" t="str">
        <f>IF(CO36=0," ",(VLOOKUP(CO36,PROTOKOL!$A$1:$E$28,2))*CP36)</f>
        <v xml:space="preserve"> </v>
      </c>
      <c r="CR36" s="64" t="str">
        <f t="shared" si="28"/>
        <v xml:space="preserve"> </v>
      </c>
      <c r="CS36" s="65" t="str">
        <f>IF(CO36=0," ",VLOOKUP(CO36,PROTOKOL!$A:$E,5,))</f>
        <v xml:space="preserve"> </v>
      </c>
      <c r="CT36" s="65"/>
      <c r="CU36" s="82" t="str">
        <f t="shared" si="82"/>
        <v xml:space="preserve"> </v>
      </c>
      <c r="CV36" s="61" t="str">
        <f>IF(CX36=0," ",VLOOKUP(CX36,PROTOKOL!$A:$F,6))</f>
        <v xml:space="preserve"> </v>
      </c>
      <c r="CW36" s="66"/>
      <c r="CX36" s="66"/>
      <c r="CY36" s="62"/>
      <c r="CZ36" s="63" t="str">
        <f>IF(CX36=0," ",(VLOOKUP(CX36,PROTOKOL!$A$1:$E$28,2))*CY36)</f>
        <v xml:space="preserve"> </v>
      </c>
      <c r="DA36" s="64" t="str">
        <f t="shared" si="29"/>
        <v xml:space="preserve"> </v>
      </c>
      <c r="DB36" s="65" t="str">
        <f>IF(CX36=0," ",VLOOKUP(CX36,PROTOKOL!$A:$E,5,))</f>
        <v xml:space="preserve"> </v>
      </c>
      <c r="DC36" s="82" t="str">
        <f t="shared" si="83"/>
        <v xml:space="preserve"> </v>
      </c>
      <c r="DD36" s="65">
        <f t="shared" si="84"/>
        <v>0</v>
      </c>
      <c r="DE36" s="82" t="str">
        <f t="shared" si="85"/>
        <v xml:space="preserve"> </v>
      </c>
      <c r="DF36" s="185" t="str">
        <f t="shared" ref="DF36" si="334">IF(CP35+CP36+CP37=7.5,"ü","û")</f>
        <v>û</v>
      </c>
      <c r="DG36" s="207">
        <v>5</v>
      </c>
      <c r="DH36" s="226"/>
      <c r="DI36" s="61" t="str">
        <f>IF(DK36=0," ",VLOOKUP(DK36,PROTOKOL!$A:$F,6))</f>
        <v xml:space="preserve"> </v>
      </c>
      <c r="DJ36" s="62"/>
      <c r="DK36" s="62"/>
      <c r="DL36" s="62"/>
      <c r="DM36" s="63" t="str">
        <f>IF(DK36=0," ",(VLOOKUP(DK36,PROTOKOL!$A$1:$E$28,2))*DL36)</f>
        <v xml:space="preserve"> </v>
      </c>
      <c r="DN36" s="64" t="str">
        <f t="shared" si="30"/>
        <v xml:space="preserve"> </v>
      </c>
      <c r="DO36" s="65" t="str">
        <f>IF(DK36=0," ",VLOOKUP(DK36,PROTOKOL!$A:$E,5,))</f>
        <v xml:space="preserve"> </v>
      </c>
      <c r="DP36" s="65"/>
      <c r="DQ36" s="82" t="str">
        <f t="shared" si="87"/>
        <v xml:space="preserve"> </v>
      </c>
      <c r="DR36" s="61" t="str">
        <f>IF(DT36=0," ",VLOOKUP(DT36,PROTOKOL!$A:$F,6))</f>
        <v xml:space="preserve"> </v>
      </c>
      <c r="DS36" s="66"/>
      <c r="DT36" s="66"/>
      <c r="DU36" s="62"/>
      <c r="DV36" s="63" t="str">
        <f>IF(DT36=0," ",(VLOOKUP(DT36,PROTOKOL!$A$1:$E$28,2))*DU36)</f>
        <v xml:space="preserve"> </v>
      </c>
      <c r="DW36" s="64" t="str">
        <f t="shared" si="31"/>
        <v xml:space="preserve"> </v>
      </c>
      <c r="DX36" s="65" t="str">
        <f>IF(DT36=0," ",VLOOKUP(DT36,PROTOKOL!$A:$E,5,))</f>
        <v xml:space="preserve"> </v>
      </c>
      <c r="DY36" s="82" t="str">
        <f t="shared" si="88"/>
        <v xml:space="preserve"> </v>
      </c>
      <c r="DZ36" s="65">
        <f t="shared" si="89"/>
        <v>0</v>
      </c>
      <c r="EA36" s="82" t="str">
        <f t="shared" si="90"/>
        <v xml:space="preserve"> </v>
      </c>
      <c r="EB36" s="185" t="str">
        <f t="shared" ref="EB36" si="335">IF(DL35+DL36+DL37=7.5,"ü","û")</f>
        <v>û</v>
      </c>
      <c r="EC36" s="207">
        <v>5</v>
      </c>
      <c r="ED36" s="226"/>
      <c r="EE36" s="61" t="str">
        <f>IF(EG36=0," ",VLOOKUP(EG36,PROTOKOL!$A:$F,6))</f>
        <v xml:space="preserve"> </v>
      </c>
      <c r="EF36" s="62"/>
      <c r="EG36" s="62"/>
      <c r="EH36" s="62"/>
      <c r="EI36" s="63" t="str">
        <f>IF(EG36=0," ",(VLOOKUP(EG36,PROTOKOL!$A$1:$E$28,2))*EH36)</f>
        <v xml:space="preserve"> </v>
      </c>
      <c r="EJ36" s="64" t="str">
        <f t="shared" si="32"/>
        <v xml:space="preserve"> </v>
      </c>
      <c r="EK36" s="65" t="str">
        <f>IF(EG36=0," ",VLOOKUP(EG36,PROTOKOL!$A:$E,5,))</f>
        <v xml:space="preserve"> </v>
      </c>
      <c r="EL36" s="65"/>
      <c r="EM36" s="82" t="str">
        <f t="shared" si="92"/>
        <v xml:space="preserve"> </v>
      </c>
      <c r="EN36" s="61" t="str">
        <f>IF(EP36=0," ",VLOOKUP(EP36,PROTOKOL!$A:$F,6))</f>
        <v xml:space="preserve"> </v>
      </c>
      <c r="EO36" s="66"/>
      <c r="EP36" s="66"/>
      <c r="EQ36" s="62"/>
      <c r="ER36" s="63" t="str">
        <f>IF(EP36=0," ",(VLOOKUP(EP36,PROTOKOL!$A$1:$E$28,2))*EQ36)</f>
        <v xml:space="preserve"> </v>
      </c>
      <c r="ES36" s="64" t="str">
        <f t="shared" si="33"/>
        <v xml:space="preserve"> </v>
      </c>
      <c r="ET36" s="65" t="str">
        <f>IF(EP36=0," ",VLOOKUP(EP36,PROTOKOL!$A:$E,5,))</f>
        <v xml:space="preserve"> </v>
      </c>
      <c r="EU36" s="82" t="str">
        <f t="shared" si="93"/>
        <v xml:space="preserve"> </v>
      </c>
      <c r="EV36" s="65">
        <f t="shared" si="94"/>
        <v>0</v>
      </c>
      <c r="EW36" s="82" t="str">
        <f t="shared" si="95"/>
        <v xml:space="preserve"> </v>
      </c>
      <c r="EX36" s="185" t="str">
        <f t="shared" ref="EX36" si="336">IF(EH35+EH36+EH37=7.5,"ü","û")</f>
        <v>û</v>
      </c>
      <c r="EY36" s="207">
        <v>5</v>
      </c>
      <c r="EZ36" s="226"/>
      <c r="FA36" s="61" t="str">
        <f>IF(FC36=0," ",VLOOKUP(FC36,PROTOKOL!$A:$F,6))</f>
        <v xml:space="preserve"> </v>
      </c>
      <c r="FB36" s="62"/>
      <c r="FC36" s="62"/>
      <c r="FD36" s="62"/>
      <c r="FE36" s="63" t="str">
        <f>IF(FC36=0," ",(VLOOKUP(FC36,PROTOKOL!$A$1:$E$28,2))*FD36)</f>
        <v xml:space="preserve"> </v>
      </c>
      <c r="FF36" s="64" t="str">
        <f t="shared" si="34"/>
        <v xml:space="preserve"> </v>
      </c>
      <c r="FG36" s="65" t="str">
        <f>IF(FC36=0," ",VLOOKUP(FC36,PROTOKOL!$A:$E,5,))</f>
        <v xml:space="preserve"> </v>
      </c>
      <c r="FH36" s="65"/>
      <c r="FI36" s="82" t="str">
        <f t="shared" si="97"/>
        <v xml:space="preserve"> </v>
      </c>
      <c r="FJ36" s="61" t="str">
        <f>IF(FL36=0," ",VLOOKUP(FL36,PROTOKOL!$A:$F,6))</f>
        <v xml:space="preserve"> </v>
      </c>
      <c r="FK36" s="66"/>
      <c r="FL36" s="66"/>
      <c r="FM36" s="62"/>
      <c r="FN36" s="63" t="str">
        <f>IF(FL36=0," ",(VLOOKUP(FL36,PROTOKOL!$A$1:$E$28,2))*FM36)</f>
        <v xml:space="preserve"> </v>
      </c>
      <c r="FO36" s="64" t="str">
        <f t="shared" si="35"/>
        <v xml:space="preserve"> </v>
      </c>
      <c r="FP36" s="65" t="str">
        <f>IF(FL36=0," ",VLOOKUP(FL36,PROTOKOL!$A:$E,5,))</f>
        <v xml:space="preserve"> </v>
      </c>
      <c r="FQ36" s="82" t="str">
        <f t="shared" si="98"/>
        <v xml:space="preserve"> </v>
      </c>
      <c r="FR36" s="65">
        <f t="shared" si="99"/>
        <v>0</v>
      </c>
      <c r="FS36" s="82" t="str">
        <f t="shared" si="100"/>
        <v xml:space="preserve"> </v>
      </c>
      <c r="FT36" s="185" t="str">
        <f t="shared" ref="FT36" si="337">IF(FD35+FD36+FD37=7.5,"ü","û")</f>
        <v>û</v>
      </c>
      <c r="FU36" s="207">
        <v>5</v>
      </c>
      <c r="FV36" s="226"/>
      <c r="FW36" s="61" t="str">
        <f>IF(FY36=0," ",VLOOKUP(FY36,PROTOKOL!$A:$F,6))</f>
        <v xml:space="preserve"> </v>
      </c>
      <c r="FX36" s="62"/>
      <c r="FY36" s="62"/>
      <c r="FZ36" s="62"/>
      <c r="GA36" s="63" t="str">
        <f>IF(FY36=0," ",(VLOOKUP(FY36,PROTOKOL!$A$1:$E$28,2))*FZ36)</f>
        <v xml:space="preserve"> </v>
      </c>
      <c r="GB36" s="64" t="str">
        <f t="shared" si="36"/>
        <v xml:space="preserve"> </v>
      </c>
      <c r="GC36" s="65" t="str">
        <f>IF(FY36=0," ",VLOOKUP(FY36,PROTOKOL!$A:$E,5,))</f>
        <v xml:space="preserve"> </v>
      </c>
      <c r="GD36" s="65"/>
      <c r="GE36" s="82" t="str">
        <f t="shared" si="102"/>
        <v xml:space="preserve"> </v>
      </c>
      <c r="GF36" s="61" t="str">
        <f>IF(GH36=0," ",VLOOKUP(GH36,PROTOKOL!$A:$F,6))</f>
        <v xml:space="preserve"> </v>
      </c>
      <c r="GG36" s="66"/>
      <c r="GH36" s="66"/>
      <c r="GI36" s="62"/>
      <c r="GJ36" s="63" t="str">
        <f>IF(GH36=0," ",(VLOOKUP(GH36,PROTOKOL!$A$1:$E$28,2))*GI36)</f>
        <v xml:space="preserve"> </v>
      </c>
      <c r="GK36" s="64" t="str">
        <f t="shared" si="37"/>
        <v xml:space="preserve"> </v>
      </c>
      <c r="GL36" s="65" t="str">
        <f>IF(GH36=0," ",VLOOKUP(GH36,PROTOKOL!$A:$E,5,))</f>
        <v xml:space="preserve"> </v>
      </c>
      <c r="GM36" s="82" t="str">
        <f t="shared" si="103"/>
        <v xml:space="preserve"> </v>
      </c>
      <c r="GN36" s="65">
        <f t="shared" si="104"/>
        <v>0</v>
      </c>
      <c r="GO36" s="82" t="str">
        <f t="shared" si="105"/>
        <v xml:space="preserve"> </v>
      </c>
      <c r="GP36" s="185" t="str">
        <f t="shared" ref="GP36" si="338">IF(FZ35+FZ36+FZ37=7.5,"ü","û")</f>
        <v>û</v>
      </c>
      <c r="GQ36" s="207">
        <v>5</v>
      </c>
      <c r="GR36" s="226"/>
      <c r="GS36" s="61" t="str">
        <f>IF(GU36=0," ",VLOOKUP(GU36,PROTOKOL!$A:$F,6))</f>
        <v xml:space="preserve"> </v>
      </c>
      <c r="GT36" s="62"/>
      <c r="GU36" s="62"/>
      <c r="GV36" s="62"/>
      <c r="GW36" s="63" t="str">
        <f>IF(GU36=0," ",(VLOOKUP(GU36,PROTOKOL!$A$1:$E$28,2))*GV36)</f>
        <v xml:space="preserve"> </v>
      </c>
      <c r="GX36" s="64" t="str">
        <f t="shared" si="38"/>
        <v xml:space="preserve"> </v>
      </c>
      <c r="GY36" s="65" t="str">
        <f>IF(GU36=0," ",VLOOKUP(GU36,PROTOKOL!$A:$E,5,))</f>
        <v xml:space="preserve"> </v>
      </c>
      <c r="GZ36" s="65"/>
      <c r="HA36" s="82" t="str">
        <f t="shared" si="107"/>
        <v xml:space="preserve"> </v>
      </c>
      <c r="HB36" s="61" t="str">
        <f>IF(HD36=0," ",VLOOKUP(HD36,PROTOKOL!$A:$F,6))</f>
        <v xml:space="preserve"> </v>
      </c>
      <c r="HC36" s="66"/>
      <c r="HD36" s="66"/>
      <c r="HE36" s="62"/>
      <c r="HF36" s="63" t="str">
        <f>IF(HD36=0," ",(VLOOKUP(HD36,PROTOKOL!$A$1:$E$28,2))*HE36)</f>
        <v xml:space="preserve"> </v>
      </c>
      <c r="HG36" s="64" t="str">
        <f t="shared" si="39"/>
        <v xml:space="preserve"> </v>
      </c>
      <c r="HH36" s="65" t="str">
        <f>IF(HD36=0," ",VLOOKUP(HD36,PROTOKOL!$A:$E,5,))</f>
        <v xml:space="preserve"> </v>
      </c>
      <c r="HI36" s="82" t="str">
        <f t="shared" si="108"/>
        <v xml:space="preserve"> </v>
      </c>
      <c r="HJ36" s="65">
        <f t="shared" si="109"/>
        <v>0</v>
      </c>
      <c r="HK36" s="82" t="str">
        <f t="shared" si="110"/>
        <v xml:space="preserve"> </v>
      </c>
      <c r="HL36" s="185" t="str">
        <f t="shared" ref="HL36" si="339">IF(GV35+GV36+GV37=7.5,"ü","û")</f>
        <v>û</v>
      </c>
      <c r="HM36" s="207">
        <v>5</v>
      </c>
      <c r="HN36" s="226"/>
      <c r="HO36" s="61" t="str">
        <f>IF(HQ36=0," ",VLOOKUP(HQ36,PROTOKOL!$A:$F,6))</f>
        <v xml:space="preserve"> </v>
      </c>
      <c r="HP36" s="62"/>
      <c r="HQ36" s="62"/>
      <c r="HR36" s="62"/>
      <c r="HS36" s="63" t="str">
        <f>IF(HQ36=0," ",(VLOOKUP(HQ36,PROTOKOL!$A$1:$E$28,2))*HR36)</f>
        <v xml:space="preserve"> </v>
      </c>
      <c r="HT36" s="64" t="str">
        <f t="shared" si="40"/>
        <v xml:space="preserve"> </v>
      </c>
      <c r="HU36" s="65" t="str">
        <f>IF(HQ36=0," ",VLOOKUP(HQ36,PROTOKOL!$A:$E,5,))</f>
        <v xml:space="preserve"> </v>
      </c>
      <c r="HV36" s="65"/>
      <c r="HW36" s="82" t="str">
        <f t="shared" si="112"/>
        <v xml:space="preserve"> </v>
      </c>
      <c r="HX36" s="61" t="str">
        <f>IF(HZ36=0," ",VLOOKUP(HZ36,PROTOKOL!$A:$F,6))</f>
        <v xml:space="preserve"> </v>
      </c>
      <c r="HY36" s="66"/>
      <c r="HZ36" s="66"/>
      <c r="IA36" s="62"/>
      <c r="IB36" s="63" t="str">
        <f>IF(HZ36=0," ",(VLOOKUP(HZ36,PROTOKOL!$A$1:$E$28,2))*IA36)</f>
        <v xml:space="preserve"> </v>
      </c>
      <c r="IC36" s="64" t="str">
        <f t="shared" si="41"/>
        <v xml:space="preserve"> </v>
      </c>
      <c r="ID36" s="65" t="str">
        <f>IF(HZ36=0," ",VLOOKUP(HZ36,PROTOKOL!$A:$E,5,))</f>
        <v xml:space="preserve"> </v>
      </c>
      <c r="IE36" s="82" t="str">
        <f t="shared" si="113"/>
        <v xml:space="preserve"> </v>
      </c>
      <c r="IF36" s="65">
        <f t="shared" si="114"/>
        <v>0</v>
      </c>
      <c r="IG36" s="82" t="str">
        <f t="shared" si="115"/>
        <v xml:space="preserve"> </v>
      </c>
      <c r="IH36" s="185" t="str">
        <f t="shared" ref="IH36" si="340">IF(HR35+HR36+HR37=7.5,"ü","û")</f>
        <v>û</v>
      </c>
      <c r="II36" s="207">
        <v>5</v>
      </c>
      <c r="IJ36" s="226"/>
      <c r="IK36" s="61" t="str">
        <f>IF(IM36=0," ",VLOOKUP(IM36,PROTOKOL!$A:$F,6))</f>
        <v xml:space="preserve"> </v>
      </c>
      <c r="IL36" s="62"/>
      <c r="IM36" s="62"/>
      <c r="IN36" s="62"/>
      <c r="IO36" s="63" t="str">
        <f>IF(IM36=0," ",(VLOOKUP(IM36,PROTOKOL!$A$1:$E$28,2))*IN36)</f>
        <v xml:space="preserve"> </v>
      </c>
      <c r="IP36" s="64" t="str">
        <f t="shared" si="42"/>
        <v xml:space="preserve"> </v>
      </c>
      <c r="IQ36" s="65" t="str">
        <f>IF(IM36=0," ",VLOOKUP(IM36,PROTOKOL!$A:$E,5,))</f>
        <v xml:space="preserve"> </v>
      </c>
      <c r="IR36" s="65"/>
      <c r="IS36" s="82" t="str">
        <f t="shared" si="117"/>
        <v xml:space="preserve"> </v>
      </c>
      <c r="IT36" s="61" t="str">
        <f>IF(IV36=0," ",VLOOKUP(IV36,PROTOKOL!$A:$F,6))</f>
        <v xml:space="preserve"> </v>
      </c>
      <c r="IU36" s="66"/>
      <c r="IV36" s="66"/>
      <c r="IW36" s="62"/>
      <c r="IX36" s="63" t="str">
        <f>IF(IV36=0," ",(VLOOKUP(IV36,PROTOKOL!$A$1:$E$28,2))*IW36)</f>
        <v xml:space="preserve"> </v>
      </c>
      <c r="IY36" s="64" t="str">
        <f t="shared" si="43"/>
        <v xml:space="preserve"> </v>
      </c>
      <c r="IZ36" s="65" t="str">
        <f>IF(IV36=0," ",VLOOKUP(IV36,PROTOKOL!$A:$E,5,))</f>
        <v xml:space="preserve"> </v>
      </c>
      <c r="JA36" s="82" t="str">
        <f t="shared" si="118"/>
        <v xml:space="preserve"> </v>
      </c>
      <c r="JB36" s="65">
        <f t="shared" si="119"/>
        <v>0</v>
      </c>
      <c r="JC36" s="82" t="str">
        <f t="shared" si="120"/>
        <v xml:space="preserve"> </v>
      </c>
      <c r="JD36" s="185" t="str">
        <f t="shared" ref="JD36" si="341">IF(IN35+IN36+IN37=7.5,"ü","û")</f>
        <v>û</v>
      </c>
      <c r="JE36" s="207">
        <v>5</v>
      </c>
      <c r="JF36" s="226"/>
      <c r="JG36" s="61" t="str">
        <f>IF(JI36=0," ",VLOOKUP(JI36,PROTOKOL!$A:$F,6))</f>
        <v xml:space="preserve"> </v>
      </c>
      <c r="JH36" s="62"/>
      <c r="JI36" s="62"/>
      <c r="JJ36" s="62"/>
      <c r="JK36" s="63" t="str">
        <f>IF(JI36=0," ",(VLOOKUP(JI36,PROTOKOL!$A$1:$E$28,2))*JJ36)</f>
        <v xml:space="preserve"> </v>
      </c>
      <c r="JL36" s="64" t="str">
        <f t="shared" si="44"/>
        <v xml:space="preserve"> </v>
      </c>
      <c r="JM36" s="65" t="str">
        <f>IF(JI36=0," ",VLOOKUP(JI36,PROTOKOL!$A:$E,5,))</f>
        <v xml:space="preserve"> </v>
      </c>
      <c r="JN36" s="65"/>
      <c r="JO36" s="82" t="str">
        <f t="shared" si="122"/>
        <v xml:space="preserve"> </v>
      </c>
      <c r="JP36" s="61" t="str">
        <f>IF(JR36=0," ",VLOOKUP(JR36,PROTOKOL!$A:$F,6))</f>
        <v xml:space="preserve"> </v>
      </c>
      <c r="JQ36" s="66"/>
      <c r="JR36" s="66"/>
      <c r="JS36" s="62"/>
      <c r="JT36" s="63" t="str">
        <f>IF(JR36=0," ",(VLOOKUP(JR36,PROTOKOL!$A$1:$E$28,2))*JS36)</f>
        <v xml:space="preserve"> </v>
      </c>
      <c r="JU36" s="64" t="str">
        <f t="shared" si="45"/>
        <v xml:space="preserve"> </v>
      </c>
      <c r="JV36" s="65" t="str">
        <f>IF(JR36=0," ",VLOOKUP(JR36,PROTOKOL!$A:$E,5,))</f>
        <v xml:space="preserve"> </v>
      </c>
      <c r="JW36" s="82" t="str">
        <f t="shared" si="123"/>
        <v xml:space="preserve"> </v>
      </c>
      <c r="JX36" s="65">
        <f t="shared" si="124"/>
        <v>0</v>
      </c>
      <c r="JY36" s="82" t="str">
        <f t="shared" si="125"/>
        <v xml:space="preserve"> </v>
      </c>
      <c r="JZ36" s="185" t="str">
        <f t="shared" ref="JZ36" si="342">IF(JJ35+JJ36+JJ37=7.5,"ü","û")</f>
        <v>û</v>
      </c>
      <c r="KA36" s="207">
        <v>5</v>
      </c>
      <c r="KB36" s="226"/>
      <c r="KC36" s="61" t="str">
        <f>IF(KE36=0," ",VLOOKUP(KE36,PROTOKOL!$A:$F,6))</f>
        <v xml:space="preserve"> </v>
      </c>
      <c r="KD36" s="62"/>
      <c r="KE36" s="62"/>
      <c r="KF36" s="62"/>
      <c r="KG36" s="63" t="str">
        <f>IF(KE36=0," ",(VLOOKUP(KE36,PROTOKOL!$A$1:$E$28,2))*KF36)</f>
        <v xml:space="preserve"> </v>
      </c>
      <c r="KH36" s="64" t="str">
        <f t="shared" si="46"/>
        <v xml:space="preserve"> </v>
      </c>
      <c r="KI36" s="65" t="str">
        <f>IF(KE36=0," ",VLOOKUP(KE36,PROTOKOL!$A:$E,5,))</f>
        <v xml:space="preserve"> </v>
      </c>
      <c r="KJ36" s="65"/>
      <c r="KK36" s="82" t="str">
        <f t="shared" si="127"/>
        <v xml:space="preserve"> </v>
      </c>
      <c r="KL36" s="61" t="str">
        <f>IF(KN36=0," ",VLOOKUP(KN36,PROTOKOL!$A:$F,6))</f>
        <v xml:space="preserve"> </v>
      </c>
      <c r="KM36" s="66"/>
      <c r="KN36" s="66"/>
      <c r="KO36" s="62"/>
      <c r="KP36" s="63" t="str">
        <f>IF(KN36=0," ",(VLOOKUP(KN36,PROTOKOL!$A$1:$E$28,2))*KO36)</f>
        <v xml:space="preserve"> </v>
      </c>
      <c r="KQ36" s="64" t="str">
        <f t="shared" si="47"/>
        <v xml:space="preserve"> </v>
      </c>
      <c r="KR36" s="65" t="str">
        <f>IF(KN36=0," ",VLOOKUP(KN36,PROTOKOL!$A:$E,5,))</f>
        <v xml:space="preserve"> </v>
      </c>
      <c r="KS36" s="82" t="str">
        <f t="shared" si="128"/>
        <v xml:space="preserve"> </v>
      </c>
      <c r="KT36" s="65">
        <f t="shared" si="129"/>
        <v>0</v>
      </c>
      <c r="KU36" s="82" t="str">
        <f t="shared" si="130"/>
        <v xml:space="preserve"> </v>
      </c>
      <c r="KV36" s="185" t="str">
        <f t="shared" ref="KV36" si="343">IF(KF35+KF36+KF37=7.5,"ü","û")</f>
        <v>û</v>
      </c>
      <c r="KW36" s="207">
        <v>5</v>
      </c>
      <c r="KX36" s="226"/>
      <c r="KY36" s="61" t="str">
        <f>IF(LA36=0," ",VLOOKUP(LA36,PROTOKOL!$A:$F,6))</f>
        <v xml:space="preserve"> </v>
      </c>
      <c r="KZ36" s="62"/>
      <c r="LA36" s="62"/>
      <c r="LB36" s="62"/>
      <c r="LC36" s="63" t="str">
        <f>IF(LA36=0," ",(VLOOKUP(LA36,PROTOKOL!$A$1:$E$28,2))*LB36)</f>
        <v xml:space="preserve"> </v>
      </c>
      <c r="LD36" s="64" t="str">
        <f t="shared" si="48"/>
        <v xml:space="preserve"> </v>
      </c>
      <c r="LE36" s="65" t="str">
        <f>IF(LA36=0," ",VLOOKUP(LA36,PROTOKOL!$A:$E,5,))</f>
        <v xml:space="preserve"> </v>
      </c>
      <c r="LF36" s="65"/>
      <c r="LG36" s="82" t="str">
        <f t="shared" si="132"/>
        <v xml:space="preserve"> </v>
      </c>
      <c r="LH36" s="61" t="str">
        <f>IF(LJ36=0," ",VLOOKUP(LJ36,PROTOKOL!$A:$F,6))</f>
        <v xml:space="preserve"> </v>
      </c>
      <c r="LI36" s="66"/>
      <c r="LJ36" s="66"/>
      <c r="LK36" s="62"/>
      <c r="LL36" s="63" t="str">
        <f>IF(LJ36=0," ",(VLOOKUP(LJ36,PROTOKOL!$A$1:$E$28,2))*LK36)</f>
        <v xml:space="preserve"> </v>
      </c>
      <c r="LM36" s="64" t="str">
        <f t="shared" si="49"/>
        <v xml:space="preserve"> </v>
      </c>
      <c r="LN36" s="65" t="str">
        <f>IF(LJ36=0," ",VLOOKUP(LJ36,PROTOKOL!$A:$E,5,))</f>
        <v xml:space="preserve"> </v>
      </c>
      <c r="LO36" s="82" t="str">
        <f t="shared" si="133"/>
        <v xml:space="preserve"> </v>
      </c>
      <c r="LP36" s="65">
        <f t="shared" si="134"/>
        <v>0</v>
      </c>
      <c r="LQ36" s="82" t="str">
        <f t="shared" si="135"/>
        <v xml:space="preserve"> </v>
      </c>
      <c r="LR36" s="185" t="str">
        <f t="shared" ref="LR36" si="344">IF(LB35+LB36+LB37=7.5,"ü","û")</f>
        <v>û</v>
      </c>
      <c r="LS36" s="207">
        <v>5</v>
      </c>
      <c r="LT36" s="226"/>
      <c r="LU36" s="61" t="str">
        <f>IF(LW36=0," ",VLOOKUP(LW36,PROTOKOL!$A:$F,6))</f>
        <v xml:space="preserve"> </v>
      </c>
      <c r="LV36" s="62"/>
      <c r="LW36" s="62"/>
      <c r="LX36" s="62"/>
      <c r="LY36" s="63" t="str">
        <f>IF(LW36=0," ",(VLOOKUP(LW36,PROTOKOL!$A$1:$E$28,2))*LX36)</f>
        <v xml:space="preserve"> </v>
      </c>
      <c r="LZ36" s="64" t="str">
        <f t="shared" si="50"/>
        <v xml:space="preserve"> </v>
      </c>
      <c r="MA36" s="65" t="str">
        <f>IF(LW36=0," ",VLOOKUP(LW36,PROTOKOL!$A:$E,5,))</f>
        <v xml:space="preserve"> </v>
      </c>
      <c r="MB36" s="65"/>
      <c r="MC36" s="82" t="str">
        <f t="shared" si="137"/>
        <v xml:space="preserve"> </v>
      </c>
      <c r="MD36" s="61" t="str">
        <f>IF(MF36=0," ",VLOOKUP(MF36,PROTOKOL!$A:$F,6))</f>
        <v xml:space="preserve"> </v>
      </c>
      <c r="ME36" s="66"/>
      <c r="MF36" s="66"/>
      <c r="MG36" s="62"/>
      <c r="MH36" s="63" t="str">
        <f>IF(MF36=0," ",(VLOOKUP(MF36,PROTOKOL!$A$1:$E$28,2))*MG36)</f>
        <v xml:space="preserve"> </v>
      </c>
      <c r="MI36" s="64" t="str">
        <f t="shared" si="51"/>
        <v xml:space="preserve"> </v>
      </c>
      <c r="MJ36" s="65" t="str">
        <f>IF(MF36=0," ",VLOOKUP(MF36,PROTOKOL!$A:$E,5,))</f>
        <v xml:space="preserve"> </v>
      </c>
      <c r="MK36" s="82" t="str">
        <f t="shared" si="138"/>
        <v xml:space="preserve"> </v>
      </c>
      <c r="ML36" s="65">
        <f t="shared" si="139"/>
        <v>0</v>
      </c>
      <c r="MM36" s="82" t="str">
        <f t="shared" si="140"/>
        <v xml:space="preserve"> </v>
      </c>
      <c r="MN36" s="185" t="str">
        <f t="shared" ref="MN36" si="345">IF(LX35+LX36+LX37=7.5,"ü","û")</f>
        <v>û</v>
      </c>
      <c r="MO36" s="207">
        <v>5</v>
      </c>
      <c r="MP36" s="226"/>
      <c r="MQ36" s="61" t="str">
        <f>IF(MS36=0," ",VLOOKUP(MS36,PROTOKOL!$A:$F,6))</f>
        <v xml:space="preserve"> </v>
      </c>
      <c r="MR36" s="62"/>
      <c r="MS36" s="62"/>
      <c r="MT36" s="62"/>
      <c r="MU36" s="63" t="str">
        <f>IF(MS36=0," ",(VLOOKUP(MS36,PROTOKOL!$A$1:$E$28,2))*MT36)</f>
        <v xml:space="preserve"> </v>
      </c>
      <c r="MV36" s="64" t="str">
        <f t="shared" si="52"/>
        <v xml:space="preserve"> </v>
      </c>
      <c r="MW36" s="65" t="str">
        <f>IF(MS36=0," ",VLOOKUP(MS36,PROTOKOL!$A:$E,5,))</f>
        <v xml:space="preserve"> </v>
      </c>
      <c r="MX36" s="65"/>
      <c r="MY36" s="82" t="str">
        <f t="shared" si="142"/>
        <v xml:space="preserve"> </v>
      </c>
      <c r="MZ36" s="61" t="str">
        <f>IF(NB36=0," ",VLOOKUP(NB36,PROTOKOL!$A:$F,6))</f>
        <v xml:space="preserve"> </v>
      </c>
      <c r="NA36" s="66"/>
      <c r="NB36" s="66"/>
      <c r="NC36" s="62"/>
      <c r="ND36" s="63" t="str">
        <f>IF(NB36=0," ",(VLOOKUP(NB36,PROTOKOL!$A$1:$E$28,2))*NC36)</f>
        <v xml:space="preserve"> </v>
      </c>
      <c r="NE36" s="64" t="str">
        <f t="shared" si="53"/>
        <v xml:space="preserve"> </v>
      </c>
      <c r="NF36" s="65" t="str">
        <f>IF(NB36=0," ",VLOOKUP(NB36,PROTOKOL!$A:$E,5,))</f>
        <v xml:space="preserve"> </v>
      </c>
      <c r="NG36" s="82" t="str">
        <f t="shared" si="143"/>
        <v xml:space="preserve"> </v>
      </c>
      <c r="NH36" s="65">
        <f t="shared" si="144"/>
        <v>0</v>
      </c>
      <c r="NI36" s="82" t="str">
        <f t="shared" si="145"/>
        <v xml:space="preserve"> </v>
      </c>
      <c r="NJ36" s="185" t="str">
        <f t="shared" ref="NJ36" si="346">IF(MT35+MT36+MT37=7.5,"ü","û")</f>
        <v>û</v>
      </c>
      <c r="NK36" s="207">
        <v>5</v>
      </c>
      <c r="NL36" s="226"/>
      <c r="NM36" s="61" t="str">
        <f>IF(NO36=0," ",VLOOKUP(NO36,PROTOKOL!$A:$F,6))</f>
        <v xml:space="preserve"> </v>
      </c>
      <c r="NN36" s="62"/>
      <c r="NO36" s="62"/>
      <c r="NP36" s="62"/>
      <c r="NQ36" s="63" t="str">
        <f>IF(NO36=0," ",(VLOOKUP(NO36,PROTOKOL!$A$1:$E$28,2))*NP36)</f>
        <v xml:space="preserve"> </v>
      </c>
      <c r="NR36" s="64" t="str">
        <f t="shared" si="54"/>
        <v xml:space="preserve"> </v>
      </c>
      <c r="NS36" s="65" t="str">
        <f>IF(NO36=0," ",VLOOKUP(NO36,PROTOKOL!$A:$E,5,))</f>
        <v xml:space="preserve"> </v>
      </c>
      <c r="NT36" s="65"/>
      <c r="NU36" s="82" t="str">
        <f t="shared" si="147"/>
        <v xml:space="preserve"> </v>
      </c>
      <c r="NV36" s="61" t="str">
        <f>IF(NX36=0," ",VLOOKUP(NX36,PROTOKOL!$A:$F,6))</f>
        <v xml:space="preserve"> </v>
      </c>
      <c r="NW36" s="66"/>
      <c r="NX36" s="66"/>
      <c r="NY36" s="62"/>
      <c r="NZ36" s="63" t="str">
        <f>IF(NX36=0," ",(VLOOKUP(NX36,PROTOKOL!$A$1:$E$28,2))*NY36)</f>
        <v xml:space="preserve"> </v>
      </c>
      <c r="OA36" s="64" t="str">
        <f t="shared" si="55"/>
        <v xml:space="preserve"> </v>
      </c>
      <c r="OB36" s="65" t="str">
        <f>IF(NX36=0," ",VLOOKUP(NX36,PROTOKOL!$A:$E,5,))</f>
        <v xml:space="preserve"> </v>
      </c>
      <c r="OC36" s="82" t="str">
        <f t="shared" si="148"/>
        <v xml:space="preserve"> </v>
      </c>
      <c r="OD36" s="65">
        <f t="shared" si="149"/>
        <v>0</v>
      </c>
      <c r="OE36" s="82" t="str">
        <f t="shared" si="150"/>
        <v xml:space="preserve"> </v>
      </c>
      <c r="OF36" s="185" t="str">
        <f t="shared" ref="OF36" si="347">IF(NP35+NP36+NP37=7.5,"ü","û")</f>
        <v>û</v>
      </c>
      <c r="OG36" s="207">
        <v>5</v>
      </c>
      <c r="OH36" s="226"/>
      <c r="OI36" s="61" t="str">
        <f>IF(OK36=0," ",VLOOKUP(OK36,PROTOKOL!$A:$F,6))</f>
        <v xml:space="preserve"> </v>
      </c>
      <c r="OJ36" s="62"/>
      <c r="OK36" s="62"/>
      <c r="OL36" s="62"/>
      <c r="OM36" s="63" t="str">
        <f>IF(OK36=0," ",(VLOOKUP(OK36,PROTOKOL!$A$1:$E$28,2))*OL36)</f>
        <v xml:space="preserve"> </v>
      </c>
      <c r="ON36" s="64" t="str">
        <f t="shared" si="56"/>
        <v xml:space="preserve"> </v>
      </c>
      <c r="OO36" s="65" t="str">
        <f>IF(OK36=0," ",VLOOKUP(OK36,PROTOKOL!$A:$E,5,))</f>
        <v xml:space="preserve"> </v>
      </c>
      <c r="OP36" s="65"/>
      <c r="OQ36" s="82" t="str">
        <f t="shared" si="152"/>
        <v xml:space="preserve"> </v>
      </c>
      <c r="OR36" s="61" t="str">
        <f>IF(OT36=0," ",VLOOKUP(OT36,PROTOKOL!$A:$F,6))</f>
        <v xml:space="preserve"> </v>
      </c>
      <c r="OS36" s="66"/>
      <c r="OT36" s="66"/>
      <c r="OU36" s="62"/>
      <c r="OV36" s="63" t="str">
        <f>IF(OT36=0," ",(VLOOKUP(OT36,PROTOKOL!$A$1:$E$28,2))*OU36)</f>
        <v xml:space="preserve"> </v>
      </c>
      <c r="OW36" s="64" t="str">
        <f t="shared" si="57"/>
        <v xml:space="preserve"> </v>
      </c>
      <c r="OX36" s="65" t="str">
        <f>IF(OT36=0," ",VLOOKUP(OT36,PROTOKOL!$A:$E,5,))</f>
        <v xml:space="preserve"> </v>
      </c>
      <c r="OY36" s="82" t="str">
        <f t="shared" si="153"/>
        <v xml:space="preserve"> </v>
      </c>
      <c r="OZ36" s="65">
        <f t="shared" si="154"/>
        <v>0</v>
      </c>
      <c r="PA36" s="82" t="str">
        <f t="shared" si="155"/>
        <v xml:space="preserve"> </v>
      </c>
      <c r="PB36" s="185" t="str">
        <f t="shared" ref="PB36" si="348">IF(OL35+OL36+OL37=7.5,"ü","û")</f>
        <v>û</v>
      </c>
      <c r="PC36" s="207">
        <v>5</v>
      </c>
      <c r="PD36" s="226"/>
      <c r="PE36" s="61" t="str">
        <f>IF(PG36=0," ",VLOOKUP(PG36,PROTOKOL!$A:$F,6))</f>
        <v xml:space="preserve"> </v>
      </c>
      <c r="PF36" s="62"/>
      <c r="PG36" s="62"/>
      <c r="PH36" s="62"/>
      <c r="PI36" s="63" t="str">
        <f>IF(PG36=0," ",(VLOOKUP(PG36,PROTOKOL!$A$1:$E$28,2))*PH36)</f>
        <v xml:space="preserve"> </v>
      </c>
      <c r="PJ36" s="64" t="str">
        <f t="shared" si="58"/>
        <v xml:space="preserve"> </v>
      </c>
      <c r="PK36" s="65" t="str">
        <f>IF(PG36=0," ",VLOOKUP(PG36,PROTOKOL!$A:$E,5,))</f>
        <v xml:space="preserve"> </v>
      </c>
      <c r="PL36" s="65"/>
      <c r="PM36" s="82" t="str">
        <f t="shared" si="157"/>
        <v xml:space="preserve"> </v>
      </c>
      <c r="PN36" s="61" t="str">
        <f>IF(PP36=0," ",VLOOKUP(PP36,PROTOKOL!$A:$F,6))</f>
        <v xml:space="preserve"> </v>
      </c>
      <c r="PO36" s="66"/>
      <c r="PP36" s="66"/>
      <c r="PQ36" s="62"/>
      <c r="PR36" s="63" t="str">
        <f>IF(PP36=0," ",(VLOOKUP(PP36,PROTOKOL!$A$1:$E$28,2))*PQ36)</f>
        <v xml:space="preserve"> </v>
      </c>
      <c r="PS36" s="64" t="str">
        <f t="shared" si="59"/>
        <v xml:space="preserve"> </v>
      </c>
      <c r="PT36" s="65" t="str">
        <f>IF(PP36=0," ",VLOOKUP(PP36,PROTOKOL!$A:$E,5,))</f>
        <v xml:space="preserve"> </v>
      </c>
      <c r="PU36" s="82" t="str">
        <f t="shared" si="158"/>
        <v xml:space="preserve"> </v>
      </c>
      <c r="PV36" s="65">
        <f t="shared" si="159"/>
        <v>0</v>
      </c>
      <c r="PW36" s="82" t="str">
        <f t="shared" si="160"/>
        <v xml:space="preserve"> </v>
      </c>
      <c r="PX36" s="185" t="str">
        <f t="shared" ref="PX36" si="349">IF(PH35+PH36+PH37=7.5,"ü","û")</f>
        <v>û</v>
      </c>
      <c r="PY36" s="207">
        <v>5</v>
      </c>
      <c r="PZ36" s="226"/>
      <c r="QA36" s="61" t="str">
        <f>IF(QC36=0," ",VLOOKUP(QC36,PROTOKOL!$A:$F,6))</f>
        <v xml:space="preserve"> </v>
      </c>
      <c r="QB36" s="62"/>
      <c r="QC36" s="62"/>
      <c r="QD36" s="62"/>
      <c r="QE36" s="63" t="str">
        <f>IF(QC36=0," ",(VLOOKUP(QC36,PROTOKOL!$A$1:$E$28,2))*QD36)</f>
        <v xml:space="preserve"> </v>
      </c>
      <c r="QF36" s="64" t="str">
        <f t="shared" si="60"/>
        <v xml:space="preserve"> </v>
      </c>
      <c r="QG36" s="65" t="str">
        <f>IF(QC36=0," ",VLOOKUP(QC36,PROTOKOL!$A:$E,5,))</f>
        <v xml:space="preserve"> </v>
      </c>
      <c r="QH36" s="65"/>
      <c r="QI36" s="82" t="str">
        <f t="shared" si="162"/>
        <v xml:space="preserve"> </v>
      </c>
      <c r="QJ36" s="61" t="str">
        <f>IF(QL36=0," ",VLOOKUP(QL36,PROTOKOL!$A:$F,6))</f>
        <v xml:space="preserve"> </v>
      </c>
      <c r="QK36" s="66"/>
      <c r="QL36" s="66"/>
      <c r="QM36" s="62"/>
      <c r="QN36" s="63" t="str">
        <f>IF(QL36=0," ",(VLOOKUP(QL36,PROTOKOL!$A$1:$E$28,2))*QM36)</f>
        <v xml:space="preserve"> </v>
      </c>
      <c r="QO36" s="64" t="str">
        <f t="shared" si="61"/>
        <v xml:space="preserve"> </v>
      </c>
      <c r="QP36" s="65" t="str">
        <f>IF(QL36=0," ",VLOOKUP(QL36,PROTOKOL!$A:$E,5,))</f>
        <v xml:space="preserve"> </v>
      </c>
      <c r="QQ36" s="82" t="str">
        <f t="shared" si="163"/>
        <v xml:space="preserve"> </v>
      </c>
      <c r="QR36" s="65">
        <f t="shared" si="164"/>
        <v>0</v>
      </c>
      <c r="QS36" s="82" t="str">
        <f t="shared" si="165"/>
        <v xml:space="preserve"> </v>
      </c>
      <c r="QT36" s="185" t="str">
        <f t="shared" ref="QT36" si="350">IF(QD35+QD36+QD37=7.5,"ü","û")</f>
        <v>û</v>
      </c>
      <c r="QU36" s="207">
        <v>5</v>
      </c>
      <c r="QV36" s="226"/>
      <c r="QW36" s="61" t="str">
        <f>IF(QY36=0," ",VLOOKUP(QY36,PROTOKOL!$A:$F,6))</f>
        <v xml:space="preserve"> </v>
      </c>
      <c r="QX36" s="62"/>
      <c r="QY36" s="62"/>
      <c r="QZ36" s="62"/>
      <c r="RA36" s="63" t="str">
        <f>IF(QY36=0," ",(VLOOKUP(QY36,PROTOKOL!$A$1:$E$28,2))*QZ36)</f>
        <v xml:space="preserve"> </v>
      </c>
      <c r="RB36" s="64" t="str">
        <f t="shared" si="62"/>
        <v xml:space="preserve"> </v>
      </c>
      <c r="RC36" s="65" t="str">
        <f>IF(QY36=0," ",VLOOKUP(QY36,PROTOKOL!$A:$E,5,))</f>
        <v xml:space="preserve"> </v>
      </c>
      <c r="RD36" s="65"/>
      <c r="RE36" s="82" t="str">
        <f t="shared" si="167"/>
        <v xml:space="preserve"> </v>
      </c>
      <c r="RF36" s="61" t="str">
        <f>IF(RH36=0," ",VLOOKUP(RH36,PROTOKOL!$A:$F,6))</f>
        <v xml:space="preserve"> </v>
      </c>
      <c r="RG36" s="66"/>
      <c r="RH36" s="66"/>
      <c r="RI36" s="62"/>
      <c r="RJ36" s="63" t="str">
        <f>IF(RH36=0," ",(VLOOKUP(RH36,PROTOKOL!$A$1:$E$28,2))*RI36)</f>
        <v xml:space="preserve"> </v>
      </c>
      <c r="RK36" s="64" t="str">
        <f t="shared" si="63"/>
        <v xml:space="preserve"> </v>
      </c>
      <c r="RL36" s="65" t="str">
        <f>IF(RH36=0," ",VLOOKUP(RH36,PROTOKOL!$A:$E,5,))</f>
        <v xml:space="preserve"> </v>
      </c>
      <c r="RM36" s="82" t="str">
        <f t="shared" si="168"/>
        <v xml:space="preserve"> </v>
      </c>
      <c r="RN36" s="65">
        <f t="shared" si="169"/>
        <v>0</v>
      </c>
      <c r="RO36" s="82" t="str">
        <f t="shared" si="170"/>
        <v xml:space="preserve"> </v>
      </c>
      <c r="RP36" s="185" t="str">
        <f t="shared" ref="RP36" si="351">IF(QZ35+QZ36+QZ37=7.5,"ü","û")</f>
        <v>û</v>
      </c>
    </row>
    <row r="37" spans="1:484" ht="14.4" thickBot="1">
      <c r="A37" s="209">
        <v>5</v>
      </c>
      <c r="B37" s="226"/>
      <c r="C37" s="61" t="str">
        <f>IF(E37=0," ",VLOOKUP(E37,PROTOKOL!$A:$F,6))</f>
        <v xml:space="preserve"> </v>
      </c>
      <c r="D37" s="62"/>
      <c r="E37" s="62"/>
      <c r="F37" s="62"/>
      <c r="G37" s="63" t="str">
        <f>IF(E37=0," ",(VLOOKUP(E37,PROTOKOL!$A$1:$E$28,2))*F37)</f>
        <v xml:space="preserve"> </v>
      </c>
      <c r="H37" s="64" t="str">
        <f t="shared" si="20"/>
        <v xml:space="preserve"> </v>
      </c>
      <c r="I37" s="65" t="str">
        <f>IF(E37=0," ",VLOOKUP(E37,PROTOKOL!$A:$E,5,))</f>
        <v xml:space="preserve"> </v>
      </c>
      <c r="J37" s="65"/>
      <c r="K37" s="82" t="str">
        <f t="shared" si="64"/>
        <v xml:space="preserve"> </v>
      </c>
      <c r="L37" s="61" t="str">
        <f>IF(N37=0," ",VLOOKUP(N37,PROTOKOL!$A:$F,6))</f>
        <v xml:space="preserve"> </v>
      </c>
      <c r="M37" s="66"/>
      <c r="N37" s="66"/>
      <c r="O37" s="62"/>
      <c r="P37" s="63" t="str">
        <f>IF(N37=0," ",(VLOOKUP(N37,PROTOKOL!$A$1:$E$28,2))*O37)</f>
        <v xml:space="preserve"> </v>
      </c>
      <c r="Q37" s="64" t="str">
        <f t="shared" si="21"/>
        <v xml:space="preserve"> </v>
      </c>
      <c r="R37" s="65" t="str">
        <f>IF(N37=0," ",VLOOKUP(N37,PROTOKOL!$A:$E,5,))</f>
        <v xml:space="preserve"> </v>
      </c>
      <c r="S37" s="82" t="str">
        <f t="shared" si="65"/>
        <v xml:space="preserve"> </v>
      </c>
      <c r="T37" s="65">
        <f t="shared" si="66"/>
        <v>0</v>
      </c>
      <c r="U37" s="82" t="str">
        <f t="shared" si="67"/>
        <v xml:space="preserve"> </v>
      </c>
      <c r="V37" s="117"/>
      <c r="W37" s="207">
        <v>5</v>
      </c>
      <c r="X37" s="226"/>
      <c r="Y37" s="61" t="str">
        <f>IF(AA37=0," ",VLOOKUP(AA37,PROTOKOL!$A:$F,6))</f>
        <v xml:space="preserve"> </v>
      </c>
      <c r="Z37" s="62"/>
      <c r="AA37" s="62"/>
      <c r="AB37" s="62"/>
      <c r="AC37" s="63" t="str">
        <f>IF(AA37=0," ",(VLOOKUP(AA37,PROTOKOL!$A$1:$E$28,2))*AB37)</f>
        <v xml:space="preserve"> </v>
      </c>
      <c r="AD37" s="64" t="str">
        <f t="shared" si="22"/>
        <v xml:space="preserve"> </v>
      </c>
      <c r="AE37" s="65" t="str">
        <f>IF(AA37=0," ",VLOOKUP(AA37,PROTOKOL!$A:$E,5,))</f>
        <v xml:space="preserve"> </v>
      </c>
      <c r="AF37" s="65"/>
      <c r="AG37" s="82" t="str">
        <f t="shared" si="68"/>
        <v xml:space="preserve"> </v>
      </c>
      <c r="AH37" s="61" t="str">
        <f>IF(AJ37=0," ",VLOOKUP(AJ37,PROTOKOL!$A:$F,6))</f>
        <v xml:space="preserve"> </v>
      </c>
      <c r="AI37" s="66"/>
      <c r="AJ37" s="66"/>
      <c r="AK37" s="62"/>
      <c r="AL37" s="63" t="str">
        <f>IF(AJ37=0," ",(VLOOKUP(AJ37,PROTOKOL!$A$1:$E$28,2))*AK37)</f>
        <v xml:space="preserve"> </v>
      </c>
      <c r="AM37" s="64" t="str">
        <f t="shared" si="23"/>
        <v xml:space="preserve"> </v>
      </c>
      <c r="AN37" s="65" t="str">
        <f>IF(AJ37=0," ",VLOOKUP(AJ37,PROTOKOL!$A:$E,5,))</f>
        <v xml:space="preserve"> </v>
      </c>
      <c r="AO37" s="82" t="str">
        <f t="shared" si="69"/>
        <v xml:space="preserve"> </v>
      </c>
      <c r="AP37" s="65">
        <f t="shared" si="70"/>
        <v>0</v>
      </c>
      <c r="AQ37" s="82" t="str">
        <f t="shared" si="71"/>
        <v xml:space="preserve"> </v>
      </c>
      <c r="AR37" s="117"/>
      <c r="AS37" s="207">
        <v>5</v>
      </c>
      <c r="AT37" s="226"/>
      <c r="AU37" s="61" t="str">
        <f>IF(AW37=0," ",VLOOKUP(AW37,PROTOKOL!$A:$F,6))</f>
        <v xml:space="preserve"> </v>
      </c>
      <c r="AV37" s="62"/>
      <c r="AW37" s="62"/>
      <c r="AX37" s="62"/>
      <c r="AY37" s="63" t="str">
        <f>IF(AW37=0," ",(VLOOKUP(AW37,PROTOKOL!$A$1:$E$28,2))*AX37)</f>
        <v xml:space="preserve"> </v>
      </c>
      <c r="AZ37" s="64" t="str">
        <f t="shared" si="24"/>
        <v xml:space="preserve"> </v>
      </c>
      <c r="BA37" s="65" t="str">
        <f>IF(AW37=0," ",VLOOKUP(AW37,PROTOKOL!$A:$E,5,))</f>
        <v xml:space="preserve"> </v>
      </c>
      <c r="BB37" s="65"/>
      <c r="BC37" s="82" t="str">
        <f t="shared" si="72"/>
        <v xml:space="preserve"> </v>
      </c>
      <c r="BD37" s="61" t="str">
        <f>IF(BF37=0," ",VLOOKUP(BF37,PROTOKOL!$A:$F,6))</f>
        <v xml:space="preserve"> </v>
      </c>
      <c r="BE37" s="66"/>
      <c r="BF37" s="66"/>
      <c r="BG37" s="62"/>
      <c r="BH37" s="63" t="str">
        <f>IF(BF37=0," ",(VLOOKUP(BF37,PROTOKOL!$A$1:$E$28,2))*BG37)</f>
        <v xml:space="preserve"> </v>
      </c>
      <c r="BI37" s="64" t="str">
        <f t="shared" si="25"/>
        <v xml:space="preserve"> </v>
      </c>
      <c r="BJ37" s="65" t="str">
        <f>IF(BF37=0," ",VLOOKUP(BF37,PROTOKOL!$A:$E,5,))</f>
        <v xml:space="preserve"> </v>
      </c>
      <c r="BK37" s="82" t="str">
        <f t="shared" si="73"/>
        <v xml:space="preserve"> </v>
      </c>
      <c r="BL37" s="65">
        <f t="shared" si="74"/>
        <v>0</v>
      </c>
      <c r="BM37" s="82" t="str">
        <f t="shared" si="75"/>
        <v xml:space="preserve"> </v>
      </c>
      <c r="BN37" s="117"/>
      <c r="BO37" s="207">
        <v>5</v>
      </c>
      <c r="BP37" s="226"/>
      <c r="BQ37" s="61" t="str">
        <f>IF(BS37=0," ",VLOOKUP(BS37,PROTOKOL!$A:$F,6))</f>
        <v xml:space="preserve"> </v>
      </c>
      <c r="BR37" s="62"/>
      <c r="BS37" s="62"/>
      <c r="BT37" s="62"/>
      <c r="BU37" s="63" t="str">
        <f>IF(BS37=0," ",(VLOOKUP(BS37,PROTOKOL!$A$1:$E$28,2))*BT37)</f>
        <v xml:space="preserve"> </v>
      </c>
      <c r="BV37" s="64" t="str">
        <f t="shared" si="26"/>
        <v xml:space="preserve"> </v>
      </c>
      <c r="BW37" s="65" t="str">
        <f>IF(BS37=0," ",VLOOKUP(BS37,PROTOKOL!$A:$E,5,))</f>
        <v xml:space="preserve"> </v>
      </c>
      <c r="BX37" s="65"/>
      <c r="BY37" s="82" t="str">
        <f t="shared" si="77"/>
        <v xml:space="preserve"> </v>
      </c>
      <c r="BZ37" s="61" t="str">
        <f>IF(CB37=0," ",VLOOKUP(CB37,PROTOKOL!$A:$F,6))</f>
        <v xml:space="preserve"> </v>
      </c>
      <c r="CA37" s="66"/>
      <c r="CB37" s="66"/>
      <c r="CC37" s="62"/>
      <c r="CD37" s="63" t="str">
        <f>IF(CB37=0," ",(VLOOKUP(CB37,PROTOKOL!$A$1:$E$28,2))*CC37)</f>
        <v xml:space="preserve"> </v>
      </c>
      <c r="CE37" s="64" t="str">
        <f t="shared" si="27"/>
        <v xml:space="preserve"> </v>
      </c>
      <c r="CF37" s="65" t="str">
        <f>IF(CB37=0," ",VLOOKUP(CB37,PROTOKOL!$A:$E,5,))</f>
        <v xml:space="preserve"> </v>
      </c>
      <c r="CG37" s="82" t="str">
        <f t="shared" si="78"/>
        <v xml:space="preserve"> </v>
      </c>
      <c r="CH37" s="65">
        <f t="shared" si="79"/>
        <v>0</v>
      </c>
      <c r="CI37" s="82" t="str">
        <f t="shared" si="80"/>
        <v xml:space="preserve"> </v>
      </c>
      <c r="CJ37" s="117"/>
      <c r="CK37" s="207">
        <v>5</v>
      </c>
      <c r="CL37" s="226"/>
      <c r="CM37" s="61" t="str">
        <f>IF(CO37=0," ",VLOOKUP(CO37,PROTOKOL!$A:$F,6))</f>
        <v xml:space="preserve"> </v>
      </c>
      <c r="CN37" s="62"/>
      <c r="CO37" s="62"/>
      <c r="CP37" s="62"/>
      <c r="CQ37" s="63" t="str">
        <f>IF(CO37=0," ",(VLOOKUP(CO37,PROTOKOL!$A$1:$E$28,2))*CP37)</f>
        <v xml:space="preserve"> </v>
      </c>
      <c r="CR37" s="64" t="str">
        <f t="shared" si="28"/>
        <v xml:space="preserve"> </v>
      </c>
      <c r="CS37" s="65" t="str">
        <f>IF(CO37=0," ",VLOOKUP(CO37,PROTOKOL!$A:$E,5,))</f>
        <v xml:space="preserve"> </v>
      </c>
      <c r="CT37" s="65"/>
      <c r="CU37" s="82" t="str">
        <f t="shared" si="82"/>
        <v xml:space="preserve"> </v>
      </c>
      <c r="CV37" s="61" t="str">
        <f>IF(CX37=0," ",VLOOKUP(CX37,PROTOKOL!$A:$F,6))</f>
        <v xml:space="preserve"> </v>
      </c>
      <c r="CW37" s="66"/>
      <c r="CX37" s="66"/>
      <c r="CY37" s="62"/>
      <c r="CZ37" s="63" t="str">
        <f>IF(CX37=0," ",(VLOOKUP(CX37,PROTOKOL!$A$1:$E$28,2))*CY37)</f>
        <v xml:space="preserve"> </v>
      </c>
      <c r="DA37" s="64" t="str">
        <f t="shared" si="29"/>
        <v xml:space="preserve"> </v>
      </c>
      <c r="DB37" s="65" t="str">
        <f>IF(CX37=0," ",VLOOKUP(CX37,PROTOKOL!$A:$E,5,))</f>
        <v xml:space="preserve"> </v>
      </c>
      <c r="DC37" s="82" t="str">
        <f t="shared" si="83"/>
        <v xml:space="preserve"> </v>
      </c>
      <c r="DD37" s="65">
        <f t="shared" si="84"/>
        <v>0</v>
      </c>
      <c r="DE37" s="82" t="str">
        <f t="shared" si="85"/>
        <v xml:space="preserve"> </v>
      </c>
      <c r="DF37" s="117"/>
      <c r="DG37" s="207">
        <v>5</v>
      </c>
      <c r="DH37" s="226"/>
      <c r="DI37" s="61" t="str">
        <f>IF(DK37=0," ",VLOOKUP(DK37,PROTOKOL!$A:$F,6))</f>
        <v xml:space="preserve"> </v>
      </c>
      <c r="DJ37" s="62"/>
      <c r="DK37" s="62"/>
      <c r="DL37" s="62"/>
      <c r="DM37" s="63" t="str">
        <f>IF(DK37=0," ",(VLOOKUP(DK37,PROTOKOL!$A$1:$E$28,2))*DL37)</f>
        <v xml:space="preserve"> </v>
      </c>
      <c r="DN37" s="64" t="str">
        <f t="shared" si="30"/>
        <v xml:space="preserve"> </v>
      </c>
      <c r="DO37" s="65" t="str">
        <f>IF(DK37=0," ",VLOOKUP(DK37,PROTOKOL!$A:$E,5,))</f>
        <v xml:space="preserve"> </v>
      </c>
      <c r="DP37" s="65"/>
      <c r="DQ37" s="82" t="str">
        <f t="shared" si="87"/>
        <v xml:space="preserve"> </v>
      </c>
      <c r="DR37" s="61" t="str">
        <f>IF(DT37=0," ",VLOOKUP(DT37,PROTOKOL!$A:$F,6))</f>
        <v xml:space="preserve"> </v>
      </c>
      <c r="DS37" s="66"/>
      <c r="DT37" s="66"/>
      <c r="DU37" s="62"/>
      <c r="DV37" s="63" t="str">
        <f>IF(DT37=0," ",(VLOOKUP(DT37,PROTOKOL!$A$1:$E$28,2))*DU37)</f>
        <v xml:space="preserve"> </v>
      </c>
      <c r="DW37" s="64" t="str">
        <f t="shared" si="31"/>
        <v xml:space="preserve"> </v>
      </c>
      <c r="DX37" s="65" t="str">
        <f>IF(DT37=0," ",VLOOKUP(DT37,PROTOKOL!$A:$E,5,))</f>
        <v xml:space="preserve"> </v>
      </c>
      <c r="DY37" s="82" t="str">
        <f t="shared" si="88"/>
        <v xml:space="preserve"> </v>
      </c>
      <c r="DZ37" s="65">
        <f t="shared" si="89"/>
        <v>0</v>
      </c>
      <c r="EA37" s="82" t="str">
        <f t="shared" si="90"/>
        <v xml:space="preserve"> </v>
      </c>
      <c r="EB37" s="117"/>
      <c r="EC37" s="207">
        <v>5</v>
      </c>
      <c r="ED37" s="226"/>
      <c r="EE37" s="61" t="str">
        <f>IF(EG37=0," ",VLOOKUP(EG37,PROTOKOL!$A:$F,6))</f>
        <v xml:space="preserve"> </v>
      </c>
      <c r="EF37" s="62"/>
      <c r="EG37" s="62"/>
      <c r="EH37" s="62"/>
      <c r="EI37" s="63" t="str">
        <f>IF(EG37=0," ",(VLOOKUP(EG37,PROTOKOL!$A$1:$E$28,2))*EH37)</f>
        <v xml:space="preserve"> </v>
      </c>
      <c r="EJ37" s="64" t="str">
        <f t="shared" si="32"/>
        <v xml:space="preserve"> </v>
      </c>
      <c r="EK37" s="65" t="str">
        <f>IF(EG37=0," ",VLOOKUP(EG37,PROTOKOL!$A:$E,5,))</f>
        <v xml:space="preserve"> </v>
      </c>
      <c r="EL37" s="65"/>
      <c r="EM37" s="82" t="str">
        <f t="shared" si="92"/>
        <v xml:space="preserve"> </v>
      </c>
      <c r="EN37" s="61" t="str">
        <f>IF(EP37=0," ",VLOOKUP(EP37,PROTOKOL!$A:$F,6))</f>
        <v xml:space="preserve"> </v>
      </c>
      <c r="EO37" s="66"/>
      <c r="EP37" s="66"/>
      <c r="EQ37" s="62"/>
      <c r="ER37" s="63" t="str">
        <f>IF(EP37=0," ",(VLOOKUP(EP37,PROTOKOL!$A$1:$E$28,2))*EQ37)</f>
        <v xml:space="preserve"> </v>
      </c>
      <c r="ES37" s="64" t="str">
        <f t="shared" si="33"/>
        <v xml:space="preserve"> </v>
      </c>
      <c r="ET37" s="65" t="str">
        <f>IF(EP37=0," ",VLOOKUP(EP37,PROTOKOL!$A:$E,5,))</f>
        <v xml:space="preserve"> </v>
      </c>
      <c r="EU37" s="82" t="str">
        <f t="shared" si="93"/>
        <v xml:space="preserve"> </v>
      </c>
      <c r="EV37" s="65">
        <f t="shared" si="94"/>
        <v>0</v>
      </c>
      <c r="EW37" s="82" t="str">
        <f t="shared" si="95"/>
        <v xml:space="preserve"> </v>
      </c>
      <c r="EX37" s="117"/>
      <c r="EY37" s="207">
        <v>5</v>
      </c>
      <c r="EZ37" s="226"/>
      <c r="FA37" s="61" t="str">
        <f>IF(FC37=0," ",VLOOKUP(FC37,PROTOKOL!$A:$F,6))</f>
        <v xml:space="preserve"> </v>
      </c>
      <c r="FB37" s="62"/>
      <c r="FC37" s="62"/>
      <c r="FD37" s="62"/>
      <c r="FE37" s="63" t="str">
        <f>IF(FC37=0," ",(VLOOKUP(FC37,PROTOKOL!$A$1:$E$28,2))*FD37)</f>
        <v xml:space="preserve"> </v>
      </c>
      <c r="FF37" s="64" t="str">
        <f t="shared" si="34"/>
        <v xml:space="preserve"> </v>
      </c>
      <c r="FG37" s="65" t="str">
        <f>IF(FC37=0," ",VLOOKUP(FC37,PROTOKOL!$A:$E,5,))</f>
        <v xml:space="preserve"> </v>
      </c>
      <c r="FH37" s="65"/>
      <c r="FI37" s="82" t="str">
        <f t="shared" si="97"/>
        <v xml:space="preserve"> </v>
      </c>
      <c r="FJ37" s="61" t="str">
        <f>IF(FL37=0," ",VLOOKUP(FL37,PROTOKOL!$A:$F,6))</f>
        <v xml:space="preserve"> </v>
      </c>
      <c r="FK37" s="66"/>
      <c r="FL37" s="66"/>
      <c r="FM37" s="62"/>
      <c r="FN37" s="63" t="str">
        <f>IF(FL37=0," ",(VLOOKUP(FL37,PROTOKOL!$A$1:$E$28,2))*FM37)</f>
        <v xml:space="preserve"> </v>
      </c>
      <c r="FO37" s="64" t="str">
        <f t="shared" si="35"/>
        <v xml:space="preserve"> </v>
      </c>
      <c r="FP37" s="65" t="str">
        <f>IF(FL37=0," ",VLOOKUP(FL37,PROTOKOL!$A:$E,5,))</f>
        <v xml:space="preserve"> </v>
      </c>
      <c r="FQ37" s="82" t="str">
        <f t="shared" si="98"/>
        <v xml:space="preserve"> </v>
      </c>
      <c r="FR37" s="65">
        <f t="shared" si="99"/>
        <v>0</v>
      </c>
      <c r="FS37" s="82" t="str">
        <f t="shared" si="100"/>
        <v xml:space="preserve"> </v>
      </c>
      <c r="FT37" s="117"/>
      <c r="FU37" s="207">
        <v>5</v>
      </c>
      <c r="FV37" s="226"/>
      <c r="FW37" s="61" t="str">
        <f>IF(FY37=0," ",VLOOKUP(FY37,PROTOKOL!$A:$F,6))</f>
        <v xml:space="preserve"> </v>
      </c>
      <c r="FX37" s="62"/>
      <c r="FY37" s="62"/>
      <c r="FZ37" s="62"/>
      <c r="GA37" s="63" t="str">
        <f>IF(FY37=0," ",(VLOOKUP(FY37,PROTOKOL!$A$1:$E$28,2))*FZ37)</f>
        <v xml:space="preserve"> </v>
      </c>
      <c r="GB37" s="64" t="str">
        <f t="shared" si="36"/>
        <v xml:space="preserve"> </v>
      </c>
      <c r="GC37" s="65" t="str">
        <f>IF(FY37=0," ",VLOOKUP(FY37,PROTOKOL!$A:$E,5,))</f>
        <v xml:space="preserve"> </v>
      </c>
      <c r="GD37" s="65"/>
      <c r="GE37" s="82" t="str">
        <f t="shared" si="102"/>
        <v xml:space="preserve"> </v>
      </c>
      <c r="GF37" s="61" t="str">
        <f>IF(GH37=0," ",VLOOKUP(GH37,PROTOKOL!$A:$F,6))</f>
        <v xml:space="preserve"> </v>
      </c>
      <c r="GG37" s="66"/>
      <c r="GH37" s="66"/>
      <c r="GI37" s="62"/>
      <c r="GJ37" s="63" t="str">
        <f>IF(GH37=0," ",(VLOOKUP(GH37,PROTOKOL!$A$1:$E$28,2))*GI37)</f>
        <v xml:space="preserve"> </v>
      </c>
      <c r="GK37" s="64" t="str">
        <f t="shared" si="37"/>
        <v xml:space="preserve"> </v>
      </c>
      <c r="GL37" s="65" t="str">
        <f>IF(GH37=0," ",VLOOKUP(GH37,PROTOKOL!$A:$E,5,))</f>
        <v xml:space="preserve"> </v>
      </c>
      <c r="GM37" s="82" t="str">
        <f t="shared" si="103"/>
        <v xml:space="preserve"> </v>
      </c>
      <c r="GN37" s="65">
        <f t="shared" si="104"/>
        <v>0</v>
      </c>
      <c r="GO37" s="82" t="str">
        <f t="shared" si="105"/>
        <v xml:space="preserve"> </v>
      </c>
      <c r="GP37" s="117"/>
      <c r="GQ37" s="207">
        <v>5</v>
      </c>
      <c r="GR37" s="226"/>
      <c r="GS37" s="61" t="str">
        <f>IF(GU37=0," ",VLOOKUP(GU37,PROTOKOL!$A:$F,6))</f>
        <v xml:space="preserve"> </v>
      </c>
      <c r="GT37" s="62"/>
      <c r="GU37" s="62"/>
      <c r="GV37" s="62"/>
      <c r="GW37" s="63" t="str">
        <f>IF(GU37=0," ",(VLOOKUP(GU37,PROTOKOL!$A$1:$E$28,2))*GV37)</f>
        <v xml:space="preserve"> </v>
      </c>
      <c r="GX37" s="64" t="str">
        <f t="shared" si="38"/>
        <v xml:space="preserve"> </v>
      </c>
      <c r="GY37" s="65" t="str">
        <f>IF(GU37=0," ",VLOOKUP(GU37,PROTOKOL!$A:$E,5,))</f>
        <v xml:space="preserve"> </v>
      </c>
      <c r="GZ37" s="65"/>
      <c r="HA37" s="82" t="str">
        <f t="shared" si="107"/>
        <v xml:space="preserve"> </v>
      </c>
      <c r="HB37" s="61" t="str">
        <f>IF(HD37=0," ",VLOOKUP(HD37,PROTOKOL!$A:$F,6))</f>
        <v xml:space="preserve"> </v>
      </c>
      <c r="HC37" s="66"/>
      <c r="HD37" s="66"/>
      <c r="HE37" s="62"/>
      <c r="HF37" s="63" t="str">
        <f>IF(HD37=0," ",(VLOOKUP(HD37,PROTOKOL!$A$1:$E$28,2))*HE37)</f>
        <v xml:space="preserve"> </v>
      </c>
      <c r="HG37" s="64" t="str">
        <f t="shared" si="39"/>
        <v xml:space="preserve"> </v>
      </c>
      <c r="HH37" s="65" t="str">
        <f>IF(HD37=0," ",VLOOKUP(HD37,PROTOKOL!$A:$E,5,))</f>
        <v xml:space="preserve"> </v>
      </c>
      <c r="HI37" s="82" t="str">
        <f t="shared" si="108"/>
        <v xml:space="preserve"> </v>
      </c>
      <c r="HJ37" s="65">
        <f t="shared" si="109"/>
        <v>0</v>
      </c>
      <c r="HK37" s="82" t="str">
        <f t="shared" si="110"/>
        <v xml:space="preserve"> </v>
      </c>
      <c r="HL37" s="117"/>
      <c r="HM37" s="207">
        <v>5</v>
      </c>
      <c r="HN37" s="226"/>
      <c r="HO37" s="61" t="str">
        <f>IF(HQ37=0," ",VLOOKUP(HQ37,PROTOKOL!$A:$F,6))</f>
        <v xml:space="preserve"> </v>
      </c>
      <c r="HP37" s="62"/>
      <c r="HQ37" s="62"/>
      <c r="HR37" s="62"/>
      <c r="HS37" s="63" t="str">
        <f>IF(HQ37=0," ",(VLOOKUP(HQ37,PROTOKOL!$A$1:$E$28,2))*HR37)</f>
        <v xml:space="preserve"> </v>
      </c>
      <c r="HT37" s="64" t="str">
        <f t="shared" si="40"/>
        <v xml:space="preserve"> </v>
      </c>
      <c r="HU37" s="65" t="str">
        <f>IF(HQ37=0," ",VLOOKUP(HQ37,PROTOKOL!$A:$E,5,))</f>
        <v xml:space="preserve"> </v>
      </c>
      <c r="HV37" s="65"/>
      <c r="HW37" s="82" t="str">
        <f t="shared" si="112"/>
        <v xml:space="preserve"> </v>
      </c>
      <c r="HX37" s="61" t="str">
        <f>IF(HZ37=0," ",VLOOKUP(HZ37,PROTOKOL!$A:$F,6))</f>
        <v xml:space="preserve"> </v>
      </c>
      <c r="HY37" s="66"/>
      <c r="HZ37" s="66"/>
      <c r="IA37" s="62"/>
      <c r="IB37" s="63" t="str">
        <f>IF(HZ37=0," ",(VLOOKUP(HZ37,PROTOKOL!$A$1:$E$28,2))*IA37)</f>
        <v xml:space="preserve"> </v>
      </c>
      <c r="IC37" s="64" t="str">
        <f t="shared" si="41"/>
        <v xml:space="preserve"> </v>
      </c>
      <c r="ID37" s="65" t="str">
        <f>IF(HZ37=0," ",VLOOKUP(HZ37,PROTOKOL!$A:$E,5,))</f>
        <v xml:space="preserve"> </v>
      </c>
      <c r="IE37" s="82" t="str">
        <f t="shared" si="113"/>
        <v xml:space="preserve"> </v>
      </c>
      <c r="IF37" s="65">
        <f t="shared" si="114"/>
        <v>0</v>
      </c>
      <c r="IG37" s="82" t="str">
        <f t="shared" si="115"/>
        <v xml:space="preserve"> </v>
      </c>
      <c r="IH37" s="117"/>
      <c r="II37" s="207">
        <v>5</v>
      </c>
      <c r="IJ37" s="226"/>
      <c r="IK37" s="61" t="str">
        <f>IF(IM37=0," ",VLOOKUP(IM37,PROTOKOL!$A:$F,6))</f>
        <v xml:space="preserve"> </v>
      </c>
      <c r="IL37" s="62"/>
      <c r="IM37" s="62"/>
      <c r="IN37" s="62"/>
      <c r="IO37" s="63" t="str">
        <f>IF(IM37=0," ",(VLOOKUP(IM37,PROTOKOL!$A$1:$E$28,2))*IN37)</f>
        <v xml:space="preserve"> </v>
      </c>
      <c r="IP37" s="64" t="str">
        <f t="shared" si="42"/>
        <v xml:space="preserve"> </v>
      </c>
      <c r="IQ37" s="65" t="str">
        <f>IF(IM37=0," ",VLOOKUP(IM37,PROTOKOL!$A:$E,5,))</f>
        <v xml:space="preserve"> </v>
      </c>
      <c r="IR37" s="65"/>
      <c r="IS37" s="82" t="str">
        <f t="shared" si="117"/>
        <v xml:space="preserve"> </v>
      </c>
      <c r="IT37" s="61" t="str">
        <f>IF(IV37=0," ",VLOOKUP(IV37,PROTOKOL!$A:$F,6))</f>
        <v xml:space="preserve"> </v>
      </c>
      <c r="IU37" s="66"/>
      <c r="IV37" s="66"/>
      <c r="IW37" s="62"/>
      <c r="IX37" s="63" t="str">
        <f>IF(IV37=0," ",(VLOOKUP(IV37,PROTOKOL!$A$1:$E$28,2))*IW37)</f>
        <v xml:space="preserve"> </v>
      </c>
      <c r="IY37" s="64" t="str">
        <f t="shared" si="43"/>
        <v xml:space="preserve"> </v>
      </c>
      <c r="IZ37" s="65" t="str">
        <f>IF(IV37=0," ",VLOOKUP(IV37,PROTOKOL!$A:$E,5,))</f>
        <v xml:space="preserve"> </v>
      </c>
      <c r="JA37" s="82" t="str">
        <f t="shared" si="118"/>
        <v xml:space="preserve"> </v>
      </c>
      <c r="JB37" s="65">
        <f t="shared" si="119"/>
        <v>0</v>
      </c>
      <c r="JC37" s="82" t="str">
        <f t="shared" si="120"/>
        <v xml:space="preserve"> </v>
      </c>
      <c r="JD37" s="117"/>
      <c r="JE37" s="207">
        <v>5</v>
      </c>
      <c r="JF37" s="226"/>
      <c r="JG37" s="61" t="str">
        <f>IF(JI37=0," ",VLOOKUP(JI37,PROTOKOL!$A:$F,6))</f>
        <v xml:space="preserve"> </v>
      </c>
      <c r="JH37" s="62"/>
      <c r="JI37" s="62"/>
      <c r="JJ37" s="62"/>
      <c r="JK37" s="63" t="str">
        <f>IF(JI37=0," ",(VLOOKUP(JI37,PROTOKOL!$A$1:$E$28,2))*JJ37)</f>
        <v xml:space="preserve"> </v>
      </c>
      <c r="JL37" s="64" t="str">
        <f t="shared" si="44"/>
        <v xml:space="preserve"> </v>
      </c>
      <c r="JM37" s="65" t="str">
        <f>IF(JI37=0," ",VLOOKUP(JI37,PROTOKOL!$A:$E,5,))</f>
        <v xml:space="preserve"> </v>
      </c>
      <c r="JN37" s="65"/>
      <c r="JO37" s="82" t="str">
        <f t="shared" si="122"/>
        <v xml:space="preserve"> </v>
      </c>
      <c r="JP37" s="61" t="str">
        <f>IF(JR37=0," ",VLOOKUP(JR37,PROTOKOL!$A:$F,6))</f>
        <v xml:space="preserve"> </v>
      </c>
      <c r="JQ37" s="66"/>
      <c r="JR37" s="66"/>
      <c r="JS37" s="62"/>
      <c r="JT37" s="63" t="str">
        <f>IF(JR37=0," ",(VLOOKUP(JR37,PROTOKOL!$A$1:$E$28,2))*JS37)</f>
        <v xml:space="preserve"> </v>
      </c>
      <c r="JU37" s="64" t="str">
        <f t="shared" si="45"/>
        <v xml:space="preserve"> </v>
      </c>
      <c r="JV37" s="65" t="str">
        <f>IF(JR37=0," ",VLOOKUP(JR37,PROTOKOL!$A:$E,5,))</f>
        <v xml:space="preserve"> </v>
      </c>
      <c r="JW37" s="82" t="str">
        <f t="shared" si="123"/>
        <v xml:space="preserve"> </v>
      </c>
      <c r="JX37" s="65">
        <f t="shared" si="124"/>
        <v>0</v>
      </c>
      <c r="JY37" s="82" t="str">
        <f t="shared" si="125"/>
        <v xml:space="preserve"> </v>
      </c>
      <c r="JZ37" s="117"/>
      <c r="KA37" s="207">
        <v>5</v>
      </c>
      <c r="KB37" s="226"/>
      <c r="KC37" s="61" t="str">
        <f>IF(KE37=0," ",VLOOKUP(KE37,PROTOKOL!$A:$F,6))</f>
        <v xml:space="preserve"> </v>
      </c>
      <c r="KD37" s="62"/>
      <c r="KE37" s="62"/>
      <c r="KF37" s="62"/>
      <c r="KG37" s="63" t="str">
        <f>IF(KE37=0," ",(VLOOKUP(KE37,PROTOKOL!$A$1:$E$28,2))*KF37)</f>
        <v xml:space="preserve"> </v>
      </c>
      <c r="KH37" s="64" t="str">
        <f t="shared" si="46"/>
        <v xml:space="preserve"> </v>
      </c>
      <c r="KI37" s="65" t="str">
        <f>IF(KE37=0," ",VLOOKUP(KE37,PROTOKOL!$A:$E,5,))</f>
        <v xml:space="preserve"> </v>
      </c>
      <c r="KJ37" s="65"/>
      <c r="KK37" s="82" t="str">
        <f t="shared" si="127"/>
        <v xml:space="preserve"> </v>
      </c>
      <c r="KL37" s="61" t="str">
        <f>IF(KN37=0," ",VLOOKUP(KN37,PROTOKOL!$A:$F,6))</f>
        <v xml:space="preserve"> </v>
      </c>
      <c r="KM37" s="66"/>
      <c r="KN37" s="66"/>
      <c r="KO37" s="62"/>
      <c r="KP37" s="63" t="str">
        <f>IF(KN37=0," ",(VLOOKUP(KN37,PROTOKOL!$A$1:$E$28,2))*KO37)</f>
        <v xml:space="preserve"> </v>
      </c>
      <c r="KQ37" s="64" t="str">
        <f t="shared" si="47"/>
        <v xml:space="preserve"> </v>
      </c>
      <c r="KR37" s="65" t="str">
        <f>IF(KN37=0," ",VLOOKUP(KN37,PROTOKOL!$A:$E,5,))</f>
        <v xml:space="preserve"> </v>
      </c>
      <c r="KS37" s="82" t="str">
        <f t="shared" si="128"/>
        <v xml:space="preserve"> </v>
      </c>
      <c r="KT37" s="65">
        <f t="shared" si="129"/>
        <v>0</v>
      </c>
      <c r="KU37" s="82" t="str">
        <f t="shared" si="130"/>
        <v xml:space="preserve"> </v>
      </c>
      <c r="KV37" s="117"/>
      <c r="KW37" s="207">
        <v>5</v>
      </c>
      <c r="KX37" s="226"/>
      <c r="KY37" s="61" t="str">
        <f>IF(LA37=0," ",VLOOKUP(LA37,PROTOKOL!$A:$F,6))</f>
        <v xml:space="preserve"> </v>
      </c>
      <c r="KZ37" s="62"/>
      <c r="LA37" s="62"/>
      <c r="LB37" s="62"/>
      <c r="LC37" s="63" t="str">
        <f>IF(LA37=0," ",(VLOOKUP(LA37,PROTOKOL!$A$1:$E$28,2))*LB37)</f>
        <v xml:space="preserve"> </v>
      </c>
      <c r="LD37" s="64" t="str">
        <f t="shared" si="48"/>
        <v xml:space="preserve"> </v>
      </c>
      <c r="LE37" s="65" t="str">
        <f>IF(LA37=0," ",VLOOKUP(LA37,PROTOKOL!$A:$E,5,))</f>
        <v xml:space="preserve"> </v>
      </c>
      <c r="LF37" s="65"/>
      <c r="LG37" s="82" t="str">
        <f t="shared" si="132"/>
        <v xml:space="preserve"> </v>
      </c>
      <c r="LH37" s="61" t="str">
        <f>IF(LJ37=0," ",VLOOKUP(LJ37,PROTOKOL!$A:$F,6))</f>
        <v xml:space="preserve"> </v>
      </c>
      <c r="LI37" s="66"/>
      <c r="LJ37" s="66"/>
      <c r="LK37" s="62"/>
      <c r="LL37" s="63" t="str">
        <f>IF(LJ37=0," ",(VLOOKUP(LJ37,PROTOKOL!$A$1:$E$28,2))*LK37)</f>
        <v xml:space="preserve"> </v>
      </c>
      <c r="LM37" s="64" t="str">
        <f t="shared" si="49"/>
        <v xml:space="preserve"> </v>
      </c>
      <c r="LN37" s="65" t="str">
        <f>IF(LJ37=0," ",VLOOKUP(LJ37,PROTOKOL!$A:$E,5,))</f>
        <v xml:space="preserve"> </v>
      </c>
      <c r="LO37" s="82" t="str">
        <f t="shared" si="133"/>
        <v xml:space="preserve"> </v>
      </c>
      <c r="LP37" s="65">
        <f t="shared" si="134"/>
        <v>0</v>
      </c>
      <c r="LQ37" s="82" t="str">
        <f t="shared" si="135"/>
        <v xml:space="preserve"> </v>
      </c>
      <c r="LR37" s="117"/>
      <c r="LS37" s="207">
        <v>5</v>
      </c>
      <c r="LT37" s="226"/>
      <c r="LU37" s="61" t="str">
        <f>IF(LW37=0," ",VLOOKUP(LW37,PROTOKOL!$A:$F,6))</f>
        <v xml:space="preserve"> </v>
      </c>
      <c r="LV37" s="62"/>
      <c r="LW37" s="62"/>
      <c r="LX37" s="62"/>
      <c r="LY37" s="63" t="str">
        <f>IF(LW37=0," ",(VLOOKUP(LW37,PROTOKOL!$A$1:$E$28,2))*LX37)</f>
        <v xml:space="preserve"> </v>
      </c>
      <c r="LZ37" s="64" t="str">
        <f t="shared" si="50"/>
        <v xml:space="preserve"> </v>
      </c>
      <c r="MA37" s="65" t="str">
        <f>IF(LW37=0," ",VLOOKUP(LW37,PROTOKOL!$A:$E,5,))</f>
        <v xml:space="preserve"> </v>
      </c>
      <c r="MB37" s="65"/>
      <c r="MC37" s="82" t="str">
        <f t="shared" si="137"/>
        <v xml:space="preserve"> </v>
      </c>
      <c r="MD37" s="61" t="str">
        <f>IF(MF37=0," ",VLOOKUP(MF37,PROTOKOL!$A:$F,6))</f>
        <v xml:space="preserve"> </v>
      </c>
      <c r="ME37" s="66"/>
      <c r="MF37" s="66"/>
      <c r="MG37" s="62"/>
      <c r="MH37" s="63" t="str">
        <f>IF(MF37=0," ",(VLOOKUP(MF37,PROTOKOL!$A$1:$E$28,2))*MG37)</f>
        <v xml:space="preserve"> </v>
      </c>
      <c r="MI37" s="64" t="str">
        <f t="shared" si="51"/>
        <v xml:space="preserve"> </v>
      </c>
      <c r="MJ37" s="65" t="str">
        <f>IF(MF37=0," ",VLOOKUP(MF37,PROTOKOL!$A:$E,5,))</f>
        <v xml:space="preserve"> </v>
      </c>
      <c r="MK37" s="82" t="str">
        <f t="shared" si="138"/>
        <v xml:space="preserve"> </v>
      </c>
      <c r="ML37" s="65">
        <f t="shared" si="139"/>
        <v>0</v>
      </c>
      <c r="MM37" s="82" t="str">
        <f t="shared" si="140"/>
        <v xml:space="preserve"> </v>
      </c>
      <c r="MN37" s="117"/>
      <c r="MO37" s="207">
        <v>5</v>
      </c>
      <c r="MP37" s="226"/>
      <c r="MQ37" s="61" t="str">
        <f>IF(MS37=0," ",VLOOKUP(MS37,PROTOKOL!$A:$F,6))</f>
        <v xml:space="preserve"> </v>
      </c>
      <c r="MR37" s="62"/>
      <c r="MS37" s="62"/>
      <c r="MT37" s="62"/>
      <c r="MU37" s="63" t="str">
        <f>IF(MS37=0," ",(VLOOKUP(MS37,PROTOKOL!$A$1:$E$28,2))*MT37)</f>
        <v xml:space="preserve"> </v>
      </c>
      <c r="MV37" s="64" t="str">
        <f t="shared" si="52"/>
        <v xml:space="preserve"> </v>
      </c>
      <c r="MW37" s="65" t="str">
        <f>IF(MS37=0," ",VLOOKUP(MS37,PROTOKOL!$A:$E,5,))</f>
        <v xml:space="preserve"> </v>
      </c>
      <c r="MX37" s="65"/>
      <c r="MY37" s="82" t="str">
        <f t="shared" si="142"/>
        <v xml:space="preserve"> </v>
      </c>
      <c r="MZ37" s="61" t="str">
        <f>IF(NB37=0," ",VLOOKUP(NB37,PROTOKOL!$A:$F,6))</f>
        <v xml:space="preserve"> </v>
      </c>
      <c r="NA37" s="66"/>
      <c r="NB37" s="66"/>
      <c r="NC37" s="62"/>
      <c r="ND37" s="63" t="str">
        <f>IF(NB37=0," ",(VLOOKUP(NB37,PROTOKOL!$A$1:$E$28,2))*NC37)</f>
        <v xml:space="preserve"> </v>
      </c>
      <c r="NE37" s="64" t="str">
        <f t="shared" si="53"/>
        <v xml:space="preserve"> </v>
      </c>
      <c r="NF37" s="65" t="str">
        <f>IF(NB37=0," ",VLOOKUP(NB37,PROTOKOL!$A:$E,5,))</f>
        <v xml:space="preserve"> </v>
      </c>
      <c r="NG37" s="82" t="str">
        <f t="shared" si="143"/>
        <v xml:space="preserve"> </v>
      </c>
      <c r="NH37" s="65">
        <f t="shared" si="144"/>
        <v>0</v>
      </c>
      <c r="NI37" s="82" t="str">
        <f t="shared" si="145"/>
        <v xml:space="preserve"> </v>
      </c>
      <c r="NJ37" s="117"/>
      <c r="NK37" s="207">
        <v>5</v>
      </c>
      <c r="NL37" s="226"/>
      <c r="NM37" s="61" t="str">
        <f>IF(NO37=0," ",VLOOKUP(NO37,PROTOKOL!$A:$F,6))</f>
        <v xml:space="preserve"> </v>
      </c>
      <c r="NN37" s="62"/>
      <c r="NO37" s="62"/>
      <c r="NP37" s="62"/>
      <c r="NQ37" s="63" t="str">
        <f>IF(NO37=0," ",(VLOOKUP(NO37,PROTOKOL!$A$1:$E$28,2))*NP37)</f>
        <v xml:space="preserve"> </v>
      </c>
      <c r="NR37" s="64" t="str">
        <f t="shared" si="54"/>
        <v xml:space="preserve"> </v>
      </c>
      <c r="NS37" s="65" t="str">
        <f>IF(NO37=0," ",VLOOKUP(NO37,PROTOKOL!$A:$E,5,))</f>
        <v xml:space="preserve"> </v>
      </c>
      <c r="NT37" s="65"/>
      <c r="NU37" s="82" t="str">
        <f t="shared" si="147"/>
        <v xml:space="preserve"> </v>
      </c>
      <c r="NV37" s="61" t="str">
        <f>IF(NX37=0," ",VLOOKUP(NX37,PROTOKOL!$A:$F,6))</f>
        <v xml:space="preserve"> </v>
      </c>
      <c r="NW37" s="66"/>
      <c r="NX37" s="66"/>
      <c r="NY37" s="62"/>
      <c r="NZ37" s="63" t="str">
        <f>IF(NX37=0," ",(VLOOKUP(NX37,PROTOKOL!$A$1:$E$28,2))*NY37)</f>
        <v xml:space="preserve"> </v>
      </c>
      <c r="OA37" s="64" t="str">
        <f t="shared" si="55"/>
        <v xml:space="preserve"> </v>
      </c>
      <c r="OB37" s="65" t="str">
        <f>IF(NX37=0," ",VLOOKUP(NX37,PROTOKOL!$A:$E,5,))</f>
        <v xml:space="preserve"> </v>
      </c>
      <c r="OC37" s="82" t="str">
        <f t="shared" si="148"/>
        <v xml:space="preserve"> </v>
      </c>
      <c r="OD37" s="65">
        <f t="shared" si="149"/>
        <v>0</v>
      </c>
      <c r="OE37" s="82" t="str">
        <f t="shared" si="150"/>
        <v xml:space="preserve"> </v>
      </c>
      <c r="OF37" s="117"/>
      <c r="OG37" s="207">
        <v>5</v>
      </c>
      <c r="OH37" s="226"/>
      <c r="OI37" s="61" t="str">
        <f>IF(OK37=0," ",VLOOKUP(OK37,PROTOKOL!$A:$F,6))</f>
        <v xml:space="preserve"> </v>
      </c>
      <c r="OJ37" s="62"/>
      <c r="OK37" s="62"/>
      <c r="OL37" s="62"/>
      <c r="OM37" s="63" t="str">
        <f>IF(OK37=0," ",(VLOOKUP(OK37,PROTOKOL!$A$1:$E$28,2))*OL37)</f>
        <v xml:space="preserve"> </v>
      </c>
      <c r="ON37" s="64" t="str">
        <f t="shared" si="56"/>
        <v xml:space="preserve"> </v>
      </c>
      <c r="OO37" s="65" t="str">
        <f>IF(OK37=0," ",VLOOKUP(OK37,PROTOKOL!$A:$E,5,))</f>
        <v xml:space="preserve"> </v>
      </c>
      <c r="OP37" s="65"/>
      <c r="OQ37" s="82" t="str">
        <f t="shared" si="152"/>
        <v xml:space="preserve"> </v>
      </c>
      <c r="OR37" s="61" t="str">
        <f>IF(OT37=0," ",VLOOKUP(OT37,PROTOKOL!$A:$F,6))</f>
        <v xml:space="preserve"> </v>
      </c>
      <c r="OS37" s="66"/>
      <c r="OT37" s="66"/>
      <c r="OU37" s="62"/>
      <c r="OV37" s="63" t="str">
        <f>IF(OT37=0," ",(VLOOKUP(OT37,PROTOKOL!$A$1:$E$28,2))*OU37)</f>
        <v xml:space="preserve"> </v>
      </c>
      <c r="OW37" s="64" t="str">
        <f t="shared" si="57"/>
        <v xml:space="preserve"> </v>
      </c>
      <c r="OX37" s="65" t="str">
        <f>IF(OT37=0," ",VLOOKUP(OT37,PROTOKOL!$A:$E,5,))</f>
        <v xml:space="preserve"> </v>
      </c>
      <c r="OY37" s="82" t="str">
        <f t="shared" si="153"/>
        <v xml:space="preserve"> </v>
      </c>
      <c r="OZ37" s="65">
        <f t="shared" si="154"/>
        <v>0</v>
      </c>
      <c r="PA37" s="82" t="str">
        <f t="shared" si="155"/>
        <v xml:space="preserve"> </v>
      </c>
      <c r="PB37" s="117"/>
      <c r="PC37" s="207">
        <v>5</v>
      </c>
      <c r="PD37" s="226"/>
      <c r="PE37" s="61" t="str">
        <f>IF(PG37=0," ",VLOOKUP(PG37,PROTOKOL!$A:$F,6))</f>
        <v xml:space="preserve"> </v>
      </c>
      <c r="PF37" s="62"/>
      <c r="PG37" s="62"/>
      <c r="PH37" s="62"/>
      <c r="PI37" s="63" t="str">
        <f>IF(PG37=0," ",(VLOOKUP(PG37,PROTOKOL!$A$1:$E$28,2))*PH37)</f>
        <v xml:space="preserve"> </v>
      </c>
      <c r="PJ37" s="64" t="str">
        <f t="shared" si="58"/>
        <v xml:space="preserve"> </v>
      </c>
      <c r="PK37" s="65" t="str">
        <f>IF(PG37=0," ",VLOOKUP(PG37,PROTOKOL!$A:$E,5,))</f>
        <v xml:space="preserve"> </v>
      </c>
      <c r="PL37" s="65"/>
      <c r="PM37" s="82" t="str">
        <f t="shared" si="157"/>
        <v xml:space="preserve"> </v>
      </c>
      <c r="PN37" s="61" t="str">
        <f>IF(PP37=0," ",VLOOKUP(PP37,PROTOKOL!$A:$F,6))</f>
        <v xml:space="preserve"> </v>
      </c>
      <c r="PO37" s="66"/>
      <c r="PP37" s="66"/>
      <c r="PQ37" s="62"/>
      <c r="PR37" s="63" t="str">
        <f>IF(PP37=0," ",(VLOOKUP(PP37,PROTOKOL!$A$1:$E$28,2))*PQ37)</f>
        <v xml:space="preserve"> </v>
      </c>
      <c r="PS37" s="64" t="str">
        <f t="shared" si="59"/>
        <v xml:space="preserve"> </v>
      </c>
      <c r="PT37" s="65" t="str">
        <f>IF(PP37=0," ",VLOOKUP(PP37,PROTOKOL!$A:$E,5,))</f>
        <v xml:space="preserve"> </v>
      </c>
      <c r="PU37" s="82" t="str">
        <f t="shared" si="158"/>
        <v xml:space="preserve"> </v>
      </c>
      <c r="PV37" s="65">
        <f t="shared" si="159"/>
        <v>0</v>
      </c>
      <c r="PW37" s="82" t="str">
        <f t="shared" si="160"/>
        <v xml:space="preserve"> </v>
      </c>
      <c r="PX37" s="117"/>
      <c r="PY37" s="207">
        <v>5</v>
      </c>
      <c r="PZ37" s="226"/>
      <c r="QA37" s="61" t="str">
        <f>IF(QC37=0," ",VLOOKUP(QC37,PROTOKOL!$A:$F,6))</f>
        <v xml:space="preserve"> </v>
      </c>
      <c r="QB37" s="62"/>
      <c r="QC37" s="62"/>
      <c r="QD37" s="62"/>
      <c r="QE37" s="63" t="str">
        <f>IF(QC37=0," ",(VLOOKUP(QC37,PROTOKOL!$A$1:$E$28,2))*QD37)</f>
        <v xml:space="preserve"> </v>
      </c>
      <c r="QF37" s="64" t="str">
        <f t="shared" si="60"/>
        <v xml:space="preserve"> </v>
      </c>
      <c r="QG37" s="65" t="str">
        <f>IF(QC37=0," ",VLOOKUP(QC37,PROTOKOL!$A:$E,5,))</f>
        <v xml:space="preserve"> </v>
      </c>
      <c r="QH37" s="65"/>
      <c r="QI37" s="82" t="str">
        <f t="shared" si="162"/>
        <v xml:space="preserve"> </v>
      </c>
      <c r="QJ37" s="61" t="str">
        <f>IF(QL37=0," ",VLOOKUP(QL37,PROTOKOL!$A:$F,6))</f>
        <v xml:space="preserve"> </v>
      </c>
      <c r="QK37" s="66"/>
      <c r="QL37" s="66"/>
      <c r="QM37" s="62"/>
      <c r="QN37" s="63" t="str">
        <f>IF(QL37=0," ",(VLOOKUP(QL37,PROTOKOL!$A$1:$E$28,2))*QM37)</f>
        <v xml:space="preserve"> </v>
      </c>
      <c r="QO37" s="64" t="str">
        <f t="shared" si="61"/>
        <v xml:space="preserve"> </v>
      </c>
      <c r="QP37" s="65" t="str">
        <f>IF(QL37=0," ",VLOOKUP(QL37,PROTOKOL!$A:$E,5,))</f>
        <v xml:space="preserve"> </v>
      </c>
      <c r="QQ37" s="82" t="str">
        <f t="shared" si="163"/>
        <v xml:space="preserve"> </v>
      </c>
      <c r="QR37" s="65">
        <f t="shared" si="164"/>
        <v>0</v>
      </c>
      <c r="QS37" s="82" t="str">
        <f t="shared" si="165"/>
        <v xml:space="preserve"> </v>
      </c>
      <c r="QT37" s="117"/>
      <c r="QU37" s="207">
        <v>5</v>
      </c>
      <c r="QV37" s="226"/>
      <c r="QW37" s="61" t="str">
        <f>IF(QY37=0," ",VLOOKUP(QY37,PROTOKOL!$A:$F,6))</f>
        <v xml:space="preserve"> </v>
      </c>
      <c r="QX37" s="62"/>
      <c r="QY37" s="62"/>
      <c r="QZ37" s="62"/>
      <c r="RA37" s="63" t="str">
        <f>IF(QY37=0," ",(VLOOKUP(QY37,PROTOKOL!$A$1:$E$28,2))*QZ37)</f>
        <v xml:space="preserve"> </v>
      </c>
      <c r="RB37" s="64" t="str">
        <f t="shared" si="62"/>
        <v xml:space="preserve"> </v>
      </c>
      <c r="RC37" s="65" t="str">
        <f>IF(QY37=0," ",VLOOKUP(QY37,PROTOKOL!$A:$E,5,))</f>
        <v xml:space="preserve"> </v>
      </c>
      <c r="RD37" s="65"/>
      <c r="RE37" s="82" t="str">
        <f t="shared" si="167"/>
        <v xml:space="preserve"> </v>
      </c>
      <c r="RF37" s="61" t="str">
        <f>IF(RH37=0," ",VLOOKUP(RH37,PROTOKOL!$A:$F,6))</f>
        <v xml:space="preserve"> </v>
      </c>
      <c r="RG37" s="66"/>
      <c r="RH37" s="66"/>
      <c r="RI37" s="62"/>
      <c r="RJ37" s="63" t="str">
        <f>IF(RH37=0," ",(VLOOKUP(RH37,PROTOKOL!$A$1:$E$28,2))*RI37)</f>
        <v xml:space="preserve"> </v>
      </c>
      <c r="RK37" s="64" t="str">
        <f t="shared" si="63"/>
        <v xml:space="preserve"> </v>
      </c>
      <c r="RL37" s="65" t="str">
        <f>IF(RH37=0," ",VLOOKUP(RH37,PROTOKOL!$A:$E,5,))</f>
        <v xml:space="preserve"> </v>
      </c>
      <c r="RM37" s="82" t="str">
        <f t="shared" si="168"/>
        <v xml:space="preserve"> </v>
      </c>
      <c r="RN37" s="65">
        <f t="shared" si="169"/>
        <v>0</v>
      </c>
      <c r="RO37" s="82" t="str">
        <f t="shared" si="170"/>
        <v xml:space="preserve"> </v>
      </c>
      <c r="RP37" s="117"/>
    </row>
    <row r="38" spans="1:484" ht="14.4" thickBot="1">
      <c r="A38" s="207">
        <v>6</v>
      </c>
      <c r="B38" s="225">
        <v>6</v>
      </c>
      <c r="C38" s="61" t="str">
        <f>IF(E38=0," ",VLOOKUP(E38,PROTOKOL!$A:$F,6))</f>
        <v xml:space="preserve"> </v>
      </c>
      <c r="D38" s="62"/>
      <c r="E38" s="62"/>
      <c r="F38" s="62"/>
      <c r="G38" s="63" t="str">
        <f>IF(E38=0," ",(VLOOKUP(E38,PROTOKOL!$A$1:$E$28,2))*F38)</f>
        <v xml:space="preserve"> </v>
      </c>
      <c r="H38" s="64" t="str">
        <f t="shared" si="20"/>
        <v xml:space="preserve"> </v>
      </c>
      <c r="I38" s="65" t="str">
        <f>IF(E38=0," ",VLOOKUP(E38,PROTOKOL!$A:$E,5,))</f>
        <v xml:space="preserve"> </v>
      </c>
      <c r="J38" s="65"/>
      <c r="K38" s="82" t="str">
        <f t="shared" si="64"/>
        <v xml:space="preserve"> </v>
      </c>
      <c r="L38" s="61" t="str">
        <f>IF(N38=0," ",VLOOKUP(N38,PROTOKOL!$A:$F,6))</f>
        <v xml:space="preserve"> </v>
      </c>
      <c r="M38" s="66"/>
      <c r="N38" s="66"/>
      <c r="O38" s="62"/>
      <c r="P38" s="63" t="str">
        <f>IF(N38=0," ",(VLOOKUP(N38,PROTOKOL!$A$1:$E$28,2))*O38)</f>
        <v xml:space="preserve"> </v>
      </c>
      <c r="Q38" s="64" t="str">
        <f t="shared" si="21"/>
        <v xml:space="preserve"> </v>
      </c>
      <c r="R38" s="65" t="str">
        <f>IF(N38=0," ",VLOOKUP(N38,PROTOKOL!$A:$E,5,))</f>
        <v xml:space="preserve"> </v>
      </c>
      <c r="S38" s="82" t="str">
        <f t="shared" si="65"/>
        <v xml:space="preserve"> </v>
      </c>
      <c r="T38" s="65">
        <f t="shared" si="66"/>
        <v>0</v>
      </c>
      <c r="U38" s="82" t="str">
        <f t="shared" si="67"/>
        <v xml:space="preserve"> </v>
      </c>
      <c r="V38" s="117"/>
      <c r="W38" s="207">
        <v>6</v>
      </c>
      <c r="X38" s="225">
        <v>6</v>
      </c>
      <c r="Y38" s="61" t="str">
        <f>IF(AA38=0," ",VLOOKUP(AA38,PROTOKOL!$A:$F,6))</f>
        <v xml:space="preserve"> </v>
      </c>
      <c r="Z38" s="62"/>
      <c r="AA38" s="62"/>
      <c r="AB38" s="62"/>
      <c r="AC38" s="63" t="str">
        <f>IF(AA38=0," ",(VLOOKUP(AA38,PROTOKOL!$A$1:$E$28,2))*AB38)</f>
        <v xml:space="preserve"> </v>
      </c>
      <c r="AD38" s="64" t="str">
        <f t="shared" si="22"/>
        <v xml:space="preserve"> </v>
      </c>
      <c r="AE38" s="65" t="str">
        <f>IF(AA38=0," ",VLOOKUP(AA38,PROTOKOL!$A:$E,5,))</f>
        <v xml:space="preserve"> </v>
      </c>
      <c r="AF38" s="65"/>
      <c r="AG38" s="82" t="str">
        <f t="shared" si="68"/>
        <v xml:space="preserve"> </v>
      </c>
      <c r="AH38" s="61" t="str">
        <f>IF(AJ38=0," ",VLOOKUP(AJ38,PROTOKOL!$A:$F,6))</f>
        <v xml:space="preserve"> </v>
      </c>
      <c r="AI38" s="66"/>
      <c r="AJ38" s="66"/>
      <c r="AK38" s="62"/>
      <c r="AL38" s="63" t="str">
        <f>IF(AJ38=0," ",(VLOOKUP(AJ38,PROTOKOL!$A$1:$E$28,2))*AK38)</f>
        <v xml:space="preserve"> </v>
      </c>
      <c r="AM38" s="64" t="str">
        <f t="shared" si="23"/>
        <v xml:space="preserve"> </v>
      </c>
      <c r="AN38" s="65" t="str">
        <f>IF(AJ38=0," ",VLOOKUP(AJ38,PROTOKOL!$A:$E,5,))</f>
        <v xml:space="preserve"> </v>
      </c>
      <c r="AO38" s="82" t="str">
        <f t="shared" si="69"/>
        <v xml:space="preserve"> </v>
      </c>
      <c r="AP38" s="65">
        <f t="shared" si="70"/>
        <v>0</v>
      </c>
      <c r="AQ38" s="82" t="str">
        <f t="shared" si="71"/>
        <v xml:space="preserve"> </v>
      </c>
      <c r="AR38" s="117"/>
      <c r="AS38" s="207">
        <v>6</v>
      </c>
      <c r="AT38" s="225">
        <v>6</v>
      </c>
      <c r="AU38" s="61" t="str">
        <f>IF(AW38=0," ",VLOOKUP(AW38,PROTOKOL!$A:$F,6))</f>
        <v xml:space="preserve"> </v>
      </c>
      <c r="AV38" s="62"/>
      <c r="AW38" s="62"/>
      <c r="AX38" s="62"/>
      <c r="AY38" s="63" t="str">
        <f>IF(AW38=0," ",(VLOOKUP(AW38,PROTOKOL!$A$1:$E$28,2))*AX38)</f>
        <v xml:space="preserve"> </v>
      </c>
      <c r="AZ38" s="64" t="str">
        <f t="shared" si="24"/>
        <v xml:space="preserve"> </v>
      </c>
      <c r="BA38" s="65" t="str">
        <f>IF(AW38=0," ",VLOOKUP(AW38,PROTOKOL!$A:$E,5,))</f>
        <v xml:space="preserve"> </v>
      </c>
      <c r="BB38" s="65"/>
      <c r="BC38" s="82" t="str">
        <f t="shared" si="72"/>
        <v xml:space="preserve"> </v>
      </c>
      <c r="BD38" s="61" t="str">
        <f>IF(BF38=0," ",VLOOKUP(BF38,PROTOKOL!$A:$F,6))</f>
        <v xml:space="preserve"> </v>
      </c>
      <c r="BE38" s="66"/>
      <c r="BF38" s="66"/>
      <c r="BG38" s="62"/>
      <c r="BH38" s="63" t="str">
        <f>IF(BF38=0," ",(VLOOKUP(BF38,PROTOKOL!$A$1:$E$28,2))*BG38)</f>
        <v xml:space="preserve"> </v>
      </c>
      <c r="BI38" s="64" t="str">
        <f t="shared" si="25"/>
        <v xml:space="preserve"> </v>
      </c>
      <c r="BJ38" s="65" t="str">
        <f>IF(BF38=0," ",VLOOKUP(BF38,PROTOKOL!$A:$E,5,))</f>
        <v xml:space="preserve"> </v>
      </c>
      <c r="BK38" s="82" t="str">
        <f t="shared" si="73"/>
        <v xml:space="preserve"> </v>
      </c>
      <c r="BL38" s="65">
        <f t="shared" si="74"/>
        <v>0</v>
      </c>
      <c r="BM38" s="82" t="str">
        <f t="shared" si="75"/>
        <v xml:space="preserve"> </v>
      </c>
      <c r="BN38" s="117"/>
      <c r="BO38" s="207">
        <v>6</v>
      </c>
      <c r="BP38" s="225">
        <v>6</v>
      </c>
      <c r="BQ38" s="61" t="str">
        <f>IF(BS38=0," ",VLOOKUP(BS38,PROTOKOL!$A:$F,6))</f>
        <v xml:space="preserve"> </v>
      </c>
      <c r="BR38" s="62"/>
      <c r="BS38" s="62"/>
      <c r="BT38" s="62"/>
      <c r="BU38" s="63" t="str">
        <f>IF(BS38=0," ",(VLOOKUP(BS38,PROTOKOL!$A$1:$E$28,2))*BT38)</f>
        <v xml:space="preserve"> </v>
      </c>
      <c r="BV38" s="64" t="str">
        <f t="shared" si="26"/>
        <v xml:space="preserve"> </v>
      </c>
      <c r="BW38" s="65" t="str">
        <f>IF(BS38=0," ",VLOOKUP(BS38,PROTOKOL!$A:$E,5,))</f>
        <v xml:space="preserve"> </v>
      </c>
      <c r="BX38" s="65"/>
      <c r="BY38" s="82" t="str">
        <f t="shared" si="77"/>
        <v xml:space="preserve"> </v>
      </c>
      <c r="BZ38" s="61" t="str">
        <f>IF(CB38=0," ",VLOOKUP(CB38,PROTOKOL!$A:$F,6))</f>
        <v xml:space="preserve"> </v>
      </c>
      <c r="CA38" s="66"/>
      <c r="CB38" s="66"/>
      <c r="CC38" s="62"/>
      <c r="CD38" s="63" t="str">
        <f>IF(CB38=0," ",(VLOOKUP(CB38,PROTOKOL!$A$1:$E$28,2))*CC38)</f>
        <v xml:space="preserve"> </v>
      </c>
      <c r="CE38" s="64" t="str">
        <f t="shared" si="27"/>
        <v xml:space="preserve"> </v>
      </c>
      <c r="CF38" s="65" t="str">
        <f>IF(CB38=0," ",VLOOKUP(CB38,PROTOKOL!$A:$E,5,))</f>
        <v xml:space="preserve"> </v>
      </c>
      <c r="CG38" s="82" t="str">
        <f t="shared" si="78"/>
        <v xml:space="preserve"> </v>
      </c>
      <c r="CH38" s="65">
        <f t="shared" si="79"/>
        <v>0</v>
      </c>
      <c r="CI38" s="82" t="str">
        <f t="shared" si="80"/>
        <v xml:space="preserve"> </v>
      </c>
      <c r="CJ38" s="117"/>
      <c r="CK38" s="207">
        <v>6</v>
      </c>
      <c r="CL38" s="225">
        <v>6</v>
      </c>
      <c r="CM38" s="61" t="str">
        <f>IF(CO38=0," ",VLOOKUP(CO38,PROTOKOL!$A:$F,6))</f>
        <v xml:space="preserve"> </v>
      </c>
      <c r="CN38" s="62"/>
      <c r="CO38" s="62"/>
      <c r="CP38" s="62"/>
      <c r="CQ38" s="63" t="str">
        <f>IF(CO38=0," ",(VLOOKUP(CO38,PROTOKOL!$A$1:$E$28,2))*CP38)</f>
        <v xml:space="preserve"> </v>
      </c>
      <c r="CR38" s="64" t="str">
        <f t="shared" si="28"/>
        <v xml:space="preserve"> </v>
      </c>
      <c r="CS38" s="65" t="str">
        <f>IF(CO38=0," ",VLOOKUP(CO38,PROTOKOL!$A:$E,5,))</f>
        <v xml:space="preserve"> </v>
      </c>
      <c r="CT38" s="65"/>
      <c r="CU38" s="82" t="str">
        <f t="shared" si="82"/>
        <v xml:space="preserve"> </v>
      </c>
      <c r="CV38" s="61" t="str">
        <f>IF(CX38=0," ",VLOOKUP(CX38,PROTOKOL!$A:$F,6))</f>
        <v xml:space="preserve"> </v>
      </c>
      <c r="CW38" s="66"/>
      <c r="CX38" s="66"/>
      <c r="CY38" s="62"/>
      <c r="CZ38" s="63" t="str">
        <f>IF(CX38=0," ",(VLOOKUP(CX38,PROTOKOL!$A$1:$E$28,2))*CY38)</f>
        <v xml:space="preserve"> </v>
      </c>
      <c r="DA38" s="64" t="str">
        <f t="shared" si="29"/>
        <v xml:space="preserve"> </v>
      </c>
      <c r="DB38" s="65" t="str">
        <f>IF(CX38=0," ",VLOOKUP(CX38,PROTOKOL!$A:$E,5,))</f>
        <v xml:space="preserve"> </v>
      </c>
      <c r="DC38" s="82" t="str">
        <f t="shared" si="83"/>
        <v xml:space="preserve"> </v>
      </c>
      <c r="DD38" s="65">
        <f t="shared" si="84"/>
        <v>0</v>
      </c>
      <c r="DE38" s="82" t="str">
        <f t="shared" si="85"/>
        <v xml:space="preserve"> </v>
      </c>
      <c r="DF38" s="117"/>
      <c r="DG38" s="207">
        <v>6</v>
      </c>
      <c r="DH38" s="225">
        <v>6</v>
      </c>
      <c r="DI38" s="61" t="str">
        <f>IF(DK38=0," ",VLOOKUP(DK38,PROTOKOL!$A:$F,6))</f>
        <v xml:space="preserve"> </v>
      </c>
      <c r="DJ38" s="62"/>
      <c r="DK38" s="62"/>
      <c r="DL38" s="62"/>
      <c r="DM38" s="63" t="str">
        <f>IF(DK38=0," ",(VLOOKUP(DK38,PROTOKOL!$A$1:$E$28,2))*DL38)</f>
        <v xml:space="preserve"> </v>
      </c>
      <c r="DN38" s="64" t="str">
        <f t="shared" si="30"/>
        <v xml:space="preserve"> </v>
      </c>
      <c r="DO38" s="65" t="str">
        <f>IF(DK38=0," ",VLOOKUP(DK38,PROTOKOL!$A:$E,5,))</f>
        <v xml:space="preserve"> </v>
      </c>
      <c r="DP38" s="65"/>
      <c r="DQ38" s="82" t="str">
        <f t="shared" si="87"/>
        <v xml:space="preserve"> </v>
      </c>
      <c r="DR38" s="61" t="str">
        <f>IF(DT38=0," ",VLOOKUP(DT38,PROTOKOL!$A:$F,6))</f>
        <v xml:space="preserve"> </v>
      </c>
      <c r="DS38" s="66"/>
      <c r="DT38" s="66"/>
      <c r="DU38" s="62"/>
      <c r="DV38" s="63" t="str">
        <f>IF(DT38=0," ",(VLOOKUP(DT38,PROTOKOL!$A$1:$E$28,2))*DU38)</f>
        <v xml:space="preserve"> </v>
      </c>
      <c r="DW38" s="64" t="str">
        <f t="shared" si="31"/>
        <v xml:space="preserve"> </v>
      </c>
      <c r="DX38" s="65" t="str">
        <f>IF(DT38=0," ",VLOOKUP(DT38,PROTOKOL!$A:$E,5,))</f>
        <v xml:space="preserve"> </v>
      </c>
      <c r="DY38" s="82" t="str">
        <f t="shared" si="88"/>
        <v xml:space="preserve"> </v>
      </c>
      <c r="DZ38" s="65">
        <f t="shared" si="89"/>
        <v>0</v>
      </c>
      <c r="EA38" s="82" t="str">
        <f t="shared" si="90"/>
        <v xml:space="preserve"> </v>
      </c>
      <c r="EB38" s="117"/>
      <c r="EC38" s="207">
        <v>6</v>
      </c>
      <c r="ED38" s="225">
        <v>6</v>
      </c>
      <c r="EE38" s="61" t="str">
        <f>IF(EG38=0," ",VLOOKUP(EG38,PROTOKOL!$A:$F,6))</f>
        <v xml:space="preserve"> </v>
      </c>
      <c r="EF38" s="62"/>
      <c r="EG38" s="62"/>
      <c r="EH38" s="62"/>
      <c r="EI38" s="63" t="str">
        <f>IF(EG38=0," ",(VLOOKUP(EG38,PROTOKOL!$A$1:$E$28,2))*EH38)</f>
        <v xml:space="preserve"> </v>
      </c>
      <c r="EJ38" s="64" t="str">
        <f t="shared" si="32"/>
        <v xml:space="preserve"> </v>
      </c>
      <c r="EK38" s="65" t="str">
        <f>IF(EG38=0," ",VLOOKUP(EG38,PROTOKOL!$A:$E,5,))</f>
        <v xml:space="preserve"> </v>
      </c>
      <c r="EL38" s="65"/>
      <c r="EM38" s="82" t="str">
        <f t="shared" si="92"/>
        <v xml:space="preserve"> </v>
      </c>
      <c r="EN38" s="61" t="str">
        <f>IF(EP38=0," ",VLOOKUP(EP38,PROTOKOL!$A:$F,6))</f>
        <v xml:space="preserve"> </v>
      </c>
      <c r="EO38" s="66"/>
      <c r="EP38" s="66"/>
      <c r="EQ38" s="62"/>
      <c r="ER38" s="63" t="str">
        <f>IF(EP38=0," ",(VLOOKUP(EP38,PROTOKOL!$A$1:$E$28,2))*EQ38)</f>
        <v xml:space="preserve"> </v>
      </c>
      <c r="ES38" s="64" t="str">
        <f t="shared" si="33"/>
        <v xml:space="preserve"> </v>
      </c>
      <c r="ET38" s="65" t="str">
        <f>IF(EP38=0," ",VLOOKUP(EP38,PROTOKOL!$A:$E,5,))</f>
        <v xml:space="preserve"> </v>
      </c>
      <c r="EU38" s="82" t="str">
        <f t="shared" si="93"/>
        <v xml:space="preserve"> </v>
      </c>
      <c r="EV38" s="65">
        <f t="shared" si="94"/>
        <v>0</v>
      </c>
      <c r="EW38" s="82" t="str">
        <f t="shared" si="95"/>
        <v xml:space="preserve"> </v>
      </c>
      <c r="EX38" s="117"/>
      <c r="EY38" s="207">
        <v>6</v>
      </c>
      <c r="EZ38" s="225">
        <v>6</v>
      </c>
      <c r="FA38" s="61" t="str">
        <f>IF(FC38=0," ",VLOOKUP(FC38,PROTOKOL!$A:$F,6))</f>
        <v xml:space="preserve"> </v>
      </c>
      <c r="FB38" s="62"/>
      <c r="FC38" s="62"/>
      <c r="FD38" s="62"/>
      <c r="FE38" s="63" t="str">
        <f>IF(FC38=0," ",(VLOOKUP(FC38,PROTOKOL!$A$1:$E$28,2))*FD38)</f>
        <v xml:space="preserve"> </v>
      </c>
      <c r="FF38" s="64" t="str">
        <f t="shared" si="34"/>
        <v xml:space="preserve"> </v>
      </c>
      <c r="FG38" s="65" t="str">
        <f>IF(FC38=0," ",VLOOKUP(FC38,PROTOKOL!$A:$E,5,))</f>
        <v xml:space="preserve"> </v>
      </c>
      <c r="FH38" s="65"/>
      <c r="FI38" s="82" t="str">
        <f t="shared" si="97"/>
        <v xml:space="preserve"> </v>
      </c>
      <c r="FJ38" s="61" t="str">
        <f>IF(FL38=0," ",VLOOKUP(FL38,PROTOKOL!$A:$F,6))</f>
        <v xml:space="preserve"> </v>
      </c>
      <c r="FK38" s="66"/>
      <c r="FL38" s="66"/>
      <c r="FM38" s="62"/>
      <c r="FN38" s="63" t="str">
        <f>IF(FL38=0," ",(VLOOKUP(FL38,PROTOKOL!$A$1:$E$28,2))*FM38)</f>
        <v xml:space="preserve"> </v>
      </c>
      <c r="FO38" s="64" t="str">
        <f t="shared" si="35"/>
        <v xml:space="preserve"> </v>
      </c>
      <c r="FP38" s="65" t="str">
        <f>IF(FL38=0," ",VLOOKUP(FL38,PROTOKOL!$A:$E,5,))</f>
        <v xml:space="preserve"> </v>
      </c>
      <c r="FQ38" s="82" t="str">
        <f t="shared" si="98"/>
        <v xml:space="preserve"> </v>
      </c>
      <c r="FR38" s="65">
        <f t="shared" si="99"/>
        <v>0</v>
      </c>
      <c r="FS38" s="82" t="str">
        <f t="shared" si="100"/>
        <v xml:space="preserve"> </v>
      </c>
      <c r="FT38" s="117"/>
      <c r="FU38" s="207">
        <v>6</v>
      </c>
      <c r="FV38" s="225">
        <v>6</v>
      </c>
      <c r="FW38" s="61" t="str">
        <f>IF(FY38=0," ",VLOOKUP(FY38,PROTOKOL!$A:$F,6))</f>
        <v xml:space="preserve"> </v>
      </c>
      <c r="FX38" s="62"/>
      <c r="FY38" s="62"/>
      <c r="FZ38" s="62"/>
      <c r="GA38" s="63" t="str">
        <f>IF(FY38=0," ",(VLOOKUP(FY38,PROTOKOL!$A$1:$E$28,2))*FZ38)</f>
        <v xml:space="preserve"> </v>
      </c>
      <c r="GB38" s="64" t="str">
        <f t="shared" si="36"/>
        <v xml:space="preserve"> </v>
      </c>
      <c r="GC38" s="65" t="str">
        <f>IF(FY38=0," ",VLOOKUP(FY38,PROTOKOL!$A:$E,5,))</f>
        <v xml:space="preserve"> </v>
      </c>
      <c r="GD38" s="65"/>
      <c r="GE38" s="82" t="str">
        <f t="shared" si="102"/>
        <v xml:space="preserve"> </v>
      </c>
      <c r="GF38" s="61" t="str">
        <f>IF(GH38=0," ",VLOOKUP(GH38,PROTOKOL!$A:$F,6))</f>
        <v xml:space="preserve"> </v>
      </c>
      <c r="GG38" s="66"/>
      <c r="GH38" s="66"/>
      <c r="GI38" s="62"/>
      <c r="GJ38" s="63" t="str">
        <f>IF(GH38=0," ",(VLOOKUP(GH38,PROTOKOL!$A$1:$E$28,2))*GI38)</f>
        <v xml:space="preserve"> </v>
      </c>
      <c r="GK38" s="64" t="str">
        <f t="shared" si="37"/>
        <v xml:space="preserve"> </v>
      </c>
      <c r="GL38" s="65" t="str">
        <f>IF(GH38=0," ",VLOOKUP(GH38,PROTOKOL!$A:$E,5,))</f>
        <v xml:space="preserve"> </v>
      </c>
      <c r="GM38" s="82" t="str">
        <f t="shared" si="103"/>
        <v xml:space="preserve"> </v>
      </c>
      <c r="GN38" s="65">
        <f t="shared" si="104"/>
        <v>0</v>
      </c>
      <c r="GO38" s="82" t="str">
        <f t="shared" si="105"/>
        <v xml:space="preserve"> </v>
      </c>
      <c r="GP38" s="117"/>
      <c r="GQ38" s="207">
        <v>6</v>
      </c>
      <c r="GR38" s="225">
        <v>6</v>
      </c>
      <c r="GS38" s="61" t="str">
        <f>IF(GU38=0," ",VLOOKUP(GU38,PROTOKOL!$A:$F,6))</f>
        <v xml:space="preserve"> </v>
      </c>
      <c r="GT38" s="62"/>
      <c r="GU38" s="62"/>
      <c r="GV38" s="62"/>
      <c r="GW38" s="63" t="str">
        <f>IF(GU38=0," ",(VLOOKUP(GU38,PROTOKOL!$A$1:$E$28,2))*GV38)</f>
        <v xml:space="preserve"> </v>
      </c>
      <c r="GX38" s="64" t="str">
        <f t="shared" si="38"/>
        <v xml:space="preserve"> </v>
      </c>
      <c r="GY38" s="65" t="str">
        <f>IF(GU38=0," ",VLOOKUP(GU38,PROTOKOL!$A:$E,5,))</f>
        <v xml:space="preserve"> </v>
      </c>
      <c r="GZ38" s="65"/>
      <c r="HA38" s="82" t="str">
        <f t="shared" si="107"/>
        <v xml:space="preserve"> </v>
      </c>
      <c r="HB38" s="61" t="str">
        <f>IF(HD38=0," ",VLOOKUP(HD38,PROTOKOL!$A:$F,6))</f>
        <v xml:space="preserve"> </v>
      </c>
      <c r="HC38" s="66"/>
      <c r="HD38" s="66"/>
      <c r="HE38" s="62"/>
      <c r="HF38" s="63" t="str">
        <f>IF(HD38=0," ",(VLOOKUP(HD38,PROTOKOL!$A$1:$E$28,2))*HE38)</f>
        <v xml:space="preserve"> </v>
      </c>
      <c r="HG38" s="64" t="str">
        <f t="shared" si="39"/>
        <v xml:space="preserve"> </v>
      </c>
      <c r="HH38" s="65" t="str">
        <f>IF(HD38=0," ",VLOOKUP(HD38,PROTOKOL!$A:$E,5,))</f>
        <v xml:space="preserve"> </v>
      </c>
      <c r="HI38" s="82" t="str">
        <f t="shared" si="108"/>
        <v xml:space="preserve"> </v>
      </c>
      <c r="HJ38" s="65">
        <f t="shared" si="109"/>
        <v>0</v>
      </c>
      <c r="HK38" s="82" t="str">
        <f t="shared" si="110"/>
        <v xml:space="preserve"> </v>
      </c>
      <c r="HL38" s="117"/>
      <c r="HM38" s="207">
        <v>6</v>
      </c>
      <c r="HN38" s="225">
        <v>6</v>
      </c>
      <c r="HO38" s="61" t="str">
        <f>IF(HQ38=0," ",VLOOKUP(HQ38,PROTOKOL!$A:$F,6))</f>
        <v xml:space="preserve"> </v>
      </c>
      <c r="HP38" s="62"/>
      <c r="HQ38" s="62"/>
      <c r="HR38" s="62"/>
      <c r="HS38" s="63" t="str">
        <f>IF(HQ38=0," ",(VLOOKUP(HQ38,PROTOKOL!$A$1:$E$28,2))*HR38)</f>
        <v xml:space="preserve"> </v>
      </c>
      <c r="HT38" s="64" t="str">
        <f t="shared" si="40"/>
        <v xml:space="preserve"> </v>
      </c>
      <c r="HU38" s="65" t="str">
        <f>IF(HQ38=0," ",VLOOKUP(HQ38,PROTOKOL!$A:$E,5,))</f>
        <v xml:space="preserve"> </v>
      </c>
      <c r="HV38" s="65"/>
      <c r="HW38" s="82" t="str">
        <f t="shared" si="112"/>
        <v xml:space="preserve"> </v>
      </c>
      <c r="HX38" s="61" t="str">
        <f>IF(HZ38=0," ",VLOOKUP(HZ38,PROTOKOL!$A:$F,6))</f>
        <v xml:space="preserve"> </v>
      </c>
      <c r="HY38" s="66"/>
      <c r="HZ38" s="66"/>
      <c r="IA38" s="62"/>
      <c r="IB38" s="63" t="str">
        <f>IF(HZ38=0," ",(VLOOKUP(HZ38,PROTOKOL!$A$1:$E$28,2))*IA38)</f>
        <v xml:space="preserve"> </v>
      </c>
      <c r="IC38" s="64" t="str">
        <f t="shared" si="41"/>
        <v xml:space="preserve"> </v>
      </c>
      <c r="ID38" s="65" t="str">
        <f>IF(HZ38=0," ",VLOOKUP(HZ38,PROTOKOL!$A:$E,5,))</f>
        <v xml:space="preserve"> </v>
      </c>
      <c r="IE38" s="82" t="str">
        <f t="shared" si="113"/>
        <v xml:space="preserve"> </v>
      </c>
      <c r="IF38" s="65">
        <f t="shared" si="114"/>
        <v>0</v>
      </c>
      <c r="IG38" s="82" t="str">
        <f t="shared" si="115"/>
        <v xml:space="preserve"> </v>
      </c>
      <c r="IH38" s="117"/>
      <c r="II38" s="207">
        <v>6</v>
      </c>
      <c r="IJ38" s="225">
        <v>6</v>
      </c>
      <c r="IK38" s="61" t="str">
        <f>IF(IM38=0," ",VLOOKUP(IM38,PROTOKOL!$A:$F,6))</f>
        <v xml:space="preserve"> </v>
      </c>
      <c r="IL38" s="62"/>
      <c r="IM38" s="62"/>
      <c r="IN38" s="62"/>
      <c r="IO38" s="63" t="str">
        <f>IF(IM38=0," ",(VLOOKUP(IM38,PROTOKOL!$A$1:$E$28,2))*IN38)</f>
        <v xml:space="preserve"> </v>
      </c>
      <c r="IP38" s="64" t="str">
        <f t="shared" si="42"/>
        <v xml:space="preserve"> </v>
      </c>
      <c r="IQ38" s="65" t="str">
        <f>IF(IM38=0," ",VLOOKUP(IM38,PROTOKOL!$A:$E,5,))</f>
        <v xml:space="preserve"> </v>
      </c>
      <c r="IR38" s="65"/>
      <c r="IS38" s="82" t="str">
        <f t="shared" si="117"/>
        <v xml:space="preserve"> </v>
      </c>
      <c r="IT38" s="61" t="str">
        <f>IF(IV38=0," ",VLOOKUP(IV38,PROTOKOL!$A:$F,6))</f>
        <v xml:space="preserve"> </v>
      </c>
      <c r="IU38" s="66"/>
      <c r="IV38" s="66"/>
      <c r="IW38" s="62"/>
      <c r="IX38" s="63" t="str">
        <f>IF(IV38=0," ",(VLOOKUP(IV38,PROTOKOL!$A$1:$E$28,2))*IW38)</f>
        <v xml:space="preserve"> </v>
      </c>
      <c r="IY38" s="64" t="str">
        <f t="shared" si="43"/>
        <v xml:space="preserve"> </v>
      </c>
      <c r="IZ38" s="65" t="str">
        <f>IF(IV38=0," ",VLOOKUP(IV38,PROTOKOL!$A:$E,5,))</f>
        <v xml:space="preserve"> </v>
      </c>
      <c r="JA38" s="82" t="str">
        <f t="shared" si="118"/>
        <v xml:space="preserve"> </v>
      </c>
      <c r="JB38" s="65">
        <f t="shared" si="119"/>
        <v>0</v>
      </c>
      <c r="JC38" s="82" t="str">
        <f t="shared" si="120"/>
        <v xml:space="preserve"> </v>
      </c>
      <c r="JD38" s="117"/>
      <c r="JE38" s="207">
        <v>6</v>
      </c>
      <c r="JF38" s="225">
        <v>6</v>
      </c>
      <c r="JG38" s="61" t="str">
        <f>IF(JI38=0," ",VLOOKUP(JI38,PROTOKOL!$A:$F,6))</f>
        <v xml:space="preserve"> </v>
      </c>
      <c r="JH38" s="62"/>
      <c r="JI38" s="62"/>
      <c r="JJ38" s="62"/>
      <c r="JK38" s="63" t="str">
        <f>IF(JI38=0," ",(VLOOKUP(JI38,PROTOKOL!$A$1:$E$28,2))*JJ38)</f>
        <v xml:space="preserve"> </v>
      </c>
      <c r="JL38" s="64" t="str">
        <f t="shared" si="44"/>
        <v xml:space="preserve"> </v>
      </c>
      <c r="JM38" s="65" t="str">
        <f>IF(JI38=0," ",VLOOKUP(JI38,PROTOKOL!$A:$E,5,))</f>
        <v xml:space="preserve"> </v>
      </c>
      <c r="JN38" s="65"/>
      <c r="JO38" s="82" t="str">
        <f t="shared" si="122"/>
        <v xml:space="preserve"> </v>
      </c>
      <c r="JP38" s="61" t="str">
        <f>IF(JR38=0," ",VLOOKUP(JR38,PROTOKOL!$A:$F,6))</f>
        <v xml:space="preserve"> </v>
      </c>
      <c r="JQ38" s="66"/>
      <c r="JR38" s="66"/>
      <c r="JS38" s="62"/>
      <c r="JT38" s="63" t="str">
        <f>IF(JR38=0," ",(VLOOKUP(JR38,PROTOKOL!$A$1:$E$28,2))*JS38)</f>
        <v xml:space="preserve"> </v>
      </c>
      <c r="JU38" s="64" t="str">
        <f t="shared" si="45"/>
        <v xml:space="preserve"> </v>
      </c>
      <c r="JV38" s="65" t="str">
        <f>IF(JR38=0," ",VLOOKUP(JR38,PROTOKOL!$A:$E,5,))</f>
        <v xml:space="preserve"> </v>
      </c>
      <c r="JW38" s="82" t="str">
        <f t="shared" si="123"/>
        <v xml:space="preserve"> </v>
      </c>
      <c r="JX38" s="65">
        <f t="shared" si="124"/>
        <v>0</v>
      </c>
      <c r="JY38" s="82" t="str">
        <f t="shared" si="125"/>
        <v xml:space="preserve"> </v>
      </c>
      <c r="JZ38" s="117"/>
      <c r="KA38" s="207">
        <v>6</v>
      </c>
      <c r="KB38" s="225">
        <v>6</v>
      </c>
      <c r="KC38" s="61" t="str">
        <f>IF(KE38=0," ",VLOOKUP(KE38,PROTOKOL!$A:$F,6))</f>
        <v xml:space="preserve"> </v>
      </c>
      <c r="KD38" s="62"/>
      <c r="KE38" s="62"/>
      <c r="KF38" s="62"/>
      <c r="KG38" s="63" t="str">
        <f>IF(KE38=0," ",(VLOOKUP(KE38,PROTOKOL!$A$1:$E$28,2))*KF38)</f>
        <v xml:space="preserve"> </v>
      </c>
      <c r="KH38" s="64" t="str">
        <f t="shared" si="46"/>
        <v xml:space="preserve"> </v>
      </c>
      <c r="KI38" s="65" t="str">
        <f>IF(KE38=0," ",VLOOKUP(KE38,PROTOKOL!$A:$E,5,))</f>
        <v xml:space="preserve"> </v>
      </c>
      <c r="KJ38" s="65"/>
      <c r="KK38" s="82" t="str">
        <f t="shared" si="127"/>
        <v xml:space="preserve"> </v>
      </c>
      <c r="KL38" s="61" t="str">
        <f>IF(KN38=0," ",VLOOKUP(KN38,PROTOKOL!$A:$F,6))</f>
        <v xml:space="preserve"> </v>
      </c>
      <c r="KM38" s="66"/>
      <c r="KN38" s="66"/>
      <c r="KO38" s="62"/>
      <c r="KP38" s="63" t="str">
        <f>IF(KN38=0," ",(VLOOKUP(KN38,PROTOKOL!$A$1:$E$28,2))*KO38)</f>
        <v xml:space="preserve"> </v>
      </c>
      <c r="KQ38" s="64" t="str">
        <f t="shared" si="47"/>
        <v xml:space="preserve"> </v>
      </c>
      <c r="KR38" s="65" t="str">
        <f>IF(KN38=0," ",VLOOKUP(KN38,PROTOKOL!$A:$E,5,))</f>
        <v xml:space="preserve"> </v>
      </c>
      <c r="KS38" s="82" t="str">
        <f t="shared" si="128"/>
        <v xml:space="preserve"> </v>
      </c>
      <c r="KT38" s="65">
        <f t="shared" si="129"/>
        <v>0</v>
      </c>
      <c r="KU38" s="82" t="str">
        <f t="shared" si="130"/>
        <v xml:space="preserve"> </v>
      </c>
      <c r="KV38" s="117"/>
      <c r="KW38" s="207">
        <v>6</v>
      </c>
      <c r="KX38" s="225">
        <v>6</v>
      </c>
      <c r="KY38" s="61" t="str">
        <f>IF(LA38=0," ",VLOOKUP(LA38,PROTOKOL!$A:$F,6))</f>
        <v xml:space="preserve"> </v>
      </c>
      <c r="KZ38" s="62"/>
      <c r="LA38" s="62"/>
      <c r="LB38" s="62"/>
      <c r="LC38" s="63" t="str">
        <f>IF(LA38=0," ",(VLOOKUP(LA38,PROTOKOL!$A$1:$E$28,2))*LB38)</f>
        <v xml:space="preserve"> </v>
      </c>
      <c r="LD38" s="64" t="str">
        <f t="shared" si="48"/>
        <v xml:space="preserve"> </v>
      </c>
      <c r="LE38" s="65" t="str">
        <f>IF(LA38=0," ",VLOOKUP(LA38,PROTOKOL!$A:$E,5,))</f>
        <v xml:space="preserve"> </v>
      </c>
      <c r="LF38" s="65"/>
      <c r="LG38" s="82" t="str">
        <f t="shared" si="132"/>
        <v xml:space="preserve"> </v>
      </c>
      <c r="LH38" s="61" t="str">
        <f>IF(LJ38=0," ",VLOOKUP(LJ38,PROTOKOL!$A:$F,6))</f>
        <v xml:space="preserve"> </v>
      </c>
      <c r="LI38" s="66"/>
      <c r="LJ38" s="66"/>
      <c r="LK38" s="62"/>
      <c r="LL38" s="63" t="str">
        <f>IF(LJ38=0," ",(VLOOKUP(LJ38,PROTOKOL!$A$1:$E$28,2))*LK38)</f>
        <v xml:space="preserve"> </v>
      </c>
      <c r="LM38" s="64" t="str">
        <f t="shared" si="49"/>
        <v xml:space="preserve"> </v>
      </c>
      <c r="LN38" s="65" t="str">
        <f>IF(LJ38=0," ",VLOOKUP(LJ38,PROTOKOL!$A:$E,5,))</f>
        <v xml:space="preserve"> </v>
      </c>
      <c r="LO38" s="82" t="str">
        <f t="shared" si="133"/>
        <v xml:space="preserve"> </v>
      </c>
      <c r="LP38" s="65">
        <f t="shared" si="134"/>
        <v>0</v>
      </c>
      <c r="LQ38" s="82" t="str">
        <f t="shared" si="135"/>
        <v xml:space="preserve"> </v>
      </c>
      <c r="LR38" s="117"/>
      <c r="LS38" s="207">
        <v>6</v>
      </c>
      <c r="LT38" s="225">
        <v>6</v>
      </c>
      <c r="LU38" s="61" t="str">
        <f>IF(LW38=0," ",VLOOKUP(LW38,PROTOKOL!$A:$F,6))</f>
        <v xml:space="preserve"> </v>
      </c>
      <c r="LV38" s="62"/>
      <c r="LW38" s="62"/>
      <c r="LX38" s="62"/>
      <c r="LY38" s="63" t="str">
        <f>IF(LW38=0," ",(VLOOKUP(LW38,PROTOKOL!$A$1:$E$28,2))*LX38)</f>
        <v xml:space="preserve"> </v>
      </c>
      <c r="LZ38" s="64" t="str">
        <f t="shared" si="50"/>
        <v xml:space="preserve"> </v>
      </c>
      <c r="MA38" s="65" t="str">
        <f>IF(LW38=0," ",VLOOKUP(LW38,PROTOKOL!$A:$E,5,))</f>
        <v xml:space="preserve"> </v>
      </c>
      <c r="MB38" s="65"/>
      <c r="MC38" s="82" t="str">
        <f t="shared" si="137"/>
        <v xml:space="preserve"> </v>
      </c>
      <c r="MD38" s="61" t="str">
        <f>IF(MF38=0," ",VLOOKUP(MF38,PROTOKOL!$A:$F,6))</f>
        <v xml:space="preserve"> </v>
      </c>
      <c r="ME38" s="66"/>
      <c r="MF38" s="66"/>
      <c r="MG38" s="62"/>
      <c r="MH38" s="63" t="str">
        <f>IF(MF38=0," ",(VLOOKUP(MF38,PROTOKOL!$A$1:$E$28,2))*MG38)</f>
        <v xml:space="preserve"> </v>
      </c>
      <c r="MI38" s="64" t="str">
        <f t="shared" si="51"/>
        <v xml:space="preserve"> </v>
      </c>
      <c r="MJ38" s="65" t="str">
        <f>IF(MF38=0," ",VLOOKUP(MF38,PROTOKOL!$A:$E,5,))</f>
        <v xml:space="preserve"> </v>
      </c>
      <c r="MK38" s="82" t="str">
        <f t="shared" si="138"/>
        <v xml:space="preserve"> </v>
      </c>
      <c r="ML38" s="65">
        <f t="shared" si="139"/>
        <v>0</v>
      </c>
      <c r="MM38" s="82" t="str">
        <f t="shared" si="140"/>
        <v xml:space="preserve"> </v>
      </c>
      <c r="MN38" s="117"/>
      <c r="MO38" s="207">
        <v>6</v>
      </c>
      <c r="MP38" s="225">
        <v>6</v>
      </c>
      <c r="MQ38" s="61" t="str">
        <f>IF(MS38=0," ",VLOOKUP(MS38,PROTOKOL!$A:$F,6))</f>
        <v xml:space="preserve"> </v>
      </c>
      <c r="MR38" s="62"/>
      <c r="MS38" s="62"/>
      <c r="MT38" s="62"/>
      <c r="MU38" s="63" t="str">
        <f>IF(MS38=0," ",(VLOOKUP(MS38,PROTOKOL!$A$1:$E$28,2))*MT38)</f>
        <v xml:space="preserve"> </v>
      </c>
      <c r="MV38" s="64" t="str">
        <f t="shared" si="52"/>
        <v xml:space="preserve"> </v>
      </c>
      <c r="MW38" s="65" t="str">
        <f>IF(MS38=0," ",VLOOKUP(MS38,PROTOKOL!$A:$E,5,))</f>
        <v xml:space="preserve"> </v>
      </c>
      <c r="MX38" s="65"/>
      <c r="MY38" s="82" t="str">
        <f t="shared" si="142"/>
        <v xml:space="preserve"> </v>
      </c>
      <c r="MZ38" s="61" t="str">
        <f>IF(NB38=0," ",VLOOKUP(NB38,PROTOKOL!$A:$F,6))</f>
        <v xml:space="preserve"> </v>
      </c>
      <c r="NA38" s="66"/>
      <c r="NB38" s="66"/>
      <c r="NC38" s="62"/>
      <c r="ND38" s="63" t="str">
        <f>IF(NB38=0," ",(VLOOKUP(NB38,PROTOKOL!$A$1:$E$28,2))*NC38)</f>
        <v xml:space="preserve"> </v>
      </c>
      <c r="NE38" s="64" t="str">
        <f t="shared" si="53"/>
        <v xml:space="preserve"> </v>
      </c>
      <c r="NF38" s="65" t="str">
        <f>IF(NB38=0," ",VLOOKUP(NB38,PROTOKOL!$A:$E,5,))</f>
        <v xml:space="preserve"> </v>
      </c>
      <c r="NG38" s="82" t="str">
        <f t="shared" si="143"/>
        <v xml:space="preserve"> </v>
      </c>
      <c r="NH38" s="65">
        <f t="shared" si="144"/>
        <v>0</v>
      </c>
      <c r="NI38" s="82" t="str">
        <f t="shared" si="145"/>
        <v xml:space="preserve"> </v>
      </c>
      <c r="NJ38" s="117"/>
      <c r="NK38" s="207">
        <v>6</v>
      </c>
      <c r="NL38" s="225">
        <v>6</v>
      </c>
      <c r="NM38" s="61" t="str">
        <f>IF(NO38=0," ",VLOOKUP(NO38,PROTOKOL!$A:$F,6))</f>
        <v xml:space="preserve"> </v>
      </c>
      <c r="NN38" s="62"/>
      <c r="NO38" s="62"/>
      <c r="NP38" s="62"/>
      <c r="NQ38" s="63" t="str">
        <f>IF(NO38=0," ",(VLOOKUP(NO38,PROTOKOL!$A$1:$E$28,2))*NP38)</f>
        <v xml:space="preserve"> </v>
      </c>
      <c r="NR38" s="64" t="str">
        <f t="shared" si="54"/>
        <v xml:space="preserve"> </v>
      </c>
      <c r="NS38" s="65" t="str">
        <f>IF(NO38=0," ",VLOOKUP(NO38,PROTOKOL!$A:$E,5,))</f>
        <v xml:space="preserve"> </v>
      </c>
      <c r="NT38" s="65"/>
      <c r="NU38" s="82" t="str">
        <f t="shared" si="147"/>
        <v xml:space="preserve"> </v>
      </c>
      <c r="NV38" s="61" t="str">
        <f>IF(NX38=0," ",VLOOKUP(NX38,PROTOKOL!$A:$F,6))</f>
        <v xml:space="preserve"> </v>
      </c>
      <c r="NW38" s="66"/>
      <c r="NX38" s="66"/>
      <c r="NY38" s="62"/>
      <c r="NZ38" s="63" t="str">
        <f>IF(NX38=0," ",(VLOOKUP(NX38,PROTOKOL!$A$1:$E$28,2))*NY38)</f>
        <v xml:space="preserve"> </v>
      </c>
      <c r="OA38" s="64" t="str">
        <f t="shared" si="55"/>
        <v xml:space="preserve"> </v>
      </c>
      <c r="OB38" s="65" t="str">
        <f>IF(NX38=0," ",VLOOKUP(NX38,PROTOKOL!$A:$E,5,))</f>
        <v xml:space="preserve"> </v>
      </c>
      <c r="OC38" s="82" t="str">
        <f t="shared" si="148"/>
        <v xml:space="preserve"> </v>
      </c>
      <c r="OD38" s="65">
        <f t="shared" si="149"/>
        <v>0</v>
      </c>
      <c r="OE38" s="82" t="str">
        <f t="shared" si="150"/>
        <v xml:space="preserve"> </v>
      </c>
      <c r="OF38" s="117"/>
      <c r="OG38" s="207">
        <v>6</v>
      </c>
      <c r="OH38" s="225">
        <v>6</v>
      </c>
      <c r="OI38" s="61" t="str">
        <f>IF(OK38=0," ",VLOOKUP(OK38,PROTOKOL!$A:$F,6))</f>
        <v xml:space="preserve"> </v>
      </c>
      <c r="OJ38" s="62"/>
      <c r="OK38" s="62"/>
      <c r="OL38" s="62"/>
      <c r="OM38" s="63" t="str">
        <f>IF(OK38=0," ",(VLOOKUP(OK38,PROTOKOL!$A$1:$E$28,2))*OL38)</f>
        <v xml:space="preserve"> </v>
      </c>
      <c r="ON38" s="64" t="str">
        <f t="shared" si="56"/>
        <v xml:space="preserve"> </v>
      </c>
      <c r="OO38" s="65" t="str">
        <f>IF(OK38=0," ",VLOOKUP(OK38,PROTOKOL!$A:$E,5,))</f>
        <v xml:space="preserve"> </v>
      </c>
      <c r="OP38" s="65"/>
      <c r="OQ38" s="82" t="str">
        <f t="shared" si="152"/>
        <v xml:space="preserve"> </v>
      </c>
      <c r="OR38" s="61" t="str">
        <f>IF(OT38=0," ",VLOOKUP(OT38,PROTOKOL!$A:$F,6))</f>
        <v xml:space="preserve"> </v>
      </c>
      <c r="OS38" s="66"/>
      <c r="OT38" s="66"/>
      <c r="OU38" s="62"/>
      <c r="OV38" s="63" t="str">
        <f>IF(OT38=0," ",(VLOOKUP(OT38,PROTOKOL!$A$1:$E$28,2))*OU38)</f>
        <v xml:space="preserve"> </v>
      </c>
      <c r="OW38" s="64" t="str">
        <f t="shared" si="57"/>
        <v xml:space="preserve"> </v>
      </c>
      <c r="OX38" s="65" t="str">
        <f>IF(OT38=0," ",VLOOKUP(OT38,PROTOKOL!$A:$E,5,))</f>
        <v xml:space="preserve"> </v>
      </c>
      <c r="OY38" s="82" t="str">
        <f t="shared" si="153"/>
        <v xml:space="preserve"> </v>
      </c>
      <c r="OZ38" s="65">
        <f t="shared" si="154"/>
        <v>0</v>
      </c>
      <c r="PA38" s="82" t="str">
        <f t="shared" si="155"/>
        <v xml:space="preserve"> </v>
      </c>
      <c r="PB38" s="117"/>
      <c r="PC38" s="207">
        <v>6</v>
      </c>
      <c r="PD38" s="225">
        <v>6</v>
      </c>
      <c r="PE38" s="61" t="str">
        <f>IF(PG38=0," ",VLOOKUP(PG38,PROTOKOL!$A:$F,6))</f>
        <v xml:space="preserve"> </v>
      </c>
      <c r="PF38" s="62"/>
      <c r="PG38" s="62"/>
      <c r="PH38" s="62"/>
      <c r="PI38" s="63" t="str">
        <f>IF(PG38=0," ",(VLOOKUP(PG38,PROTOKOL!$A$1:$E$28,2))*PH38)</f>
        <v xml:space="preserve"> </v>
      </c>
      <c r="PJ38" s="64" t="str">
        <f t="shared" si="58"/>
        <v xml:space="preserve"> </v>
      </c>
      <c r="PK38" s="65" t="str">
        <f>IF(PG38=0," ",VLOOKUP(PG38,PROTOKOL!$A:$E,5,))</f>
        <v xml:space="preserve"> </v>
      </c>
      <c r="PL38" s="65"/>
      <c r="PM38" s="82" t="str">
        <f t="shared" si="157"/>
        <v xml:space="preserve"> </v>
      </c>
      <c r="PN38" s="61" t="str">
        <f>IF(PP38=0," ",VLOOKUP(PP38,PROTOKOL!$A:$F,6))</f>
        <v xml:space="preserve"> </v>
      </c>
      <c r="PO38" s="66"/>
      <c r="PP38" s="66"/>
      <c r="PQ38" s="62"/>
      <c r="PR38" s="63" t="str">
        <f>IF(PP38=0," ",(VLOOKUP(PP38,PROTOKOL!$A$1:$E$28,2))*PQ38)</f>
        <v xml:space="preserve"> </v>
      </c>
      <c r="PS38" s="64" t="str">
        <f t="shared" si="59"/>
        <v xml:space="preserve"> </v>
      </c>
      <c r="PT38" s="65" t="str">
        <f>IF(PP38=0," ",VLOOKUP(PP38,PROTOKOL!$A:$E,5,))</f>
        <v xml:space="preserve"> </v>
      </c>
      <c r="PU38" s="82" t="str">
        <f t="shared" si="158"/>
        <v xml:space="preserve"> </v>
      </c>
      <c r="PV38" s="65">
        <f t="shared" si="159"/>
        <v>0</v>
      </c>
      <c r="PW38" s="82" t="str">
        <f t="shared" si="160"/>
        <v xml:space="preserve"> </v>
      </c>
      <c r="PX38" s="117"/>
      <c r="PY38" s="207">
        <v>6</v>
      </c>
      <c r="PZ38" s="225">
        <v>6</v>
      </c>
      <c r="QA38" s="61" t="str">
        <f>IF(QC38=0," ",VLOOKUP(QC38,PROTOKOL!$A:$F,6))</f>
        <v xml:space="preserve"> </v>
      </c>
      <c r="QB38" s="62"/>
      <c r="QC38" s="62"/>
      <c r="QD38" s="62"/>
      <c r="QE38" s="63" t="str">
        <f>IF(QC38=0," ",(VLOOKUP(QC38,PROTOKOL!$A$1:$E$28,2))*QD38)</f>
        <v xml:space="preserve"> </v>
      </c>
      <c r="QF38" s="64" t="str">
        <f t="shared" si="60"/>
        <v xml:space="preserve"> </v>
      </c>
      <c r="QG38" s="65" t="str">
        <f>IF(QC38=0," ",VLOOKUP(QC38,PROTOKOL!$A:$E,5,))</f>
        <v xml:space="preserve"> </v>
      </c>
      <c r="QH38" s="65"/>
      <c r="QI38" s="82" t="str">
        <f t="shared" si="162"/>
        <v xml:space="preserve"> </v>
      </c>
      <c r="QJ38" s="61" t="str">
        <f>IF(QL38=0," ",VLOOKUP(QL38,PROTOKOL!$A:$F,6))</f>
        <v xml:space="preserve"> </v>
      </c>
      <c r="QK38" s="66"/>
      <c r="QL38" s="66"/>
      <c r="QM38" s="62"/>
      <c r="QN38" s="63" t="str">
        <f>IF(QL38=0," ",(VLOOKUP(QL38,PROTOKOL!$A$1:$E$28,2))*QM38)</f>
        <v xml:space="preserve"> </v>
      </c>
      <c r="QO38" s="64" t="str">
        <f t="shared" si="61"/>
        <v xml:space="preserve"> </v>
      </c>
      <c r="QP38" s="65" t="str">
        <f>IF(QL38=0," ",VLOOKUP(QL38,PROTOKOL!$A:$E,5,))</f>
        <v xml:space="preserve"> </v>
      </c>
      <c r="QQ38" s="82" t="str">
        <f t="shared" si="163"/>
        <v xml:space="preserve"> </v>
      </c>
      <c r="QR38" s="65">
        <f t="shared" si="164"/>
        <v>0</v>
      </c>
      <c r="QS38" s="82" t="str">
        <f t="shared" si="165"/>
        <v xml:space="preserve"> </v>
      </c>
      <c r="QT38" s="117"/>
      <c r="QU38" s="207">
        <v>6</v>
      </c>
      <c r="QV38" s="225">
        <v>6</v>
      </c>
      <c r="QW38" s="61" t="str">
        <f>IF(QY38=0," ",VLOOKUP(QY38,PROTOKOL!$A:$F,6))</f>
        <v xml:space="preserve"> </v>
      </c>
      <c r="QX38" s="62"/>
      <c r="QY38" s="62"/>
      <c r="QZ38" s="62"/>
      <c r="RA38" s="63" t="str">
        <f>IF(QY38=0," ",(VLOOKUP(QY38,PROTOKOL!$A$1:$E$28,2))*QZ38)</f>
        <v xml:space="preserve"> </v>
      </c>
      <c r="RB38" s="64" t="str">
        <f t="shared" si="62"/>
        <v xml:space="preserve"> </v>
      </c>
      <c r="RC38" s="65" t="str">
        <f>IF(QY38=0," ",VLOOKUP(QY38,PROTOKOL!$A:$E,5,))</f>
        <v xml:space="preserve"> </v>
      </c>
      <c r="RD38" s="65"/>
      <c r="RE38" s="82" t="str">
        <f t="shared" si="167"/>
        <v xml:space="preserve"> </v>
      </c>
      <c r="RF38" s="61" t="str">
        <f>IF(RH38=0," ",VLOOKUP(RH38,PROTOKOL!$A:$F,6))</f>
        <v xml:space="preserve"> </v>
      </c>
      <c r="RG38" s="66"/>
      <c r="RH38" s="66"/>
      <c r="RI38" s="62"/>
      <c r="RJ38" s="63" t="str">
        <f>IF(RH38=0," ",(VLOOKUP(RH38,PROTOKOL!$A$1:$E$28,2))*RI38)</f>
        <v xml:space="preserve"> </v>
      </c>
      <c r="RK38" s="64" t="str">
        <f t="shared" si="63"/>
        <v xml:space="preserve"> </v>
      </c>
      <c r="RL38" s="65" t="str">
        <f>IF(RH38=0," ",VLOOKUP(RH38,PROTOKOL!$A:$E,5,))</f>
        <v xml:space="preserve"> </v>
      </c>
      <c r="RM38" s="82" t="str">
        <f t="shared" si="168"/>
        <v xml:space="preserve"> </v>
      </c>
      <c r="RN38" s="65">
        <f t="shared" si="169"/>
        <v>0</v>
      </c>
      <c r="RO38" s="82" t="str">
        <f t="shared" si="170"/>
        <v xml:space="preserve"> </v>
      </c>
      <c r="RP38" s="117"/>
    </row>
    <row r="39" spans="1:484" ht="15.6" thickBot="1">
      <c r="A39" s="208">
        <v>6</v>
      </c>
      <c r="B39" s="226"/>
      <c r="C39" s="61" t="str">
        <f>IF(E39=0," ",VLOOKUP(E39,PROTOKOL!$A:$F,6))</f>
        <v xml:space="preserve"> </v>
      </c>
      <c r="D39" s="62"/>
      <c r="E39" s="62"/>
      <c r="F39" s="62"/>
      <c r="G39" s="63" t="str">
        <f>IF(E39=0," ",(VLOOKUP(E39,PROTOKOL!$A$1:$E$28,2))*F39)</f>
        <v xml:space="preserve"> </v>
      </c>
      <c r="H39" s="64" t="str">
        <f t="shared" si="20"/>
        <v xml:space="preserve"> </v>
      </c>
      <c r="I39" s="65" t="str">
        <f>IF(E39=0," ",VLOOKUP(E39,PROTOKOL!$A:$E,5,))</f>
        <v xml:space="preserve"> </v>
      </c>
      <c r="J39" s="65"/>
      <c r="K39" s="82" t="str">
        <f t="shared" si="64"/>
        <v xml:space="preserve"> </v>
      </c>
      <c r="L39" s="61" t="str">
        <f>IF(N39=0," ",VLOOKUP(N39,PROTOKOL!$A:$F,6))</f>
        <v xml:space="preserve"> </v>
      </c>
      <c r="M39" s="66"/>
      <c r="N39" s="66"/>
      <c r="O39" s="62"/>
      <c r="P39" s="63" t="str">
        <f>IF(N39=0," ",(VLOOKUP(N39,PROTOKOL!$A$1:$E$28,2))*O39)</f>
        <v xml:space="preserve"> </v>
      </c>
      <c r="Q39" s="64" t="str">
        <f t="shared" si="21"/>
        <v xml:space="preserve"> </v>
      </c>
      <c r="R39" s="65" t="str">
        <f>IF(N39=0," ",VLOOKUP(N39,PROTOKOL!$A:$E,5,))</f>
        <v xml:space="preserve"> </v>
      </c>
      <c r="S39" s="82" t="str">
        <f t="shared" si="65"/>
        <v xml:space="preserve"> </v>
      </c>
      <c r="T39" s="65">
        <f t="shared" si="66"/>
        <v>0</v>
      </c>
      <c r="U39" s="82" t="str">
        <f t="shared" si="67"/>
        <v xml:space="preserve"> </v>
      </c>
      <c r="V39" s="185" t="str">
        <f>IF(F38+F39+F40=7.5,"ü","û")</f>
        <v>û</v>
      </c>
      <c r="W39" s="207">
        <v>6</v>
      </c>
      <c r="X39" s="226"/>
      <c r="Y39" s="61" t="str">
        <f>IF(AA39=0," ",VLOOKUP(AA39,PROTOKOL!$A:$F,6))</f>
        <v xml:space="preserve"> </v>
      </c>
      <c r="Z39" s="62"/>
      <c r="AA39" s="62"/>
      <c r="AB39" s="62"/>
      <c r="AC39" s="63" t="str">
        <f>IF(AA39=0," ",(VLOOKUP(AA39,PROTOKOL!$A$1:$E$28,2))*AB39)</f>
        <v xml:space="preserve"> </v>
      </c>
      <c r="AD39" s="64" t="str">
        <f t="shared" si="22"/>
        <v xml:space="preserve"> </v>
      </c>
      <c r="AE39" s="65" t="str">
        <f>IF(AA39=0," ",VLOOKUP(AA39,PROTOKOL!$A:$E,5,))</f>
        <v xml:space="preserve"> </v>
      </c>
      <c r="AF39" s="65"/>
      <c r="AG39" s="82" t="str">
        <f t="shared" si="68"/>
        <v xml:space="preserve"> </v>
      </c>
      <c r="AH39" s="61" t="str">
        <f>IF(AJ39=0," ",VLOOKUP(AJ39,PROTOKOL!$A:$F,6))</f>
        <v xml:space="preserve"> </v>
      </c>
      <c r="AI39" s="66"/>
      <c r="AJ39" s="66"/>
      <c r="AK39" s="62"/>
      <c r="AL39" s="63" t="str">
        <f>IF(AJ39=0," ",(VLOOKUP(AJ39,PROTOKOL!$A$1:$E$28,2))*AK39)</f>
        <v xml:space="preserve"> </v>
      </c>
      <c r="AM39" s="64" t="str">
        <f t="shared" si="23"/>
        <v xml:space="preserve"> </v>
      </c>
      <c r="AN39" s="65" t="str">
        <f>IF(AJ39=0," ",VLOOKUP(AJ39,PROTOKOL!$A:$E,5,))</f>
        <v xml:space="preserve"> </v>
      </c>
      <c r="AO39" s="82" t="str">
        <f t="shared" si="69"/>
        <v xml:space="preserve"> </v>
      </c>
      <c r="AP39" s="65">
        <f t="shared" si="70"/>
        <v>0</v>
      </c>
      <c r="AQ39" s="82" t="str">
        <f t="shared" si="71"/>
        <v xml:space="preserve"> </v>
      </c>
      <c r="AR39" s="185" t="str">
        <f>IF(AB38+AB39+AB40=7.5,"ü","û")</f>
        <v>û</v>
      </c>
      <c r="AS39" s="207">
        <v>6</v>
      </c>
      <c r="AT39" s="226"/>
      <c r="AU39" s="61" t="str">
        <f>IF(AW39=0," ",VLOOKUP(AW39,PROTOKOL!$A:$F,6))</f>
        <v xml:space="preserve"> </v>
      </c>
      <c r="AV39" s="62"/>
      <c r="AW39" s="62"/>
      <c r="AX39" s="62"/>
      <c r="AY39" s="63" t="str">
        <f>IF(AW39=0," ",(VLOOKUP(AW39,PROTOKOL!$A$1:$E$28,2))*AX39)</f>
        <v xml:space="preserve"> </v>
      </c>
      <c r="AZ39" s="64" t="str">
        <f t="shared" si="24"/>
        <v xml:space="preserve"> </v>
      </c>
      <c r="BA39" s="65" t="str">
        <f>IF(AW39=0," ",VLOOKUP(AW39,PROTOKOL!$A:$E,5,))</f>
        <v xml:space="preserve"> </v>
      </c>
      <c r="BB39" s="65"/>
      <c r="BC39" s="82" t="str">
        <f t="shared" si="72"/>
        <v xml:space="preserve"> </v>
      </c>
      <c r="BD39" s="61" t="str">
        <f>IF(BF39=0," ",VLOOKUP(BF39,PROTOKOL!$A:$F,6))</f>
        <v xml:space="preserve"> </v>
      </c>
      <c r="BE39" s="66"/>
      <c r="BF39" s="66"/>
      <c r="BG39" s="62"/>
      <c r="BH39" s="63" t="str">
        <f>IF(BF39=0," ",(VLOOKUP(BF39,PROTOKOL!$A$1:$E$28,2))*BG39)</f>
        <v xml:space="preserve"> </v>
      </c>
      <c r="BI39" s="64" t="str">
        <f t="shared" si="25"/>
        <v xml:space="preserve"> </v>
      </c>
      <c r="BJ39" s="65" t="str">
        <f>IF(BF39=0," ",VLOOKUP(BF39,PROTOKOL!$A:$E,5,))</f>
        <v xml:space="preserve"> </v>
      </c>
      <c r="BK39" s="82" t="str">
        <f t="shared" si="73"/>
        <v xml:space="preserve"> </v>
      </c>
      <c r="BL39" s="65">
        <f t="shared" si="74"/>
        <v>0</v>
      </c>
      <c r="BM39" s="82" t="str">
        <f t="shared" si="75"/>
        <v xml:space="preserve"> </v>
      </c>
      <c r="BN39" s="185" t="str">
        <f t="shared" ref="BN39" si="352">IF(AX38+AX39+AX40=7.5,"ü","û")</f>
        <v>û</v>
      </c>
      <c r="BO39" s="207">
        <v>6</v>
      </c>
      <c r="BP39" s="226"/>
      <c r="BQ39" s="61" t="str">
        <f>IF(BS39=0," ",VLOOKUP(BS39,PROTOKOL!$A:$F,6))</f>
        <v xml:space="preserve"> </v>
      </c>
      <c r="BR39" s="62"/>
      <c r="BS39" s="62"/>
      <c r="BT39" s="62"/>
      <c r="BU39" s="63" t="str">
        <f>IF(BS39=0," ",(VLOOKUP(BS39,PROTOKOL!$A$1:$E$28,2))*BT39)</f>
        <v xml:space="preserve"> </v>
      </c>
      <c r="BV39" s="64" t="str">
        <f t="shared" si="26"/>
        <v xml:space="preserve"> </v>
      </c>
      <c r="BW39" s="65" t="str">
        <f>IF(BS39=0," ",VLOOKUP(BS39,PROTOKOL!$A:$E,5,))</f>
        <v xml:space="preserve"> </v>
      </c>
      <c r="BX39" s="65"/>
      <c r="BY39" s="82" t="str">
        <f t="shared" si="77"/>
        <v xml:space="preserve"> </v>
      </c>
      <c r="BZ39" s="61" t="str">
        <f>IF(CB39=0," ",VLOOKUP(CB39,PROTOKOL!$A:$F,6))</f>
        <v xml:space="preserve"> </v>
      </c>
      <c r="CA39" s="66"/>
      <c r="CB39" s="66"/>
      <c r="CC39" s="62"/>
      <c r="CD39" s="63" t="str">
        <f>IF(CB39=0," ",(VLOOKUP(CB39,PROTOKOL!$A$1:$E$28,2))*CC39)</f>
        <v xml:space="preserve"> </v>
      </c>
      <c r="CE39" s="64" t="str">
        <f t="shared" si="27"/>
        <v xml:space="preserve"> </v>
      </c>
      <c r="CF39" s="65" t="str">
        <f>IF(CB39=0," ",VLOOKUP(CB39,PROTOKOL!$A:$E,5,))</f>
        <v xml:space="preserve"> </v>
      </c>
      <c r="CG39" s="82" t="str">
        <f t="shared" si="78"/>
        <v xml:space="preserve"> </v>
      </c>
      <c r="CH39" s="65">
        <f t="shared" si="79"/>
        <v>0</v>
      </c>
      <c r="CI39" s="82" t="str">
        <f t="shared" si="80"/>
        <v xml:space="preserve"> </v>
      </c>
      <c r="CJ39" s="185" t="str">
        <f t="shared" ref="CJ39" si="353">IF(BT38+BT39+BT40=7.5,"ü","û")</f>
        <v>û</v>
      </c>
      <c r="CK39" s="207">
        <v>6</v>
      </c>
      <c r="CL39" s="226"/>
      <c r="CM39" s="61" t="str">
        <f>IF(CO39=0," ",VLOOKUP(CO39,PROTOKOL!$A:$F,6))</f>
        <v xml:space="preserve"> </v>
      </c>
      <c r="CN39" s="62"/>
      <c r="CO39" s="62"/>
      <c r="CP39" s="62"/>
      <c r="CQ39" s="63" t="str">
        <f>IF(CO39=0," ",(VLOOKUP(CO39,PROTOKOL!$A$1:$E$28,2))*CP39)</f>
        <v xml:space="preserve"> </v>
      </c>
      <c r="CR39" s="64" t="str">
        <f t="shared" si="28"/>
        <v xml:space="preserve"> </v>
      </c>
      <c r="CS39" s="65" t="str">
        <f>IF(CO39=0," ",VLOOKUP(CO39,PROTOKOL!$A:$E,5,))</f>
        <v xml:space="preserve"> </v>
      </c>
      <c r="CT39" s="65"/>
      <c r="CU39" s="82" t="str">
        <f t="shared" si="82"/>
        <v xml:space="preserve"> </v>
      </c>
      <c r="CV39" s="61" t="str">
        <f>IF(CX39=0," ",VLOOKUP(CX39,PROTOKOL!$A:$F,6))</f>
        <v xml:space="preserve"> </v>
      </c>
      <c r="CW39" s="66"/>
      <c r="CX39" s="66"/>
      <c r="CY39" s="62"/>
      <c r="CZ39" s="63" t="str">
        <f>IF(CX39=0," ",(VLOOKUP(CX39,PROTOKOL!$A$1:$E$28,2))*CY39)</f>
        <v xml:space="preserve"> </v>
      </c>
      <c r="DA39" s="64" t="str">
        <f t="shared" si="29"/>
        <v xml:space="preserve"> </v>
      </c>
      <c r="DB39" s="65" t="str">
        <f>IF(CX39=0," ",VLOOKUP(CX39,PROTOKOL!$A:$E,5,))</f>
        <v xml:space="preserve"> </v>
      </c>
      <c r="DC39" s="82" t="str">
        <f t="shared" si="83"/>
        <v xml:space="preserve"> </v>
      </c>
      <c r="DD39" s="65">
        <f t="shared" si="84"/>
        <v>0</v>
      </c>
      <c r="DE39" s="82" t="str">
        <f t="shared" si="85"/>
        <v xml:space="preserve"> </v>
      </c>
      <c r="DF39" s="185" t="str">
        <f t="shared" ref="DF39" si="354">IF(CP38+CP39+CP40=7.5,"ü","û")</f>
        <v>û</v>
      </c>
      <c r="DG39" s="207">
        <v>6</v>
      </c>
      <c r="DH39" s="226"/>
      <c r="DI39" s="61" t="str">
        <f>IF(DK39=0," ",VLOOKUP(DK39,PROTOKOL!$A:$F,6))</f>
        <v xml:space="preserve"> </v>
      </c>
      <c r="DJ39" s="62"/>
      <c r="DK39" s="62"/>
      <c r="DL39" s="62"/>
      <c r="DM39" s="63" t="str">
        <f>IF(DK39=0," ",(VLOOKUP(DK39,PROTOKOL!$A$1:$E$28,2))*DL39)</f>
        <v xml:space="preserve"> </v>
      </c>
      <c r="DN39" s="64" t="str">
        <f t="shared" si="30"/>
        <v xml:space="preserve"> </v>
      </c>
      <c r="DO39" s="65" t="str">
        <f>IF(DK39=0," ",VLOOKUP(DK39,PROTOKOL!$A:$E,5,))</f>
        <v xml:space="preserve"> </v>
      </c>
      <c r="DP39" s="65"/>
      <c r="DQ39" s="82" t="str">
        <f t="shared" si="87"/>
        <v xml:space="preserve"> </v>
      </c>
      <c r="DR39" s="61" t="str">
        <f>IF(DT39=0," ",VLOOKUP(DT39,PROTOKOL!$A:$F,6))</f>
        <v xml:space="preserve"> </v>
      </c>
      <c r="DS39" s="66"/>
      <c r="DT39" s="66"/>
      <c r="DU39" s="62"/>
      <c r="DV39" s="63" t="str">
        <f>IF(DT39=0," ",(VLOOKUP(DT39,PROTOKOL!$A$1:$E$28,2))*DU39)</f>
        <v xml:space="preserve"> </v>
      </c>
      <c r="DW39" s="64" t="str">
        <f t="shared" si="31"/>
        <v xml:space="preserve"> </v>
      </c>
      <c r="DX39" s="65" t="str">
        <f>IF(DT39=0," ",VLOOKUP(DT39,PROTOKOL!$A:$E,5,))</f>
        <v xml:space="preserve"> </v>
      </c>
      <c r="DY39" s="82" t="str">
        <f t="shared" si="88"/>
        <v xml:space="preserve"> </v>
      </c>
      <c r="DZ39" s="65">
        <f t="shared" si="89"/>
        <v>0</v>
      </c>
      <c r="EA39" s="82" t="str">
        <f t="shared" si="90"/>
        <v xml:space="preserve"> </v>
      </c>
      <c r="EB39" s="185" t="str">
        <f t="shared" ref="EB39" si="355">IF(DL38+DL39+DL40=7.5,"ü","û")</f>
        <v>û</v>
      </c>
      <c r="EC39" s="207">
        <v>6</v>
      </c>
      <c r="ED39" s="226"/>
      <c r="EE39" s="61" t="str">
        <f>IF(EG39=0," ",VLOOKUP(EG39,PROTOKOL!$A:$F,6))</f>
        <v xml:space="preserve"> </v>
      </c>
      <c r="EF39" s="62"/>
      <c r="EG39" s="62"/>
      <c r="EH39" s="62"/>
      <c r="EI39" s="63" t="str">
        <f>IF(EG39=0," ",(VLOOKUP(EG39,PROTOKOL!$A$1:$E$28,2))*EH39)</f>
        <v xml:space="preserve"> </v>
      </c>
      <c r="EJ39" s="64" t="str">
        <f t="shared" si="32"/>
        <v xml:space="preserve"> </v>
      </c>
      <c r="EK39" s="65" t="str">
        <f>IF(EG39=0," ",VLOOKUP(EG39,PROTOKOL!$A:$E,5,))</f>
        <v xml:space="preserve"> </v>
      </c>
      <c r="EL39" s="65"/>
      <c r="EM39" s="82" t="str">
        <f t="shared" si="92"/>
        <v xml:space="preserve"> </v>
      </c>
      <c r="EN39" s="61" t="str">
        <f>IF(EP39=0," ",VLOOKUP(EP39,PROTOKOL!$A:$F,6))</f>
        <v xml:space="preserve"> </v>
      </c>
      <c r="EO39" s="66"/>
      <c r="EP39" s="66"/>
      <c r="EQ39" s="62"/>
      <c r="ER39" s="63" t="str">
        <f>IF(EP39=0," ",(VLOOKUP(EP39,PROTOKOL!$A$1:$E$28,2))*EQ39)</f>
        <v xml:space="preserve"> </v>
      </c>
      <c r="ES39" s="64" t="str">
        <f t="shared" si="33"/>
        <v xml:space="preserve"> </v>
      </c>
      <c r="ET39" s="65" t="str">
        <f>IF(EP39=0," ",VLOOKUP(EP39,PROTOKOL!$A:$E,5,))</f>
        <v xml:space="preserve"> </v>
      </c>
      <c r="EU39" s="82" t="str">
        <f t="shared" si="93"/>
        <v xml:space="preserve"> </v>
      </c>
      <c r="EV39" s="65">
        <f t="shared" si="94"/>
        <v>0</v>
      </c>
      <c r="EW39" s="82" t="str">
        <f t="shared" si="95"/>
        <v xml:space="preserve"> </v>
      </c>
      <c r="EX39" s="185" t="str">
        <f t="shared" ref="EX39" si="356">IF(EH38+EH39+EH40=7.5,"ü","û")</f>
        <v>û</v>
      </c>
      <c r="EY39" s="207">
        <v>6</v>
      </c>
      <c r="EZ39" s="226"/>
      <c r="FA39" s="61" t="str">
        <f>IF(FC39=0," ",VLOOKUP(FC39,PROTOKOL!$A:$F,6))</f>
        <v xml:space="preserve"> </v>
      </c>
      <c r="FB39" s="62"/>
      <c r="FC39" s="62"/>
      <c r="FD39" s="62"/>
      <c r="FE39" s="63" t="str">
        <f>IF(FC39=0," ",(VLOOKUP(FC39,PROTOKOL!$A$1:$E$28,2))*FD39)</f>
        <v xml:space="preserve"> </v>
      </c>
      <c r="FF39" s="64" t="str">
        <f t="shared" si="34"/>
        <v xml:space="preserve"> </v>
      </c>
      <c r="FG39" s="65" t="str">
        <f>IF(FC39=0," ",VLOOKUP(FC39,PROTOKOL!$A:$E,5,))</f>
        <v xml:space="preserve"> </v>
      </c>
      <c r="FH39" s="65"/>
      <c r="FI39" s="82" t="str">
        <f t="shared" si="97"/>
        <v xml:space="preserve"> </v>
      </c>
      <c r="FJ39" s="61" t="str">
        <f>IF(FL39=0," ",VLOOKUP(FL39,PROTOKOL!$A:$F,6))</f>
        <v xml:space="preserve"> </v>
      </c>
      <c r="FK39" s="66"/>
      <c r="FL39" s="66"/>
      <c r="FM39" s="62"/>
      <c r="FN39" s="63" t="str">
        <f>IF(FL39=0," ",(VLOOKUP(FL39,PROTOKOL!$A$1:$E$28,2))*FM39)</f>
        <v xml:space="preserve"> </v>
      </c>
      <c r="FO39" s="64" t="str">
        <f t="shared" si="35"/>
        <v xml:space="preserve"> </v>
      </c>
      <c r="FP39" s="65" t="str">
        <f>IF(FL39=0," ",VLOOKUP(FL39,PROTOKOL!$A:$E,5,))</f>
        <v xml:space="preserve"> </v>
      </c>
      <c r="FQ39" s="82" t="str">
        <f t="shared" si="98"/>
        <v xml:space="preserve"> </v>
      </c>
      <c r="FR39" s="65">
        <f t="shared" si="99"/>
        <v>0</v>
      </c>
      <c r="FS39" s="82" t="str">
        <f t="shared" si="100"/>
        <v xml:space="preserve"> </v>
      </c>
      <c r="FT39" s="185" t="str">
        <f t="shared" ref="FT39" si="357">IF(FD38+FD39+FD40=7.5,"ü","û")</f>
        <v>û</v>
      </c>
      <c r="FU39" s="207">
        <v>6</v>
      </c>
      <c r="FV39" s="226"/>
      <c r="FW39" s="61" t="str">
        <f>IF(FY39=0," ",VLOOKUP(FY39,PROTOKOL!$A:$F,6))</f>
        <v xml:space="preserve"> </v>
      </c>
      <c r="FX39" s="62"/>
      <c r="FY39" s="62"/>
      <c r="FZ39" s="62"/>
      <c r="GA39" s="63" t="str">
        <f>IF(FY39=0," ",(VLOOKUP(FY39,PROTOKOL!$A$1:$E$28,2))*FZ39)</f>
        <v xml:space="preserve"> </v>
      </c>
      <c r="GB39" s="64" t="str">
        <f t="shared" si="36"/>
        <v xml:space="preserve"> </v>
      </c>
      <c r="GC39" s="65" t="str">
        <f>IF(FY39=0," ",VLOOKUP(FY39,PROTOKOL!$A:$E,5,))</f>
        <v xml:space="preserve"> </v>
      </c>
      <c r="GD39" s="65"/>
      <c r="GE39" s="82" t="str">
        <f t="shared" si="102"/>
        <v xml:space="preserve"> </v>
      </c>
      <c r="GF39" s="61" t="str">
        <f>IF(GH39=0," ",VLOOKUP(GH39,PROTOKOL!$A:$F,6))</f>
        <v xml:space="preserve"> </v>
      </c>
      <c r="GG39" s="66"/>
      <c r="GH39" s="66"/>
      <c r="GI39" s="62"/>
      <c r="GJ39" s="63" t="str">
        <f>IF(GH39=0," ",(VLOOKUP(GH39,PROTOKOL!$A$1:$E$28,2))*GI39)</f>
        <v xml:space="preserve"> </v>
      </c>
      <c r="GK39" s="64" t="str">
        <f t="shared" si="37"/>
        <v xml:space="preserve"> </v>
      </c>
      <c r="GL39" s="65" t="str">
        <f>IF(GH39=0," ",VLOOKUP(GH39,PROTOKOL!$A:$E,5,))</f>
        <v xml:space="preserve"> </v>
      </c>
      <c r="GM39" s="82" t="str">
        <f t="shared" si="103"/>
        <v xml:space="preserve"> </v>
      </c>
      <c r="GN39" s="65">
        <f t="shared" si="104"/>
        <v>0</v>
      </c>
      <c r="GO39" s="82" t="str">
        <f t="shared" si="105"/>
        <v xml:space="preserve"> </v>
      </c>
      <c r="GP39" s="185" t="str">
        <f t="shared" ref="GP39" si="358">IF(FZ38+FZ39+FZ40=7.5,"ü","û")</f>
        <v>û</v>
      </c>
      <c r="GQ39" s="207">
        <v>6</v>
      </c>
      <c r="GR39" s="226"/>
      <c r="GS39" s="61" t="str">
        <f>IF(GU39=0," ",VLOOKUP(GU39,PROTOKOL!$A:$F,6))</f>
        <v xml:space="preserve"> </v>
      </c>
      <c r="GT39" s="62"/>
      <c r="GU39" s="62"/>
      <c r="GV39" s="62"/>
      <c r="GW39" s="63" t="str">
        <f>IF(GU39=0," ",(VLOOKUP(GU39,PROTOKOL!$A$1:$E$28,2))*GV39)</f>
        <v xml:space="preserve"> </v>
      </c>
      <c r="GX39" s="64" t="str">
        <f t="shared" si="38"/>
        <v xml:space="preserve"> </v>
      </c>
      <c r="GY39" s="65" t="str">
        <f>IF(GU39=0," ",VLOOKUP(GU39,PROTOKOL!$A:$E,5,))</f>
        <v xml:space="preserve"> </v>
      </c>
      <c r="GZ39" s="65"/>
      <c r="HA39" s="82" t="str">
        <f t="shared" si="107"/>
        <v xml:space="preserve"> </v>
      </c>
      <c r="HB39" s="61" t="str">
        <f>IF(HD39=0," ",VLOOKUP(HD39,PROTOKOL!$A:$F,6))</f>
        <v xml:space="preserve"> </v>
      </c>
      <c r="HC39" s="66"/>
      <c r="HD39" s="66"/>
      <c r="HE39" s="62"/>
      <c r="HF39" s="63" t="str">
        <f>IF(HD39=0," ",(VLOOKUP(HD39,PROTOKOL!$A$1:$E$28,2))*HE39)</f>
        <v xml:space="preserve"> </v>
      </c>
      <c r="HG39" s="64" t="str">
        <f t="shared" si="39"/>
        <v xml:space="preserve"> </v>
      </c>
      <c r="HH39" s="65" t="str">
        <f>IF(HD39=0," ",VLOOKUP(HD39,PROTOKOL!$A:$E,5,))</f>
        <v xml:space="preserve"> </v>
      </c>
      <c r="HI39" s="82" t="str">
        <f t="shared" si="108"/>
        <v xml:space="preserve"> </v>
      </c>
      <c r="HJ39" s="65">
        <f t="shared" si="109"/>
        <v>0</v>
      </c>
      <c r="HK39" s="82" t="str">
        <f t="shared" si="110"/>
        <v xml:space="preserve"> </v>
      </c>
      <c r="HL39" s="185" t="str">
        <f t="shared" ref="HL39" si="359">IF(GV38+GV39+GV40=7.5,"ü","û")</f>
        <v>û</v>
      </c>
      <c r="HM39" s="207">
        <v>6</v>
      </c>
      <c r="HN39" s="226"/>
      <c r="HO39" s="61" t="str">
        <f>IF(HQ39=0," ",VLOOKUP(HQ39,PROTOKOL!$A:$F,6))</f>
        <v xml:space="preserve"> </v>
      </c>
      <c r="HP39" s="62"/>
      <c r="HQ39" s="62"/>
      <c r="HR39" s="62"/>
      <c r="HS39" s="63" t="str">
        <f>IF(HQ39=0," ",(VLOOKUP(HQ39,PROTOKOL!$A$1:$E$28,2))*HR39)</f>
        <v xml:space="preserve"> </v>
      </c>
      <c r="HT39" s="64" t="str">
        <f t="shared" si="40"/>
        <v xml:space="preserve"> </v>
      </c>
      <c r="HU39" s="65" t="str">
        <f>IF(HQ39=0," ",VLOOKUP(HQ39,PROTOKOL!$A:$E,5,))</f>
        <v xml:space="preserve"> </v>
      </c>
      <c r="HV39" s="65"/>
      <c r="HW39" s="82" t="str">
        <f t="shared" si="112"/>
        <v xml:space="preserve"> </v>
      </c>
      <c r="HX39" s="61" t="str">
        <f>IF(HZ39=0," ",VLOOKUP(HZ39,PROTOKOL!$A:$F,6))</f>
        <v xml:space="preserve"> </v>
      </c>
      <c r="HY39" s="66"/>
      <c r="HZ39" s="66"/>
      <c r="IA39" s="62"/>
      <c r="IB39" s="63" t="str">
        <f>IF(HZ39=0," ",(VLOOKUP(HZ39,PROTOKOL!$A$1:$E$28,2))*IA39)</f>
        <v xml:space="preserve"> </v>
      </c>
      <c r="IC39" s="64" t="str">
        <f t="shared" si="41"/>
        <v xml:space="preserve"> </v>
      </c>
      <c r="ID39" s="65" t="str">
        <f>IF(HZ39=0," ",VLOOKUP(HZ39,PROTOKOL!$A:$E,5,))</f>
        <v xml:space="preserve"> </v>
      </c>
      <c r="IE39" s="82" t="str">
        <f t="shared" si="113"/>
        <v xml:space="preserve"> </v>
      </c>
      <c r="IF39" s="65">
        <f t="shared" si="114"/>
        <v>0</v>
      </c>
      <c r="IG39" s="82" t="str">
        <f t="shared" si="115"/>
        <v xml:space="preserve"> </v>
      </c>
      <c r="IH39" s="185" t="str">
        <f t="shared" ref="IH39" si="360">IF(HR38+HR39+HR40=7.5,"ü","û")</f>
        <v>û</v>
      </c>
      <c r="II39" s="207">
        <v>6</v>
      </c>
      <c r="IJ39" s="226"/>
      <c r="IK39" s="61" t="str">
        <f>IF(IM39=0," ",VLOOKUP(IM39,PROTOKOL!$A:$F,6))</f>
        <v xml:space="preserve"> </v>
      </c>
      <c r="IL39" s="62"/>
      <c r="IM39" s="62"/>
      <c r="IN39" s="62"/>
      <c r="IO39" s="63" t="str">
        <f>IF(IM39=0," ",(VLOOKUP(IM39,PROTOKOL!$A$1:$E$28,2))*IN39)</f>
        <v xml:space="preserve"> </v>
      </c>
      <c r="IP39" s="64" t="str">
        <f t="shared" si="42"/>
        <v xml:space="preserve"> </v>
      </c>
      <c r="IQ39" s="65" t="str">
        <f>IF(IM39=0," ",VLOOKUP(IM39,PROTOKOL!$A:$E,5,))</f>
        <v xml:space="preserve"> </v>
      </c>
      <c r="IR39" s="65"/>
      <c r="IS39" s="82" t="str">
        <f t="shared" si="117"/>
        <v xml:space="preserve"> </v>
      </c>
      <c r="IT39" s="61" t="str">
        <f>IF(IV39=0," ",VLOOKUP(IV39,PROTOKOL!$A:$F,6))</f>
        <v xml:space="preserve"> </v>
      </c>
      <c r="IU39" s="66"/>
      <c r="IV39" s="66"/>
      <c r="IW39" s="62"/>
      <c r="IX39" s="63" t="str">
        <f>IF(IV39=0," ",(VLOOKUP(IV39,PROTOKOL!$A$1:$E$28,2))*IW39)</f>
        <v xml:space="preserve"> </v>
      </c>
      <c r="IY39" s="64" t="str">
        <f t="shared" si="43"/>
        <v xml:space="preserve"> </v>
      </c>
      <c r="IZ39" s="65" t="str">
        <f>IF(IV39=0," ",VLOOKUP(IV39,PROTOKOL!$A:$E,5,))</f>
        <v xml:space="preserve"> </v>
      </c>
      <c r="JA39" s="82" t="str">
        <f t="shared" si="118"/>
        <v xml:space="preserve"> </v>
      </c>
      <c r="JB39" s="65">
        <f t="shared" si="119"/>
        <v>0</v>
      </c>
      <c r="JC39" s="82" t="str">
        <f t="shared" si="120"/>
        <v xml:space="preserve"> </v>
      </c>
      <c r="JD39" s="185" t="str">
        <f t="shared" ref="JD39" si="361">IF(IN38+IN39+IN40=7.5,"ü","û")</f>
        <v>û</v>
      </c>
      <c r="JE39" s="207">
        <v>6</v>
      </c>
      <c r="JF39" s="226"/>
      <c r="JG39" s="61" t="str">
        <f>IF(JI39=0," ",VLOOKUP(JI39,PROTOKOL!$A:$F,6))</f>
        <v xml:space="preserve"> </v>
      </c>
      <c r="JH39" s="62"/>
      <c r="JI39" s="62"/>
      <c r="JJ39" s="62"/>
      <c r="JK39" s="63" t="str">
        <f>IF(JI39=0," ",(VLOOKUP(JI39,PROTOKOL!$A$1:$E$28,2))*JJ39)</f>
        <v xml:space="preserve"> </v>
      </c>
      <c r="JL39" s="64" t="str">
        <f t="shared" si="44"/>
        <v xml:space="preserve"> </v>
      </c>
      <c r="JM39" s="65" t="str">
        <f>IF(JI39=0," ",VLOOKUP(JI39,PROTOKOL!$A:$E,5,))</f>
        <v xml:space="preserve"> </v>
      </c>
      <c r="JN39" s="65"/>
      <c r="JO39" s="82" t="str">
        <f t="shared" si="122"/>
        <v xml:space="preserve"> </v>
      </c>
      <c r="JP39" s="61" t="str">
        <f>IF(JR39=0," ",VLOOKUP(JR39,PROTOKOL!$A:$F,6))</f>
        <v xml:space="preserve"> </v>
      </c>
      <c r="JQ39" s="66"/>
      <c r="JR39" s="66"/>
      <c r="JS39" s="62"/>
      <c r="JT39" s="63" t="str">
        <f>IF(JR39=0," ",(VLOOKUP(JR39,PROTOKOL!$A$1:$E$28,2))*JS39)</f>
        <v xml:space="preserve"> </v>
      </c>
      <c r="JU39" s="64" t="str">
        <f t="shared" si="45"/>
        <v xml:space="preserve"> </v>
      </c>
      <c r="JV39" s="65" t="str">
        <f>IF(JR39=0," ",VLOOKUP(JR39,PROTOKOL!$A:$E,5,))</f>
        <v xml:space="preserve"> </v>
      </c>
      <c r="JW39" s="82" t="str">
        <f t="shared" si="123"/>
        <v xml:space="preserve"> </v>
      </c>
      <c r="JX39" s="65">
        <f t="shared" si="124"/>
        <v>0</v>
      </c>
      <c r="JY39" s="82" t="str">
        <f t="shared" si="125"/>
        <v xml:space="preserve"> </v>
      </c>
      <c r="JZ39" s="185" t="str">
        <f t="shared" ref="JZ39" si="362">IF(JJ38+JJ39+JJ40=7.5,"ü","û")</f>
        <v>û</v>
      </c>
      <c r="KA39" s="207">
        <v>6</v>
      </c>
      <c r="KB39" s="226"/>
      <c r="KC39" s="61" t="str">
        <f>IF(KE39=0," ",VLOOKUP(KE39,PROTOKOL!$A:$F,6))</f>
        <v xml:space="preserve"> </v>
      </c>
      <c r="KD39" s="62"/>
      <c r="KE39" s="62"/>
      <c r="KF39" s="62"/>
      <c r="KG39" s="63" t="str">
        <f>IF(KE39=0," ",(VLOOKUP(KE39,PROTOKOL!$A$1:$E$28,2))*KF39)</f>
        <v xml:space="preserve"> </v>
      </c>
      <c r="KH39" s="64" t="str">
        <f t="shared" si="46"/>
        <v xml:space="preserve"> </v>
      </c>
      <c r="KI39" s="65" t="str">
        <f>IF(KE39=0," ",VLOOKUP(KE39,PROTOKOL!$A:$E,5,))</f>
        <v xml:space="preserve"> </v>
      </c>
      <c r="KJ39" s="65"/>
      <c r="KK39" s="82" t="str">
        <f t="shared" si="127"/>
        <v xml:space="preserve"> </v>
      </c>
      <c r="KL39" s="61" t="str">
        <f>IF(KN39=0," ",VLOOKUP(KN39,PROTOKOL!$A:$F,6))</f>
        <v xml:space="preserve"> </v>
      </c>
      <c r="KM39" s="66"/>
      <c r="KN39" s="66"/>
      <c r="KO39" s="62"/>
      <c r="KP39" s="63" t="str">
        <f>IF(KN39=0," ",(VLOOKUP(KN39,PROTOKOL!$A$1:$E$28,2))*KO39)</f>
        <v xml:space="preserve"> </v>
      </c>
      <c r="KQ39" s="64" t="str">
        <f t="shared" si="47"/>
        <v xml:space="preserve"> </v>
      </c>
      <c r="KR39" s="65" t="str">
        <f>IF(KN39=0," ",VLOOKUP(KN39,PROTOKOL!$A:$E,5,))</f>
        <v xml:space="preserve"> </v>
      </c>
      <c r="KS39" s="82" t="str">
        <f t="shared" si="128"/>
        <v xml:space="preserve"> </v>
      </c>
      <c r="KT39" s="65">
        <f t="shared" si="129"/>
        <v>0</v>
      </c>
      <c r="KU39" s="82" t="str">
        <f t="shared" si="130"/>
        <v xml:space="preserve"> </v>
      </c>
      <c r="KV39" s="185" t="str">
        <f t="shared" ref="KV39" si="363">IF(KF38+KF39+KF40=7.5,"ü","û")</f>
        <v>û</v>
      </c>
      <c r="KW39" s="207">
        <v>6</v>
      </c>
      <c r="KX39" s="226"/>
      <c r="KY39" s="61" t="str">
        <f>IF(LA39=0," ",VLOOKUP(LA39,PROTOKOL!$A:$F,6))</f>
        <v xml:space="preserve"> </v>
      </c>
      <c r="KZ39" s="62"/>
      <c r="LA39" s="62"/>
      <c r="LB39" s="62"/>
      <c r="LC39" s="63" t="str">
        <f>IF(LA39=0," ",(VLOOKUP(LA39,PROTOKOL!$A$1:$E$28,2))*LB39)</f>
        <v xml:space="preserve"> </v>
      </c>
      <c r="LD39" s="64" t="str">
        <f t="shared" si="48"/>
        <v xml:space="preserve"> </v>
      </c>
      <c r="LE39" s="65" t="str">
        <f>IF(LA39=0," ",VLOOKUP(LA39,PROTOKOL!$A:$E,5,))</f>
        <v xml:space="preserve"> </v>
      </c>
      <c r="LF39" s="65"/>
      <c r="LG39" s="82" t="str">
        <f t="shared" si="132"/>
        <v xml:space="preserve"> </v>
      </c>
      <c r="LH39" s="61" t="str">
        <f>IF(LJ39=0," ",VLOOKUP(LJ39,PROTOKOL!$A:$F,6))</f>
        <v xml:space="preserve"> </v>
      </c>
      <c r="LI39" s="66"/>
      <c r="LJ39" s="66"/>
      <c r="LK39" s="62"/>
      <c r="LL39" s="63" t="str">
        <f>IF(LJ39=0," ",(VLOOKUP(LJ39,PROTOKOL!$A$1:$E$28,2))*LK39)</f>
        <v xml:space="preserve"> </v>
      </c>
      <c r="LM39" s="64" t="str">
        <f t="shared" si="49"/>
        <v xml:space="preserve"> </v>
      </c>
      <c r="LN39" s="65" t="str">
        <f>IF(LJ39=0," ",VLOOKUP(LJ39,PROTOKOL!$A:$E,5,))</f>
        <v xml:space="preserve"> </v>
      </c>
      <c r="LO39" s="82" t="str">
        <f t="shared" si="133"/>
        <v xml:space="preserve"> </v>
      </c>
      <c r="LP39" s="65">
        <f t="shared" si="134"/>
        <v>0</v>
      </c>
      <c r="LQ39" s="82" t="str">
        <f t="shared" si="135"/>
        <v xml:space="preserve"> </v>
      </c>
      <c r="LR39" s="185" t="str">
        <f t="shared" ref="LR39" si="364">IF(LB38+LB39+LB40=7.5,"ü","û")</f>
        <v>û</v>
      </c>
      <c r="LS39" s="207">
        <v>6</v>
      </c>
      <c r="LT39" s="226"/>
      <c r="LU39" s="61" t="str">
        <f>IF(LW39=0," ",VLOOKUP(LW39,PROTOKOL!$A:$F,6))</f>
        <v xml:space="preserve"> </v>
      </c>
      <c r="LV39" s="62"/>
      <c r="LW39" s="62"/>
      <c r="LX39" s="62"/>
      <c r="LY39" s="63" t="str">
        <f>IF(LW39=0," ",(VLOOKUP(LW39,PROTOKOL!$A$1:$E$28,2))*LX39)</f>
        <v xml:space="preserve"> </v>
      </c>
      <c r="LZ39" s="64" t="str">
        <f t="shared" si="50"/>
        <v xml:space="preserve"> </v>
      </c>
      <c r="MA39" s="65" t="str">
        <f>IF(LW39=0," ",VLOOKUP(LW39,PROTOKOL!$A:$E,5,))</f>
        <v xml:space="preserve"> </v>
      </c>
      <c r="MB39" s="65"/>
      <c r="MC39" s="82" t="str">
        <f t="shared" si="137"/>
        <v xml:space="preserve"> </v>
      </c>
      <c r="MD39" s="61" t="str">
        <f>IF(MF39=0," ",VLOOKUP(MF39,PROTOKOL!$A:$F,6))</f>
        <v xml:space="preserve"> </v>
      </c>
      <c r="ME39" s="66"/>
      <c r="MF39" s="66"/>
      <c r="MG39" s="62"/>
      <c r="MH39" s="63" t="str">
        <f>IF(MF39=0," ",(VLOOKUP(MF39,PROTOKOL!$A$1:$E$28,2))*MG39)</f>
        <v xml:space="preserve"> </v>
      </c>
      <c r="MI39" s="64" t="str">
        <f t="shared" si="51"/>
        <v xml:space="preserve"> </v>
      </c>
      <c r="MJ39" s="65" t="str">
        <f>IF(MF39=0," ",VLOOKUP(MF39,PROTOKOL!$A:$E,5,))</f>
        <v xml:space="preserve"> </v>
      </c>
      <c r="MK39" s="82" t="str">
        <f t="shared" si="138"/>
        <v xml:space="preserve"> </v>
      </c>
      <c r="ML39" s="65">
        <f t="shared" si="139"/>
        <v>0</v>
      </c>
      <c r="MM39" s="82" t="str">
        <f t="shared" si="140"/>
        <v xml:space="preserve"> </v>
      </c>
      <c r="MN39" s="185" t="str">
        <f t="shared" ref="MN39" si="365">IF(LX38+LX39+LX40=7.5,"ü","û")</f>
        <v>û</v>
      </c>
      <c r="MO39" s="207">
        <v>6</v>
      </c>
      <c r="MP39" s="226"/>
      <c r="MQ39" s="61" t="str">
        <f>IF(MS39=0," ",VLOOKUP(MS39,PROTOKOL!$A:$F,6))</f>
        <v xml:space="preserve"> </v>
      </c>
      <c r="MR39" s="62"/>
      <c r="MS39" s="62"/>
      <c r="MT39" s="62"/>
      <c r="MU39" s="63" t="str">
        <f>IF(MS39=0," ",(VLOOKUP(MS39,PROTOKOL!$A$1:$E$28,2))*MT39)</f>
        <v xml:space="preserve"> </v>
      </c>
      <c r="MV39" s="64" t="str">
        <f t="shared" si="52"/>
        <v xml:space="preserve"> </v>
      </c>
      <c r="MW39" s="65" t="str">
        <f>IF(MS39=0," ",VLOOKUP(MS39,PROTOKOL!$A:$E,5,))</f>
        <v xml:space="preserve"> </v>
      </c>
      <c r="MX39" s="65"/>
      <c r="MY39" s="82" t="str">
        <f t="shared" si="142"/>
        <v xml:space="preserve"> </v>
      </c>
      <c r="MZ39" s="61" t="str">
        <f>IF(NB39=0," ",VLOOKUP(NB39,PROTOKOL!$A:$F,6))</f>
        <v xml:space="preserve"> </v>
      </c>
      <c r="NA39" s="66"/>
      <c r="NB39" s="66"/>
      <c r="NC39" s="62"/>
      <c r="ND39" s="63" t="str">
        <f>IF(NB39=0," ",(VLOOKUP(NB39,PROTOKOL!$A$1:$E$28,2))*NC39)</f>
        <v xml:space="preserve"> </v>
      </c>
      <c r="NE39" s="64" t="str">
        <f t="shared" si="53"/>
        <v xml:space="preserve"> </v>
      </c>
      <c r="NF39" s="65" t="str">
        <f>IF(NB39=0," ",VLOOKUP(NB39,PROTOKOL!$A:$E,5,))</f>
        <v xml:space="preserve"> </v>
      </c>
      <c r="NG39" s="82" t="str">
        <f t="shared" si="143"/>
        <v xml:space="preserve"> </v>
      </c>
      <c r="NH39" s="65">
        <f t="shared" si="144"/>
        <v>0</v>
      </c>
      <c r="NI39" s="82" t="str">
        <f t="shared" si="145"/>
        <v xml:space="preserve"> </v>
      </c>
      <c r="NJ39" s="185" t="str">
        <f t="shared" ref="NJ39" si="366">IF(MT38+MT39+MT40=7.5,"ü","û")</f>
        <v>û</v>
      </c>
      <c r="NK39" s="207">
        <v>6</v>
      </c>
      <c r="NL39" s="226"/>
      <c r="NM39" s="61" t="str">
        <f>IF(NO39=0," ",VLOOKUP(NO39,PROTOKOL!$A:$F,6))</f>
        <v xml:space="preserve"> </v>
      </c>
      <c r="NN39" s="62"/>
      <c r="NO39" s="62"/>
      <c r="NP39" s="62"/>
      <c r="NQ39" s="63" t="str">
        <f>IF(NO39=0," ",(VLOOKUP(NO39,PROTOKOL!$A$1:$E$28,2))*NP39)</f>
        <v xml:space="preserve"> </v>
      </c>
      <c r="NR39" s="64" t="str">
        <f t="shared" si="54"/>
        <v xml:space="preserve"> </v>
      </c>
      <c r="NS39" s="65" t="str">
        <f>IF(NO39=0," ",VLOOKUP(NO39,PROTOKOL!$A:$E,5,))</f>
        <v xml:space="preserve"> </v>
      </c>
      <c r="NT39" s="65"/>
      <c r="NU39" s="82" t="str">
        <f t="shared" si="147"/>
        <v xml:space="preserve"> </v>
      </c>
      <c r="NV39" s="61" t="str">
        <f>IF(NX39=0," ",VLOOKUP(NX39,PROTOKOL!$A:$F,6))</f>
        <v xml:space="preserve"> </v>
      </c>
      <c r="NW39" s="66"/>
      <c r="NX39" s="66"/>
      <c r="NY39" s="62"/>
      <c r="NZ39" s="63" t="str">
        <f>IF(NX39=0," ",(VLOOKUP(NX39,PROTOKOL!$A$1:$E$28,2))*NY39)</f>
        <v xml:space="preserve"> </v>
      </c>
      <c r="OA39" s="64" t="str">
        <f t="shared" si="55"/>
        <v xml:space="preserve"> </v>
      </c>
      <c r="OB39" s="65" t="str">
        <f>IF(NX39=0," ",VLOOKUP(NX39,PROTOKOL!$A:$E,5,))</f>
        <v xml:space="preserve"> </v>
      </c>
      <c r="OC39" s="82" t="str">
        <f t="shared" si="148"/>
        <v xml:space="preserve"> </v>
      </c>
      <c r="OD39" s="65">
        <f t="shared" si="149"/>
        <v>0</v>
      </c>
      <c r="OE39" s="82" t="str">
        <f t="shared" si="150"/>
        <v xml:space="preserve"> </v>
      </c>
      <c r="OF39" s="185" t="str">
        <f t="shared" ref="OF39" si="367">IF(NP38+NP39+NP40=7.5,"ü","û")</f>
        <v>û</v>
      </c>
      <c r="OG39" s="207">
        <v>6</v>
      </c>
      <c r="OH39" s="226"/>
      <c r="OI39" s="61" t="str">
        <f>IF(OK39=0," ",VLOOKUP(OK39,PROTOKOL!$A:$F,6))</f>
        <v xml:space="preserve"> </v>
      </c>
      <c r="OJ39" s="62"/>
      <c r="OK39" s="62"/>
      <c r="OL39" s="62"/>
      <c r="OM39" s="63" t="str">
        <f>IF(OK39=0," ",(VLOOKUP(OK39,PROTOKOL!$A$1:$E$28,2))*OL39)</f>
        <v xml:space="preserve"> </v>
      </c>
      <c r="ON39" s="64" t="str">
        <f t="shared" si="56"/>
        <v xml:space="preserve"> </v>
      </c>
      <c r="OO39" s="65" t="str">
        <f>IF(OK39=0," ",VLOOKUP(OK39,PROTOKOL!$A:$E,5,))</f>
        <v xml:space="preserve"> </v>
      </c>
      <c r="OP39" s="65"/>
      <c r="OQ39" s="82" t="str">
        <f t="shared" si="152"/>
        <v xml:space="preserve"> </v>
      </c>
      <c r="OR39" s="61" t="str">
        <f>IF(OT39=0," ",VLOOKUP(OT39,PROTOKOL!$A:$F,6))</f>
        <v xml:space="preserve"> </v>
      </c>
      <c r="OS39" s="66"/>
      <c r="OT39" s="66"/>
      <c r="OU39" s="62"/>
      <c r="OV39" s="63" t="str">
        <f>IF(OT39=0," ",(VLOOKUP(OT39,PROTOKOL!$A$1:$E$28,2))*OU39)</f>
        <v xml:space="preserve"> </v>
      </c>
      <c r="OW39" s="64" t="str">
        <f t="shared" si="57"/>
        <v xml:space="preserve"> </v>
      </c>
      <c r="OX39" s="65" t="str">
        <f>IF(OT39=0," ",VLOOKUP(OT39,PROTOKOL!$A:$E,5,))</f>
        <v xml:space="preserve"> </v>
      </c>
      <c r="OY39" s="82" t="str">
        <f t="shared" si="153"/>
        <v xml:space="preserve"> </v>
      </c>
      <c r="OZ39" s="65">
        <f t="shared" si="154"/>
        <v>0</v>
      </c>
      <c r="PA39" s="82" t="str">
        <f t="shared" si="155"/>
        <v xml:space="preserve"> </v>
      </c>
      <c r="PB39" s="185" t="str">
        <f t="shared" ref="PB39" si="368">IF(OL38+OL39+OL40=7.5,"ü","û")</f>
        <v>û</v>
      </c>
      <c r="PC39" s="207">
        <v>6</v>
      </c>
      <c r="PD39" s="226"/>
      <c r="PE39" s="61" t="str">
        <f>IF(PG39=0," ",VLOOKUP(PG39,PROTOKOL!$A:$F,6))</f>
        <v xml:space="preserve"> </v>
      </c>
      <c r="PF39" s="62"/>
      <c r="PG39" s="62"/>
      <c r="PH39" s="62"/>
      <c r="PI39" s="63" t="str">
        <f>IF(PG39=0," ",(VLOOKUP(PG39,PROTOKOL!$A$1:$E$28,2))*PH39)</f>
        <v xml:space="preserve"> </v>
      </c>
      <c r="PJ39" s="64" t="str">
        <f t="shared" si="58"/>
        <v xml:space="preserve"> </v>
      </c>
      <c r="PK39" s="65" t="str">
        <f>IF(PG39=0," ",VLOOKUP(PG39,PROTOKOL!$A:$E,5,))</f>
        <v xml:space="preserve"> </v>
      </c>
      <c r="PL39" s="65"/>
      <c r="PM39" s="82" t="str">
        <f t="shared" si="157"/>
        <v xml:space="preserve"> </v>
      </c>
      <c r="PN39" s="61" t="str">
        <f>IF(PP39=0," ",VLOOKUP(PP39,PROTOKOL!$A:$F,6))</f>
        <v xml:space="preserve"> </v>
      </c>
      <c r="PO39" s="66"/>
      <c r="PP39" s="66"/>
      <c r="PQ39" s="62"/>
      <c r="PR39" s="63" t="str">
        <f>IF(PP39=0," ",(VLOOKUP(PP39,PROTOKOL!$A$1:$E$28,2))*PQ39)</f>
        <v xml:space="preserve"> </v>
      </c>
      <c r="PS39" s="64" t="str">
        <f t="shared" si="59"/>
        <v xml:space="preserve"> </v>
      </c>
      <c r="PT39" s="65" t="str">
        <f>IF(PP39=0," ",VLOOKUP(PP39,PROTOKOL!$A:$E,5,))</f>
        <v xml:space="preserve"> </v>
      </c>
      <c r="PU39" s="82" t="str">
        <f t="shared" si="158"/>
        <v xml:space="preserve"> </v>
      </c>
      <c r="PV39" s="65">
        <f t="shared" si="159"/>
        <v>0</v>
      </c>
      <c r="PW39" s="82" t="str">
        <f t="shared" si="160"/>
        <v xml:space="preserve"> </v>
      </c>
      <c r="PX39" s="185" t="str">
        <f t="shared" ref="PX39" si="369">IF(PH38+PH39+PH40=7.5,"ü","û")</f>
        <v>û</v>
      </c>
      <c r="PY39" s="207">
        <v>6</v>
      </c>
      <c r="PZ39" s="226"/>
      <c r="QA39" s="61" t="str">
        <f>IF(QC39=0," ",VLOOKUP(QC39,PROTOKOL!$A:$F,6))</f>
        <v xml:space="preserve"> </v>
      </c>
      <c r="QB39" s="62"/>
      <c r="QC39" s="62"/>
      <c r="QD39" s="62"/>
      <c r="QE39" s="63" t="str">
        <f>IF(QC39=0," ",(VLOOKUP(QC39,PROTOKOL!$A$1:$E$28,2))*QD39)</f>
        <v xml:space="preserve"> </v>
      </c>
      <c r="QF39" s="64" t="str">
        <f t="shared" si="60"/>
        <v xml:space="preserve"> </v>
      </c>
      <c r="QG39" s="65" t="str">
        <f>IF(QC39=0," ",VLOOKUP(QC39,PROTOKOL!$A:$E,5,))</f>
        <v xml:space="preserve"> </v>
      </c>
      <c r="QH39" s="65"/>
      <c r="QI39" s="82" t="str">
        <f t="shared" si="162"/>
        <v xml:space="preserve"> </v>
      </c>
      <c r="QJ39" s="61" t="str">
        <f>IF(QL39=0," ",VLOOKUP(QL39,PROTOKOL!$A:$F,6))</f>
        <v xml:space="preserve"> </v>
      </c>
      <c r="QK39" s="66"/>
      <c r="QL39" s="66"/>
      <c r="QM39" s="62"/>
      <c r="QN39" s="63" t="str">
        <f>IF(QL39=0," ",(VLOOKUP(QL39,PROTOKOL!$A$1:$E$28,2))*QM39)</f>
        <v xml:space="preserve"> </v>
      </c>
      <c r="QO39" s="64" t="str">
        <f t="shared" si="61"/>
        <v xml:space="preserve"> </v>
      </c>
      <c r="QP39" s="65" t="str">
        <f>IF(QL39=0," ",VLOOKUP(QL39,PROTOKOL!$A:$E,5,))</f>
        <v xml:space="preserve"> </v>
      </c>
      <c r="QQ39" s="82" t="str">
        <f t="shared" si="163"/>
        <v xml:space="preserve"> </v>
      </c>
      <c r="QR39" s="65">
        <f t="shared" si="164"/>
        <v>0</v>
      </c>
      <c r="QS39" s="82" t="str">
        <f t="shared" si="165"/>
        <v xml:space="preserve"> </v>
      </c>
      <c r="QT39" s="185" t="str">
        <f t="shared" ref="QT39" si="370">IF(QD38+QD39+QD40=7.5,"ü","û")</f>
        <v>û</v>
      </c>
      <c r="QU39" s="207">
        <v>6</v>
      </c>
      <c r="QV39" s="226"/>
      <c r="QW39" s="61" t="str">
        <f>IF(QY39=0," ",VLOOKUP(QY39,PROTOKOL!$A:$F,6))</f>
        <v xml:space="preserve"> </v>
      </c>
      <c r="QX39" s="62"/>
      <c r="QY39" s="62"/>
      <c r="QZ39" s="62"/>
      <c r="RA39" s="63" t="str">
        <f>IF(QY39=0," ",(VLOOKUP(QY39,PROTOKOL!$A$1:$E$28,2))*QZ39)</f>
        <v xml:space="preserve"> </v>
      </c>
      <c r="RB39" s="64" t="str">
        <f t="shared" si="62"/>
        <v xml:space="preserve"> </v>
      </c>
      <c r="RC39" s="65" t="str">
        <f>IF(QY39=0," ",VLOOKUP(QY39,PROTOKOL!$A:$E,5,))</f>
        <v xml:space="preserve"> </v>
      </c>
      <c r="RD39" s="65"/>
      <c r="RE39" s="82" t="str">
        <f t="shared" si="167"/>
        <v xml:space="preserve"> </v>
      </c>
      <c r="RF39" s="61" t="str">
        <f>IF(RH39=0," ",VLOOKUP(RH39,PROTOKOL!$A:$F,6))</f>
        <v xml:space="preserve"> </v>
      </c>
      <c r="RG39" s="66"/>
      <c r="RH39" s="66"/>
      <c r="RI39" s="62"/>
      <c r="RJ39" s="63" t="str">
        <f>IF(RH39=0," ",(VLOOKUP(RH39,PROTOKOL!$A$1:$E$28,2))*RI39)</f>
        <v xml:space="preserve"> </v>
      </c>
      <c r="RK39" s="64" t="str">
        <f t="shared" si="63"/>
        <v xml:space="preserve"> </v>
      </c>
      <c r="RL39" s="65" t="str">
        <f>IF(RH39=0," ",VLOOKUP(RH39,PROTOKOL!$A:$E,5,))</f>
        <v xml:space="preserve"> </v>
      </c>
      <c r="RM39" s="82" t="str">
        <f t="shared" si="168"/>
        <v xml:space="preserve"> </v>
      </c>
      <c r="RN39" s="65">
        <f t="shared" si="169"/>
        <v>0</v>
      </c>
      <c r="RO39" s="82" t="str">
        <f t="shared" si="170"/>
        <v xml:space="preserve"> </v>
      </c>
      <c r="RP39" s="185" t="str">
        <f t="shared" ref="RP39" si="371">IF(QZ38+QZ39+QZ40=7.5,"ü","û")</f>
        <v>û</v>
      </c>
    </row>
    <row r="40" spans="1:484" ht="14.4" thickBot="1">
      <c r="A40" s="209">
        <v>6</v>
      </c>
      <c r="B40" s="226"/>
      <c r="C40" s="61" t="str">
        <f>IF(E40=0," ",VLOOKUP(E40,PROTOKOL!$A:$F,6))</f>
        <v xml:space="preserve"> </v>
      </c>
      <c r="D40" s="62"/>
      <c r="E40" s="62"/>
      <c r="F40" s="62"/>
      <c r="G40" s="63" t="str">
        <f>IF(E40=0," ",(VLOOKUP(E40,PROTOKOL!$A$1:$E$28,2))*F40)</f>
        <v xml:space="preserve"> </v>
      </c>
      <c r="H40" s="64" t="str">
        <f t="shared" si="20"/>
        <v xml:space="preserve"> </v>
      </c>
      <c r="I40" s="65" t="str">
        <f>IF(E40=0," ",VLOOKUP(E40,PROTOKOL!$A:$E,5,))</f>
        <v xml:space="preserve"> </v>
      </c>
      <c r="J40" s="65"/>
      <c r="K40" s="82" t="str">
        <f t="shared" si="64"/>
        <v xml:space="preserve"> </v>
      </c>
      <c r="L40" s="61" t="str">
        <f>IF(N40=0," ",VLOOKUP(N40,PROTOKOL!$A:$F,6))</f>
        <v xml:space="preserve"> </v>
      </c>
      <c r="M40" s="66"/>
      <c r="N40" s="66"/>
      <c r="O40" s="62"/>
      <c r="P40" s="63" t="str">
        <f>IF(N40=0," ",(VLOOKUP(N40,PROTOKOL!$A$1:$E$28,2))*O40)</f>
        <v xml:space="preserve"> </v>
      </c>
      <c r="Q40" s="64" t="str">
        <f t="shared" si="21"/>
        <v xml:space="preserve"> </v>
      </c>
      <c r="R40" s="65" t="str">
        <f>IF(N40=0," ",VLOOKUP(N40,PROTOKOL!$A:$E,5,))</f>
        <v xml:space="preserve"> </v>
      </c>
      <c r="S40" s="82" t="str">
        <f t="shared" si="65"/>
        <v xml:space="preserve"> </v>
      </c>
      <c r="T40" s="65">
        <f t="shared" si="66"/>
        <v>0</v>
      </c>
      <c r="U40" s="82" t="str">
        <f t="shared" si="67"/>
        <v xml:space="preserve"> </v>
      </c>
      <c r="V40" s="117"/>
      <c r="W40" s="207">
        <v>6</v>
      </c>
      <c r="X40" s="226"/>
      <c r="Y40" s="61" t="str">
        <f>IF(AA40=0," ",VLOOKUP(AA40,PROTOKOL!$A:$F,6))</f>
        <v xml:space="preserve"> </v>
      </c>
      <c r="Z40" s="62"/>
      <c r="AA40" s="62"/>
      <c r="AB40" s="62"/>
      <c r="AC40" s="63" t="str">
        <f>IF(AA40=0," ",(VLOOKUP(AA40,PROTOKOL!$A$1:$E$28,2))*AB40)</f>
        <v xml:space="preserve"> </v>
      </c>
      <c r="AD40" s="64" t="str">
        <f t="shared" si="22"/>
        <v xml:space="preserve"> </v>
      </c>
      <c r="AE40" s="65" t="str">
        <f>IF(AA40=0," ",VLOOKUP(AA40,PROTOKOL!$A:$E,5,))</f>
        <v xml:space="preserve"> </v>
      </c>
      <c r="AF40" s="65"/>
      <c r="AG40" s="82" t="str">
        <f t="shared" si="68"/>
        <v xml:space="preserve"> </v>
      </c>
      <c r="AH40" s="61" t="str">
        <f>IF(AJ40=0," ",VLOOKUP(AJ40,PROTOKOL!$A:$F,6))</f>
        <v xml:space="preserve"> </v>
      </c>
      <c r="AI40" s="66"/>
      <c r="AJ40" s="66"/>
      <c r="AK40" s="62"/>
      <c r="AL40" s="63" t="str">
        <f>IF(AJ40=0," ",(VLOOKUP(AJ40,PROTOKOL!$A$1:$E$28,2))*AK40)</f>
        <v xml:space="preserve"> </v>
      </c>
      <c r="AM40" s="64" t="str">
        <f t="shared" si="23"/>
        <v xml:space="preserve"> </v>
      </c>
      <c r="AN40" s="65" t="str">
        <f>IF(AJ40=0," ",VLOOKUP(AJ40,PROTOKOL!$A:$E,5,))</f>
        <v xml:space="preserve"> </v>
      </c>
      <c r="AO40" s="82" t="str">
        <f t="shared" si="69"/>
        <v xml:space="preserve"> </v>
      </c>
      <c r="AP40" s="65">
        <f t="shared" si="70"/>
        <v>0</v>
      </c>
      <c r="AQ40" s="82" t="str">
        <f t="shared" si="71"/>
        <v xml:space="preserve"> </v>
      </c>
      <c r="AR40" s="117"/>
      <c r="AS40" s="207">
        <v>6</v>
      </c>
      <c r="AT40" s="226"/>
      <c r="AU40" s="61" t="str">
        <f>IF(AW40=0," ",VLOOKUP(AW40,PROTOKOL!$A:$F,6))</f>
        <v xml:space="preserve"> </v>
      </c>
      <c r="AV40" s="62"/>
      <c r="AW40" s="62"/>
      <c r="AX40" s="62"/>
      <c r="AY40" s="63" t="str">
        <f>IF(AW40=0," ",(VLOOKUP(AW40,PROTOKOL!$A$1:$E$28,2))*AX40)</f>
        <v xml:space="preserve"> </v>
      </c>
      <c r="AZ40" s="64" t="str">
        <f t="shared" si="24"/>
        <v xml:space="preserve"> </v>
      </c>
      <c r="BA40" s="65" t="str">
        <f>IF(AW40=0," ",VLOOKUP(AW40,PROTOKOL!$A:$E,5,))</f>
        <v xml:space="preserve"> </v>
      </c>
      <c r="BB40" s="65"/>
      <c r="BC40" s="82" t="str">
        <f t="shared" si="72"/>
        <v xml:space="preserve"> </v>
      </c>
      <c r="BD40" s="61" t="str">
        <f>IF(BF40=0," ",VLOOKUP(BF40,PROTOKOL!$A:$F,6))</f>
        <v xml:space="preserve"> </v>
      </c>
      <c r="BE40" s="66"/>
      <c r="BF40" s="66"/>
      <c r="BG40" s="62"/>
      <c r="BH40" s="63" t="str">
        <f>IF(BF40=0," ",(VLOOKUP(BF40,PROTOKOL!$A$1:$E$28,2))*BG40)</f>
        <v xml:space="preserve"> </v>
      </c>
      <c r="BI40" s="64" t="str">
        <f t="shared" si="25"/>
        <v xml:space="preserve"> </v>
      </c>
      <c r="BJ40" s="65" t="str">
        <f>IF(BF40=0," ",VLOOKUP(BF40,PROTOKOL!$A:$E,5,))</f>
        <v xml:space="preserve"> </v>
      </c>
      <c r="BK40" s="82" t="str">
        <f t="shared" si="73"/>
        <v xml:space="preserve"> </v>
      </c>
      <c r="BL40" s="65">
        <f t="shared" si="74"/>
        <v>0</v>
      </c>
      <c r="BM40" s="82" t="str">
        <f t="shared" si="75"/>
        <v xml:space="preserve"> </v>
      </c>
      <c r="BN40" s="117"/>
      <c r="BO40" s="207">
        <v>6</v>
      </c>
      <c r="BP40" s="226"/>
      <c r="BQ40" s="61" t="str">
        <f>IF(BS40=0," ",VLOOKUP(BS40,PROTOKOL!$A:$F,6))</f>
        <v xml:space="preserve"> </v>
      </c>
      <c r="BR40" s="62"/>
      <c r="BS40" s="62"/>
      <c r="BT40" s="62"/>
      <c r="BU40" s="63" t="str">
        <f>IF(BS40=0," ",(VLOOKUP(BS40,PROTOKOL!$A$1:$E$28,2))*BT40)</f>
        <v xml:space="preserve"> </v>
      </c>
      <c r="BV40" s="64" t="str">
        <f t="shared" si="26"/>
        <v xml:space="preserve"> </v>
      </c>
      <c r="BW40" s="65" t="str">
        <f>IF(BS40=0," ",VLOOKUP(BS40,PROTOKOL!$A:$E,5,))</f>
        <v xml:space="preserve"> </v>
      </c>
      <c r="BX40" s="65"/>
      <c r="BY40" s="82" t="str">
        <f t="shared" si="77"/>
        <v xml:space="preserve"> </v>
      </c>
      <c r="BZ40" s="61" t="str">
        <f>IF(CB40=0," ",VLOOKUP(CB40,PROTOKOL!$A:$F,6))</f>
        <v xml:space="preserve"> </v>
      </c>
      <c r="CA40" s="66"/>
      <c r="CB40" s="66"/>
      <c r="CC40" s="62"/>
      <c r="CD40" s="63" t="str">
        <f>IF(CB40=0," ",(VLOOKUP(CB40,PROTOKOL!$A$1:$E$28,2))*CC40)</f>
        <v xml:space="preserve"> </v>
      </c>
      <c r="CE40" s="64" t="str">
        <f t="shared" si="27"/>
        <v xml:space="preserve"> </v>
      </c>
      <c r="CF40" s="65" t="str">
        <f>IF(CB40=0," ",VLOOKUP(CB40,PROTOKOL!$A:$E,5,))</f>
        <v xml:space="preserve"> </v>
      </c>
      <c r="CG40" s="82" t="str">
        <f t="shared" si="78"/>
        <v xml:space="preserve"> </v>
      </c>
      <c r="CH40" s="65">
        <f t="shared" si="79"/>
        <v>0</v>
      </c>
      <c r="CI40" s="82" t="str">
        <f t="shared" si="80"/>
        <v xml:space="preserve"> </v>
      </c>
      <c r="CJ40" s="117"/>
      <c r="CK40" s="207">
        <v>6</v>
      </c>
      <c r="CL40" s="226"/>
      <c r="CM40" s="61" t="str">
        <f>IF(CO40=0," ",VLOOKUP(CO40,PROTOKOL!$A:$F,6))</f>
        <v xml:space="preserve"> </v>
      </c>
      <c r="CN40" s="62"/>
      <c r="CO40" s="62"/>
      <c r="CP40" s="62"/>
      <c r="CQ40" s="63" t="str">
        <f>IF(CO40=0," ",(VLOOKUP(CO40,PROTOKOL!$A$1:$E$28,2))*CP40)</f>
        <v xml:space="preserve"> </v>
      </c>
      <c r="CR40" s="64" t="str">
        <f t="shared" si="28"/>
        <v xml:space="preserve"> </v>
      </c>
      <c r="CS40" s="65" t="str">
        <f>IF(CO40=0," ",VLOOKUP(CO40,PROTOKOL!$A:$E,5,))</f>
        <v xml:space="preserve"> </v>
      </c>
      <c r="CT40" s="65"/>
      <c r="CU40" s="82" t="str">
        <f t="shared" si="82"/>
        <v xml:space="preserve"> </v>
      </c>
      <c r="CV40" s="61" t="str">
        <f>IF(CX40=0," ",VLOOKUP(CX40,PROTOKOL!$A:$F,6))</f>
        <v xml:space="preserve"> </v>
      </c>
      <c r="CW40" s="66"/>
      <c r="CX40" s="66"/>
      <c r="CY40" s="62"/>
      <c r="CZ40" s="63" t="str">
        <f>IF(CX40=0," ",(VLOOKUP(CX40,PROTOKOL!$A$1:$E$28,2))*CY40)</f>
        <v xml:space="preserve"> </v>
      </c>
      <c r="DA40" s="64" t="str">
        <f t="shared" si="29"/>
        <v xml:space="preserve"> </v>
      </c>
      <c r="DB40" s="65" t="str">
        <f>IF(CX40=0," ",VLOOKUP(CX40,PROTOKOL!$A:$E,5,))</f>
        <v xml:space="preserve"> </v>
      </c>
      <c r="DC40" s="82" t="str">
        <f t="shared" si="83"/>
        <v xml:space="preserve"> </v>
      </c>
      <c r="DD40" s="65">
        <f t="shared" si="84"/>
        <v>0</v>
      </c>
      <c r="DE40" s="82" t="str">
        <f t="shared" si="85"/>
        <v xml:space="preserve"> </v>
      </c>
      <c r="DF40" s="117"/>
      <c r="DG40" s="207">
        <v>6</v>
      </c>
      <c r="DH40" s="226"/>
      <c r="DI40" s="61" t="str">
        <f>IF(DK40=0," ",VLOOKUP(DK40,PROTOKOL!$A:$F,6))</f>
        <v xml:space="preserve"> </v>
      </c>
      <c r="DJ40" s="62"/>
      <c r="DK40" s="62"/>
      <c r="DL40" s="62"/>
      <c r="DM40" s="63" t="str">
        <f>IF(DK40=0," ",(VLOOKUP(DK40,PROTOKOL!$A$1:$E$28,2))*DL40)</f>
        <v xml:space="preserve"> </v>
      </c>
      <c r="DN40" s="64" t="str">
        <f t="shared" si="30"/>
        <v xml:space="preserve"> </v>
      </c>
      <c r="DO40" s="65" t="str">
        <f>IF(DK40=0," ",VLOOKUP(DK40,PROTOKOL!$A:$E,5,))</f>
        <v xml:space="preserve"> </v>
      </c>
      <c r="DP40" s="65"/>
      <c r="DQ40" s="82" t="str">
        <f t="shared" si="87"/>
        <v xml:space="preserve"> </v>
      </c>
      <c r="DR40" s="61" t="str">
        <f>IF(DT40=0," ",VLOOKUP(DT40,PROTOKOL!$A:$F,6))</f>
        <v xml:space="preserve"> </v>
      </c>
      <c r="DS40" s="66"/>
      <c r="DT40" s="66"/>
      <c r="DU40" s="62"/>
      <c r="DV40" s="63" t="str">
        <f>IF(DT40=0," ",(VLOOKUP(DT40,PROTOKOL!$A$1:$E$28,2))*DU40)</f>
        <v xml:space="preserve"> </v>
      </c>
      <c r="DW40" s="64" t="str">
        <f t="shared" si="31"/>
        <v xml:space="preserve"> </v>
      </c>
      <c r="DX40" s="65" t="str">
        <f>IF(DT40=0," ",VLOOKUP(DT40,PROTOKOL!$A:$E,5,))</f>
        <v xml:space="preserve"> </v>
      </c>
      <c r="DY40" s="82" t="str">
        <f t="shared" si="88"/>
        <v xml:space="preserve"> </v>
      </c>
      <c r="DZ40" s="65">
        <f t="shared" si="89"/>
        <v>0</v>
      </c>
      <c r="EA40" s="82" t="str">
        <f t="shared" si="90"/>
        <v xml:space="preserve"> </v>
      </c>
      <c r="EB40" s="117"/>
      <c r="EC40" s="207">
        <v>6</v>
      </c>
      <c r="ED40" s="226"/>
      <c r="EE40" s="61" t="str">
        <f>IF(EG40=0," ",VLOOKUP(EG40,PROTOKOL!$A:$F,6))</f>
        <v xml:space="preserve"> </v>
      </c>
      <c r="EF40" s="62"/>
      <c r="EG40" s="62"/>
      <c r="EH40" s="62"/>
      <c r="EI40" s="63" t="str">
        <f>IF(EG40=0," ",(VLOOKUP(EG40,PROTOKOL!$A$1:$E$28,2))*EH40)</f>
        <v xml:space="preserve"> </v>
      </c>
      <c r="EJ40" s="64" t="str">
        <f t="shared" si="32"/>
        <v xml:space="preserve"> </v>
      </c>
      <c r="EK40" s="65" t="str">
        <f>IF(EG40=0," ",VLOOKUP(EG40,PROTOKOL!$A:$E,5,))</f>
        <v xml:space="preserve"> </v>
      </c>
      <c r="EL40" s="65"/>
      <c r="EM40" s="82" t="str">
        <f t="shared" si="92"/>
        <v xml:space="preserve"> </v>
      </c>
      <c r="EN40" s="61" t="str">
        <f>IF(EP40=0," ",VLOOKUP(EP40,PROTOKOL!$A:$F,6))</f>
        <v xml:space="preserve"> </v>
      </c>
      <c r="EO40" s="66"/>
      <c r="EP40" s="66"/>
      <c r="EQ40" s="62"/>
      <c r="ER40" s="63" t="str">
        <f>IF(EP40=0," ",(VLOOKUP(EP40,PROTOKOL!$A$1:$E$28,2))*EQ40)</f>
        <v xml:space="preserve"> </v>
      </c>
      <c r="ES40" s="64" t="str">
        <f t="shared" si="33"/>
        <v xml:space="preserve"> </v>
      </c>
      <c r="ET40" s="65" t="str">
        <f>IF(EP40=0," ",VLOOKUP(EP40,PROTOKOL!$A:$E,5,))</f>
        <v xml:space="preserve"> </v>
      </c>
      <c r="EU40" s="82" t="str">
        <f t="shared" si="93"/>
        <v xml:space="preserve"> </v>
      </c>
      <c r="EV40" s="65">
        <f t="shared" si="94"/>
        <v>0</v>
      </c>
      <c r="EW40" s="82" t="str">
        <f t="shared" si="95"/>
        <v xml:space="preserve"> </v>
      </c>
      <c r="EX40" s="117"/>
      <c r="EY40" s="207">
        <v>6</v>
      </c>
      <c r="EZ40" s="226"/>
      <c r="FA40" s="61" t="str">
        <f>IF(FC40=0," ",VLOOKUP(FC40,PROTOKOL!$A:$F,6))</f>
        <v xml:space="preserve"> </v>
      </c>
      <c r="FB40" s="62"/>
      <c r="FC40" s="62"/>
      <c r="FD40" s="62"/>
      <c r="FE40" s="63" t="str">
        <f>IF(FC40=0," ",(VLOOKUP(FC40,PROTOKOL!$A$1:$E$28,2))*FD40)</f>
        <v xml:space="preserve"> </v>
      </c>
      <c r="FF40" s="64" t="str">
        <f t="shared" si="34"/>
        <v xml:space="preserve"> </v>
      </c>
      <c r="FG40" s="65" t="str">
        <f>IF(FC40=0," ",VLOOKUP(FC40,PROTOKOL!$A:$E,5,))</f>
        <v xml:space="preserve"> </v>
      </c>
      <c r="FH40" s="65"/>
      <c r="FI40" s="82" t="str">
        <f t="shared" si="97"/>
        <v xml:space="preserve"> </v>
      </c>
      <c r="FJ40" s="61" t="str">
        <f>IF(FL40=0," ",VLOOKUP(FL40,PROTOKOL!$A:$F,6))</f>
        <v xml:space="preserve"> </v>
      </c>
      <c r="FK40" s="66"/>
      <c r="FL40" s="66"/>
      <c r="FM40" s="62"/>
      <c r="FN40" s="63" t="str">
        <f>IF(FL40=0," ",(VLOOKUP(FL40,PROTOKOL!$A$1:$E$28,2))*FM40)</f>
        <v xml:space="preserve"> </v>
      </c>
      <c r="FO40" s="64" t="str">
        <f t="shared" si="35"/>
        <v xml:space="preserve"> </v>
      </c>
      <c r="FP40" s="65" t="str">
        <f>IF(FL40=0," ",VLOOKUP(FL40,PROTOKOL!$A:$E,5,))</f>
        <v xml:space="preserve"> </v>
      </c>
      <c r="FQ40" s="82" t="str">
        <f t="shared" si="98"/>
        <v xml:space="preserve"> </v>
      </c>
      <c r="FR40" s="65">
        <f t="shared" si="99"/>
        <v>0</v>
      </c>
      <c r="FS40" s="82" t="str">
        <f t="shared" si="100"/>
        <v xml:space="preserve"> </v>
      </c>
      <c r="FT40" s="117"/>
      <c r="FU40" s="207">
        <v>6</v>
      </c>
      <c r="FV40" s="226"/>
      <c r="FW40" s="61" t="str">
        <f>IF(FY40=0," ",VLOOKUP(FY40,PROTOKOL!$A:$F,6))</f>
        <v xml:space="preserve"> </v>
      </c>
      <c r="FX40" s="62"/>
      <c r="FY40" s="62"/>
      <c r="FZ40" s="62"/>
      <c r="GA40" s="63" t="str">
        <f>IF(FY40=0," ",(VLOOKUP(FY40,PROTOKOL!$A$1:$E$28,2))*FZ40)</f>
        <v xml:space="preserve"> </v>
      </c>
      <c r="GB40" s="64" t="str">
        <f t="shared" si="36"/>
        <v xml:space="preserve"> </v>
      </c>
      <c r="GC40" s="65" t="str">
        <f>IF(FY40=0," ",VLOOKUP(FY40,PROTOKOL!$A:$E,5,))</f>
        <v xml:space="preserve"> </v>
      </c>
      <c r="GD40" s="65"/>
      <c r="GE40" s="82" t="str">
        <f t="shared" si="102"/>
        <v xml:space="preserve"> </v>
      </c>
      <c r="GF40" s="61" t="str">
        <f>IF(GH40=0," ",VLOOKUP(GH40,PROTOKOL!$A:$F,6))</f>
        <v xml:space="preserve"> </v>
      </c>
      <c r="GG40" s="66"/>
      <c r="GH40" s="66"/>
      <c r="GI40" s="62"/>
      <c r="GJ40" s="63" t="str">
        <f>IF(GH40=0," ",(VLOOKUP(GH40,PROTOKOL!$A$1:$E$28,2))*GI40)</f>
        <v xml:space="preserve"> </v>
      </c>
      <c r="GK40" s="64" t="str">
        <f t="shared" si="37"/>
        <v xml:space="preserve"> </v>
      </c>
      <c r="GL40" s="65" t="str">
        <f>IF(GH40=0," ",VLOOKUP(GH40,PROTOKOL!$A:$E,5,))</f>
        <v xml:space="preserve"> </v>
      </c>
      <c r="GM40" s="82" t="str">
        <f t="shared" si="103"/>
        <v xml:space="preserve"> </v>
      </c>
      <c r="GN40" s="65">
        <f t="shared" si="104"/>
        <v>0</v>
      </c>
      <c r="GO40" s="82" t="str">
        <f t="shared" si="105"/>
        <v xml:space="preserve"> </v>
      </c>
      <c r="GP40" s="117"/>
      <c r="GQ40" s="207">
        <v>6</v>
      </c>
      <c r="GR40" s="226"/>
      <c r="GS40" s="61" t="str">
        <f>IF(GU40=0," ",VLOOKUP(GU40,PROTOKOL!$A:$F,6))</f>
        <v xml:space="preserve"> </v>
      </c>
      <c r="GT40" s="62"/>
      <c r="GU40" s="62"/>
      <c r="GV40" s="62"/>
      <c r="GW40" s="63" t="str">
        <f>IF(GU40=0," ",(VLOOKUP(GU40,PROTOKOL!$A$1:$E$28,2))*GV40)</f>
        <v xml:space="preserve"> </v>
      </c>
      <c r="GX40" s="64" t="str">
        <f t="shared" si="38"/>
        <v xml:space="preserve"> </v>
      </c>
      <c r="GY40" s="65" t="str">
        <f>IF(GU40=0," ",VLOOKUP(GU40,PROTOKOL!$A:$E,5,))</f>
        <v xml:space="preserve"> </v>
      </c>
      <c r="GZ40" s="65"/>
      <c r="HA40" s="82" t="str">
        <f t="shared" si="107"/>
        <v xml:space="preserve"> </v>
      </c>
      <c r="HB40" s="61" t="str">
        <f>IF(HD40=0," ",VLOOKUP(HD40,PROTOKOL!$A:$F,6))</f>
        <v xml:space="preserve"> </v>
      </c>
      <c r="HC40" s="66"/>
      <c r="HD40" s="66"/>
      <c r="HE40" s="62"/>
      <c r="HF40" s="63" t="str">
        <f>IF(HD40=0," ",(VLOOKUP(HD40,PROTOKOL!$A$1:$E$28,2))*HE40)</f>
        <v xml:space="preserve"> </v>
      </c>
      <c r="HG40" s="64" t="str">
        <f t="shared" si="39"/>
        <v xml:space="preserve"> </v>
      </c>
      <c r="HH40" s="65" t="str">
        <f>IF(HD40=0," ",VLOOKUP(HD40,PROTOKOL!$A:$E,5,))</f>
        <v xml:space="preserve"> </v>
      </c>
      <c r="HI40" s="82" t="str">
        <f t="shared" si="108"/>
        <v xml:space="preserve"> </v>
      </c>
      <c r="HJ40" s="65">
        <f t="shared" si="109"/>
        <v>0</v>
      </c>
      <c r="HK40" s="82" t="str">
        <f t="shared" si="110"/>
        <v xml:space="preserve"> </v>
      </c>
      <c r="HL40" s="117"/>
      <c r="HM40" s="207">
        <v>6</v>
      </c>
      <c r="HN40" s="226"/>
      <c r="HO40" s="61" t="str">
        <f>IF(HQ40=0," ",VLOOKUP(HQ40,PROTOKOL!$A:$F,6))</f>
        <v xml:space="preserve"> </v>
      </c>
      <c r="HP40" s="62"/>
      <c r="HQ40" s="62"/>
      <c r="HR40" s="62"/>
      <c r="HS40" s="63" t="str">
        <f>IF(HQ40=0," ",(VLOOKUP(HQ40,PROTOKOL!$A$1:$E$28,2))*HR40)</f>
        <v xml:space="preserve"> </v>
      </c>
      <c r="HT40" s="64" t="str">
        <f t="shared" si="40"/>
        <v xml:space="preserve"> </v>
      </c>
      <c r="HU40" s="65" t="str">
        <f>IF(HQ40=0," ",VLOOKUP(HQ40,PROTOKOL!$A:$E,5,))</f>
        <v xml:space="preserve"> </v>
      </c>
      <c r="HV40" s="65"/>
      <c r="HW40" s="82" t="str">
        <f t="shared" si="112"/>
        <v xml:space="preserve"> </v>
      </c>
      <c r="HX40" s="61" t="str">
        <f>IF(HZ40=0," ",VLOOKUP(HZ40,PROTOKOL!$A:$F,6))</f>
        <v xml:space="preserve"> </v>
      </c>
      <c r="HY40" s="66"/>
      <c r="HZ40" s="66"/>
      <c r="IA40" s="62"/>
      <c r="IB40" s="63" t="str">
        <f>IF(HZ40=0," ",(VLOOKUP(HZ40,PROTOKOL!$A$1:$E$28,2))*IA40)</f>
        <v xml:space="preserve"> </v>
      </c>
      <c r="IC40" s="64" t="str">
        <f t="shared" si="41"/>
        <v xml:space="preserve"> </v>
      </c>
      <c r="ID40" s="65" t="str">
        <f>IF(HZ40=0," ",VLOOKUP(HZ40,PROTOKOL!$A:$E,5,))</f>
        <v xml:space="preserve"> </v>
      </c>
      <c r="IE40" s="82" t="str">
        <f t="shared" si="113"/>
        <v xml:space="preserve"> </v>
      </c>
      <c r="IF40" s="65">
        <f t="shared" si="114"/>
        <v>0</v>
      </c>
      <c r="IG40" s="82" t="str">
        <f t="shared" si="115"/>
        <v xml:space="preserve"> </v>
      </c>
      <c r="IH40" s="117"/>
      <c r="II40" s="207">
        <v>6</v>
      </c>
      <c r="IJ40" s="226"/>
      <c r="IK40" s="61" t="str">
        <f>IF(IM40=0," ",VLOOKUP(IM40,PROTOKOL!$A:$F,6))</f>
        <v xml:space="preserve"> </v>
      </c>
      <c r="IL40" s="62"/>
      <c r="IM40" s="62"/>
      <c r="IN40" s="62"/>
      <c r="IO40" s="63" t="str">
        <f>IF(IM40=0," ",(VLOOKUP(IM40,PROTOKOL!$A$1:$E$28,2))*IN40)</f>
        <v xml:space="preserve"> </v>
      </c>
      <c r="IP40" s="64" t="str">
        <f t="shared" si="42"/>
        <v xml:space="preserve"> </v>
      </c>
      <c r="IQ40" s="65" t="str">
        <f>IF(IM40=0," ",VLOOKUP(IM40,PROTOKOL!$A:$E,5,))</f>
        <v xml:space="preserve"> </v>
      </c>
      <c r="IR40" s="65"/>
      <c r="IS40" s="82" t="str">
        <f t="shared" si="117"/>
        <v xml:space="preserve"> </v>
      </c>
      <c r="IT40" s="61" t="str">
        <f>IF(IV40=0," ",VLOOKUP(IV40,PROTOKOL!$A:$F,6))</f>
        <v xml:space="preserve"> </v>
      </c>
      <c r="IU40" s="66"/>
      <c r="IV40" s="66"/>
      <c r="IW40" s="62"/>
      <c r="IX40" s="63" t="str">
        <f>IF(IV40=0," ",(VLOOKUP(IV40,PROTOKOL!$A$1:$E$28,2))*IW40)</f>
        <v xml:space="preserve"> </v>
      </c>
      <c r="IY40" s="64" t="str">
        <f t="shared" si="43"/>
        <v xml:space="preserve"> </v>
      </c>
      <c r="IZ40" s="65" t="str">
        <f>IF(IV40=0," ",VLOOKUP(IV40,PROTOKOL!$A:$E,5,))</f>
        <v xml:space="preserve"> </v>
      </c>
      <c r="JA40" s="82" t="str">
        <f t="shared" si="118"/>
        <v xml:space="preserve"> </v>
      </c>
      <c r="JB40" s="65">
        <f t="shared" si="119"/>
        <v>0</v>
      </c>
      <c r="JC40" s="82" t="str">
        <f t="shared" si="120"/>
        <v xml:space="preserve"> </v>
      </c>
      <c r="JD40" s="117"/>
      <c r="JE40" s="207">
        <v>6</v>
      </c>
      <c r="JF40" s="226"/>
      <c r="JG40" s="61" t="str">
        <f>IF(JI40=0," ",VLOOKUP(JI40,PROTOKOL!$A:$F,6))</f>
        <v xml:space="preserve"> </v>
      </c>
      <c r="JH40" s="62"/>
      <c r="JI40" s="62"/>
      <c r="JJ40" s="62"/>
      <c r="JK40" s="63" t="str">
        <f>IF(JI40=0," ",(VLOOKUP(JI40,PROTOKOL!$A$1:$E$28,2))*JJ40)</f>
        <v xml:space="preserve"> </v>
      </c>
      <c r="JL40" s="64" t="str">
        <f t="shared" si="44"/>
        <v xml:space="preserve"> </v>
      </c>
      <c r="JM40" s="65" t="str">
        <f>IF(JI40=0," ",VLOOKUP(JI40,PROTOKOL!$A:$E,5,))</f>
        <v xml:space="preserve"> </v>
      </c>
      <c r="JN40" s="65"/>
      <c r="JO40" s="82" t="str">
        <f t="shared" si="122"/>
        <v xml:space="preserve"> </v>
      </c>
      <c r="JP40" s="61" t="str">
        <f>IF(JR40=0," ",VLOOKUP(JR40,PROTOKOL!$A:$F,6))</f>
        <v xml:space="preserve"> </v>
      </c>
      <c r="JQ40" s="66"/>
      <c r="JR40" s="66"/>
      <c r="JS40" s="62"/>
      <c r="JT40" s="63" t="str">
        <f>IF(JR40=0," ",(VLOOKUP(JR40,PROTOKOL!$A$1:$E$28,2))*JS40)</f>
        <v xml:space="preserve"> </v>
      </c>
      <c r="JU40" s="64" t="str">
        <f t="shared" si="45"/>
        <v xml:space="preserve"> </v>
      </c>
      <c r="JV40" s="65" t="str">
        <f>IF(JR40=0," ",VLOOKUP(JR40,PROTOKOL!$A:$E,5,))</f>
        <v xml:space="preserve"> </v>
      </c>
      <c r="JW40" s="82" t="str">
        <f t="shared" si="123"/>
        <v xml:space="preserve"> </v>
      </c>
      <c r="JX40" s="65">
        <f t="shared" si="124"/>
        <v>0</v>
      </c>
      <c r="JY40" s="82" t="str">
        <f t="shared" si="125"/>
        <v xml:space="preserve"> </v>
      </c>
      <c r="JZ40" s="117"/>
      <c r="KA40" s="207">
        <v>6</v>
      </c>
      <c r="KB40" s="226"/>
      <c r="KC40" s="61" t="str">
        <f>IF(KE40=0," ",VLOOKUP(KE40,PROTOKOL!$A:$F,6))</f>
        <v xml:space="preserve"> </v>
      </c>
      <c r="KD40" s="62"/>
      <c r="KE40" s="62"/>
      <c r="KF40" s="62"/>
      <c r="KG40" s="63" t="str">
        <f>IF(KE40=0," ",(VLOOKUP(KE40,PROTOKOL!$A$1:$E$28,2))*KF40)</f>
        <v xml:space="preserve"> </v>
      </c>
      <c r="KH40" s="64" t="str">
        <f t="shared" si="46"/>
        <v xml:space="preserve"> </v>
      </c>
      <c r="KI40" s="65" t="str">
        <f>IF(KE40=0," ",VLOOKUP(KE40,PROTOKOL!$A:$E,5,))</f>
        <v xml:space="preserve"> </v>
      </c>
      <c r="KJ40" s="65"/>
      <c r="KK40" s="82" t="str">
        <f t="shared" si="127"/>
        <v xml:space="preserve"> </v>
      </c>
      <c r="KL40" s="61" t="str">
        <f>IF(KN40=0," ",VLOOKUP(KN40,PROTOKOL!$A:$F,6))</f>
        <v xml:space="preserve"> </v>
      </c>
      <c r="KM40" s="66"/>
      <c r="KN40" s="66"/>
      <c r="KO40" s="62"/>
      <c r="KP40" s="63" t="str">
        <f>IF(KN40=0," ",(VLOOKUP(KN40,PROTOKOL!$A$1:$E$28,2))*KO40)</f>
        <v xml:space="preserve"> </v>
      </c>
      <c r="KQ40" s="64" t="str">
        <f t="shared" si="47"/>
        <v xml:space="preserve"> </v>
      </c>
      <c r="KR40" s="65" t="str">
        <f>IF(KN40=0," ",VLOOKUP(KN40,PROTOKOL!$A:$E,5,))</f>
        <v xml:space="preserve"> </v>
      </c>
      <c r="KS40" s="82" t="str">
        <f t="shared" si="128"/>
        <v xml:space="preserve"> </v>
      </c>
      <c r="KT40" s="65">
        <f t="shared" si="129"/>
        <v>0</v>
      </c>
      <c r="KU40" s="82" t="str">
        <f t="shared" si="130"/>
        <v xml:space="preserve"> </v>
      </c>
      <c r="KV40" s="117"/>
      <c r="KW40" s="207">
        <v>6</v>
      </c>
      <c r="KX40" s="226"/>
      <c r="KY40" s="61" t="str">
        <f>IF(LA40=0," ",VLOOKUP(LA40,PROTOKOL!$A:$F,6))</f>
        <v xml:space="preserve"> </v>
      </c>
      <c r="KZ40" s="62"/>
      <c r="LA40" s="62"/>
      <c r="LB40" s="62"/>
      <c r="LC40" s="63" t="str">
        <f>IF(LA40=0," ",(VLOOKUP(LA40,PROTOKOL!$A$1:$E$28,2))*LB40)</f>
        <v xml:space="preserve"> </v>
      </c>
      <c r="LD40" s="64" t="str">
        <f t="shared" si="48"/>
        <v xml:space="preserve"> </v>
      </c>
      <c r="LE40" s="65" t="str">
        <f>IF(LA40=0," ",VLOOKUP(LA40,PROTOKOL!$A:$E,5,))</f>
        <v xml:space="preserve"> </v>
      </c>
      <c r="LF40" s="65"/>
      <c r="LG40" s="82" t="str">
        <f t="shared" si="132"/>
        <v xml:space="preserve"> </v>
      </c>
      <c r="LH40" s="61" t="str">
        <f>IF(LJ40=0," ",VLOOKUP(LJ40,PROTOKOL!$A:$F,6))</f>
        <v xml:space="preserve"> </v>
      </c>
      <c r="LI40" s="66"/>
      <c r="LJ40" s="66"/>
      <c r="LK40" s="62"/>
      <c r="LL40" s="63" t="str">
        <f>IF(LJ40=0," ",(VLOOKUP(LJ40,PROTOKOL!$A$1:$E$28,2))*LK40)</f>
        <v xml:space="preserve"> </v>
      </c>
      <c r="LM40" s="64" t="str">
        <f t="shared" si="49"/>
        <v xml:space="preserve"> </v>
      </c>
      <c r="LN40" s="65" t="str">
        <f>IF(LJ40=0," ",VLOOKUP(LJ40,PROTOKOL!$A:$E,5,))</f>
        <v xml:space="preserve"> </v>
      </c>
      <c r="LO40" s="82" t="str">
        <f t="shared" si="133"/>
        <v xml:space="preserve"> </v>
      </c>
      <c r="LP40" s="65">
        <f t="shared" si="134"/>
        <v>0</v>
      </c>
      <c r="LQ40" s="82" t="str">
        <f t="shared" si="135"/>
        <v xml:space="preserve"> </v>
      </c>
      <c r="LR40" s="117"/>
      <c r="LS40" s="207">
        <v>6</v>
      </c>
      <c r="LT40" s="226"/>
      <c r="LU40" s="61" t="str">
        <f>IF(LW40=0," ",VLOOKUP(LW40,PROTOKOL!$A:$F,6))</f>
        <v xml:space="preserve"> </v>
      </c>
      <c r="LV40" s="62"/>
      <c r="LW40" s="62"/>
      <c r="LX40" s="62"/>
      <c r="LY40" s="63" t="str">
        <f>IF(LW40=0," ",(VLOOKUP(LW40,PROTOKOL!$A$1:$E$28,2))*LX40)</f>
        <v xml:space="preserve"> </v>
      </c>
      <c r="LZ40" s="64" t="str">
        <f t="shared" si="50"/>
        <v xml:space="preserve"> </v>
      </c>
      <c r="MA40" s="65" t="str">
        <f>IF(LW40=0," ",VLOOKUP(LW40,PROTOKOL!$A:$E,5,))</f>
        <v xml:space="preserve"> </v>
      </c>
      <c r="MB40" s="65"/>
      <c r="MC40" s="82" t="str">
        <f t="shared" si="137"/>
        <v xml:space="preserve"> </v>
      </c>
      <c r="MD40" s="61" t="str">
        <f>IF(MF40=0," ",VLOOKUP(MF40,PROTOKOL!$A:$F,6))</f>
        <v xml:space="preserve"> </v>
      </c>
      <c r="ME40" s="66"/>
      <c r="MF40" s="66"/>
      <c r="MG40" s="62"/>
      <c r="MH40" s="63" t="str">
        <f>IF(MF40=0," ",(VLOOKUP(MF40,PROTOKOL!$A$1:$E$28,2))*MG40)</f>
        <v xml:space="preserve"> </v>
      </c>
      <c r="MI40" s="64" t="str">
        <f t="shared" si="51"/>
        <v xml:space="preserve"> </v>
      </c>
      <c r="MJ40" s="65" t="str">
        <f>IF(MF40=0," ",VLOOKUP(MF40,PROTOKOL!$A:$E,5,))</f>
        <v xml:space="preserve"> </v>
      </c>
      <c r="MK40" s="82" t="str">
        <f t="shared" si="138"/>
        <v xml:space="preserve"> </v>
      </c>
      <c r="ML40" s="65">
        <f t="shared" si="139"/>
        <v>0</v>
      </c>
      <c r="MM40" s="82" t="str">
        <f t="shared" si="140"/>
        <v xml:space="preserve"> </v>
      </c>
      <c r="MN40" s="117"/>
      <c r="MO40" s="207">
        <v>6</v>
      </c>
      <c r="MP40" s="226"/>
      <c r="MQ40" s="61" t="str">
        <f>IF(MS40=0," ",VLOOKUP(MS40,PROTOKOL!$A:$F,6))</f>
        <v xml:space="preserve"> </v>
      </c>
      <c r="MR40" s="62"/>
      <c r="MS40" s="62"/>
      <c r="MT40" s="62"/>
      <c r="MU40" s="63" t="str">
        <f>IF(MS40=0," ",(VLOOKUP(MS40,PROTOKOL!$A$1:$E$28,2))*MT40)</f>
        <v xml:space="preserve"> </v>
      </c>
      <c r="MV40" s="64" t="str">
        <f t="shared" si="52"/>
        <v xml:space="preserve"> </v>
      </c>
      <c r="MW40" s="65" t="str">
        <f>IF(MS40=0," ",VLOOKUP(MS40,PROTOKOL!$A:$E,5,))</f>
        <v xml:space="preserve"> </v>
      </c>
      <c r="MX40" s="65"/>
      <c r="MY40" s="82" t="str">
        <f t="shared" si="142"/>
        <v xml:space="preserve"> </v>
      </c>
      <c r="MZ40" s="61" t="str">
        <f>IF(NB40=0," ",VLOOKUP(NB40,PROTOKOL!$A:$F,6))</f>
        <v xml:space="preserve"> </v>
      </c>
      <c r="NA40" s="66"/>
      <c r="NB40" s="66"/>
      <c r="NC40" s="62"/>
      <c r="ND40" s="63" t="str">
        <f>IF(NB40=0," ",(VLOOKUP(NB40,PROTOKOL!$A$1:$E$28,2))*NC40)</f>
        <v xml:space="preserve"> </v>
      </c>
      <c r="NE40" s="64" t="str">
        <f t="shared" si="53"/>
        <v xml:space="preserve"> </v>
      </c>
      <c r="NF40" s="65" t="str">
        <f>IF(NB40=0," ",VLOOKUP(NB40,PROTOKOL!$A:$E,5,))</f>
        <v xml:space="preserve"> </v>
      </c>
      <c r="NG40" s="82" t="str">
        <f t="shared" si="143"/>
        <v xml:space="preserve"> </v>
      </c>
      <c r="NH40" s="65">
        <f t="shared" si="144"/>
        <v>0</v>
      </c>
      <c r="NI40" s="82" t="str">
        <f t="shared" si="145"/>
        <v xml:space="preserve"> </v>
      </c>
      <c r="NJ40" s="117"/>
      <c r="NK40" s="207">
        <v>6</v>
      </c>
      <c r="NL40" s="226"/>
      <c r="NM40" s="61" t="str">
        <f>IF(NO40=0," ",VLOOKUP(NO40,PROTOKOL!$A:$F,6))</f>
        <v xml:space="preserve"> </v>
      </c>
      <c r="NN40" s="62"/>
      <c r="NO40" s="62"/>
      <c r="NP40" s="62"/>
      <c r="NQ40" s="63" t="str">
        <f>IF(NO40=0," ",(VLOOKUP(NO40,PROTOKOL!$A$1:$E$28,2))*NP40)</f>
        <v xml:space="preserve"> </v>
      </c>
      <c r="NR40" s="64" t="str">
        <f t="shared" si="54"/>
        <v xml:space="preserve"> </v>
      </c>
      <c r="NS40" s="65" t="str">
        <f>IF(NO40=0," ",VLOOKUP(NO40,PROTOKOL!$A:$E,5,))</f>
        <v xml:space="preserve"> </v>
      </c>
      <c r="NT40" s="65"/>
      <c r="NU40" s="82" t="str">
        <f t="shared" si="147"/>
        <v xml:space="preserve"> </v>
      </c>
      <c r="NV40" s="61" t="str">
        <f>IF(NX40=0," ",VLOOKUP(NX40,PROTOKOL!$A:$F,6))</f>
        <v xml:space="preserve"> </v>
      </c>
      <c r="NW40" s="66"/>
      <c r="NX40" s="66"/>
      <c r="NY40" s="62"/>
      <c r="NZ40" s="63" t="str">
        <f>IF(NX40=0," ",(VLOOKUP(NX40,PROTOKOL!$A$1:$E$28,2))*NY40)</f>
        <v xml:space="preserve"> </v>
      </c>
      <c r="OA40" s="64" t="str">
        <f t="shared" si="55"/>
        <v xml:space="preserve"> </v>
      </c>
      <c r="OB40" s="65" t="str">
        <f>IF(NX40=0," ",VLOOKUP(NX40,PROTOKOL!$A:$E,5,))</f>
        <v xml:space="preserve"> </v>
      </c>
      <c r="OC40" s="82" t="str">
        <f t="shared" si="148"/>
        <v xml:space="preserve"> </v>
      </c>
      <c r="OD40" s="65">
        <f t="shared" si="149"/>
        <v>0</v>
      </c>
      <c r="OE40" s="82" t="str">
        <f t="shared" si="150"/>
        <v xml:space="preserve"> </v>
      </c>
      <c r="OF40" s="117"/>
      <c r="OG40" s="207">
        <v>6</v>
      </c>
      <c r="OH40" s="226"/>
      <c r="OI40" s="61" t="str">
        <f>IF(OK40=0," ",VLOOKUP(OK40,PROTOKOL!$A:$F,6))</f>
        <v xml:space="preserve"> </v>
      </c>
      <c r="OJ40" s="62"/>
      <c r="OK40" s="62"/>
      <c r="OL40" s="62"/>
      <c r="OM40" s="63" t="str">
        <f>IF(OK40=0," ",(VLOOKUP(OK40,PROTOKOL!$A$1:$E$28,2))*OL40)</f>
        <v xml:space="preserve"> </v>
      </c>
      <c r="ON40" s="64" t="str">
        <f t="shared" si="56"/>
        <v xml:space="preserve"> </v>
      </c>
      <c r="OO40" s="65" t="str">
        <f>IF(OK40=0," ",VLOOKUP(OK40,PROTOKOL!$A:$E,5,))</f>
        <v xml:space="preserve"> </v>
      </c>
      <c r="OP40" s="65"/>
      <c r="OQ40" s="82" t="str">
        <f t="shared" si="152"/>
        <v xml:space="preserve"> </v>
      </c>
      <c r="OR40" s="61" t="str">
        <f>IF(OT40=0," ",VLOOKUP(OT40,PROTOKOL!$A:$F,6))</f>
        <v xml:space="preserve"> </v>
      </c>
      <c r="OS40" s="66"/>
      <c r="OT40" s="66"/>
      <c r="OU40" s="62"/>
      <c r="OV40" s="63" t="str">
        <f>IF(OT40=0," ",(VLOOKUP(OT40,PROTOKOL!$A$1:$E$28,2))*OU40)</f>
        <v xml:space="preserve"> </v>
      </c>
      <c r="OW40" s="64" t="str">
        <f t="shared" si="57"/>
        <v xml:space="preserve"> </v>
      </c>
      <c r="OX40" s="65" t="str">
        <f>IF(OT40=0," ",VLOOKUP(OT40,PROTOKOL!$A:$E,5,))</f>
        <v xml:space="preserve"> </v>
      </c>
      <c r="OY40" s="82" t="str">
        <f t="shared" si="153"/>
        <v xml:space="preserve"> </v>
      </c>
      <c r="OZ40" s="65">
        <f t="shared" si="154"/>
        <v>0</v>
      </c>
      <c r="PA40" s="82" t="str">
        <f t="shared" si="155"/>
        <v xml:space="preserve"> </v>
      </c>
      <c r="PB40" s="117"/>
      <c r="PC40" s="207">
        <v>6</v>
      </c>
      <c r="PD40" s="226"/>
      <c r="PE40" s="61" t="str">
        <f>IF(PG40=0," ",VLOOKUP(PG40,PROTOKOL!$A:$F,6))</f>
        <v xml:space="preserve"> </v>
      </c>
      <c r="PF40" s="62"/>
      <c r="PG40" s="62"/>
      <c r="PH40" s="62"/>
      <c r="PI40" s="63" t="str">
        <f>IF(PG40=0," ",(VLOOKUP(PG40,PROTOKOL!$A$1:$E$28,2))*PH40)</f>
        <v xml:space="preserve"> </v>
      </c>
      <c r="PJ40" s="64" t="str">
        <f t="shared" si="58"/>
        <v xml:space="preserve"> </v>
      </c>
      <c r="PK40" s="65" t="str">
        <f>IF(PG40=0," ",VLOOKUP(PG40,PROTOKOL!$A:$E,5,))</f>
        <v xml:space="preserve"> </v>
      </c>
      <c r="PL40" s="65"/>
      <c r="PM40" s="82" t="str">
        <f t="shared" si="157"/>
        <v xml:space="preserve"> </v>
      </c>
      <c r="PN40" s="61" t="str">
        <f>IF(PP40=0," ",VLOOKUP(PP40,PROTOKOL!$A:$F,6))</f>
        <v xml:space="preserve"> </v>
      </c>
      <c r="PO40" s="66"/>
      <c r="PP40" s="66"/>
      <c r="PQ40" s="62"/>
      <c r="PR40" s="63" t="str">
        <f>IF(PP40=0," ",(VLOOKUP(PP40,PROTOKOL!$A$1:$E$28,2))*PQ40)</f>
        <v xml:space="preserve"> </v>
      </c>
      <c r="PS40" s="64" t="str">
        <f t="shared" si="59"/>
        <v xml:space="preserve"> </v>
      </c>
      <c r="PT40" s="65" t="str">
        <f>IF(PP40=0," ",VLOOKUP(PP40,PROTOKOL!$A:$E,5,))</f>
        <v xml:space="preserve"> </v>
      </c>
      <c r="PU40" s="82" t="str">
        <f t="shared" si="158"/>
        <v xml:space="preserve"> </v>
      </c>
      <c r="PV40" s="65">
        <f t="shared" si="159"/>
        <v>0</v>
      </c>
      <c r="PW40" s="82" t="str">
        <f t="shared" si="160"/>
        <v xml:space="preserve"> </v>
      </c>
      <c r="PX40" s="117"/>
      <c r="PY40" s="207">
        <v>6</v>
      </c>
      <c r="PZ40" s="226"/>
      <c r="QA40" s="61" t="str">
        <f>IF(QC40=0," ",VLOOKUP(QC40,PROTOKOL!$A:$F,6))</f>
        <v xml:space="preserve"> </v>
      </c>
      <c r="QB40" s="62"/>
      <c r="QC40" s="62"/>
      <c r="QD40" s="62"/>
      <c r="QE40" s="63" t="str">
        <f>IF(QC40=0," ",(VLOOKUP(QC40,PROTOKOL!$A$1:$E$28,2))*QD40)</f>
        <v xml:space="preserve"> </v>
      </c>
      <c r="QF40" s="64" t="str">
        <f t="shared" si="60"/>
        <v xml:space="preserve"> </v>
      </c>
      <c r="QG40" s="65" t="str">
        <f>IF(QC40=0," ",VLOOKUP(QC40,PROTOKOL!$A:$E,5,))</f>
        <v xml:space="preserve"> </v>
      </c>
      <c r="QH40" s="65"/>
      <c r="QI40" s="82" t="str">
        <f t="shared" si="162"/>
        <v xml:space="preserve"> </v>
      </c>
      <c r="QJ40" s="61" t="str">
        <f>IF(QL40=0," ",VLOOKUP(QL40,PROTOKOL!$A:$F,6))</f>
        <v xml:space="preserve"> </v>
      </c>
      <c r="QK40" s="66"/>
      <c r="QL40" s="66"/>
      <c r="QM40" s="62"/>
      <c r="QN40" s="63" t="str">
        <f>IF(QL40=0," ",(VLOOKUP(QL40,PROTOKOL!$A$1:$E$28,2))*QM40)</f>
        <v xml:space="preserve"> </v>
      </c>
      <c r="QO40" s="64" t="str">
        <f t="shared" si="61"/>
        <v xml:space="preserve"> </v>
      </c>
      <c r="QP40" s="65" t="str">
        <f>IF(QL40=0," ",VLOOKUP(QL40,PROTOKOL!$A:$E,5,))</f>
        <v xml:space="preserve"> </v>
      </c>
      <c r="QQ40" s="82" t="str">
        <f t="shared" si="163"/>
        <v xml:space="preserve"> </v>
      </c>
      <c r="QR40" s="65">
        <f t="shared" si="164"/>
        <v>0</v>
      </c>
      <c r="QS40" s="82" t="str">
        <f t="shared" si="165"/>
        <v xml:space="preserve"> </v>
      </c>
      <c r="QT40" s="117"/>
      <c r="QU40" s="207">
        <v>6</v>
      </c>
      <c r="QV40" s="226"/>
      <c r="QW40" s="61" t="str">
        <f>IF(QY40=0," ",VLOOKUP(QY40,PROTOKOL!$A:$F,6))</f>
        <v xml:space="preserve"> </v>
      </c>
      <c r="QX40" s="62"/>
      <c r="QY40" s="62"/>
      <c r="QZ40" s="62"/>
      <c r="RA40" s="63" t="str">
        <f>IF(QY40=0," ",(VLOOKUP(QY40,PROTOKOL!$A$1:$E$28,2))*QZ40)</f>
        <v xml:space="preserve"> </v>
      </c>
      <c r="RB40" s="64" t="str">
        <f t="shared" si="62"/>
        <v xml:space="preserve"> </v>
      </c>
      <c r="RC40" s="65" t="str">
        <f>IF(QY40=0," ",VLOOKUP(QY40,PROTOKOL!$A:$E,5,))</f>
        <v xml:space="preserve"> </v>
      </c>
      <c r="RD40" s="65"/>
      <c r="RE40" s="82" t="str">
        <f t="shared" si="167"/>
        <v xml:space="preserve"> </v>
      </c>
      <c r="RF40" s="61" t="str">
        <f>IF(RH40=0," ",VLOOKUP(RH40,PROTOKOL!$A:$F,6))</f>
        <v xml:space="preserve"> </v>
      </c>
      <c r="RG40" s="66"/>
      <c r="RH40" s="66"/>
      <c r="RI40" s="62"/>
      <c r="RJ40" s="63" t="str">
        <f>IF(RH40=0," ",(VLOOKUP(RH40,PROTOKOL!$A$1:$E$28,2))*RI40)</f>
        <v xml:space="preserve"> </v>
      </c>
      <c r="RK40" s="64" t="str">
        <f t="shared" si="63"/>
        <v xml:space="preserve"> </v>
      </c>
      <c r="RL40" s="65" t="str">
        <f>IF(RH40=0," ",VLOOKUP(RH40,PROTOKOL!$A:$E,5,))</f>
        <v xml:space="preserve"> </v>
      </c>
      <c r="RM40" s="82" t="str">
        <f t="shared" si="168"/>
        <v xml:space="preserve"> </v>
      </c>
      <c r="RN40" s="65">
        <f t="shared" si="169"/>
        <v>0</v>
      </c>
      <c r="RO40" s="82" t="str">
        <f t="shared" si="170"/>
        <v xml:space="preserve"> </v>
      </c>
      <c r="RP40" s="117"/>
    </row>
    <row r="41" spans="1:484" ht="14.4" thickBot="1">
      <c r="A41" s="207">
        <v>7</v>
      </c>
      <c r="B41" s="225">
        <v>7</v>
      </c>
      <c r="C41" s="61" t="str">
        <f>IF(E41=0," ",VLOOKUP(E41,PROTOKOL!$A:$F,6))</f>
        <v xml:space="preserve"> </v>
      </c>
      <c r="D41" s="62"/>
      <c r="E41" s="62"/>
      <c r="F41" s="62"/>
      <c r="G41" s="63" t="str">
        <f>IF(E41=0," ",(VLOOKUP(E41,PROTOKOL!$A$1:$E$28,2))*F41)</f>
        <v xml:space="preserve"> </v>
      </c>
      <c r="H41" s="64" t="str">
        <f t="shared" si="20"/>
        <v xml:space="preserve"> </v>
      </c>
      <c r="I41" s="65" t="str">
        <f>IF(E41=0," ",VLOOKUP(E41,PROTOKOL!$A:$E,5,))</f>
        <v xml:space="preserve"> </v>
      </c>
      <c r="J41" s="65"/>
      <c r="K41" s="82" t="str">
        <f t="shared" si="64"/>
        <v xml:space="preserve"> </v>
      </c>
      <c r="L41" s="61" t="str">
        <f>IF(N41=0," ",VLOOKUP(N41,PROTOKOL!$A:$F,6))</f>
        <v xml:space="preserve"> </v>
      </c>
      <c r="M41" s="66"/>
      <c r="N41" s="66"/>
      <c r="O41" s="62"/>
      <c r="P41" s="63" t="str">
        <f>IF(N41=0," ",(VLOOKUP(N41,PROTOKOL!$A$1:$E$28,2))*O41)</f>
        <v xml:space="preserve"> </v>
      </c>
      <c r="Q41" s="64" t="str">
        <f t="shared" si="21"/>
        <v xml:space="preserve"> </v>
      </c>
      <c r="R41" s="65" t="str">
        <f>IF(N41=0," ",VLOOKUP(N41,PROTOKOL!$A:$E,5,))</f>
        <v xml:space="preserve"> </v>
      </c>
      <c r="S41" s="82" t="str">
        <f t="shared" si="65"/>
        <v xml:space="preserve"> </v>
      </c>
      <c r="T41" s="65">
        <f t="shared" si="66"/>
        <v>0</v>
      </c>
      <c r="U41" s="82" t="str">
        <f t="shared" si="67"/>
        <v xml:space="preserve"> </v>
      </c>
      <c r="V41" s="117"/>
      <c r="W41" s="207">
        <v>7</v>
      </c>
      <c r="X41" s="225">
        <v>7</v>
      </c>
      <c r="Y41" s="61" t="str">
        <f>IF(AA41=0," ",VLOOKUP(AA41,PROTOKOL!$A:$F,6))</f>
        <v xml:space="preserve"> </v>
      </c>
      <c r="Z41" s="62"/>
      <c r="AA41" s="62"/>
      <c r="AB41" s="62"/>
      <c r="AC41" s="63" t="str">
        <f>IF(AA41=0," ",(VLOOKUP(AA41,PROTOKOL!$A$1:$E$28,2))*AB41)</f>
        <v xml:space="preserve"> </v>
      </c>
      <c r="AD41" s="64" t="str">
        <f t="shared" si="22"/>
        <v xml:space="preserve"> </v>
      </c>
      <c r="AE41" s="65" t="str">
        <f>IF(AA41=0," ",VLOOKUP(AA41,PROTOKOL!$A:$E,5,))</f>
        <v xml:space="preserve"> </v>
      </c>
      <c r="AF41" s="65"/>
      <c r="AG41" s="82" t="str">
        <f t="shared" si="68"/>
        <v xml:space="preserve"> </v>
      </c>
      <c r="AH41" s="61" t="str">
        <f>IF(AJ41=0," ",VLOOKUP(AJ41,PROTOKOL!$A:$F,6))</f>
        <v xml:space="preserve"> </v>
      </c>
      <c r="AI41" s="66"/>
      <c r="AJ41" s="66"/>
      <c r="AK41" s="62"/>
      <c r="AL41" s="63" t="str">
        <f>IF(AJ41=0," ",(VLOOKUP(AJ41,PROTOKOL!$A$1:$E$28,2))*AK41)</f>
        <v xml:space="preserve"> </v>
      </c>
      <c r="AM41" s="64" t="str">
        <f t="shared" si="23"/>
        <v xml:space="preserve"> </v>
      </c>
      <c r="AN41" s="65" t="str">
        <f>IF(AJ41=0," ",VLOOKUP(AJ41,PROTOKOL!$A:$E,5,))</f>
        <v xml:space="preserve"> </v>
      </c>
      <c r="AO41" s="82" t="str">
        <f t="shared" si="69"/>
        <v xml:space="preserve"> </v>
      </c>
      <c r="AP41" s="65">
        <f t="shared" si="70"/>
        <v>0</v>
      </c>
      <c r="AQ41" s="82" t="str">
        <f t="shared" si="71"/>
        <v xml:space="preserve"> </v>
      </c>
      <c r="AR41" s="117"/>
      <c r="AS41" s="207">
        <v>7</v>
      </c>
      <c r="AT41" s="225">
        <v>7</v>
      </c>
      <c r="AU41" s="61" t="str">
        <f>IF(AW41=0," ",VLOOKUP(AW41,PROTOKOL!$A:$F,6))</f>
        <v xml:space="preserve"> </v>
      </c>
      <c r="AV41" s="62"/>
      <c r="AW41" s="62"/>
      <c r="AX41" s="62"/>
      <c r="AY41" s="63" t="str">
        <f>IF(AW41=0," ",(VLOOKUP(AW41,PROTOKOL!$A$1:$E$28,2))*AX41)</f>
        <v xml:space="preserve"> </v>
      </c>
      <c r="AZ41" s="64" t="str">
        <f t="shared" si="24"/>
        <v xml:space="preserve"> </v>
      </c>
      <c r="BA41" s="65" t="str">
        <f>IF(AW41=0," ",VLOOKUP(AW41,PROTOKOL!$A:$E,5,))</f>
        <v xml:space="preserve"> </v>
      </c>
      <c r="BB41" s="65"/>
      <c r="BC41" s="82" t="str">
        <f t="shared" si="72"/>
        <v xml:space="preserve"> </v>
      </c>
      <c r="BD41" s="61" t="str">
        <f>IF(BF41=0," ",VLOOKUP(BF41,PROTOKOL!$A:$F,6))</f>
        <v xml:space="preserve"> </v>
      </c>
      <c r="BE41" s="66"/>
      <c r="BF41" s="66"/>
      <c r="BG41" s="62"/>
      <c r="BH41" s="63" t="str">
        <f>IF(BF41=0," ",(VLOOKUP(BF41,PROTOKOL!$A$1:$E$28,2))*BG41)</f>
        <v xml:space="preserve"> </v>
      </c>
      <c r="BI41" s="64" t="str">
        <f t="shared" si="25"/>
        <v xml:space="preserve"> </v>
      </c>
      <c r="BJ41" s="65" t="str">
        <f>IF(BF41=0," ",VLOOKUP(BF41,PROTOKOL!$A:$E,5,))</f>
        <v xml:space="preserve"> </v>
      </c>
      <c r="BK41" s="82" t="str">
        <f t="shared" si="73"/>
        <v xml:space="preserve"> </v>
      </c>
      <c r="BL41" s="65">
        <f t="shared" si="74"/>
        <v>0</v>
      </c>
      <c r="BM41" s="82" t="str">
        <f t="shared" si="75"/>
        <v xml:space="preserve"> </v>
      </c>
      <c r="BN41" s="117"/>
      <c r="BO41" s="207">
        <v>7</v>
      </c>
      <c r="BP41" s="225">
        <v>7</v>
      </c>
      <c r="BQ41" s="61" t="str">
        <f>IF(BS41=0," ",VLOOKUP(BS41,PROTOKOL!$A:$F,6))</f>
        <v xml:space="preserve"> </v>
      </c>
      <c r="BR41" s="62"/>
      <c r="BS41" s="62"/>
      <c r="BT41" s="62"/>
      <c r="BU41" s="63" t="str">
        <f>IF(BS41=0," ",(VLOOKUP(BS41,PROTOKOL!$A$1:$E$28,2))*BT41)</f>
        <v xml:space="preserve"> </v>
      </c>
      <c r="BV41" s="64" t="str">
        <f t="shared" si="26"/>
        <v xml:space="preserve"> </v>
      </c>
      <c r="BW41" s="65" t="str">
        <f>IF(BS41=0," ",VLOOKUP(BS41,PROTOKOL!$A:$E,5,))</f>
        <v xml:space="preserve"> </v>
      </c>
      <c r="BX41" s="65"/>
      <c r="BY41" s="82" t="str">
        <f t="shared" si="77"/>
        <v xml:space="preserve"> </v>
      </c>
      <c r="BZ41" s="61" t="str">
        <f>IF(CB41=0," ",VLOOKUP(CB41,PROTOKOL!$A:$F,6))</f>
        <v xml:space="preserve"> </v>
      </c>
      <c r="CA41" s="66"/>
      <c r="CB41" s="66"/>
      <c r="CC41" s="62"/>
      <c r="CD41" s="63" t="str">
        <f>IF(CB41=0," ",(VLOOKUP(CB41,PROTOKOL!$A$1:$E$28,2))*CC41)</f>
        <v xml:space="preserve"> </v>
      </c>
      <c r="CE41" s="64" t="str">
        <f t="shared" si="27"/>
        <v xml:space="preserve"> </v>
      </c>
      <c r="CF41" s="65" t="str">
        <f>IF(CB41=0," ",VLOOKUP(CB41,PROTOKOL!$A:$E,5,))</f>
        <v xml:space="preserve"> </v>
      </c>
      <c r="CG41" s="82" t="str">
        <f t="shared" si="78"/>
        <v xml:space="preserve"> </v>
      </c>
      <c r="CH41" s="65">
        <f t="shared" si="79"/>
        <v>0</v>
      </c>
      <c r="CI41" s="82" t="str">
        <f t="shared" si="80"/>
        <v xml:space="preserve"> </v>
      </c>
      <c r="CJ41" s="117"/>
      <c r="CK41" s="207">
        <v>7</v>
      </c>
      <c r="CL41" s="225">
        <v>7</v>
      </c>
      <c r="CM41" s="61" t="str">
        <f>IF(CO41=0," ",VLOOKUP(CO41,PROTOKOL!$A:$F,6))</f>
        <v xml:space="preserve"> </v>
      </c>
      <c r="CN41" s="62"/>
      <c r="CO41" s="62"/>
      <c r="CP41" s="62"/>
      <c r="CQ41" s="63" t="str">
        <f>IF(CO41=0," ",(VLOOKUP(CO41,PROTOKOL!$A$1:$E$28,2))*CP41)</f>
        <v xml:space="preserve"> </v>
      </c>
      <c r="CR41" s="64" t="str">
        <f t="shared" si="28"/>
        <v xml:space="preserve"> </v>
      </c>
      <c r="CS41" s="65" t="str">
        <f>IF(CO41=0," ",VLOOKUP(CO41,PROTOKOL!$A:$E,5,))</f>
        <v xml:space="preserve"> </v>
      </c>
      <c r="CT41" s="65"/>
      <c r="CU41" s="82" t="str">
        <f t="shared" si="82"/>
        <v xml:space="preserve"> </v>
      </c>
      <c r="CV41" s="61" t="str">
        <f>IF(CX41=0," ",VLOOKUP(CX41,PROTOKOL!$A:$F,6))</f>
        <v xml:space="preserve"> </v>
      </c>
      <c r="CW41" s="66"/>
      <c r="CX41" s="66"/>
      <c r="CY41" s="62"/>
      <c r="CZ41" s="63" t="str">
        <f>IF(CX41=0," ",(VLOOKUP(CX41,PROTOKOL!$A$1:$E$28,2))*CY41)</f>
        <v xml:space="preserve"> </v>
      </c>
      <c r="DA41" s="64" t="str">
        <f t="shared" si="29"/>
        <v xml:space="preserve"> </v>
      </c>
      <c r="DB41" s="65" t="str">
        <f>IF(CX41=0," ",VLOOKUP(CX41,PROTOKOL!$A:$E,5,))</f>
        <v xml:space="preserve"> </v>
      </c>
      <c r="DC41" s="82" t="str">
        <f t="shared" si="83"/>
        <v xml:space="preserve"> </v>
      </c>
      <c r="DD41" s="65">
        <f t="shared" si="84"/>
        <v>0</v>
      </c>
      <c r="DE41" s="82" t="str">
        <f t="shared" si="85"/>
        <v xml:space="preserve"> </v>
      </c>
      <c r="DF41" s="117"/>
      <c r="DG41" s="207">
        <v>7</v>
      </c>
      <c r="DH41" s="225">
        <v>7</v>
      </c>
      <c r="DI41" s="61" t="str">
        <f>IF(DK41=0," ",VLOOKUP(DK41,PROTOKOL!$A:$F,6))</f>
        <v xml:space="preserve"> </v>
      </c>
      <c r="DJ41" s="62"/>
      <c r="DK41" s="62"/>
      <c r="DL41" s="62"/>
      <c r="DM41" s="63" t="str">
        <f>IF(DK41=0," ",(VLOOKUP(DK41,PROTOKOL!$A$1:$E$28,2))*DL41)</f>
        <v xml:space="preserve"> </v>
      </c>
      <c r="DN41" s="64" t="str">
        <f t="shared" si="30"/>
        <v xml:space="preserve"> </v>
      </c>
      <c r="DO41" s="65" t="str">
        <f>IF(DK41=0," ",VLOOKUP(DK41,PROTOKOL!$A:$E,5,))</f>
        <v xml:space="preserve"> </v>
      </c>
      <c r="DP41" s="65"/>
      <c r="DQ41" s="82" t="str">
        <f t="shared" si="87"/>
        <v xml:space="preserve"> </v>
      </c>
      <c r="DR41" s="61" t="str">
        <f>IF(DT41=0," ",VLOOKUP(DT41,PROTOKOL!$A:$F,6))</f>
        <v xml:space="preserve"> </v>
      </c>
      <c r="DS41" s="66"/>
      <c r="DT41" s="66"/>
      <c r="DU41" s="62"/>
      <c r="DV41" s="63" t="str">
        <f>IF(DT41=0," ",(VLOOKUP(DT41,PROTOKOL!$A$1:$E$28,2))*DU41)</f>
        <v xml:space="preserve"> </v>
      </c>
      <c r="DW41" s="64" t="str">
        <f t="shared" si="31"/>
        <v xml:space="preserve"> </v>
      </c>
      <c r="DX41" s="65" t="str">
        <f>IF(DT41=0," ",VLOOKUP(DT41,PROTOKOL!$A:$E,5,))</f>
        <v xml:space="preserve"> </v>
      </c>
      <c r="DY41" s="82" t="str">
        <f t="shared" si="88"/>
        <v xml:space="preserve"> </v>
      </c>
      <c r="DZ41" s="65">
        <f t="shared" si="89"/>
        <v>0</v>
      </c>
      <c r="EA41" s="82" t="str">
        <f t="shared" si="90"/>
        <v xml:space="preserve"> </v>
      </c>
      <c r="EB41" s="117"/>
      <c r="EC41" s="207">
        <v>7</v>
      </c>
      <c r="ED41" s="225">
        <v>7</v>
      </c>
      <c r="EE41" s="61" t="str">
        <f>IF(EG41=0," ",VLOOKUP(EG41,PROTOKOL!$A:$F,6))</f>
        <v xml:space="preserve"> </v>
      </c>
      <c r="EF41" s="62"/>
      <c r="EG41" s="62"/>
      <c r="EH41" s="62"/>
      <c r="EI41" s="63" t="str">
        <f>IF(EG41=0," ",(VLOOKUP(EG41,PROTOKOL!$A$1:$E$28,2))*EH41)</f>
        <v xml:space="preserve"> </v>
      </c>
      <c r="EJ41" s="64" t="str">
        <f t="shared" si="32"/>
        <v xml:space="preserve"> </v>
      </c>
      <c r="EK41" s="65" t="str">
        <f>IF(EG41=0," ",VLOOKUP(EG41,PROTOKOL!$A:$E,5,))</f>
        <v xml:space="preserve"> </v>
      </c>
      <c r="EL41" s="65"/>
      <c r="EM41" s="82" t="str">
        <f t="shared" si="92"/>
        <v xml:space="preserve"> </v>
      </c>
      <c r="EN41" s="61" t="str">
        <f>IF(EP41=0," ",VLOOKUP(EP41,PROTOKOL!$A:$F,6))</f>
        <v xml:space="preserve"> </v>
      </c>
      <c r="EO41" s="66"/>
      <c r="EP41" s="66"/>
      <c r="EQ41" s="62"/>
      <c r="ER41" s="63" t="str">
        <f>IF(EP41=0," ",(VLOOKUP(EP41,PROTOKOL!$A$1:$E$28,2))*EQ41)</f>
        <v xml:space="preserve"> </v>
      </c>
      <c r="ES41" s="64" t="str">
        <f t="shared" si="33"/>
        <v xml:space="preserve"> </v>
      </c>
      <c r="ET41" s="65" t="str">
        <f>IF(EP41=0," ",VLOOKUP(EP41,PROTOKOL!$A:$E,5,))</f>
        <v xml:space="preserve"> </v>
      </c>
      <c r="EU41" s="82" t="str">
        <f t="shared" si="93"/>
        <v xml:space="preserve"> </v>
      </c>
      <c r="EV41" s="65">
        <f t="shared" si="94"/>
        <v>0</v>
      </c>
      <c r="EW41" s="82" t="str">
        <f t="shared" si="95"/>
        <v xml:space="preserve"> </v>
      </c>
      <c r="EX41" s="117"/>
      <c r="EY41" s="207">
        <v>7</v>
      </c>
      <c r="EZ41" s="225">
        <v>7</v>
      </c>
      <c r="FA41" s="61" t="str">
        <f>IF(FC41=0," ",VLOOKUP(FC41,PROTOKOL!$A:$F,6))</f>
        <v xml:space="preserve"> </v>
      </c>
      <c r="FB41" s="62"/>
      <c r="FC41" s="62"/>
      <c r="FD41" s="62"/>
      <c r="FE41" s="63" t="str">
        <f>IF(FC41=0," ",(VLOOKUP(FC41,PROTOKOL!$A$1:$E$28,2))*FD41)</f>
        <v xml:space="preserve"> </v>
      </c>
      <c r="FF41" s="64" t="str">
        <f t="shared" si="34"/>
        <v xml:space="preserve"> </v>
      </c>
      <c r="FG41" s="65" t="str">
        <f>IF(FC41=0," ",VLOOKUP(FC41,PROTOKOL!$A:$E,5,))</f>
        <v xml:space="preserve"> </v>
      </c>
      <c r="FH41" s="65"/>
      <c r="FI41" s="82" t="str">
        <f t="shared" si="97"/>
        <v xml:space="preserve"> </v>
      </c>
      <c r="FJ41" s="61" t="str">
        <f>IF(FL41=0," ",VLOOKUP(FL41,PROTOKOL!$A:$F,6))</f>
        <v xml:space="preserve"> </v>
      </c>
      <c r="FK41" s="66"/>
      <c r="FL41" s="66"/>
      <c r="FM41" s="62"/>
      <c r="FN41" s="63" t="str">
        <f>IF(FL41=0," ",(VLOOKUP(FL41,PROTOKOL!$A$1:$E$28,2))*FM41)</f>
        <v xml:space="preserve"> </v>
      </c>
      <c r="FO41" s="64" t="str">
        <f t="shared" si="35"/>
        <v xml:space="preserve"> </v>
      </c>
      <c r="FP41" s="65" t="str">
        <f>IF(FL41=0," ",VLOOKUP(FL41,PROTOKOL!$A:$E,5,))</f>
        <v xml:space="preserve"> </v>
      </c>
      <c r="FQ41" s="82" t="str">
        <f t="shared" si="98"/>
        <v xml:space="preserve"> </v>
      </c>
      <c r="FR41" s="65">
        <f t="shared" si="99"/>
        <v>0</v>
      </c>
      <c r="FS41" s="82" t="str">
        <f t="shared" si="100"/>
        <v xml:space="preserve"> </v>
      </c>
      <c r="FT41" s="117"/>
      <c r="FU41" s="207">
        <v>7</v>
      </c>
      <c r="FV41" s="225">
        <v>7</v>
      </c>
      <c r="FW41" s="61" t="str">
        <f>IF(FY41=0," ",VLOOKUP(FY41,PROTOKOL!$A:$F,6))</f>
        <v xml:space="preserve"> </v>
      </c>
      <c r="FX41" s="62"/>
      <c r="FY41" s="62"/>
      <c r="FZ41" s="62"/>
      <c r="GA41" s="63" t="str">
        <f>IF(FY41=0," ",(VLOOKUP(FY41,PROTOKOL!$A$1:$E$28,2))*FZ41)</f>
        <v xml:space="preserve"> </v>
      </c>
      <c r="GB41" s="64" t="str">
        <f t="shared" si="36"/>
        <v xml:space="preserve"> </v>
      </c>
      <c r="GC41" s="65" t="str">
        <f>IF(FY41=0," ",VLOOKUP(FY41,PROTOKOL!$A:$E,5,))</f>
        <v xml:space="preserve"> </v>
      </c>
      <c r="GD41" s="65"/>
      <c r="GE41" s="82" t="str">
        <f t="shared" si="102"/>
        <v xml:space="preserve"> </v>
      </c>
      <c r="GF41" s="61" t="str">
        <f>IF(GH41=0," ",VLOOKUP(GH41,PROTOKOL!$A:$F,6))</f>
        <v xml:space="preserve"> </v>
      </c>
      <c r="GG41" s="66"/>
      <c r="GH41" s="66"/>
      <c r="GI41" s="62"/>
      <c r="GJ41" s="63" t="str">
        <f>IF(GH41=0," ",(VLOOKUP(GH41,PROTOKOL!$A$1:$E$28,2))*GI41)</f>
        <v xml:space="preserve"> </v>
      </c>
      <c r="GK41" s="64" t="str">
        <f t="shared" si="37"/>
        <v xml:space="preserve"> </v>
      </c>
      <c r="GL41" s="65" t="str">
        <f>IF(GH41=0," ",VLOOKUP(GH41,PROTOKOL!$A:$E,5,))</f>
        <v xml:space="preserve"> </v>
      </c>
      <c r="GM41" s="82" t="str">
        <f t="shared" si="103"/>
        <v xml:space="preserve"> </v>
      </c>
      <c r="GN41" s="65">
        <f t="shared" si="104"/>
        <v>0</v>
      </c>
      <c r="GO41" s="82" t="str">
        <f t="shared" si="105"/>
        <v xml:space="preserve"> </v>
      </c>
      <c r="GP41" s="117"/>
      <c r="GQ41" s="207">
        <v>7</v>
      </c>
      <c r="GR41" s="225">
        <v>7</v>
      </c>
      <c r="GS41" s="61" t="str">
        <f>IF(GU41=0," ",VLOOKUP(GU41,PROTOKOL!$A:$F,6))</f>
        <v xml:space="preserve"> </v>
      </c>
      <c r="GT41" s="62"/>
      <c r="GU41" s="62"/>
      <c r="GV41" s="62"/>
      <c r="GW41" s="63" t="str">
        <f>IF(GU41=0," ",(VLOOKUP(GU41,PROTOKOL!$A$1:$E$28,2))*GV41)</f>
        <v xml:space="preserve"> </v>
      </c>
      <c r="GX41" s="64" t="str">
        <f t="shared" si="38"/>
        <v xml:space="preserve"> </v>
      </c>
      <c r="GY41" s="65" t="str">
        <f>IF(GU41=0," ",VLOOKUP(GU41,PROTOKOL!$A:$E,5,))</f>
        <v xml:space="preserve"> </v>
      </c>
      <c r="GZ41" s="65"/>
      <c r="HA41" s="82" t="str">
        <f t="shared" si="107"/>
        <v xml:space="preserve"> </v>
      </c>
      <c r="HB41" s="61" t="str">
        <f>IF(HD41=0," ",VLOOKUP(HD41,PROTOKOL!$A:$F,6))</f>
        <v xml:space="preserve"> </v>
      </c>
      <c r="HC41" s="66"/>
      <c r="HD41" s="66"/>
      <c r="HE41" s="62"/>
      <c r="HF41" s="63" t="str">
        <f>IF(HD41=0," ",(VLOOKUP(HD41,PROTOKOL!$A$1:$E$28,2))*HE41)</f>
        <v xml:space="preserve"> </v>
      </c>
      <c r="HG41" s="64" t="str">
        <f t="shared" si="39"/>
        <v xml:space="preserve"> </v>
      </c>
      <c r="HH41" s="65" t="str">
        <f>IF(HD41=0," ",VLOOKUP(HD41,PROTOKOL!$A:$E,5,))</f>
        <v xml:space="preserve"> </v>
      </c>
      <c r="HI41" s="82" t="str">
        <f t="shared" si="108"/>
        <v xml:space="preserve"> </v>
      </c>
      <c r="HJ41" s="65">
        <f t="shared" si="109"/>
        <v>0</v>
      </c>
      <c r="HK41" s="82" t="str">
        <f t="shared" si="110"/>
        <v xml:space="preserve"> </v>
      </c>
      <c r="HL41" s="117"/>
      <c r="HM41" s="207">
        <v>7</v>
      </c>
      <c r="HN41" s="225">
        <v>7</v>
      </c>
      <c r="HO41" s="61" t="str">
        <f>IF(HQ41=0," ",VLOOKUP(HQ41,PROTOKOL!$A:$F,6))</f>
        <v xml:space="preserve"> </v>
      </c>
      <c r="HP41" s="62"/>
      <c r="HQ41" s="62"/>
      <c r="HR41" s="62"/>
      <c r="HS41" s="63" t="str">
        <f>IF(HQ41=0," ",(VLOOKUP(HQ41,PROTOKOL!$A$1:$E$28,2))*HR41)</f>
        <v xml:space="preserve"> </v>
      </c>
      <c r="HT41" s="64" t="str">
        <f t="shared" si="40"/>
        <v xml:space="preserve"> </v>
      </c>
      <c r="HU41" s="65" t="str">
        <f>IF(HQ41=0," ",VLOOKUP(HQ41,PROTOKOL!$A:$E,5,))</f>
        <v xml:space="preserve"> </v>
      </c>
      <c r="HV41" s="65"/>
      <c r="HW41" s="82" t="str">
        <f t="shared" si="112"/>
        <v xml:space="preserve"> </v>
      </c>
      <c r="HX41" s="61" t="str">
        <f>IF(HZ41=0," ",VLOOKUP(HZ41,PROTOKOL!$A:$F,6))</f>
        <v xml:space="preserve"> </v>
      </c>
      <c r="HY41" s="66"/>
      <c r="HZ41" s="66"/>
      <c r="IA41" s="62"/>
      <c r="IB41" s="63" t="str">
        <f>IF(HZ41=0," ",(VLOOKUP(HZ41,PROTOKOL!$A$1:$E$28,2))*IA41)</f>
        <v xml:space="preserve"> </v>
      </c>
      <c r="IC41" s="64" t="str">
        <f t="shared" si="41"/>
        <v xml:space="preserve"> </v>
      </c>
      <c r="ID41" s="65" t="str">
        <f>IF(HZ41=0," ",VLOOKUP(HZ41,PROTOKOL!$A:$E,5,))</f>
        <v xml:space="preserve"> </v>
      </c>
      <c r="IE41" s="82" t="str">
        <f t="shared" si="113"/>
        <v xml:space="preserve"> </v>
      </c>
      <c r="IF41" s="65">
        <f t="shared" si="114"/>
        <v>0</v>
      </c>
      <c r="IG41" s="82" t="str">
        <f t="shared" si="115"/>
        <v xml:space="preserve"> </v>
      </c>
      <c r="IH41" s="117"/>
      <c r="II41" s="207">
        <v>7</v>
      </c>
      <c r="IJ41" s="225">
        <v>7</v>
      </c>
      <c r="IK41" s="61" t="str">
        <f>IF(IM41=0," ",VLOOKUP(IM41,PROTOKOL!$A:$F,6))</f>
        <v xml:space="preserve"> </v>
      </c>
      <c r="IL41" s="62"/>
      <c r="IM41" s="62"/>
      <c r="IN41" s="62"/>
      <c r="IO41" s="63" t="str">
        <f>IF(IM41=0," ",(VLOOKUP(IM41,PROTOKOL!$A$1:$E$28,2))*IN41)</f>
        <v xml:space="preserve"> </v>
      </c>
      <c r="IP41" s="64" t="str">
        <f t="shared" si="42"/>
        <v xml:space="preserve"> </v>
      </c>
      <c r="IQ41" s="65" t="str">
        <f>IF(IM41=0," ",VLOOKUP(IM41,PROTOKOL!$A:$E,5,))</f>
        <v xml:space="preserve"> </v>
      </c>
      <c r="IR41" s="65"/>
      <c r="IS41" s="82" t="str">
        <f t="shared" si="117"/>
        <v xml:space="preserve"> </v>
      </c>
      <c r="IT41" s="61" t="str">
        <f>IF(IV41=0," ",VLOOKUP(IV41,PROTOKOL!$A:$F,6))</f>
        <v xml:space="preserve"> </v>
      </c>
      <c r="IU41" s="66"/>
      <c r="IV41" s="66"/>
      <c r="IW41" s="62"/>
      <c r="IX41" s="63" t="str">
        <f>IF(IV41=0," ",(VLOOKUP(IV41,PROTOKOL!$A$1:$E$28,2))*IW41)</f>
        <v xml:space="preserve"> </v>
      </c>
      <c r="IY41" s="64" t="str">
        <f t="shared" si="43"/>
        <v xml:space="preserve"> </v>
      </c>
      <c r="IZ41" s="65" t="str">
        <f>IF(IV41=0," ",VLOOKUP(IV41,PROTOKOL!$A:$E,5,))</f>
        <v xml:space="preserve"> </v>
      </c>
      <c r="JA41" s="82" t="str">
        <f t="shared" si="118"/>
        <v xml:space="preserve"> </v>
      </c>
      <c r="JB41" s="65">
        <f t="shared" si="119"/>
        <v>0</v>
      </c>
      <c r="JC41" s="82" t="str">
        <f t="shared" si="120"/>
        <v xml:space="preserve"> </v>
      </c>
      <c r="JD41" s="117"/>
      <c r="JE41" s="207">
        <v>7</v>
      </c>
      <c r="JF41" s="225">
        <v>7</v>
      </c>
      <c r="JG41" s="61" t="str">
        <f>IF(JI41=0," ",VLOOKUP(JI41,PROTOKOL!$A:$F,6))</f>
        <v xml:space="preserve"> </v>
      </c>
      <c r="JH41" s="62"/>
      <c r="JI41" s="62"/>
      <c r="JJ41" s="62"/>
      <c r="JK41" s="63" t="str">
        <f>IF(JI41=0," ",(VLOOKUP(JI41,PROTOKOL!$A$1:$E$28,2))*JJ41)</f>
        <v xml:space="preserve"> </v>
      </c>
      <c r="JL41" s="64" t="str">
        <f t="shared" si="44"/>
        <v xml:space="preserve"> </v>
      </c>
      <c r="JM41" s="65" t="str">
        <f>IF(JI41=0," ",VLOOKUP(JI41,PROTOKOL!$A:$E,5,))</f>
        <v xml:space="preserve"> </v>
      </c>
      <c r="JN41" s="65"/>
      <c r="JO41" s="82" t="str">
        <f t="shared" si="122"/>
        <v xml:space="preserve"> </v>
      </c>
      <c r="JP41" s="61" t="str">
        <f>IF(JR41=0," ",VLOOKUP(JR41,PROTOKOL!$A:$F,6))</f>
        <v xml:space="preserve"> </v>
      </c>
      <c r="JQ41" s="66"/>
      <c r="JR41" s="66"/>
      <c r="JS41" s="62"/>
      <c r="JT41" s="63" t="str">
        <f>IF(JR41=0," ",(VLOOKUP(JR41,PROTOKOL!$A$1:$E$28,2))*JS41)</f>
        <v xml:space="preserve"> </v>
      </c>
      <c r="JU41" s="64" t="str">
        <f t="shared" si="45"/>
        <v xml:space="preserve"> </v>
      </c>
      <c r="JV41" s="65" t="str">
        <f>IF(JR41=0," ",VLOOKUP(JR41,PROTOKOL!$A:$E,5,))</f>
        <v xml:space="preserve"> </v>
      </c>
      <c r="JW41" s="82" t="str">
        <f t="shared" si="123"/>
        <v xml:space="preserve"> </v>
      </c>
      <c r="JX41" s="65">
        <f t="shared" si="124"/>
        <v>0</v>
      </c>
      <c r="JY41" s="82" t="str">
        <f t="shared" si="125"/>
        <v xml:space="preserve"> </v>
      </c>
      <c r="JZ41" s="117"/>
      <c r="KA41" s="207">
        <v>7</v>
      </c>
      <c r="KB41" s="225">
        <v>7</v>
      </c>
      <c r="KC41" s="61" t="str">
        <f>IF(KE41=0," ",VLOOKUP(KE41,PROTOKOL!$A:$F,6))</f>
        <v xml:space="preserve"> </v>
      </c>
      <c r="KD41" s="62"/>
      <c r="KE41" s="62"/>
      <c r="KF41" s="62"/>
      <c r="KG41" s="63" t="str">
        <f>IF(KE41=0," ",(VLOOKUP(KE41,PROTOKOL!$A$1:$E$28,2))*KF41)</f>
        <v xml:space="preserve"> </v>
      </c>
      <c r="KH41" s="64" t="str">
        <f t="shared" si="46"/>
        <v xml:space="preserve"> </v>
      </c>
      <c r="KI41" s="65" t="str">
        <f>IF(KE41=0," ",VLOOKUP(KE41,PROTOKOL!$A:$E,5,))</f>
        <v xml:space="preserve"> </v>
      </c>
      <c r="KJ41" s="65"/>
      <c r="KK41" s="82" t="str">
        <f t="shared" si="127"/>
        <v xml:space="preserve"> </v>
      </c>
      <c r="KL41" s="61" t="str">
        <f>IF(KN41=0," ",VLOOKUP(KN41,PROTOKOL!$A:$F,6))</f>
        <v xml:space="preserve"> </v>
      </c>
      <c r="KM41" s="66"/>
      <c r="KN41" s="66"/>
      <c r="KO41" s="62"/>
      <c r="KP41" s="63" t="str">
        <f>IF(KN41=0," ",(VLOOKUP(KN41,PROTOKOL!$A$1:$E$28,2))*KO41)</f>
        <v xml:space="preserve"> </v>
      </c>
      <c r="KQ41" s="64" t="str">
        <f t="shared" si="47"/>
        <v xml:space="preserve"> </v>
      </c>
      <c r="KR41" s="65" t="str">
        <f>IF(KN41=0," ",VLOOKUP(KN41,PROTOKOL!$A:$E,5,))</f>
        <v xml:space="preserve"> </v>
      </c>
      <c r="KS41" s="82" t="str">
        <f t="shared" si="128"/>
        <v xml:space="preserve"> </v>
      </c>
      <c r="KT41" s="65">
        <f t="shared" si="129"/>
        <v>0</v>
      </c>
      <c r="KU41" s="82" t="str">
        <f t="shared" si="130"/>
        <v xml:space="preserve"> </v>
      </c>
      <c r="KV41" s="117"/>
      <c r="KW41" s="207">
        <v>7</v>
      </c>
      <c r="KX41" s="225">
        <v>7</v>
      </c>
      <c r="KY41" s="61" t="str">
        <f>IF(LA41=0," ",VLOOKUP(LA41,PROTOKOL!$A:$F,6))</f>
        <v xml:space="preserve"> </v>
      </c>
      <c r="KZ41" s="62"/>
      <c r="LA41" s="62"/>
      <c r="LB41" s="62"/>
      <c r="LC41" s="63" t="str">
        <f>IF(LA41=0," ",(VLOOKUP(LA41,PROTOKOL!$A$1:$E$28,2))*LB41)</f>
        <v xml:space="preserve"> </v>
      </c>
      <c r="LD41" s="64" t="str">
        <f t="shared" si="48"/>
        <v xml:space="preserve"> </v>
      </c>
      <c r="LE41" s="65" t="str">
        <f>IF(LA41=0," ",VLOOKUP(LA41,PROTOKOL!$A:$E,5,))</f>
        <v xml:space="preserve"> </v>
      </c>
      <c r="LF41" s="65"/>
      <c r="LG41" s="82" t="str">
        <f t="shared" si="132"/>
        <v xml:space="preserve"> </v>
      </c>
      <c r="LH41" s="61" t="str">
        <f>IF(LJ41=0," ",VLOOKUP(LJ41,PROTOKOL!$A:$F,6))</f>
        <v xml:space="preserve"> </v>
      </c>
      <c r="LI41" s="66"/>
      <c r="LJ41" s="66"/>
      <c r="LK41" s="62"/>
      <c r="LL41" s="63" t="str">
        <f>IF(LJ41=0," ",(VLOOKUP(LJ41,PROTOKOL!$A$1:$E$28,2))*LK41)</f>
        <v xml:space="preserve"> </v>
      </c>
      <c r="LM41" s="64" t="str">
        <f t="shared" si="49"/>
        <v xml:space="preserve"> </v>
      </c>
      <c r="LN41" s="65" t="str">
        <f>IF(LJ41=0," ",VLOOKUP(LJ41,PROTOKOL!$A:$E,5,))</f>
        <v xml:space="preserve"> </v>
      </c>
      <c r="LO41" s="82" t="str">
        <f t="shared" si="133"/>
        <v xml:space="preserve"> </v>
      </c>
      <c r="LP41" s="65">
        <f t="shared" si="134"/>
        <v>0</v>
      </c>
      <c r="LQ41" s="82" t="str">
        <f t="shared" si="135"/>
        <v xml:space="preserve"> </v>
      </c>
      <c r="LR41" s="117"/>
      <c r="LS41" s="207">
        <v>7</v>
      </c>
      <c r="LT41" s="225">
        <v>7</v>
      </c>
      <c r="LU41" s="61" t="str">
        <f>IF(LW41=0," ",VLOOKUP(LW41,PROTOKOL!$A:$F,6))</f>
        <v xml:space="preserve"> </v>
      </c>
      <c r="LV41" s="62"/>
      <c r="LW41" s="62"/>
      <c r="LX41" s="62"/>
      <c r="LY41" s="63" t="str">
        <f>IF(LW41=0," ",(VLOOKUP(LW41,PROTOKOL!$A$1:$E$28,2))*LX41)</f>
        <v xml:space="preserve"> </v>
      </c>
      <c r="LZ41" s="64" t="str">
        <f t="shared" si="50"/>
        <v xml:space="preserve"> </v>
      </c>
      <c r="MA41" s="65" t="str">
        <f>IF(LW41=0," ",VLOOKUP(LW41,PROTOKOL!$A:$E,5,))</f>
        <v xml:space="preserve"> </v>
      </c>
      <c r="MB41" s="65"/>
      <c r="MC41" s="82" t="str">
        <f t="shared" si="137"/>
        <v xml:space="preserve"> </v>
      </c>
      <c r="MD41" s="61" t="str">
        <f>IF(MF41=0," ",VLOOKUP(MF41,PROTOKOL!$A:$F,6))</f>
        <v xml:space="preserve"> </v>
      </c>
      <c r="ME41" s="66"/>
      <c r="MF41" s="66"/>
      <c r="MG41" s="62"/>
      <c r="MH41" s="63" t="str">
        <f>IF(MF41=0," ",(VLOOKUP(MF41,PROTOKOL!$A$1:$E$28,2))*MG41)</f>
        <v xml:space="preserve"> </v>
      </c>
      <c r="MI41" s="64" t="str">
        <f t="shared" si="51"/>
        <v xml:space="preserve"> </v>
      </c>
      <c r="MJ41" s="65" t="str">
        <f>IF(MF41=0," ",VLOOKUP(MF41,PROTOKOL!$A:$E,5,))</f>
        <v xml:space="preserve"> </v>
      </c>
      <c r="MK41" s="82" t="str">
        <f t="shared" si="138"/>
        <v xml:space="preserve"> </v>
      </c>
      <c r="ML41" s="65">
        <f t="shared" si="139"/>
        <v>0</v>
      </c>
      <c r="MM41" s="82" t="str">
        <f t="shared" si="140"/>
        <v xml:space="preserve"> </v>
      </c>
      <c r="MN41" s="117"/>
      <c r="MO41" s="207">
        <v>7</v>
      </c>
      <c r="MP41" s="225">
        <v>7</v>
      </c>
      <c r="MQ41" s="61" t="str">
        <f>IF(MS41=0," ",VLOOKUP(MS41,PROTOKOL!$A:$F,6))</f>
        <v xml:space="preserve"> </v>
      </c>
      <c r="MR41" s="62"/>
      <c r="MS41" s="62"/>
      <c r="MT41" s="62"/>
      <c r="MU41" s="63" t="str">
        <f>IF(MS41=0," ",(VLOOKUP(MS41,PROTOKOL!$A$1:$E$28,2))*MT41)</f>
        <v xml:space="preserve"> </v>
      </c>
      <c r="MV41" s="64" t="str">
        <f t="shared" si="52"/>
        <v xml:space="preserve"> </v>
      </c>
      <c r="MW41" s="65" t="str">
        <f>IF(MS41=0," ",VLOOKUP(MS41,PROTOKOL!$A:$E,5,))</f>
        <v xml:space="preserve"> </v>
      </c>
      <c r="MX41" s="65"/>
      <c r="MY41" s="82" t="str">
        <f t="shared" si="142"/>
        <v xml:space="preserve"> </v>
      </c>
      <c r="MZ41" s="61" t="str">
        <f>IF(NB41=0," ",VLOOKUP(NB41,PROTOKOL!$A:$F,6))</f>
        <v xml:space="preserve"> </v>
      </c>
      <c r="NA41" s="66"/>
      <c r="NB41" s="66"/>
      <c r="NC41" s="62"/>
      <c r="ND41" s="63" t="str">
        <f>IF(NB41=0," ",(VLOOKUP(NB41,PROTOKOL!$A$1:$E$28,2))*NC41)</f>
        <v xml:space="preserve"> </v>
      </c>
      <c r="NE41" s="64" t="str">
        <f t="shared" si="53"/>
        <v xml:space="preserve"> </v>
      </c>
      <c r="NF41" s="65" t="str">
        <f>IF(NB41=0," ",VLOOKUP(NB41,PROTOKOL!$A:$E,5,))</f>
        <v xml:space="preserve"> </v>
      </c>
      <c r="NG41" s="82" t="str">
        <f t="shared" si="143"/>
        <v xml:space="preserve"> </v>
      </c>
      <c r="NH41" s="65">
        <f t="shared" si="144"/>
        <v>0</v>
      </c>
      <c r="NI41" s="82" t="str">
        <f t="shared" si="145"/>
        <v xml:space="preserve"> </v>
      </c>
      <c r="NJ41" s="117"/>
      <c r="NK41" s="207">
        <v>7</v>
      </c>
      <c r="NL41" s="225">
        <v>7</v>
      </c>
      <c r="NM41" s="61" t="str">
        <f>IF(NO41=0," ",VLOOKUP(NO41,PROTOKOL!$A:$F,6))</f>
        <v xml:space="preserve"> </v>
      </c>
      <c r="NN41" s="62"/>
      <c r="NO41" s="62"/>
      <c r="NP41" s="62"/>
      <c r="NQ41" s="63" t="str">
        <f>IF(NO41=0," ",(VLOOKUP(NO41,PROTOKOL!$A$1:$E$28,2))*NP41)</f>
        <v xml:space="preserve"> </v>
      </c>
      <c r="NR41" s="64" t="str">
        <f t="shared" si="54"/>
        <v xml:space="preserve"> </v>
      </c>
      <c r="NS41" s="65" t="str">
        <f>IF(NO41=0," ",VLOOKUP(NO41,PROTOKOL!$A:$E,5,))</f>
        <v xml:space="preserve"> </v>
      </c>
      <c r="NT41" s="65"/>
      <c r="NU41" s="82" t="str">
        <f t="shared" si="147"/>
        <v xml:space="preserve"> </v>
      </c>
      <c r="NV41" s="61" t="str">
        <f>IF(NX41=0," ",VLOOKUP(NX41,PROTOKOL!$A:$F,6))</f>
        <v xml:space="preserve"> </v>
      </c>
      <c r="NW41" s="66"/>
      <c r="NX41" s="66"/>
      <c r="NY41" s="62"/>
      <c r="NZ41" s="63" t="str">
        <f>IF(NX41=0," ",(VLOOKUP(NX41,PROTOKOL!$A$1:$E$28,2))*NY41)</f>
        <v xml:space="preserve"> </v>
      </c>
      <c r="OA41" s="64" t="str">
        <f t="shared" si="55"/>
        <v xml:space="preserve"> </v>
      </c>
      <c r="OB41" s="65" t="str">
        <f>IF(NX41=0," ",VLOOKUP(NX41,PROTOKOL!$A:$E,5,))</f>
        <v xml:space="preserve"> </v>
      </c>
      <c r="OC41" s="82" t="str">
        <f t="shared" si="148"/>
        <v xml:space="preserve"> </v>
      </c>
      <c r="OD41" s="65">
        <f t="shared" si="149"/>
        <v>0</v>
      </c>
      <c r="OE41" s="82" t="str">
        <f t="shared" si="150"/>
        <v xml:space="preserve"> </v>
      </c>
      <c r="OF41" s="117"/>
      <c r="OG41" s="207">
        <v>7</v>
      </c>
      <c r="OH41" s="225">
        <v>7</v>
      </c>
      <c r="OI41" s="61" t="str">
        <f>IF(OK41=0," ",VLOOKUP(OK41,PROTOKOL!$A:$F,6))</f>
        <v xml:space="preserve"> </v>
      </c>
      <c r="OJ41" s="62"/>
      <c r="OK41" s="62"/>
      <c r="OL41" s="62"/>
      <c r="OM41" s="63" t="str">
        <f>IF(OK41=0," ",(VLOOKUP(OK41,PROTOKOL!$A$1:$E$28,2))*OL41)</f>
        <v xml:space="preserve"> </v>
      </c>
      <c r="ON41" s="64" t="str">
        <f t="shared" si="56"/>
        <v xml:space="preserve"> </v>
      </c>
      <c r="OO41" s="65" t="str">
        <f>IF(OK41=0," ",VLOOKUP(OK41,PROTOKOL!$A:$E,5,))</f>
        <v xml:space="preserve"> </v>
      </c>
      <c r="OP41" s="65"/>
      <c r="OQ41" s="82" t="str">
        <f t="shared" si="152"/>
        <v xml:space="preserve"> </v>
      </c>
      <c r="OR41" s="61" t="str">
        <f>IF(OT41=0," ",VLOOKUP(OT41,PROTOKOL!$A:$F,6))</f>
        <v xml:space="preserve"> </v>
      </c>
      <c r="OS41" s="66"/>
      <c r="OT41" s="66"/>
      <c r="OU41" s="62"/>
      <c r="OV41" s="63" t="str">
        <f>IF(OT41=0," ",(VLOOKUP(OT41,PROTOKOL!$A$1:$E$28,2))*OU41)</f>
        <v xml:space="preserve"> </v>
      </c>
      <c r="OW41" s="64" t="str">
        <f t="shared" si="57"/>
        <v xml:space="preserve"> </v>
      </c>
      <c r="OX41" s="65" t="str">
        <f>IF(OT41=0," ",VLOOKUP(OT41,PROTOKOL!$A:$E,5,))</f>
        <v xml:space="preserve"> </v>
      </c>
      <c r="OY41" s="82" t="str">
        <f t="shared" si="153"/>
        <v xml:space="preserve"> </v>
      </c>
      <c r="OZ41" s="65">
        <f t="shared" si="154"/>
        <v>0</v>
      </c>
      <c r="PA41" s="82" t="str">
        <f t="shared" si="155"/>
        <v xml:space="preserve"> </v>
      </c>
      <c r="PB41" s="117"/>
      <c r="PC41" s="207">
        <v>7</v>
      </c>
      <c r="PD41" s="225">
        <v>7</v>
      </c>
      <c r="PE41" s="61" t="str">
        <f>IF(PG41=0," ",VLOOKUP(PG41,PROTOKOL!$A:$F,6))</f>
        <v xml:space="preserve"> </v>
      </c>
      <c r="PF41" s="62"/>
      <c r="PG41" s="62"/>
      <c r="PH41" s="62"/>
      <c r="PI41" s="63" t="str">
        <f>IF(PG41=0," ",(VLOOKUP(PG41,PROTOKOL!$A$1:$E$28,2))*PH41)</f>
        <v xml:space="preserve"> </v>
      </c>
      <c r="PJ41" s="64" t="str">
        <f t="shared" si="58"/>
        <v xml:space="preserve"> </v>
      </c>
      <c r="PK41" s="65" t="str">
        <f>IF(PG41=0," ",VLOOKUP(PG41,PROTOKOL!$A:$E,5,))</f>
        <v xml:space="preserve"> </v>
      </c>
      <c r="PL41" s="65"/>
      <c r="PM41" s="82" t="str">
        <f t="shared" si="157"/>
        <v xml:space="preserve"> </v>
      </c>
      <c r="PN41" s="61" t="str">
        <f>IF(PP41=0," ",VLOOKUP(PP41,PROTOKOL!$A:$F,6))</f>
        <v xml:space="preserve"> </v>
      </c>
      <c r="PO41" s="66"/>
      <c r="PP41" s="66"/>
      <c r="PQ41" s="62"/>
      <c r="PR41" s="63" t="str">
        <f>IF(PP41=0," ",(VLOOKUP(PP41,PROTOKOL!$A$1:$E$28,2))*PQ41)</f>
        <v xml:space="preserve"> </v>
      </c>
      <c r="PS41" s="64" t="str">
        <f t="shared" si="59"/>
        <v xml:space="preserve"> </v>
      </c>
      <c r="PT41" s="65" t="str">
        <f>IF(PP41=0," ",VLOOKUP(PP41,PROTOKOL!$A:$E,5,))</f>
        <v xml:space="preserve"> </v>
      </c>
      <c r="PU41" s="82" t="str">
        <f t="shared" si="158"/>
        <v xml:space="preserve"> </v>
      </c>
      <c r="PV41" s="65">
        <f t="shared" si="159"/>
        <v>0</v>
      </c>
      <c r="PW41" s="82" t="str">
        <f t="shared" si="160"/>
        <v xml:space="preserve"> </v>
      </c>
      <c r="PX41" s="117"/>
      <c r="PY41" s="207">
        <v>7</v>
      </c>
      <c r="PZ41" s="225">
        <v>7</v>
      </c>
      <c r="QA41" s="61" t="str">
        <f>IF(QC41=0," ",VLOOKUP(QC41,PROTOKOL!$A:$F,6))</f>
        <v xml:space="preserve"> </v>
      </c>
      <c r="QB41" s="62"/>
      <c r="QC41" s="62"/>
      <c r="QD41" s="62"/>
      <c r="QE41" s="63" t="str">
        <f>IF(QC41=0," ",(VLOOKUP(QC41,PROTOKOL!$A$1:$E$28,2))*QD41)</f>
        <v xml:space="preserve"> </v>
      </c>
      <c r="QF41" s="64" t="str">
        <f t="shared" si="60"/>
        <v xml:space="preserve"> </v>
      </c>
      <c r="QG41" s="65" t="str">
        <f>IF(QC41=0," ",VLOOKUP(QC41,PROTOKOL!$A:$E,5,))</f>
        <v xml:space="preserve"> </v>
      </c>
      <c r="QH41" s="65"/>
      <c r="QI41" s="82" t="str">
        <f t="shared" si="162"/>
        <v xml:space="preserve"> </v>
      </c>
      <c r="QJ41" s="61" t="str">
        <f>IF(QL41=0," ",VLOOKUP(QL41,PROTOKOL!$A:$F,6))</f>
        <v xml:space="preserve"> </v>
      </c>
      <c r="QK41" s="66"/>
      <c r="QL41" s="66"/>
      <c r="QM41" s="62"/>
      <c r="QN41" s="63" t="str">
        <f>IF(QL41=0," ",(VLOOKUP(QL41,PROTOKOL!$A$1:$E$28,2))*QM41)</f>
        <v xml:space="preserve"> </v>
      </c>
      <c r="QO41" s="64" t="str">
        <f t="shared" si="61"/>
        <v xml:space="preserve"> </v>
      </c>
      <c r="QP41" s="65" t="str">
        <f>IF(QL41=0," ",VLOOKUP(QL41,PROTOKOL!$A:$E,5,))</f>
        <v xml:space="preserve"> </v>
      </c>
      <c r="QQ41" s="82" t="str">
        <f t="shared" si="163"/>
        <v xml:space="preserve"> </v>
      </c>
      <c r="QR41" s="65">
        <f t="shared" si="164"/>
        <v>0</v>
      </c>
      <c r="QS41" s="82" t="str">
        <f t="shared" si="165"/>
        <v xml:space="preserve"> </v>
      </c>
      <c r="QT41" s="117"/>
      <c r="QU41" s="207">
        <v>7</v>
      </c>
      <c r="QV41" s="225">
        <v>7</v>
      </c>
      <c r="QW41" s="61" t="str">
        <f>IF(QY41=0," ",VLOOKUP(QY41,PROTOKOL!$A:$F,6))</f>
        <v xml:space="preserve"> </v>
      </c>
      <c r="QX41" s="62"/>
      <c r="QY41" s="62"/>
      <c r="QZ41" s="62"/>
      <c r="RA41" s="63" t="str">
        <f>IF(QY41=0," ",(VLOOKUP(QY41,PROTOKOL!$A$1:$E$28,2))*QZ41)</f>
        <v xml:space="preserve"> </v>
      </c>
      <c r="RB41" s="64" t="str">
        <f t="shared" si="62"/>
        <v xml:space="preserve"> </v>
      </c>
      <c r="RC41" s="65" t="str">
        <f>IF(QY41=0," ",VLOOKUP(QY41,PROTOKOL!$A:$E,5,))</f>
        <v xml:space="preserve"> </v>
      </c>
      <c r="RD41" s="65"/>
      <c r="RE41" s="82" t="str">
        <f t="shared" si="167"/>
        <v xml:space="preserve"> </v>
      </c>
      <c r="RF41" s="61" t="str">
        <f>IF(RH41=0," ",VLOOKUP(RH41,PROTOKOL!$A:$F,6))</f>
        <v xml:space="preserve"> </v>
      </c>
      <c r="RG41" s="66"/>
      <c r="RH41" s="66"/>
      <c r="RI41" s="62"/>
      <c r="RJ41" s="63" t="str">
        <f>IF(RH41=0," ",(VLOOKUP(RH41,PROTOKOL!$A$1:$E$28,2))*RI41)</f>
        <v xml:space="preserve"> </v>
      </c>
      <c r="RK41" s="64" t="str">
        <f t="shared" si="63"/>
        <v xml:space="preserve"> </v>
      </c>
      <c r="RL41" s="65" t="str">
        <f>IF(RH41=0," ",VLOOKUP(RH41,PROTOKOL!$A:$E,5,))</f>
        <v xml:space="preserve"> </v>
      </c>
      <c r="RM41" s="82" t="str">
        <f t="shared" si="168"/>
        <v xml:space="preserve"> </v>
      </c>
      <c r="RN41" s="65">
        <f t="shared" si="169"/>
        <v>0</v>
      </c>
      <c r="RO41" s="82" t="str">
        <f t="shared" si="170"/>
        <v xml:space="preserve"> </v>
      </c>
      <c r="RP41" s="117"/>
    </row>
    <row r="42" spans="1:484" ht="15.6" thickBot="1">
      <c r="A42" s="208">
        <v>7</v>
      </c>
      <c r="B42" s="226"/>
      <c r="C42" s="61" t="str">
        <f>IF(E42=0," ",VLOOKUP(E42,PROTOKOL!$A:$F,6))</f>
        <v xml:space="preserve"> </v>
      </c>
      <c r="D42" s="62"/>
      <c r="E42" s="62"/>
      <c r="F42" s="62"/>
      <c r="G42" s="63" t="str">
        <f>IF(E42=0," ",(VLOOKUP(E42,PROTOKOL!$A$1:$E$28,2))*F42)</f>
        <v xml:space="preserve"> </v>
      </c>
      <c r="H42" s="64" t="str">
        <f t="shared" si="20"/>
        <v xml:space="preserve"> </v>
      </c>
      <c r="I42" s="65" t="str">
        <f>IF(E42=0," ",VLOOKUP(E42,PROTOKOL!$A:$E,5,))</f>
        <v xml:space="preserve"> </v>
      </c>
      <c r="J42" s="65"/>
      <c r="K42" s="82" t="str">
        <f t="shared" si="64"/>
        <v xml:space="preserve"> </v>
      </c>
      <c r="L42" s="61" t="str">
        <f>IF(N42=0," ",VLOOKUP(N42,PROTOKOL!$A:$F,6))</f>
        <v xml:space="preserve"> </v>
      </c>
      <c r="M42" s="66"/>
      <c r="N42" s="66"/>
      <c r="O42" s="62"/>
      <c r="P42" s="63" t="str">
        <f>IF(N42=0," ",(VLOOKUP(N42,PROTOKOL!$A$1:$E$28,2))*O42)</f>
        <v xml:space="preserve"> </v>
      </c>
      <c r="Q42" s="64" t="str">
        <f t="shared" si="21"/>
        <v xml:space="preserve"> </v>
      </c>
      <c r="R42" s="65" t="str">
        <f>IF(N42=0," ",VLOOKUP(N42,PROTOKOL!$A:$E,5,))</f>
        <v xml:space="preserve"> </v>
      </c>
      <c r="S42" s="82" t="str">
        <f t="shared" si="65"/>
        <v xml:space="preserve"> </v>
      </c>
      <c r="T42" s="65">
        <f t="shared" si="66"/>
        <v>0</v>
      </c>
      <c r="U42" s="82" t="str">
        <f t="shared" si="67"/>
        <v xml:space="preserve"> </v>
      </c>
      <c r="V42" s="185" t="str">
        <f>IF(F41+F42+F43=7.5,"ü","û")</f>
        <v>û</v>
      </c>
      <c r="W42" s="207">
        <v>7</v>
      </c>
      <c r="X42" s="226"/>
      <c r="Y42" s="61" t="str">
        <f>IF(AA42=0," ",VLOOKUP(AA42,PROTOKOL!$A:$F,6))</f>
        <v xml:space="preserve"> </v>
      </c>
      <c r="Z42" s="62"/>
      <c r="AA42" s="62"/>
      <c r="AB42" s="62"/>
      <c r="AC42" s="63" t="str">
        <f>IF(AA42=0," ",(VLOOKUP(AA42,PROTOKOL!$A$1:$E$28,2))*AB42)</f>
        <v xml:space="preserve"> </v>
      </c>
      <c r="AD42" s="64" t="str">
        <f t="shared" si="22"/>
        <v xml:space="preserve"> </v>
      </c>
      <c r="AE42" s="65" t="str">
        <f>IF(AA42=0," ",VLOOKUP(AA42,PROTOKOL!$A:$E,5,))</f>
        <v xml:space="preserve"> </v>
      </c>
      <c r="AF42" s="65"/>
      <c r="AG42" s="82" t="str">
        <f t="shared" si="68"/>
        <v xml:space="preserve"> </v>
      </c>
      <c r="AH42" s="61" t="str">
        <f>IF(AJ42=0," ",VLOOKUP(AJ42,PROTOKOL!$A:$F,6))</f>
        <v xml:space="preserve"> </v>
      </c>
      <c r="AI42" s="66"/>
      <c r="AJ42" s="66"/>
      <c r="AK42" s="62"/>
      <c r="AL42" s="63" t="str">
        <f>IF(AJ42=0," ",(VLOOKUP(AJ42,PROTOKOL!$A$1:$E$28,2))*AK42)</f>
        <v xml:space="preserve"> </v>
      </c>
      <c r="AM42" s="64" t="str">
        <f t="shared" si="23"/>
        <v xml:space="preserve"> </v>
      </c>
      <c r="AN42" s="65" t="str">
        <f>IF(AJ42=0," ",VLOOKUP(AJ42,PROTOKOL!$A:$E,5,))</f>
        <v xml:space="preserve"> </v>
      </c>
      <c r="AO42" s="82" t="str">
        <f t="shared" si="69"/>
        <v xml:space="preserve"> </v>
      </c>
      <c r="AP42" s="65">
        <f t="shared" si="70"/>
        <v>0</v>
      </c>
      <c r="AQ42" s="82" t="str">
        <f t="shared" si="71"/>
        <v xml:space="preserve"> </v>
      </c>
      <c r="AR42" s="185" t="str">
        <f>IF(AB41+AB42+AB43=7.5,"ü","û")</f>
        <v>û</v>
      </c>
      <c r="AS42" s="207">
        <v>7</v>
      </c>
      <c r="AT42" s="226"/>
      <c r="AU42" s="61" t="str">
        <f>IF(AW42=0," ",VLOOKUP(AW42,PROTOKOL!$A:$F,6))</f>
        <v xml:space="preserve"> </v>
      </c>
      <c r="AV42" s="62"/>
      <c r="AW42" s="62"/>
      <c r="AX42" s="62"/>
      <c r="AY42" s="63" t="str">
        <f>IF(AW42=0," ",(VLOOKUP(AW42,PROTOKOL!$A$1:$E$28,2))*AX42)</f>
        <v xml:space="preserve"> </v>
      </c>
      <c r="AZ42" s="64" t="str">
        <f t="shared" si="24"/>
        <v xml:space="preserve"> </v>
      </c>
      <c r="BA42" s="65" t="str">
        <f>IF(AW42=0," ",VLOOKUP(AW42,PROTOKOL!$A:$E,5,))</f>
        <v xml:space="preserve"> </v>
      </c>
      <c r="BB42" s="65"/>
      <c r="BC42" s="82" t="str">
        <f t="shared" si="72"/>
        <v xml:space="preserve"> </v>
      </c>
      <c r="BD42" s="61" t="str">
        <f>IF(BF42=0," ",VLOOKUP(BF42,PROTOKOL!$A:$F,6))</f>
        <v xml:space="preserve"> </v>
      </c>
      <c r="BE42" s="66"/>
      <c r="BF42" s="66"/>
      <c r="BG42" s="62"/>
      <c r="BH42" s="63" t="str">
        <f>IF(BF42=0," ",(VLOOKUP(BF42,PROTOKOL!$A$1:$E$28,2))*BG42)</f>
        <v xml:space="preserve"> </v>
      </c>
      <c r="BI42" s="64" t="str">
        <f t="shared" si="25"/>
        <v xml:space="preserve"> </v>
      </c>
      <c r="BJ42" s="65" t="str">
        <f>IF(BF42=0," ",VLOOKUP(BF42,PROTOKOL!$A:$E,5,))</f>
        <v xml:space="preserve"> </v>
      </c>
      <c r="BK42" s="82" t="str">
        <f t="shared" si="73"/>
        <v xml:space="preserve"> </v>
      </c>
      <c r="BL42" s="65">
        <f t="shared" si="74"/>
        <v>0</v>
      </c>
      <c r="BM42" s="82" t="str">
        <f t="shared" si="75"/>
        <v xml:space="preserve"> </v>
      </c>
      <c r="BN42" s="185" t="str">
        <f t="shared" ref="BN42" si="372">IF(AX41+AX42+AX43=7.5,"ü","û")</f>
        <v>û</v>
      </c>
      <c r="BO42" s="207">
        <v>7</v>
      </c>
      <c r="BP42" s="226"/>
      <c r="BQ42" s="61" t="str">
        <f>IF(BS42=0," ",VLOOKUP(BS42,PROTOKOL!$A:$F,6))</f>
        <v xml:space="preserve"> </v>
      </c>
      <c r="BR42" s="62"/>
      <c r="BS42" s="62"/>
      <c r="BT42" s="62"/>
      <c r="BU42" s="63" t="str">
        <f>IF(BS42=0," ",(VLOOKUP(BS42,PROTOKOL!$A$1:$E$28,2))*BT42)</f>
        <v xml:space="preserve"> </v>
      </c>
      <c r="BV42" s="64" t="str">
        <f t="shared" si="26"/>
        <v xml:space="preserve"> </v>
      </c>
      <c r="BW42" s="65" t="str">
        <f>IF(BS42=0," ",VLOOKUP(BS42,PROTOKOL!$A:$E,5,))</f>
        <v xml:space="preserve"> </v>
      </c>
      <c r="BX42" s="65"/>
      <c r="BY42" s="82" t="str">
        <f t="shared" si="77"/>
        <v xml:space="preserve"> </v>
      </c>
      <c r="BZ42" s="61" t="str">
        <f>IF(CB42=0," ",VLOOKUP(CB42,PROTOKOL!$A:$F,6))</f>
        <v xml:space="preserve"> </v>
      </c>
      <c r="CA42" s="66"/>
      <c r="CB42" s="66"/>
      <c r="CC42" s="62"/>
      <c r="CD42" s="63" t="str">
        <f>IF(CB42=0," ",(VLOOKUP(CB42,PROTOKOL!$A$1:$E$28,2))*CC42)</f>
        <v xml:space="preserve"> </v>
      </c>
      <c r="CE42" s="64" t="str">
        <f t="shared" si="27"/>
        <v xml:space="preserve"> </v>
      </c>
      <c r="CF42" s="65" t="str">
        <f>IF(CB42=0," ",VLOOKUP(CB42,PROTOKOL!$A:$E,5,))</f>
        <v xml:space="preserve"> </v>
      </c>
      <c r="CG42" s="82" t="str">
        <f t="shared" si="78"/>
        <v xml:space="preserve"> </v>
      </c>
      <c r="CH42" s="65">
        <f t="shared" si="79"/>
        <v>0</v>
      </c>
      <c r="CI42" s="82" t="str">
        <f t="shared" si="80"/>
        <v xml:space="preserve"> </v>
      </c>
      <c r="CJ42" s="185" t="str">
        <f t="shared" ref="CJ42" si="373">IF(BT41+BT42+BT43=7.5,"ü","û")</f>
        <v>û</v>
      </c>
      <c r="CK42" s="207">
        <v>7</v>
      </c>
      <c r="CL42" s="226"/>
      <c r="CM42" s="61" t="str">
        <f>IF(CO42=0," ",VLOOKUP(CO42,PROTOKOL!$A:$F,6))</f>
        <v xml:space="preserve"> </v>
      </c>
      <c r="CN42" s="62"/>
      <c r="CO42" s="62"/>
      <c r="CP42" s="62"/>
      <c r="CQ42" s="63" t="str">
        <f>IF(CO42=0," ",(VLOOKUP(CO42,PROTOKOL!$A$1:$E$28,2))*CP42)</f>
        <v xml:space="preserve"> </v>
      </c>
      <c r="CR42" s="64" t="str">
        <f t="shared" si="28"/>
        <v xml:space="preserve"> </v>
      </c>
      <c r="CS42" s="65" t="str">
        <f>IF(CO42=0," ",VLOOKUP(CO42,PROTOKOL!$A:$E,5,))</f>
        <v xml:space="preserve"> </v>
      </c>
      <c r="CT42" s="65"/>
      <c r="CU42" s="82" t="str">
        <f t="shared" si="82"/>
        <v xml:space="preserve"> </v>
      </c>
      <c r="CV42" s="61" t="str">
        <f>IF(CX42=0," ",VLOOKUP(CX42,PROTOKOL!$A:$F,6))</f>
        <v xml:space="preserve"> </v>
      </c>
      <c r="CW42" s="66"/>
      <c r="CX42" s="66"/>
      <c r="CY42" s="62"/>
      <c r="CZ42" s="63" t="str">
        <f>IF(CX42=0," ",(VLOOKUP(CX42,PROTOKOL!$A$1:$E$28,2))*CY42)</f>
        <v xml:space="preserve"> </v>
      </c>
      <c r="DA42" s="64" t="str">
        <f t="shared" si="29"/>
        <v xml:space="preserve"> </v>
      </c>
      <c r="DB42" s="65" t="str">
        <f>IF(CX42=0," ",VLOOKUP(CX42,PROTOKOL!$A:$E,5,))</f>
        <v xml:space="preserve"> </v>
      </c>
      <c r="DC42" s="82" t="str">
        <f t="shared" si="83"/>
        <v xml:space="preserve"> </v>
      </c>
      <c r="DD42" s="65">
        <f t="shared" si="84"/>
        <v>0</v>
      </c>
      <c r="DE42" s="82" t="str">
        <f t="shared" si="85"/>
        <v xml:space="preserve"> </v>
      </c>
      <c r="DF42" s="185" t="str">
        <f t="shared" ref="DF42" si="374">IF(CP41+CP42+CP43=7.5,"ü","û")</f>
        <v>û</v>
      </c>
      <c r="DG42" s="207">
        <v>7</v>
      </c>
      <c r="DH42" s="226"/>
      <c r="DI42" s="61" t="str">
        <f>IF(DK42=0," ",VLOOKUP(DK42,PROTOKOL!$A:$F,6))</f>
        <v xml:space="preserve"> </v>
      </c>
      <c r="DJ42" s="62"/>
      <c r="DK42" s="62"/>
      <c r="DL42" s="62"/>
      <c r="DM42" s="63" t="str">
        <f>IF(DK42=0," ",(VLOOKUP(DK42,PROTOKOL!$A$1:$E$28,2))*DL42)</f>
        <v xml:space="preserve"> </v>
      </c>
      <c r="DN42" s="64" t="str">
        <f t="shared" si="30"/>
        <v xml:space="preserve"> </v>
      </c>
      <c r="DO42" s="65" t="str">
        <f>IF(DK42=0," ",VLOOKUP(DK42,PROTOKOL!$A:$E,5,))</f>
        <v xml:space="preserve"> </v>
      </c>
      <c r="DP42" s="65"/>
      <c r="DQ42" s="82" t="str">
        <f t="shared" si="87"/>
        <v xml:space="preserve"> </v>
      </c>
      <c r="DR42" s="61" t="str">
        <f>IF(DT42=0," ",VLOOKUP(DT42,PROTOKOL!$A:$F,6))</f>
        <v xml:space="preserve"> </v>
      </c>
      <c r="DS42" s="66"/>
      <c r="DT42" s="66"/>
      <c r="DU42" s="62"/>
      <c r="DV42" s="63" t="str">
        <f>IF(DT42=0," ",(VLOOKUP(DT42,PROTOKOL!$A$1:$E$28,2))*DU42)</f>
        <v xml:space="preserve"> </v>
      </c>
      <c r="DW42" s="64" t="str">
        <f t="shared" si="31"/>
        <v xml:space="preserve"> </v>
      </c>
      <c r="DX42" s="65" t="str">
        <f>IF(DT42=0," ",VLOOKUP(DT42,PROTOKOL!$A:$E,5,))</f>
        <v xml:space="preserve"> </v>
      </c>
      <c r="DY42" s="82" t="str">
        <f t="shared" si="88"/>
        <v xml:space="preserve"> </v>
      </c>
      <c r="DZ42" s="65">
        <f t="shared" si="89"/>
        <v>0</v>
      </c>
      <c r="EA42" s="82" t="str">
        <f t="shared" si="90"/>
        <v xml:space="preserve"> </v>
      </c>
      <c r="EB42" s="185" t="str">
        <f t="shared" ref="EB42" si="375">IF(DL41+DL42+DL43=7.5,"ü","û")</f>
        <v>û</v>
      </c>
      <c r="EC42" s="207">
        <v>7</v>
      </c>
      <c r="ED42" s="226"/>
      <c r="EE42" s="61" t="str">
        <f>IF(EG42=0," ",VLOOKUP(EG42,PROTOKOL!$A:$F,6))</f>
        <v xml:space="preserve"> </v>
      </c>
      <c r="EF42" s="62"/>
      <c r="EG42" s="62"/>
      <c r="EH42" s="62"/>
      <c r="EI42" s="63" t="str">
        <f>IF(EG42=0," ",(VLOOKUP(EG42,PROTOKOL!$A$1:$E$28,2))*EH42)</f>
        <v xml:space="preserve"> </v>
      </c>
      <c r="EJ42" s="64" t="str">
        <f t="shared" si="32"/>
        <v xml:space="preserve"> </v>
      </c>
      <c r="EK42" s="65" t="str">
        <f>IF(EG42=0," ",VLOOKUP(EG42,PROTOKOL!$A:$E,5,))</f>
        <v xml:space="preserve"> </v>
      </c>
      <c r="EL42" s="65"/>
      <c r="EM42" s="82" t="str">
        <f t="shared" si="92"/>
        <v xml:space="preserve"> </v>
      </c>
      <c r="EN42" s="61" t="str">
        <f>IF(EP42=0," ",VLOOKUP(EP42,PROTOKOL!$A:$F,6))</f>
        <v xml:space="preserve"> </v>
      </c>
      <c r="EO42" s="66"/>
      <c r="EP42" s="66"/>
      <c r="EQ42" s="62"/>
      <c r="ER42" s="63" t="str">
        <f>IF(EP42=0," ",(VLOOKUP(EP42,PROTOKOL!$A$1:$E$28,2))*EQ42)</f>
        <v xml:space="preserve"> </v>
      </c>
      <c r="ES42" s="64" t="str">
        <f t="shared" si="33"/>
        <v xml:space="preserve"> </v>
      </c>
      <c r="ET42" s="65" t="str">
        <f>IF(EP42=0," ",VLOOKUP(EP42,PROTOKOL!$A:$E,5,))</f>
        <v xml:space="preserve"> </v>
      </c>
      <c r="EU42" s="82" t="str">
        <f t="shared" si="93"/>
        <v xml:space="preserve"> </v>
      </c>
      <c r="EV42" s="65">
        <f t="shared" si="94"/>
        <v>0</v>
      </c>
      <c r="EW42" s="82" t="str">
        <f t="shared" si="95"/>
        <v xml:space="preserve"> </v>
      </c>
      <c r="EX42" s="185" t="str">
        <f t="shared" ref="EX42" si="376">IF(EH41+EH42+EH43=7.5,"ü","û")</f>
        <v>û</v>
      </c>
      <c r="EY42" s="207">
        <v>7</v>
      </c>
      <c r="EZ42" s="226"/>
      <c r="FA42" s="61" t="str">
        <f>IF(FC42=0," ",VLOOKUP(FC42,PROTOKOL!$A:$F,6))</f>
        <v xml:space="preserve"> </v>
      </c>
      <c r="FB42" s="62"/>
      <c r="FC42" s="62"/>
      <c r="FD42" s="62"/>
      <c r="FE42" s="63" t="str">
        <f>IF(FC42=0," ",(VLOOKUP(FC42,PROTOKOL!$A$1:$E$28,2))*FD42)</f>
        <v xml:space="preserve"> </v>
      </c>
      <c r="FF42" s="64" t="str">
        <f t="shared" si="34"/>
        <v xml:space="preserve"> </v>
      </c>
      <c r="FG42" s="65" t="str">
        <f>IF(FC42=0," ",VLOOKUP(FC42,PROTOKOL!$A:$E,5,))</f>
        <v xml:space="preserve"> </v>
      </c>
      <c r="FH42" s="65"/>
      <c r="FI42" s="82" t="str">
        <f t="shared" si="97"/>
        <v xml:space="preserve"> </v>
      </c>
      <c r="FJ42" s="61" t="str">
        <f>IF(FL42=0," ",VLOOKUP(FL42,PROTOKOL!$A:$F,6))</f>
        <v xml:space="preserve"> </v>
      </c>
      <c r="FK42" s="66"/>
      <c r="FL42" s="66"/>
      <c r="FM42" s="62"/>
      <c r="FN42" s="63" t="str">
        <f>IF(FL42=0," ",(VLOOKUP(FL42,PROTOKOL!$A$1:$E$28,2))*FM42)</f>
        <v xml:space="preserve"> </v>
      </c>
      <c r="FO42" s="64" t="str">
        <f t="shared" si="35"/>
        <v xml:space="preserve"> </v>
      </c>
      <c r="FP42" s="65" t="str">
        <f>IF(FL42=0," ",VLOOKUP(FL42,PROTOKOL!$A:$E,5,))</f>
        <v xml:space="preserve"> </v>
      </c>
      <c r="FQ42" s="82" t="str">
        <f t="shared" si="98"/>
        <v xml:space="preserve"> </v>
      </c>
      <c r="FR42" s="65">
        <f t="shared" si="99"/>
        <v>0</v>
      </c>
      <c r="FS42" s="82" t="str">
        <f t="shared" si="100"/>
        <v xml:space="preserve"> </v>
      </c>
      <c r="FT42" s="185" t="str">
        <f t="shared" ref="FT42" si="377">IF(FD41+FD42+FD43=7.5,"ü","û")</f>
        <v>û</v>
      </c>
      <c r="FU42" s="207">
        <v>7</v>
      </c>
      <c r="FV42" s="226"/>
      <c r="FW42" s="61" t="str">
        <f>IF(FY42=0," ",VLOOKUP(FY42,PROTOKOL!$A:$F,6))</f>
        <v xml:space="preserve"> </v>
      </c>
      <c r="FX42" s="62"/>
      <c r="FY42" s="62"/>
      <c r="FZ42" s="62"/>
      <c r="GA42" s="63" t="str">
        <f>IF(FY42=0," ",(VLOOKUP(FY42,PROTOKOL!$A$1:$E$28,2))*FZ42)</f>
        <v xml:space="preserve"> </v>
      </c>
      <c r="GB42" s="64" t="str">
        <f t="shared" si="36"/>
        <v xml:space="preserve"> </v>
      </c>
      <c r="GC42" s="65" t="str">
        <f>IF(FY42=0," ",VLOOKUP(FY42,PROTOKOL!$A:$E,5,))</f>
        <v xml:space="preserve"> </v>
      </c>
      <c r="GD42" s="65"/>
      <c r="GE42" s="82" t="str">
        <f t="shared" si="102"/>
        <v xml:space="preserve"> </v>
      </c>
      <c r="GF42" s="61" t="str">
        <f>IF(GH42=0," ",VLOOKUP(GH42,PROTOKOL!$A:$F,6))</f>
        <v xml:space="preserve"> </v>
      </c>
      <c r="GG42" s="66"/>
      <c r="GH42" s="66"/>
      <c r="GI42" s="62"/>
      <c r="GJ42" s="63" t="str">
        <f>IF(GH42=0," ",(VLOOKUP(GH42,PROTOKOL!$A$1:$E$28,2))*GI42)</f>
        <v xml:space="preserve"> </v>
      </c>
      <c r="GK42" s="64" t="str">
        <f t="shared" si="37"/>
        <v xml:space="preserve"> </v>
      </c>
      <c r="GL42" s="65" t="str">
        <f>IF(GH42=0," ",VLOOKUP(GH42,PROTOKOL!$A:$E,5,))</f>
        <v xml:space="preserve"> </v>
      </c>
      <c r="GM42" s="82" t="str">
        <f t="shared" si="103"/>
        <v xml:space="preserve"> </v>
      </c>
      <c r="GN42" s="65">
        <f t="shared" si="104"/>
        <v>0</v>
      </c>
      <c r="GO42" s="82" t="str">
        <f t="shared" si="105"/>
        <v xml:space="preserve"> </v>
      </c>
      <c r="GP42" s="185" t="str">
        <f t="shared" ref="GP42" si="378">IF(FZ41+FZ42+FZ43=7.5,"ü","û")</f>
        <v>û</v>
      </c>
      <c r="GQ42" s="207">
        <v>7</v>
      </c>
      <c r="GR42" s="226"/>
      <c r="GS42" s="61" t="str">
        <f>IF(GU42=0," ",VLOOKUP(GU42,PROTOKOL!$A:$F,6))</f>
        <v xml:space="preserve"> </v>
      </c>
      <c r="GT42" s="62"/>
      <c r="GU42" s="62"/>
      <c r="GV42" s="62"/>
      <c r="GW42" s="63" t="str">
        <f>IF(GU42=0," ",(VLOOKUP(GU42,PROTOKOL!$A$1:$E$28,2))*GV42)</f>
        <v xml:space="preserve"> </v>
      </c>
      <c r="GX42" s="64" t="str">
        <f t="shared" si="38"/>
        <v xml:space="preserve"> </v>
      </c>
      <c r="GY42" s="65" t="str">
        <f>IF(GU42=0," ",VLOOKUP(GU42,PROTOKOL!$A:$E,5,))</f>
        <v xml:space="preserve"> </v>
      </c>
      <c r="GZ42" s="65"/>
      <c r="HA42" s="82" t="str">
        <f t="shared" si="107"/>
        <v xml:space="preserve"> </v>
      </c>
      <c r="HB42" s="61" t="str">
        <f>IF(HD42=0," ",VLOOKUP(HD42,PROTOKOL!$A:$F,6))</f>
        <v xml:space="preserve"> </v>
      </c>
      <c r="HC42" s="66"/>
      <c r="HD42" s="66"/>
      <c r="HE42" s="62"/>
      <c r="HF42" s="63" t="str">
        <f>IF(HD42=0," ",(VLOOKUP(HD42,PROTOKOL!$A$1:$E$28,2))*HE42)</f>
        <v xml:space="preserve"> </v>
      </c>
      <c r="HG42" s="64" t="str">
        <f t="shared" si="39"/>
        <v xml:space="preserve"> </v>
      </c>
      <c r="HH42" s="65" t="str">
        <f>IF(HD42=0," ",VLOOKUP(HD42,PROTOKOL!$A:$E,5,))</f>
        <v xml:space="preserve"> </v>
      </c>
      <c r="HI42" s="82" t="str">
        <f t="shared" si="108"/>
        <v xml:space="preserve"> </v>
      </c>
      <c r="HJ42" s="65">
        <f t="shared" si="109"/>
        <v>0</v>
      </c>
      <c r="HK42" s="82" t="str">
        <f t="shared" si="110"/>
        <v xml:space="preserve"> </v>
      </c>
      <c r="HL42" s="185" t="str">
        <f t="shared" ref="HL42" si="379">IF(GV41+GV42+GV43=7.5,"ü","û")</f>
        <v>û</v>
      </c>
      <c r="HM42" s="207">
        <v>7</v>
      </c>
      <c r="HN42" s="226"/>
      <c r="HO42" s="61" t="str">
        <f>IF(HQ42=0," ",VLOOKUP(HQ42,PROTOKOL!$A:$F,6))</f>
        <v xml:space="preserve"> </v>
      </c>
      <c r="HP42" s="62"/>
      <c r="HQ42" s="62"/>
      <c r="HR42" s="62"/>
      <c r="HS42" s="63" t="str">
        <f>IF(HQ42=0," ",(VLOOKUP(HQ42,PROTOKOL!$A$1:$E$28,2))*HR42)</f>
        <v xml:space="preserve"> </v>
      </c>
      <c r="HT42" s="64" t="str">
        <f t="shared" si="40"/>
        <v xml:space="preserve"> </v>
      </c>
      <c r="HU42" s="65" t="str">
        <f>IF(HQ42=0," ",VLOOKUP(HQ42,PROTOKOL!$A:$E,5,))</f>
        <v xml:space="preserve"> </v>
      </c>
      <c r="HV42" s="65"/>
      <c r="HW42" s="82" t="str">
        <f t="shared" si="112"/>
        <v xml:space="preserve"> </v>
      </c>
      <c r="HX42" s="61" t="str">
        <f>IF(HZ42=0," ",VLOOKUP(HZ42,PROTOKOL!$A:$F,6))</f>
        <v xml:space="preserve"> </v>
      </c>
      <c r="HY42" s="66"/>
      <c r="HZ42" s="66"/>
      <c r="IA42" s="62"/>
      <c r="IB42" s="63" t="str">
        <f>IF(HZ42=0," ",(VLOOKUP(HZ42,PROTOKOL!$A$1:$E$28,2))*IA42)</f>
        <v xml:space="preserve"> </v>
      </c>
      <c r="IC42" s="64" t="str">
        <f t="shared" si="41"/>
        <v xml:space="preserve"> </v>
      </c>
      <c r="ID42" s="65" t="str">
        <f>IF(HZ42=0," ",VLOOKUP(HZ42,PROTOKOL!$A:$E,5,))</f>
        <v xml:space="preserve"> </v>
      </c>
      <c r="IE42" s="82" t="str">
        <f t="shared" si="113"/>
        <v xml:space="preserve"> </v>
      </c>
      <c r="IF42" s="65">
        <f t="shared" si="114"/>
        <v>0</v>
      </c>
      <c r="IG42" s="82" t="str">
        <f t="shared" si="115"/>
        <v xml:space="preserve"> </v>
      </c>
      <c r="IH42" s="185" t="str">
        <f t="shared" ref="IH42" si="380">IF(HR41+HR42+HR43=7.5,"ü","û")</f>
        <v>û</v>
      </c>
      <c r="II42" s="207">
        <v>7</v>
      </c>
      <c r="IJ42" s="226"/>
      <c r="IK42" s="61" t="str">
        <f>IF(IM42=0," ",VLOOKUP(IM42,PROTOKOL!$A:$F,6))</f>
        <v xml:space="preserve"> </v>
      </c>
      <c r="IL42" s="62"/>
      <c r="IM42" s="62"/>
      <c r="IN42" s="62"/>
      <c r="IO42" s="63" t="str">
        <f>IF(IM42=0," ",(VLOOKUP(IM42,PROTOKOL!$A$1:$E$28,2))*IN42)</f>
        <v xml:space="preserve"> </v>
      </c>
      <c r="IP42" s="64" t="str">
        <f t="shared" si="42"/>
        <v xml:space="preserve"> </v>
      </c>
      <c r="IQ42" s="65" t="str">
        <f>IF(IM42=0," ",VLOOKUP(IM42,PROTOKOL!$A:$E,5,))</f>
        <v xml:space="preserve"> </v>
      </c>
      <c r="IR42" s="65"/>
      <c r="IS42" s="82" t="str">
        <f t="shared" si="117"/>
        <v xml:space="preserve"> </v>
      </c>
      <c r="IT42" s="61" t="str">
        <f>IF(IV42=0," ",VLOOKUP(IV42,PROTOKOL!$A:$F,6))</f>
        <v xml:space="preserve"> </v>
      </c>
      <c r="IU42" s="66"/>
      <c r="IV42" s="66"/>
      <c r="IW42" s="62"/>
      <c r="IX42" s="63" t="str">
        <f>IF(IV42=0," ",(VLOOKUP(IV42,PROTOKOL!$A$1:$E$28,2))*IW42)</f>
        <v xml:space="preserve"> </v>
      </c>
      <c r="IY42" s="64" t="str">
        <f t="shared" si="43"/>
        <v xml:space="preserve"> </v>
      </c>
      <c r="IZ42" s="65" t="str">
        <f>IF(IV42=0," ",VLOOKUP(IV42,PROTOKOL!$A:$E,5,))</f>
        <v xml:space="preserve"> </v>
      </c>
      <c r="JA42" s="82" t="str">
        <f t="shared" si="118"/>
        <v xml:space="preserve"> </v>
      </c>
      <c r="JB42" s="65">
        <f t="shared" si="119"/>
        <v>0</v>
      </c>
      <c r="JC42" s="82" t="str">
        <f t="shared" si="120"/>
        <v xml:space="preserve"> </v>
      </c>
      <c r="JD42" s="185" t="str">
        <f t="shared" ref="JD42" si="381">IF(IN41+IN42+IN43=7.5,"ü","û")</f>
        <v>û</v>
      </c>
      <c r="JE42" s="207">
        <v>7</v>
      </c>
      <c r="JF42" s="226"/>
      <c r="JG42" s="61" t="str">
        <f>IF(JI42=0," ",VLOOKUP(JI42,PROTOKOL!$A:$F,6))</f>
        <v xml:space="preserve"> </v>
      </c>
      <c r="JH42" s="62"/>
      <c r="JI42" s="62"/>
      <c r="JJ42" s="62"/>
      <c r="JK42" s="63" t="str">
        <f>IF(JI42=0," ",(VLOOKUP(JI42,PROTOKOL!$A$1:$E$28,2))*JJ42)</f>
        <v xml:space="preserve"> </v>
      </c>
      <c r="JL42" s="64" t="str">
        <f t="shared" si="44"/>
        <v xml:space="preserve"> </v>
      </c>
      <c r="JM42" s="65" t="str">
        <f>IF(JI42=0," ",VLOOKUP(JI42,PROTOKOL!$A:$E,5,))</f>
        <v xml:space="preserve"> </v>
      </c>
      <c r="JN42" s="65"/>
      <c r="JO42" s="82" t="str">
        <f t="shared" si="122"/>
        <v xml:space="preserve"> </v>
      </c>
      <c r="JP42" s="61" t="str">
        <f>IF(JR42=0," ",VLOOKUP(JR42,PROTOKOL!$A:$F,6))</f>
        <v xml:space="preserve"> </v>
      </c>
      <c r="JQ42" s="66"/>
      <c r="JR42" s="66"/>
      <c r="JS42" s="62"/>
      <c r="JT42" s="63" t="str">
        <f>IF(JR42=0," ",(VLOOKUP(JR42,PROTOKOL!$A$1:$E$28,2))*JS42)</f>
        <v xml:space="preserve"> </v>
      </c>
      <c r="JU42" s="64" t="str">
        <f t="shared" si="45"/>
        <v xml:space="preserve"> </v>
      </c>
      <c r="JV42" s="65" t="str">
        <f>IF(JR42=0," ",VLOOKUP(JR42,PROTOKOL!$A:$E,5,))</f>
        <v xml:space="preserve"> </v>
      </c>
      <c r="JW42" s="82" t="str">
        <f t="shared" si="123"/>
        <v xml:space="preserve"> </v>
      </c>
      <c r="JX42" s="65">
        <f t="shared" si="124"/>
        <v>0</v>
      </c>
      <c r="JY42" s="82" t="str">
        <f t="shared" si="125"/>
        <v xml:space="preserve"> </v>
      </c>
      <c r="JZ42" s="185" t="str">
        <f t="shared" ref="JZ42" si="382">IF(JJ41+JJ42+JJ43=7.5,"ü","û")</f>
        <v>û</v>
      </c>
      <c r="KA42" s="207">
        <v>7</v>
      </c>
      <c r="KB42" s="226"/>
      <c r="KC42" s="61" t="str">
        <f>IF(KE42=0," ",VLOOKUP(KE42,PROTOKOL!$A:$F,6))</f>
        <v xml:space="preserve"> </v>
      </c>
      <c r="KD42" s="62"/>
      <c r="KE42" s="62"/>
      <c r="KF42" s="62"/>
      <c r="KG42" s="63" t="str">
        <f>IF(KE42=0," ",(VLOOKUP(KE42,PROTOKOL!$A$1:$E$28,2))*KF42)</f>
        <v xml:space="preserve"> </v>
      </c>
      <c r="KH42" s="64" t="str">
        <f t="shared" si="46"/>
        <v xml:space="preserve"> </v>
      </c>
      <c r="KI42" s="65" t="str">
        <f>IF(KE42=0," ",VLOOKUP(KE42,PROTOKOL!$A:$E,5,))</f>
        <v xml:space="preserve"> </v>
      </c>
      <c r="KJ42" s="65"/>
      <c r="KK42" s="82" t="str">
        <f t="shared" si="127"/>
        <v xml:space="preserve"> </v>
      </c>
      <c r="KL42" s="61" t="str">
        <f>IF(KN42=0," ",VLOOKUP(KN42,PROTOKOL!$A:$F,6))</f>
        <v xml:space="preserve"> </v>
      </c>
      <c r="KM42" s="66"/>
      <c r="KN42" s="66"/>
      <c r="KO42" s="62"/>
      <c r="KP42" s="63" t="str">
        <f>IF(KN42=0," ",(VLOOKUP(KN42,PROTOKOL!$A$1:$E$28,2))*KO42)</f>
        <v xml:space="preserve"> </v>
      </c>
      <c r="KQ42" s="64" t="str">
        <f t="shared" si="47"/>
        <v xml:space="preserve"> </v>
      </c>
      <c r="KR42" s="65" t="str">
        <f>IF(KN42=0," ",VLOOKUP(KN42,PROTOKOL!$A:$E,5,))</f>
        <v xml:space="preserve"> </v>
      </c>
      <c r="KS42" s="82" t="str">
        <f t="shared" si="128"/>
        <v xml:space="preserve"> </v>
      </c>
      <c r="KT42" s="65">
        <f t="shared" si="129"/>
        <v>0</v>
      </c>
      <c r="KU42" s="82" t="str">
        <f t="shared" si="130"/>
        <v xml:space="preserve"> </v>
      </c>
      <c r="KV42" s="185" t="str">
        <f t="shared" ref="KV42" si="383">IF(KF41+KF42+KF43=7.5,"ü","û")</f>
        <v>û</v>
      </c>
      <c r="KW42" s="207">
        <v>7</v>
      </c>
      <c r="KX42" s="226"/>
      <c r="KY42" s="61" t="str">
        <f>IF(LA42=0," ",VLOOKUP(LA42,PROTOKOL!$A:$F,6))</f>
        <v xml:space="preserve"> </v>
      </c>
      <c r="KZ42" s="62"/>
      <c r="LA42" s="62"/>
      <c r="LB42" s="62"/>
      <c r="LC42" s="63" t="str">
        <f>IF(LA42=0," ",(VLOOKUP(LA42,PROTOKOL!$A$1:$E$28,2))*LB42)</f>
        <v xml:space="preserve"> </v>
      </c>
      <c r="LD42" s="64" t="str">
        <f t="shared" si="48"/>
        <v xml:space="preserve"> </v>
      </c>
      <c r="LE42" s="65" t="str">
        <f>IF(LA42=0," ",VLOOKUP(LA42,PROTOKOL!$A:$E,5,))</f>
        <v xml:space="preserve"> </v>
      </c>
      <c r="LF42" s="65"/>
      <c r="LG42" s="82" t="str">
        <f t="shared" si="132"/>
        <v xml:space="preserve"> </v>
      </c>
      <c r="LH42" s="61" t="str">
        <f>IF(LJ42=0," ",VLOOKUP(LJ42,PROTOKOL!$A:$F,6))</f>
        <v xml:space="preserve"> </v>
      </c>
      <c r="LI42" s="66"/>
      <c r="LJ42" s="66"/>
      <c r="LK42" s="62"/>
      <c r="LL42" s="63" t="str">
        <f>IF(LJ42=0," ",(VLOOKUP(LJ42,PROTOKOL!$A$1:$E$28,2))*LK42)</f>
        <v xml:space="preserve"> </v>
      </c>
      <c r="LM42" s="64" t="str">
        <f t="shared" si="49"/>
        <v xml:space="preserve"> </v>
      </c>
      <c r="LN42" s="65" t="str">
        <f>IF(LJ42=0," ",VLOOKUP(LJ42,PROTOKOL!$A:$E,5,))</f>
        <v xml:space="preserve"> </v>
      </c>
      <c r="LO42" s="82" t="str">
        <f t="shared" si="133"/>
        <v xml:space="preserve"> </v>
      </c>
      <c r="LP42" s="65">
        <f t="shared" si="134"/>
        <v>0</v>
      </c>
      <c r="LQ42" s="82" t="str">
        <f t="shared" si="135"/>
        <v xml:space="preserve"> </v>
      </c>
      <c r="LR42" s="185" t="str">
        <f t="shared" ref="LR42" si="384">IF(LB41+LB42+LB43=7.5,"ü","û")</f>
        <v>û</v>
      </c>
      <c r="LS42" s="207">
        <v>7</v>
      </c>
      <c r="LT42" s="226"/>
      <c r="LU42" s="61" t="str">
        <f>IF(LW42=0," ",VLOOKUP(LW42,PROTOKOL!$A:$F,6))</f>
        <v xml:space="preserve"> </v>
      </c>
      <c r="LV42" s="62"/>
      <c r="LW42" s="62"/>
      <c r="LX42" s="62"/>
      <c r="LY42" s="63" t="str">
        <f>IF(LW42=0," ",(VLOOKUP(LW42,PROTOKOL!$A$1:$E$28,2))*LX42)</f>
        <v xml:space="preserve"> </v>
      </c>
      <c r="LZ42" s="64" t="str">
        <f t="shared" si="50"/>
        <v xml:space="preserve"> </v>
      </c>
      <c r="MA42" s="65" t="str">
        <f>IF(LW42=0," ",VLOOKUP(LW42,PROTOKOL!$A:$E,5,))</f>
        <v xml:space="preserve"> </v>
      </c>
      <c r="MB42" s="65"/>
      <c r="MC42" s="82" t="str">
        <f t="shared" si="137"/>
        <v xml:space="preserve"> </v>
      </c>
      <c r="MD42" s="61" t="str">
        <f>IF(MF42=0," ",VLOOKUP(MF42,PROTOKOL!$A:$F,6))</f>
        <v xml:space="preserve"> </v>
      </c>
      <c r="ME42" s="66"/>
      <c r="MF42" s="66"/>
      <c r="MG42" s="62"/>
      <c r="MH42" s="63" t="str">
        <f>IF(MF42=0," ",(VLOOKUP(MF42,PROTOKOL!$A$1:$E$28,2))*MG42)</f>
        <v xml:space="preserve"> </v>
      </c>
      <c r="MI42" s="64" t="str">
        <f t="shared" si="51"/>
        <v xml:space="preserve"> </v>
      </c>
      <c r="MJ42" s="65" t="str">
        <f>IF(MF42=0," ",VLOOKUP(MF42,PROTOKOL!$A:$E,5,))</f>
        <v xml:space="preserve"> </v>
      </c>
      <c r="MK42" s="82" t="str">
        <f t="shared" si="138"/>
        <v xml:space="preserve"> </v>
      </c>
      <c r="ML42" s="65">
        <f t="shared" si="139"/>
        <v>0</v>
      </c>
      <c r="MM42" s="82" t="str">
        <f t="shared" si="140"/>
        <v xml:space="preserve"> </v>
      </c>
      <c r="MN42" s="185" t="str">
        <f t="shared" ref="MN42" si="385">IF(LX41+LX42+LX43=7.5,"ü","û")</f>
        <v>û</v>
      </c>
      <c r="MO42" s="207">
        <v>7</v>
      </c>
      <c r="MP42" s="226"/>
      <c r="MQ42" s="61" t="str">
        <f>IF(MS42=0," ",VLOOKUP(MS42,PROTOKOL!$A:$F,6))</f>
        <v xml:space="preserve"> </v>
      </c>
      <c r="MR42" s="62"/>
      <c r="MS42" s="62"/>
      <c r="MT42" s="62"/>
      <c r="MU42" s="63" t="str">
        <f>IF(MS42=0," ",(VLOOKUP(MS42,PROTOKOL!$A$1:$E$28,2))*MT42)</f>
        <v xml:space="preserve"> </v>
      </c>
      <c r="MV42" s="64" t="str">
        <f t="shared" si="52"/>
        <v xml:space="preserve"> </v>
      </c>
      <c r="MW42" s="65" t="str">
        <f>IF(MS42=0," ",VLOOKUP(MS42,PROTOKOL!$A:$E,5,))</f>
        <v xml:space="preserve"> </v>
      </c>
      <c r="MX42" s="65"/>
      <c r="MY42" s="82" t="str">
        <f t="shared" si="142"/>
        <v xml:space="preserve"> </v>
      </c>
      <c r="MZ42" s="61" t="str">
        <f>IF(NB42=0," ",VLOOKUP(NB42,PROTOKOL!$A:$F,6))</f>
        <v xml:space="preserve"> </v>
      </c>
      <c r="NA42" s="66"/>
      <c r="NB42" s="66"/>
      <c r="NC42" s="62"/>
      <c r="ND42" s="63" t="str">
        <f>IF(NB42=0," ",(VLOOKUP(NB42,PROTOKOL!$A$1:$E$28,2))*NC42)</f>
        <v xml:space="preserve"> </v>
      </c>
      <c r="NE42" s="64" t="str">
        <f t="shared" si="53"/>
        <v xml:space="preserve"> </v>
      </c>
      <c r="NF42" s="65" t="str">
        <f>IF(NB42=0," ",VLOOKUP(NB42,PROTOKOL!$A:$E,5,))</f>
        <v xml:space="preserve"> </v>
      </c>
      <c r="NG42" s="82" t="str">
        <f t="shared" si="143"/>
        <v xml:space="preserve"> </v>
      </c>
      <c r="NH42" s="65">
        <f t="shared" si="144"/>
        <v>0</v>
      </c>
      <c r="NI42" s="82" t="str">
        <f t="shared" si="145"/>
        <v xml:space="preserve"> </v>
      </c>
      <c r="NJ42" s="185" t="str">
        <f t="shared" ref="NJ42" si="386">IF(MT41+MT42+MT43=7.5,"ü","û")</f>
        <v>û</v>
      </c>
      <c r="NK42" s="207">
        <v>7</v>
      </c>
      <c r="NL42" s="226"/>
      <c r="NM42" s="61" t="str">
        <f>IF(NO42=0," ",VLOOKUP(NO42,PROTOKOL!$A:$F,6))</f>
        <v xml:space="preserve"> </v>
      </c>
      <c r="NN42" s="62"/>
      <c r="NO42" s="62"/>
      <c r="NP42" s="62"/>
      <c r="NQ42" s="63" t="str">
        <f>IF(NO42=0," ",(VLOOKUP(NO42,PROTOKOL!$A$1:$E$28,2))*NP42)</f>
        <v xml:space="preserve"> </v>
      </c>
      <c r="NR42" s="64" t="str">
        <f t="shared" si="54"/>
        <v xml:space="preserve"> </v>
      </c>
      <c r="NS42" s="65" t="str">
        <f>IF(NO42=0," ",VLOOKUP(NO42,PROTOKOL!$A:$E,5,))</f>
        <v xml:space="preserve"> </v>
      </c>
      <c r="NT42" s="65"/>
      <c r="NU42" s="82" t="str">
        <f t="shared" si="147"/>
        <v xml:space="preserve"> </v>
      </c>
      <c r="NV42" s="61" t="str">
        <f>IF(NX42=0," ",VLOOKUP(NX42,PROTOKOL!$A:$F,6))</f>
        <v xml:space="preserve"> </v>
      </c>
      <c r="NW42" s="66"/>
      <c r="NX42" s="66"/>
      <c r="NY42" s="62"/>
      <c r="NZ42" s="63" t="str">
        <f>IF(NX42=0," ",(VLOOKUP(NX42,PROTOKOL!$A$1:$E$28,2))*NY42)</f>
        <v xml:space="preserve"> </v>
      </c>
      <c r="OA42" s="64" t="str">
        <f t="shared" si="55"/>
        <v xml:space="preserve"> </v>
      </c>
      <c r="OB42" s="65" t="str">
        <f>IF(NX42=0," ",VLOOKUP(NX42,PROTOKOL!$A:$E,5,))</f>
        <v xml:space="preserve"> </v>
      </c>
      <c r="OC42" s="82" t="str">
        <f t="shared" si="148"/>
        <v xml:space="preserve"> </v>
      </c>
      <c r="OD42" s="65">
        <f t="shared" si="149"/>
        <v>0</v>
      </c>
      <c r="OE42" s="82" t="str">
        <f t="shared" si="150"/>
        <v xml:space="preserve"> </v>
      </c>
      <c r="OF42" s="185" t="str">
        <f t="shared" ref="OF42" si="387">IF(NP41+NP42+NP43=7.5,"ü","û")</f>
        <v>û</v>
      </c>
      <c r="OG42" s="207">
        <v>7</v>
      </c>
      <c r="OH42" s="226"/>
      <c r="OI42" s="61" t="str">
        <f>IF(OK42=0," ",VLOOKUP(OK42,PROTOKOL!$A:$F,6))</f>
        <v xml:space="preserve"> </v>
      </c>
      <c r="OJ42" s="62"/>
      <c r="OK42" s="62"/>
      <c r="OL42" s="62"/>
      <c r="OM42" s="63" t="str">
        <f>IF(OK42=0," ",(VLOOKUP(OK42,PROTOKOL!$A$1:$E$28,2))*OL42)</f>
        <v xml:space="preserve"> </v>
      </c>
      <c r="ON42" s="64" t="str">
        <f t="shared" si="56"/>
        <v xml:space="preserve"> </v>
      </c>
      <c r="OO42" s="65" t="str">
        <f>IF(OK42=0," ",VLOOKUP(OK42,PROTOKOL!$A:$E,5,))</f>
        <v xml:space="preserve"> </v>
      </c>
      <c r="OP42" s="65"/>
      <c r="OQ42" s="82" t="str">
        <f t="shared" si="152"/>
        <v xml:space="preserve"> </v>
      </c>
      <c r="OR42" s="61" t="str">
        <f>IF(OT42=0," ",VLOOKUP(OT42,PROTOKOL!$A:$F,6))</f>
        <v xml:space="preserve"> </v>
      </c>
      <c r="OS42" s="66"/>
      <c r="OT42" s="66"/>
      <c r="OU42" s="62"/>
      <c r="OV42" s="63" t="str">
        <f>IF(OT42=0," ",(VLOOKUP(OT42,PROTOKOL!$A$1:$E$28,2))*OU42)</f>
        <v xml:space="preserve"> </v>
      </c>
      <c r="OW42" s="64" t="str">
        <f t="shared" si="57"/>
        <v xml:space="preserve"> </v>
      </c>
      <c r="OX42" s="65" t="str">
        <f>IF(OT42=0," ",VLOOKUP(OT42,PROTOKOL!$A:$E,5,))</f>
        <v xml:space="preserve"> </v>
      </c>
      <c r="OY42" s="82" t="str">
        <f t="shared" si="153"/>
        <v xml:space="preserve"> </v>
      </c>
      <c r="OZ42" s="65">
        <f t="shared" si="154"/>
        <v>0</v>
      </c>
      <c r="PA42" s="82" t="str">
        <f t="shared" si="155"/>
        <v xml:space="preserve"> </v>
      </c>
      <c r="PB42" s="185" t="str">
        <f t="shared" ref="PB42" si="388">IF(OL41+OL42+OL43=7.5,"ü","û")</f>
        <v>û</v>
      </c>
      <c r="PC42" s="207">
        <v>7</v>
      </c>
      <c r="PD42" s="226"/>
      <c r="PE42" s="61" t="str">
        <f>IF(PG42=0," ",VLOOKUP(PG42,PROTOKOL!$A:$F,6))</f>
        <v xml:space="preserve"> </v>
      </c>
      <c r="PF42" s="62"/>
      <c r="PG42" s="62"/>
      <c r="PH42" s="62"/>
      <c r="PI42" s="63" t="str">
        <f>IF(PG42=0," ",(VLOOKUP(PG42,PROTOKOL!$A$1:$E$28,2))*PH42)</f>
        <v xml:space="preserve"> </v>
      </c>
      <c r="PJ42" s="64" t="str">
        <f t="shared" si="58"/>
        <v xml:space="preserve"> </v>
      </c>
      <c r="PK42" s="65" t="str">
        <f>IF(PG42=0," ",VLOOKUP(PG42,PROTOKOL!$A:$E,5,))</f>
        <v xml:space="preserve"> </v>
      </c>
      <c r="PL42" s="65"/>
      <c r="PM42" s="82" t="str">
        <f t="shared" si="157"/>
        <v xml:space="preserve"> </v>
      </c>
      <c r="PN42" s="61" t="str">
        <f>IF(PP42=0," ",VLOOKUP(PP42,PROTOKOL!$A:$F,6))</f>
        <v xml:space="preserve"> </v>
      </c>
      <c r="PO42" s="66"/>
      <c r="PP42" s="66"/>
      <c r="PQ42" s="62"/>
      <c r="PR42" s="63" t="str">
        <f>IF(PP42=0," ",(VLOOKUP(PP42,PROTOKOL!$A$1:$E$28,2))*PQ42)</f>
        <v xml:space="preserve"> </v>
      </c>
      <c r="PS42" s="64" t="str">
        <f t="shared" si="59"/>
        <v xml:space="preserve"> </v>
      </c>
      <c r="PT42" s="65" t="str">
        <f>IF(PP42=0," ",VLOOKUP(PP42,PROTOKOL!$A:$E,5,))</f>
        <v xml:space="preserve"> </v>
      </c>
      <c r="PU42" s="82" t="str">
        <f t="shared" si="158"/>
        <v xml:space="preserve"> </v>
      </c>
      <c r="PV42" s="65">
        <f t="shared" si="159"/>
        <v>0</v>
      </c>
      <c r="PW42" s="82" t="str">
        <f t="shared" si="160"/>
        <v xml:space="preserve"> </v>
      </c>
      <c r="PX42" s="185" t="str">
        <f t="shared" ref="PX42" si="389">IF(PH41+PH42+PH43=7.5,"ü","û")</f>
        <v>û</v>
      </c>
      <c r="PY42" s="207">
        <v>7</v>
      </c>
      <c r="PZ42" s="226"/>
      <c r="QA42" s="61" t="str">
        <f>IF(QC42=0," ",VLOOKUP(QC42,PROTOKOL!$A:$F,6))</f>
        <v xml:space="preserve"> </v>
      </c>
      <c r="QB42" s="62"/>
      <c r="QC42" s="62"/>
      <c r="QD42" s="62"/>
      <c r="QE42" s="63" t="str">
        <f>IF(QC42=0," ",(VLOOKUP(QC42,PROTOKOL!$A$1:$E$28,2))*QD42)</f>
        <v xml:space="preserve"> </v>
      </c>
      <c r="QF42" s="64" t="str">
        <f t="shared" si="60"/>
        <v xml:space="preserve"> </v>
      </c>
      <c r="QG42" s="65" t="str">
        <f>IF(QC42=0," ",VLOOKUP(QC42,PROTOKOL!$A:$E,5,))</f>
        <v xml:space="preserve"> </v>
      </c>
      <c r="QH42" s="65"/>
      <c r="QI42" s="82" t="str">
        <f t="shared" si="162"/>
        <v xml:space="preserve"> </v>
      </c>
      <c r="QJ42" s="61" t="str">
        <f>IF(QL42=0," ",VLOOKUP(QL42,PROTOKOL!$A:$F,6))</f>
        <v xml:space="preserve"> </v>
      </c>
      <c r="QK42" s="66"/>
      <c r="QL42" s="66"/>
      <c r="QM42" s="62"/>
      <c r="QN42" s="63" t="str">
        <f>IF(QL42=0," ",(VLOOKUP(QL42,PROTOKOL!$A$1:$E$28,2))*QM42)</f>
        <v xml:space="preserve"> </v>
      </c>
      <c r="QO42" s="64" t="str">
        <f t="shared" si="61"/>
        <v xml:space="preserve"> </v>
      </c>
      <c r="QP42" s="65" t="str">
        <f>IF(QL42=0," ",VLOOKUP(QL42,PROTOKOL!$A:$E,5,))</f>
        <v xml:space="preserve"> </v>
      </c>
      <c r="QQ42" s="82" t="str">
        <f t="shared" si="163"/>
        <v xml:space="preserve"> </v>
      </c>
      <c r="QR42" s="65">
        <f t="shared" si="164"/>
        <v>0</v>
      </c>
      <c r="QS42" s="82" t="str">
        <f t="shared" si="165"/>
        <v xml:space="preserve"> </v>
      </c>
      <c r="QT42" s="185" t="str">
        <f t="shared" ref="QT42" si="390">IF(QD41+QD42+QD43=7.5,"ü","û")</f>
        <v>û</v>
      </c>
      <c r="QU42" s="207">
        <v>7</v>
      </c>
      <c r="QV42" s="226"/>
      <c r="QW42" s="61" t="str">
        <f>IF(QY42=0," ",VLOOKUP(QY42,PROTOKOL!$A:$F,6))</f>
        <v xml:space="preserve"> </v>
      </c>
      <c r="QX42" s="62"/>
      <c r="QY42" s="62"/>
      <c r="QZ42" s="62"/>
      <c r="RA42" s="63" t="str">
        <f>IF(QY42=0," ",(VLOOKUP(QY42,PROTOKOL!$A$1:$E$28,2))*QZ42)</f>
        <v xml:space="preserve"> </v>
      </c>
      <c r="RB42" s="64" t="str">
        <f t="shared" si="62"/>
        <v xml:space="preserve"> </v>
      </c>
      <c r="RC42" s="65" t="str">
        <f>IF(QY42=0," ",VLOOKUP(QY42,PROTOKOL!$A:$E,5,))</f>
        <v xml:space="preserve"> </v>
      </c>
      <c r="RD42" s="65"/>
      <c r="RE42" s="82" t="str">
        <f t="shared" si="167"/>
        <v xml:space="preserve"> </v>
      </c>
      <c r="RF42" s="61" t="str">
        <f>IF(RH42=0," ",VLOOKUP(RH42,PROTOKOL!$A:$F,6))</f>
        <v xml:space="preserve"> </v>
      </c>
      <c r="RG42" s="66"/>
      <c r="RH42" s="66"/>
      <c r="RI42" s="62"/>
      <c r="RJ42" s="63" t="str">
        <f>IF(RH42=0," ",(VLOOKUP(RH42,PROTOKOL!$A$1:$E$28,2))*RI42)</f>
        <v xml:space="preserve"> </v>
      </c>
      <c r="RK42" s="64" t="str">
        <f t="shared" si="63"/>
        <v xml:space="preserve"> </v>
      </c>
      <c r="RL42" s="65" t="str">
        <f>IF(RH42=0," ",VLOOKUP(RH42,PROTOKOL!$A:$E,5,))</f>
        <v xml:space="preserve"> </v>
      </c>
      <c r="RM42" s="82" t="str">
        <f t="shared" si="168"/>
        <v xml:space="preserve"> </v>
      </c>
      <c r="RN42" s="65">
        <f t="shared" si="169"/>
        <v>0</v>
      </c>
      <c r="RO42" s="82" t="str">
        <f t="shared" si="170"/>
        <v xml:space="preserve"> </v>
      </c>
      <c r="RP42" s="185" t="str">
        <f t="shared" ref="RP42" si="391">IF(QZ41+QZ42+QZ43=7.5,"ü","û")</f>
        <v>û</v>
      </c>
    </row>
    <row r="43" spans="1:484" ht="14.4" thickBot="1">
      <c r="A43" s="209">
        <v>7</v>
      </c>
      <c r="B43" s="226"/>
      <c r="C43" s="61" t="str">
        <f>IF(E43=0," ",VLOOKUP(E43,PROTOKOL!$A:$F,6))</f>
        <v xml:space="preserve"> </v>
      </c>
      <c r="D43" s="62"/>
      <c r="E43" s="62"/>
      <c r="F43" s="62"/>
      <c r="G43" s="63" t="str">
        <f>IF(E43=0," ",(VLOOKUP(E43,PROTOKOL!$A$1:$E$28,2))*F43)</f>
        <v xml:space="preserve"> </v>
      </c>
      <c r="H43" s="64" t="str">
        <f t="shared" si="20"/>
        <v xml:space="preserve"> </v>
      </c>
      <c r="I43" s="65" t="str">
        <f>IF(E43=0," ",VLOOKUP(E43,PROTOKOL!$A:$E,5,))</f>
        <v xml:space="preserve"> </v>
      </c>
      <c r="J43" s="65"/>
      <c r="K43" s="82" t="str">
        <f t="shared" si="64"/>
        <v xml:space="preserve"> </v>
      </c>
      <c r="L43" s="61" t="str">
        <f>IF(N43=0," ",VLOOKUP(N43,PROTOKOL!$A:$F,6))</f>
        <v xml:space="preserve"> </v>
      </c>
      <c r="M43" s="66"/>
      <c r="N43" s="66"/>
      <c r="O43" s="62"/>
      <c r="P43" s="63" t="str">
        <f>IF(N43=0," ",(VLOOKUP(N43,PROTOKOL!$A$1:$E$28,2))*O43)</f>
        <v xml:space="preserve"> </v>
      </c>
      <c r="Q43" s="64" t="str">
        <f t="shared" si="21"/>
        <v xml:space="preserve"> </v>
      </c>
      <c r="R43" s="65" t="str">
        <f>IF(N43=0," ",VLOOKUP(N43,PROTOKOL!$A:$E,5,))</f>
        <v xml:space="preserve"> </v>
      </c>
      <c r="S43" s="82" t="str">
        <f t="shared" si="65"/>
        <v xml:space="preserve"> </v>
      </c>
      <c r="T43" s="65">
        <f t="shared" si="66"/>
        <v>0</v>
      </c>
      <c r="U43" s="82" t="str">
        <f t="shared" si="67"/>
        <v xml:space="preserve"> </v>
      </c>
      <c r="V43" s="117"/>
      <c r="W43" s="207">
        <v>7</v>
      </c>
      <c r="X43" s="226"/>
      <c r="Y43" s="61" t="str">
        <f>IF(AA43=0," ",VLOOKUP(AA43,PROTOKOL!$A:$F,6))</f>
        <v xml:space="preserve"> </v>
      </c>
      <c r="Z43" s="62"/>
      <c r="AA43" s="62"/>
      <c r="AB43" s="62"/>
      <c r="AC43" s="63" t="str">
        <f>IF(AA43=0," ",(VLOOKUP(AA43,PROTOKOL!$A$1:$E$28,2))*AB43)</f>
        <v xml:space="preserve"> </v>
      </c>
      <c r="AD43" s="64" t="str">
        <f t="shared" si="22"/>
        <v xml:space="preserve"> </v>
      </c>
      <c r="AE43" s="65" t="str">
        <f>IF(AA43=0," ",VLOOKUP(AA43,PROTOKOL!$A:$E,5,))</f>
        <v xml:space="preserve"> </v>
      </c>
      <c r="AF43" s="65"/>
      <c r="AG43" s="82" t="str">
        <f t="shared" si="68"/>
        <v xml:space="preserve"> </v>
      </c>
      <c r="AH43" s="61" t="str">
        <f>IF(AJ43=0," ",VLOOKUP(AJ43,PROTOKOL!$A:$F,6))</f>
        <v xml:space="preserve"> </v>
      </c>
      <c r="AI43" s="66"/>
      <c r="AJ43" s="66"/>
      <c r="AK43" s="62"/>
      <c r="AL43" s="63" t="str">
        <f>IF(AJ43=0," ",(VLOOKUP(AJ43,PROTOKOL!$A$1:$E$28,2))*AK43)</f>
        <v xml:space="preserve"> </v>
      </c>
      <c r="AM43" s="64" t="str">
        <f t="shared" si="23"/>
        <v xml:space="preserve"> </v>
      </c>
      <c r="AN43" s="65" t="str">
        <f>IF(AJ43=0," ",VLOOKUP(AJ43,PROTOKOL!$A:$E,5,))</f>
        <v xml:space="preserve"> </v>
      </c>
      <c r="AO43" s="82" t="str">
        <f t="shared" si="69"/>
        <v xml:space="preserve"> </v>
      </c>
      <c r="AP43" s="65">
        <f t="shared" si="70"/>
        <v>0</v>
      </c>
      <c r="AQ43" s="82" t="str">
        <f t="shared" si="71"/>
        <v xml:space="preserve"> </v>
      </c>
      <c r="AR43" s="117"/>
      <c r="AS43" s="207">
        <v>7</v>
      </c>
      <c r="AT43" s="226"/>
      <c r="AU43" s="61" t="str">
        <f>IF(AW43=0," ",VLOOKUP(AW43,PROTOKOL!$A:$F,6))</f>
        <v xml:space="preserve"> </v>
      </c>
      <c r="AV43" s="62"/>
      <c r="AW43" s="62"/>
      <c r="AX43" s="62"/>
      <c r="AY43" s="63" t="str">
        <f>IF(AW43=0," ",(VLOOKUP(AW43,PROTOKOL!$A$1:$E$28,2))*AX43)</f>
        <v xml:space="preserve"> </v>
      </c>
      <c r="AZ43" s="64" t="str">
        <f t="shared" si="24"/>
        <v xml:space="preserve"> </v>
      </c>
      <c r="BA43" s="65" t="str">
        <f>IF(AW43=0," ",VLOOKUP(AW43,PROTOKOL!$A:$E,5,))</f>
        <v xml:space="preserve"> </v>
      </c>
      <c r="BB43" s="65"/>
      <c r="BC43" s="82" t="str">
        <f t="shared" si="72"/>
        <v xml:space="preserve"> </v>
      </c>
      <c r="BD43" s="61" t="str">
        <f>IF(BF43=0," ",VLOOKUP(BF43,PROTOKOL!$A:$F,6))</f>
        <v xml:space="preserve"> </v>
      </c>
      <c r="BE43" s="66"/>
      <c r="BF43" s="66"/>
      <c r="BG43" s="62"/>
      <c r="BH43" s="63" t="str">
        <f>IF(BF43=0," ",(VLOOKUP(BF43,PROTOKOL!$A$1:$E$28,2))*BG43)</f>
        <v xml:space="preserve"> </v>
      </c>
      <c r="BI43" s="64" t="str">
        <f t="shared" si="25"/>
        <v xml:space="preserve"> </v>
      </c>
      <c r="BJ43" s="65" t="str">
        <f>IF(BF43=0," ",VLOOKUP(BF43,PROTOKOL!$A:$E,5,))</f>
        <v xml:space="preserve"> </v>
      </c>
      <c r="BK43" s="82" t="str">
        <f t="shared" si="73"/>
        <v xml:space="preserve"> </v>
      </c>
      <c r="BL43" s="65">
        <f t="shared" si="74"/>
        <v>0</v>
      </c>
      <c r="BM43" s="82" t="str">
        <f t="shared" si="75"/>
        <v xml:space="preserve"> </v>
      </c>
      <c r="BN43" s="117"/>
      <c r="BO43" s="207">
        <v>7</v>
      </c>
      <c r="BP43" s="226"/>
      <c r="BQ43" s="61" t="str">
        <f>IF(BS43=0," ",VLOOKUP(BS43,PROTOKOL!$A:$F,6))</f>
        <v xml:space="preserve"> </v>
      </c>
      <c r="BR43" s="62"/>
      <c r="BS43" s="62"/>
      <c r="BT43" s="62"/>
      <c r="BU43" s="63" t="str">
        <f>IF(BS43=0," ",(VLOOKUP(BS43,PROTOKOL!$A$1:$E$28,2))*BT43)</f>
        <v xml:space="preserve"> </v>
      </c>
      <c r="BV43" s="64" t="str">
        <f t="shared" si="26"/>
        <v xml:space="preserve"> </v>
      </c>
      <c r="BW43" s="65" t="str">
        <f>IF(BS43=0," ",VLOOKUP(BS43,PROTOKOL!$A:$E,5,))</f>
        <v xml:space="preserve"> </v>
      </c>
      <c r="BX43" s="65"/>
      <c r="BY43" s="82" t="str">
        <f t="shared" si="77"/>
        <v xml:space="preserve"> </v>
      </c>
      <c r="BZ43" s="61" t="str">
        <f>IF(CB43=0," ",VLOOKUP(CB43,PROTOKOL!$A:$F,6))</f>
        <v xml:space="preserve"> </v>
      </c>
      <c r="CA43" s="66"/>
      <c r="CB43" s="66"/>
      <c r="CC43" s="62"/>
      <c r="CD43" s="63" t="str">
        <f>IF(CB43=0," ",(VLOOKUP(CB43,PROTOKOL!$A$1:$E$28,2))*CC43)</f>
        <v xml:space="preserve"> </v>
      </c>
      <c r="CE43" s="64" t="str">
        <f t="shared" si="27"/>
        <v xml:space="preserve"> </v>
      </c>
      <c r="CF43" s="65" t="str">
        <f>IF(CB43=0," ",VLOOKUP(CB43,PROTOKOL!$A:$E,5,))</f>
        <v xml:space="preserve"> </v>
      </c>
      <c r="CG43" s="82" t="str">
        <f t="shared" si="78"/>
        <v xml:space="preserve"> </v>
      </c>
      <c r="CH43" s="65">
        <f t="shared" si="79"/>
        <v>0</v>
      </c>
      <c r="CI43" s="82" t="str">
        <f t="shared" si="80"/>
        <v xml:space="preserve"> </v>
      </c>
      <c r="CJ43" s="117"/>
      <c r="CK43" s="207">
        <v>7</v>
      </c>
      <c r="CL43" s="226"/>
      <c r="CM43" s="61" t="str">
        <f>IF(CO43=0," ",VLOOKUP(CO43,PROTOKOL!$A:$F,6))</f>
        <v xml:space="preserve"> </v>
      </c>
      <c r="CN43" s="62"/>
      <c r="CO43" s="62"/>
      <c r="CP43" s="62"/>
      <c r="CQ43" s="63" t="str">
        <f>IF(CO43=0," ",(VLOOKUP(CO43,PROTOKOL!$A$1:$E$28,2))*CP43)</f>
        <v xml:space="preserve"> </v>
      </c>
      <c r="CR43" s="64" t="str">
        <f t="shared" si="28"/>
        <v xml:space="preserve"> </v>
      </c>
      <c r="CS43" s="65" t="str">
        <f>IF(CO43=0," ",VLOOKUP(CO43,PROTOKOL!$A:$E,5,))</f>
        <v xml:space="preserve"> </v>
      </c>
      <c r="CT43" s="65"/>
      <c r="CU43" s="82" t="str">
        <f t="shared" si="82"/>
        <v xml:space="preserve"> </v>
      </c>
      <c r="CV43" s="61" t="str">
        <f>IF(CX43=0," ",VLOOKUP(CX43,PROTOKOL!$A:$F,6))</f>
        <v xml:space="preserve"> </v>
      </c>
      <c r="CW43" s="66"/>
      <c r="CX43" s="66"/>
      <c r="CY43" s="62"/>
      <c r="CZ43" s="63" t="str">
        <f>IF(CX43=0," ",(VLOOKUP(CX43,PROTOKOL!$A$1:$E$28,2))*CY43)</f>
        <v xml:space="preserve"> </v>
      </c>
      <c r="DA43" s="64" t="str">
        <f t="shared" si="29"/>
        <v xml:space="preserve"> </v>
      </c>
      <c r="DB43" s="65" t="str">
        <f>IF(CX43=0," ",VLOOKUP(CX43,PROTOKOL!$A:$E,5,))</f>
        <v xml:space="preserve"> </v>
      </c>
      <c r="DC43" s="82" t="str">
        <f t="shared" si="83"/>
        <v xml:space="preserve"> </v>
      </c>
      <c r="DD43" s="65">
        <f t="shared" si="84"/>
        <v>0</v>
      </c>
      <c r="DE43" s="82" t="str">
        <f t="shared" si="85"/>
        <v xml:space="preserve"> </v>
      </c>
      <c r="DF43" s="117"/>
      <c r="DG43" s="207">
        <v>7</v>
      </c>
      <c r="DH43" s="226"/>
      <c r="DI43" s="61" t="str">
        <f>IF(DK43=0," ",VLOOKUP(DK43,PROTOKOL!$A:$F,6))</f>
        <v xml:space="preserve"> </v>
      </c>
      <c r="DJ43" s="62"/>
      <c r="DK43" s="62"/>
      <c r="DL43" s="62"/>
      <c r="DM43" s="63" t="str">
        <f>IF(DK43=0," ",(VLOOKUP(DK43,PROTOKOL!$A$1:$E$28,2))*DL43)</f>
        <v xml:space="preserve"> </v>
      </c>
      <c r="DN43" s="64" t="str">
        <f t="shared" si="30"/>
        <v xml:space="preserve"> </v>
      </c>
      <c r="DO43" s="65" t="str">
        <f>IF(DK43=0," ",VLOOKUP(DK43,PROTOKOL!$A:$E,5,))</f>
        <v xml:space="preserve"> </v>
      </c>
      <c r="DP43" s="65"/>
      <c r="DQ43" s="82" t="str">
        <f t="shared" si="87"/>
        <v xml:space="preserve"> </v>
      </c>
      <c r="DR43" s="61" t="str">
        <f>IF(DT43=0," ",VLOOKUP(DT43,PROTOKOL!$A:$F,6))</f>
        <v xml:space="preserve"> </v>
      </c>
      <c r="DS43" s="66"/>
      <c r="DT43" s="66"/>
      <c r="DU43" s="62"/>
      <c r="DV43" s="63" t="str">
        <f>IF(DT43=0," ",(VLOOKUP(DT43,PROTOKOL!$A$1:$E$28,2))*DU43)</f>
        <v xml:space="preserve"> </v>
      </c>
      <c r="DW43" s="64" t="str">
        <f t="shared" si="31"/>
        <v xml:space="preserve"> </v>
      </c>
      <c r="DX43" s="65" t="str">
        <f>IF(DT43=0," ",VLOOKUP(DT43,PROTOKOL!$A:$E,5,))</f>
        <v xml:space="preserve"> </v>
      </c>
      <c r="DY43" s="82" t="str">
        <f t="shared" si="88"/>
        <v xml:space="preserve"> </v>
      </c>
      <c r="DZ43" s="65">
        <f t="shared" si="89"/>
        <v>0</v>
      </c>
      <c r="EA43" s="82" t="str">
        <f t="shared" si="90"/>
        <v xml:space="preserve"> </v>
      </c>
      <c r="EB43" s="117"/>
      <c r="EC43" s="207">
        <v>7</v>
      </c>
      <c r="ED43" s="226"/>
      <c r="EE43" s="61" t="str">
        <f>IF(EG43=0," ",VLOOKUP(EG43,PROTOKOL!$A:$F,6))</f>
        <v xml:space="preserve"> </v>
      </c>
      <c r="EF43" s="62"/>
      <c r="EG43" s="62"/>
      <c r="EH43" s="62"/>
      <c r="EI43" s="63" t="str">
        <f>IF(EG43=0," ",(VLOOKUP(EG43,PROTOKOL!$A$1:$E$28,2))*EH43)</f>
        <v xml:space="preserve"> </v>
      </c>
      <c r="EJ43" s="64" t="str">
        <f t="shared" si="32"/>
        <v xml:space="preserve"> </v>
      </c>
      <c r="EK43" s="65" t="str">
        <f>IF(EG43=0," ",VLOOKUP(EG43,PROTOKOL!$A:$E,5,))</f>
        <v xml:space="preserve"> </v>
      </c>
      <c r="EL43" s="65"/>
      <c r="EM43" s="82" t="str">
        <f t="shared" si="92"/>
        <v xml:space="preserve"> </v>
      </c>
      <c r="EN43" s="61" t="str">
        <f>IF(EP43=0," ",VLOOKUP(EP43,PROTOKOL!$A:$F,6))</f>
        <v xml:space="preserve"> </v>
      </c>
      <c r="EO43" s="66"/>
      <c r="EP43" s="66"/>
      <c r="EQ43" s="62"/>
      <c r="ER43" s="63" t="str">
        <f>IF(EP43=0," ",(VLOOKUP(EP43,PROTOKOL!$A$1:$E$28,2))*EQ43)</f>
        <v xml:space="preserve"> </v>
      </c>
      <c r="ES43" s="64" t="str">
        <f t="shared" si="33"/>
        <v xml:space="preserve"> </v>
      </c>
      <c r="ET43" s="65" t="str">
        <f>IF(EP43=0," ",VLOOKUP(EP43,PROTOKOL!$A:$E,5,))</f>
        <v xml:space="preserve"> </v>
      </c>
      <c r="EU43" s="82" t="str">
        <f t="shared" si="93"/>
        <v xml:space="preserve"> </v>
      </c>
      <c r="EV43" s="65">
        <f t="shared" si="94"/>
        <v>0</v>
      </c>
      <c r="EW43" s="82" t="str">
        <f t="shared" si="95"/>
        <v xml:space="preserve"> </v>
      </c>
      <c r="EX43" s="117"/>
      <c r="EY43" s="207">
        <v>7</v>
      </c>
      <c r="EZ43" s="226"/>
      <c r="FA43" s="61" t="str">
        <f>IF(FC43=0," ",VLOOKUP(FC43,PROTOKOL!$A:$F,6))</f>
        <v xml:space="preserve"> </v>
      </c>
      <c r="FB43" s="62"/>
      <c r="FC43" s="62"/>
      <c r="FD43" s="62"/>
      <c r="FE43" s="63" t="str">
        <f>IF(FC43=0," ",(VLOOKUP(FC43,PROTOKOL!$A$1:$E$28,2))*FD43)</f>
        <v xml:space="preserve"> </v>
      </c>
      <c r="FF43" s="64" t="str">
        <f t="shared" si="34"/>
        <v xml:space="preserve"> </v>
      </c>
      <c r="FG43" s="65" t="str">
        <f>IF(FC43=0," ",VLOOKUP(FC43,PROTOKOL!$A:$E,5,))</f>
        <v xml:space="preserve"> </v>
      </c>
      <c r="FH43" s="65"/>
      <c r="FI43" s="82" t="str">
        <f t="shared" si="97"/>
        <v xml:space="preserve"> </v>
      </c>
      <c r="FJ43" s="61" t="str">
        <f>IF(FL43=0," ",VLOOKUP(FL43,PROTOKOL!$A:$F,6))</f>
        <v xml:space="preserve"> </v>
      </c>
      <c r="FK43" s="66"/>
      <c r="FL43" s="66"/>
      <c r="FM43" s="62"/>
      <c r="FN43" s="63" t="str">
        <f>IF(FL43=0," ",(VLOOKUP(FL43,PROTOKOL!$A$1:$E$28,2))*FM43)</f>
        <v xml:space="preserve"> </v>
      </c>
      <c r="FO43" s="64" t="str">
        <f t="shared" si="35"/>
        <v xml:space="preserve"> </v>
      </c>
      <c r="FP43" s="65" t="str">
        <f>IF(FL43=0," ",VLOOKUP(FL43,PROTOKOL!$A:$E,5,))</f>
        <v xml:space="preserve"> </v>
      </c>
      <c r="FQ43" s="82" t="str">
        <f t="shared" si="98"/>
        <v xml:space="preserve"> </v>
      </c>
      <c r="FR43" s="65">
        <f t="shared" si="99"/>
        <v>0</v>
      </c>
      <c r="FS43" s="82" t="str">
        <f t="shared" si="100"/>
        <v xml:space="preserve"> </v>
      </c>
      <c r="FT43" s="117"/>
      <c r="FU43" s="207">
        <v>7</v>
      </c>
      <c r="FV43" s="226"/>
      <c r="FW43" s="61" t="str">
        <f>IF(FY43=0," ",VLOOKUP(FY43,PROTOKOL!$A:$F,6))</f>
        <v xml:space="preserve"> </v>
      </c>
      <c r="FX43" s="62"/>
      <c r="FY43" s="62"/>
      <c r="FZ43" s="62"/>
      <c r="GA43" s="63" t="str">
        <f>IF(FY43=0," ",(VLOOKUP(FY43,PROTOKOL!$A$1:$E$28,2))*FZ43)</f>
        <v xml:space="preserve"> </v>
      </c>
      <c r="GB43" s="64" t="str">
        <f t="shared" si="36"/>
        <v xml:space="preserve"> </v>
      </c>
      <c r="GC43" s="65" t="str">
        <f>IF(FY43=0," ",VLOOKUP(FY43,PROTOKOL!$A:$E,5,))</f>
        <v xml:space="preserve"> </v>
      </c>
      <c r="GD43" s="65"/>
      <c r="GE43" s="82" t="str">
        <f t="shared" si="102"/>
        <v xml:space="preserve"> </v>
      </c>
      <c r="GF43" s="61" t="str">
        <f>IF(GH43=0," ",VLOOKUP(GH43,PROTOKOL!$A:$F,6))</f>
        <v xml:space="preserve"> </v>
      </c>
      <c r="GG43" s="66"/>
      <c r="GH43" s="66"/>
      <c r="GI43" s="62"/>
      <c r="GJ43" s="63" t="str">
        <f>IF(GH43=0," ",(VLOOKUP(GH43,PROTOKOL!$A$1:$E$28,2))*GI43)</f>
        <v xml:space="preserve"> </v>
      </c>
      <c r="GK43" s="64" t="str">
        <f t="shared" si="37"/>
        <v xml:space="preserve"> </v>
      </c>
      <c r="GL43" s="65" t="str">
        <f>IF(GH43=0," ",VLOOKUP(GH43,PROTOKOL!$A:$E,5,))</f>
        <v xml:space="preserve"> </v>
      </c>
      <c r="GM43" s="82" t="str">
        <f t="shared" si="103"/>
        <v xml:space="preserve"> </v>
      </c>
      <c r="GN43" s="65">
        <f t="shared" si="104"/>
        <v>0</v>
      </c>
      <c r="GO43" s="82" t="str">
        <f t="shared" si="105"/>
        <v xml:space="preserve"> </v>
      </c>
      <c r="GP43" s="117"/>
      <c r="GQ43" s="207">
        <v>7</v>
      </c>
      <c r="GR43" s="226"/>
      <c r="GS43" s="61" t="str">
        <f>IF(GU43=0," ",VLOOKUP(GU43,PROTOKOL!$A:$F,6))</f>
        <v xml:space="preserve"> </v>
      </c>
      <c r="GT43" s="62"/>
      <c r="GU43" s="62"/>
      <c r="GV43" s="62"/>
      <c r="GW43" s="63" t="str">
        <f>IF(GU43=0," ",(VLOOKUP(GU43,PROTOKOL!$A$1:$E$28,2))*GV43)</f>
        <v xml:space="preserve"> </v>
      </c>
      <c r="GX43" s="64" t="str">
        <f t="shared" si="38"/>
        <v xml:space="preserve"> </v>
      </c>
      <c r="GY43" s="65" t="str">
        <f>IF(GU43=0," ",VLOOKUP(GU43,PROTOKOL!$A:$E,5,))</f>
        <v xml:space="preserve"> </v>
      </c>
      <c r="GZ43" s="65"/>
      <c r="HA43" s="82" t="str">
        <f t="shared" si="107"/>
        <v xml:space="preserve"> </v>
      </c>
      <c r="HB43" s="61" t="str">
        <f>IF(HD43=0," ",VLOOKUP(HD43,PROTOKOL!$A:$F,6))</f>
        <v xml:space="preserve"> </v>
      </c>
      <c r="HC43" s="66"/>
      <c r="HD43" s="66"/>
      <c r="HE43" s="62"/>
      <c r="HF43" s="63" t="str">
        <f>IF(HD43=0," ",(VLOOKUP(HD43,PROTOKOL!$A$1:$E$28,2))*HE43)</f>
        <v xml:space="preserve"> </v>
      </c>
      <c r="HG43" s="64" t="str">
        <f t="shared" si="39"/>
        <v xml:space="preserve"> </v>
      </c>
      <c r="HH43" s="65" t="str">
        <f>IF(HD43=0," ",VLOOKUP(HD43,PROTOKOL!$A:$E,5,))</f>
        <v xml:space="preserve"> </v>
      </c>
      <c r="HI43" s="82" t="str">
        <f t="shared" si="108"/>
        <v xml:space="preserve"> </v>
      </c>
      <c r="HJ43" s="65">
        <f t="shared" si="109"/>
        <v>0</v>
      </c>
      <c r="HK43" s="82" t="str">
        <f t="shared" si="110"/>
        <v xml:space="preserve"> </v>
      </c>
      <c r="HL43" s="117"/>
      <c r="HM43" s="207">
        <v>7</v>
      </c>
      <c r="HN43" s="226"/>
      <c r="HO43" s="61" t="str">
        <f>IF(HQ43=0," ",VLOOKUP(HQ43,PROTOKOL!$A:$F,6))</f>
        <v xml:space="preserve"> </v>
      </c>
      <c r="HP43" s="62"/>
      <c r="HQ43" s="62"/>
      <c r="HR43" s="62"/>
      <c r="HS43" s="63" t="str">
        <f>IF(HQ43=0," ",(VLOOKUP(HQ43,PROTOKOL!$A$1:$E$28,2))*HR43)</f>
        <v xml:space="preserve"> </v>
      </c>
      <c r="HT43" s="64" t="str">
        <f t="shared" si="40"/>
        <v xml:space="preserve"> </v>
      </c>
      <c r="HU43" s="65" t="str">
        <f>IF(HQ43=0," ",VLOOKUP(HQ43,PROTOKOL!$A:$E,5,))</f>
        <v xml:space="preserve"> </v>
      </c>
      <c r="HV43" s="65"/>
      <c r="HW43" s="82" t="str">
        <f t="shared" si="112"/>
        <v xml:space="preserve"> </v>
      </c>
      <c r="HX43" s="61" t="str">
        <f>IF(HZ43=0," ",VLOOKUP(HZ43,PROTOKOL!$A:$F,6))</f>
        <v xml:space="preserve"> </v>
      </c>
      <c r="HY43" s="66"/>
      <c r="HZ43" s="66"/>
      <c r="IA43" s="62"/>
      <c r="IB43" s="63" t="str">
        <f>IF(HZ43=0," ",(VLOOKUP(HZ43,PROTOKOL!$A$1:$E$28,2))*IA43)</f>
        <v xml:space="preserve"> </v>
      </c>
      <c r="IC43" s="64" t="str">
        <f t="shared" si="41"/>
        <v xml:space="preserve"> </v>
      </c>
      <c r="ID43" s="65" t="str">
        <f>IF(HZ43=0," ",VLOOKUP(HZ43,PROTOKOL!$A:$E,5,))</f>
        <v xml:space="preserve"> </v>
      </c>
      <c r="IE43" s="82" t="str">
        <f t="shared" si="113"/>
        <v xml:space="preserve"> </v>
      </c>
      <c r="IF43" s="65">
        <f t="shared" si="114"/>
        <v>0</v>
      </c>
      <c r="IG43" s="82" t="str">
        <f t="shared" si="115"/>
        <v xml:space="preserve"> </v>
      </c>
      <c r="IH43" s="117"/>
      <c r="II43" s="207">
        <v>7</v>
      </c>
      <c r="IJ43" s="226"/>
      <c r="IK43" s="61" t="str">
        <f>IF(IM43=0," ",VLOOKUP(IM43,PROTOKOL!$A:$F,6))</f>
        <v xml:space="preserve"> </v>
      </c>
      <c r="IL43" s="62"/>
      <c r="IM43" s="62"/>
      <c r="IN43" s="62"/>
      <c r="IO43" s="63" t="str">
        <f>IF(IM43=0," ",(VLOOKUP(IM43,PROTOKOL!$A$1:$E$28,2))*IN43)</f>
        <v xml:space="preserve"> </v>
      </c>
      <c r="IP43" s="64" t="str">
        <f t="shared" si="42"/>
        <v xml:space="preserve"> </v>
      </c>
      <c r="IQ43" s="65" t="str">
        <f>IF(IM43=0," ",VLOOKUP(IM43,PROTOKOL!$A:$E,5,))</f>
        <v xml:space="preserve"> </v>
      </c>
      <c r="IR43" s="65"/>
      <c r="IS43" s="82" t="str">
        <f t="shared" si="117"/>
        <v xml:space="preserve"> </v>
      </c>
      <c r="IT43" s="61" t="str">
        <f>IF(IV43=0," ",VLOOKUP(IV43,PROTOKOL!$A:$F,6))</f>
        <v xml:space="preserve"> </v>
      </c>
      <c r="IU43" s="66"/>
      <c r="IV43" s="66"/>
      <c r="IW43" s="62"/>
      <c r="IX43" s="63" t="str">
        <f>IF(IV43=0," ",(VLOOKUP(IV43,PROTOKOL!$A$1:$E$28,2))*IW43)</f>
        <v xml:space="preserve"> </v>
      </c>
      <c r="IY43" s="64" t="str">
        <f t="shared" si="43"/>
        <v xml:space="preserve"> </v>
      </c>
      <c r="IZ43" s="65" t="str">
        <f>IF(IV43=0," ",VLOOKUP(IV43,PROTOKOL!$A:$E,5,))</f>
        <v xml:space="preserve"> </v>
      </c>
      <c r="JA43" s="82" t="str">
        <f t="shared" si="118"/>
        <v xml:space="preserve"> </v>
      </c>
      <c r="JB43" s="65">
        <f t="shared" si="119"/>
        <v>0</v>
      </c>
      <c r="JC43" s="82" t="str">
        <f t="shared" si="120"/>
        <v xml:space="preserve"> </v>
      </c>
      <c r="JD43" s="117"/>
      <c r="JE43" s="207">
        <v>7</v>
      </c>
      <c r="JF43" s="226"/>
      <c r="JG43" s="61" t="str">
        <f>IF(JI43=0," ",VLOOKUP(JI43,PROTOKOL!$A:$F,6))</f>
        <v xml:space="preserve"> </v>
      </c>
      <c r="JH43" s="62"/>
      <c r="JI43" s="62"/>
      <c r="JJ43" s="62"/>
      <c r="JK43" s="63" t="str">
        <f>IF(JI43=0," ",(VLOOKUP(JI43,PROTOKOL!$A$1:$E$28,2))*JJ43)</f>
        <v xml:space="preserve"> </v>
      </c>
      <c r="JL43" s="64" t="str">
        <f t="shared" si="44"/>
        <v xml:space="preserve"> </v>
      </c>
      <c r="JM43" s="65" t="str">
        <f>IF(JI43=0," ",VLOOKUP(JI43,PROTOKOL!$A:$E,5,))</f>
        <v xml:space="preserve"> </v>
      </c>
      <c r="JN43" s="65"/>
      <c r="JO43" s="82" t="str">
        <f t="shared" si="122"/>
        <v xml:space="preserve"> </v>
      </c>
      <c r="JP43" s="61" t="str">
        <f>IF(JR43=0," ",VLOOKUP(JR43,PROTOKOL!$A:$F,6))</f>
        <v xml:space="preserve"> </v>
      </c>
      <c r="JQ43" s="66"/>
      <c r="JR43" s="66"/>
      <c r="JS43" s="62"/>
      <c r="JT43" s="63" t="str">
        <f>IF(JR43=0," ",(VLOOKUP(JR43,PROTOKOL!$A$1:$E$28,2))*JS43)</f>
        <v xml:space="preserve"> </v>
      </c>
      <c r="JU43" s="64" t="str">
        <f t="shared" si="45"/>
        <v xml:space="preserve"> </v>
      </c>
      <c r="JV43" s="65" t="str">
        <f>IF(JR43=0," ",VLOOKUP(JR43,PROTOKOL!$A:$E,5,))</f>
        <v xml:space="preserve"> </v>
      </c>
      <c r="JW43" s="82" t="str">
        <f t="shared" si="123"/>
        <v xml:space="preserve"> </v>
      </c>
      <c r="JX43" s="65">
        <f t="shared" si="124"/>
        <v>0</v>
      </c>
      <c r="JY43" s="82" t="str">
        <f t="shared" si="125"/>
        <v xml:space="preserve"> </v>
      </c>
      <c r="JZ43" s="117"/>
      <c r="KA43" s="207">
        <v>7</v>
      </c>
      <c r="KB43" s="226"/>
      <c r="KC43" s="61" t="str">
        <f>IF(KE43=0," ",VLOOKUP(KE43,PROTOKOL!$A:$F,6))</f>
        <v xml:space="preserve"> </v>
      </c>
      <c r="KD43" s="62"/>
      <c r="KE43" s="62"/>
      <c r="KF43" s="62"/>
      <c r="KG43" s="63" t="str">
        <f>IF(KE43=0," ",(VLOOKUP(KE43,PROTOKOL!$A$1:$E$28,2))*KF43)</f>
        <v xml:space="preserve"> </v>
      </c>
      <c r="KH43" s="64" t="str">
        <f t="shared" si="46"/>
        <v xml:space="preserve"> </v>
      </c>
      <c r="KI43" s="65" t="str">
        <f>IF(KE43=0," ",VLOOKUP(KE43,PROTOKOL!$A:$E,5,))</f>
        <v xml:space="preserve"> </v>
      </c>
      <c r="KJ43" s="65"/>
      <c r="KK43" s="82" t="str">
        <f t="shared" si="127"/>
        <v xml:space="preserve"> </v>
      </c>
      <c r="KL43" s="61" t="str">
        <f>IF(KN43=0," ",VLOOKUP(KN43,PROTOKOL!$A:$F,6))</f>
        <v xml:space="preserve"> </v>
      </c>
      <c r="KM43" s="66"/>
      <c r="KN43" s="66"/>
      <c r="KO43" s="62"/>
      <c r="KP43" s="63" t="str">
        <f>IF(KN43=0," ",(VLOOKUP(KN43,PROTOKOL!$A$1:$E$28,2))*KO43)</f>
        <v xml:space="preserve"> </v>
      </c>
      <c r="KQ43" s="64" t="str">
        <f t="shared" si="47"/>
        <v xml:space="preserve"> </v>
      </c>
      <c r="KR43" s="65" t="str">
        <f>IF(KN43=0," ",VLOOKUP(KN43,PROTOKOL!$A:$E,5,))</f>
        <v xml:space="preserve"> </v>
      </c>
      <c r="KS43" s="82" t="str">
        <f t="shared" si="128"/>
        <v xml:space="preserve"> </v>
      </c>
      <c r="KT43" s="65">
        <f t="shared" si="129"/>
        <v>0</v>
      </c>
      <c r="KU43" s="82" t="str">
        <f t="shared" si="130"/>
        <v xml:space="preserve"> </v>
      </c>
      <c r="KV43" s="117"/>
      <c r="KW43" s="207">
        <v>7</v>
      </c>
      <c r="KX43" s="226"/>
      <c r="KY43" s="61" t="str">
        <f>IF(LA43=0," ",VLOOKUP(LA43,PROTOKOL!$A:$F,6))</f>
        <v xml:space="preserve"> </v>
      </c>
      <c r="KZ43" s="62"/>
      <c r="LA43" s="62"/>
      <c r="LB43" s="62"/>
      <c r="LC43" s="63" t="str">
        <f>IF(LA43=0," ",(VLOOKUP(LA43,PROTOKOL!$A$1:$E$28,2))*LB43)</f>
        <v xml:space="preserve"> </v>
      </c>
      <c r="LD43" s="64" t="str">
        <f t="shared" si="48"/>
        <v xml:space="preserve"> </v>
      </c>
      <c r="LE43" s="65" t="str">
        <f>IF(LA43=0," ",VLOOKUP(LA43,PROTOKOL!$A:$E,5,))</f>
        <v xml:space="preserve"> </v>
      </c>
      <c r="LF43" s="65"/>
      <c r="LG43" s="82" t="str">
        <f t="shared" si="132"/>
        <v xml:space="preserve"> </v>
      </c>
      <c r="LH43" s="61" t="str">
        <f>IF(LJ43=0," ",VLOOKUP(LJ43,PROTOKOL!$A:$F,6))</f>
        <v xml:space="preserve"> </v>
      </c>
      <c r="LI43" s="66"/>
      <c r="LJ43" s="66"/>
      <c r="LK43" s="62"/>
      <c r="LL43" s="63" t="str">
        <f>IF(LJ43=0," ",(VLOOKUP(LJ43,PROTOKOL!$A$1:$E$28,2))*LK43)</f>
        <v xml:space="preserve"> </v>
      </c>
      <c r="LM43" s="64" t="str">
        <f t="shared" si="49"/>
        <v xml:space="preserve"> </v>
      </c>
      <c r="LN43" s="65" t="str">
        <f>IF(LJ43=0," ",VLOOKUP(LJ43,PROTOKOL!$A:$E,5,))</f>
        <v xml:space="preserve"> </v>
      </c>
      <c r="LO43" s="82" t="str">
        <f t="shared" si="133"/>
        <v xml:space="preserve"> </v>
      </c>
      <c r="LP43" s="65">
        <f t="shared" si="134"/>
        <v>0</v>
      </c>
      <c r="LQ43" s="82" t="str">
        <f t="shared" si="135"/>
        <v xml:space="preserve"> </v>
      </c>
      <c r="LR43" s="117"/>
      <c r="LS43" s="207">
        <v>7</v>
      </c>
      <c r="LT43" s="226"/>
      <c r="LU43" s="61" t="str">
        <f>IF(LW43=0," ",VLOOKUP(LW43,PROTOKOL!$A:$F,6))</f>
        <v xml:space="preserve"> </v>
      </c>
      <c r="LV43" s="62"/>
      <c r="LW43" s="62"/>
      <c r="LX43" s="62"/>
      <c r="LY43" s="63" t="str">
        <f>IF(LW43=0," ",(VLOOKUP(LW43,PROTOKOL!$A$1:$E$28,2))*LX43)</f>
        <v xml:space="preserve"> </v>
      </c>
      <c r="LZ43" s="64" t="str">
        <f t="shared" si="50"/>
        <v xml:space="preserve"> </v>
      </c>
      <c r="MA43" s="65" t="str">
        <f>IF(LW43=0," ",VLOOKUP(LW43,PROTOKOL!$A:$E,5,))</f>
        <v xml:space="preserve"> </v>
      </c>
      <c r="MB43" s="65"/>
      <c r="MC43" s="82" t="str">
        <f t="shared" si="137"/>
        <v xml:space="preserve"> </v>
      </c>
      <c r="MD43" s="61" t="str">
        <f>IF(MF43=0," ",VLOOKUP(MF43,PROTOKOL!$A:$F,6))</f>
        <v xml:space="preserve"> </v>
      </c>
      <c r="ME43" s="66"/>
      <c r="MF43" s="66"/>
      <c r="MG43" s="62"/>
      <c r="MH43" s="63" t="str">
        <f>IF(MF43=0," ",(VLOOKUP(MF43,PROTOKOL!$A$1:$E$28,2))*MG43)</f>
        <v xml:space="preserve"> </v>
      </c>
      <c r="MI43" s="64" t="str">
        <f t="shared" si="51"/>
        <v xml:space="preserve"> </v>
      </c>
      <c r="MJ43" s="65" t="str">
        <f>IF(MF43=0," ",VLOOKUP(MF43,PROTOKOL!$A:$E,5,))</f>
        <v xml:space="preserve"> </v>
      </c>
      <c r="MK43" s="82" t="str">
        <f t="shared" si="138"/>
        <v xml:space="preserve"> </v>
      </c>
      <c r="ML43" s="65">
        <f t="shared" si="139"/>
        <v>0</v>
      </c>
      <c r="MM43" s="82" t="str">
        <f t="shared" si="140"/>
        <v xml:space="preserve"> </v>
      </c>
      <c r="MN43" s="117"/>
      <c r="MO43" s="207">
        <v>7</v>
      </c>
      <c r="MP43" s="226"/>
      <c r="MQ43" s="61" t="str">
        <f>IF(MS43=0," ",VLOOKUP(MS43,PROTOKOL!$A:$F,6))</f>
        <v xml:space="preserve"> </v>
      </c>
      <c r="MR43" s="62"/>
      <c r="MS43" s="62"/>
      <c r="MT43" s="62"/>
      <c r="MU43" s="63" t="str">
        <f>IF(MS43=0," ",(VLOOKUP(MS43,PROTOKOL!$A$1:$E$28,2))*MT43)</f>
        <v xml:space="preserve"> </v>
      </c>
      <c r="MV43" s="64" t="str">
        <f t="shared" si="52"/>
        <v xml:space="preserve"> </v>
      </c>
      <c r="MW43" s="65" t="str">
        <f>IF(MS43=0," ",VLOOKUP(MS43,PROTOKOL!$A:$E,5,))</f>
        <v xml:space="preserve"> </v>
      </c>
      <c r="MX43" s="65"/>
      <c r="MY43" s="82" t="str">
        <f t="shared" si="142"/>
        <v xml:space="preserve"> </v>
      </c>
      <c r="MZ43" s="61" t="str">
        <f>IF(NB43=0," ",VLOOKUP(NB43,PROTOKOL!$A:$F,6))</f>
        <v xml:space="preserve"> </v>
      </c>
      <c r="NA43" s="66"/>
      <c r="NB43" s="66"/>
      <c r="NC43" s="62"/>
      <c r="ND43" s="63" t="str">
        <f>IF(NB43=0," ",(VLOOKUP(NB43,PROTOKOL!$A$1:$E$28,2))*NC43)</f>
        <v xml:space="preserve"> </v>
      </c>
      <c r="NE43" s="64" t="str">
        <f t="shared" si="53"/>
        <v xml:space="preserve"> </v>
      </c>
      <c r="NF43" s="65" t="str">
        <f>IF(NB43=0," ",VLOOKUP(NB43,PROTOKOL!$A:$E,5,))</f>
        <v xml:space="preserve"> </v>
      </c>
      <c r="NG43" s="82" t="str">
        <f t="shared" si="143"/>
        <v xml:space="preserve"> </v>
      </c>
      <c r="NH43" s="65">
        <f t="shared" si="144"/>
        <v>0</v>
      </c>
      <c r="NI43" s="82" t="str">
        <f t="shared" si="145"/>
        <v xml:space="preserve"> </v>
      </c>
      <c r="NJ43" s="117"/>
      <c r="NK43" s="207">
        <v>7</v>
      </c>
      <c r="NL43" s="226"/>
      <c r="NM43" s="61" t="str">
        <f>IF(NO43=0," ",VLOOKUP(NO43,PROTOKOL!$A:$F,6))</f>
        <v xml:space="preserve"> </v>
      </c>
      <c r="NN43" s="62"/>
      <c r="NO43" s="62"/>
      <c r="NP43" s="62"/>
      <c r="NQ43" s="63" t="str">
        <f>IF(NO43=0," ",(VLOOKUP(NO43,PROTOKOL!$A$1:$E$28,2))*NP43)</f>
        <v xml:space="preserve"> </v>
      </c>
      <c r="NR43" s="64" t="str">
        <f t="shared" si="54"/>
        <v xml:space="preserve"> </v>
      </c>
      <c r="NS43" s="65" t="str">
        <f>IF(NO43=0," ",VLOOKUP(NO43,PROTOKOL!$A:$E,5,))</f>
        <v xml:space="preserve"> </v>
      </c>
      <c r="NT43" s="65"/>
      <c r="NU43" s="82" t="str">
        <f t="shared" si="147"/>
        <v xml:space="preserve"> </v>
      </c>
      <c r="NV43" s="61" t="str">
        <f>IF(NX43=0," ",VLOOKUP(NX43,PROTOKOL!$A:$F,6))</f>
        <v xml:space="preserve"> </v>
      </c>
      <c r="NW43" s="66"/>
      <c r="NX43" s="66"/>
      <c r="NY43" s="62"/>
      <c r="NZ43" s="63" t="str">
        <f>IF(NX43=0," ",(VLOOKUP(NX43,PROTOKOL!$A$1:$E$28,2))*NY43)</f>
        <v xml:space="preserve"> </v>
      </c>
      <c r="OA43" s="64" t="str">
        <f t="shared" si="55"/>
        <v xml:space="preserve"> </v>
      </c>
      <c r="OB43" s="65" t="str">
        <f>IF(NX43=0," ",VLOOKUP(NX43,PROTOKOL!$A:$E,5,))</f>
        <v xml:space="preserve"> </v>
      </c>
      <c r="OC43" s="82" t="str">
        <f t="shared" si="148"/>
        <v xml:space="preserve"> </v>
      </c>
      <c r="OD43" s="65">
        <f t="shared" si="149"/>
        <v>0</v>
      </c>
      <c r="OE43" s="82" t="str">
        <f t="shared" si="150"/>
        <v xml:space="preserve"> </v>
      </c>
      <c r="OF43" s="117"/>
      <c r="OG43" s="207">
        <v>7</v>
      </c>
      <c r="OH43" s="226"/>
      <c r="OI43" s="61" t="str">
        <f>IF(OK43=0," ",VLOOKUP(OK43,PROTOKOL!$A:$F,6))</f>
        <v xml:space="preserve"> </v>
      </c>
      <c r="OJ43" s="62"/>
      <c r="OK43" s="62"/>
      <c r="OL43" s="62"/>
      <c r="OM43" s="63" t="str">
        <f>IF(OK43=0," ",(VLOOKUP(OK43,PROTOKOL!$A$1:$E$28,2))*OL43)</f>
        <v xml:space="preserve"> </v>
      </c>
      <c r="ON43" s="64" t="str">
        <f t="shared" si="56"/>
        <v xml:space="preserve"> </v>
      </c>
      <c r="OO43" s="65" t="str">
        <f>IF(OK43=0," ",VLOOKUP(OK43,PROTOKOL!$A:$E,5,))</f>
        <v xml:space="preserve"> </v>
      </c>
      <c r="OP43" s="65"/>
      <c r="OQ43" s="82" t="str">
        <f t="shared" si="152"/>
        <v xml:space="preserve"> </v>
      </c>
      <c r="OR43" s="61" t="str">
        <f>IF(OT43=0," ",VLOOKUP(OT43,PROTOKOL!$A:$F,6))</f>
        <v xml:space="preserve"> </v>
      </c>
      <c r="OS43" s="66"/>
      <c r="OT43" s="66"/>
      <c r="OU43" s="62"/>
      <c r="OV43" s="63" t="str">
        <f>IF(OT43=0," ",(VLOOKUP(OT43,PROTOKOL!$A$1:$E$28,2))*OU43)</f>
        <v xml:space="preserve"> </v>
      </c>
      <c r="OW43" s="64" t="str">
        <f t="shared" si="57"/>
        <v xml:space="preserve"> </v>
      </c>
      <c r="OX43" s="65" t="str">
        <f>IF(OT43=0," ",VLOOKUP(OT43,PROTOKOL!$A:$E,5,))</f>
        <v xml:space="preserve"> </v>
      </c>
      <c r="OY43" s="82" t="str">
        <f t="shared" si="153"/>
        <v xml:space="preserve"> </v>
      </c>
      <c r="OZ43" s="65">
        <f t="shared" si="154"/>
        <v>0</v>
      </c>
      <c r="PA43" s="82" t="str">
        <f t="shared" si="155"/>
        <v xml:space="preserve"> </v>
      </c>
      <c r="PB43" s="117"/>
      <c r="PC43" s="207">
        <v>7</v>
      </c>
      <c r="PD43" s="226"/>
      <c r="PE43" s="61" t="str">
        <f>IF(PG43=0," ",VLOOKUP(PG43,PROTOKOL!$A:$F,6))</f>
        <v xml:space="preserve"> </v>
      </c>
      <c r="PF43" s="62"/>
      <c r="PG43" s="62"/>
      <c r="PH43" s="62"/>
      <c r="PI43" s="63" t="str">
        <f>IF(PG43=0," ",(VLOOKUP(PG43,PROTOKOL!$A$1:$E$28,2))*PH43)</f>
        <v xml:space="preserve"> </v>
      </c>
      <c r="PJ43" s="64" t="str">
        <f t="shared" si="58"/>
        <v xml:space="preserve"> </v>
      </c>
      <c r="PK43" s="65" t="str">
        <f>IF(PG43=0," ",VLOOKUP(PG43,PROTOKOL!$A:$E,5,))</f>
        <v xml:space="preserve"> </v>
      </c>
      <c r="PL43" s="65"/>
      <c r="PM43" s="82" t="str">
        <f t="shared" si="157"/>
        <v xml:space="preserve"> </v>
      </c>
      <c r="PN43" s="61" t="str">
        <f>IF(PP43=0," ",VLOOKUP(PP43,PROTOKOL!$A:$F,6))</f>
        <v xml:space="preserve"> </v>
      </c>
      <c r="PO43" s="66"/>
      <c r="PP43" s="66"/>
      <c r="PQ43" s="62"/>
      <c r="PR43" s="63" t="str">
        <f>IF(PP43=0," ",(VLOOKUP(PP43,PROTOKOL!$A$1:$E$28,2))*PQ43)</f>
        <v xml:space="preserve"> </v>
      </c>
      <c r="PS43" s="64" t="str">
        <f t="shared" si="59"/>
        <v xml:space="preserve"> </v>
      </c>
      <c r="PT43" s="65" t="str">
        <f>IF(PP43=0," ",VLOOKUP(PP43,PROTOKOL!$A:$E,5,))</f>
        <v xml:space="preserve"> </v>
      </c>
      <c r="PU43" s="82" t="str">
        <f t="shared" si="158"/>
        <v xml:space="preserve"> </v>
      </c>
      <c r="PV43" s="65">
        <f t="shared" si="159"/>
        <v>0</v>
      </c>
      <c r="PW43" s="82" t="str">
        <f t="shared" si="160"/>
        <v xml:space="preserve"> </v>
      </c>
      <c r="PX43" s="117"/>
      <c r="PY43" s="207">
        <v>7</v>
      </c>
      <c r="PZ43" s="226"/>
      <c r="QA43" s="61" t="str">
        <f>IF(QC43=0," ",VLOOKUP(QC43,PROTOKOL!$A:$F,6))</f>
        <v xml:space="preserve"> </v>
      </c>
      <c r="QB43" s="62"/>
      <c r="QC43" s="62"/>
      <c r="QD43" s="62"/>
      <c r="QE43" s="63" t="str">
        <f>IF(QC43=0," ",(VLOOKUP(QC43,PROTOKOL!$A$1:$E$28,2))*QD43)</f>
        <v xml:space="preserve"> </v>
      </c>
      <c r="QF43" s="64" t="str">
        <f t="shared" si="60"/>
        <v xml:space="preserve"> </v>
      </c>
      <c r="QG43" s="65" t="str">
        <f>IF(QC43=0," ",VLOOKUP(QC43,PROTOKOL!$A:$E,5,))</f>
        <v xml:space="preserve"> </v>
      </c>
      <c r="QH43" s="65"/>
      <c r="QI43" s="82" t="str">
        <f t="shared" si="162"/>
        <v xml:space="preserve"> </v>
      </c>
      <c r="QJ43" s="61" t="str">
        <f>IF(QL43=0," ",VLOOKUP(QL43,PROTOKOL!$A:$F,6))</f>
        <v xml:space="preserve"> </v>
      </c>
      <c r="QK43" s="66"/>
      <c r="QL43" s="66"/>
      <c r="QM43" s="62"/>
      <c r="QN43" s="63" t="str">
        <f>IF(QL43=0," ",(VLOOKUP(QL43,PROTOKOL!$A$1:$E$28,2))*QM43)</f>
        <v xml:space="preserve"> </v>
      </c>
      <c r="QO43" s="64" t="str">
        <f t="shared" si="61"/>
        <v xml:space="preserve"> </v>
      </c>
      <c r="QP43" s="65" t="str">
        <f>IF(QL43=0," ",VLOOKUP(QL43,PROTOKOL!$A:$E,5,))</f>
        <v xml:space="preserve"> </v>
      </c>
      <c r="QQ43" s="82" t="str">
        <f t="shared" si="163"/>
        <v xml:space="preserve"> </v>
      </c>
      <c r="QR43" s="65">
        <f t="shared" si="164"/>
        <v>0</v>
      </c>
      <c r="QS43" s="82" t="str">
        <f t="shared" si="165"/>
        <v xml:space="preserve"> </v>
      </c>
      <c r="QT43" s="117"/>
      <c r="QU43" s="207">
        <v>7</v>
      </c>
      <c r="QV43" s="226"/>
      <c r="QW43" s="61" t="str">
        <f>IF(QY43=0," ",VLOOKUP(QY43,PROTOKOL!$A:$F,6))</f>
        <v xml:space="preserve"> </v>
      </c>
      <c r="QX43" s="62"/>
      <c r="QY43" s="62"/>
      <c r="QZ43" s="62"/>
      <c r="RA43" s="63" t="str">
        <f>IF(QY43=0," ",(VLOOKUP(QY43,PROTOKOL!$A$1:$E$28,2))*QZ43)</f>
        <v xml:space="preserve"> </v>
      </c>
      <c r="RB43" s="64" t="str">
        <f t="shared" si="62"/>
        <v xml:space="preserve"> </v>
      </c>
      <c r="RC43" s="65" t="str">
        <f>IF(QY43=0," ",VLOOKUP(QY43,PROTOKOL!$A:$E,5,))</f>
        <v xml:space="preserve"> </v>
      </c>
      <c r="RD43" s="65"/>
      <c r="RE43" s="82" t="str">
        <f t="shared" si="167"/>
        <v xml:space="preserve"> </v>
      </c>
      <c r="RF43" s="61" t="str">
        <f>IF(RH43=0," ",VLOOKUP(RH43,PROTOKOL!$A:$F,6))</f>
        <v xml:space="preserve"> </v>
      </c>
      <c r="RG43" s="66"/>
      <c r="RH43" s="66"/>
      <c r="RI43" s="62"/>
      <c r="RJ43" s="63" t="str">
        <f>IF(RH43=0," ",(VLOOKUP(RH43,PROTOKOL!$A$1:$E$28,2))*RI43)</f>
        <v xml:space="preserve"> </v>
      </c>
      <c r="RK43" s="64" t="str">
        <f t="shared" si="63"/>
        <v xml:space="preserve"> </v>
      </c>
      <c r="RL43" s="65" t="str">
        <f>IF(RH43=0," ",VLOOKUP(RH43,PROTOKOL!$A:$E,5,))</f>
        <v xml:space="preserve"> </v>
      </c>
      <c r="RM43" s="82" t="str">
        <f t="shared" si="168"/>
        <v xml:space="preserve"> </v>
      </c>
      <c r="RN43" s="65">
        <f t="shared" si="169"/>
        <v>0</v>
      </c>
      <c r="RO43" s="82" t="str">
        <f t="shared" si="170"/>
        <v xml:space="preserve"> </v>
      </c>
      <c r="RP43" s="117"/>
    </row>
    <row r="44" spans="1:484" ht="14.4" thickBot="1">
      <c r="A44" s="207">
        <v>8</v>
      </c>
      <c r="B44" s="225">
        <v>8</v>
      </c>
      <c r="C44" s="61" t="str">
        <f>IF(E44=0," ",VLOOKUP(E44,PROTOKOL!$A:$F,6))</f>
        <v xml:space="preserve"> </v>
      </c>
      <c r="D44" s="62"/>
      <c r="E44" s="62"/>
      <c r="F44" s="62"/>
      <c r="G44" s="63" t="str">
        <f>IF(E44=0," ",(VLOOKUP(E44,PROTOKOL!$A$1:$E$28,2))*F44)</f>
        <v xml:space="preserve"> </v>
      </c>
      <c r="H44" s="64" t="str">
        <f t="shared" si="20"/>
        <v xml:space="preserve"> </v>
      </c>
      <c r="I44" s="65" t="str">
        <f>IF(E44=0," ",VLOOKUP(E44,PROTOKOL!$A:$E,5,))</f>
        <v xml:space="preserve"> </v>
      </c>
      <c r="J44" s="65"/>
      <c r="K44" s="82" t="str">
        <f t="shared" si="64"/>
        <v xml:space="preserve"> </v>
      </c>
      <c r="L44" s="61" t="str">
        <f>IF(N44=0," ",VLOOKUP(N44,PROTOKOL!$A:$F,6))</f>
        <v xml:space="preserve"> </v>
      </c>
      <c r="M44" s="66"/>
      <c r="N44" s="66"/>
      <c r="O44" s="62"/>
      <c r="P44" s="63" t="str">
        <f>IF(N44=0," ",(VLOOKUP(N44,PROTOKOL!$A$1:$E$28,2))*O44)</f>
        <v xml:space="preserve"> </v>
      </c>
      <c r="Q44" s="64" t="str">
        <f t="shared" si="21"/>
        <v xml:space="preserve"> </v>
      </c>
      <c r="R44" s="65" t="str">
        <f>IF(N44=0," ",VLOOKUP(N44,PROTOKOL!$A:$E,5,))</f>
        <v xml:space="preserve"> </v>
      </c>
      <c r="S44" s="82" t="str">
        <f t="shared" si="65"/>
        <v xml:space="preserve"> </v>
      </c>
      <c r="T44" s="65">
        <f t="shared" si="66"/>
        <v>0</v>
      </c>
      <c r="U44" s="82" t="str">
        <f t="shared" si="67"/>
        <v xml:space="preserve"> </v>
      </c>
      <c r="V44" s="117"/>
      <c r="W44" s="207">
        <v>8</v>
      </c>
      <c r="X44" s="225">
        <v>8</v>
      </c>
      <c r="Y44" s="61" t="str">
        <f>IF(AA44=0," ",VLOOKUP(AA44,PROTOKOL!$A:$F,6))</f>
        <v xml:space="preserve"> </v>
      </c>
      <c r="Z44" s="62"/>
      <c r="AA44" s="62"/>
      <c r="AB44" s="62"/>
      <c r="AC44" s="63" t="str">
        <f>IF(AA44=0," ",(VLOOKUP(AA44,PROTOKOL!$A$1:$E$28,2))*AB44)</f>
        <v xml:space="preserve"> </v>
      </c>
      <c r="AD44" s="64" t="str">
        <f t="shared" si="22"/>
        <v xml:space="preserve"> </v>
      </c>
      <c r="AE44" s="65" t="str">
        <f>IF(AA44=0," ",VLOOKUP(AA44,PROTOKOL!$A:$E,5,))</f>
        <v xml:space="preserve"> </v>
      </c>
      <c r="AF44" s="65"/>
      <c r="AG44" s="82" t="str">
        <f t="shared" si="68"/>
        <v xml:space="preserve"> </v>
      </c>
      <c r="AH44" s="61" t="str">
        <f>IF(AJ44=0," ",VLOOKUP(AJ44,PROTOKOL!$A:$F,6))</f>
        <v xml:space="preserve"> </v>
      </c>
      <c r="AI44" s="66"/>
      <c r="AJ44" s="66"/>
      <c r="AK44" s="62"/>
      <c r="AL44" s="63" t="str">
        <f>IF(AJ44=0," ",(VLOOKUP(AJ44,PROTOKOL!$A$1:$E$28,2))*AK44)</f>
        <v xml:space="preserve"> </v>
      </c>
      <c r="AM44" s="64" t="str">
        <f t="shared" si="23"/>
        <v xml:space="preserve"> </v>
      </c>
      <c r="AN44" s="65" t="str">
        <f>IF(AJ44=0," ",VLOOKUP(AJ44,PROTOKOL!$A:$E,5,))</f>
        <v xml:space="preserve"> </v>
      </c>
      <c r="AO44" s="82" t="str">
        <f t="shared" si="69"/>
        <v xml:space="preserve"> </v>
      </c>
      <c r="AP44" s="65">
        <f t="shared" si="70"/>
        <v>0</v>
      </c>
      <c r="AQ44" s="82" t="str">
        <f t="shared" si="71"/>
        <v xml:space="preserve"> </v>
      </c>
      <c r="AR44" s="117"/>
      <c r="AS44" s="207">
        <v>8</v>
      </c>
      <c r="AT44" s="225">
        <v>8</v>
      </c>
      <c r="AU44" s="61" t="str">
        <f>IF(AW44=0," ",VLOOKUP(AW44,PROTOKOL!$A:$F,6))</f>
        <v xml:space="preserve"> </v>
      </c>
      <c r="AV44" s="62"/>
      <c r="AW44" s="62"/>
      <c r="AX44" s="62"/>
      <c r="AY44" s="63" t="str">
        <f>IF(AW44=0," ",(VLOOKUP(AW44,PROTOKOL!$A$1:$E$28,2))*AX44)</f>
        <v xml:space="preserve"> </v>
      </c>
      <c r="AZ44" s="64" t="str">
        <f t="shared" si="24"/>
        <v xml:space="preserve"> </v>
      </c>
      <c r="BA44" s="65" t="str">
        <f>IF(AW44=0," ",VLOOKUP(AW44,PROTOKOL!$A:$E,5,))</f>
        <v xml:space="preserve"> </v>
      </c>
      <c r="BB44" s="65"/>
      <c r="BC44" s="82" t="str">
        <f t="shared" si="72"/>
        <v xml:space="preserve"> </v>
      </c>
      <c r="BD44" s="61" t="str">
        <f>IF(BF44=0," ",VLOOKUP(BF44,PROTOKOL!$A:$F,6))</f>
        <v xml:space="preserve"> </v>
      </c>
      <c r="BE44" s="66"/>
      <c r="BF44" s="66"/>
      <c r="BG44" s="62"/>
      <c r="BH44" s="63" t="str">
        <f>IF(BF44=0," ",(VLOOKUP(BF44,PROTOKOL!$A$1:$E$28,2))*BG44)</f>
        <v xml:space="preserve"> </v>
      </c>
      <c r="BI44" s="64" t="str">
        <f t="shared" si="25"/>
        <v xml:space="preserve"> </v>
      </c>
      <c r="BJ44" s="65" t="str">
        <f>IF(BF44=0," ",VLOOKUP(BF44,PROTOKOL!$A:$E,5,))</f>
        <v xml:space="preserve"> </v>
      </c>
      <c r="BK44" s="82" t="str">
        <f t="shared" si="73"/>
        <v xml:space="preserve"> </v>
      </c>
      <c r="BL44" s="65">
        <f t="shared" si="74"/>
        <v>0</v>
      </c>
      <c r="BM44" s="82" t="str">
        <f t="shared" si="75"/>
        <v xml:space="preserve"> </v>
      </c>
      <c r="BN44" s="117"/>
      <c r="BO44" s="207">
        <v>8</v>
      </c>
      <c r="BP44" s="225">
        <v>8</v>
      </c>
      <c r="BQ44" s="61" t="str">
        <f>IF(BS44=0," ",VLOOKUP(BS44,PROTOKOL!$A:$F,6))</f>
        <v xml:space="preserve"> </v>
      </c>
      <c r="BR44" s="62"/>
      <c r="BS44" s="62"/>
      <c r="BT44" s="62"/>
      <c r="BU44" s="63" t="str">
        <f>IF(BS44=0," ",(VLOOKUP(BS44,PROTOKOL!$A$1:$E$28,2))*BT44)</f>
        <v xml:space="preserve"> </v>
      </c>
      <c r="BV44" s="64" t="str">
        <f t="shared" si="26"/>
        <v xml:space="preserve"> </v>
      </c>
      <c r="BW44" s="65" t="str">
        <f>IF(BS44=0," ",VLOOKUP(BS44,PROTOKOL!$A:$E,5,))</f>
        <v xml:space="preserve"> </v>
      </c>
      <c r="BX44" s="65"/>
      <c r="BY44" s="82" t="str">
        <f t="shared" si="77"/>
        <v xml:space="preserve"> </v>
      </c>
      <c r="BZ44" s="61" t="str">
        <f>IF(CB44=0," ",VLOOKUP(CB44,PROTOKOL!$A:$F,6))</f>
        <v xml:space="preserve"> </v>
      </c>
      <c r="CA44" s="66"/>
      <c r="CB44" s="66"/>
      <c r="CC44" s="62"/>
      <c r="CD44" s="63" t="str">
        <f>IF(CB44=0," ",(VLOOKUP(CB44,PROTOKOL!$A$1:$E$28,2))*CC44)</f>
        <v xml:space="preserve"> </v>
      </c>
      <c r="CE44" s="64" t="str">
        <f t="shared" si="27"/>
        <v xml:space="preserve"> </v>
      </c>
      <c r="CF44" s="65" t="str">
        <f>IF(CB44=0," ",VLOOKUP(CB44,PROTOKOL!$A:$E,5,))</f>
        <v xml:space="preserve"> </v>
      </c>
      <c r="CG44" s="82" t="str">
        <f t="shared" si="78"/>
        <v xml:space="preserve"> </v>
      </c>
      <c r="CH44" s="65">
        <f t="shared" si="79"/>
        <v>0</v>
      </c>
      <c r="CI44" s="82" t="str">
        <f t="shared" si="80"/>
        <v xml:space="preserve"> </v>
      </c>
      <c r="CJ44" s="117"/>
      <c r="CK44" s="207">
        <v>8</v>
      </c>
      <c r="CL44" s="225">
        <v>8</v>
      </c>
      <c r="CM44" s="61" t="str">
        <f>IF(CO44=0," ",VLOOKUP(CO44,PROTOKOL!$A:$F,6))</f>
        <v xml:space="preserve"> </v>
      </c>
      <c r="CN44" s="62"/>
      <c r="CO44" s="62"/>
      <c r="CP44" s="62"/>
      <c r="CQ44" s="63" t="str">
        <f>IF(CO44=0," ",(VLOOKUP(CO44,PROTOKOL!$A$1:$E$28,2))*CP44)</f>
        <v xml:space="preserve"> </v>
      </c>
      <c r="CR44" s="64" t="str">
        <f t="shared" si="28"/>
        <v xml:space="preserve"> </v>
      </c>
      <c r="CS44" s="65" t="str">
        <f>IF(CO44=0," ",VLOOKUP(CO44,PROTOKOL!$A:$E,5,))</f>
        <v xml:space="preserve"> </v>
      </c>
      <c r="CT44" s="65"/>
      <c r="CU44" s="82" t="str">
        <f t="shared" si="82"/>
        <v xml:space="preserve"> </v>
      </c>
      <c r="CV44" s="61" t="str">
        <f>IF(CX44=0," ",VLOOKUP(CX44,PROTOKOL!$A:$F,6))</f>
        <v xml:space="preserve"> </v>
      </c>
      <c r="CW44" s="66"/>
      <c r="CX44" s="66"/>
      <c r="CY44" s="62"/>
      <c r="CZ44" s="63" t="str">
        <f>IF(CX44=0," ",(VLOOKUP(CX44,PROTOKOL!$A$1:$E$28,2))*CY44)</f>
        <v xml:space="preserve"> </v>
      </c>
      <c r="DA44" s="64" t="str">
        <f t="shared" si="29"/>
        <v xml:space="preserve"> </v>
      </c>
      <c r="DB44" s="65" t="str">
        <f>IF(CX44=0," ",VLOOKUP(CX44,PROTOKOL!$A:$E,5,))</f>
        <v xml:space="preserve"> </v>
      </c>
      <c r="DC44" s="82" t="str">
        <f t="shared" si="83"/>
        <v xml:space="preserve"> </v>
      </c>
      <c r="DD44" s="65">
        <f t="shared" si="84"/>
        <v>0</v>
      </c>
      <c r="DE44" s="82" t="str">
        <f t="shared" si="85"/>
        <v xml:space="preserve"> </v>
      </c>
      <c r="DF44" s="117"/>
      <c r="DG44" s="207">
        <v>8</v>
      </c>
      <c r="DH44" s="225">
        <v>8</v>
      </c>
      <c r="DI44" s="61" t="str">
        <f>IF(DK44=0," ",VLOOKUP(DK44,PROTOKOL!$A:$F,6))</f>
        <v xml:space="preserve"> </v>
      </c>
      <c r="DJ44" s="62"/>
      <c r="DK44" s="62"/>
      <c r="DL44" s="62"/>
      <c r="DM44" s="63" t="str">
        <f>IF(DK44=0," ",(VLOOKUP(DK44,PROTOKOL!$A$1:$E$28,2))*DL44)</f>
        <v xml:space="preserve"> </v>
      </c>
      <c r="DN44" s="64" t="str">
        <f t="shared" si="30"/>
        <v xml:space="preserve"> </v>
      </c>
      <c r="DO44" s="65" t="str">
        <f>IF(DK44=0," ",VLOOKUP(DK44,PROTOKOL!$A:$E,5,))</f>
        <v xml:space="preserve"> </v>
      </c>
      <c r="DP44" s="65"/>
      <c r="DQ44" s="82" t="str">
        <f t="shared" si="87"/>
        <v xml:space="preserve"> </v>
      </c>
      <c r="DR44" s="61" t="str">
        <f>IF(DT44=0," ",VLOOKUP(DT44,PROTOKOL!$A:$F,6))</f>
        <v xml:space="preserve"> </v>
      </c>
      <c r="DS44" s="66"/>
      <c r="DT44" s="66"/>
      <c r="DU44" s="62"/>
      <c r="DV44" s="63" t="str">
        <f>IF(DT44=0," ",(VLOOKUP(DT44,PROTOKOL!$A$1:$E$28,2))*DU44)</f>
        <v xml:space="preserve"> </v>
      </c>
      <c r="DW44" s="64" t="str">
        <f t="shared" si="31"/>
        <v xml:space="preserve"> </v>
      </c>
      <c r="DX44" s="65" t="str">
        <f>IF(DT44=0," ",VLOOKUP(DT44,PROTOKOL!$A:$E,5,))</f>
        <v xml:space="preserve"> </v>
      </c>
      <c r="DY44" s="82" t="str">
        <f t="shared" si="88"/>
        <v xml:space="preserve"> </v>
      </c>
      <c r="DZ44" s="65">
        <f t="shared" si="89"/>
        <v>0</v>
      </c>
      <c r="EA44" s="82" t="str">
        <f t="shared" si="90"/>
        <v xml:space="preserve"> </v>
      </c>
      <c r="EB44" s="117"/>
      <c r="EC44" s="207">
        <v>8</v>
      </c>
      <c r="ED44" s="225">
        <v>8</v>
      </c>
      <c r="EE44" s="61" t="str">
        <f>IF(EG44=0," ",VLOOKUP(EG44,PROTOKOL!$A:$F,6))</f>
        <v xml:space="preserve"> </v>
      </c>
      <c r="EF44" s="62"/>
      <c r="EG44" s="62"/>
      <c r="EH44" s="62"/>
      <c r="EI44" s="63" t="str">
        <f>IF(EG44=0," ",(VLOOKUP(EG44,PROTOKOL!$A$1:$E$28,2))*EH44)</f>
        <v xml:space="preserve"> </v>
      </c>
      <c r="EJ44" s="64" t="str">
        <f t="shared" si="32"/>
        <v xml:space="preserve"> </v>
      </c>
      <c r="EK44" s="65" t="str">
        <f>IF(EG44=0," ",VLOOKUP(EG44,PROTOKOL!$A:$E,5,))</f>
        <v xml:space="preserve"> </v>
      </c>
      <c r="EL44" s="65"/>
      <c r="EM44" s="82" t="str">
        <f t="shared" si="92"/>
        <v xml:space="preserve"> </v>
      </c>
      <c r="EN44" s="61" t="str">
        <f>IF(EP44=0," ",VLOOKUP(EP44,PROTOKOL!$A:$F,6))</f>
        <v xml:space="preserve"> </v>
      </c>
      <c r="EO44" s="66"/>
      <c r="EP44" s="66"/>
      <c r="EQ44" s="62"/>
      <c r="ER44" s="63" t="str">
        <f>IF(EP44=0," ",(VLOOKUP(EP44,PROTOKOL!$A$1:$E$28,2))*EQ44)</f>
        <v xml:space="preserve"> </v>
      </c>
      <c r="ES44" s="64" t="str">
        <f t="shared" si="33"/>
        <v xml:space="preserve"> </v>
      </c>
      <c r="ET44" s="65" t="str">
        <f>IF(EP44=0," ",VLOOKUP(EP44,PROTOKOL!$A:$E,5,))</f>
        <v xml:space="preserve"> </v>
      </c>
      <c r="EU44" s="82" t="str">
        <f t="shared" si="93"/>
        <v xml:space="preserve"> </v>
      </c>
      <c r="EV44" s="65">
        <f t="shared" si="94"/>
        <v>0</v>
      </c>
      <c r="EW44" s="82" t="str">
        <f t="shared" si="95"/>
        <v xml:space="preserve"> </v>
      </c>
      <c r="EX44" s="117"/>
      <c r="EY44" s="207">
        <v>8</v>
      </c>
      <c r="EZ44" s="225">
        <v>8</v>
      </c>
      <c r="FA44" s="61" t="str">
        <f>IF(FC44=0," ",VLOOKUP(FC44,PROTOKOL!$A:$F,6))</f>
        <v xml:space="preserve"> </v>
      </c>
      <c r="FB44" s="62"/>
      <c r="FC44" s="62"/>
      <c r="FD44" s="62"/>
      <c r="FE44" s="63" t="str">
        <f>IF(FC44=0," ",(VLOOKUP(FC44,PROTOKOL!$A$1:$E$28,2))*FD44)</f>
        <v xml:space="preserve"> </v>
      </c>
      <c r="FF44" s="64" t="str">
        <f t="shared" si="34"/>
        <v xml:space="preserve"> </v>
      </c>
      <c r="FG44" s="65" t="str">
        <f>IF(FC44=0," ",VLOOKUP(FC44,PROTOKOL!$A:$E,5,))</f>
        <v xml:space="preserve"> </v>
      </c>
      <c r="FH44" s="65"/>
      <c r="FI44" s="82" t="str">
        <f t="shared" si="97"/>
        <v xml:space="preserve"> </v>
      </c>
      <c r="FJ44" s="61" t="str">
        <f>IF(FL44=0," ",VLOOKUP(FL44,PROTOKOL!$A:$F,6))</f>
        <v xml:space="preserve"> </v>
      </c>
      <c r="FK44" s="66"/>
      <c r="FL44" s="66"/>
      <c r="FM44" s="62"/>
      <c r="FN44" s="63" t="str">
        <f>IF(FL44=0," ",(VLOOKUP(FL44,PROTOKOL!$A$1:$E$28,2))*FM44)</f>
        <v xml:space="preserve"> </v>
      </c>
      <c r="FO44" s="64" t="str">
        <f t="shared" si="35"/>
        <v xml:space="preserve"> </v>
      </c>
      <c r="FP44" s="65" t="str">
        <f>IF(FL44=0," ",VLOOKUP(FL44,PROTOKOL!$A:$E,5,))</f>
        <v xml:space="preserve"> </v>
      </c>
      <c r="FQ44" s="82" t="str">
        <f t="shared" si="98"/>
        <v xml:space="preserve"> </v>
      </c>
      <c r="FR44" s="65">
        <f t="shared" si="99"/>
        <v>0</v>
      </c>
      <c r="FS44" s="82" t="str">
        <f t="shared" si="100"/>
        <v xml:space="preserve"> </v>
      </c>
      <c r="FT44" s="117"/>
      <c r="FU44" s="207">
        <v>8</v>
      </c>
      <c r="FV44" s="225">
        <v>8</v>
      </c>
      <c r="FW44" s="61" t="str">
        <f>IF(FY44=0," ",VLOOKUP(FY44,PROTOKOL!$A:$F,6))</f>
        <v xml:space="preserve"> </v>
      </c>
      <c r="FX44" s="62"/>
      <c r="FY44" s="62"/>
      <c r="FZ44" s="62"/>
      <c r="GA44" s="63" t="str">
        <f>IF(FY44=0," ",(VLOOKUP(FY44,PROTOKOL!$A$1:$E$28,2))*FZ44)</f>
        <v xml:space="preserve"> </v>
      </c>
      <c r="GB44" s="64" t="str">
        <f t="shared" si="36"/>
        <v xml:space="preserve"> </v>
      </c>
      <c r="GC44" s="65" t="str">
        <f>IF(FY44=0," ",VLOOKUP(FY44,PROTOKOL!$A:$E,5,))</f>
        <v xml:space="preserve"> </v>
      </c>
      <c r="GD44" s="65"/>
      <c r="GE44" s="82" t="str">
        <f t="shared" si="102"/>
        <v xml:space="preserve"> </v>
      </c>
      <c r="GF44" s="61" t="str">
        <f>IF(GH44=0," ",VLOOKUP(GH44,PROTOKOL!$A:$F,6))</f>
        <v xml:space="preserve"> </v>
      </c>
      <c r="GG44" s="66"/>
      <c r="GH44" s="66"/>
      <c r="GI44" s="62"/>
      <c r="GJ44" s="63" t="str">
        <f>IF(GH44=0," ",(VLOOKUP(GH44,PROTOKOL!$A$1:$E$28,2))*GI44)</f>
        <v xml:space="preserve"> </v>
      </c>
      <c r="GK44" s="64" t="str">
        <f t="shared" si="37"/>
        <v xml:space="preserve"> </v>
      </c>
      <c r="GL44" s="65" t="str">
        <f>IF(GH44=0," ",VLOOKUP(GH44,PROTOKOL!$A:$E,5,))</f>
        <v xml:space="preserve"> </v>
      </c>
      <c r="GM44" s="82" t="str">
        <f t="shared" si="103"/>
        <v xml:space="preserve"> </v>
      </c>
      <c r="GN44" s="65">
        <f t="shared" si="104"/>
        <v>0</v>
      </c>
      <c r="GO44" s="82" t="str">
        <f t="shared" si="105"/>
        <v xml:space="preserve"> </v>
      </c>
      <c r="GP44" s="117"/>
      <c r="GQ44" s="207">
        <v>8</v>
      </c>
      <c r="GR44" s="225">
        <v>8</v>
      </c>
      <c r="GS44" s="61" t="str">
        <f>IF(GU44=0," ",VLOOKUP(GU44,PROTOKOL!$A:$F,6))</f>
        <v xml:space="preserve"> </v>
      </c>
      <c r="GT44" s="62"/>
      <c r="GU44" s="62"/>
      <c r="GV44" s="62"/>
      <c r="GW44" s="63" t="str">
        <f>IF(GU44=0," ",(VLOOKUP(GU44,PROTOKOL!$A$1:$E$28,2))*GV44)</f>
        <v xml:space="preserve"> </v>
      </c>
      <c r="GX44" s="64" t="str">
        <f t="shared" si="38"/>
        <v xml:space="preserve"> </v>
      </c>
      <c r="GY44" s="65" t="str">
        <f>IF(GU44=0," ",VLOOKUP(GU44,PROTOKOL!$A:$E,5,))</f>
        <v xml:space="preserve"> </v>
      </c>
      <c r="GZ44" s="65"/>
      <c r="HA44" s="82" t="str">
        <f t="shared" si="107"/>
        <v xml:space="preserve"> </v>
      </c>
      <c r="HB44" s="61" t="str">
        <f>IF(HD44=0," ",VLOOKUP(HD44,PROTOKOL!$A:$F,6))</f>
        <v xml:space="preserve"> </v>
      </c>
      <c r="HC44" s="66"/>
      <c r="HD44" s="66"/>
      <c r="HE44" s="62"/>
      <c r="HF44" s="63" t="str">
        <f>IF(HD44=0," ",(VLOOKUP(HD44,PROTOKOL!$A$1:$E$28,2))*HE44)</f>
        <v xml:space="preserve"> </v>
      </c>
      <c r="HG44" s="64" t="str">
        <f t="shared" si="39"/>
        <v xml:space="preserve"> </v>
      </c>
      <c r="HH44" s="65" t="str">
        <f>IF(HD44=0," ",VLOOKUP(HD44,PROTOKOL!$A:$E,5,))</f>
        <v xml:space="preserve"> </v>
      </c>
      <c r="HI44" s="82" t="str">
        <f t="shared" si="108"/>
        <v xml:space="preserve"> </v>
      </c>
      <c r="HJ44" s="65">
        <f t="shared" si="109"/>
        <v>0</v>
      </c>
      <c r="HK44" s="82" t="str">
        <f t="shared" si="110"/>
        <v xml:space="preserve"> </v>
      </c>
      <c r="HL44" s="117"/>
      <c r="HM44" s="207">
        <v>8</v>
      </c>
      <c r="HN44" s="225">
        <v>8</v>
      </c>
      <c r="HO44" s="61" t="str">
        <f>IF(HQ44=0," ",VLOOKUP(HQ44,PROTOKOL!$A:$F,6))</f>
        <v xml:space="preserve"> </v>
      </c>
      <c r="HP44" s="62"/>
      <c r="HQ44" s="62"/>
      <c r="HR44" s="62"/>
      <c r="HS44" s="63" t="str">
        <f>IF(HQ44=0," ",(VLOOKUP(HQ44,PROTOKOL!$A$1:$E$28,2))*HR44)</f>
        <v xml:space="preserve"> </v>
      </c>
      <c r="HT44" s="64" t="str">
        <f t="shared" si="40"/>
        <v xml:space="preserve"> </v>
      </c>
      <c r="HU44" s="65" t="str">
        <f>IF(HQ44=0," ",VLOOKUP(HQ44,PROTOKOL!$A:$E,5,))</f>
        <v xml:space="preserve"> </v>
      </c>
      <c r="HV44" s="65"/>
      <c r="HW44" s="82" t="str">
        <f t="shared" si="112"/>
        <v xml:space="preserve"> </v>
      </c>
      <c r="HX44" s="61" t="str">
        <f>IF(HZ44=0," ",VLOOKUP(HZ44,PROTOKOL!$A:$F,6))</f>
        <v xml:space="preserve"> </v>
      </c>
      <c r="HY44" s="66"/>
      <c r="HZ44" s="66"/>
      <c r="IA44" s="62"/>
      <c r="IB44" s="63" t="str">
        <f>IF(HZ44=0," ",(VLOOKUP(HZ44,PROTOKOL!$A$1:$E$28,2))*IA44)</f>
        <v xml:space="preserve"> </v>
      </c>
      <c r="IC44" s="64" t="str">
        <f t="shared" si="41"/>
        <v xml:space="preserve"> </v>
      </c>
      <c r="ID44" s="65" t="str">
        <f>IF(HZ44=0," ",VLOOKUP(HZ44,PROTOKOL!$A:$E,5,))</f>
        <v xml:space="preserve"> </v>
      </c>
      <c r="IE44" s="82" t="str">
        <f t="shared" si="113"/>
        <v xml:space="preserve"> </v>
      </c>
      <c r="IF44" s="65">
        <f t="shared" si="114"/>
        <v>0</v>
      </c>
      <c r="IG44" s="82" t="str">
        <f t="shared" si="115"/>
        <v xml:space="preserve"> </v>
      </c>
      <c r="IH44" s="117"/>
      <c r="II44" s="207">
        <v>8</v>
      </c>
      <c r="IJ44" s="225">
        <v>8</v>
      </c>
      <c r="IK44" s="61" t="str">
        <f>IF(IM44=0," ",VLOOKUP(IM44,PROTOKOL!$A:$F,6))</f>
        <v xml:space="preserve"> </v>
      </c>
      <c r="IL44" s="62"/>
      <c r="IM44" s="62"/>
      <c r="IN44" s="62"/>
      <c r="IO44" s="63" t="str">
        <f>IF(IM44=0," ",(VLOOKUP(IM44,PROTOKOL!$A$1:$E$28,2))*IN44)</f>
        <v xml:space="preserve"> </v>
      </c>
      <c r="IP44" s="64" t="str">
        <f t="shared" si="42"/>
        <v xml:space="preserve"> </v>
      </c>
      <c r="IQ44" s="65" t="str">
        <f>IF(IM44=0," ",VLOOKUP(IM44,PROTOKOL!$A:$E,5,))</f>
        <v xml:space="preserve"> </v>
      </c>
      <c r="IR44" s="65"/>
      <c r="IS44" s="82" t="str">
        <f t="shared" si="117"/>
        <v xml:space="preserve"> </v>
      </c>
      <c r="IT44" s="61" t="str">
        <f>IF(IV44=0," ",VLOOKUP(IV44,PROTOKOL!$A:$F,6))</f>
        <v xml:space="preserve"> </v>
      </c>
      <c r="IU44" s="66"/>
      <c r="IV44" s="66"/>
      <c r="IW44" s="62"/>
      <c r="IX44" s="63" t="str">
        <f>IF(IV44=0," ",(VLOOKUP(IV44,PROTOKOL!$A$1:$E$28,2))*IW44)</f>
        <v xml:space="preserve"> </v>
      </c>
      <c r="IY44" s="64" t="str">
        <f t="shared" si="43"/>
        <v xml:space="preserve"> </v>
      </c>
      <c r="IZ44" s="65" t="str">
        <f>IF(IV44=0," ",VLOOKUP(IV44,PROTOKOL!$A:$E,5,))</f>
        <v xml:space="preserve"> </v>
      </c>
      <c r="JA44" s="82" t="str">
        <f t="shared" si="118"/>
        <v xml:space="preserve"> </v>
      </c>
      <c r="JB44" s="65">
        <f t="shared" si="119"/>
        <v>0</v>
      </c>
      <c r="JC44" s="82" t="str">
        <f t="shared" si="120"/>
        <v xml:space="preserve"> </v>
      </c>
      <c r="JD44" s="117"/>
      <c r="JE44" s="207">
        <v>8</v>
      </c>
      <c r="JF44" s="225">
        <v>8</v>
      </c>
      <c r="JG44" s="61" t="str">
        <f>IF(JI44=0," ",VLOOKUP(JI44,PROTOKOL!$A:$F,6))</f>
        <v xml:space="preserve"> </v>
      </c>
      <c r="JH44" s="62"/>
      <c r="JI44" s="62"/>
      <c r="JJ44" s="62"/>
      <c r="JK44" s="63" t="str">
        <f>IF(JI44=0," ",(VLOOKUP(JI44,PROTOKOL!$A$1:$E$28,2))*JJ44)</f>
        <v xml:space="preserve"> </v>
      </c>
      <c r="JL44" s="64" t="str">
        <f t="shared" si="44"/>
        <v xml:space="preserve"> </v>
      </c>
      <c r="JM44" s="65" t="str">
        <f>IF(JI44=0," ",VLOOKUP(JI44,PROTOKOL!$A:$E,5,))</f>
        <v xml:space="preserve"> </v>
      </c>
      <c r="JN44" s="65"/>
      <c r="JO44" s="82" t="str">
        <f t="shared" si="122"/>
        <v xml:space="preserve"> </v>
      </c>
      <c r="JP44" s="61" t="str">
        <f>IF(JR44=0," ",VLOOKUP(JR44,PROTOKOL!$A:$F,6))</f>
        <v xml:space="preserve"> </v>
      </c>
      <c r="JQ44" s="66"/>
      <c r="JR44" s="66"/>
      <c r="JS44" s="62"/>
      <c r="JT44" s="63" t="str">
        <f>IF(JR44=0," ",(VLOOKUP(JR44,PROTOKOL!$A$1:$E$28,2))*JS44)</f>
        <v xml:space="preserve"> </v>
      </c>
      <c r="JU44" s="64" t="str">
        <f t="shared" si="45"/>
        <v xml:space="preserve"> </v>
      </c>
      <c r="JV44" s="65" t="str">
        <f>IF(JR44=0," ",VLOOKUP(JR44,PROTOKOL!$A:$E,5,))</f>
        <v xml:space="preserve"> </v>
      </c>
      <c r="JW44" s="82" t="str">
        <f t="shared" si="123"/>
        <v xml:space="preserve"> </v>
      </c>
      <c r="JX44" s="65">
        <f t="shared" si="124"/>
        <v>0</v>
      </c>
      <c r="JY44" s="82" t="str">
        <f t="shared" si="125"/>
        <v xml:space="preserve"> </v>
      </c>
      <c r="JZ44" s="117"/>
      <c r="KA44" s="207">
        <v>8</v>
      </c>
      <c r="KB44" s="225">
        <v>8</v>
      </c>
      <c r="KC44" s="61" t="str">
        <f>IF(KE44=0," ",VLOOKUP(KE44,PROTOKOL!$A:$F,6))</f>
        <v xml:space="preserve"> </v>
      </c>
      <c r="KD44" s="62"/>
      <c r="KE44" s="62"/>
      <c r="KF44" s="62"/>
      <c r="KG44" s="63" t="str">
        <f>IF(KE44=0," ",(VLOOKUP(KE44,PROTOKOL!$A$1:$E$28,2))*KF44)</f>
        <v xml:space="preserve"> </v>
      </c>
      <c r="KH44" s="64" t="str">
        <f t="shared" si="46"/>
        <v xml:space="preserve"> </v>
      </c>
      <c r="KI44" s="65" t="str">
        <f>IF(KE44=0," ",VLOOKUP(KE44,PROTOKOL!$A:$E,5,))</f>
        <v xml:space="preserve"> </v>
      </c>
      <c r="KJ44" s="65"/>
      <c r="KK44" s="82" t="str">
        <f t="shared" si="127"/>
        <v xml:space="preserve"> </v>
      </c>
      <c r="KL44" s="61" t="str">
        <f>IF(KN44=0," ",VLOOKUP(KN44,PROTOKOL!$A:$F,6))</f>
        <v xml:space="preserve"> </v>
      </c>
      <c r="KM44" s="66"/>
      <c r="KN44" s="66"/>
      <c r="KO44" s="62"/>
      <c r="KP44" s="63" t="str">
        <f>IF(KN44=0," ",(VLOOKUP(KN44,PROTOKOL!$A$1:$E$28,2))*KO44)</f>
        <v xml:space="preserve"> </v>
      </c>
      <c r="KQ44" s="64" t="str">
        <f t="shared" si="47"/>
        <v xml:space="preserve"> </v>
      </c>
      <c r="KR44" s="65" t="str">
        <f>IF(KN44=0," ",VLOOKUP(KN44,PROTOKOL!$A:$E,5,))</f>
        <v xml:space="preserve"> </v>
      </c>
      <c r="KS44" s="82" t="str">
        <f t="shared" si="128"/>
        <v xml:space="preserve"> </v>
      </c>
      <c r="KT44" s="65">
        <f t="shared" si="129"/>
        <v>0</v>
      </c>
      <c r="KU44" s="82" t="str">
        <f t="shared" si="130"/>
        <v xml:space="preserve"> </v>
      </c>
      <c r="KV44" s="117"/>
      <c r="KW44" s="207">
        <v>8</v>
      </c>
      <c r="KX44" s="225">
        <v>8</v>
      </c>
      <c r="KY44" s="61" t="str">
        <f>IF(LA44=0," ",VLOOKUP(LA44,PROTOKOL!$A:$F,6))</f>
        <v xml:space="preserve"> </v>
      </c>
      <c r="KZ44" s="62"/>
      <c r="LA44" s="62"/>
      <c r="LB44" s="62"/>
      <c r="LC44" s="63" t="str">
        <f>IF(LA44=0," ",(VLOOKUP(LA44,PROTOKOL!$A$1:$E$28,2))*LB44)</f>
        <v xml:space="preserve"> </v>
      </c>
      <c r="LD44" s="64" t="str">
        <f t="shared" si="48"/>
        <v xml:space="preserve"> </v>
      </c>
      <c r="LE44" s="65" t="str">
        <f>IF(LA44=0," ",VLOOKUP(LA44,PROTOKOL!$A:$E,5,))</f>
        <v xml:space="preserve"> </v>
      </c>
      <c r="LF44" s="65"/>
      <c r="LG44" s="82" t="str">
        <f t="shared" si="132"/>
        <v xml:space="preserve"> </v>
      </c>
      <c r="LH44" s="61" t="str">
        <f>IF(LJ44=0," ",VLOOKUP(LJ44,PROTOKOL!$A:$F,6))</f>
        <v xml:space="preserve"> </v>
      </c>
      <c r="LI44" s="66"/>
      <c r="LJ44" s="66"/>
      <c r="LK44" s="62"/>
      <c r="LL44" s="63" t="str">
        <f>IF(LJ44=0," ",(VLOOKUP(LJ44,PROTOKOL!$A$1:$E$28,2))*LK44)</f>
        <v xml:space="preserve"> </v>
      </c>
      <c r="LM44" s="64" t="str">
        <f t="shared" si="49"/>
        <v xml:space="preserve"> </v>
      </c>
      <c r="LN44" s="65" t="str">
        <f>IF(LJ44=0," ",VLOOKUP(LJ44,PROTOKOL!$A:$E,5,))</f>
        <v xml:space="preserve"> </v>
      </c>
      <c r="LO44" s="82" t="str">
        <f t="shared" si="133"/>
        <v xml:space="preserve"> </v>
      </c>
      <c r="LP44" s="65">
        <f t="shared" si="134"/>
        <v>0</v>
      </c>
      <c r="LQ44" s="82" t="str">
        <f t="shared" si="135"/>
        <v xml:space="preserve"> </v>
      </c>
      <c r="LR44" s="117"/>
      <c r="LS44" s="207">
        <v>8</v>
      </c>
      <c r="LT44" s="225">
        <v>8</v>
      </c>
      <c r="LU44" s="61" t="str">
        <f>IF(LW44=0," ",VLOOKUP(LW44,PROTOKOL!$A:$F,6))</f>
        <v xml:space="preserve"> </v>
      </c>
      <c r="LV44" s="62"/>
      <c r="LW44" s="62"/>
      <c r="LX44" s="62"/>
      <c r="LY44" s="63" t="str">
        <f>IF(LW44=0," ",(VLOOKUP(LW44,PROTOKOL!$A$1:$E$28,2))*LX44)</f>
        <v xml:space="preserve"> </v>
      </c>
      <c r="LZ44" s="64" t="str">
        <f t="shared" si="50"/>
        <v xml:space="preserve"> </v>
      </c>
      <c r="MA44" s="65" t="str">
        <f>IF(LW44=0," ",VLOOKUP(LW44,PROTOKOL!$A:$E,5,))</f>
        <v xml:space="preserve"> </v>
      </c>
      <c r="MB44" s="65"/>
      <c r="MC44" s="82" t="str">
        <f t="shared" si="137"/>
        <v xml:space="preserve"> </v>
      </c>
      <c r="MD44" s="61" t="str">
        <f>IF(MF44=0," ",VLOOKUP(MF44,PROTOKOL!$A:$F,6))</f>
        <v xml:space="preserve"> </v>
      </c>
      <c r="ME44" s="66"/>
      <c r="MF44" s="66"/>
      <c r="MG44" s="62"/>
      <c r="MH44" s="63" t="str">
        <f>IF(MF44=0," ",(VLOOKUP(MF44,PROTOKOL!$A$1:$E$28,2))*MG44)</f>
        <v xml:space="preserve"> </v>
      </c>
      <c r="MI44" s="64" t="str">
        <f t="shared" si="51"/>
        <v xml:space="preserve"> </v>
      </c>
      <c r="MJ44" s="65" t="str">
        <f>IF(MF44=0," ",VLOOKUP(MF44,PROTOKOL!$A:$E,5,))</f>
        <v xml:space="preserve"> </v>
      </c>
      <c r="MK44" s="82" t="str">
        <f t="shared" si="138"/>
        <v xml:space="preserve"> </v>
      </c>
      <c r="ML44" s="65">
        <f t="shared" si="139"/>
        <v>0</v>
      </c>
      <c r="MM44" s="82" t="str">
        <f t="shared" si="140"/>
        <v xml:space="preserve"> </v>
      </c>
      <c r="MN44" s="117"/>
      <c r="MO44" s="207">
        <v>8</v>
      </c>
      <c r="MP44" s="225">
        <v>8</v>
      </c>
      <c r="MQ44" s="61" t="str">
        <f>IF(MS44=0," ",VLOOKUP(MS44,PROTOKOL!$A:$F,6))</f>
        <v xml:space="preserve"> </v>
      </c>
      <c r="MR44" s="62"/>
      <c r="MS44" s="62"/>
      <c r="MT44" s="62"/>
      <c r="MU44" s="63" t="str">
        <f>IF(MS44=0," ",(VLOOKUP(MS44,PROTOKOL!$A$1:$E$28,2))*MT44)</f>
        <v xml:space="preserve"> </v>
      </c>
      <c r="MV44" s="64" t="str">
        <f t="shared" si="52"/>
        <v xml:space="preserve"> </v>
      </c>
      <c r="MW44" s="65" t="str">
        <f>IF(MS44=0," ",VLOOKUP(MS44,PROTOKOL!$A:$E,5,))</f>
        <v xml:space="preserve"> </v>
      </c>
      <c r="MX44" s="65"/>
      <c r="MY44" s="82" t="str">
        <f t="shared" si="142"/>
        <v xml:space="preserve"> </v>
      </c>
      <c r="MZ44" s="61" t="str">
        <f>IF(NB44=0," ",VLOOKUP(NB44,PROTOKOL!$A:$F,6))</f>
        <v xml:space="preserve"> </v>
      </c>
      <c r="NA44" s="66"/>
      <c r="NB44" s="66"/>
      <c r="NC44" s="62"/>
      <c r="ND44" s="63" t="str">
        <f>IF(NB44=0," ",(VLOOKUP(NB44,PROTOKOL!$A$1:$E$28,2))*NC44)</f>
        <v xml:space="preserve"> </v>
      </c>
      <c r="NE44" s="64" t="str">
        <f t="shared" si="53"/>
        <v xml:space="preserve"> </v>
      </c>
      <c r="NF44" s="65" t="str">
        <f>IF(NB44=0," ",VLOOKUP(NB44,PROTOKOL!$A:$E,5,))</f>
        <v xml:space="preserve"> </v>
      </c>
      <c r="NG44" s="82" t="str">
        <f t="shared" si="143"/>
        <v xml:space="preserve"> </v>
      </c>
      <c r="NH44" s="65">
        <f t="shared" si="144"/>
        <v>0</v>
      </c>
      <c r="NI44" s="82" t="str">
        <f t="shared" si="145"/>
        <v xml:space="preserve"> </v>
      </c>
      <c r="NJ44" s="117"/>
      <c r="NK44" s="207">
        <v>8</v>
      </c>
      <c r="NL44" s="225">
        <v>8</v>
      </c>
      <c r="NM44" s="61" t="str">
        <f>IF(NO44=0," ",VLOOKUP(NO44,PROTOKOL!$A:$F,6))</f>
        <v xml:space="preserve"> </v>
      </c>
      <c r="NN44" s="62"/>
      <c r="NO44" s="62"/>
      <c r="NP44" s="62"/>
      <c r="NQ44" s="63" t="str">
        <f>IF(NO44=0," ",(VLOOKUP(NO44,PROTOKOL!$A$1:$E$28,2))*NP44)</f>
        <v xml:space="preserve"> </v>
      </c>
      <c r="NR44" s="64" t="str">
        <f t="shared" si="54"/>
        <v xml:space="preserve"> </v>
      </c>
      <c r="NS44" s="65" t="str">
        <f>IF(NO44=0," ",VLOOKUP(NO44,PROTOKOL!$A:$E,5,))</f>
        <v xml:space="preserve"> </v>
      </c>
      <c r="NT44" s="65"/>
      <c r="NU44" s="82" t="str">
        <f t="shared" si="147"/>
        <v xml:space="preserve"> </v>
      </c>
      <c r="NV44" s="61" t="str">
        <f>IF(NX44=0," ",VLOOKUP(NX44,PROTOKOL!$A:$F,6))</f>
        <v xml:space="preserve"> </v>
      </c>
      <c r="NW44" s="66"/>
      <c r="NX44" s="66"/>
      <c r="NY44" s="62"/>
      <c r="NZ44" s="63" t="str">
        <f>IF(NX44=0," ",(VLOOKUP(NX44,PROTOKOL!$A$1:$E$28,2))*NY44)</f>
        <v xml:space="preserve"> </v>
      </c>
      <c r="OA44" s="64" t="str">
        <f t="shared" si="55"/>
        <v xml:space="preserve"> </v>
      </c>
      <c r="OB44" s="65" t="str">
        <f>IF(NX44=0," ",VLOOKUP(NX44,PROTOKOL!$A:$E,5,))</f>
        <v xml:space="preserve"> </v>
      </c>
      <c r="OC44" s="82" t="str">
        <f t="shared" si="148"/>
        <v xml:space="preserve"> </v>
      </c>
      <c r="OD44" s="65">
        <f t="shared" si="149"/>
        <v>0</v>
      </c>
      <c r="OE44" s="82" t="str">
        <f t="shared" si="150"/>
        <v xml:space="preserve"> </v>
      </c>
      <c r="OF44" s="117"/>
      <c r="OG44" s="207">
        <v>8</v>
      </c>
      <c r="OH44" s="225">
        <v>8</v>
      </c>
      <c r="OI44" s="61" t="str">
        <f>IF(OK44=0," ",VLOOKUP(OK44,PROTOKOL!$A:$F,6))</f>
        <v xml:space="preserve"> </v>
      </c>
      <c r="OJ44" s="62"/>
      <c r="OK44" s="62"/>
      <c r="OL44" s="62"/>
      <c r="OM44" s="63" t="str">
        <f>IF(OK44=0," ",(VLOOKUP(OK44,PROTOKOL!$A$1:$E$28,2))*OL44)</f>
        <v xml:space="preserve"> </v>
      </c>
      <c r="ON44" s="64" t="str">
        <f t="shared" si="56"/>
        <v xml:space="preserve"> </v>
      </c>
      <c r="OO44" s="65" t="str">
        <f>IF(OK44=0," ",VLOOKUP(OK44,PROTOKOL!$A:$E,5,))</f>
        <v xml:space="preserve"> </v>
      </c>
      <c r="OP44" s="65"/>
      <c r="OQ44" s="82" t="str">
        <f t="shared" si="152"/>
        <v xml:space="preserve"> </v>
      </c>
      <c r="OR44" s="61" t="str">
        <f>IF(OT44=0," ",VLOOKUP(OT44,PROTOKOL!$A:$F,6))</f>
        <v xml:space="preserve"> </v>
      </c>
      <c r="OS44" s="66"/>
      <c r="OT44" s="66"/>
      <c r="OU44" s="62"/>
      <c r="OV44" s="63" t="str">
        <f>IF(OT44=0," ",(VLOOKUP(OT44,PROTOKOL!$A$1:$E$28,2))*OU44)</f>
        <v xml:space="preserve"> </v>
      </c>
      <c r="OW44" s="64" t="str">
        <f t="shared" si="57"/>
        <v xml:space="preserve"> </v>
      </c>
      <c r="OX44" s="65" t="str">
        <f>IF(OT44=0," ",VLOOKUP(OT44,PROTOKOL!$A:$E,5,))</f>
        <v xml:space="preserve"> </v>
      </c>
      <c r="OY44" s="82" t="str">
        <f t="shared" si="153"/>
        <v xml:space="preserve"> </v>
      </c>
      <c r="OZ44" s="65">
        <f t="shared" si="154"/>
        <v>0</v>
      </c>
      <c r="PA44" s="82" t="str">
        <f t="shared" si="155"/>
        <v xml:space="preserve"> </v>
      </c>
      <c r="PB44" s="117"/>
      <c r="PC44" s="207">
        <v>8</v>
      </c>
      <c r="PD44" s="225">
        <v>8</v>
      </c>
      <c r="PE44" s="61" t="str">
        <f>IF(PG44=0," ",VLOOKUP(PG44,PROTOKOL!$A:$F,6))</f>
        <v xml:space="preserve"> </v>
      </c>
      <c r="PF44" s="62"/>
      <c r="PG44" s="62"/>
      <c r="PH44" s="62"/>
      <c r="PI44" s="63" t="str">
        <f>IF(PG44=0," ",(VLOOKUP(PG44,PROTOKOL!$A$1:$E$28,2))*PH44)</f>
        <v xml:space="preserve"> </v>
      </c>
      <c r="PJ44" s="64" t="str">
        <f t="shared" si="58"/>
        <v xml:space="preserve"> </v>
      </c>
      <c r="PK44" s="65" t="str">
        <f>IF(PG44=0," ",VLOOKUP(PG44,PROTOKOL!$A:$E,5,))</f>
        <v xml:space="preserve"> </v>
      </c>
      <c r="PL44" s="65"/>
      <c r="PM44" s="82" t="str">
        <f t="shared" si="157"/>
        <v xml:space="preserve"> </v>
      </c>
      <c r="PN44" s="61" t="str">
        <f>IF(PP44=0," ",VLOOKUP(PP44,PROTOKOL!$A:$F,6))</f>
        <v xml:space="preserve"> </v>
      </c>
      <c r="PO44" s="66"/>
      <c r="PP44" s="66"/>
      <c r="PQ44" s="62"/>
      <c r="PR44" s="63" t="str">
        <f>IF(PP44=0," ",(VLOOKUP(PP44,PROTOKOL!$A$1:$E$28,2))*PQ44)</f>
        <v xml:space="preserve"> </v>
      </c>
      <c r="PS44" s="64" t="str">
        <f t="shared" si="59"/>
        <v xml:space="preserve"> </v>
      </c>
      <c r="PT44" s="65" t="str">
        <f>IF(PP44=0," ",VLOOKUP(PP44,PROTOKOL!$A:$E,5,))</f>
        <v xml:space="preserve"> </v>
      </c>
      <c r="PU44" s="82" t="str">
        <f t="shared" si="158"/>
        <v xml:space="preserve"> </v>
      </c>
      <c r="PV44" s="65">
        <f t="shared" si="159"/>
        <v>0</v>
      </c>
      <c r="PW44" s="82" t="str">
        <f t="shared" si="160"/>
        <v xml:space="preserve"> </v>
      </c>
      <c r="PX44" s="117"/>
      <c r="PY44" s="207">
        <v>8</v>
      </c>
      <c r="PZ44" s="225">
        <v>8</v>
      </c>
      <c r="QA44" s="61" t="str">
        <f>IF(QC44=0," ",VLOOKUP(QC44,PROTOKOL!$A:$F,6))</f>
        <v xml:space="preserve"> </v>
      </c>
      <c r="QB44" s="62"/>
      <c r="QC44" s="62"/>
      <c r="QD44" s="62"/>
      <c r="QE44" s="63" t="str">
        <f>IF(QC44=0," ",(VLOOKUP(QC44,PROTOKOL!$A$1:$E$28,2))*QD44)</f>
        <v xml:space="preserve"> </v>
      </c>
      <c r="QF44" s="64" t="str">
        <f t="shared" si="60"/>
        <v xml:space="preserve"> </v>
      </c>
      <c r="QG44" s="65" t="str">
        <f>IF(QC44=0," ",VLOOKUP(QC44,PROTOKOL!$A:$E,5,))</f>
        <v xml:space="preserve"> </v>
      </c>
      <c r="QH44" s="65"/>
      <c r="QI44" s="82" t="str">
        <f t="shared" si="162"/>
        <v xml:space="preserve"> </v>
      </c>
      <c r="QJ44" s="61" t="str">
        <f>IF(QL44=0," ",VLOOKUP(QL44,PROTOKOL!$A:$F,6))</f>
        <v xml:space="preserve"> </v>
      </c>
      <c r="QK44" s="66"/>
      <c r="QL44" s="66"/>
      <c r="QM44" s="62"/>
      <c r="QN44" s="63" t="str">
        <f>IF(QL44=0," ",(VLOOKUP(QL44,PROTOKOL!$A$1:$E$28,2))*QM44)</f>
        <v xml:space="preserve"> </v>
      </c>
      <c r="QO44" s="64" t="str">
        <f t="shared" si="61"/>
        <v xml:space="preserve"> </v>
      </c>
      <c r="QP44" s="65" t="str">
        <f>IF(QL44=0," ",VLOOKUP(QL44,PROTOKOL!$A:$E,5,))</f>
        <v xml:space="preserve"> </v>
      </c>
      <c r="QQ44" s="82" t="str">
        <f t="shared" si="163"/>
        <v xml:space="preserve"> </v>
      </c>
      <c r="QR44" s="65">
        <f t="shared" si="164"/>
        <v>0</v>
      </c>
      <c r="QS44" s="82" t="str">
        <f t="shared" si="165"/>
        <v xml:space="preserve"> </v>
      </c>
      <c r="QT44" s="117"/>
      <c r="QU44" s="207">
        <v>8</v>
      </c>
      <c r="QV44" s="225">
        <v>8</v>
      </c>
      <c r="QW44" s="61" t="str">
        <f>IF(QY44=0," ",VLOOKUP(QY44,PROTOKOL!$A:$F,6))</f>
        <v xml:space="preserve"> </v>
      </c>
      <c r="QX44" s="62"/>
      <c r="QY44" s="62"/>
      <c r="QZ44" s="62"/>
      <c r="RA44" s="63" t="str">
        <f>IF(QY44=0," ",(VLOOKUP(QY44,PROTOKOL!$A$1:$E$28,2))*QZ44)</f>
        <v xml:space="preserve"> </v>
      </c>
      <c r="RB44" s="64" t="str">
        <f t="shared" si="62"/>
        <v xml:space="preserve"> </v>
      </c>
      <c r="RC44" s="65" t="str">
        <f>IF(QY44=0," ",VLOOKUP(QY44,PROTOKOL!$A:$E,5,))</f>
        <v xml:space="preserve"> </v>
      </c>
      <c r="RD44" s="65"/>
      <c r="RE44" s="82" t="str">
        <f t="shared" si="167"/>
        <v xml:space="preserve"> </v>
      </c>
      <c r="RF44" s="61" t="str">
        <f>IF(RH44=0," ",VLOOKUP(RH44,PROTOKOL!$A:$F,6))</f>
        <v xml:space="preserve"> </v>
      </c>
      <c r="RG44" s="66"/>
      <c r="RH44" s="66"/>
      <c r="RI44" s="62"/>
      <c r="RJ44" s="63" t="str">
        <f>IF(RH44=0," ",(VLOOKUP(RH44,PROTOKOL!$A$1:$E$28,2))*RI44)</f>
        <v xml:space="preserve"> </v>
      </c>
      <c r="RK44" s="64" t="str">
        <f t="shared" si="63"/>
        <v xml:space="preserve"> </v>
      </c>
      <c r="RL44" s="65" t="str">
        <f>IF(RH44=0," ",VLOOKUP(RH44,PROTOKOL!$A:$E,5,))</f>
        <v xml:space="preserve"> </v>
      </c>
      <c r="RM44" s="82" t="str">
        <f t="shared" si="168"/>
        <v xml:space="preserve"> </v>
      </c>
      <c r="RN44" s="65">
        <f t="shared" si="169"/>
        <v>0</v>
      </c>
      <c r="RO44" s="82" t="str">
        <f t="shared" si="170"/>
        <v xml:space="preserve"> </v>
      </c>
      <c r="RP44" s="117"/>
    </row>
    <row r="45" spans="1:484" ht="15.6" thickBot="1">
      <c r="A45" s="208">
        <v>8</v>
      </c>
      <c r="B45" s="226"/>
      <c r="C45" s="61" t="str">
        <f>IF(E45=0," ",VLOOKUP(E45,PROTOKOL!$A:$F,6))</f>
        <v xml:space="preserve"> </v>
      </c>
      <c r="D45" s="62"/>
      <c r="E45" s="62"/>
      <c r="F45" s="62"/>
      <c r="G45" s="63" t="str">
        <f>IF(E45=0," ",(VLOOKUP(E45,PROTOKOL!$A$1:$E$28,2))*F45)</f>
        <v xml:space="preserve"> </v>
      </c>
      <c r="H45" s="64" t="str">
        <f t="shared" si="20"/>
        <v xml:space="preserve"> </v>
      </c>
      <c r="I45" s="65" t="str">
        <f>IF(E45=0," ",VLOOKUP(E45,PROTOKOL!$A:$E,5,))</f>
        <v xml:space="preserve"> </v>
      </c>
      <c r="J45" s="65"/>
      <c r="K45" s="82" t="str">
        <f t="shared" si="64"/>
        <v xml:space="preserve"> </v>
      </c>
      <c r="L45" s="61" t="str">
        <f>IF(N45=0," ",VLOOKUP(N45,PROTOKOL!$A:$F,6))</f>
        <v xml:space="preserve"> </v>
      </c>
      <c r="M45" s="66"/>
      <c r="N45" s="66"/>
      <c r="O45" s="62"/>
      <c r="P45" s="63" t="str">
        <f>IF(N45=0," ",(VLOOKUP(N45,PROTOKOL!$A$1:$E$28,2))*O45)</f>
        <v xml:space="preserve"> </v>
      </c>
      <c r="Q45" s="64" t="str">
        <f t="shared" si="21"/>
        <v xml:space="preserve"> </v>
      </c>
      <c r="R45" s="65" t="str">
        <f>IF(N45=0," ",VLOOKUP(N45,PROTOKOL!$A:$E,5,))</f>
        <v xml:space="preserve"> </v>
      </c>
      <c r="S45" s="82" t="str">
        <f t="shared" si="65"/>
        <v xml:space="preserve"> </v>
      </c>
      <c r="T45" s="65">
        <f t="shared" si="66"/>
        <v>0</v>
      </c>
      <c r="U45" s="82" t="str">
        <f t="shared" si="67"/>
        <v xml:space="preserve"> </v>
      </c>
      <c r="V45" s="185" t="str">
        <f>IF(F44+F45+F46=7.5,"ü","û")</f>
        <v>û</v>
      </c>
      <c r="W45" s="207">
        <v>8</v>
      </c>
      <c r="X45" s="226"/>
      <c r="Y45" s="61" t="str">
        <f>IF(AA45=0," ",VLOOKUP(AA45,PROTOKOL!$A:$F,6))</f>
        <v xml:space="preserve"> </v>
      </c>
      <c r="Z45" s="62"/>
      <c r="AA45" s="62"/>
      <c r="AB45" s="62"/>
      <c r="AC45" s="63" t="str">
        <f>IF(AA45=0," ",(VLOOKUP(AA45,PROTOKOL!$A$1:$E$28,2))*AB45)</f>
        <v xml:space="preserve"> </v>
      </c>
      <c r="AD45" s="64" t="str">
        <f t="shared" si="22"/>
        <v xml:space="preserve"> </v>
      </c>
      <c r="AE45" s="65" t="str">
        <f>IF(AA45=0," ",VLOOKUP(AA45,PROTOKOL!$A:$E,5,))</f>
        <v xml:space="preserve"> </v>
      </c>
      <c r="AF45" s="65"/>
      <c r="AG45" s="82" t="str">
        <f t="shared" si="68"/>
        <v xml:space="preserve"> </v>
      </c>
      <c r="AH45" s="61" t="str">
        <f>IF(AJ45=0," ",VLOOKUP(AJ45,PROTOKOL!$A:$F,6))</f>
        <v xml:space="preserve"> </v>
      </c>
      <c r="AI45" s="66"/>
      <c r="AJ45" s="66"/>
      <c r="AK45" s="62"/>
      <c r="AL45" s="63" t="str">
        <f>IF(AJ45=0," ",(VLOOKUP(AJ45,PROTOKOL!$A$1:$E$28,2))*AK45)</f>
        <v xml:space="preserve"> </v>
      </c>
      <c r="AM45" s="64" t="str">
        <f t="shared" si="23"/>
        <v xml:space="preserve"> </v>
      </c>
      <c r="AN45" s="65" t="str">
        <f>IF(AJ45=0," ",VLOOKUP(AJ45,PROTOKOL!$A:$E,5,))</f>
        <v xml:space="preserve"> </v>
      </c>
      <c r="AO45" s="82" t="str">
        <f t="shared" si="69"/>
        <v xml:space="preserve"> </v>
      </c>
      <c r="AP45" s="65">
        <f t="shared" si="70"/>
        <v>0</v>
      </c>
      <c r="AQ45" s="82" t="str">
        <f t="shared" si="71"/>
        <v xml:space="preserve"> </v>
      </c>
      <c r="AR45" s="185" t="str">
        <f>IF(AB44+AB45+AB46=7.5,"ü","û")</f>
        <v>û</v>
      </c>
      <c r="AS45" s="207">
        <v>8</v>
      </c>
      <c r="AT45" s="226"/>
      <c r="AU45" s="61" t="str">
        <f>IF(AW45=0," ",VLOOKUP(AW45,PROTOKOL!$A:$F,6))</f>
        <v xml:space="preserve"> </v>
      </c>
      <c r="AV45" s="62"/>
      <c r="AW45" s="62"/>
      <c r="AX45" s="62"/>
      <c r="AY45" s="63" t="str">
        <f>IF(AW45=0," ",(VLOOKUP(AW45,PROTOKOL!$A$1:$E$28,2))*AX45)</f>
        <v xml:space="preserve"> </v>
      </c>
      <c r="AZ45" s="64" t="str">
        <f t="shared" si="24"/>
        <v xml:space="preserve"> </v>
      </c>
      <c r="BA45" s="65" t="str">
        <f>IF(AW45=0," ",VLOOKUP(AW45,PROTOKOL!$A:$E,5,))</f>
        <v xml:space="preserve"> </v>
      </c>
      <c r="BB45" s="65"/>
      <c r="BC45" s="82" t="str">
        <f t="shared" si="72"/>
        <v xml:space="preserve"> </v>
      </c>
      <c r="BD45" s="61" t="str">
        <f>IF(BF45=0," ",VLOOKUP(BF45,PROTOKOL!$A:$F,6))</f>
        <v xml:space="preserve"> </v>
      </c>
      <c r="BE45" s="66"/>
      <c r="BF45" s="66"/>
      <c r="BG45" s="62"/>
      <c r="BH45" s="63" t="str">
        <f>IF(BF45=0," ",(VLOOKUP(BF45,PROTOKOL!$A$1:$E$28,2))*BG45)</f>
        <v xml:space="preserve"> </v>
      </c>
      <c r="BI45" s="64" t="str">
        <f t="shared" si="25"/>
        <v xml:space="preserve"> </v>
      </c>
      <c r="BJ45" s="65" t="str">
        <f>IF(BF45=0," ",VLOOKUP(BF45,PROTOKOL!$A:$E,5,))</f>
        <v xml:space="preserve"> </v>
      </c>
      <c r="BK45" s="82" t="str">
        <f t="shared" si="73"/>
        <v xml:space="preserve"> </v>
      </c>
      <c r="BL45" s="65">
        <f t="shared" si="74"/>
        <v>0</v>
      </c>
      <c r="BM45" s="82" t="str">
        <f t="shared" si="75"/>
        <v xml:space="preserve"> </v>
      </c>
      <c r="BN45" s="185" t="str">
        <f t="shared" ref="BN45" si="392">IF(AX44+AX45+AX46=7.5,"ü","û")</f>
        <v>û</v>
      </c>
      <c r="BO45" s="207">
        <v>8</v>
      </c>
      <c r="BP45" s="226"/>
      <c r="BQ45" s="61" t="str">
        <f>IF(BS45=0," ",VLOOKUP(BS45,PROTOKOL!$A:$F,6))</f>
        <v xml:space="preserve"> </v>
      </c>
      <c r="BR45" s="62"/>
      <c r="BS45" s="62"/>
      <c r="BT45" s="62"/>
      <c r="BU45" s="63" t="str">
        <f>IF(BS45=0," ",(VLOOKUP(BS45,PROTOKOL!$A$1:$E$28,2))*BT45)</f>
        <v xml:space="preserve"> </v>
      </c>
      <c r="BV45" s="64" t="str">
        <f t="shared" si="26"/>
        <v xml:space="preserve"> </v>
      </c>
      <c r="BW45" s="65" t="str">
        <f>IF(BS45=0," ",VLOOKUP(BS45,PROTOKOL!$A:$E,5,))</f>
        <v xml:space="preserve"> </v>
      </c>
      <c r="BX45" s="65"/>
      <c r="BY45" s="82" t="str">
        <f t="shared" si="77"/>
        <v xml:space="preserve"> </v>
      </c>
      <c r="BZ45" s="61" t="str">
        <f>IF(CB45=0," ",VLOOKUP(CB45,PROTOKOL!$A:$F,6))</f>
        <v xml:space="preserve"> </v>
      </c>
      <c r="CA45" s="66"/>
      <c r="CB45" s="66"/>
      <c r="CC45" s="62"/>
      <c r="CD45" s="63" t="str">
        <f>IF(CB45=0," ",(VLOOKUP(CB45,PROTOKOL!$A$1:$E$28,2))*CC45)</f>
        <v xml:space="preserve"> </v>
      </c>
      <c r="CE45" s="64" t="str">
        <f t="shared" si="27"/>
        <v xml:space="preserve"> </v>
      </c>
      <c r="CF45" s="65" t="str">
        <f>IF(CB45=0," ",VLOOKUP(CB45,PROTOKOL!$A:$E,5,))</f>
        <v xml:space="preserve"> </v>
      </c>
      <c r="CG45" s="82" t="str">
        <f t="shared" si="78"/>
        <v xml:space="preserve"> </v>
      </c>
      <c r="CH45" s="65">
        <f t="shared" si="79"/>
        <v>0</v>
      </c>
      <c r="CI45" s="82" t="str">
        <f t="shared" si="80"/>
        <v xml:space="preserve"> </v>
      </c>
      <c r="CJ45" s="185" t="str">
        <f t="shared" ref="CJ45" si="393">IF(BT44+BT45+BT46=7.5,"ü","û")</f>
        <v>û</v>
      </c>
      <c r="CK45" s="207">
        <v>8</v>
      </c>
      <c r="CL45" s="226"/>
      <c r="CM45" s="61" t="str">
        <f>IF(CO45=0," ",VLOOKUP(CO45,PROTOKOL!$A:$F,6))</f>
        <v xml:space="preserve"> </v>
      </c>
      <c r="CN45" s="62"/>
      <c r="CO45" s="62"/>
      <c r="CP45" s="62"/>
      <c r="CQ45" s="63" t="str">
        <f>IF(CO45=0," ",(VLOOKUP(CO45,PROTOKOL!$A$1:$E$28,2))*CP45)</f>
        <v xml:space="preserve"> </v>
      </c>
      <c r="CR45" s="64" t="str">
        <f t="shared" si="28"/>
        <v xml:space="preserve"> </v>
      </c>
      <c r="CS45" s="65" t="str">
        <f>IF(CO45=0," ",VLOOKUP(CO45,PROTOKOL!$A:$E,5,))</f>
        <v xml:space="preserve"> </v>
      </c>
      <c r="CT45" s="65"/>
      <c r="CU45" s="82" t="str">
        <f t="shared" si="82"/>
        <v xml:space="preserve"> </v>
      </c>
      <c r="CV45" s="61" t="str">
        <f>IF(CX45=0," ",VLOOKUP(CX45,PROTOKOL!$A:$F,6))</f>
        <v xml:space="preserve"> </v>
      </c>
      <c r="CW45" s="66"/>
      <c r="CX45" s="66"/>
      <c r="CY45" s="62"/>
      <c r="CZ45" s="63" t="str">
        <f>IF(CX45=0," ",(VLOOKUP(CX45,PROTOKOL!$A$1:$E$28,2))*CY45)</f>
        <v xml:space="preserve"> </v>
      </c>
      <c r="DA45" s="64" t="str">
        <f t="shared" si="29"/>
        <v xml:space="preserve"> </v>
      </c>
      <c r="DB45" s="65" t="str">
        <f>IF(CX45=0," ",VLOOKUP(CX45,PROTOKOL!$A:$E,5,))</f>
        <v xml:space="preserve"> </v>
      </c>
      <c r="DC45" s="82" t="str">
        <f t="shared" si="83"/>
        <v xml:space="preserve"> </v>
      </c>
      <c r="DD45" s="65">
        <f t="shared" si="84"/>
        <v>0</v>
      </c>
      <c r="DE45" s="82" t="str">
        <f t="shared" si="85"/>
        <v xml:space="preserve"> </v>
      </c>
      <c r="DF45" s="185" t="str">
        <f t="shared" ref="DF45" si="394">IF(CP44+CP45+CP46=7.5,"ü","û")</f>
        <v>û</v>
      </c>
      <c r="DG45" s="207">
        <v>8</v>
      </c>
      <c r="DH45" s="226"/>
      <c r="DI45" s="61" t="str">
        <f>IF(DK45=0," ",VLOOKUP(DK45,PROTOKOL!$A:$F,6))</f>
        <v xml:space="preserve"> </v>
      </c>
      <c r="DJ45" s="62"/>
      <c r="DK45" s="62"/>
      <c r="DL45" s="62"/>
      <c r="DM45" s="63" t="str">
        <f>IF(DK45=0," ",(VLOOKUP(DK45,PROTOKOL!$A$1:$E$28,2))*DL45)</f>
        <v xml:space="preserve"> </v>
      </c>
      <c r="DN45" s="64" t="str">
        <f t="shared" si="30"/>
        <v xml:space="preserve"> </v>
      </c>
      <c r="DO45" s="65" t="str">
        <f>IF(DK45=0," ",VLOOKUP(DK45,PROTOKOL!$A:$E,5,))</f>
        <v xml:space="preserve"> </v>
      </c>
      <c r="DP45" s="65"/>
      <c r="DQ45" s="82" t="str">
        <f t="shared" si="87"/>
        <v xml:space="preserve"> </v>
      </c>
      <c r="DR45" s="61" t="str">
        <f>IF(DT45=0," ",VLOOKUP(DT45,PROTOKOL!$A:$F,6))</f>
        <v xml:space="preserve"> </v>
      </c>
      <c r="DS45" s="66"/>
      <c r="DT45" s="66"/>
      <c r="DU45" s="62"/>
      <c r="DV45" s="63" t="str">
        <f>IF(DT45=0," ",(VLOOKUP(DT45,PROTOKOL!$A$1:$E$28,2))*DU45)</f>
        <v xml:space="preserve"> </v>
      </c>
      <c r="DW45" s="64" t="str">
        <f t="shared" si="31"/>
        <v xml:space="preserve"> </v>
      </c>
      <c r="DX45" s="65" t="str">
        <f>IF(DT45=0," ",VLOOKUP(DT45,PROTOKOL!$A:$E,5,))</f>
        <v xml:space="preserve"> </v>
      </c>
      <c r="DY45" s="82" t="str">
        <f t="shared" si="88"/>
        <v xml:space="preserve"> </v>
      </c>
      <c r="DZ45" s="65">
        <f t="shared" si="89"/>
        <v>0</v>
      </c>
      <c r="EA45" s="82" t="str">
        <f t="shared" si="90"/>
        <v xml:space="preserve"> </v>
      </c>
      <c r="EB45" s="185" t="str">
        <f t="shared" ref="EB45" si="395">IF(DL44+DL45+DL46=7.5,"ü","û")</f>
        <v>û</v>
      </c>
      <c r="EC45" s="207">
        <v>8</v>
      </c>
      <c r="ED45" s="226"/>
      <c r="EE45" s="61" t="str">
        <f>IF(EG45=0," ",VLOOKUP(EG45,PROTOKOL!$A:$F,6))</f>
        <v xml:space="preserve"> </v>
      </c>
      <c r="EF45" s="62"/>
      <c r="EG45" s="62"/>
      <c r="EH45" s="62"/>
      <c r="EI45" s="63" t="str">
        <f>IF(EG45=0," ",(VLOOKUP(EG45,PROTOKOL!$A$1:$E$28,2))*EH45)</f>
        <v xml:space="preserve"> </v>
      </c>
      <c r="EJ45" s="64" t="str">
        <f t="shared" si="32"/>
        <v xml:space="preserve"> </v>
      </c>
      <c r="EK45" s="65" t="str">
        <f>IF(EG45=0," ",VLOOKUP(EG45,PROTOKOL!$A:$E,5,))</f>
        <v xml:space="preserve"> </v>
      </c>
      <c r="EL45" s="65"/>
      <c r="EM45" s="82" t="str">
        <f t="shared" si="92"/>
        <v xml:space="preserve"> </v>
      </c>
      <c r="EN45" s="61" t="str">
        <f>IF(EP45=0," ",VLOOKUP(EP45,PROTOKOL!$A:$F,6))</f>
        <v xml:space="preserve"> </v>
      </c>
      <c r="EO45" s="66"/>
      <c r="EP45" s="66"/>
      <c r="EQ45" s="62"/>
      <c r="ER45" s="63" t="str">
        <f>IF(EP45=0," ",(VLOOKUP(EP45,PROTOKOL!$A$1:$E$28,2))*EQ45)</f>
        <v xml:space="preserve"> </v>
      </c>
      <c r="ES45" s="64" t="str">
        <f t="shared" si="33"/>
        <v xml:space="preserve"> </v>
      </c>
      <c r="ET45" s="65" t="str">
        <f>IF(EP45=0," ",VLOOKUP(EP45,PROTOKOL!$A:$E,5,))</f>
        <v xml:space="preserve"> </v>
      </c>
      <c r="EU45" s="82" t="str">
        <f t="shared" si="93"/>
        <v xml:space="preserve"> </v>
      </c>
      <c r="EV45" s="65">
        <f t="shared" si="94"/>
        <v>0</v>
      </c>
      <c r="EW45" s="82" t="str">
        <f t="shared" si="95"/>
        <v xml:space="preserve"> </v>
      </c>
      <c r="EX45" s="185" t="str">
        <f t="shared" ref="EX45" si="396">IF(EH44+EH45+EH46=7.5,"ü","û")</f>
        <v>û</v>
      </c>
      <c r="EY45" s="207">
        <v>8</v>
      </c>
      <c r="EZ45" s="226"/>
      <c r="FA45" s="61" t="str">
        <f>IF(FC45=0," ",VLOOKUP(FC45,PROTOKOL!$A:$F,6))</f>
        <v xml:space="preserve"> </v>
      </c>
      <c r="FB45" s="62"/>
      <c r="FC45" s="62"/>
      <c r="FD45" s="62"/>
      <c r="FE45" s="63" t="str">
        <f>IF(FC45=0," ",(VLOOKUP(FC45,PROTOKOL!$A$1:$E$28,2))*FD45)</f>
        <v xml:space="preserve"> </v>
      </c>
      <c r="FF45" s="64" t="str">
        <f t="shared" si="34"/>
        <v xml:space="preserve"> </v>
      </c>
      <c r="FG45" s="65" t="str">
        <f>IF(FC45=0," ",VLOOKUP(FC45,PROTOKOL!$A:$E,5,))</f>
        <v xml:space="preserve"> </v>
      </c>
      <c r="FH45" s="65"/>
      <c r="FI45" s="82" t="str">
        <f t="shared" si="97"/>
        <v xml:space="preserve"> </v>
      </c>
      <c r="FJ45" s="61" t="str">
        <f>IF(FL45=0," ",VLOOKUP(FL45,PROTOKOL!$A:$F,6))</f>
        <v xml:space="preserve"> </v>
      </c>
      <c r="FK45" s="66"/>
      <c r="FL45" s="66"/>
      <c r="FM45" s="62"/>
      <c r="FN45" s="63" t="str">
        <f>IF(FL45=0," ",(VLOOKUP(FL45,PROTOKOL!$A$1:$E$28,2))*FM45)</f>
        <v xml:space="preserve"> </v>
      </c>
      <c r="FO45" s="64" t="str">
        <f t="shared" si="35"/>
        <v xml:space="preserve"> </v>
      </c>
      <c r="FP45" s="65" t="str">
        <f>IF(FL45=0," ",VLOOKUP(FL45,PROTOKOL!$A:$E,5,))</f>
        <v xml:space="preserve"> </v>
      </c>
      <c r="FQ45" s="82" t="str">
        <f t="shared" si="98"/>
        <v xml:space="preserve"> </v>
      </c>
      <c r="FR45" s="65">
        <f t="shared" si="99"/>
        <v>0</v>
      </c>
      <c r="FS45" s="82" t="str">
        <f t="shared" si="100"/>
        <v xml:space="preserve"> </v>
      </c>
      <c r="FT45" s="185" t="str">
        <f t="shared" ref="FT45" si="397">IF(FD44+FD45+FD46=7.5,"ü","û")</f>
        <v>û</v>
      </c>
      <c r="FU45" s="207">
        <v>8</v>
      </c>
      <c r="FV45" s="226"/>
      <c r="FW45" s="61" t="str">
        <f>IF(FY45=0," ",VLOOKUP(FY45,PROTOKOL!$A:$F,6))</f>
        <v xml:space="preserve"> </v>
      </c>
      <c r="FX45" s="62"/>
      <c r="FY45" s="62"/>
      <c r="FZ45" s="62"/>
      <c r="GA45" s="63" t="str">
        <f>IF(FY45=0," ",(VLOOKUP(FY45,PROTOKOL!$A$1:$E$28,2))*FZ45)</f>
        <v xml:space="preserve"> </v>
      </c>
      <c r="GB45" s="64" t="str">
        <f t="shared" si="36"/>
        <v xml:space="preserve"> </v>
      </c>
      <c r="GC45" s="65" t="str">
        <f>IF(FY45=0," ",VLOOKUP(FY45,PROTOKOL!$A:$E,5,))</f>
        <v xml:space="preserve"> </v>
      </c>
      <c r="GD45" s="65"/>
      <c r="GE45" s="82" t="str">
        <f t="shared" si="102"/>
        <v xml:space="preserve"> </v>
      </c>
      <c r="GF45" s="61" t="str">
        <f>IF(GH45=0," ",VLOOKUP(GH45,PROTOKOL!$A:$F,6))</f>
        <v xml:space="preserve"> </v>
      </c>
      <c r="GG45" s="66"/>
      <c r="GH45" s="66"/>
      <c r="GI45" s="62"/>
      <c r="GJ45" s="63" t="str">
        <f>IF(GH45=0," ",(VLOOKUP(GH45,PROTOKOL!$A$1:$E$28,2))*GI45)</f>
        <v xml:space="preserve"> </v>
      </c>
      <c r="GK45" s="64" t="str">
        <f t="shared" si="37"/>
        <v xml:space="preserve"> </v>
      </c>
      <c r="GL45" s="65" t="str">
        <f>IF(GH45=0," ",VLOOKUP(GH45,PROTOKOL!$A:$E,5,))</f>
        <v xml:space="preserve"> </v>
      </c>
      <c r="GM45" s="82" t="str">
        <f t="shared" si="103"/>
        <v xml:space="preserve"> </v>
      </c>
      <c r="GN45" s="65">
        <f t="shared" si="104"/>
        <v>0</v>
      </c>
      <c r="GO45" s="82" t="str">
        <f t="shared" si="105"/>
        <v xml:space="preserve"> </v>
      </c>
      <c r="GP45" s="185" t="str">
        <f t="shared" ref="GP45" si="398">IF(FZ44+FZ45+FZ46=7.5,"ü","û")</f>
        <v>û</v>
      </c>
      <c r="GQ45" s="207">
        <v>8</v>
      </c>
      <c r="GR45" s="226"/>
      <c r="GS45" s="61" t="str">
        <f>IF(GU45=0," ",VLOOKUP(GU45,PROTOKOL!$A:$F,6))</f>
        <v xml:space="preserve"> </v>
      </c>
      <c r="GT45" s="62"/>
      <c r="GU45" s="62"/>
      <c r="GV45" s="62"/>
      <c r="GW45" s="63" t="str">
        <f>IF(GU45=0," ",(VLOOKUP(GU45,PROTOKOL!$A$1:$E$28,2))*GV45)</f>
        <v xml:space="preserve"> </v>
      </c>
      <c r="GX45" s="64" t="str">
        <f t="shared" si="38"/>
        <v xml:space="preserve"> </v>
      </c>
      <c r="GY45" s="65" t="str">
        <f>IF(GU45=0," ",VLOOKUP(GU45,PROTOKOL!$A:$E,5,))</f>
        <v xml:space="preserve"> </v>
      </c>
      <c r="GZ45" s="65"/>
      <c r="HA45" s="82" t="str">
        <f t="shared" si="107"/>
        <v xml:space="preserve"> </v>
      </c>
      <c r="HB45" s="61" t="str">
        <f>IF(HD45=0," ",VLOOKUP(HD45,PROTOKOL!$A:$F,6))</f>
        <v xml:space="preserve"> </v>
      </c>
      <c r="HC45" s="66"/>
      <c r="HD45" s="66"/>
      <c r="HE45" s="62"/>
      <c r="HF45" s="63" t="str">
        <f>IF(HD45=0," ",(VLOOKUP(HD45,PROTOKOL!$A$1:$E$28,2))*HE45)</f>
        <v xml:space="preserve"> </v>
      </c>
      <c r="HG45" s="64" t="str">
        <f t="shared" si="39"/>
        <v xml:space="preserve"> </v>
      </c>
      <c r="HH45" s="65" t="str">
        <f>IF(HD45=0," ",VLOOKUP(HD45,PROTOKOL!$A:$E,5,))</f>
        <v xml:space="preserve"> </v>
      </c>
      <c r="HI45" s="82" t="str">
        <f t="shared" si="108"/>
        <v xml:space="preserve"> </v>
      </c>
      <c r="HJ45" s="65">
        <f t="shared" si="109"/>
        <v>0</v>
      </c>
      <c r="HK45" s="82" t="str">
        <f t="shared" si="110"/>
        <v xml:space="preserve"> </v>
      </c>
      <c r="HL45" s="185" t="str">
        <f t="shared" ref="HL45" si="399">IF(GV44+GV45+GV46=7.5,"ü","û")</f>
        <v>û</v>
      </c>
      <c r="HM45" s="207">
        <v>8</v>
      </c>
      <c r="HN45" s="226"/>
      <c r="HO45" s="61" t="str">
        <f>IF(HQ45=0," ",VLOOKUP(HQ45,PROTOKOL!$A:$F,6))</f>
        <v xml:space="preserve"> </v>
      </c>
      <c r="HP45" s="62"/>
      <c r="HQ45" s="62"/>
      <c r="HR45" s="62"/>
      <c r="HS45" s="63" t="str">
        <f>IF(HQ45=0," ",(VLOOKUP(HQ45,PROTOKOL!$A$1:$E$28,2))*HR45)</f>
        <v xml:space="preserve"> </v>
      </c>
      <c r="HT45" s="64" t="str">
        <f t="shared" si="40"/>
        <v xml:space="preserve"> </v>
      </c>
      <c r="HU45" s="65" t="str">
        <f>IF(HQ45=0," ",VLOOKUP(HQ45,PROTOKOL!$A:$E,5,))</f>
        <v xml:space="preserve"> </v>
      </c>
      <c r="HV45" s="65"/>
      <c r="HW45" s="82" t="str">
        <f t="shared" si="112"/>
        <v xml:space="preserve"> </v>
      </c>
      <c r="HX45" s="61" t="str">
        <f>IF(HZ45=0," ",VLOOKUP(HZ45,PROTOKOL!$A:$F,6))</f>
        <v xml:space="preserve"> </v>
      </c>
      <c r="HY45" s="66"/>
      <c r="HZ45" s="66"/>
      <c r="IA45" s="62"/>
      <c r="IB45" s="63" t="str">
        <f>IF(HZ45=0," ",(VLOOKUP(HZ45,PROTOKOL!$A$1:$E$28,2))*IA45)</f>
        <v xml:space="preserve"> </v>
      </c>
      <c r="IC45" s="64" t="str">
        <f t="shared" si="41"/>
        <v xml:space="preserve"> </v>
      </c>
      <c r="ID45" s="65" t="str">
        <f>IF(HZ45=0," ",VLOOKUP(HZ45,PROTOKOL!$A:$E,5,))</f>
        <v xml:space="preserve"> </v>
      </c>
      <c r="IE45" s="82" t="str">
        <f t="shared" si="113"/>
        <v xml:space="preserve"> </v>
      </c>
      <c r="IF45" s="65">
        <f t="shared" si="114"/>
        <v>0</v>
      </c>
      <c r="IG45" s="82" t="str">
        <f t="shared" si="115"/>
        <v xml:space="preserve"> </v>
      </c>
      <c r="IH45" s="185" t="str">
        <f t="shared" ref="IH45" si="400">IF(HR44+HR45+HR46=7.5,"ü","û")</f>
        <v>û</v>
      </c>
      <c r="II45" s="207">
        <v>8</v>
      </c>
      <c r="IJ45" s="226"/>
      <c r="IK45" s="61" t="str">
        <f>IF(IM45=0," ",VLOOKUP(IM45,PROTOKOL!$A:$F,6))</f>
        <v xml:space="preserve"> </v>
      </c>
      <c r="IL45" s="62"/>
      <c r="IM45" s="62"/>
      <c r="IN45" s="62"/>
      <c r="IO45" s="63" t="str">
        <f>IF(IM45=0," ",(VLOOKUP(IM45,PROTOKOL!$A$1:$E$28,2))*IN45)</f>
        <v xml:space="preserve"> </v>
      </c>
      <c r="IP45" s="64" t="str">
        <f t="shared" si="42"/>
        <v xml:space="preserve"> </v>
      </c>
      <c r="IQ45" s="65" t="str">
        <f>IF(IM45=0," ",VLOOKUP(IM45,PROTOKOL!$A:$E,5,))</f>
        <v xml:space="preserve"> </v>
      </c>
      <c r="IR45" s="65"/>
      <c r="IS45" s="82" t="str">
        <f t="shared" si="117"/>
        <v xml:space="preserve"> </v>
      </c>
      <c r="IT45" s="61" t="str">
        <f>IF(IV45=0," ",VLOOKUP(IV45,PROTOKOL!$A:$F,6))</f>
        <v xml:space="preserve"> </v>
      </c>
      <c r="IU45" s="66"/>
      <c r="IV45" s="66"/>
      <c r="IW45" s="62"/>
      <c r="IX45" s="63" t="str">
        <f>IF(IV45=0," ",(VLOOKUP(IV45,PROTOKOL!$A$1:$E$28,2))*IW45)</f>
        <v xml:space="preserve"> </v>
      </c>
      <c r="IY45" s="64" t="str">
        <f t="shared" si="43"/>
        <v xml:space="preserve"> </v>
      </c>
      <c r="IZ45" s="65" t="str">
        <f>IF(IV45=0," ",VLOOKUP(IV45,PROTOKOL!$A:$E,5,))</f>
        <v xml:space="preserve"> </v>
      </c>
      <c r="JA45" s="82" t="str">
        <f t="shared" si="118"/>
        <v xml:space="preserve"> </v>
      </c>
      <c r="JB45" s="65">
        <f t="shared" si="119"/>
        <v>0</v>
      </c>
      <c r="JC45" s="82" t="str">
        <f t="shared" si="120"/>
        <v xml:space="preserve"> </v>
      </c>
      <c r="JD45" s="185" t="str">
        <f t="shared" ref="JD45" si="401">IF(IN44+IN45+IN46=7.5,"ü","û")</f>
        <v>û</v>
      </c>
      <c r="JE45" s="207">
        <v>8</v>
      </c>
      <c r="JF45" s="226"/>
      <c r="JG45" s="61" t="str">
        <f>IF(JI45=0," ",VLOOKUP(JI45,PROTOKOL!$A:$F,6))</f>
        <v xml:space="preserve"> </v>
      </c>
      <c r="JH45" s="62"/>
      <c r="JI45" s="62"/>
      <c r="JJ45" s="62"/>
      <c r="JK45" s="63" t="str">
        <f>IF(JI45=0," ",(VLOOKUP(JI45,PROTOKOL!$A$1:$E$28,2))*JJ45)</f>
        <v xml:space="preserve"> </v>
      </c>
      <c r="JL45" s="64" t="str">
        <f t="shared" si="44"/>
        <v xml:space="preserve"> </v>
      </c>
      <c r="JM45" s="65" t="str">
        <f>IF(JI45=0," ",VLOOKUP(JI45,PROTOKOL!$A:$E,5,))</f>
        <v xml:space="preserve"> </v>
      </c>
      <c r="JN45" s="65"/>
      <c r="JO45" s="82" t="str">
        <f t="shared" si="122"/>
        <v xml:space="preserve"> </v>
      </c>
      <c r="JP45" s="61" t="str">
        <f>IF(JR45=0," ",VLOOKUP(JR45,PROTOKOL!$A:$F,6))</f>
        <v xml:space="preserve"> </v>
      </c>
      <c r="JQ45" s="66"/>
      <c r="JR45" s="66"/>
      <c r="JS45" s="62"/>
      <c r="JT45" s="63" t="str">
        <f>IF(JR45=0," ",(VLOOKUP(JR45,PROTOKOL!$A$1:$E$28,2))*JS45)</f>
        <v xml:space="preserve"> </v>
      </c>
      <c r="JU45" s="64" t="str">
        <f t="shared" si="45"/>
        <v xml:space="preserve"> </v>
      </c>
      <c r="JV45" s="65" t="str">
        <f>IF(JR45=0," ",VLOOKUP(JR45,PROTOKOL!$A:$E,5,))</f>
        <v xml:space="preserve"> </v>
      </c>
      <c r="JW45" s="82" t="str">
        <f t="shared" si="123"/>
        <v xml:space="preserve"> </v>
      </c>
      <c r="JX45" s="65">
        <f t="shared" si="124"/>
        <v>0</v>
      </c>
      <c r="JY45" s="82" t="str">
        <f t="shared" si="125"/>
        <v xml:space="preserve"> </v>
      </c>
      <c r="JZ45" s="185" t="str">
        <f t="shared" ref="JZ45" si="402">IF(JJ44+JJ45+JJ46=7.5,"ü","û")</f>
        <v>û</v>
      </c>
      <c r="KA45" s="207">
        <v>8</v>
      </c>
      <c r="KB45" s="226"/>
      <c r="KC45" s="61" t="str">
        <f>IF(KE45=0," ",VLOOKUP(KE45,PROTOKOL!$A:$F,6))</f>
        <v xml:space="preserve"> </v>
      </c>
      <c r="KD45" s="62"/>
      <c r="KE45" s="62"/>
      <c r="KF45" s="62"/>
      <c r="KG45" s="63" t="str">
        <f>IF(KE45=0," ",(VLOOKUP(KE45,PROTOKOL!$A$1:$E$28,2))*KF45)</f>
        <v xml:space="preserve"> </v>
      </c>
      <c r="KH45" s="64" t="str">
        <f t="shared" si="46"/>
        <v xml:space="preserve"> </v>
      </c>
      <c r="KI45" s="65" t="str">
        <f>IF(KE45=0," ",VLOOKUP(KE45,PROTOKOL!$A:$E,5,))</f>
        <v xml:space="preserve"> </v>
      </c>
      <c r="KJ45" s="65"/>
      <c r="KK45" s="82" t="str">
        <f t="shared" si="127"/>
        <v xml:space="preserve"> </v>
      </c>
      <c r="KL45" s="61" t="str">
        <f>IF(KN45=0," ",VLOOKUP(KN45,PROTOKOL!$A:$F,6))</f>
        <v xml:space="preserve"> </v>
      </c>
      <c r="KM45" s="66"/>
      <c r="KN45" s="66"/>
      <c r="KO45" s="62"/>
      <c r="KP45" s="63" t="str">
        <f>IF(KN45=0," ",(VLOOKUP(KN45,PROTOKOL!$A$1:$E$28,2))*KO45)</f>
        <v xml:space="preserve"> </v>
      </c>
      <c r="KQ45" s="64" t="str">
        <f t="shared" si="47"/>
        <v xml:space="preserve"> </v>
      </c>
      <c r="KR45" s="65" t="str">
        <f>IF(KN45=0," ",VLOOKUP(KN45,PROTOKOL!$A:$E,5,))</f>
        <v xml:space="preserve"> </v>
      </c>
      <c r="KS45" s="82" t="str">
        <f t="shared" si="128"/>
        <v xml:space="preserve"> </v>
      </c>
      <c r="KT45" s="65">
        <f t="shared" si="129"/>
        <v>0</v>
      </c>
      <c r="KU45" s="82" t="str">
        <f t="shared" si="130"/>
        <v xml:space="preserve"> </v>
      </c>
      <c r="KV45" s="185" t="str">
        <f t="shared" ref="KV45" si="403">IF(KF44+KF45+KF46=7.5,"ü","û")</f>
        <v>û</v>
      </c>
      <c r="KW45" s="207">
        <v>8</v>
      </c>
      <c r="KX45" s="226"/>
      <c r="KY45" s="61" t="str">
        <f>IF(LA45=0," ",VLOOKUP(LA45,PROTOKOL!$A:$F,6))</f>
        <v xml:space="preserve"> </v>
      </c>
      <c r="KZ45" s="62"/>
      <c r="LA45" s="62"/>
      <c r="LB45" s="62"/>
      <c r="LC45" s="63" t="str">
        <f>IF(LA45=0," ",(VLOOKUP(LA45,PROTOKOL!$A$1:$E$28,2))*LB45)</f>
        <v xml:space="preserve"> </v>
      </c>
      <c r="LD45" s="64" t="str">
        <f t="shared" si="48"/>
        <v xml:space="preserve"> </v>
      </c>
      <c r="LE45" s="65" t="str">
        <f>IF(LA45=0," ",VLOOKUP(LA45,PROTOKOL!$A:$E,5,))</f>
        <v xml:space="preserve"> </v>
      </c>
      <c r="LF45" s="65"/>
      <c r="LG45" s="82" t="str">
        <f t="shared" si="132"/>
        <v xml:space="preserve"> </v>
      </c>
      <c r="LH45" s="61" t="str">
        <f>IF(LJ45=0," ",VLOOKUP(LJ45,PROTOKOL!$A:$F,6))</f>
        <v xml:space="preserve"> </v>
      </c>
      <c r="LI45" s="66"/>
      <c r="LJ45" s="66"/>
      <c r="LK45" s="62"/>
      <c r="LL45" s="63" t="str">
        <f>IF(LJ45=0," ",(VLOOKUP(LJ45,PROTOKOL!$A$1:$E$28,2))*LK45)</f>
        <v xml:space="preserve"> </v>
      </c>
      <c r="LM45" s="64" t="str">
        <f t="shared" si="49"/>
        <v xml:space="preserve"> </v>
      </c>
      <c r="LN45" s="65" t="str">
        <f>IF(LJ45=0," ",VLOOKUP(LJ45,PROTOKOL!$A:$E,5,))</f>
        <v xml:space="preserve"> </v>
      </c>
      <c r="LO45" s="82" t="str">
        <f t="shared" si="133"/>
        <v xml:space="preserve"> </v>
      </c>
      <c r="LP45" s="65">
        <f t="shared" si="134"/>
        <v>0</v>
      </c>
      <c r="LQ45" s="82" t="str">
        <f t="shared" si="135"/>
        <v xml:space="preserve"> </v>
      </c>
      <c r="LR45" s="185" t="str">
        <f t="shared" ref="LR45" si="404">IF(LB44+LB45+LB46=7.5,"ü","û")</f>
        <v>û</v>
      </c>
      <c r="LS45" s="207">
        <v>8</v>
      </c>
      <c r="LT45" s="226"/>
      <c r="LU45" s="61" t="str">
        <f>IF(LW45=0," ",VLOOKUP(LW45,PROTOKOL!$A:$F,6))</f>
        <v xml:space="preserve"> </v>
      </c>
      <c r="LV45" s="62"/>
      <c r="LW45" s="62"/>
      <c r="LX45" s="62"/>
      <c r="LY45" s="63" t="str">
        <f>IF(LW45=0," ",(VLOOKUP(LW45,PROTOKOL!$A$1:$E$28,2))*LX45)</f>
        <v xml:space="preserve"> </v>
      </c>
      <c r="LZ45" s="64" t="str">
        <f t="shared" si="50"/>
        <v xml:space="preserve"> </v>
      </c>
      <c r="MA45" s="65" t="str">
        <f>IF(LW45=0," ",VLOOKUP(LW45,PROTOKOL!$A:$E,5,))</f>
        <v xml:space="preserve"> </v>
      </c>
      <c r="MB45" s="65"/>
      <c r="MC45" s="82" t="str">
        <f t="shared" si="137"/>
        <v xml:space="preserve"> </v>
      </c>
      <c r="MD45" s="61" t="str">
        <f>IF(MF45=0," ",VLOOKUP(MF45,PROTOKOL!$A:$F,6))</f>
        <v xml:space="preserve"> </v>
      </c>
      <c r="ME45" s="66"/>
      <c r="MF45" s="66"/>
      <c r="MG45" s="62"/>
      <c r="MH45" s="63" t="str">
        <f>IF(MF45=0," ",(VLOOKUP(MF45,PROTOKOL!$A$1:$E$28,2))*MG45)</f>
        <v xml:space="preserve"> </v>
      </c>
      <c r="MI45" s="64" t="str">
        <f t="shared" si="51"/>
        <v xml:space="preserve"> </v>
      </c>
      <c r="MJ45" s="65" t="str">
        <f>IF(MF45=0," ",VLOOKUP(MF45,PROTOKOL!$A:$E,5,))</f>
        <v xml:space="preserve"> </v>
      </c>
      <c r="MK45" s="82" t="str">
        <f t="shared" si="138"/>
        <v xml:space="preserve"> </v>
      </c>
      <c r="ML45" s="65">
        <f t="shared" si="139"/>
        <v>0</v>
      </c>
      <c r="MM45" s="82" t="str">
        <f t="shared" si="140"/>
        <v xml:space="preserve"> </v>
      </c>
      <c r="MN45" s="185" t="str">
        <f t="shared" ref="MN45" si="405">IF(LX44+LX45+LX46=7.5,"ü","û")</f>
        <v>û</v>
      </c>
      <c r="MO45" s="207">
        <v>8</v>
      </c>
      <c r="MP45" s="226"/>
      <c r="MQ45" s="61" t="str">
        <f>IF(MS45=0," ",VLOOKUP(MS45,PROTOKOL!$A:$F,6))</f>
        <v xml:space="preserve"> </v>
      </c>
      <c r="MR45" s="62"/>
      <c r="MS45" s="62"/>
      <c r="MT45" s="62"/>
      <c r="MU45" s="63" t="str">
        <f>IF(MS45=0," ",(VLOOKUP(MS45,PROTOKOL!$A$1:$E$28,2))*MT45)</f>
        <v xml:space="preserve"> </v>
      </c>
      <c r="MV45" s="64" t="str">
        <f t="shared" si="52"/>
        <v xml:space="preserve"> </v>
      </c>
      <c r="MW45" s="65" t="str">
        <f>IF(MS45=0," ",VLOOKUP(MS45,PROTOKOL!$A:$E,5,))</f>
        <v xml:space="preserve"> </v>
      </c>
      <c r="MX45" s="65"/>
      <c r="MY45" s="82" t="str">
        <f t="shared" si="142"/>
        <v xml:space="preserve"> </v>
      </c>
      <c r="MZ45" s="61" t="str">
        <f>IF(NB45=0," ",VLOOKUP(NB45,PROTOKOL!$A:$F,6))</f>
        <v xml:space="preserve"> </v>
      </c>
      <c r="NA45" s="66"/>
      <c r="NB45" s="66"/>
      <c r="NC45" s="62"/>
      <c r="ND45" s="63" t="str">
        <f>IF(NB45=0," ",(VLOOKUP(NB45,PROTOKOL!$A$1:$E$28,2))*NC45)</f>
        <v xml:space="preserve"> </v>
      </c>
      <c r="NE45" s="64" t="str">
        <f t="shared" si="53"/>
        <v xml:space="preserve"> </v>
      </c>
      <c r="NF45" s="65" t="str">
        <f>IF(NB45=0," ",VLOOKUP(NB45,PROTOKOL!$A:$E,5,))</f>
        <v xml:space="preserve"> </v>
      </c>
      <c r="NG45" s="82" t="str">
        <f t="shared" si="143"/>
        <v xml:space="preserve"> </v>
      </c>
      <c r="NH45" s="65">
        <f t="shared" si="144"/>
        <v>0</v>
      </c>
      <c r="NI45" s="82" t="str">
        <f t="shared" si="145"/>
        <v xml:space="preserve"> </v>
      </c>
      <c r="NJ45" s="185" t="str">
        <f t="shared" ref="NJ45" si="406">IF(MT44+MT45+MT46=7.5,"ü","û")</f>
        <v>û</v>
      </c>
      <c r="NK45" s="207">
        <v>8</v>
      </c>
      <c r="NL45" s="226"/>
      <c r="NM45" s="61" t="str">
        <f>IF(NO45=0," ",VLOOKUP(NO45,PROTOKOL!$A:$F,6))</f>
        <v xml:space="preserve"> </v>
      </c>
      <c r="NN45" s="62"/>
      <c r="NO45" s="62"/>
      <c r="NP45" s="62"/>
      <c r="NQ45" s="63" t="str">
        <f>IF(NO45=0," ",(VLOOKUP(NO45,PROTOKOL!$A$1:$E$28,2))*NP45)</f>
        <v xml:space="preserve"> </v>
      </c>
      <c r="NR45" s="64" t="str">
        <f t="shared" si="54"/>
        <v xml:space="preserve"> </v>
      </c>
      <c r="NS45" s="65" t="str">
        <f>IF(NO45=0," ",VLOOKUP(NO45,PROTOKOL!$A:$E,5,))</f>
        <v xml:space="preserve"> </v>
      </c>
      <c r="NT45" s="65"/>
      <c r="NU45" s="82" t="str">
        <f t="shared" si="147"/>
        <v xml:space="preserve"> </v>
      </c>
      <c r="NV45" s="61" t="str">
        <f>IF(NX45=0," ",VLOOKUP(NX45,PROTOKOL!$A:$F,6))</f>
        <v xml:space="preserve"> </v>
      </c>
      <c r="NW45" s="66"/>
      <c r="NX45" s="66"/>
      <c r="NY45" s="62"/>
      <c r="NZ45" s="63" t="str">
        <f>IF(NX45=0," ",(VLOOKUP(NX45,PROTOKOL!$A$1:$E$28,2))*NY45)</f>
        <v xml:space="preserve"> </v>
      </c>
      <c r="OA45" s="64" t="str">
        <f t="shared" si="55"/>
        <v xml:space="preserve"> </v>
      </c>
      <c r="OB45" s="65" t="str">
        <f>IF(NX45=0," ",VLOOKUP(NX45,PROTOKOL!$A:$E,5,))</f>
        <v xml:space="preserve"> </v>
      </c>
      <c r="OC45" s="82" t="str">
        <f t="shared" si="148"/>
        <v xml:space="preserve"> </v>
      </c>
      <c r="OD45" s="65">
        <f t="shared" si="149"/>
        <v>0</v>
      </c>
      <c r="OE45" s="82" t="str">
        <f t="shared" si="150"/>
        <v xml:space="preserve"> </v>
      </c>
      <c r="OF45" s="185" t="str">
        <f t="shared" ref="OF45" si="407">IF(NP44+NP45+NP46=7.5,"ü","û")</f>
        <v>û</v>
      </c>
      <c r="OG45" s="207">
        <v>8</v>
      </c>
      <c r="OH45" s="226"/>
      <c r="OI45" s="61" t="str">
        <f>IF(OK45=0," ",VLOOKUP(OK45,PROTOKOL!$A:$F,6))</f>
        <v xml:space="preserve"> </v>
      </c>
      <c r="OJ45" s="62"/>
      <c r="OK45" s="62"/>
      <c r="OL45" s="62"/>
      <c r="OM45" s="63" t="str">
        <f>IF(OK45=0," ",(VLOOKUP(OK45,PROTOKOL!$A$1:$E$28,2))*OL45)</f>
        <v xml:space="preserve"> </v>
      </c>
      <c r="ON45" s="64" t="str">
        <f t="shared" si="56"/>
        <v xml:space="preserve"> </v>
      </c>
      <c r="OO45" s="65" t="str">
        <f>IF(OK45=0," ",VLOOKUP(OK45,PROTOKOL!$A:$E,5,))</f>
        <v xml:space="preserve"> </v>
      </c>
      <c r="OP45" s="65"/>
      <c r="OQ45" s="82" t="str">
        <f t="shared" si="152"/>
        <v xml:space="preserve"> </v>
      </c>
      <c r="OR45" s="61" t="str">
        <f>IF(OT45=0," ",VLOOKUP(OT45,PROTOKOL!$A:$F,6))</f>
        <v xml:space="preserve"> </v>
      </c>
      <c r="OS45" s="66"/>
      <c r="OT45" s="66"/>
      <c r="OU45" s="62"/>
      <c r="OV45" s="63" t="str">
        <f>IF(OT45=0," ",(VLOOKUP(OT45,PROTOKOL!$A$1:$E$28,2))*OU45)</f>
        <v xml:space="preserve"> </v>
      </c>
      <c r="OW45" s="64" t="str">
        <f t="shared" si="57"/>
        <v xml:space="preserve"> </v>
      </c>
      <c r="OX45" s="65" t="str">
        <f>IF(OT45=0," ",VLOOKUP(OT45,PROTOKOL!$A:$E,5,))</f>
        <v xml:space="preserve"> </v>
      </c>
      <c r="OY45" s="82" t="str">
        <f t="shared" si="153"/>
        <v xml:space="preserve"> </v>
      </c>
      <c r="OZ45" s="65">
        <f t="shared" si="154"/>
        <v>0</v>
      </c>
      <c r="PA45" s="82" t="str">
        <f t="shared" si="155"/>
        <v xml:space="preserve"> </v>
      </c>
      <c r="PB45" s="185" t="str">
        <f t="shared" ref="PB45" si="408">IF(OL44+OL45+OL46=7.5,"ü","û")</f>
        <v>û</v>
      </c>
      <c r="PC45" s="207">
        <v>8</v>
      </c>
      <c r="PD45" s="226"/>
      <c r="PE45" s="61" t="str">
        <f>IF(PG45=0," ",VLOOKUP(PG45,PROTOKOL!$A:$F,6))</f>
        <v xml:space="preserve"> </v>
      </c>
      <c r="PF45" s="62"/>
      <c r="PG45" s="62"/>
      <c r="PH45" s="62"/>
      <c r="PI45" s="63" t="str">
        <f>IF(PG45=0," ",(VLOOKUP(PG45,PROTOKOL!$A$1:$E$28,2))*PH45)</f>
        <v xml:space="preserve"> </v>
      </c>
      <c r="PJ45" s="64" t="str">
        <f t="shared" si="58"/>
        <v xml:space="preserve"> </v>
      </c>
      <c r="PK45" s="65" t="str">
        <f>IF(PG45=0," ",VLOOKUP(PG45,PROTOKOL!$A:$E,5,))</f>
        <v xml:space="preserve"> </v>
      </c>
      <c r="PL45" s="65"/>
      <c r="PM45" s="82" t="str">
        <f t="shared" si="157"/>
        <v xml:space="preserve"> </v>
      </c>
      <c r="PN45" s="61" t="str">
        <f>IF(PP45=0," ",VLOOKUP(PP45,PROTOKOL!$A:$F,6))</f>
        <v xml:space="preserve"> </v>
      </c>
      <c r="PO45" s="66"/>
      <c r="PP45" s="66"/>
      <c r="PQ45" s="62"/>
      <c r="PR45" s="63" t="str">
        <f>IF(PP45=0," ",(VLOOKUP(PP45,PROTOKOL!$A$1:$E$28,2))*PQ45)</f>
        <v xml:space="preserve"> </v>
      </c>
      <c r="PS45" s="64" t="str">
        <f t="shared" si="59"/>
        <v xml:space="preserve"> </v>
      </c>
      <c r="PT45" s="65" t="str">
        <f>IF(PP45=0," ",VLOOKUP(PP45,PROTOKOL!$A:$E,5,))</f>
        <v xml:space="preserve"> </v>
      </c>
      <c r="PU45" s="82" t="str">
        <f t="shared" si="158"/>
        <v xml:space="preserve"> </v>
      </c>
      <c r="PV45" s="65">
        <f t="shared" si="159"/>
        <v>0</v>
      </c>
      <c r="PW45" s="82" t="str">
        <f t="shared" si="160"/>
        <v xml:space="preserve"> </v>
      </c>
      <c r="PX45" s="185" t="str">
        <f t="shared" ref="PX45" si="409">IF(PH44+PH45+PH46=7.5,"ü","û")</f>
        <v>û</v>
      </c>
      <c r="PY45" s="207">
        <v>8</v>
      </c>
      <c r="PZ45" s="226"/>
      <c r="QA45" s="61" t="str">
        <f>IF(QC45=0," ",VLOOKUP(QC45,PROTOKOL!$A:$F,6))</f>
        <v xml:space="preserve"> </v>
      </c>
      <c r="QB45" s="62"/>
      <c r="QC45" s="62"/>
      <c r="QD45" s="62"/>
      <c r="QE45" s="63" t="str">
        <f>IF(QC45=0," ",(VLOOKUP(QC45,PROTOKOL!$A$1:$E$28,2))*QD45)</f>
        <v xml:space="preserve"> </v>
      </c>
      <c r="QF45" s="64" t="str">
        <f t="shared" si="60"/>
        <v xml:space="preserve"> </v>
      </c>
      <c r="QG45" s="65" t="str">
        <f>IF(QC45=0," ",VLOOKUP(QC45,PROTOKOL!$A:$E,5,))</f>
        <v xml:space="preserve"> </v>
      </c>
      <c r="QH45" s="65"/>
      <c r="QI45" s="82" t="str">
        <f t="shared" si="162"/>
        <v xml:space="preserve"> </v>
      </c>
      <c r="QJ45" s="61" t="str">
        <f>IF(QL45=0," ",VLOOKUP(QL45,PROTOKOL!$A:$F,6))</f>
        <v xml:space="preserve"> </v>
      </c>
      <c r="QK45" s="66"/>
      <c r="QL45" s="66"/>
      <c r="QM45" s="62"/>
      <c r="QN45" s="63" t="str">
        <f>IF(QL45=0," ",(VLOOKUP(QL45,PROTOKOL!$A$1:$E$28,2))*QM45)</f>
        <v xml:space="preserve"> </v>
      </c>
      <c r="QO45" s="64" t="str">
        <f t="shared" si="61"/>
        <v xml:space="preserve"> </v>
      </c>
      <c r="QP45" s="65" t="str">
        <f>IF(QL45=0," ",VLOOKUP(QL45,PROTOKOL!$A:$E,5,))</f>
        <v xml:space="preserve"> </v>
      </c>
      <c r="QQ45" s="82" t="str">
        <f t="shared" si="163"/>
        <v xml:space="preserve"> </v>
      </c>
      <c r="QR45" s="65">
        <f t="shared" si="164"/>
        <v>0</v>
      </c>
      <c r="QS45" s="82" t="str">
        <f t="shared" si="165"/>
        <v xml:space="preserve"> </v>
      </c>
      <c r="QT45" s="185" t="str">
        <f t="shared" ref="QT45" si="410">IF(QD44+QD45+QD46=7.5,"ü","û")</f>
        <v>û</v>
      </c>
      <c r="QU45" s="207">
        <v>8</v>
      </c>
      <c r="QV45" s="226"/>
      <c r="QW45" s="61" t="str">
        <f>IF(QY45=0," ",VLOOKUP(QY45,PROTOKOL!$A:$F,6))</f>
        <v xml:space="preserve"> </v>
      </c>
      <c r="QX45" s="62"/>
      <c r="QY45" s="62"/>
      <c r="QZ45" s="62"/>
      <c r="RA45" s="63" t="str">
        <f>IF(QY45=0," ",(VLOOKUP(QY45,PROTOKOL!$A$1:$E$28,2))*QZ45)</f>
        <v xml:space="preserve"> </v>
      </c>
      <c r="RB45" s="64" t="str">
        <f t="shared" si="62"/>
        <v xml:space="preserve"> </v>
      </c>
      <c r="RC45" s="65" t="str">
        <f>IF(QY45=0," ",VLOOKUP(QY45,PROTOKOL!$A:$E,5,))</f>
        <v xml:space="preserve"> </v>
      </c>
      <c r="RD45" s="65"/>
      <c r="RE45" s="82" t="str">
        <f t="shared" si="167"/>
        <v xml:space="preserve"> </v>
      </c>
      <c r="RF45" s="61" t="str">
        <f>IF(RH45=0," ",VLOOKUP(RH45,PROTOKOL!$A:$F,6))</f>
        <v xml:space="preserve"> </v>
      </c>
      <c r="RG45" s="66"/>
      <c r="RH45" s="66"/>
      <c r="RI45" s="62"/>
      <c r="RJ45" s="63" t="str">
        <f>IF(RH45=0," ",(VLOOKUP(RH45,PROTOKOL!$A$1:$E$28,2))*RI45)</f>
        <v xml:space="preserve"> </v>
      </c>
      <c r="RK45" s="64" t="str">
        <f t="shared" si="63"/>
        <v xml:space="preserve"> </v>
      </c>
      <c r="RL45" s="65" t="str">
        <f>IF(RH45=0," ",VLOOKUP(RH45,PROTOKOL!$A:$E,5,))</f>
        <v xml:space="preserve"> </v>
      </c>
      <c r="RM45" s="82" t="str">
        <f t="shared" si="168"/>
        <v xml:space="preserve"> </v>
      </c>
      <c r="RN45" s="65">
        <f t="shared" si="169"/>
        <v>0</v>
      </c>
      <c r="RO45" s="82" t="str">
        <f t="shared" si="170"/>
        <v xml:space="preserve"> </v>
      </c>
      <c r="RP45" s="185" t="str">
        <f t="shared" ref="RP45" si="411">IF(QZ44+QZ45+QZ46=7.5,"ü","û")</f>
        <v>û</v>
      </c>
    </row>
    <row r="46" spans="1:484" ht="14.4" thickBot="1">
      <c r="A46" s="209">
        <v>8</v>
      </c>
      <c r="B46" s="226"/>
      <c r="C46" s="61" t="str">
        <f>IF(E46=0," ",VLOOKUP(E46,PROTOKOL!$A:$F,6))</f>
        <v xml:space="preserve"> </v>
      </c>
      <c r="D46" s="62"/>
      <c r="E46" s="62"/>
      <c r="F46" s="62"/>
      <c r="G46" s="63" t="str">
        <f>IF(E46=0," ",(VLOOKUP(E46,PROTOKOL!$A$1:$E$28,2))*F46)</f>
        <v xml:space="preserve"> </v>
      </c>
      <c r="H46" s="64" t="str">
        <f t="shared" si="20"/>
        <v xml:space="preserve"> </v>
      </c>
      <c r="I46" s="65" t="str">
        <f>IF(E46=0," ",VLOOKUP(E46,PROTOKOL!$A:$E,5,))</f>
        <v xml:space="preserve"> </v>
      </c>
      <c r="J46" s="65"/>
      <c r="K46" s="82" t="str">
        <f t="shared" si="64"/>
        <v xml:space="preserve"> </v>
      </c>
      <c r="L46" s="61" t="str">
        <f>IF(N46=0," ",VLOOKUP(N46,PROTOKOL!$A:$F,6))</f>
        <v xml:space="preserve"> </v>
      </c>
      <c r="M46" s="66"/>
      <c r="N46" s="66"/>
      <c r="O46" s="62"/>
      <c r="P46" s="63" t="str">
        <f>IF(N46=0," ",(VLOOKUP(N46,PROTOKOL!$A$1:$E$28,2))*O46)</f>
        <v xml:space="preserve"> </v>
      </c>
      <c r="Q46" s="64" t="str">
        <f t="shared" si="21"/>
        <v xml:space="preserve"> </v>
      </c>
      <c r="R46" s="65" t="str">
        <f>IF(N46=0," ",VLOOKUP(N46,PROTOKOL!$A:$E,5,))</f>
        <v xml:space="preserve"> </v>
      </c>
      <c r="S46" s="82" t="str">
        <f t="shared" si="65"/>
        <v xml:space="preserve"> </v>
      </c>
      <c r="T46" s="65">
        <f t="shared" si="66"/>
        <v>0</v>
      </c>
      <c r="U46" s="82" t="str">
        <f t="shared" si="67"/>
        <v xml:space="preserve"> </v>
      </c>
      <c r="V46" s="117"/>
      <c r="W46" s="207">
        <v>8</v>
      </c>
      <c r="X46" s="226"/>
      <c r="Y46" s="61" t="str">
        <f>IF(AA46=0," ",VLOOKUP(AA46,PROTOKOL!$A:$F,6))</f>
        <v xml:space="preserve"> </v>
      </c>
      <c r="Z46" s="62"/>
      <c r="AA46" s="62"/>
      <c r="AB46" s="62"/>
      <c r="AC46" s="63" t="str">
        <f>IF(AA46=0," ",(VLOOKUP(AA46,PROTOKOL!$A$1:$E$28,2))*AB46)</f>
        <v xml:space="preserve"> </v>
      </c>
      <c r="AD46" s="64" t="str">
        <f t="shared" si="22"/>
        <v xml:space="preserve"> </v>
      </c>
      <c r="AE46" s="65" t="str">
        <f>IF(AA46=0," ",VLOOKUP(AA46,PROTOKOL!$A:$E,5,))</f>
        <v xml:space="preserve"> </v>
      </c>
      <c r="AF46" s="65"/>
      <c r="AG46" s="82" t="str">
        <f t="shared" si="68"/>
        <v xml:space="preserve"> </v>
      </c>
      <c r="AH46" s="61" t="str">
        <f>IF(AJ46=0," ",VLOOKUP(AJ46,PROTOKOL!$A:$F,6))</f>
        <v xml:space="preserve"> </v>
      </c>
      <c r="AI46" s="66"/>
      <c r="AJ46" s="66"/>
      <c r="AK46" s="62"/>
      <c r="AL46" s="63" t="str">
        <f>IF(AJ46=0," ",(VLOOKUP(AJ46,PROTOKOL!$A$1:$E$28,2))*AK46)</f>
        <v xml:space="preserve"> </v>
      </c>
      <c r="AM46" s="64" t="str">
        <f t="shared" si="23"/>
        <v xml:space="preserve"> </v>
      </c>
      <c r="AN46" s="65" t="str">
        <f>IF(AJ46=0," ",VLOOKUP(AJ46,PROTOKOL!$A:$E,5,))</f>
        <v xml:space="preserve"> </v>
      </c>
      <c r="AO46" s="82" t="str">
        <f t="shared" si="69"/>
        <v xml:space="preserve"> </v>
      </c>
      <c r="AP46" s="65">
        <f t="shared" si="70"/>
        <v>0</v>
      </c>
      <c r="AQ46" s="82" t="str">
        <f t="shared" si="71"/>
        <v xml:space="preserve"> </v>
      </c>
      <c r="AR46" s="117"/>
      <c r="AS46" s="207">
        <v>8</v>
      </c>
      <c r="AT46" s="226"/>
      <c r="AU46" s="61" t="str">
        <f>IF(AW46=0," ",VLOOKUP(AW46,PROTOKOL!$A:$F,6))</f>
        <v xml:space="preserve"> </v>
      </c>
      <c r="AV46" s="62"/>
      <c r="AW46" s="62"/>
      <c r="AX46" s="62"/>
      <c r="AY46" s="63" t="str">
        <f>IF(AW46=0," ",(VLOOKUP(AW46,PROTOKOL!$A$1:$E$28,2))*AX46)</f>
        <v xml:space="preserve"> </v>
      </c>
      <c r="AZ46" s="64" t="str">
        <f t="shared" si="24"/>
        <v xml:space="preserve"> </v>
      </c>
      <c r="BA46" s="65" t="str">
        <f>IF(AW46=0," ",VLOOKUP(AW46,PROTOKOL!$A:$E,5,))</f>
        <v xml:space="preserve"> </v>
      </c>
      <c r="BB46" s="65"/>
      <c r="BC46" s="82" t="str">
        <f t="shared" si="72"/>
        <v xml:space="preserve"> </v>
      </c>
      <c r="BD46" s="61" t="str">
        <f>IF(BF46=0," ",VLOOKUP(BF46,PROTOKOL!$A:$F,6))</f>
        <v xml:space="preserve"> </v>
      </c>
      <c r="BE46" s="66"/>
      <c r="BF46" s="66"/>
      <c r="BG46" s="62"/>
      <c r="BH46" s="63" t="str">
        <f>IF(BF46=0," ",(VLOOKUP(BF46,PROTOKOL!$A$1:$E$28,2))*BG46)</f>
        <v xml:space="preserve"> </v>
      </c>
      <c r="BI46" s="64" t="str">
        <f t="shared" si="25"/>
        <v xml:space="preserve"> </v>
      </c>
      <c r="BJ46" s="65" t="str">
        <f>IF(BF46=0," ",VLOOKUP(BF46,PROTOKOL!$A:$E,5,))</f>
        <v xml:space="preserve"> </v>
      </c>
      <c r="BK46" s="82" t="str">
        <f t="shared" si="73"/>
        <v xml:space="preserve"> </v>
      </c>
      <c r="BL46" s="65">
        <f t="shared" si="74"/>
        <v>0</v>
      </c>
      <c r="BM46" s="82" t="str">
        <f t="shared" si="75"/>
        <v xml:space="preserve"> </v>
      </c>
      <c r="BN46" s="117"/>
      <c r="BO46" s="207">
        <v>8</v>
      </c>
      <c r="BP46" s="226"/>
      <c r="BQ46" s="61" t="str">
        <f>IF(BS46=0," ",VLOOKUP(BS46,PROTOKOL!$A:$F,6))</f>
        <v xml:space="preserve"> </v>
      </c>
      <c r="BR46" s="62"/>
      <c r="BS46" s="62"/>
      <c r="BT46" s="62"/>
      <c r="BU46" s="63" t="str">
        <f>IF(BS46=0," ",(VLOOKUP(BS46,PROTOKOL!$A$1:$E$28,2))*BT46)</f>
        <v xml:space="preserve"> </v>
      </c>
      <c r="BV46" s="64" t="str">
        <f t="shared" si="26"/>
        <v xml:space="preserve"> </v>
      </c>
      <c r="BW46" s="65" t="str">
        <f>IF(BS46=0," ",VLOOKUP(BS46,PROTOKOL!$A:$E,5,))</f>
        <v xml:space="preserve"> </v>
      </c>
      <c r="BX46" s="65"/>
      <c r="BY46" s="82" t="str">
        <f t="shared" si="77"/>
        <v xml:space="preserve"> </v>
      </c>
      <c r="BZ46" s="61" t="str">
        <f>IF(CB46=0," ",VLOOKUP(CB46,PROTOKOL!$A:$F,6))</f>
        <v xml:space="preserve"> </v>
      </c>
      <c r="CA46" s="66"/>
      <c r="CB46" s="66"/>
      <c r="CC46" s="62"/>
      <c r="CD46" s="63" t="str">
        <f>IF(CB46=0," ",(VLOOKUP(CB46,PROTOKOL!$A$1:$E$28,2))*CC46)</f>
        <v xml:space="preserve"> </v>
      </c>
      <c r="CE46" s="64" t="str">
        <f t="shared" si="27"/>
        <v xml:space="preserve"> </v>
      </c>
      <c r="CF46" s="65" t="str">
        <f>IF(CB46=0," ",VLOOKUP(CB46,PROTOKOL!$A:$E,5,))</f>
        <v xml:space="preserve"> </v>
      </c>
      <c r="CG46" s="82" t="str">
        <f t="shared" si="78"/>
        <v xml:space="preserve"> </v>
      </c>
      <c r="CH46" s="65">
        <f t="shared" si="79"/>
        <v>0</v>
      </c>
      <c r="CI46" s="82" t="str">
        <f t="shared" si="80"/>
        <v xml:space="preserve"> </v>
      </c>
      <c r="CJ46" s="117"/>
      <c r="CK46" s="207">
        <v>8</v>
      </c>
      <c r="CL46" s="226"/>
      <c r="CM46" s="61" t="str">
        <f>IF(CO46=0," ",VLOOKUP(CO46,PROTOKOL!$A:$F,6))</f>
        <v xml:space="preserve"> </v>
      </c>
      <c r="CN46" s="62"/>
      <c r="CO46" s="62"/>
      <c r="CP46" s="62"/>
      <c r="CQ46" s="63" t="str">
        <f>IF(CO46=0," ",(VLOOKUP(CO46,PROTOKOL!$A$1:$E$28,2))*CP46)</f>
        <v xml:space="preserve"> </v>
      </c>
      <c r="CR46" s="64" t="str">
        <f t="shared" si="28"/>
        <v xml:space="preserve"> </v>
      </c>
      <c r="CS46" s="65" t="str">
        <f>IF(CO46=0," ",VLOOKUP(CO46,PROTOKOL!$A:$E,5,))</f>
        <v xml:space="preserve"> </v>
      </c>
      <c r="CT46" s="65"/>
      <c r="CU46" s="82" t="str">
        <f t="shared" si="82"/>
        <v xml:space="preserve"> </v>
      </c>
      <c r="CV46" s="61" t="str">
        <f>IF(CX46=0," ",VLOOKUP(CX46,PROTOKOL!$A:$F,6))</f>
        <v xml:space="preserve"> </v>
      </c>
      <c r="CW46" s="66"/>
      <c r="CX46" s="66"/>
      <c r="CY46" s="62"/>
      <c r="CZ46" s="63" t="str">
        <f>IF(CX46=0," ",(VLOOKUP(CX46,PROTOKOL!$A$1:$E$28,2))*CY46)</f>
        <v xml:space="preserve"> </v>
      </c>
      <c r="DA46" s="64" t="str">
        <f t="shared" si="29"/>
        <v xml:space="preserve"> </v>
      </c>
      <c r="DB46" s="65" t="str">
        <f>IF(CX46=0," ",VLOOKUP(CX46,PROTOKOL!$A:$E,5,))</f>
        <v xml:space="preserve"> </v>
      </c>
      <c r="DC46" s="82" t="str">
        <f t="shared" si="83"/>
        <v xml:space="preserve"> </v>
      </c>
      <c r="DD46" s="65">
        <f t="shared" si="84"/>
        <v>0</v>
      </c>
      <c r="DE46" s="82" t="str">
        <f t="shared" si="85"/>
        <v xml:space="preserve"> </v>
      </c>
      <c r="DF46" s="117"/>
      <c r="DG46" s="207">
        <v>8</v>
      </c>
      <c r="DH46" s="226"/>
      <c r="DI46" s="61" t="str">
        <f>IF(DK46=0," ",VLOOKUP(DK46,PROTOKOL!$A:$F,6))</f>
        <v xml:space="preserve"> </v>
      </c>
      <c r="DJ46" s="62"/>
      <c r="DK46" s="62"/>
      <c r="DL46" s="62"/>
      <c r="DM46" s="63" t="str">
        <f>IF(DK46=0," ",(VLOOKUP(DK46,PROTOKOL!$A$1:$E$28,2))*DL46)</f>
        <v xml:space="preserve"> </v>
      </c>
      <c r="DN46" s="64" t="str">
        <f t="shared" si="30"/>
        <v xml:space="preserve"> </v>
      </c>
      <c r="DO46" s="65" t="str">
        <f>IF(DK46=0," ",VLOOKUP(DK46,PROTOKOL!$A:$E,5,))</f>
        <v xml:space="preserve"> </v>
      </c>
      <c r="DP46" s="65"/>
      <c r="DQ46" s="82" t="str">
        <f t="shared" si="87"/>
        <v xml:space="preserve"> </v>
      </c>
      <c r="DR46" s="61" t="str">
        <f>IF(DT46=0," ",VLOOKUP(DT46,PROTOKOL!$A:$F,6))</f>
        <v xml:space="preserve"> </v>
      </c>
      <c r="DS46" s="66"/>
      <c r="DT46" s="66"/>
      <c r="DU46" s="62"/>
      <c r="DV46" s="63" t="str">
        <f>IF(DT46=0," ",(VLOOKUP(DT46,PROTOKOL!$A$1:$E$28,2))*DU46)</f>
        <v xml:space="preserve"> </v>
      </c>
      <c r="DW46" s="64" t="str">
        <f t="shared" si="31"/>
        <v xml:space="preserve"> </v>
      </c>
      <c r="DX46" s="65" t="str">
        <f>IF(DT46=0," ",VLOOKUP(DT46,PROTOKOL!$A:$E,5,))</f>
        <v xml:space="preserve"> </v>
      </c>
      <c r="DY46" s="82" t="str">
        <f t="shared" si="88"/>
        <v xml:space="preserve"> </v>
      </c>
      <c r="DZ46" s="65">
        <f t="shared" si="89"/>
        <v>0</v>
      </c>
      <c r="EA46" s="82" t="str">
        <f t="shared" si="90"/>
        <v xml:space="preserve"> </v>
      </c>
      <c r="EB46" s="117"/>
      <c r="EC46" s="207">
        <v>8</v>
      </c>
      <c r="ED46" s="226"/>
      <c r="EE46" s="61" t="str">
        <f>IF(EG46=0," ",VLOOKUP(EG46,PROTOKOL!$A:$F,6))</f>
        <v xml:space="preserve"> </v>
      </c>
      <c r="EF46" s="62"/>
      <c r="EG46" s="62"/>
      <c r="EH46" s="62"/>
      <c r="EI46" s="63" t="str">
        <f>IF(EG46=0," ",(VLOOKUP(EG46,PROTOKOL!$A$1:$E$28,2))*EH46)</f>
        <v xml:space="preserve"> </v>
      </c>
      <c r="EJ46" s="64" t="str">
        <f t="shared" si="32"/>
        <v xml:space="preserve"> </v>
      </c>
      <c r="EK46" s="65" t="str">
        <f>IF(EG46=0," ",VLOOKUP(EG46,PROTOKOL!$A:$E,5,))</f>
        <v xml:space="preserve"> </v>
      </c>
      <c r="EL46" s="65"/>
      <c r="EM46" s="82" t="str">
        <f t="shared" si="92"/>
        <v xml:space="preserve"> </v>
      </c>
      <c r="EN46" s="61" t="str">
        <f>IF(EP46=0," ",VLOOKUP(EP46,PROTOKOL!$A:$F,6))</f>
        <v xml:space="preserve"> </v>
      </c>
      <c r="EO46" s="66"/>
      <c r="EP46" s="66"/>
      <c r="EQ46" s="62"/>
      <c r="ER46" s="63" t="str">
        <f>IF(EP46=0," ",(VLOOKUP(EP46,PROTOKOL!$A$1:$E$28,2))*EQ46)</f>
        <v xml:space="preserve"> </v>
      </c>
      <c r="ES46" s="64" t="str">
        <f t="shared" si="33"/>
        <v xml:space="preserve"> </v>
      </c>
      <c r="ET46" s="65" t="str">
        <f>IF(EP46=0," ",VLOOKUP(EP46,PROTOKOL!$A:$E,5,))</f>
        <v xml:space="preserve"> </v>
      </c>
      <c r="EU46" s="82" t="str">
        <f t="shared" si="93"/>
        <v xml:space="preserve"> </v>
      </c>
      <c r="EV46" s="65">
        <f t="shared" si="94"/>
        <v>0</v>
      </c>
      <c r="EW46" s="82" t="str">
        <f t="shared" si="95"/>
        <v xml:space="preserve"> </v>
      </c>
      <c r="EX46" s="117"/>
      <c r="EY46" s="207">
        <v>8</v>
      </c>
      <c r="EZ46" s="226"/>
      <c r="FA46" s="61" t="str">
        <f>IF(FC46=0," ",VLOOKUP(FC46,PROTOKOL!$A:$F,6))</f>
        <v xml:space="preserve"> </v>
      </c>
      <c r="FB46" s="62"/>
      <c r="FC46" s="62"/>
      <c r="FD46" s="62"/>
      <c r="FE46" s="63" t="str">
        <f>IF(FC46=0," ",(VLOOKUP(FC46,PROTOKOL!$A$1:$E$28,2))*FD46)</f>
        <v xml:space="preserve"> </v>
      </c>
      <c r="FF46" s="64" t="str">
        <f t="shared" si="34"/>
        <v xml:space="preserve"> </v>
      </c>
      <c r="FG46" s="65" t="str">
        <f>IF(FC46=0," ",VLOOKUP(FC46,PROTOKOL!$A:$E,5,))</f>
        <v xml:space="preserve"> </v>
      </c>
      <c r="FH46" s="65"/>
      <c r="FI46" s="82" t="str">
        <f t="shared" si="97"/>
        <v xml:space="preserve"> </v>
      </c>
      <c r="FJ46" s="61" t="str">
        <f>IF(FL46=0," ",VLOOKUP(FL46,PROTOKOL!$A:$F,6))</f>
        <v xml:space="preserve"> </v>
      </c>
      <c r="FK46" s="66"/>
      <c r="FL46" s="66"/>
      <c r="FM46" s="62"/>
      <c r="FN46" s="63" t="str">
        <f>IF(FL46=0," ",(VLOOKUP(FL46,PROTOKOL!$A$1:$E$28,2))*FM46)</f>
        <v xml:space="preserve"> </v>
      </c>
      <c r="FO46" s="64" t="str">
        <f t="shared" si="35"/>
        <v xml:space="preserve"> </v>
      </c>
      <c r="FP46" s="65" t="str">
        <f>IF(FL46=0," ",VLOOKUP(FL46,PROTOKOL!$A:$E,5,))</f>
        <v xml:space="preserve"> </v>
      </c>
      <c r="FQ46" s="82" t="str">
        <f t="shared" si="98"/>
        <v xml:space="preserve"> </v>
      </c>
      <c r="FR46" s="65">
        <f t="shared" si="99"/>
        <v>0</v>
      </c>
      <c r="FS46" s="82" t="str">
        <f t="shared" si="100"/>
        <v xml:space="preserve"> </v>
      </c>
      <c r="FT46" s="117"/>
      <c r="FU46" s="207">
        <v>8</v>
      </c>
      <c r="FV46" s="226"/>
      <c r="FW46" s="61" t="str">
        <f>IF(FY46=0," ",VLOOKUP(FY46,PROTOKOL!$A:$F,6))</f>
        <v xml:space="preserve"> </v>
      </c>
      <c r="FX46" s="62"/>
      <c r="FY46" s="62"/>
      <c r="FZ46" s="62"/>
      <c r="GA46" s="63" t="str">
        <f>IF(FY46=0," ",(VLOOKUP(FY46,PROTOKOL!$A$1:$E$28,2))*FZ46)</f>
        <v xml:space="preserve"> </v>
      </c>
      <c r="GB46" s="64" t="str">
        <f t="shared" si="36"/>
        <v xml:space="preserve"> </v>
      </c>
      <c r="GC46" s="65" t="str">
        <f>IF(FY46=0," ",VLOOKUP(FY46,PROTOKOL!$A:$E,5,))</f>
        <v xml:space="preserve"> </v>
      </c>
      <c r="GD46" s="65"/>
      <c r="GE46" s="82" t="str">
        <f t="shared" si="102"/>
        <v xml:space="preserve"> </v>
      </c>
      <c r="GF46" s="61" t="str">
        <f>IF(GH46=0," ",VLOOKUP(GH46,PROTOKOL!$A:$F,6))</f>
        <v xml:space="preserve"> </v>
      </c>
      <c r="GG46" s="66"/>
      <c r="GH46" s="66"/>
      <c r="GI46" s="62"/>
      <c r="GJ46" s="63" t="str">
        <f>IF(GH46=0," ",(VLOOKUP(GH46,PROTOKOL!$A$1:$E$28,2))*GI46)</f>
        <v xml:space="preserve"> </v>
      </c>
      <c r="GK46" s="64" t="str">
        <f t="shared" si="37"/>
        <v xml:space="preserve"> </v>
      </c>
      <c r="GL46" s="65" t="str">
        <f>IF(GH46=0," ",VLOOKUP(GH46,PROTOKOL!$A:$E,5,))</f>
        <v xml:space="preserve"> </v>
      </c>
      <c r="GM46" s="82" t="str">
        <f t="shared" si="103"/>
        <v xml:space="preserve"> </v>
      </c>
      <c r="GN46" s="65">
        <f t="shared" si="104"/>
        <v>0</v>
      </c>
      <c r="GO46" s="82" t="str">
        <f t="shared" si="105"/>
        <v xml:space="preserve"> </v>
      </c>
      <c r="GP46" s="117"/>
      <c r="GQ46" s="207">
        <v>8</v>
      </c>
      <c r="GR46" s="226"/>
      <c r="GS46" s="61" t="str">
        <f>IF(GU46=0," ",VLOOKUP(GU46,PROTOKOL!$A:$F,6))</f>
        <v xml:space="preserve"> </v>
      </c>
      <c r="GT46" s="62"/>
      <c r="GU46" s="62"/>
      <c r="GV46" s="62"/>
      <c r="GW46" s="63" t="str">
        <f>IF(GU46=0," ",(VLOOKUP(GU46,PROTOKOL!$A$1:$E$28,2))*GV46)</f>
        <v xml:space="preserve"> </v>
      </c>
      <c r="GX46" s="64" t="str">
        <f t="shared" si="38"/>
        <v xml:space="preserve"> </v>
      </c>
      <c r="GY46" s="65" t="str">
        <f>IF(GU46=0," ",VLOOKUP(GU46,PROTOKOL!$A:$E,5,))</f>
        <v xml:space="preserve"> </v>
      </c>
      <c r="GZ46" s="65"/>
      <c r="HA46" s="82" t="str">
        <f t="shared" si="107"/>
        <v xml:space="preserve"> </v>
      </c>
      <c r="HB46" s="61" t="str">
        <f>IF(HD46=0," ",VLOOKUP(HD46,PROTOKOL!$A:$F,6))</f>
        <v xml:space="preserve"> </v>
      </c>
      <c r="HC46" s="66"/>
      <c r="HD46" s="66"/>
      <c r="HE46" s="62"/>
      <c r="HF46" s="63" t="str">
        <f>IF(HD46=0," ",(VLOOKUP(HD46,PROTOKOL!$A$1:$E$28,2))*HE46)</f>
        <v xml:space="preserve"> </v>
      </c>
      <c r="HG46" s="64" t="str">
        <f t="shared" si="39"/>
        <v xml:space="preserve"> </v>
      </c>
      <c r="HH46" s="65" t="str">
        <f>IF(HD46=0," ",VLOOKUP(HD46,PROTOKOL!$A:$E,5,))</f>
        <v xml:space="preserve"> </v>
      </c>
      <c r="HI46" s="82" t="str">
        <f t="shared" si="108"/>
        <v xml:space="preserve"> </v>
      </c>
      <c r="HJ46" s="65">
        <f t="shared" si="109"/>
        <v>0</v>
      </c>
      <c r="HK46" s="82" t="str">
        <f t="shared" si="110"/>
        <v xml:space="preserve"> </v>
      </c>
      <c r="HL46" s="117"/>
      <c r="HM46" s="207">
        <v>8</v>
      </c>
      <c r="HN46" s="226"/>
      <c r="HO46" s="61" t="str">
        <f>IF(HQ46=0," ",VLOOKUP(HQ46,PROTOKOL!$A:$F,6))</f>
        <v xml:space="preserve"> </v>
      </c>
      <c r="HP46" s="62"/>
      <c r="HQ46" s="62"/>
      <c r="HR46" s="62"/>
      <c r="HS46" s="63" t="str">
        <f>IF(HQ46=0," ",(VLOOKUP(HQ46,PROTOKOL!$A$1:$E$28,2))*HR46)</f>
        <v xml:space="preserve"> </v>
      </c>
      <c r="HT46" s="64" t="str">
        <f t="shared" si="40"/>
        <v xml:space="preserve"> </v>
      </c>
      <c r="HU46" s="65" t="str">
        <f>IF(HQ46=0," ",VLOOKUP(HQ46,PROTOKOL!$A:$E,5,))</f>
        <v xml:space="preserve"> </v>
      </c>
      <c r="HV46" s="65"/>
      <c r="HW46" s="82" t="str">
        <f t="shared" si="112"/>
        <v xml:space="preserve"> </v>
      </c>
      <c r="HX46" s="61" t="str">
        <f>IF(HZ46=0," ",VLOOKUP(HZ46,PROTOKOL!$A:$F,6))</f>
        <v xml:space="preserve"> </v>
      </c>
      <c r="HY46" s="66"/>
      <c r="HZ46" s="66"/>
      <c r="IA46" s="62"/>
      <c r="IB46" s="63" t="str">
        <f>IF(HZ46=0," ",(VLOOKUP(HZ46,PROTOKOL!$A$1:$E$28,2))*IA46)</f>
        <v xml:space="preserve"> </v>
      </c>
      <c r="IC46" s="64" t="str">
        <f t="shared" si="41"/>
        <v xml:space="preserve"> </v>
      </c>
      <c r="ID46" s="65" t="str">
        <f>IF(HZ46=0," ",VLOOKUP(HZ46,PROTOKOL!$A:$E,5,))</f>
        <v xml:space="preserve"> </v>
      </c>
      <c r="IE46" s="82" t="str">
        <f t="shared" si="113"/>
        <v xml:space="preserve"> </v>
      </c>
      <c r="IF46" s="65">
        <f t="shared" si="114"/>
        <v>0</v>
      </c>
      <c r="IG46" s="82" t="str">
        <f t="shared" si="115"/>
        <v xml:space="preserve"> </v>
      </c>
      <c r="IH46" s="117"/>
      <c r="II46" s="207">
        <v>8</v>
      </c>
      <c r="IJ46" s="226"/>
      <c r="IK46" s="61" t="str">
        <f>IF(IM46=0," ",VLOOKUP(IM46,PROTOKOL!$A:$F,6))</f>
        <v xml:space="preserve"> </v>
      </c>
      <c r="IL46" s="62"/>
      <c r="IM46" s="62"/>
      <c r="IN46" s="62"/>
      <c r="IO46" s="63" t="str">
        <f>IF(IM46=0," ",(VLOOKUP(IM46,PROTOKOL!$A$1:$E$28,2))*IN46)</f>
        <v xml:space="preserve"> </v>
      </c>
      <c r="IP46" s="64" t="str">
        <f t="shared" si="42"/>
        <v xml:space="preserve"> </v>
      </c>
      <c r="IQ46" s="65" t="str">
        <f>IF(IM46=0," ",VLOOKUP(IM46,PROTOKOL!$A:$E,5,))</f>
        <v xml:space="preserve"> </v>
      </c>
      <c r="IR46" s="65"/>
      <c r="IS46" s="82" t="str">
        <f t="shared" si="117"/>
        <v xml:space="preserve"> </v>
      </c>
      <c r="IT46" s="61" t="str">
        <f>IF(IV46=0," ",VLOOKUP(IV46,PROTOKOL!$A:$F,6))</f>
        <v xml:space="preserve"> </v>
      </c>
      <c r="IU46" s="66"/>
      <c r="IV46" s="66"/>
      <c r="IW46" s="62"/>
      <c r="IX46" s="63" t="str">
        <f>IF(IV46=0," ",(VLOOKUP(IV46,PROTOKOL!$A$1:$E$28,2))*IW46)</f>
        <v xml:space="preserve"> </v>
      </c>
      <c r="IY46" s="64" t="str">
        <f t="shared" si="43"/>
        <v xml:space="preserve"> </v>
      </c>
      <c r="IZ46" s="65" t="str">
        <f>IF(IV46=0," ",VLOOKUP(IV46,PROTOKOL!$A:$E,5,))</f>
        <v xml:space="preserve"> </v>
      </c>
      <c r="JA46" s="82" t="str">
        <f t="shared" si="118"/>
        <v xml:space="preserve"> </v>
      </c>
      <c r="JB46" s="65">
        <f t="shared" si="119"/>
        <v>0</v>
      </c>
      <c r="JC46" s="82" t="str">
        <f t="shared" si="120"/>
        <v xml:space="preserve"> </v>
      </c>
      <c r="JD46" s="117"/>
      <c r="JE46" s="207">
        <v>8</v>
      </c>
      <c r="JF46" s="226"/>
      <c r="JG46" s="61" t="str">
        <f>IF(JI46=0," ",VLOOKUP(JI46,PROTOKOL!$A:$F,6))</f>
        <v xml:space="preserve"> </v>
      </c>
      <c r="JH46" s="62"/>
      <c r="JI46" s="62"/>
      <c r="JJ46" s="62"/>
      <c r="JK46" s="63" t="str">
        <f>IF(JI46=0," ",(VLOOKUP(JI46,PROTOKOL!$A$1:$E$28,2))*JJ46)</f>
        <v xml:space="preserve"> </v>
      </c>
      <c r="JL46" s="64" t="str">
        <f t="shared" si="44"/>
        <v xml:space="preserve"> </v>
      </c>
      <c r="JM46" s="65" t="str">
        <f>IF(JI46=0," ",VLOOKUP(JI46,PROTOKOL!$A:$E,5,))</f>
        <v xml:space="preserve"> </v>
      </c>
      <c r="JN46" s="65"/>
      <c r="JO46" s="82" t="str">
        <f t="shared" si="122"/>
        <v xml:space="preserve"> </v>
      </c>
      <c r="JP46" s="61" t="str">
        <f>IF(JR46=0," ",VLOOKUP(JR46,PROTOKOL!$A:$F,6))</f>
        <v xml:space="preserve"> </v>
      </c>
      <c r="JQ46" s="66"/>
      <c r="JR46" s="66"/>
      <c r="JS46" s="62"/>
      <c r="JT46" s="63" t="str">
        <f>IF(JR46=0," ",(VLOOKUP(JR46,PROTOKOL!$A$1:$E$28,2))*JS46)</f>
        <v xml:space="preserve"> </v>
      </c>
      <c r="JU46" s="64" t="str">
        <f t="shared" si="45"/>
        <v xml:space="preserve"> </v>
      </c>
      <c r="JV46" s="65" t="str">
        <f>IF(JR46=0," ",VLOOKUP(JR46,PROTOKOL!$A:$E,5,))</f>
        <v xml:space="preserve"> </v>
      </c>
      <c r="JW46" s="82" t="str">
        <f t="shared" si="123"/>
        <v xml:space="preserve"> </v>
      </c>
      <c r="JX46" s="65">
        <f t="shared" si="124"/>
        <v>0</v>
      </c>
      <c r="JY46" s="82" t="str">
        <f t="shared" si="125"/>
        <v xml:space="preserve"> </v>
      </c>
      <c r="JZ46" s="117"/>
      <c r="KA46" s="207">
        <v>8</v>
      </c>
      <c r="KB46" s="226"/>
      <c r="KC46" s="61" t="str">
        <f>IF(KE46=0," ",VLOOKUP(KE46,PROTOKOL!$A:$F,6))</f>
        <v xml:space="preserve"> </v>
      </c>
      <c r="KD46" s="62"/>
      <c r="KE46" s="62"/>
      <c r="KF46" s="62"/>
      <c r="KG46" s="63" t="str">
        <f>IF(KE46=0," ",(VLOOKUP(KE46,PROTOKOL!$A$1:$E$28,2))*KF46)</f>
        <v xml:space="preserve"> </v>
      </c>
      <c r="KH46" s="64" t="str">
        <f t="shared" si="46"/>
        <v xml:space="preserve"> </v>
      </c>
      <c r="KI46" s="65" t="str">
        <f>IF(KE46=0," ",VLOOKUP(KE46,PROTOKOL!$A:$E,5,))</f>
        <v xml:space="preserve"> </v>
      </c>
      <c r="KJ46" s="65"/>
      <c r="KK46" s="82" t="str">
        <f t="shared" si="127"/>
        <v xml:space="preserve"> </v>
      </c>
      <c r="KL46" s="61" t="str">
        <f>IF(KN46=0," ",VLOOKUP(KN46,PROTOKOL!$A:$F,6))</f>
        <v xml:space="preserve"> </v>
      </c>
      <c r="KM46" s="66"/>
      <c r="KN46" s="66"/>
      <c r="KO46" s="62"/>
      <c r="KP46" s="63" t="str">
        <f>IF(KN46=0," ",(VLOOKUP(KN46,PROTOKOL!$A$1:$E$28,2))*KO46)</f>
        <v xml:space="preserve"> </v>
      </c>
      <c r="KQ46" s="64" t="str">
        <f t="shared" si="47"/>
        <v xml:space="preserve"> </v>
      </c>
      <c r="KR46" s="65" t="str">
        <f>IF(KN46=0," ",VLOOKUP(KN46,PROTOKOL!$A:$E,5,))</f>
        <v xml:space="preserve"> </v>
      </c>
      <c r="KS46" s="82" t="str">
        <f t="shared" si="128"/>
        <v xml:space="preserve"> </v>
      </c>
      <c r="KT46" s="65">
        <f t="shared" si="129"/>
        <v>0</v>
      </c>
      <c r="KU46" s="82" t="str">
        <f t="shared" si="130"/>
        <v xml:space="preserve"> </v>
      </c>
      <c r="KV46" s="117"/>
      <c r="KW46" s="207">
        <v>8</v>
      </c>
      <c r="KX46" s="226"/>
      <c r="KY46" s="61" t="str">
        <f>IF(LA46=0," ",VLOOKUP(LA46,PROTOKOL!$A:$F,6))</f>
        <v xml:space="preserve"> </v>
      </c>
      <c r="KZ46" s="62"/>
      <c r="LA46" s="62"/>
      <c r="LB46" s="62"/>
      <c r="LC46" s="63" t="str">
        <f>IF(LA46=0," ",(VLOOKUP(LA46,PROTOKOL!$A$1:$E$28,2))*LB46)</f>
        <v xml:space="preserve"> </v>
      </c>
      <c r="LD46" s="64" t="str">
        <f t="shared" si="48"/>
        <v xml:space="preserve"> </v>
      </c>
      <c r="LE46" s="65" t="str">
        <f>IF(LA46=0," ",VLOOKUP(LA46,PROTOKOL!$A:$E,5,))</f>
        <v xml:space="preserve"> </v>
      </c>
      <c r="LF46" s="65"/>
      <c r="LG46" s="82" t="str">
        <f t="shared" si="132"/>
        <v xml:space="preserve"> </v>
      </c>
      <c r="LH46" s="61" t="str">
        <f>IF(LJ46=0," ",VLOOKUP(LJ46,PROTOKOL!$A:$F,6))</f>
        <v xml:space="preserve"> </v>
      </c>
      <c r="LI46" s="66"/>
      <c r="LJ46" s="66"/>
      <c r="LK46" s="62"/>
      <c r="LL46" s="63" t="str">
        <f>IF(LJ46=0," ",(VLOOKUP(LJ46,PROTOKOL!$A$1:$E$28,2))*LK46)</f>
        <v xml:space="preserve"> </v>
      </c>
      <c r="LM46" s="64" t="str">
        <f t="shared" si="49"/>
        <v xml:space="preserve"> </v>
      </c>
      <c r="LN46" s="65" t="str">
        <f>IF(LJ46=0," ",VLOOKUP(LJ46,PROTOKOL!$A:$E,5,))</f>
        <v xml:space="preserve"> </v>
      </c>
      <c r="LO46" s="82" t="str">
        <f t="shared" si="133"/>
        <v xml:space="preserve"> </v>
      </c>
      <c r="LP46" s="65">
        <f t="shared" si="134"/>
        <v>0</v>
      </c>
      <c r="LQ46" s="82" t="str">
        <f t="shared" si="135"/>
        <v xml:space="preserve"> </v>
      </c>
      <c r="LR46" s="117"/>
      <c r="LS46" s="207">
        <v>8</v>
      </c>
      <c r="LT46" s="226"/>
      <c r="LU46" s="61" t="str">
        <f>IF(LW46=0," ",VLOOKUP(LW46,PROTOKOL!$A:$F,6))</f>
        <v xml:space="preserve"> </v>
      </c>
      <c r="LV46" s="62"/>
      <c r="LW46" s="62"/>
      <c r="LX46" s="62"/>
      <c r="LY46" s="63" t="str">
        <f>IF(LW46=0," ",(VLOOKUP(LW46,PROTOKOL!$A$1:$E$28,2))*LX46)</f>
        <v xml:space="preserve"> </v>
      </c>
      <c r="LZ46" s="64" t="str">
        <f t="shared" si="50"/>
        <v xml:space="preserve"> </v>
      </c>
      <c r="MA46" s="65" t="str">
        <f>IF(LW46=0," ",VLOOKUP(LW46,PROTOKOL!$A:$E,5,))</f>
        <v xml:space="preserve"> </v>
      </c>
      <c r="MB46" s="65"/>
      <c r="MC46" s="82" t="str">
        <f t="shared" si="137"/>
        <v xml:space="preserve"> </v>
      </c>
      <c r="MD46" s="61" t="str">
        <f>IF(MF46=0," ",VLOOKUP(MF46,PROTOKOL!$A:$F,6))</f>
        <v xml:space="preserve"> </v>
      </c>
      <c r="ME46" s="66"/>
      <c r="MF46" s="66"/>
      <c r="MG46" s="62"/>
      <c r="MH46" s="63" t="str">
        <f>IF(MF46=0," ",(VLOOKUP(MF46,PROTOKOL!$A$1:$E$28,2))*MG46)</f>
        <v xml:space="preserve"> </v>
      </c>
      <c r="MI46" s="64" t="str">
        <f t="shared" si="51"/>
        <v xml:space="preserve"> </v>
      </c>
      <c r="MJ46" s="65" t="str">
        <f>IF(MF46=0," ",VLOOKUP(MF46,PROTOKOL!$A:$E,5,))</f>
        <v xml:space="preserve"> </v>
      </c>
      <c r="MK46" s="82" t="str">
        <f t="shared" si="138"/>
        <v xml:space="preserve"> </v>
      </c>
      <c r="ML46" s="65">
        <f t="shared" si="139"/>
        <v>0</v>
      </c>
      <c r="MM46" s="82" t="str">
        <f t="shared" si="140"/>
        <v xml:space="preserve"> </v>
      </c>
      <c r="MN46" s="117"/>
      <c r="MO46" s="207">
        <v>8</v>
      </c>
      <c r="MP46" s="226"/>
      <c r="MQ46" s="61" t="str">
        <f>IF(MS46=0," ",VLOOKUP(MS46,PROTOKOL!$A:$F,6))</f>
        <v xml:space="preserve"> </v>
      </c>
      <c r="MR46" s="62"/>
      <c r="MS46" s="62"/>
      <c r="MT46" s="62"/>
      <c r="MU46" s="63" t="str">
        <f>IF(MS46=0," ",(VLOOKUP(MS46,PROTOKOL!$A$1:$E$28,2))*MT46)</f>
        <v xml:space="preserve"> </v>
      </c>
      <c r="MV46" s="64" t="str">
        <f t="shared" si="52"/>
        <v xml:space="preserve"> </v>
      </c>
      <c r="MW46" s="65" t="str">
        <f>IF(MS46=0," ",VLOOKUP(MS46,PROTOKOL!$A:$E,5,))</f>
        <v xml:space="preserve"> </v>
      </c>
      <c r="MX46" s="65"/>
      <c r="MY46" s="82" t="str">
        <f t="shared" si="142"/>
        <v xml:space="preserve"> </v>
      </c>
      <c r="MZ46" s="61" t="str">
        <f>IF(NB46=0," ",VLOOKUP(NB46,PROTOKOL!$A:$F,6))</f>
        <v xml:space="preserve"> </v>
      </c>
      <c r="NA46" s="66"/>
      <c r="NB46" s="66"/>
      <c r="NC46" s="62"/>
      <c r="ND46" s="63" t="str">
        <f>IF(NB46=0," ",(VLOOKUP(NB46,PROTOKOL!$A$1:$E$28,2))*NC46)</f>
        <v xml:space="preserve"> </v>
      </c>
      <c r="NE46" s="64" t="str">
        <f t="shared" si="53"/>
        <v xml:space="preserve"> </v>
      </c>
      <c r="NF46" s="65" t="str">
        <f>IF(NB46=0," ",VLOOKUP(NB46,PROTOKOL!$A:$E,5,))</f>
        <v xml:space="preserve"> </v>
      </c>
      <c r="NG46" s="82" t="str">
        <f t="shared" si="143"/>
        <v xml:space="preserve"> </v>
      </c>
      <c r="NH46" s="65">
        <f t="shared" si="144"/>
        <v>0</v>
      </c>
      <c r="NI46" s="82" t="str">
        <f t="shared" si="145"/>
        <v xml:space="preserve"> </v>
      </c>
      <c r="NJ46" s="117"/>
      <c r="NK46" s="207">
        <v>8</v>
      </c>
      <c r="NL46" s="226"/>
      <c r="NM46" s="61" t="str">
        <f>IF(NO46=0," ",VLOOKUP(NO46,PROTOKOL!$A:$F,6))</f>
        <v xml:space="preserve"> </v>
      </c>
      <c r="NN46" s="62"/>
      <c r="NO46" s="62"/>
      <c r="NP46" s="62"/>
      <c r="NQ46" s="63" t="str">
        <f>IF(NO46=0," ",(VLOOKUP(NO46,PROTOKOL!$A$1:$E$28,2))*NP46)</f>
        <v xml:space="preserve"> </v>
      </c>
      <c r="NR46" s="64" t="str">
        <f t="shared" si="54"/>
        <v xml:space="preserve"> </v>
      </c>
      <c r="NS46" s="65" t="str">
        <f>IF(NO46=0," ",VLOOKUP(NO46,PROTOKOL!$A:$E,5,))</f>
        <v xml:space="preserve"> </v>
      </c>
      <c r="NT46" s="65"/>
      <c r="NU46" s="82" t="str">
        <f t="shared" si="147"/>
        <v xml:space="preserve"> </v>
      </c>
      <c r="NV46" s="61" t="str">
        <f>IF(NX46=0," ",VLOOKUP(NX46,PROTOKOL!$A:$F,6))</f>
        <v xml:space="preserve"> </v>
      </c>
      <c r="NW46" s="66"/>
      <c r="NX46" s="66"/>
      <c r="NY46" s="62"/>
      <c r="NZ46" s="63" t="str">
        <f>IF(NX46=0," ",(VLOOKUP(NX46,PROTOKOL!$A$1:$E$28,2))*NY46)</f>
        <v xml:space="preserve"> </v>
      </c>
      <c r="OA46" s="64" t="str">
        <f t="shared" si="55"/>
        <v xml:space="preserve"> </v>
      </c>
      <c r="OB46" s="65" t="str">
        <f>IF(NX46=0," ",VLOOKUP(NX46,PROTOKOL!$A:$E,5,))</f>
        <v xml:space="preserve"> </v>
      </c>
      <c r="OC46" s="82" t="str">
        <f t="shared" si="148"/>
        <v xml:space="preserve"> </v>
      </c>
      <c r="OD46" s="65">
        <f t="shared" si="149"/>
        <v>0</v>
      </c>
      <c r="OE46" s="82" t="str">
        <f t="shared" si="150"/>
        <v xml:space="preserve"> </v>
      </c>
      <c r="OF46" s="117"/>
      <c r="OG46" s="207">
        <v>8</v>
      </c>
      <c r="OH46" s="226"/>
      <c r="OI46" s="61" t="str">
        <f>IF(OK46=0," ",VLOOKUP(OK46,PROTOKOL!$A:$F,6))</f>
        <v xml:space="preserve"> </v>
      </c>
      <c r="OJ46" s="62"/>
      <c r="OK46" s="62"/>
      <c r="OL46" s="62"/>
      <c r="OM46" s="63" t="str">
        <f>IF(OK46=0," ",(VLOOKUP(OK46,PROTOKOL!$A$1:$E$28,2))*OL46)</f>
        <v xml:space="preserve"> </v>
      </c>
      <c r="ON46" s="64" t="str">
        <f t="shared" si="56"/>
        <v xml:space="preserve"> </v>
      </c>
      <c r="OO46" s="65" t="str">
        <f>IF(OK46=0," ",VLOOKUP(OK46,PROTOKOL!$A:$E,5,))</f>
        <v xml:space="preserve"> </v>
      </c>
      <c r="OP46" s="65"/>
      <c r="OQ46" s="82" t="str">
        <f t="shared" si="152"/>
        <v xml:space="preserve"> </v>
      </c>
      <c r="OR46" s="61" t="str">
        <f>IF(OT46=0," ",VLOOKUP(OT46,PROTOKOL!$A:$F,6))</f>
        <v xml:space="preserve"> </v>
      </c>
      <c r="OS46" s="66"/>
      <c r="OT46" s="66"/>
      <c r="OU46" s="62"/>
      <c r="OV46" s="63" t="str">
        <f>IF(OT46=0," ",(VLOOKUP(OT46,PROTOKOL!$A$1:$E$28,2))*OU46)</f>
        <v xml:space="preserve"> </v>
      </c>
      <c r="OW46" s="64" t="str">
        <f t="shared" si="57"/>
        <v xml:space="preserve"> </v>
      </c>
      <c r="OX46" s="65" t="str">
        <f>IF(OT46=0," ",VLOOKUP(OT46,PROTOKOL!$A:$E,5,))</f>
        <v xml:space="preserve"> </v>
      </c>
      <c r="OY46" s="82" t="str">
        <f t="shared" si="153"/>
        <v xml:space="preserve"> </v>
      </c>
      <c r="OZ46" s="65">
        <f t="shared" si="154"/>
        <v>0</v>
      </c>
      <c r="PA46" s="82" t="str">
        <f t="shared" si="155"/>
        <v xml:space="preserve"> </v>
      </c>
      <c r="PB46" s="117"/>
      <c r="PC46" s="207">
        <v>8</v>
      </c>
      <c r="PD46" s="226"/>
      <c r="PE46" s="61" t="str">
        <f>IF(PG46=0," ",VLOOKUP(PG46,PROTOKOL!$A:$F,6))</f>
        <v xml:space="preserve"> </v>
      </c>
      <c r="PF46" s="62"/>
      <c r="PG46" s="62"/>
      <c r="PH46" s="62"/>
      <c r="PI46" s="63" t="str">
        <f>IF(PG46=0," ",(VLOOKUP(PG46,PROTOKOL!$A$1:$E$28,2))*PH46)</f>
        <v xml:space="preserve"> </v>
      </c>
      <c r="PJ46" s="64" t="str">
        <f t="shared" si="58"/>
        <v xml:space="preserve"> </v>
      </c>
      <c r="PK46" s="65" t="str">
        <f>IF(PG46=0," ",VLOOKUP(PG46,PROTOKOL!$A:$E,5,))</f>
        <v xml:space="preserve"> </v>
      </c>
      <c r="PL46" s="65"/>
      <c r="PM46" s="82" t="str">
        <f t="shared" si="157"/>
        <v xml:space="preserve"> </v>
      </c>
      <c r="PN46" s="61" t="str">
        <f>IF(PP46=0," ",VLOOKUP(PP46,PROTOKOL!$A:$F,6))</f>
        <v xml:space="preserve"> </v>
      </c>
      <c r="PO46" s="66"/>
      <c r="PP46" s="66"/>
      <c r="PQ46" s="62"/>
      <c r="PR46" s="63" t="str">
        <f>IF(PP46=0," ",(VLOOKUP(PP46,PROTOKOL!$A$1:$E$28,2))*PQ46)</f>
        <v xml:space="preserve"> </v>
      </c>
      <c r="PS46" s="64" t="str">
        <f t="shared" si="59"/>
        <v xml:space="preserve"> </v>
      </c>
      <c r="PT46" s="65" t="str">
        <f>IF(PP46=0," ",VLOOKUP(PP46,PROTOKOL!$A:$E,5,))</f>
        <v xml:space="preserve"> </v>
      </c>
      <c r="PU46" s="82" t="str">
        <f t="shared" si="158"/>
        <v xml:space="preserve"> </v>
      </c>
      <c r="PV46" s="65">
        <f t="shared" si="159"/>
        <v>0</v>
      </c>
      <c r="PW46" s="82" t="str">
        <f t="shared" si="160"/>
        <v xml:space="preserve"> </v>
      </c>
      <c r="PX46" s="117"/>
      <c r="PY46" s="207">
        <v>8</v>
      </c>
      <c r="PZ46" s="226"/>
      <c r="QA46" s="61" t="str">
        <f>IF(QC46=0," ",VLOOKUP(QC46,PROTOKOL!$A:$F,6))</f>
        <v xml:space="preserve"> </v>
      </c>
      <c r="QB46" s="62"/>
      <c r="QC46" s="62"/>
      <c r="QD46" s="62"/>
      <c r="QE46" s="63" t="str">
        <f>IF(QC46=0," ",(VLOOKUP(QC46,PROTOKOL!$A$1:$E$28,2))*QD46)</f>
        <v xml:space="preserve"> </v>
      </c>
      <c r="QF46" s="64" t="str">
        <f t="shared" si="60"/>
        <v xml:space="preserve"> </v>
      </c>
      <c r="QG46" s="65" t="str">
        <f>IF(QC46=0," ",VLOOKUP(QC46,PROTOKOL!$A:$E,5,))</f>
        <v xml:space="preserve"> </v>
      </c>
      <c r="QH46" s="65"/>
      <c r="QI46" s="82" t="str">
        <f t="shared" si="162"/>
        <v xml:space="preserve"> </v>
      </c>
      <c r="QJ46" s="61" t="str">
        <f>IF(QL46=0," ",VLOOKUP(QL46,PROTOKOL!$A:$F,6))</f>
        <v xml:space="preserve"> </v>
      </c>
      <c r="QK46" s="66"/>
      <c r="QL46" s="66"/>
      <c r="QM46" s="62"/>
      <c r="QN46" s="63" t="str">
        <f>IF(QL46=0," ",(VLOOKUP(QL46,PROTOKOL!$A$1:$E$28,2))*QM46)</f>
        <v xml:space="preserve"> </v>
      </c>
      <c r="QO46" s="64" t="str">
        <f t="shared" si="61"/>
        <v xml:space="preserve"> </v>
      </c>
      <c r="QP46" s="65" t="str">
        <f>IF(QL46=0," ",VLOOKUP(QL46,PROTOKOL!$A:$E,5,))</f>
        <v xml:space="preserve"> </v>
      </c>
      <c r="QQ46" s="82" t="str">
        <f t="shared" si="163"/>
        <v xml:space="preserve"> </v>
      </c>
      <c r="QR46" s="65">
        <f t="shared" si="164"/>
        <v>0</v>
      </c>
      <c r="QS46" s="82" t="str">
        <f t="shared" si="165"/>
        <v xml:space="preserve"> </v>
      </c>
      <c r="QT46" s="117"/>
      <c r="QU46" s="207">
        <v>8</v>
      </c>
      <c r="QV46" s="226"/>
      <c r="QW46" s="61" t="str">
        <f>IF(QY46=0," ",VLOOKUP(QY46,PROTOKOL!$A:$F,6))</f>
        <v xml:space="preserve"> </v>
      </c>
      <c r="QX46" s="62"/>
      <c r="QY46" s="62"/>
      <c r="QZ46" s="62"/>
      <c r="RA46" s="63" t="str">
        <f>IF(QY46=0," ",(VLOOKUP(QY46,PROTOKOL!$A$1:$E$28,2))*QZ46)</f>
        <v xml:space="preserve"> </v>
      </c>
      <c r="RB46" s="64" t="str">
        <f t="shared" si="62"/>
        <v xml:space="preserve"> </v>
      </c>
      <c r="RC46" s="65" t="str">
        <f>IF(QY46=0," ",VLOOKUP(QY46,PROTOKOL!$A:$E,5,))</f>
        <v xml:space="preserve"> </v>
      </c>
      <c r="RD46" s="65"/>
      <c r="RE46" s="82" t="str">
        <f t="shared" si="167"/>
        <v xml:space="preserve"> </v>
      </c>
      <c r="RF46" s="61" t="str">
        <f>IF(RH46=0," ",VLOOKUP(RH46,PROTOKOL!$A:$F,6))</f>
        <v xml:space="preserve"> </v>
      </c>
      <c r="RG46" s="66"/>
      <c r="RH46" s="66"/>
      <c r="RI46" s="62"/>
      <c r="RJ46" s="63" t="str">
        <f>IF(RH46=0," ",(VLOOKUP(RH46,PROTOKOL!$A$1:$E$28,2))*RI46)</f>
        <v xml:space="preserve"> </v>
      </c>
      <c r="RK46" s="64" t="str">
        <f t="shared" si="63"/>
        <v xml:space="preserve"> </v>
      </c>
      <c r="RL46" s="65" t="str">
        <f>IF(RH46=0," ",VLOOKUP(RH46,PROTOKOL!$A:$E,5,))</f>
        <v xml:space="preserve"> </v>
      </c>
      <c r="RM46" s="82" t="str">
        <f t="shared" si="168"/>
        <v xml:space="preserve"> </v>
      </c>
      <c r="RN46" s="65">
        <f t="shared" si="169"/>
        <v>0</v>
      </c>
      <c r="RO46" s="82" t="str">
        <f t="shared" si="170"/>
        <v xml:space="preserve"> </v>
      </c>
      <c r="RP46" s="117"/>
    </row>
    <row r="47" spans="1:484" ht="14.4" thickBot="1">
      <c r="A47" s="207">
        <v>9</v>
      </c>
      <c r="B47" s="225">
        <v>9</v>
      </c>
      <c r="C47" s="61" t="str">
        <f>IF(E47=0," ",VLOOKUP(E47,PROTOKOL!$A:$F,6))</f>
        <v xml:space="preserve"> </v>
      </c>
      <c r="D47" s="62"/>
      <c r="E47" s="62"/>
      <c r="F47" s="62"/>
      <c r="G47" s="63" t="str">
        <f>IF(E47=0," ",(VLOOKUP(E47,PROTOKOL!$A$1:$E$28,2))*F47)</f>
        <v xml:space="preserve"> </v>
      </c>
      <c r="H47" s="64" t="str">
        <f t="shared" si="20"/>
        <v xml:space="preserve"> </v>
      </c>
      <c r="I47" s="65" t="str">
        <f>IF(E47=0," ",VLOOKUP(E47,PROTOKOL!$A:$E,5,))</f>
        <v xml:space="preserve"> </v>
      </c>
      <c r="J47" s="65"/>
      <c r="K47" s="82" t="str">
        <f t="shared" si="64"/>
        <v xml:space="preserve"> </v>
      </c>
      <c r="L47" s="61" t="str">
        <f>IF(N47=0," ",VLOOKUP(N47,PROTOKOL!$A:$F,6))</f>
        <v xml:space="preserve"> </v>
      </c>
      <c r="M47" s="66"/>
      <c r="N47" s="66"/>
      <c r="O47" s="62"/>
      <c r="P47" s="63" t="str">
        <f>IF(N47=0," ",(VLOOKUP(N47,PROTOKOL!$A$1:$E$28,2))*O47)</f>
        <v xml:space="preserve"> </v>
      </c>
      <c r="Q47" s="64" t="str">
        <f t="shared" si="21"/>
        <v xml:space="preserve"> </v>
      </c>
      <c r="R47" s="65" t="str">
        <f>IF(N47=0," ",VLOOKUP(N47,PROTOKOL!$A:$E,5,))</f>
        <v xml:space="preserve"> </v>
      </c>
      <c r="S47" s="82" t="str">
        <f t="shared" si="65"/>
        <v xml:space="preserve"> </v>
      </c>
      <c r="T47" s="65">
        <f t="shared" si="66"/>
        <v>0</v>
      </c>
      <c r="U47" s="82" t="str">
        <f t="shared" si="67"/>
        <v xml:space="preserve"> </v>
      </c>
      <c r="V47" s="117"/>
      <c r="W47" s="207">
        <v>9</v>
      </c>
      <c r="X47" s="225">
        <v>9</v>
      </c>
      <c r="Y47" s="61" t="str">
        <f>IF(AA47=0," ",VLOOKUP(AA47,PROTOKOL!$A:$F,6))</f>
        <v xml:space="preserve"> </v>
      </c>
      <c r="Z47" s="62"/>
      <c r="AA47" s="62"/>
      <c r="AB47" s="62"/>
      <c r="AC47" s="63" t="str">
        <f>IF(AA47=0," ",(VLOOKUP(AA47,PROTOKOL!$A$1:$E$28,2))*AB47)</f>
        <v xml:space="preserve"> </v>
      </c>
      <c r="AD47" s="64" t="str">
        <f t="shared" si="22"/>
        <v xml:space="preserve"> </v>
      </c>
      <c r="AE47" s="65" t="str">
        <f>IF(AA47=0," ",VLOOKUP(AA47,PROTOKOL!$A:$E,5,))</f>
        <v xml:space="preserve"> </v>
      </c>
      <c r="AF47" s="65"/>
      <c r="AG47" s="82" t="str">
        <f t="shared" si="68"/>
        <v xml:space="preserve"> </v>
      </c>
      <c r="AH47" s="61" t="str">
        <f>IF(AJ47=0," ",VLOOKUP(AJ47,PROTOKOL!$A:$F,6))</f>
        <v xml:space="preserve"> </v>
      </c>
      <c r="AI47" s="66"/>
      <c r="AJ47" s="66"/>
      <c r="AK47" s="62"/>
      <c r="AL47" s="63" t="str">
        <f>IF(AJ47=0," ",(VLOOKUP(AJ47,PROTOKOL!$A$1:$E$28,2))*AK47)</f>
        <v xml:space="preserve"> </v>
      </c>
      <c r="AM47" s="64" t="str">
        <f t="shared" si="23"/>
        <v xml:space="preserve"> </v>
      </c>
      <c r="AN47" s="65" t="str">
        <f>IF(AJ47=0," ",VLOOKUP(AJ47,PROTOKOL!$A:$E,5,))</f>
        <v xml:space="preserve"> </v>
      </c>
      <c r="AO47" s="82" t="str">
        <f t="shared" si="69"/>
        <v xml:space="preserve"> </v>
      </c>
      <c r="AP47" s="65">
        <f t="shared" si="70"/>
        <v>0</v>
      </c>
      <c r="AQ47" s="82" t="str">
        <f t="shared" si="71"/>
        <v xml:space="preserve"> </v>
      </c>
      <c r="AR47" s="117"/>
      <c r="AS47" s="207">
        <v>9</v>
      </c>
      <c r="AT47" s="225">
        <v>9</v>
      </c>
      <c r="AU47" s="61" t="str">
        <f>IF(AW47=0," ",VLOOKUP(AW47,PROTOKOL!$A:$F,6))</f>
        <v xml:space="preserve"> </v>
      </c>
      <c r="AV47" s="62"/>
      <c r="AW47" s="62"/>
      <c r="AX47" s="62"/>
      <c r="AY47" s="63" t="str">
        <f>IF(AW47=0," ",(VLOOKUP(AW47,PROTOKOL!$A$1:$E$28,2))*AX47)</f>
        <v xml:space="preserve"> </v>
      </c>
      <c r="AZ47" s="64" t="str">
        <f t="shared" si="24"/>
        <v xml:space="preserve"> </v>
      </c>
      <c r="BA47" s="65" t="str">
        <f>IF(AW47=0," ",VLOOKUP(AW47,PROTOKOL!$A:$E,5,))</f>
        <v xml:space="preserve"> </v>
      </c>
      <c r="BB47" s="65"/>
      <c r="BC47" s="82" t="str">
        <f t="shared" si="72"/>
        <v xml:space="preserve"> </v>
      </c>
      <c r="BD47" s="61" t="str">
        <f>IF(BF47=0," ",VLOOKUP(BF47,PROTOKOL!$A:$F,6))</f>
        <v xml:space="preserve"> </v>
      </c>
      <c r="BE47" s="66"/>
      <c r="BF47" s="66"/>
      <c r="BG47" s="62"/>
      <c r="BH47" s="63" t="str">
        <f>IF(BF47=0," ",(VLOOKUP(BF47,PROTOKOL!$A$1:$E$28,2))*BG47)</f>
        <v xml:space="preserve"> </v>
      </c>
      <c r="BI47" s="64" t="str">
        <f t="shared" si="25"/>
        <v xml:space="preserve"> </v>
      </c>
      <c r="BJ47" s="65" t="str">
        <f>IF(BF47=0," ",VLOOKUP(BF47,PROTOKOL!$A:$E,5,))</f>
        <v xml:space="preserve"> </v>
      </c>
      <c r="BK47" s="82" t="str">
        <f t="shared" si="73"/>
        <v xml:space="preserve"> </v>
      </c>
      <c r="BL47" s="65">
        <f t="shared" si="74"/>
        <v>0</v>
      </c>
      <c r="BM47" s="82" t="str">
        <f t="shared" si="75"/>
        <v xml:space="preserve"> </v>
      </c>
      <c r="BN47" s="117"/>
      <c r="BO47" s="207">
        <v>9</v>
      </c>
      <c r="BP47" s="225">
        <v>9</v>
      </c>
      <c r="BQ47" s="61" t="str">
        <f>IF(BS47=0," ",VLOOKUP(BS47,PROTOKOL!$A:$F,6))</f>
        <v xml:space="preserve"> </v>
      </c>
      <c r="BR47" s="62"/>
      <c r="BS47" s="62"/>
      <c r="BT47" s="62"/>
      <c r="BU47" s="63" t="str">
        <f>IF(BS47=0," ",(VLOOKUP(BS47,PROTOKOL!$A$1:$E$28,2))*BT47)</f>
        <v xml:space="preserve"> </v>
      </c>
      <c r="BV47" s="64" t="str">
        <f t="shared" si="26"/>
        <v xml:space="preserve"> </v>
      </c>
      <c r="BW47" s="65" t="str">
        <f>IF(BS47=0," ",VLOOKUP(BS47,PROTOKOL!$A:$E,5,))</f>
        <v xml:space="preserve"> </v>
      </c>
      <c r="BX47" s="65"/>
      <c r="BY47" s="82" t="str">
        <f t="shared" si="77"/>
        <v xml:space="preserve"> </v>
      </c>
      <c r="BZ47" s="61" t="str">
        <f>IF(CB47=0," ",VLOOKUP(CB47,PROTOKOL!$A:$F,6))</f>
        <v xml:space="preserve"> </v>
      </c>
      <c r="CA47" s="66"/>
      <c r="CB47" s="66"/>
      <c r="CC47" s="62"/>
      <c r="CD47" s="63" t="str">
        <f>IF(CB47=0," ",(VLOOKUP(CB47,PROTOKOL!$A$1:$E$28,2))*CC47)</f>
        <v xml:space="preserve"> </v>
      </c>
      <c r="CE47" s="64" t="str">
        <f t="shared" si="27"/>
        <v xml:space="preserve"> </v>
      </c>
      <c r="CF47" s="65" t="str">
        <f>IF(CB47=0," ",VLOOKUP(CB47,PROTOKOL!$A:$E,5,))</f>
        <v xml:space="preserve"> </v>
      </c>
      <c r="CG47" s="82" t="str">
        <f t="shared" si="78"/>
        <v xml:space="preserve"> </v>
      </c>
      <c r="CH47" s="65">
        <f t="shared" si="79"/>
        <v>0</v>
      </c>
      <c r="CI47" s="82" t="str">
        <f t="shared" si="80"/>
        <v xml:space="preserve"> </v>
      </c>
      <c r="CJ47" s="117"/>
      <c r="CK47" s="207">
        <v>9</v>
      </c>
      <c r="CL47" s="225">
        <v>9</v>
      </c>
      <c r="CM47" s="61" t="str">
        <f>IF(CO47=0," ",VLOOKUP(CO47,PROTOKOL!$A:$F,6))</f>
        <v xml:space="preserve"> </v>
      </c>
      <c r="CN47" s="62"/>
      <c r="CO47" s="62"/>
      <c r="CP47" s="62"/>
      <c r="CQ47" s="63" t="str">
        <f>IF(CO47=0," ",(VLOOKUP(CO47,PROTOKOL!$A$1:$E$28,2))*CP47)</f>
        <v xml:space="preserve"> </v>
      </c>
      <c r="CR47" s="64" t="str">
        <f t="shared" si="28"/>
        <v xml:space="preserve"> </v>
      </c>
      <c r="CS47" s="65" t="str">
        <f>IF(CO47=0," ",VLOOKUP(CO47,PROTOKOL!$A:$E,5,))</f>
        <v xml:space="preserve"> </v>
      </c>
      <c r="CT47" s="65"/>
      <c r="CU47" s="82" t="str">
        <f t="shared" si="82"/>
        <v xml:space="preserve"> </v>
      </c>
      <c r="CV47" s="61" t="str">
        <f>IF(CX47=0," ",VLOOKUP(CX47,PROTOKOL!$A:$F,6))</f>
        <v xml:space="preserve"> </v>
      </c>
      <c r="CW47" s="66"/>
      <c r="CX47" s="66"/>
      <c r="CY47" s="62"/>
      <c r="CZ47" s="63" t="str">
        <f>IF(CX47=0," ",(VLOOKUP(CX47,PROTOKOL!$A$1:$E$28,2))*CY47)</f>
        <v xml:space="preserve"> </v>
      </c>
      <c r="DA47" s="64" t="str">
        <f t="shared" si="29"/>
        <v xml:space="preserve"> </v>
      </c>
      <c r="DB47" s="65" t="str">
        <f>IF(CX47=0," ",VLOOKUP(CX47,PROTOKOL!$A:$E,5,))</f>
        <v xml:space="preserve"> </v>
      </c>
      <c r="DC47" s="82" t="str">
        <f t="shared" si="83"/>
        <v xml:space="preserve"> </v>
      </c>
      <c r="DD47" s="65">
        <f t="shared" si="84"/>
        <v>0</v>
      </c>
      <c r="DE47" s="82" t="str">
        <f t="shared" si="85"/>
        <v xml:space="preserve"> </v>
      </c>
      <c r="DF47" s="117"/>
      <c r="DG47" s="207">
        <v>9</v>
      </c>
      <c r="DH47" s="225">
        <v>9</v>
      </c>
      <c r="DI47" s="61" t="str">
        <f>IF(DK47=0," ",VLOOKUP(DK47,PROTOKOL!$A:$F,6))</f>
        <v xml:space="preserve"> </v>
      </c>
      <c r="DJ47" s="62"/>
      <c r="DK47" s="62"/>
      <c r="DL47" s="62"/>
      <c r="DM47" s="63" t="str">
        <f>IF(DK47=0," ",(VLOOKUP(DK47,PROTOKOL!$A$1:$E$28,2))*DL47)</f>
        <v xml:space="preserve"> </v>
      </c>
      <c r="DN47" s="64" t="str">
        <f t="shared" si="30"/>
        <v xml:space="preserve"> </v>
      </c>
      <c r="DO47" s="65" t="str">
        <f>IF(DK47=0," ",VLOOKUP(DK47,PROTOKOL!$A:$E,5,))</f>
        <v xml:space="preserve"> </v>
      </c>
      <c r="DP47" s="65"/>
      <c r="DQ47" s="82" t="str">
        <f t="shared" si="87"/>
        <v xml:space="preserve"> </v>
      </c>
      <c r="DR47" s="61" t="str">
        <f>IF(DT47=0," ",VLOOKUP(DT47,PROTOKOL!$A:$F,6))</f>
        <v xml:space="preserve"> </v>
      </c>
      <c r="DS47" s="66"/>
      <c r="DT47" s="66"/>
      <c r="DU47" s="62"/>
      <c r="DV47" s="63" t="str">
        <f>IF(DT47=0," ",(VLOOKUP(DT47,PROTOKOL!$A$1:$E$28,2))*DU47)</f>
        <v xml:space="preserve"> </v>
      </c>
      <c r="DW47" s="64" t="str">
        <f t="shared" si="31"/>
        <v xml:space="preserve"> </v>
      </c>
      <c r="DX47" s="65" t="str">
        <f>IF(DT47=0," ",VLOOKUP(DT47,PROTOKOL!$A:$E,5,))</f>
        <v xml:space="preserve"> </v>
      </c>
      <c r="DY47" s="82" t="str">
        <f t="shared" si="88"/>
        <v xml:space="preserve"> </v>
      </c>
      <c r="DZ47" s="65">
        <f t="shared" si="89"/>
        <v>0</v>
      </c>
      <c r="EA47" s="82" t="str">
        <f t="shared" si="90"/>
        <v xml:space="preserve"> </v>
      </c>
      <c r="EB47" s="117"/>
      <c r="EC47" s="207">
        <v>9</v>
      </c>
      <c r="ED47" s="225">
        <v>9</v>
      </c>
      <c r="EE47" s="61" t="str">
        <f>IF(EG47=0," ",VLOOKUP(EG47,PROTOKOL!$A:$F,6))</f>
        <v xml:space="preserve"> </v>
      </c>
      <c r="EF47" s="62"/>
      <c r="EG47" s="62"/>
      <c r="EH47" s="62"/>
      <c r="EI47" s="63" t="str">
        <f>IF(EG47=0," ",(VLOOKUP(EG47,PROTOKOL!$A$1:$E$28,2))*EH47)</f>
        <v xml:space="preserve"> </v>
      </c>
      <c r="EJ47" s="64" t="str">
        <f t="shared" si="32"/>
        <v xml:space="preserve"> </v>
      </c>
      <c r="EK47" s="65" t="str">
        <f>IF(EG47=0," ",VLOOKUP(EG47,PROTOKOL!$A:$E,5,))</f>
        <v xml:space="preserve"> </v>
      </c>
      <c r="EL47" s="65"/>
      <c r="EM47" s="82" t="str">
        <f t="shared" si="92"/>
        <v xml:space="preserve"> </v>
      </c>
      <c r="EN47" s="61" t="str">
        <f>IF(EP47=0," ",VLOOKUP(EP47,PROTOKOL!$A:$F,6))</f>
        <v xml:space="preserve"> </v>
      </c>
      <c r="EO47" s="66"/>
      <c r="EP47" s="66"/>
      <c r="EQ47" s="62"/>
      <c r="ER47" s="63" t="str">
        <f>IF(EP47=0," ",(VLOOKUP(EP47,PROTOKOL!$A$1:$E$28,2))*EQ47)</f>
        <v xml:space="preserve"> </v>
      </c>
      <c r="ES47" s="64" t="str">
        <f t="shared" si="33"/>
        <v xml:space="preserve"> </v>
      </c>
      <c r="ET47" s="65" t="str">
        <f>IF(EP47=0," ",VLOOKUP(EP47,PROTOKOL!$A:$E,5,))</f>
        <v xml:space="preserve"> </v>
      </c>
      <c r="EU47" s="82" t="str">
        <f t="shared" si="93"/>
        <v xml:space="preserve"> </v>
      </c>
      <c r="EV47" s="65">
        <f t="shared" si="94"/>
        <v>0</v>
      </c>
      <c r="EW47" s="82" t="str">
        <f t="shared" si="95"/>
        <v xml:space="preserve"> </v>
      </c>
      <c r="EX47" s="117"/>
      <c r="EY47" s="207">
        <v>9</v>
      </c>
      <c r="EZ47" s="225">
        <v>9</v>
      </c>
      <c r="FA47" s="61" t="str">
        <f>IF(FC47=0," ",VLOOKUP(FC47,PROTOKOL!$A:$F,6))</f>
        <v xml:space="preserve"> </v>
      </c>
      <c r="FB47" s="62"/>
      <c r="FC47" s="62"/>
      <c r="FD47" s="62"/>
      <c r="FE47" s="63" t="str">
        <f>IF(FC47=0," ",(VLOOKUP(FC47,PROTOKOL!$A$1:$E$28,2))*FD47)</f>
        <v xml:space="preserve"> </v>
      </c>
      <c r="FF47" s="64" t="str">
        <f t="shared" si="34"/>
        <v xml:space="preserve"> </v>
      </c>
      <c r="FG47" s="65" t="str">
        <f>IF(FC47=0," ",VLOOKUP(FC47,PROTOKOL!$A:$E,5,))</f>
        <v xml:space="preserve"> </v>
      </c>
      <c r="FH47" s="65"/>
      <c r="FI47" s="82" t="str">
        <f t="shared" si="97"/>
        <v xml:space="preserve"> </v>
      </c>
      <c r="FJ47" s="61" t="str">
        <f>IF(FL47=0," ",VLOOKUP(FL47,PROTOKOL!$A:$F,6))</f>
        <v xml:space="preserve"> </v>
      </c>
      <c r="FK47" s="66"/>
      <c r="FL47" s="66"/>
      <c r="FM47" s="62"/>
      <c r="FN47" s="63" t="str">
        <f>IF(FL47=0," ",(VLOOKUP(FL47,PROTOKOL!$A$1:$E$28,2))*FM47)</f>
        <v xml:space="preserve"> </v>
      </c>
      <c r="FO47" s="64" t="str">
        <f t="shared" si="35"/>
        <v xml:space="preserve"> </v>
      </c>
      <c r="FP47" s="65" t="str">
        <f>IF(FL47=0," ",VLOOKUP(FL47,PROTOKOL!$A:$E,5,))</f>
        <v xml:space="preserve"> </v>
      </c>
      <c r="FQ47" s="82" t="str">
        <f t="shared" si="98"/>
        <v xml:space="preserve"> </v>
      </c>
      <c r="FR47" s="65">
        <f t="shared" si="99"/>
        <v>0</v>
      </c>
      <c r="FS47" s="82" t="str">
        <f t="shared" si="100"/>
        <v xml:space="preserve"> </v>
      </c>
      <c r="FT47" s="117"/>
      <c r="FU47" s="207">
        <v>9</v>
      </c>
      <c r="FV47" s="225">
        <v>9</v>
      </c>
      <c r="FW47" s="61" t="str">
        <f>IF(FY47=0," ",VLOOKUP(FY47,PROTOKOL!$A:$F,6))</f>
        <v xml:space="preserve"> </v>
      </c>
      <c r="FX47" s="62"/>
      <c r="FY47" s="62"/>
      <c r="FZ47" s="62"/>
      <c r="GA47" s="63" t="str">
        <f>IF(FY47=0," ",(VLOOKUP(FY47,PROTOKOL!$A$1:$E$28,2))*FZ47)</f>
        <v xml:space="preserve"> </v>
      </c>
      <c r="GB47" s="64" t="str">
        <f t="shared" si="36"/>
        <v xml:space="preserve"> </v>
      </c>
      <c r="GC47" s="65" t="str">
        <f>IF(FY47=0," ",VLOOKUP(FY47,PROTOKOL!$A:$E,5,))</f>
        <v xml:space="preserve"> </v>
      </c>
      <c r="GD47" s="65"/>
      <c r="GE47" s="82" t="str">
        <f t="shared" si="102"/>
        <v xml:space="preserve"> </v>
      </c>
      <c r="GF47" s="61" t="str">
        <f>IF(GH47=0," ",VLOOKUP(GH47,PROTOKOL!$A:$F,6))</f>
        <v xml:space="preserve"> </v>
      </c>
      <c r="GG47" s="66"/>
      <c r="GH47" s="66"/>
      <c r="GI47" s="62"/>
      <c r="GJ47" s="63" t="str">
        <f>IF(GH47=0," ",(VLOOKUP(GH47,PROTOKOL!$A$1:$E$28,2))*GI47)</f>
        <v xml:space="preserve"> </v>
      </c>
      <c r="GK47" s="64" t="str">
        <f t="shared" si="37"/>
        <v xml:space="preserve"> </v>
      </c>
      <c r="GL47" s="65" t="str">
        <f>IF(GH47=0," ",VLOOKUP(GH47,PROTOKOL!$A:$E,5,))</f>
        <v xml:space="preserve"> </v>
      </c>
      <c r="GM47" s="82" t="str">
        <f t="shared" si="103"/>
        <v xml:space="preserve"> </v>
      </c>
      <c r="GN47" s="65">
        <f t="shared" si="104"/>
        <v>0</v>
      </c>
      <c r="GO47" s="82" t="str">
        <f t="shared" si="105"/>
        <v xml:space="preserve"> </v>
      </c>
      <c r="GP47" s="117"/>
      <c r="GQ47" s="207">
        <v>9</v>
      </c>
      <c r="GR47" s="225">
        <v>9</v>
      </c>
      <c r="GS47" s="61" t="str">
        <f>IF(GU47=0," ",VLOOKUP(GU47,PROTOKOL!$A:$F,6))</f>
        <v xml:space="preserve"> </v>
      </c>
      <c r="GT47" s="62"/>
      <c r="GU47" s="62"/>
      <c r="GV47" s="62"/>
      <c r="GW47" s="63" t="str">
        <f>IF(GU47=0," ",(VLOOKUP(GU47,PROTOKOL!$A$1:$E$28,2))*GV47)</f>
        <v xml:space="preserve"> </v>
      </c>
      <c r="GX47" s="64" t="str">
        <f t="shared" si="38"/>
        <v xml:space="preserve"> </v>
      </c>
      <c r="GY47" s="65" t="str">
        <f>IF(GU47=0," ",VLOOKUP(GU47,PROTOKOL!$A:$E,5,))</f>
        <v xml:space="preserve"> </v>
      </c>
      <c r="GZ47" s="65"/>
      <c r="HA47" s="82" t="str">
        <f t="shared" si="107"/>
        <v xml:space="preserve"> </v>
      </c>
      <c r="HB47" s="61" t="str">
        <f>IF(HD47=0," ",VLOOKUP(HD47,PROTOKOL!$A:$F,6))</f>
        <v xml:space="preserve"> </v>
      </c>
      <c r="HC47" s="66"/>
      <c r="HD47" s="66"/>
      <c r="HE47" s="62"/>
      <c r="HF47" s="63" t="str">
        <f>IF(HD47=0," ",(VLOOKUP(HD47,PROTOKOL!$A$1:$E$28,2))*HE47)</f>
        <v xml:space="preserve"> </v>
      </c>
      <c r="HG47" s="64" t="str">
        <f t="shared" si="39"/>
        <v xml:space="preserve"> </v>
      </c>
      <c r="HH47" s="65" t="str">
        <f>IF(HD47=0," ",VLOOKUP(HD47,PROTOKOL!$A:$E,5,))</f>
        <v xml:space="preserve"> </v>
      </c>
      <c r="HI47" s="82" t="str">
        <f t="shared" si="108"/>
        <v xml:space="preserve"> </v>
      </c>
      <c r="HJ47" s="65">
        <f t="shared" si="109"/>
        <v>0</v>
      </c>
      <c r="HK47" s="82" t="str">
        <f t="shared" si="110"/>
        <v xml:space="preserve"> </v>
      </c>
      <c r="HL47" s="117"/>
      <c r="HM47" s="207">
        <v>9</v>
      </c>
      <c r="HN47" s="225">
        <v>9</v>
      </c>
      <c r="HO47" s="61" t="str">
        <f>IF(HQ47=0," ",VLOOKUP(HQ47,PROTOKOL!$A:$F,6))</f>
        <v xml:space="preserve"> </v>
      </c>
      <c r="HP47" s="62"/>
      <c r="HQ47" s="62"/>
      <c r="HR47" s="62"/>
      <c r="HS47" s="63" t="str">
        <f>IF(HQ47=0," ",(VLOOKUP(HQ47,PROTOKOL!$A$1:$E$28,2))*HR47)</f>
        <v xml:space="preserve"> </v>
      </c>
      <c r="HT47" s="64" t="str">
        <f t="shared" si="40"/>
        <v xml:space="preserve"> </v>
      </c>
      <c r="HU47" s="65" t="str">
        <f>IF(HQ47=0," ",VLOOKUP(HQ47,PROTOKOL!$A:$E,5,))</f>
        <v xml:space="preserve"> </v>
      </c>
      <c r="HV47" s="65"/>
      <c r="HW47" s="82" t="str">
        <f t="shared" si="112"/>
        <v xml:space="preserve"> </v>
      </c>
      <c r="HX47" s="61" t="str">
        <f>IF(HZ47=0," ",VLOOKUP(HZ47,PROTOKOL!$A:$F,6))</f>
        <v xml:space="preserve"> </v>
      </c>
      <c r="HY47" s="66"/>
      <c r="HZ47" s="66"/>
      <c r="IA47" s="62"/>
      <c r="IB47" s="63" t="str">
        <f>IF(HZ47=0," ",(VLOOKUP(HZ47,PROTOKOL!$A$1:$E$28,2))*IA47)</f>
        <v xml:space="preserve"> </v>
      </c>
      <c r="IC47" s="64" t="str">
        <f t="shared" si="41"/>
        <v xml:space="preserve"> </v>
      </c>
      <c r="ID47" s="65" t="str">
        <f>IF(HZ47=0," ",VLOOKUP(HZ47,PROTOKOL!$A:$E,5,))</f>
        <v xml:space="preserve"> </v>
      </c>
      <c r="IE47" s="82" t="str">
        <f t="shared" si="113"/>
        <v xml:space="preserve"> </v>
      </c>
      <c r="IF47" s="65">
        <f t="shared" si="114"/>
        <v>0</v>
      </c>
      <c r="IG47" s="82" t="str">
        <f t="shared" si="115"/>
        <v xml:space="preserve"> </v>
      </c>
      <c r="IH47" s="117"/>
      <c r="II47" s="207">
        <v>9</v>
      </c>
      <c r="IJ47" s="225">
        <v>9</v>
      </c>
      <c r="IK47" s="61" t="str">
        <f>IF(IM47=0," ",VLOOKUP(IM47,PROTOKOL!$A:$F,6))</f>
        <v xml:space="preserve"> </v>
      </c>
      <c r="IL47" s="62"/>
      <c r="IM47" s="62"/>
      <c r="IN47" s="62"/>
      <c r="IO47" s="63" t="str">
        <f>IF(IM47=0," ",(VLOOKUP(IM47,PROTOKOL!$A$1:$E$28,2))*IN47)</f>
        <v xml:space="preserve"> </v>
      </c>
      <c r="IP47" s="64" t="str">
        <f t="shared" si="42"/>
        <v xml:space="preserve"> </v>
      </c>
      <c r="IQ47" s="65" t="str">
        <f>IF(IM47=0," ",VLOOKUP(IM47,PROTOKOL!$A:$E,5,))</f>
        <v xml:space="preserve"> </v>
      </c>
      <c r="IR47" s="65"/>
      <c r="IS47" s="82" t="str">
        <f t="shared" si="117"/>
        <v xml:space="preserve"> </v>
      </c>
      <c r="IT47" s="61" t="str">
        <f>IF(IV47=0," ",VLOOKUP(IV47,PROTOKOL!$A:$F,6))</f>
        <v xml:space="preserve"> </v>
      </c>
      <c r="IU47" s="66"/>
      <c r="IV47" s="66"/>
      <c r="IW47" s="62"/>
      <c r="IX47" s="63" t="str">
        <f>IF(IV47=0," ",(VLOOKUP(IV47,PROTOKOL!$A$1:$E$28,2))*IW47)</f>
        <v xml:space="preserve"> </v>
      </c>
      <c r="IY47" s="64" t="str">
        <f t="shared" si="43"/>
        <v xml:space="preserve"> </v>
      </c>
      <c r="IZ47" s="65" t="str">
        <f>IF(IV47=0," ",VLOOKUP(IV47,PROTOKOL!$A:$E,5,))</f>
        <v xml:space="preserve"> </v>
      </c>
      <c r="JA47" s="82" t="str">
        <f t="shared" si="118"/>
        <v xml:space="preserve"> </v>
      </c>
      <c r="JB47" s="65">
        <f t="shared" si="119"/>
        <v>0</v>
      </c>
      <c r="JC47" s="82" t="str">
        <f t="shared" si="120"/>
        <v xml:space="preserve"> </v>
      </c>
      <c r="JD47" s="117"/>
      <c r="JE47" s="207">
        <v>9</v>
      </c>
      <c r="JF47" s="225">
        <v>9</v>
      </c>
      <c r="JG47" s="61" t="str">
        <f>IF(JI47=0," ",VLOOKUP(JI47,PROTOKOL!$A:$F,6))</f>
        <v xml:space="preserve"> </v>
      </c>
      <c r="JH47" s="62"/>
      <c r="JI47" s="62"/>
      <c r="JJ47" s="62"/>
      <c r="JK47" s="63" t="str">
        <f>IF(JI47=0," ",(VLOOKUP(JI47,PROTOKOL!$A$1:$E$28,2))*JJ47)</f>
        <v xml:space="preserve"> </v>
      </c>
      <c r="JL47" s="64" t="str">
        <f t="shared" si="44"/>
        <v xml:space="preserve"> </v>
      </c>
      <c r="JM47" s="65" t="str">
        <f>IF(JI47=0," ",VLOOKUP(JI47,PROTOKOL!$A:$E,5,))</f>
        <v xml:space="preserve"> </v>
      </c>
      <c r="JN47" s="65"/>
      <c r="JO47" s="82" t="str">
        <f t="shared" si="122"/>
        <v xml:space="preserve"> </v>
      </c>
      <c r="JP47" s="61" t="str">
        <f>IF(JR47=0," ",VLOOKUP(JR47,PROTOKOL!$A:$F,6))</f>
        <v xml:space="preserve"> </v>
      </c>
      <c r="JQ47" s="66"/>
      <c r="JR47" s="66"/>
      <c r="JS47" s="62"/>
      <c r="JT47" s="63" t="str">
        <f>IF(JR47=0," ",(VLOOKUP(JR47,PROTOKOL!$A$1:$E$28,2))*JS47)</f>
        <v xml:space="preserve"> </v>
      </c>
      <c r="JU47" s="64" t="str">
        <f t="shared" si="45"/>
        <v xml:space="preserve"> </v>
      </c>
      <c r="JV47" s="65" t="str">
        <f>IF(JR47=0," ",VLOOKUP(JR47,PROTOKOL!$A:$E,5,))</f>
        <v xml:space="preserve"> </v>
      </c>
      <c r="JW47" s="82" t="str">
        <f t="shared" si="123"/>
        <v xml:space="preserve"> </v>
      </c>
      <c r="JX47" s="65">
        <f t="shared" si="124"/>
        <v>0</v>
      </c>
      <c r="JY47" s="82" t="str">
        <f t="shared" si="125"/>
        <v xml:space="preserve"> </v>
      </c>
      <c r="JZ47" s="117"/>
      <c r="KA47" s="207">
        <v>9</v>
      </c>
      <c r="KB47" s="225">
        <v>9</v>
      </c>
      <c r="KC47" s="61" t="str">
        <f>IF(KE47=0," ",VLOOKUP(KE47,PROTOKOL!$A:$F,6))</f>
        <v xml:space="preserve"> </v>
      </c>
      <c r="KD47" s="62"/>
      <c r="KE47" s="62"/>
      <c r="KF47" s="62"/>
      <c r="KG47" s="63" t="str">
        <f>IF(KE47=0," ",(VLOOKUP(KE47,PROTOKOL!$A$1:$E$28,2))*KF47)</f>
        <v xml:space="preserve"> </v>
      </c>
      <c r="KH47" s="64" t="str">
        <f t="shared" si="46"/>
        <v xml:space="preserve"> </v>
      </c>
      <c r="KI47" s="65" t="str">
        <f>IF(KE47=0," ",VLOOKUP(KE47,PROTOKOL!$A:$E,5,))</f>
        <v xml:space="preserve"> </v>
      </c>
      <c r="KJ47" s="65"/>
      <c r="KK47" s="82" t="str">
        <f t="shared" si="127"/>
        <v xml:space="preserve"> </v>
      </c>
      <c r="KL47" s="61" t="str">
        <f>IF(KN47=0," ",VLOOKUP(KN47,PROTOKOL!$A:$F,6))</f>
        <v xml:space="preserve"> </v>
      </c>
      <c r="KM47" s="66"/>
      <c r="KN47" s="66"/>
      <c r="KO47" s="62"/>
      <c r="KP47" s="63" t="str">
        <f>IF(KN47=0," ",(VLOOKUP(KN47,PROTOKOL!$A$1:$E$28,2))*KO47)</f>
        <v xml:space="preserve"> </v>
      </c>
      <c r="KQ47" s="64" t="str">
        <f t="shared" si="47"/>
        <v xml:space="preserve"> </v>
      </c>
      <c r="KR47" s="65" t="str">
        <f>IF(KN47=0," ",VLOOKUP(KN47,PROTOKOL!$A:$E,5,))</f>
        <v xml:space="preserve"> </v>
      </c>
      <c r="KS47" s="82" t="str">
        <f t="shared" si="128"/>
        <v xml:space="preserve"> </v>
      </c>
      <c r="KT47" s="65">
        <f t="shared" si="129"/>
        <v>0</v>
      </c>
      <c r="KU47" s="82" t="str">
        <f t="shared" si="130"/>
        <v xml:space="preserve"> </v>
      </c>
      <c r="KV47" s="117"/>
      <c r="KW47" s="207">
        <v>9</v>
      </c>
      <c r="KX47" s="225">
        <v>9</v>
      </c>
      <c r="KY47" s="61" t="str">
        <f>IF(LA47=0," ",VLOOKUP(LA47,PROTOKOL!$A:$F,6))</f>
        <v xml:space="preserve"> </v>
      </c>
      <c r="KZ47" s="62"/>
      <c r="LA47" s="62"/>
      <c r="LB47" s="62"/>
      <c r="LC47" s="63" t="str">
        <f>IF(LA47=0," ",(VLOOKUP(LA47,PROTOKOL!$A$1:$E$28,2))*LB47)</f>
        <v xml:space="preserve"> </v>
      </c>
      <c r="LD47" s="64" t="str">
        <f t="shared" si="48"/>
        <v xml:space="preserve"> </v>
      </c>
      <c r="LE47" s="65" t="str">
        <f>IF(LA47=0," ",VLOOKUP(LA47,PROTOKOL!$A:$E,5,))</f>
        <v xml:space="preserve"> </v>
      </c>
      <c r="LF47" s="65"/>
      <c r="LG47" s="82" t="str">
        <f t="shared" si="132"/>
        <v xml:space="preserve"> </v>
      </c>
      <c r="LH47" s="61" t="str">
        <f>IF(LJ47=0," ",VLOOKUP(LJ47,PROTOKOL!$A:$F,6))</f>
        <v xml:space="preserve"> </v>
      </c>
      <c r="LI47" s="66"/>
      <c r="LJ47" s="66"/>
      <c r="LK47" s="62"/>
      <c r="LL47" s="63" t="str">
        <f>IF(LJ47=0," ",(VLOOKUP(LJ47,PROTOKOL!$A$1:$E$28,2))*LK47)</f>
        <v xml:space="preserve"> </v>
      </c>
      <c r="LM47" s="64" t="str">
        <f t="shared" si="49"/>
        <v xml:space="preserve"> </v>
      </c>
      <c r="LN47" s="65" t="str">
        <f>IF(LJ47=0," ",VLOOKUP(LJ47,PROTOKOL!$A:$E,5,))</f>
        <v xml:space="preserve"> </v>
      </c>
      <c r="LO47" s="82" t="str">
        <f t="shared" si="133"/>
        <v xml:space="preserve"> </v>
      </c>
      <c r="LP47" s="65">
        <f t="shared" si="134"/>
        <v>0</v>
      </c>
      <c r="LQ47" s="82" t="str">
        <f t="shared" si="135"/>
        <v xml:space="preserve"> </v>
      </c>
      <c r="LR47" s="117"/>
      <c r="LS47" s="207">
        <v>9</v>
      </c>
      <c r="LT47" s="225">
        <v>9</v>
      </c>
      <c r="LU47" s="61" t="str">
        <f>IF(LW47=0," ",VLOOKUP(LW47,PROTOKOL!$A:$F,6))</f>
        <v xml:space="preserve"> </v>
      </c>
      <c r="LV47" s="62"/>
      <c r="LW47" s="62"/>
      <c r="LX47" s="62"/>
      <c r="LY47" s="63" t="str">
        <f>IF(LW47=0," ",(VLOOKUP(LW47,PROTOKOL!$A$1:$E$28,2))*LX47)</f>
        <v xml:space="preserve"> </v>
      </c>
      <c r="LZ47" s="64" t="str">
        <f t="shared" si="50"/>
        <v xml:space="preserve"> </v>
      </c>
      <c r="MA47" s="65" t="str">
        <f>IF(LW47=0," ",VLOOKUP(LW47,PROTOKOL!$A:$E,5,))</f>
        <v xml:space="preserve"> </v>
      </c>
      <c r="MB47" s="65"/>
      <c r="MC47" s="82" t="str">
        <f t="shared" si="137"/>
        <v xml:space="preserve"> </v>
      </c>
      <c r="MD47" s="61" t="str">
        <f>IF(MF47=0," ",VLOOKUP(MF47,PROTOKOL!$A:$F,6))</f>
        <v xml:space="preserve"> </v>
      </c>
      <c r="ME47" s="66"/>
      <c r="MF47" s="66"/>
      <c r="MG47" s="62"/>
      <c r="MH47" s="63" t="str">
        <f>IF(MF47=0," ",(VLOOKUP(MF47,PROTOKOL!$A$1:$E$28,2))*MG47)</f>
        <v xml:space="preserve"> </v>
      </c>
      <c r="MI47" s="64" t="str">
        <f t="shared" si="51"/>
        <v xml:space="preserve"> </v>
      </c>
      <c r="MJ47" s="65" t="str">
        <f>IF(MF47=0," ",VLOOKUP(MF47,PROTOKOL!$A:$E,5,))</f>
        <v xml:space="preserve"> </v>
      </c>
      <c r="MK47" s="82" t="str">
        <f t="shared" si="138"/>
        <v xml:space="preserve"> </v>
      </c>
      <c r="ML47" s="65">
        <f t="shared" si="139"/>
        <v>0</v>
      </c>
      <c r="MM47" s="82" t="str">
        <f t="shared" si="140"/>
        <v xml:space="preserve"> </v>
      </c>
      <c r="MN47" s="117"/>
      <c r="MO47" s="207">
        <v>9</v>
      </c>
      <c r="MP47" s="225">
        <v>9</v>
      </c>
      <c r="MQ47" s="61" t="str">
        <f>IF(MS47=0," ",VLOOKUP(MS47,PROTOKOL!$A:$F,6))</f>
        <v xml:space="preserve"> </v>
      </c>
      <c r="MR47" s="62"/>
      <c r="MS47" s="62"/>
      <c r="MT47" s="62"/>
      <c r="MU47" s="63" t="str">
        <f>IF(MS47=0," ",(VLOOKUP(MS47,PROTOKOL!$A$1:$E$28,2))*MT47)</f>
        <v xml:space="preserve"> </v>
      </c>
      <c r="MV47" s="64" t="str">
        <f t="shared" si="52"/>
        <v xml:space="preserve"> </v>
      </c>
      <c r="MW47" s="65" t="str">
        <f>IF(MS47=0," ",VLOOKUP(MS47,PROTOKOL!$A:$E,5,))</f>
        <v xml:space="preserve"> </v>
      </c>
      <c r="MX47" s="65"/>
      <c r="MY47" s="82" t="str">
        <f t="shared" si="142"/>
        <v xml:space="preserve"> </v>
      </c>
      <c r="MZ47" s="61" t="str">
        <f>IF(NB47=0," ",VLOOKUP(NB47,PROTOKOL!$A:$F,6))</f>
        <v xml:space="preserve"> </v>
      </c>
      <c r="NA47" s="66"/>
      <c r="NB47" s="66"/>
      <c r="NC47" s="62"/>
      <c r="ND47" s="63" t="str">
        <f>IF(NB47=0," ",(VLOOKUP(NB47,PROTOKOL!$A$1:$E$28,2))*NC47)</f>
        <v xml:space="preserve"> </v>
      </c>
      <c r="NE47" s="64" t="str">
        <f t="shared" si="53"/>
        <v xml:space="preserve"> </v>
      </c>
      <c r="NF47" s="65" t="str">
        <f>IF(NB47=0," ",VLOOKUP(NB47,PROTOKOL!$A:$E,5,))</f>
        <v xml:space="preserve"> </v>
      </c>
      <c r="NG47" s="82" t="str">
        <f t="shared" si="143"/>
        <v xml:space="preserve"> </v>
      </c>
      <c r="NH47" s="65">
        <f t="shared" si="144"/>
        <v>0</v>
      </c>
      <c r="NI47" s="82" t="str">
        <f t="shared" si="145"/>
        <v xml:space="preserve"> </v>
      </c>
      <c r="NJ47" s="117"/>
      <c r="NK47" s="207">
        <v>9</v>
      </c>
      <c r="NL47" s="225">
        <v>9</v>
      </c>
      <c r="NM47" s="61" t="str">
        <f>IF(NO47=0," ",VLOOKUP(NO47,PROTOKOL!$A:$F,6))</f>
        <v xml:space="preserve"> </v>
      </c>
      <c r="NN47" s="62"/>
      <c r="NO47" s="62"/>
      <c r="NP47" s="62"/>
      <c r="NQ47" s="63" t="str">
        <f>IF(NO47=0," ",(VLOOKUP(NO47,PROTOKOL!$A$1:$E$28,2))*NP47)</f>
        <v xml:space="preserve"> </v>
      </c>
      <c r="NR47" s="64" t="str">
        <f t="shared" si="54"/>
        <v xml:space="preserve"> </v>
      </c>
      <c r="NS47" s="65" t="str">
        <f>IF(NO47=0," ",VLOOKUP(NO47,PROTOKOL!$A:$E,5,))</f>
        <v xml:space="preserve"> </v>
      </c>
      <c r="NT47" s="65"/>
      <c r="NU47" s="82" t="str">
        <f t="shared" si="147"/>
        <v xml:space="preserve"> </v>
      </c>
      <c r="NV47" s="61" t="str">
        <f>IF(NX47=0," ",VLOOKUP(NX47,PROTOKOL!$A:$F,6))</f>
        <v xml:space="preserve"> </v>
      </c>
      <c r="NW47" s="66"/>
      <c r="NX47" s="66"/>
      <c r="NY47" s="62"/>
      <c r="NZ47" s="63" t="str">
        <f>IF(NX47=0," ",(VLOOKUP(NX47,PROTOKOL!$A$1:$E$28,2))*NY47)</f>
        <v xml:space="preserve"> </v>
      </c>
      <c r="OA47" s="64" t="str">
        <f t="shared" si="55"/>
        <v xml:space="preserve"> </v>
      </c>
      <c r="OB47" s="65" t="str">
        <f>IF(NX47=0," ",VLOOKUP(NX47,PROTOKOL!$A:$E,5,))</f>
        <v xml:space="preserve"> </v>
      </c>
      <c r="OC47" s="82" t="str">
        <f t="shared" si="148"/>
        <v xml:space="preserve"> </v>
      </c>
      <c r="OD47" s="65">
        <f t="shared" si="149"/>
        <v>0</v>
      </c>
      <c r="OE47" s="82" t="str">
        <f t="shared" si="150"/>
        <v xml:space="preserve"> </v>
      </c>
      <c r="OF47" s="117"/>
      <c r="OG47" s="207">
        <v>9</v>
      </c>
      <c r="OH47" s="225">
        <v>9</v>
      </c>
      <c r="OI47" s="61" t="str">
        <f>IF(OK47=0," ",VLOOKUP(OK47,PROTOKOL!$A:$F,6))</f>
        <v xml:space="preserve"> </v>
      </c>
      <c r="OJ47" s="62"/>
      <c r="OK47" s="62"/>
      <c r="OL47" s="62"/>
      <c r="OM47" s="63" t="str">
        <f>IF(OK47=0," ",(VLOOKUP(OK47,PROTOKOL!$A$1:$E$28,2))*OL47)</f>
        <v xml:space="preserve"> </v>
      </c>
      <c r="ON47" s="64" t="str">
        <f t="shared" si="56"/>
        <v xml:space="preserve"> </v>
      </c>
      <c r="OO47" s="65" t="str">
        <f>IF(OK47=0," ",VLOOKUP(OK47,PROTOKOL!$A:$E,5,))</f>
        <v xml:space="preserve"> </v>
      </c>
      <c r="OP47" s="65"/>
      <c r="OQ47" s="82" t="str">
        <f t="shared" si="152"/>
        <v xml:space="preserve"> </v>
      </c>
      <c r="OR47" s="61" t="str">
        <f>IF(OT47=0," ",VLOOKUP(OT47,PROTOKOL!$A:$F,6))</f>
        <v xml:space="preserve"> </v>
      </c>
      <c r="OS47" s="66"/>
      <c r="OT47" s="66"/>
      <c r="OU47" s="62"/>
      <c r="OV47" s="63" t="str">
        <f>IF(OT47=0," ",(VLOOKUP(OT47,PROTOKOL!$A$1:$E$28,2))*OU47)</f>
        <v xml:space="preserve"> </v>
      </c>
      <c r="OW47" s="64" t="str">
        <f t="shared" si="57"/>
        <v xml:space="preserve"> </v>
      </c>
      <c r="OX47" s="65" t="str">
        <f>IF(OT47=0," ",VLOOKUP(OT47,PROTOKOL!$A:$E,5,))</f>
        <v xml:space="preserve"> </v>
      </c>
      <c r="OY47" s="82" t="str">
        <f t="shared" si="153"/>
        <v xml:space="preserve"> </v>
      </c>
      <c r="OZ47" s="65">
        <f t="shared" si="154"/>
        <v>0</v>
      </c>
      <c r="PA47" s="82" t="str">
        <f t="shared" si="155"/>
        <v xml:space="preserve"> </v>
      </c>
      <c r="PB47" s="117"/>
      <c r="PC47" s="207">
        <v>9</v>
      </c>
      <c r="PD47" s="225">
        <v>9</v>
      </c>
      <c r="PE47" s="61" t="str">
        <f>IF(PG47=0," ",VLOOKUP(PG47,PROTOKOL!$A:$F,6))</f>
        <v xml:space="preserve"> </v>
      </c>
      <c r="PF47" s="62"/>
      <c r="PG47" s="62"/>
      <c r="PH47" s="62"/>
      <c r="PI47" s="63" t="str">
        <f>IF(PG47=0," ",(VLOOKUP(PG47,PROTOKOL!$A$1:$E$28,2))*PH47)</f>
        <v xml:space="preserve"> </v>
      </c>
      <c r="PJ47" s="64" t="str">
        <f t="shared" si="58"/>
        <v xml:space="preserve"> </v>
      </c>
      <c r="PK47" s="65" t="str">
        <f>IF(PG47=0," ",VLOOKUP(PG47,PROTOKOL!$A:$E,5,))</f>
        <v xml:space="preserve"> </v>
      </c>
      <c r="PL47" s="65"/>
      <c r="PM47" s="82" t="str">
        <f t="shared" si="157"/>
        <v xml:space="preserve"> </v>
      </c>
      <c r="PN47" s="61" t="str">
        <f>IF(PP47=0," ",VLOOKUP(PP47,PROTOKOL!$A:$F,6))</f>
        <v xml:space="preserve"> </v>
      </c>
      <c r="PO47" s="66"/>
      <c r="PP47" s="66"/>
      <c r="PQ47" s="62"/>
      <c r="PR47" s="63" t="str">
        <f>IF(PP47=0," ",(VLOOKUP(PP47,PROTOKOL!$A$1:$E$28,2))*PQ47)</f>
        <v xml:space="preserve"> </v>
      </c>
      <c r="PS47" s="64" t="str">
        <f t="shared" si="59"/>
        <v xml:space="preserve"> </v>
      </c>
      <c r="PT47" s="65" t="str">
        <f>IF(PP47=0," ",VLOOKUP(PP47,PROTOKOL!$A:$E,5,))</f>
        <v xml:space="preserve"> </v>
      </c>
      <c r="PU47" s="82" t="str">
        <f t="shared" si="158"/>
        <v xml:space="preserve"> </v>
      </c>
      <c r="PV47" s="65">
        <f t="shared" si="159"/>
        <v>0</v>
      </c>
      <c r="PW47" s="82" t="str">
        <f t="shared" si="160"/>
        <v xml:space="preserve"> </v>
      </c>
      <c r="PX47" s="117"/>
      <c r="PY47" s="207">
        <v>9</v>
      </c>
      <c r="PZ47" s="225">
        <v>9</v>
      </c>
      <c r="QA47" s="61" t="str">
        <f>IF(QC47=0," ",VLOOKUP(QC47,PROTOKOL!$A:$F,6))</f>
        <v xml:space="preserve"> </v>
      </c>
      <c r="QB47" s="62"/>
      <c r="QC47" s="62"/>
      <c r="QD47" s="62"/>
      <c r="QE47" s="63" t="str">
        <f>IF(QC47=0," ",(VLOOKUP(QC47,PROTOKOL!$A$1:$E$28,2))*QD47)</f>
        <v xml:space="preserve"> </v>
      </c>
      <c r="QF47" s="64" t="str">
        <f t="shared" si="60"/>
        <v xml:space="preserve"> </v>
      </c>
      <c r="QG47" s="65" t="str">
        <f>IF(QC47=0," ",VLOOKUP(QC47,PROTOKOL!$A:$E,5,))</f>
        <v xml:space="preserve"> </v>
      </c>
      <c r="QH47" s="65"/>
      <c r="QI47" s="82" t="str">
        <f t="shared" si="162"/>
        <v xml:space="preserve"> </v>
      </c>
      <c r="QJ47" s="61" t="str">
        <f>IF(QL47=0," ",VLOOKUP(QL47,PROTOKOL!$A:$F,6))</f>
        <v xml:space="preserve"> </v>
      </c>
      <c r="QK47" s="66"/>
      <c r="QL47" s="66"/>
      <c r="QM47" s="62"/>
      <c r="QN47" s="63" t="str">
        <f>IF(QL47=0," ",(VLOOKUP(QL47,PROTOKOL!$A$1:$E$28,2))*QM47)</f>
        <v xml:space="preserve"> </v>
      </c>
      <c r="QO47" s="64" t="str">
        <f t="shared" si="61"/>
        <v xml:space="preserve"> </v>
      </c>
      <c r="QP47" s="65" t="str">
        <f>IF(QL47=0," ",VLOOKUP(QL47,PROTOKOL!$A:$E,5,))</f>
        <v xml:space="preserve"> </v>
      </c>
      <c r="QQ47" s="82" t="str">
        <f t="shared" si="163"/>
        <v xml:space="preserve"> </v>
      </c>
      <c r="QR47" s="65">
        <f t="shared" si="164"/>
        <v>0</v>
      </c>
      <c r="QS47" s="82" t="str">
        <f t="shared" si="165"/>
        <v xml:space="preserve"> </v>
      </c>
      <c r="QT47" s="117"/>
      <c r="QU47" s="207">
        <v>9</v>
      </c>
      <c r="QV47" s="225">
        <v>9</v>
      </c>
      <c r="QW47" s="61" t="str">
        <f>IF(QY47=0," ",VLOOKUP(QY47,PROTOKOL!$A:$F,6))</f>
        <v xml:space="preserve"> </v>
      </c>
      <c r="QX47" s="62"/>
      <c r="QY47" s="62"/>
      <c r="QZ47" s="62"/>
      <c r="RA47" s="63" t="str">
        <f>IF(QY47=0," ",(VLOOKUP(QY47,PROTOKOL!$A$1:$E$28,2))*QZ47)</f>
        <v xml:space="preserve"> </v>
      </c>
      <c r="RB47" s="64" t="str">
        <f t="shared" si="62"/>
        <v xml:space="preserve"> </v>
      </c>
      <c r="RC47" s="65" t="str">
        <f>IF(QY47=0," ",VLOOKUP(QY47,PROTOKOL!$A:$E,5,))</f>
        <v xml:space="preserve"> </v>
      </c>
      <c r="RD47" s="65"/>
      <c r="RE47" s="82" t="str">
        <f t="shared" si="167"/>
        <v xml:space="preserve"> </v>
      </c>
      <c r="RF47" s="61" t="str">
        <f>IF(RH47=0," ",VLOOKUP(RH47,PROTOKOL!$A:$F,6))</f>
        <v xml:space="preserve"> </v>
      </c>
      <c r="RG47" s="66"/>
      <c r="RH47" s="66"/>
      <c r="RI47" s="62"/>
      <c r="RJ47" s="63" t="str">
        <f>IF(RH47=0," ",(VLOOKUP(RH47,PROTOKOL!$A$1:$E$28,2))*RI47)</f>
        <v xml:space="preserve"> </v>
      </c>
      <c r="RK47" s="64" t="str">
        <f t="shared" si="63"/>
        <v xml:space="preserve"> </v>
      </c>
      <c r="RL47" s="65" t="str">
        <f>IF(RH47=0," ",VLOOKUP(RH47,PROTOKOL!$A:$E,5,))</f>
        <v xml:space="preserve"> </v>
      </c>
      <c r="RM47" s="82" t="str">
        <f t="shared" si="168"/>
        <v xml:space="preserve"> </v>
      </c>
      <c r="RN47" s="65">
        <f t="shared" si="169"/>
        <v>0</v>
      </c>
      <c r="RO47" s="82" t="str">
        <f t="shared" si="170"/>
        <v xml:space="preserve"> </v>
      </c>
      <c r="RP47" s="117"/>
    </row>
    <row r="48" spans="1:484" ht="15.6" thickBot="1">
      <c r="A48" s="208">
        <v>9</v>
      </c>
      <c r="B48" s="226"/>
      <c r="C48" s="61" t="str">
        <f>IF(E48=0," ",VLOOKUP(E48,PROTOKOL!$A:$F,6))</f>
        <v xml:space="preserve"> </v>
      </c>
      <c r="D48" s="62"/>
      <c r="E48" s="62"/>
      <c r="F48" s="62"/>
      <c r="G48" s="63" t="str">
        <f>IF(E48=0," ",(VLOOKUP(E48,PROTOKOL!$A$1:$E$28,2))*F48)</f>
        <v xml:space="preserve"> </v>
      </c>
      <c r="H48" s="64" t="str">
        <f t="shared" si="20"/>
        <v xml:space="preserve"> </v>
      </c>
      <c r="I48" s="65" t="str">
        <f>IF(E48=0," ",VLOOKUP(E48,PROTOKOL!$A:$E,5,))</f>
        <v xml:space="preserve"> </v>
      </c>
      <c r="J48" s="65"/>
      <c r="K48" s="82" t="str">
        <f t="shared" si="64"/>
        <v xml:space="preserve"> </v>
      </c>
      <c r="L48" s="61" t="str">
        <f>IF(N48=0," ",VLOOKUP(N48,PROTOKOL!$A:$F,6))</f>
        <v xml:space="preserve"> </v>
      </c>
      <c r="M48" s="66"/>
      <c r="N48" s="66"/>
      <c r="O48" s="62"/>
      <c r="P48" s="63" t="str">
        <f>IF(N48=0," ",(VLOOKUP(N48,PROTOKOL!$A$1:$E$28,2))*O48)</f>
        <v xml:space="preserve"> </v>
      </c>
      <c r="Q48" s="64" t="str">
        <f t="shared" si="21"/>
        <v xml:space="preserve"> </v>
      </c>
      <c r="R48" s="65" t="str">
        <f>IF(N48=0," ",VLOOKUP(N48,PROTOKOL!$A:$E,5,))</f>
        <v xml:space="preserve"> </v>
      </c>
      <c r="S48" s="82" t="str">
        <f t="shared" si="65"/>
        <v xml:space="preserve"> </v>
      </c>
      <c r="T48" s="65">
        <f t="shared" si="66"/>
        <v>0</v>
      </c>
      <c r="U48" s="82" t="str">
        <f t="shared" si="67"/>
        <v xml:space="preserve"> </v>
      </c>
      <c r="V48" s="185" t="str">
        <f>IF(F47+F48+F49=7.5,"ü","û")</f>
        <v>û</v>
      </c>
      <c r="W48" s="207">
        <v>9</v>
      </c>
      <c r="X48" s="226"/>
      <c r="Y48" s="61" t="str">
        <f>IF(AA48=0," ",VLOOKUP(AA48,PROTOKOL!$A:$F,6))</f>
        <v xml:space="preserve"> </v>
      </c>
      <c r="Z48" s="62"/>
      <c r="AA48" s="62"/>
      <c r="AB48" s="62"/>
      <c r="AC48" s="63" t="str">
        <f>IF(AA48=0," ",(VLOOKUP(AA48,PROTOKOL!$A$1:$E$28,2))*AB48)</f>
        <v xml:space="preserve"> </v>
      </c>
      <c r="AD48" s="64" t="str">
        <f t="shared" si="22"/>
        <v xml:space="preserve"> </v>
      </c>
      <c r="AE48" s="65" t="str">
        <f>IF(AA48=0," ",VLOOKUP(AA48,PROTOKOL!$A:$E,5,))</f>
        <v xml:space="preserve"> </v>
      </c>
      <c r="AF48" s="65"/>
      <c r="AG48" s="82" t="str">
        <f t="shared" si="68"/>
        <v xml:space="preserve"> </v>
      </c>
      <c r="AH48" s="61" t="str">
        <f>IF(AJ48=0," ",VLOOKUP(AJ48,PROTOKOL!$A:$F,6))</f>
        <v xml:space="preserve"> </v>
      </c>
      <c r="AI48" s="66"/>
      <c r="AJ48" s="66"/>
      <c r="AK48" s="62"/>
      <c r="AL48" s="63" t="str">
        <f>IF(AJ48=0," ",(VLOOKUP(AJ48,PROTOKOL!$A$1:$E$28,2))*AK48)</f>
        <v xml:space="preserve"> </v>
      </c>
      <c r="AM48" s="64" t="str">
        <f t="shared" si="23"/>
        <v xml:space="preserve"> </v>
      </c>
      <c r="AN48" s="65" t="str">
        <f>IF(AJ48=0," ",VLOOKUP(AJ48,PROTOKOL!$A:$E,5,))</f>
        <v xml:space="preserve"> </v>
      </c>
      <c r="AO48" s="82" t="str">
        <f t="shared" si="69"/>
        <v xml:space="preserve"> </v>
      </c>
      <c r="AP48" s="65">
        <f t="shared" si="70"/>
        <v>0</v>
      </c>
      <c r="AQ48" s="82" t="str">
        <f t="shared" si="71"/>
        <v xml:space="preserve"> </v>
      </c>
      <c r="AR48" s="185" t="str">
        <f>IF(AB47+AB48+AB49=7.5,"ü","û")</f>
        <v>û</v>
      </c>
      <c r="AS48" s="207">
        <v>9</v>
      </c>
      <c r="AT48" s="226"/>
      <c r="AU48" s="61" t="str">
        <f>IF(AW48=0," ",VLOOKUP(AW48,PROTOKOL!$A:$F,6))</f>
        <v xml:space="preserve"> </v>
      </c>
      <c r="AV48" s="62"/>
      <c r="AW48" s="62"/>
      <c r="AX48" s="62"/>
      <c r="AY48" s="63" t="str">
        <f>IF(AW48=0," ",(VLOOKUP(AW48,PROTOKOL!$A$1:$E$28,2))*AX48)</f>
        <v xml:space="preserve"> </v>
      </c>
      <c r="AZ48" s="64" t="str">
        <f t="shared" si="24"/>
        <v xml:space="preserve"> </v>
      </c>
      <c r="BA48" s="65" t="str">
        <f>IF(AW48=0," ",VLOOKUP(AW48,PROTOKOL!$A:$E,5,))</f>
        <v xml:space="preserve"> </v>
      </c>
      <c r="BB48" s="65"/>
      <c r="BC48" s="82" t="str">
        <f t="shared" si="72"/>
        <v xml:space="preserve"> </v>
      </c>
      <c r="BD48" s="61" t="str">
        <f>IF(BF48=0," ",VLOOKUP(BF48,PROTOKOL!$A:$F,6))</f>
        <v xml:space="preserve"> </v>
      </c>
      <c r="BE48" s="66"/>
      <c r="BF48" s="66"/>
      <c r="BG48" s="62"/>
      <c r="BH48" s="63" t="str">
        <f>IF(BF48=0," ",(VLOOKUP(BF48,PROTOKOL!$A$1:$E$28,2))*BG48)</f>
        <v xml:space="preserve"> </v>
      </c>
      <c r="BI48" s="64" t="str">
        <f t="shared" si="25"/>
        <v xml:space="preserve"> </v>
      </c>
      <c r="BJ48" s="65" t="str">
        <f>IF(BF48=0," ",VLOOKUP(BF48,PROTOKOL!$A:$E,5,))</f>
        <v xml:space="preserve"> </v>
      </c>
      <c r="BK48" s="82" t="str">
        <f t="shared" si="73"/>
        <v xml:space="preserve"> </v>
      </c>
      <c r="BL48" s="65">
        <f t="shared" si="74"/>
        <v>0</v>
      </c>
      <c r="BM48" s="82" t="str">
        <f t="shared" si="75"/>
        <v xml:space="preserve"> </v>
      </c>
      <c r="BN48" s="185" t="str">
        <f t="shared" ref="BN48" si="412">IF(AX47+AX48+AX49=7.5,"ü","û")</f>
        <v>û</v>
      </c>
      <c r="BO48" s="207">
        <v>9</v>
      </c>
      <c r="BP48" s="226"/>
      <c r="BQ48" s="61" t="str">
        <f>IF(BS48=0," ",VLOOKUP(BS48,PROTOKOL!$A:$F,6))</f>
        <v xml:space="preserve"> </v>
      </c>
      <c r="BR48" s="62"/>
      <c r="BS48" s="62"/>
      <c r="BT48" s="62"/>
      <c r="BU48" s="63" t="str">
        <f>IF(BS48=0," ",(VLOOKUP(BS48,PROTOKOL!$A$1:$E$28,2))*BT48)</f>
        <v xml:space="preserve"> </v>
      </c>
      <c r="BV48" s="64" t="str">
        <f t="shared" si="26"/>
        <v xml:space="preserve"> </v>
      </c>
      <c r="BW48" s="65" t="str">
        <f>IF(BS48=0," ",VLOOKUP(BS48,PROTOKOL!$A:$E,5,))</f>
        <v xml:space="preserve"> </v>
      </c>
      <c r="BX48" s="65"/>
      <c r="BY48" s="82" t="str">
        <f t="shared" si="77"/>
        <v xml:space="preserve"> </v>
      </c>
      <c r="BZ48" s="61" t="str">
        <f>IF(CB48=0," ",VLOOKUP(CB48,PROTOKOL!$A:$F,6))</f>
        <v xml:space="preserve"> </v>
      </c>
      <c r="CA48" s="66"/>
      <c r="CB48" s="66"/>
      <c r="CC48" s="62"/>
      <c r="CD48" s="63" t="str">
        <f>IF(CB48=0," ",(VLOOKUP(CB48,PROTOKOL!$A$1:$E$28,2))*CC48)</f>
        <v xml:space="preserve"> </v>
      </c>
      <c r="CE48" s="64" t="str">
        <f t="shared" si="27"/>
        <v xml:space="preserve"> </v>
      </c>
      <c r="CF48" s="65" t="str">
        <f>IF(CB48=0," ",VLOOKUP(CB48,PROTOKOL!$A:$E,5,))</f>
        <v xml:space="preserve"> </v>
      </c>
      <c r="CG48" s="82" t="str">
        <f t="shared" si="78"/>
        <v xml:space="preserve"> </v>
      </c>
      <c r="CH48" s="65">
        <f t="shared" si="79"/>
        <v>0</v>
      </c>
      <c r="CI48" s="82" t="str">
        <f t="shared" si="80"/>
        <v xml:space="preserve"> </v>
      </c>
      <c r="CJ48" s="185" t="str">
        <f t="shared" ref="CJ48" si="413">IF(BT47+BT48+BT49=7.5,"ü","û")</f>
        <v>û</v>
      </c>
      <c r="CK48" s="207">
        <v>9</v>
      </c>
      <c r="CL48" s="226"/>
      <c r="CM48" s="61" t="str">
        <f>IF(CO48=0," ",VLOOKUP(CO48,PROTOKOL!$A:$F,6))</f>
        <v xml:space="preserve"> </v>
      </c>
      <c r="CN48" s="62"/>
      <c r="CO48" s="62"/>
      <c r="CP48" s="62"/>
      <c r="CQ48" s="63" t="str">
        <f>IF(CO48=0," ",(VLOOKUP(CO48,PROTOKOL!$A$1:$E$28,2))*CP48)</f>
        <v xml:space="preserve"> </v>
      </c>
      <c r="CR48" s="64" t="str">
        <f t="shared" si="28"/>
        <v xml:space="preserve"> </v>
      </c>
      <c r="CS48" s="65" t="str">
        <f>IF(CO48=0," ",VLOOKUP(CO48,PROTOKOL!$A:$E,5,))</f>
        <v xml:space="preserve"> </v>
      </c>
      <c r="CT48" s="65"/>
      <c r="CU48" s="82" t="str">
        <f t="shared" si="82"/>
        <v xml:space="preserve"> </v>
      </c>
      <c r="CV48" s="61" t="str">
        <f>IF(CX48=0," ",VLOOKUP(CX48,PROTOKOL!$A:$F,6))</f>
        <v xml:space="preserve"> </v>
      </c>
      <c r="CW48" s="66"/>
      <c r="CX48" s="66"/>
      <c r="CY48" s="62"/>
      <c r="CZ48" s="63" t="str">
        <f>IF(CX48=0," ",(VLOOKUP(CX48,PROTOKOL!$A$1:$E$28,2))*CY48)</f>
        <v xml:space="preserve"> </v>
      </c>
      <c r="DA48" s="64" t="str">
        <f t="shared" si="29"/>
        <v xml:space="preserve"> </v>
      </c>
      <c r="DB48" s="65" t="str">
        <f>IF(CX48=0," ",VLOOKUP(CX48,PROTOKOL!$A:$E,5,))</f>
        <v xml:space="preserve"> </v>
      </c>
      <c r="DC48" s="82" t="str">
        <f t="shared" si="83"/>
        <v xml:space="preserve"> </v>
      </c>
      <c r="DD48" s="65">
        <f t="shared" si="84"/>
        <v>0</v>
      </c>
      <c r="DE48" s="82" t="str">
        <f t="shared" si="85"/>
        <v xml:space="preserve"> </v>
      </c>
      <c r="DF48" s="185" t="str">
        <f t="shared" ref="DF48" si="414">IF(CP47+CP48+CP49=7.5,"ü","û")</f>
        <v>û</v>
      </c>
      <c r="DG48" s="207">
        <v>9</v>
      </c>
      <c r="DH48" s="226"/>
      <c r="DI48" s="61" t="str">
        <f>IF(DK48=0," ",VLOOKUP(DK48,PROTOKOL!$A:$F,6))</f>
        <v xml:space="preserve"> </v>
      </c>
      <c r="DJ48" s="62"/>
      <c r="DK48" s="62"/>
      <c r="DL48" s="62"/>
      <c r="DM48" s="63" t="str">
        <f>IF(DK48=0," ",(VLOOKUP(DK48,PROTOKOL!$A$1:$E$28,2))*DL48)</f>
        <v xml:space="preserve"> </v>
      </c>
      <c r="DN48" s="64" t="str">
        <f t="shared" si="30"/>
        <v xml:space="preserve"> </v>
      </c>
      <c r="DO48" s="65" t="str">
        <f>IF(DK48=0," ",VLOOKUP(DK48,PROTOKOL!$A:$E,5,))</f>
        <v xml:space="preserve"> </v>
      </c>
      <c r="DP48" s="65"/>
      <c r="DQ48" s="82" t="str">
        <f t="shared" si="87"/>
        <v xml:space="preserve"> </v>
      </c>
      <c r="DR48" s="61" t="str">
        <f>IF(DT48=0," ",VLOOKUP(DT48,PROTOKOL!$A:$F,6))</f>
        <v xml:space="preserve"> </v>
      </c>
      <c r="DS48" s="66"/>
      <c r="DT48" s="66"/>
      <c r="DU48" s="62"/>
      <c r="DV48" s="63" t="str">
        <f>IF(DT48=0," ",(VLOOKUP(DT48,PROTOKOL!$A$1:$E$28,2))*DU48)</f>
        <v xml:space="preserve"> </v>
      </c>
      <c r="DW48" s="64" t="str">
        <f t="shared" si="31"/>
        <v xml:space="preserve"> </v>
      </c>
      <c r="DX48" s="65" t="str">
        <f>IF(DT48=0," ",VLOOKUP(DT48,PROTOKOL!$A:$E,5,))</f>
        <v xml:space="preserve"> </v>
      </c>
      <c r="DY48" s="82" t="str">
        <f t="shared" si="88"/>
        <v xml:space="preserve"> </v>
      </c>
      <c r="DZ48" s="65">
        <f t="shared" si="89"/>
        <v>0</v>
      </c>
      <c r="EA48" s="82" t="str">
        <f t="shared" si="90"/>
        <v xml:space="preserve"> </v>
      </c>
      <c r="EB48" s="185" t="str">
        <f t="shared" ref="EB48" si="415">IF(DL47+DL48+DL49=7.5,"ü","û")</f>
        <v>û</v>
      </c>
      <c r="EC48" s="207">
        <v>9</v>
      </c>
      <c r="ED48" s="226"/>
      <c r="EE48" s="61" t="str">
        <f>IF(EG48=0," ",VLOOKUP(EG48,PROTOKOL!$A:$F,6))</f>
        <v xml:space="preserve"> </v>
      </c>
      <c r="EF48" s="62"/>
      <c r="EG48" s="62"/>
      <c r="EH48" s="62"/>
      <c r="EI48" s="63" t="str">
        <f>IF(EG48=0," ",(VLOOKUP(EG48,PROTOKOL!$A$1:$E$28,2))*EH48)</f>
        <v xml:space="preserve"> </v>
      </c>
      <c r="EJ48" s="64" t="str">
        <f t="shared" si="32"/>
        <v xml:space="preserve"> </v>
      </c>
      <c r="EK48" s="65" t="str">
        <f>IF(EG48=0," ",VLOOKUP(EG48,PROTOKOL!$A:$E,5,))</f>
        <v xml:space="preserve"> </v>
      </c>
      <c r="EL48" s="65"/>
      <c r="EM48" s="82" t="str">
        <f t="shared" si="92"/>
        <v xml:space="preserve"> </v>
      </c>
      <c r="EN48" s="61" t="str">
        <f>IF(EP48=0," ",VLOOKUP(EP48,PROTOKOL!$A:$F,6))</f>
        <v xml:space="preserve"> </v>
      </c>
      <c r="EO48" s="66"/>
      <c r="EP48" s="66"/>
      <c r="EQ48" s="62"/>
      <c r="ER48" s="63" t="str">
        <f>IF(EP48=0," ",(VLOOKUP(EP48,PROTOKOL!$A$1:$E$28,2))*EQ48)</f>
        <v xml:space="preserve"> </v>
      </c>
      <c r="ES48" s="64" t="str">
        <f t="shared" si="33"/>
        <v xml:space="preserve"> </v>
      </c>
      <c r="ET48" s="65" t="str">
        <f>IF(EP48=0," ",VLOOKUP(EP48,PROTOKOL!$A:$E,5,))</f>
        <v xml:space="preserve"> </v>
      </c>
      <c r="EU48" s="82" t="str">
        <f t="shared" si="93"/>
        <v xml:space="preserve"> </v>
      </c>
      <c r="EV48" s="65">
        <f t="shared" si="94"/>
        <v>0</v>
      </c>
      <c r="EW48" s="82" t="str">
        <f t="shared" si="95"/>
        <v xml:space="preserve"> </v>
      </c>
      <c r="EX48" s="185" t="str">
        <f t="shared" ref="EX48" si="416">IF(EH47+EH48+EH49=7.5,"ü","û")</f>
        <v>û</v>
      </c>
      <c r="EY48" s="207">
        <v>9</v>
      </c>
      <c r="EZ48" s="226"/>
      <c r="FA48" s="61" t="str">
        <f>IF(FC48=0," ",VLOOKUP(FC48,PROTOKOL!$A:$F,6))</f>
        <v xml:space="preserve"> </v>
      </c>
      <c r="FB48" s="62"/>
      <c r="FC48" s="62"/>
      <c r="FD48" s="62"/>
      <c r="FE48" s="63" t="str">
        <f>IF(FC48=0," ",(VLOOKUP(FC48,PROTOKOL!$A$1:$E$28,2))*FD48)</f>
        <v xml:space="preserve"> </v>
      </c>
      <c r="FF48" s="64" t="str">
        <f t="shared" si="34"/>
        <v xml:space="preserve"> </v>
      </c>
      <c r="FG48" s="65" t="str">
        <f>IF(FC48=0," ",VLOOKUP(FC48,PROTOKOL!$A:$E,5,))</f>
        <v xml:space="preserve"> </v>
      </c>
      <c r="FH48" s="65"/>
      <c r="FI48" s="82" t="str">
        <f t="shared" si="97"/>
        <v xml:space="preserve"> </v>
      </c>
      <c r="FJ48" s="61" t="str">
        <f>IF(FL48=0," ",VLOOKUP(FL48,PROTOKOL!$A:$F,6))</f>
        <v xml:space="preserve"> </v>
      </c>
      <c r="FK48" s="66"/>
      <c r="FL48" s="66"/>
      <c r="FM48" s="62"/>
      <c r="FN48" s="63" t="str">
        <f>IF(FL48=0," ",(VLOOKUP(FL48,PROTOKOL!$A$1:$E$28,2))*FM48)</f>
        <v xml:space="preserve"> </v>
      </c>
      <c r="FO48" s="64" t="str">
        <f t="shared" si="35"/>
        <v xml:space="preserve"> </v>
      </c>
      <c r="FP48" s="65" t="str">
        <f>IF(FL48=0," ",VLOOKUP(FL48,PROTOKOL!$A:$E,5,))</f>
        <v xml:space="preserve"> </v>
      </c>
      <c r="FQ48" s="82" t="str">
        <f t="shared" si="98"/>
        <v xml:space="preserve"> </v>
      </c>
      <c r="FR48" s="65">
        <f t="shared" si="99"/>
        <v>0</v>
      </c>
      <c r="FS48" s="82" t="str">
        <f t="shared" si="100"/>
        <v xml:space="preserve"> </v>
      </c>
      <c r="FT48" s="185" t="str">
        <f t="shared" ref="FT48" si="417">IF(FD47+FD48+FD49=7.5,"ü","û")</f>
        <v>û</v>
      </c>
      <c r="FU48" s="207">
        <v>9</v>
      </c>
      <c r="FV48" s="226"/>
      <c r="FW48" s="61" t="str">
        <f>IF(FY48=0," ",VLOOKUP(FY48,PROTOKOL!$A:$F,6))</f>
        <v xml:space="preserve"> </v>
      </c>
      <c r="FX48" s="62"/>
      <c r="FY48" s="62"/>
      <c r="FZ48" s="62"/>
      <c r="GA48" s="63" t="str">
        <f>IF(FY48=0," ",(VLOOKUP(FY48,PROTOKOL!$A$1:$E$28,2))*FZ48)</f>
        <v xml:space="preserve"> </v>
      </c>
      <c r="GB48" s="64" t="str">
        <f t="shared" si="36"/>
        <v xml:space="preserve"> </v>
      </c>
      <c r="GC48" s="65" t="str">
        <f>IF(FY48=0," ",VLOOKUP(FY48,PROTOKOL!$A:$E,5,))</f>
        <v xml:space="preserve"> </v>
      </c>
      <c r="GD48" s="65"/>
      <c r="GE48" s="82" t="str">
        <f t="shared" si="102"/>
        <v xml:space="preserve"> </v>
      </c>
      <c r="GF48" s="61" t="str">
        <f>IF(GH48=0," ",VLOOKUP(GH48,PROTOKOL!$A:$F,6))</f>
        <v xml:space="preserve"> </v>
      </c>
      <c r="GG48" s="66"/>
      <c r="GH48" s="66"/>
      <c r="GI48" s="62"/>
      <c r="GJ48" s="63" t="str">
        <f>IF(GH48=0," ",(VLOOKUP(GH48,PROTOKOL!$A$1:$E$28,2))*GI48)</f>
        <v xml:space="preserve"> </v>
      </c>
      <c r="GK48" s="64" t="str">
        <f t="shared" si="37"/>
        <v xml:space="preserve"> </v>
      </c>
      <c r="GL48" s="65" t="str">
        <f>IF(GH48=0," ",VLOOKUP(GH48,PROTOKOL!$A:$E,5,))</f>
        <v xml:space="preserve"> </v>
      </c>
      <c r="GM48" s="82" t="str">
        <f t="shared" si="103"/>
        <v xml:space="preserve"> </v>
      </c>
      <c r="GN48" s="65">
        <f t="shared" si="104"/>
        <v>0</v>
      </c>
      <c r="GO48" s="82" t="str">
        <f t="shared" si="105"/>
        <v xml:space="preserve"> </v>
      </c>
      <c r="GP48" s="185" t="str">
        <f t="shared" ref="GP48" si="418">IF(FZ47+FZ48+FZ49=7.5,"ü","û")</f>
        <v>û</v>
      </c>
      <c r="GQ48" s="207">
        <v>9</v>
      </c>
      <c r="GR48" s="226"/>
      <c r="GS48" s="61" t="str">
        <f>IF(GU48=0," ",VLOOKUP(GU48,PROTOKOL!$A:$F,6))</f>
        <v xml:space="preserve"> </v>
      </c>
      <c r="GT48" s="62"/>
      <c r="GU48" s="62"/>
      <c r="GV48" s="62"/>
      <c r="GW48" s="63" t="str">
        <f>IF(GU48=0," ",(VLOOKUP(GU48,PROTOKOL!$A$1:$E$28,2))*GV48)</f>
        <v xml:space="preserve"> </v>
      </c>
      <c r="GX48" s="64" t="str">
        <f t="shared" si="38"/>
        <v xml:space="preserve"> </v>
      </c>
      <c r="GY48" s="65" t="str">
        <f>IF(GU48=0," ",VLOOKUP(GU48,PROTOKOL!$A:$E,5,))</f>
        <v xml:space="preserve"> </v>
      </c>
      <c r="GZ48" s="65"/>
      <c r="HA48" s="82" t="str">
        <f t="shared" si="107"/>
        <v xml:space="preserve"> </v>
      </c>
      <c r="HB48" s="61" t="str">
        <f>IF(HD48=0," ",VLOOKUP(HD48,PROTOKOL!$A:$F,6))</f>
        <v xml:space="preserve"> </v>
      </c>
      <c r="HC48" s="66"/>
      <c r="HD48" s="66"/>
      <c r="HE48" s="62"/>
      <c r="HF48" s="63" t="str">
        <f>IF(HD48=0," ",(VLOOKUP(HD48,PROTOKOL!$A$1:$E$28,2))*HE48)</f>
        <v xml:space="preserve"> </v>
      </c>
      <c r="HG48" s="64" t="str">
        <f t="shared" si="39"/>
        <v xml:space="preserve"> </v>
      </c>
      <c r="HH48" s="65" t="str">
        <f>IF(HD48=0," ",VLOOKUP(HD48,PROTOKOL!$A:$E,5,))</f>
        <v xml:space="preserve"> </v>
      </c>
      <c r="HI48" s="82" t="str">
        <f t="shared" si="108"/>
        <v xml:space="preserve"> </v>
      </c>
      <c r="HJ48" s="65">
        <f t="shared" si="109"/>
        <v>0</v>
      </c>
      <c r="HK48" s="82" t="str">
        <f t="shared" si="110"/>
        <v xml:space="preserve"> </v>
      </c>
      <c r="HL48" s="185" t="str">
        <f t="shared" ref="HL48" si="419">IF(GV47+GV48+GV49=7.5,"ü","û")</f>
        <v>û</v>
      </c>
      <c r="HM48" s="207">
        <v>9</v>
      </c>
      <c r="HN48" s="226"/>
      <c r="HO48" s="61" t="str">
        <f>IF(HQ48=0," ",VLOOKUP(HQ48,PROTOKOL!$A:$F,6))</f>
        <v xml:space="preserve"> </v>
      </c>
      <c r="HP48" s="62"/>
      <c r="HQ48" s="62"/>
      <c r="HR48" s="62"/>
      <c r="HS48" s="63" t="str">
        <f>IF(HQ48=0," ",(VLOOKUP(HQ48,PROTOKOL!$A$1:$E$28,2))*HR48)</f>
        <v xml:space="preserve"> </v>
      </c>
      <c r="HT48" s="64" t="str">
        <f t="shared" si="40"/>
        <v xml:space="preserve"> </v>
      </c>
      <c r="HU48" s="65" t="str">
        <f>IF(HQ48=0," ",VLOOKUP(HQ48,PROTOKOL!$A:$E,5,))</f>
        <v xml:space="preserve"> </v>
      </c>
      <c r="HV48" s="65"/>
      <c r="HW48" s="82" t="str">
        <f t="shared" si="112"/>
        <v xml:space="preserve"> </v>
      </c>
      <c r="HX48" s="61" t="str">
        <f>IF(HZ48=0," ",VLOOKUP(HZ48,PROTOKOL!$A:$F,6))</f>
        <v xml:space="preserve"> </v>
      </c>
      <c r="HY48" s="66"/>
      <c r="HZ48" s="66"/>
      <c r="IA48" s="62"/>
      <c r="IB48" s="63" t="str">
        <f>IF(HZ48=0," ",(VLOOKUP(HZ48,PROTOKOL!$A$1:$E$28,2))*IA48)</f>
        <v xml:space="preserve"> </v>
      </c>
      <c r="IC48" s="64" t="str">
        <f t="shared" si="41"/>
        <v xml:space="preserve"> </v>
      </c>
      <c r="ID48" s="65" t="str">
        <f>IF(HZ48=0," ",VLOOKUP(HZ48,PROTOKOL!$A:$E,5,))</f>
        <v xml:space="preserve"> </v>
      </c>
      <c r="IE48" s="82" t="str">
        <f t="shared" si="113"/>
        <v xml:space="preserve"> </v>
      </c>
      <c r="IF48" s="65">
        <f t="shared" si="114"/>
        <v>0</v>
      </c>
      <c r="IG48" s="82" t="str">
        <f t="shared" si="115"/>
        <v xml:space="preserve"> </v>
      </c>
      <c r="IH48" s="185" t="str">
        <f t="shared" ref="IH48" si="420">IF(HR47+HR48+HR49=7.5,"ü","û")</f>
        <v>û</v>
      </c>
      <c r="II48" s="207">
        <v>9</v>
      </c>
      <c r="IJ48" s="226"/>
      <c r="IK48" s="61" t="str">
        <f>IF(IM48=0," ",VLOOKUP(IM48,PROTOKOL!$A:$F,6))</f>
        <v xml:space="preserve"> </v>
      </c>
      <c r="IL48" s="62"/>
      <c r="IM48" s="62"/>
      <c r="IN48" s="62"/>
      <c r="IO48" s="63" t="str">
        <f>IF(IM48=0," ",(VLOOKUP(IM48,PROTOKOL!$A$1:$E$28,2))*IN48)</f>
        <v xml:space="preserve"> </v>
      </c>
      <c r="IP48" s="64" t="str">
        <f t="shared" si="42"/>
        <v xml:space="preserve"> </v>
      </c>
      <c r="IQ48" s="65" t="str">
        <f>IF(IM48=0," ",VLOOKUP(IM48,PROTOKOL!$A:$E,5,))</f>
        <v xml:space="preserve"> </v>
      </c>
      <c r="IR48" s="65"/>
      <c r="IS48" s="82" t="str">
        <f t="shared" si="117"/>
        <v xml:space="preserve"> </v>
      </c>
      <c r="IT48" s="61" t="str">
        <f>IF(IV48=0," ",VLOOKUP(IV48,PROTOKOL!$A:$F,6))</f>
        <v xml:space="preserve"> </v>
      </c>
      <c r="IU48" s="66"/>
      <c r="IV48" s="66"/>
      <c r="IW48" s="62"/>
      <c r="IX48" s="63" t="str">
        <f>IF(IV48=0," ",(VLOOKUP(IV48,PROTOKOL!$A$1:$E$28,2))*IW48)</f>
        <v xml:space="preserve"> </v>
      </c>
      <c r="IY48" s="64" t="str">
        <f t="shared" si="43"/>
        <v xml:space="preserve"> </v>
      </c>
      <c r="IZ48" s="65" t="str">
        <f>IF(IV48=0," ",VLOOKUP(IV48,PROTOKOL!$A:$E,5,))</f>
        <v xml:space="preserve"> </v>
      </c>
      <c r="JA48" s="82" t="str">
        <f t="shared" si="118"/>
        <v xml:space="preserve"> </v>
      </c>
      <c r="JB48" s="65">
        <f t="shared" si="119"/>
        <v>0</v>
      </c>
      <c r="JC48" s="82" t="str">
        <f t="shared" si="120"/>
        <v xml:space="preserve"> </v>
      </c>
      <c r="JD48" s="185" t="str">
        <f t="shared" ref="JD48" si="421">IF(IN47+IN48+IN49=7.5,"ü","û")</f>
        <v>û</v>
      </c>
      <c r="JE48" s="207">
        <v>9</v>
      </c>
      <c r="JF48" s="226"/>
      <c r="JG48" s="61" t="str">
        <f>IF(JI48=0," ",VLOOKUP(JI48,PROTOKOL!$A:$F,6))</f>
        <v xml:space="preserve"> </v>
      </c>
      <c r="JH48" s="62"/>
      <c r="JI48" s="62"/>
      <c r="JJ48" s="62"/>
      <c r="JK48" s="63" t="str">
        <f>IF(JI48=0," ",(VLOOKUP(JI48,PROTOKOL!$A$1:$E$28,2))*JJ48)</f>
        <v xml:space="preserve"> </v>
      </c>
      <c r="JL48" s="64" t="str">
        <f t="shared" si="44"/>
        <v xml:space="preserve"> </v>
      </c>
      <c r="JM48" s="65" t="str">
        <f>IF(JI48=0," ",VLOOKUP(JI48,PROTOKOL!$A:$E,5,))</f>
        <v xml:space="preserve"> </v>
      </c>
      <c r="JN48" s="65"/>
      <c r="JO48" s="82" t="str">
        <f t="shared" si="122"/>
        <v xml:space="preserve"> </v>
      </c>
      <c r="JP48" s="61" t="str">
        <f>IF(JR48=0," ",VLOOKUP(JR48,PROTOKOL!$A:$F,6))</f>
        <v xml:space="preserve"> </v>
      </c>
      <c r="JQ48" s="66"/>
      <c r="JR48" s="66"/>
      <c r="JS48" s="62"/>
      <c r="JT48" s="63" t="str">
        <f>IF(JR48=0," ",(VLOOKUP(JR48,PROTOKOL!$A$1:$E$28,2))*JS48)</f>
        <v xml:space="preserve"> </v>
      </c>
      <c r="JU48" s="64" t="str">
        <f t="shared" si="45"/>
        <v xml:space="preserve"> </v>
      </c>
      <c r="JV48" s="65" t="str">
        <f>IF(JR48=0," ",VLOOKUP(JR48,PROTOKOL!$A:$E,5,))</f>
        <v xml:space="preserve"> </v>
      </c>
      <c r="JW48" s="82" t="str">
        <f t="shared" si="123"/>
        <v xml:space="preserve"> </v>
      </c>
      <c r="JX48" s="65">
        <f t="shared" si="124"/>
        <v>0</v>
      </c>
      <c r="JY48" s="82" t="str">
        <f t="shared" si="125"/>
        <v xml:space="preserve"> </v>
      </c>
      <c r="JZ48" s="185" t="str">
        <f t="shared" ref="JZ48" si="422">IF(JJ47+JJ48+JJ49=7.5,"ü","û")</f>
        <v>û</v>
      </c>
      <c r="KA48" s="207">
        <v>9</v>
      </c>
      <c r="KB48" s="226"/>
      <c r="KC48" s="61" t="str">
        <f>IF(KE48=0," ",VLOOKUP(KE48,PROTOKOL!$A:$F,6))</f>
        <v xml:space="preserve"> </v>
      </c>
      <c r="KD48" s="62"/>
      <c r="KE48" s="62"/>
      <c r="KF48" s="62"/>
      <c r="KG48" s="63" t="str">
        <f>IF(KE48=0," ",(VLOOKUP(KE48,PROTOKOL!$A$1:$E$28,2))*KF48)</f>
        <v xml:space="preserve"> </v>
      </c>
      <c r="KH48" s="64" t="str">
        <f t="shared" si="46"/>
        <v xml:space="preserve"> </v>
      </c>
      <c r="KI48" s="65" t="str">
        <f>IF(KE48=0," ",VLOOKUP(KE48,PROTOKOL!$A:$E,5,))</f>
        <v xml:space="preserve"> </v>
      </c>
      <c r="KJ48" s="65"/>
      <c r="KK48" s="82" t="str">
        <f t="shared" si="127"/>
        <v xml:space="preserve"> </v>
      </c>
      <c r="KL48" s="61" t="str">
        <f>IF(KN48=0," ",VLOOKUP(KN48,PROTOKOL!$A:$F,6))</f>
        <v xml:space="preserve"> </v>
      </c>
      <c r="KM48" s="66"/>
      <c r="KN48" s="66"/>
      <c r="KO48" s="62"/>
      <c r="KP48" s="63" t="str">
        <f>IF(KN48=0," ",(VLOOKUP(KN48,PROTOKOL!$A$1:$E$28,2))*KO48)</f>
        <v xml:space="preserve"> </v>
      </c>
      <c r="KQ48" s="64" t="str">
        <f t="shared" si="47"/>
        <v xml:space="preserve"> </v>
      </c>
      <c r="KR48" s="65" t="str">
        <f>IF(KN48=0," ",VLOOKUP(KN48,PROTOKOL!$A:$E,5,))</f>
        <v xml:space="preserve"> </v>
      </c>
      <c r="KS48" s="82" t="str">
        <f t="shared" si="128"/>
        <v xml:space="preserve"> </v>
      </c>
      <c r="KT48" s="65">
        <f t="shared" si="129"/>
        <v>0</v>
      </c>
      <c r="KU48" s="82" t="str">
        <f t="shared" si="130"/>
        <v xml:space="preserve"> </v>
      </c>
      <c r="KV48" s="185" t="str">
        <f t="shared" ref="KV48" si="423">IF(KF47+KF48+KF49=7.5,"ü","û")</f>
        <v>û</v>
      </c>
      <c r="KW48" s="207">
        <v>9</v>
      </c>
      <c r="KX48" s="226"/>
      <c r="KY48" s="61" t="str">
        <f>IF(LA48=0," ",VLOOKUP(LA48,PROTOKOL!$A:$F,6))</f>
        <v xml:space="preserve"> </v>
      </c>
      <c r="KZ48" s="62"/>
      <c r="LA48" s="62"/>
      <c r="LB48" s="62"/>
      <c r="LC48" s="63" t="str">
        <f>IF(LA48=0," ",(VLOOKUP(LA48,PROTOKOL!$A$1:$E$28,2))*LB48)</f>
        <v xml:space="preserve"> </v>
      </c>
      <c r="LD48" s="64" t="str">
        <f t="shared" si="48"/>
        <v xml:space="preserve"> </v>
      </c>
      <c r="LE48" s="65" t="str">
        <f>IF(LA48=0," ",VLOOKUP(LA48,PROTOKOL!$A:$E,5,))</f>
        <v xml:space="preserve"> </v>
      </c>
      <c r="LF48" s="65"/>
      <c r="LG48" s="82" t="str">
        <f t="shared" si="132"/>
        <v xml:space="preserve"> </v>
      </c>
      <c r="LH48" s="61" t="str">
        <f>IF(LJ48=0," ",VLOOKUP(LJ48,PROTOKOL!$A:$F,6))</f>
        <v xml:space="preserve"> </v>
      </c>
      <c r="LI48" s="66"/>
      <c r="LJ48" s="66"/>
      <c r="LK48" s="62"/>
      <c r="LL48" s="63" t="str">
        <f>IF(LJ48=0," ",(VLOOKUP(LJ48,PROTOKOL!$A$1:$E$28,2))*LK48)</f>
        <v xml:space="preserve"> </v>
      </c>
      <c r="LM48" s="64" t="str">
        <f t="shared" si="49"/>
        <v xml:space="preserve"> </v>
      </c>
      <c r="LN48" s="65" t="str">
        <f>IF(LJ48=0," ",VLOOKUP(LJ48,PROTOKOL!$A:$E,5,))</f>
        <v xml:space="preserve"> </v>
      </c>
      <c r="LO48" s="82" t="str">
        <f t="shared" si="133"/>
        <v xml:space="preserve"> </v>
      </c>
      <c r="LP48" s="65">
        <f t="shared" si="134"/>
        <v>0</v>
      </c>
      <c r="LQ48" s="82" t="str">
        <f t="shared" si="135"/>
        <v xml:space="preserve"> </v>
      </c>
      <c r="LR48" s="185" t="str">
        <f t="shared" ref="LR48" si="424">IF(LB47+LB48+LB49=7.5,"ü","û")</f>
        <v>û</v>
      </c>
      <c r="LS48" s="207">
        <v>9</v>
      </c>
      <c r="LT48" s="226"/>
      <c r="LU48" s="61" t="str">
        <f>IF(LW48=0," ",VLOOKUP(LW48,PROTOKOL!$A:$F,6))</f>
        <v xml:space="preserve"> </v>
      </c>
      <c r="LV48" s="62"/>
      <c r="LW48" s="62"/>
      <c r="LX48" s="62"/>
      <c r="LY48" s="63" t="str">
        <f>IF(LW48=0," ",(VLOOKUP(LW48,PROTOKOL!$A$1:$E$28,2))*LX48)</f>
        <v xml:space="preserve"> </v>
      </c>
      <c r="LZ48" s="64" t="str">
        <f t="shared" si="50"/>
        <v xml:space="preserve"> </v>
      </c>
      <c r="MA48" s="65" t="str">
        <f>IF(LW48=0," ",VLOOKUP(LW48,PROTOKOL!$A:$E,5,))</f>
        <v xml:space="preserve"> </v>
      </c>
      <c r="MB48" s="65"/>
      <c r="MC48" s="82" t="str">
        <f t="shared" si="137"/>
        <v xml:space="preserve"> </v>
      </c>
      <c r="MD48" s="61" t="str">
        <f>IF(MF48=0," ",VLOOKUP(MF48,PROTOKOL!$A:$F,6))</f>
        <v xml:space="preserve"> </v>
      </c>
      <c r="ME48" s="66"/>
      <c r="MF48" s="66"/>
      <c r="MG48" s="62"/>
      <c r="MH48" s="63" t="str">
        <f>IF(MF48=0," ",(VLOOKUP(MF48,PROTOKOL!$A$1:$E$28,2))*MG48)</f>
        <v xml:space="preserve"> </v>
      </c>
      <c r="MI48" s="64" t="str">
        <f t="shared" si="51"/>
        <v xml:space="preserve"> </v>
      </c>
      <c r="MJ48" s="65" t="str">
        <f>IF(MF48=0," ",VLOOKUP(MF48,PROTOKOL!$A:$E,5,))</f>
        <v xml:space="preserve"> </v>
      </c>
      <c r="MK48" s="82" t="str">
        <f t="shared" si="138"/>
        <v xml:space="preserve"> </v>
      </c>
      <c r="ML48" s="65">
        <f t="shared" si="139"/>
        <v>0</v>
      </c>
      <c r="MM48" s="82" t="str">
        <f t="shared" si="140"/>
        <v xml:space="preserve"> </v>
      </c>
      <c r="MN48" s="185" t="str">
        <f t="shared" ref="MN48" si="425">IF(LX47+LX48+LX49=7.5,"ü","û")</f>
        <v>û</v>
      </c>
      <c r="MO48" s="207">
        <v>9</v>
      </c>
      <c r="MP48" s="226"/>
      <c r="MQ48" s="61" t="str">
        <f>IF(MS48=0," ",VLOOKUP(MS48,PROTOKOL!$A:$F,6))</f>
        <v xml:space="preserve"> </v>
      </c>
      <c r="MR48" s="62"/>
      <c r="MS48" s="62"/>
      <c r="MT48" s="62"/>
      <c r="MU48" s="63" t="str">
        <f>IF(MS48=0," ",(VLOOKUP(MS48,PROTOKOL!$A$1:$E$28,2))*MT48)</f>
        <v xml:space="preserve"> </v>
      </c>
      <c r="MV48" s="64" t="str">
        <f t="shared" si="52"/>
        <v xml:space="preserve"> </v>
      </c>
      <c r="MW48" s="65" t="str">
        <f>IF(MS48=0," ",VLOOKUP(MS48,PROTOKOL!$A:$E,5,))</f>
        <v xml:space="preserve"> </v>
      </c>
      <c r="MX48" s="65"/>
      <c r="MY48" s="82" t="str">
        <f t="shared" si="142"/>
        <v xml:space="preserve"> </v>
      </c>
      <c r="MZ48" s="61" t="str">
        <f>IF(NB48=0," ",VLOOKUP(NB48,PROTOKOL!$A:$F,6))</f>
        <v xml:space="preserve"> </v>
      </c>
      <c r="NA48" s="66"/>
      <c r="NB48" s="66"/>
      <c r="NC48" s="62"/>
      <c r="ND48" s="63" t="str">
        <f>IF(NB48=0," ",(VLOOKUP(NB48,PROTOKOL!$A$1:$E$28,2))*NC48)</f>
        <v xml:space="preserve"> </v>
      </c>
      <c r="NE48" s="64" t="str">
        <f t="shared" si="53"/>
        <v xml:space="preserve"> </v>
      </c>
      <c r="NF48" s="65" t="str">
        <f>IF(NB48=0," ",VLOOKUP(NB48,PROTOKOL!$A:$E,5,))</f>
        <v xml:space="preserve"> </v>
      </c>
      <c r="NG48" s="82" t="str">
        <f t="shared" si="143"/>
        <v xml:space="preserve"> </v>
      </c>
      <c r="NH48" s="65">
        <f t="shared" si="144"/>
        <v>0</v>
      </c>
      <c r="NI48" s="82" t="str">
        <f t="shared" si="145"/>
        <v xml:space="preserve"> </v>
      </c>
      <c r="NJ48" s="185" t="str">
        <f t="shared" ref="NJ48" si="426">IF(MT47+MT48+MT49=7.5,"ü","û")</f>
        <v>û</v>
      </c>
      <c r="NK48" s="207">
        <v>9</v>
      </c>
      <c r="NL48" s="226"/>
      <c r="NM48" s="61" t="str">
        <f>IF(NO48=0," ",VLOOKUP(NO48,PROTOKOL!$A:$F,6))</f>
        <v xml:space="preserve"> </v>
      </c>
      <c r="NN48" s="62"/>
      <c r="NO48" s="62"/>
      <c r="NP48" s="62"/>
      <c r="NQ48" s="63" t="str">
        <f>IF(NO48=0," ",(VLOOKUP(NO48,PROTOKOL!$A$1:$E$28,2))*NP48)</f>
        <v xml:space="preserve"> </v>
      </c>
      <c r="NR48" s="64" t="str">
        <f t="shared" si="54"/>
        <v xml:space="preserve"> </v>
      </c>
      <c r="NS48" s="65" t="str">
        <f>IF(NO48=0," ",VLOOKUP(NO48,PROTOKOL!$A:$E,5,))</f>
        <v xml:space="preserve"> </v>
      </c>
      <c r="NT48" s="65"/>
      <c r="NU48" s="82" t="str">
        <f t="shared" si="147"/>
        <v xml:space="preserve"> </v>
      </c>
      <c r="NV48" s="61" t="str">
        <f>IF(NX48=0," ",VLOOKUP(NX48,PROTOKOL!$A:$F,6))</f>
        <v xml:space="preserve"> </v>
      </c>
      <c r="NW48" s="66"/>
      <c r="NX48" s="66"/>
      <c r="NY48" s="62"/>
      <c r="NZ48" s="63" t="str">
        <f>IF(NX48=0," ",(VLOOKUP(NX48,PROTOKOL!$A$1:$E$28,2))*NY48)</f>
        <v xml:space="preserve"> </v>
      </c>
      <c r="OA48" s="64" t="str">
        <f t="shared" si="55"/>
        <v xml:space="preserve"> </v>
      </c>
      <c r="OB48" s="65" t="str">
        <f>IF(NX48=0," ",VLOOKUP(NX48,PROTOKOL!$A:$E,5,))</f>
        <v xml:space="preserve"> </v>
      </c>
      <c r="OC48" s="82" t="str">
        <f t="shared" si="148"/>
        <v xml:space="preserve"> </v>
      </c>
      <c r="OD48" s="65">
        <f t="shared" si="149"/>
        <v>0</v>
      </c>
      <c r="OE48" s="82" t="str">
        <f t="shared" si="150"/>
        <v xml:space="preserve"> </v>
      </c>
      <c r="OF48" s="185" t="str">
        <f t="shared" ref="OF48" si="427">IF(NP47+NP48+NP49=7.5,"ü","û")</f>
        <v>û</v>
      </c>
      <c r="OG48" s="207">
        <v>9</v>
      </c>
      <c r="OH48" s="226"/>
      <c r="OI48" s="61" t="str">
        <f>IF(OK48=0," ",VLOOKUP(OK48,PROTOKOL!$A:$F,6))</f>
        <v xml:space="preserve"> </v>
      </c>
      <c r="OJ48" s="62"/>
      <c r="OK48" s="62"/>
      <c r="OL48" s="62"/>
      <c r="OM48" s="63" t="str">
        <f>IF(OK48=0," ",(VLOOKUP(OK48,PROTOKOL!$A$1:$E$28,2))*OL48)</f>
        <v xml:space="preserve"> </v>
      </c>
      <c r="ON48" s="64" t="str">
        <f t="shared" si="56"/>
        <v xml:space="preserve"> </v>
      </c>
      <c r="OO48" s="65" t="str">
        <f>IF(OK48=0," ",VLOOKUP(OK48,PROTOKOL!$A:$E,5,))</f>
        <v xml:space="preserve"> </v>
      </c>
      <c r="OP48" s="65"/>
      <c r="OQ48" s="82" t="str">
        <f t="shared" si="152"/>
        <v xml:space="preserve"> </v>
      </c>
      <c r="OR48" s="61" t="str">
        <f>IF(OT48=0," ",VLOOKUP(OT48,PROTOKOL!$A:$F,6))</f>
        <v xml:space="preserve"> </v>
      </c>
      <c r="OS48" s="66"/>
      <c r="OT48" s="66"/>
      <c r="OU48" s="62"/>
      <c r="OV48" s="63" t="str">
        <f>IF(OT48=0," ",(VLOOKUP(OT48,PROTOKOL!$A$1:$E$28,2))*OU48)</f>
        <v xml:space="preserve"> </v>
      </c>
      <c r="OW48" s="64" t="str">
        <f t="shared" si="57"/>
        <v xml:space="preserve"> </v>
      </c>
      <c r="OX48" s="65" t="str">
        <f>IF(OT48=0," ",VLOOKUP(OT48,PROTOKOL!$A:$E,5,))</f>
        <v xml:space="preserve"> </v>
      </c>
      <c r="OY48" s="82" t="str">
        <f t="shared" si="153"/>
        <v xml:space="preserve"> </v>
      </c>
      <c r="OZ48" s="65">
        <f t="shared" si="154"/>
        <v>0</v>
      </c>
      <c r="PA48" s="82" t="str">
        <f t="shared" si="155"/>
        <v xml:space="preserve"> </v>
      </c>
      <c r="PB48" s="185" t="str">
        <f t="shared" ref="PB48" si="428">IF(OL47+OL48+OL49=7.5,"ü","û")</f>
        <v>û</v>
      </c>
      <c r="PC48" s="207">
        <v>9</v>
      </c>
      <c r="PD48" s="226"/>
      <c r="PE48" s="61" t="str">
        <f>IF(PG48=0," ",VLOOKUP(PG48,PROTOKOL!$A:$F,6))</f>
        <v xml:space="preserve"> </v>
      </c>
      <c r="PF48" s="62"/>
      <c r="PG48" s="62"/>
      <c r="PH48" s="62"/>
      <c r="PI48" s="63" t="str">
        <f>IF(PG48=0," ",(VLOOKUP(PG48,PROTOKOL!$A$1:$E$28,2))*PH48)</f>
        <v xml:space="preserve"> </v>
      </c>
      <c r="PJ48" s="64" t="str">
        <f t="shared" si="58"/>
        <v xml:space="preserve"> </v>
      </c>
      <c r="PK48" s="65" t="str">
        <f>IF(PG48=0," ",VLOOKUP(PG48,PROTOKOL!$A:$E,5,))</f>
        <v xml:space="preserve"> </v>
      </c>
      <c r="PL48" s="65"/>
      <c r="PM48" s="82" t="str">
        <f t="shared" si="157"/>
        <v xml:space="preserve"> </v>
      </c>
      <c r="PN48" s="61" t="str">
        <f>IF(PP48=0," ",VLOOKUP(PP48,PROTOKOL!$A:$F,6))</f>
        <v xml:space="preserve"> </v>
      </c>
      <c r="PO48" s="66"/>
      <c r="PP48" s="66"/>
      <c r="PQ48" s="62"/>
      <c r="PR48" s="63" t="str">
        <f>IF(PP48=0," ",(VLOOKUP(PP48,PROTOKOL!$A$1:$E$28,2))*PQ48)</f>
        <v xml:space="preserve"> </v>
      </c>
      <c r="PS48" s="64" t="str">
        <f t="shared" si="59"/>
        <v xml:space="preserve"> </v>
      </c>
      <c r="PT48" s="65" t="str">
        <f>IF(PP48=0," ",VLOOKUP(PP48,PROTOKOL!$A:$E,5,))</f>
        <v xml:space="preserve"> </v>
      </c>
      <c r="PU48" s="82" t="str">
        <f t="shared" si="158"/>
        <v xml:space="preserve"> </v>
      </c>
      <c r="PV48" s="65">
        <f t="shared" si="159"/>
        <v>0</v>
      </c>
      <c r="PW48" s="82" t="str">
        <f t="shared" si="160"/>
        <v xml:space="preserve"> </v>
      </c>
      <c r="PX48" s="185" t="str">
        <f t="shared" ref="PX48" si="429">IF(PH47+PH48+PH49=7.5,"ü","û")</f>
        <v>û</v>
      </c>
      <c r="PY48" s="207">
        <v>9</v>
      </c>
      <c r="PZ48" s="226"/>
      <c r="QA48" s="61" t="str">
        <f>IF(QC48=0," ",VLOOKUP(QC48,PROTOKOL!$A:$F,6))</f>
        <v xml:space="preserve"> </v>
      </c>
      <c r="QB48" s="62"/>
      <c r="QC48" s="62"/>
      <c r="QD48" s="62"/>
      <c r="QE48" s="63" t="str">
        <f>IF(QC48=0," ",(VLOOKUP(QC48,PROTOKOL!$A$1:$E$28,2))*QD48)</f>
        <v xml:space="preserve"> </v>
      </c>
      <c r="QF48" s="64" t="str">
        <f t="shared" si="60"/>
        <v xml:space="preserve"> </v>
      </c>
      <c r="QG48" s="65" t="str">
        <f>IF(QC48=0," ",VLOOKUP(QC48,PROTOKOL!$A:$E,5,))</f>
        <v xml:space="preserve"> </v>
      </c>
      <c r="QH48" s="65"/>
      <c r="QI48" s="82" t="str">
        <f t="shared" si="162"/>
        <v xml:space="preserve"> </v>
      </c>
      <c r="QJ48" s="61" t="str">
        <f>IF(QL48=0," ",VLOOKUP(QL48,PROTOKOL!$A:$F,6))</f>
        <v xml:space="preserve"> </v>
      </c>
      <c r="QK48" s="66"/>
      <c r="QL48" s="66"/>
      <c r="QM48" s="62"/>
      <c r="QN48" s="63" t="str">
        <f>IF(QL48=0," ",(VLOOKUP(QL48,PROTOKOL!$A$1:$E$28,2))*QM48)</f>
        <v xml:space="preserve"> </v>
      </c>
      <c r="QO48" s="64" t="str">
        <f t="shared" si="61"/>
        <v xml:space="preserve"> </v>
      </c>
      <c r="QP48" s="65" t="str">
        <f>IF(QL48=0," ",VLOOKUP(QL48,PROTOKOL!$A:$E,5,))</f>
        <v xml:space="preserve"> </v>
      </c>
      <c r="QQ48" s="82" t="str">
        <f t="shared" si="163"/>
        <v xml:space="preserve"> </v>
      </c>
      <c r="QR48" s="65">
        <f t="shared" si="164"/>
        <v>0</v>
      </c>
      <c r="QS48" s="82" t="str">
        <f t="shared" si="165"/>
        <v xml:space="preserve"> </v>
      </c>
      <c r="QT48" s="185" t="str">
        <f t="shared" ref="QT48" si="430">IF(QD47+QD48+QD49=7.5,"ü","û")</f>
        <v>û</v>
      </c>
      <c r="QU48" s="207">
        <v>9</v>
      </c>
      <c r="QV48" s="226"/>
      <c r="QW48" s="61" t="str">
        <f>IF(QY48=0," ",VLOOKUP(QY48,PROTOKOL!$A:$F,6))</f>
        <v xml:space="preserve"> </v>
      </c>
      <c r="QX48" s="62"/>
      <c r="QY48" s="62"/>
      <c r="QZ48" s="62"/>
      <c r="RA48" s="63" t="str">
        <f>IF(QY48=0," ",(VLOOKUP(QY48,PROTOKOL!$A$1:$E$28,2))*QZ48)</f>
        <v xml:space="preserve"> </v>
      </c>
      <c r="RB48" s="64" t="str">
        <f t="shared" si="62"/>
        <v xml:space="preserve"> </v>
      </c>
      <c r="RC48" s="65" t="str">
        <f>IF(QY48=0," ",VLOOKUP(QY48,PROTOKOL!$A:$E,5,))</f>
        <v xml:space="preserve"> </v>
      </c>
      <c r="RD48" s="65"/>
      <c r="RE48" s="82" t="str">
        <f t="shared" si="167"/>
        <v xml:space="preserve"> </v>
      </c>
      <c r="RF48" s="61" t="str">
        <f>IF(RH48=0," ",VLOOKUP(RH48,PROTOKOL!$A:$F,6))</f>
        <v xml:space="preserve"> </v>
      </c>
      <c r="RG48" s="66"/>
      <c r="RH48" s="66"/>
      <c r="RI48" s="62"/>
      <c r="RJ48" s="63" t="str">
        <f>IF(RH48=0," ",(VLOOKUP(RH48,PROTOKOL!$A$1:$E$28,2))*RI48)</f>
        <v xml:space="preserve"> </v>
      </c>
      <c r="RK48" s="64" t="str">
        <f t="shared" si="63"/>
        <v xml:space="preserve"> </v>
      </c>
      <c r="RL48" s="65" t="str">
        <f>IF(RH48=0," ",VLOOKUP(RH48,PROTOKOL!$A:$E,5,))</f>
        <v xml:space="preserve"> </v>
      </c>
      <c r="RM48" s="82" t="str">
        <f t="shared" si="168"/>
        <v xml:space="preserve"> </v>
      </c>
      <c r="RN48" s="65">
        <f t="shared" si="169"/>
        <v>0</v>
      </c>
      <c r="RO48" s="82" t="str">
        <f t="shared" si="170"/>
        <v xml:space="preserve"> </v>
      </c>
      <c r="RP48" s="185" t="str">
        <f t="shared" ref="RP48" si="431">IF(QZ47+QZ48+QZ49=7.5,"ü","û")</f>
        <v>û</v>
      </c>
    </row>
    <row r="49" spans="1:484" ht="14.4" thickBot="1">
      <c r="A49" s="209">
        <v>9</v>
      </c>
      <c r="B49" s="226"/>
      <c r="C49" s="61" t="str">
        <f>IF(E49=0," ",VLOOKUP(E49,PROTOKOL!$A:$F,6))</f>
        <v xml:space="preserve"> </v>
      </c>
      <c r="D49" s="62"/>
      <c r="E49" s="62"/>
      <c r="F49" s="62"/>
      <c r="G49" s="63" t="str">
        <f>IF(E49=0," ",(VLOOKUP(E49,PROTOKOL!$A$1:$E$28,2))*F49)</f>
        <v xml:space="preserve"> </v>
      </c>
      <c r="H49" s="64" t="str">
        <f t="shared" si="20"/>
        <v xml:space="preserve"> </v>
      </c>
      <c r="I49" s="65" t="str">
        <f>IF(E49=0," ",VLOOKUP(E49,PROTOKOL!$A:$E,5,))</f>
        <v xml:space="preserve"> </v>
      </c>
      <c r="J49" s="65"/>
      <c r="K49" s="82" t="str">
        <f t="shared" si="64"/>
        <v xml:space="preserve"> </v>
      </c>
      <c r="L49" s="61" t="str">
        <f>IF(N49=0," ",VLOOKUP(N49,PROTOKOL!$A:$F,6))</f>
        <v xml:space="preserve"> </v>
      </c>
      <c r="M49" s="66"/>
      <c r="N49" s="66"/>
      <c r="O49" s="62"/>
      <c r="P49" s="63" t="str">
        <f>IF(N49=0," ",(VLOOKUP(N49,PROTOKOL!$A$1:$E$28,2))*O49)</f>
        <v xml:space="preserve"> </v>
      </c>
      <c r="Q49" s="64" t="str">
        <f t="shared" si="21"/>
        <v xml:space="preserve"> </v>
      </c>
      <c r="R49" s="65" t="str">
        <f>IF(N49=0," ",VLOOKUP(N49,PROTOKOL!$A:$E,5,))</f>
        <v xml:space="preserve"> </v>
      </c>
      <c r="S49" s="82" t="str">
        <f t="shared" si="65"/>
        <v xml:space="preserve"> </v>
      </c>
      <c r="T49" s="65">
        <f t="shared" si="66"/>
        <v>0</v>
      </c>
      <c r="U49" s="82" t="str">
        <f t="shared" si="67"/>
        <v xml:space="preserve"> </v>
      </c>
      <c r="V49" s="117"/>
      <c r="W49" s="207">
        <v>9</v>
      </c>
      <c r="X49" s="226"/>
      <c r="Y49" s="61" t="str">
        <f>IF(AA49=0," ",VLOOKUP(AA49,PROTOKOL!$A:$F,6))</f>
        <v xml:space="preserve"> </v>
      </c>
      <c r="Z49" s="62"/>
      <c r="AA49" s="62"/>
      <c r="AB49" s="62"/>
      <c r="AC49" s="63" t="str">
        <f>IF(AA49=0," ",(VLOOKUP(AA49,PROTOKOL!$A$1:$E$28,2))*AB49)</f>
        <v xml:space="preserve"> </v>
      </c>
      <c r="AD49" s="64" t="str">
        <f t="shared" si="22"/>
        <v xml:space="preserve"> </v>
      </c>
      <c r="AE49" s="65" t="str">
        <f>IF(AA49=0," ",VLOOKUP(AA49,PROTOKOL!$A:$E,5,))</f>
        <v xml:space="preserve"> </v>
      </c>
      <c r="AF49" s="65"/>
      <c r="AG49" s="82" t="str">
        <f t="shared" si="68"/>
        <v xml:space="preserve"> </v>
      </c>
      <c r="AH49" s="61" t="str">
        <f>IF(AJ49=0," ",VLOOKUP(AJ49,PROTOKOL!$A:$F,6))</f>
        <v xml:space="preserve"> </v>
      </c>
      <c r="AI49" s="66"/>
      <c r="AJ49" s="66"/>
      <c r="AK49" s="62"/>
      <c r="AL49" s="63" t="str">
        <f>IF(AJ49=0," ",(VLOOKUP(AJ49,PROTOKOL!$A$1:$E$28,2))*AK49)</f>
        <v xml:space="preserve"> </v>
      </c>
      <c r="AM49" s="64" t="str">
        <f t="shared" si="23"/>
        <v xml:space="preserve"> </v>
      </c>
      <c r="AN49" s="65" t="str">
        <f>IF(AJ49=0," ",VLOOKUP(AJ49,PROTOKOL!$A:$E,5,))</f>
        <v xml:space="preserve"> </v>
      </c>
      <c r="AO49" s="82" t="str">
        <f t="shared" si="69"/>
        <v xml:space="preserve"> </v>
      </c>
      <c r="AP49" s="65">
        <f t="shared" si="70"/>
        <v>0</v>
      </c>
      <c r="AQ49" s="82" t="str">
        <f t="shared" si="71"/>
        <v xml:space="preserve"> </v>
      </c>
      <c r="AR49" s="117"/>
      <c r="AS49" s="207">
        <v>9</v>
      </c>
      <c r="AT49" s="226"/>
      <c r="AU49" s="61" t="str">
        <f>IF(AW49=0," ",VLOOKUP(AW49,PROTOKOL!$A:$F,6))</f>
        <v xml:space="preserve"> </v>
      </c>
      <c r="AV49" s="62"/>
      <c r="AW49" s="62"/>
      <c r="AX49" s="62"/>
      <c r="AY49" s="63" t="str">
        <f>IF(AW49=0," ",(VLOOKUP(AW49,PROTOKOL!$A$1:$E$28,2))*AX49)</f>
        <v xml:space="preserve"> </v>
      </c>
      <c r="AZ49" s="64" t="str">
        <f t="shared" si="24"/>
        <v xml:space="preserve"> </v>
      </c>
      <c r="BA49" s="65" t="str">
        <f>IF(AW49=0," ",VLOOKUP(AW49,PROTOKOL!$A:$E,5,))</f>
        <v xml:space="preserve"> </v>
      </c>
      <c r="BB49" s="65"/>
      <c r="BC49" s="82" t="str">
        <f t="shared" si="72"/>
        <v xml:space="preserve"> </v>
      </c>
      <c r="BD49" s="61" t="str">
        <f>IF(BF49=0," ",VLOOKUP(BF49,PROTOKOL!$A:$F,6))</f>
        <v xml:space="preserve"> </v>
      </c>
      <c r="BE49" s="66"/>
      <c r="BF49" s="66"/>
      <c r="BG49" s="62"/>
      <c r="BH49" s="63" t="str">
        <f>IF(BF49=0," ",(VLOOKUP(BF49,PROTOKOL!$A$1:$E$28,2))*BG49)</f>
        <v xml:space="preserve"> </v>
      </c>
      <c r="BI49" s="64" t="str">
        <f t="shared" si="25"/>
        <v xml:space="preserve"> </v>
      </c>
      <c r="BJ49" s="65" t="str">
        <f>IF(BF49=0," ",VLOOKUP(BF49,PROTOKOL!$A:$E,5,))</f>
        <v xml:space="preserve"> </v>
      </c>
      <c r="BK49" s="82" t="str">
        <f t="shared" si="73"/>
        <v xml:space="preserve"> </v>
      </c>
      <c r="BL49" s="65">
        <f t="shared" si="74"/>
        <v>0</v>
      </c>
      <c r="BM49" s="82" t="str">
        <f t="shared" si="75"/>
        <v xml:space="preserve"> </v>
      </c>
      <c r="BN49" s="117"/>
      <c r="BO49" s="207">
        <v>9</v>
      </c>
      <c r="BP49" s="226"/>
      <c r="BQ49" s="61" t="str">
        <f>IF(BS49=0," ",VLOOKUP(BS49,PROTOKOL!$A:$F,6))</f>
        <v xml:space="preserve"> </v>
      </c>
      <c r="BR49" s="62"/>
      <c r="BS49" s="62"/>
      <c r="BT49" s="62"/>
      <c r="BU49" s="63" t="str">
        <f>IF(BS49=0," ",(VLOOKUP(BS49,PROTOKOL!$A$1:$E$28,2))*BT49)</f>
        <v xml:space="preserve"> </v>
      </c>
      <c r="BV49" s="64" t="str">
        <f t="shared" si="26"/>
        <v xml:space="preserve"> </v>
      </c>
      <c r="BW49" s="65" t="str">
        <f>IF(BS49=0," ",VLOOKUP(BS49,PROTOKOL!$A:$E,5,))</f>
        <v xml:space="preserve"> </v>
      </c>
      <c r="BX49" s="65"/>
      <c r="BY49" s="82" t="str">
        <f t="shared" si="77"/>
        <v xml:space="preserve"> </v>
      </c>
      <c r="BZ49" s="61" t="str">
        <f>IF(CB49=0," ",VLOOKUP(CB49,PROTOKOL!$A:$F,6))</f>
        <v xml:space="preserve"> </v>
      </c>
      <c r="CA49" s="66"/>
      <c r="CB49" s="66"/>
      <c r="CC49" s="62"/>
      <c r="CD49" s="63" t="str">
        <f>IF(CB49=0," ",(VLOOKUP(CB49,PROTOKOL!$A$1:$E$28,2))*CC49)</f>
        <v xml:space="preserve"> </v>
      </c>
      <c r="CE49" s="64" t="str">
        <f t="shared" si="27"/>
        <v xml:space="preserve"> </v>
      </c>
      <c r="CF49" s="65" t="str">
        <f>IF(CB49=0," ",VLOOKUP(CB49,PROTOKOL!$A:$E,5,))</f>
        <v xml:space="preserve"> </v>
      </c>
      <c r="CG49" s="82" t="str">
        <f t="shared" si="78"/>
        <v xml:space="preserve"> </v>
      </c>
      <c r="CH49" s="65">
        <f t="shared" si="79"/>
        <v>0</v>
      </c>
      <c r="CI49" s="82" t="str">
        <f t="shared" si="80"/>
        <v xml:space="preserve"> </v>
      </c>
      <c r="CJ49" s="117"/>
      <c r="CK49" s="207">
        <v>9</v>
      </c>
      <c r="CL49" s="226"/>
      <c r="CM49" s="61" t="str">
        <f>IF(CO49=0," ",VLOOKUP(CO49,PROTOKOL!$A:$F,6))</f>
        <v xml:space="preserve"> </v>
      </c>
      <c r="CN49" s="62"/>
      <c r="CO49" s="62"/>
      <c r="CP49" s="62"/>
      <c r="CQ49" s="63" t="str">
        <f>IF(CO49=0," ",(VLOOKUP(CO49,PROTOKOL!$A$1:$E$28,2))*CP49)</f>
        <v xml:space="preserve"> </v>
      </c>
      <c r="CR49" s="64" t="str">
        <f t="shared" si="28"/>
        <v xml:space="preserve"> </v>
      </c>
      <c r="CS49" s="65" t="str">
        <f>IF(CO49=0," ",VLOOKUP(CO49,PROTOKOL!$A:$E,5,))</f>
        <v xml:space="preserve"> </v>
      </c>
      <c r="CT49" s="65"/>
      <c r="CU49" s="82" t="str">
        <f t="shared" si="82"/>
        <v xml:space="preserve"> </v>
      </c>
      <c r="CV49" s="61" t="str">
        <f>IF(CX49=0," ",VLOOKUP(CX49,PROTOKOL!$A:$F,6))</f>
        <v xml:space="preserve"> </v>
      </c>
      <c r="CW49" s="66"/>
      <c r="CX49" s="66"/>
      <c r="CY49" s="62"/>
      <c r="CZ49" s="63" t="str">
        <f>IF(CX49=0," ",(VLOOKUP(CX49,PROTOKOL!$A$1:$E$28,2))*CY49)</f>
        <v xml:space="preserve"> </v>
      </c>
      <c r="DA49" s="64" t="str">
        <f t="shared" si="29"/>
        <v xml:space="preserve"> </v>
      </c>
      <c r="DB49" s="65" t="str">
        <f>IF(CX49=0," ",VLOOKUP(CX49,PROTOKOL!$A:$E,5,))</f>
        <v xml:space="preserve"> </v>
      </c>
      <c r="DC49" s="82" t="str">
        <f t="shared" si="83"/>
        <v xml:space="preserve"> </v>
      </c>
      <c r="DD49" s="65">
        <f t="shared" si="84"/>
        <v>0</v>
      </c>
      <c r="DE49" s="82" t="str">
        <f t="shared" si="85"/>
        <v xml:space="preserve"> </v>
      </c>
      <c r="DF49" s="117"/>
      <c r="DG49" s="207">
        <v>9</v>
      </c>
      <c r="DH49" s="226"/>
      <c r="DI49" s="61" t="str">
        <f>IF(DK49=0," ",VLOOKUP(DK49,PROTOKOL!$A:$F,6))</f>
        <v xml:space="preserve"> </v>
      </c>
      <c r="DJ49" s="62"/>
      <c r="DK49" s="62"/>
      <c r="DL49" s="62"/>
      <c r="DM49" s="63" t="str">
        <f>IF(DK49=0," ",(VLOOKUP(DK49,PROTOKOL!$A$1:$E$28,2))*DL49)</f>
        <v xml:space="preserve"> </v>
      </c>
      <c r="DN49" s="64" t="str">
        <f t="shared" si="30"/>
        <v xml:space="preserve"> </v>
      </c>
      <c r="DO49" s="65" t="str">
        <f>IF(DK49=0," ",VLOOKUP(DK49,PROTOKOL!$A:$E,5,))</f>
        <v xml:space="preserve"> </v>
      </c>
      <c r="DP49" s="65"/>
      <c r="DQ49" s="82" t="str">
        <f t="shared" si="87"/>
        <v xml:space="preserve"> </v>
      </c>
      <c r="DR49" s="61" t="str">
        <f>IF(DT49=0," ",VLOOKUP(DT49,PROTOKOL!$A:$F,6))</f>
        <v xml:space="preserve"> </v>
      </c>
      <c r="DS49" s="66"/>
      <c r="DT49" s="66"/>
      <c r="DU49" s="62"/>
      <c r="DV49" s="63" t="str">
        <f>IF(DT49=0," ",(VLOOKUP(DT49,PROTOKOL!$A$1:$E$28,2))*DU49)</f>
        <v xml:space="preserve"> </v>
      </c>
      <c r="DW49" s="64" t="str">
        <f t="shared" si="31"/>
        <v xml:space="preserve"> </v>
      </c>
      <c r="DX49" s="65" t="str">
        <f>IF(DT49=0," ",VLOOKUP(DT49,PROTOKOL!$A:$E,5,))</f>
        <v xml:space="preserve"> </v>
      </c>
      <c r="DY49" s="82" t="str">
        <f t="shared" si="88"/>
        <v xml:space="preserve"> </v>
      </c>
      <c r="DZ49" s="65">
        <f t="shared" si="89"/>
        <v>0</v>
      </c>
      <c r="EA49" s="82" t="str">
        <f t="shared" si="90"/>
        <v xml:space="preserve"> </v>
      </c>
      <c r="EB49" s="117"/>
      <c r="EC49" s="207">
        <v>9</v>
      </c>
      <c r="ED49" s="226"/>
      <c r="EE49" s="61" t="str">
        <f>IF(EG49=0," ",VLOOKUP(EG49,PROTOKOL!$A:$F,6))</f>
        <v xml:space="preserve"> </v>
      </c>
      <c r="EF49" s="62"/>
      <c r="EG49" s="62"/>
      <c r="EH49" s="62"/>
      <c r="EI49" s="63" t="str">
        <f>IF(EG49=0," ",(VLOOKUP(EG49,PROTOKOL!$A$1:$E$28,2))*EH49)</f>
        <v xml:space="preserve"> </v>
      </c>
      <c r="EJ49" s="64" t="str">
        <f t="shared" si="32"/>
        <v xml:space="preserve"> </v>
      </c>
      <c r="EK49" s="65" t="str">
        <f>IF(EG49=0," ",VLOOKUP(EG49,PROTOKOL!$A:$E,5,))</f>
        <v xml:space="preserve"> </v>
      </c>
      <c r="EL49" s="65"/>
      <c r="EM49" s="82" t="str">
        <f t="shared" si="92"/>
        <v xml:space="preserve"> </v>
      </c>
      <c r="EN49" s="61" t="str">
        <f>IF(EP49=0," ",VLOOKUP(EP49,PROTOKOL!$A:$F,6))</f>
        <v xml:space="preserve"> </v>
      </c>
      <c r="EO49" s="66"/>
      <c r="EP49" s="66"/>
      <c r="EQ49" s="62"/>
      <c r="ER49" s="63" t="str">
        <f>IF(EP49=0," ",(VLOOKUP(EP49,PROTOKOL!$A$1:$E$28,2))*EQ49)</f>
        <v xml:space="preserve"> </v>
      </c>
      <c r="ES49" s="64" t="str">
        <f t="shared" si="33"/>
        <v xml:space="preserve"> </v>
      </c>
      <c r="ET49" s="65" t="str">
        <f>IF(EP49=0," ",VLOOKUP(EP49,PROTOKOL!$A:$E,5,))</f>
        <v xml:space="preserve"> </v>
      </c>
      <c r="EU49" s="82" t="str">
        <f t="shared" si="93"/>
        <v xml:space="preserve"> </v>
      </c>
      <c r="EV49" s="65">
        <f t="shared" si="94"/>
        <v>0</v>
      </c>
      <c r="EW49" s="82" t="str">
        <f t="shared" si="95"/>
        <v xml:space="preserve"> </v>
      </c>
      <c r="EX49" s="117"/>
      <c r="EY49" s="207">
        <v>9</v>
      </c>
      <c r="EZ49" s="226"/>
      <c r="FA49" s="61" t="str">
        <f>IF(FC49=0," ",VLOOKUP(FC49,PROTOKOL!$A:$F,6))</f>
        <v xml:space="preserve"> </v>
      </c>
      <c r="FB49" s="62"/>
      <c r="FC49" s="62"/>
      <c r="FD49" s="62"/>
      <c r="FE49" s="63" t="str">
        <f>IF(FC49=0," ",(VLOOKUP(FC49,PROTOKOL!$A$1:$E$28,2))*FD49)</f>
        <v xml:space="preserve"> </v>
      </c>
      <c r="FF49" s="64" t="str">
        <f t="shared" si="34"/>
        <v xml:space="preserve"> </v>
      </c>
      <c r="FG49" s="65" t="str">
        <f>IF(FC49=0," ",VLOOKUP(FC49,PROTOKOL!$A:$E,5,))</f>
        <v xml:space="preserve"> </v>
      </c>
      <c r="FH49" s="65"/>
      <c r="FI49" s="82" t="str">
        <f t="shared" si="97"/>
        <v xml:space="preserve"> </v>
      </c>
      <c r="FJ49" s="61" t="str">
        <f>IF(FL49=0," ",VLOOKUP(FL49,PROTOKOL!$A:$F,6))</f>
        <v xml:space="preserve"> </v>
      </c>
      <c r="FK49" s="66"/>
      <c r="FL49" s="66"/>
      <c r="FM49" s="62"/>
      <c r="FN49" s="63" t="str">
        <f>IF(FL49=0," ",(VLOOKUP(FL49,PROTOKOL!$A$1:$E$28,2))*FM49)</f>
        <v xml:space="preserve"> </v>
      </c>
      <c r="FO49" s="64" t="str">
        <f t="shared" si="35"/>
        <v xml:space="preserve"> </v>
      </c>
      <c r="FP49" s="65" t="str">
        <f>IF(FL49=0," ",VLOOKUP(FL49,PROTOKOL!$A:$E,5,))</f>
        <v xml:space="preserve"> </v>
      </c>
      <c r="FQ49" s="82" t="str">
        <f t="shared" si="98"/>
        <v xml:space="preserve"> </v>
      </c>
      <c r="FR49" s="65">
        <f t="shared" si="99"/>
        <v>0</v>
      </c>
      <c r="FS49" s="82" t="str">
        <f t="shared" si="100"/>
        <v xml:space="preserve"> </v>
      </c>
      <c r="FT49" s="117"/>
      <c r="FU49" s="207">
        <v>9</v>
      </c>
      <c r="FV49" s="226"/>
      <c r="FW49" s="61" t="str">
        <f>IF(FY49=0," ",VLOOKUP(FY49,PROTOKOL!$A:$F,6))</f>
        <v xml:space="preserve"> </v>
      </c>
      <c r="FX49" s="62"/>
      <c r="FY49" s="62"/>
      <c r="FZ49" s="62"/>
      <c r="GA49" s="63" t="str">
        <f>IF(FY49=0," ",(VLOOKUP(FY49,PROTOKOL!$A$1:$E$28,2))*FZ49)</f>
        <v xml:space="preserve"> </v>
      </c>
      <c r="GB49" s="64" t="str">
        <f t="shared" si="36"/>
        <v xml:space="preserve"> </v>
      </c>
      <c r="GC49" s="65" t="str">
        <f>IF(FY49=0," ",VLOOKUP(FY49,PROTOKOL!$A:$E,5,))</f>
        <v xml:space="preserve"> </v>
      </c>
      <c r="GD49" s="65"/>
      <c r="GE49" s="82" t="str">
        <f t="shared" si="102"/>
        <v xml:space="preserve"> </v>
      </c>
      <c r="GF49" s="61" t="str">
        <f>IF(GH49=0," ",VLOOKUP(GH49,PROTOKOL!$A:$F,6))</f>
        <v xml:space="preserve"> </v>
      </c>
      <c r="GG49" s="66"/>
      <c r="GH49" s="66"/>
      <c r="GI49" s="62"/>
      <c r="GJ49" s="63" t="str">
        <f>IF(GH49=0," ",(VLOOKUP(GH49,PROTOKOL!$A$1:$E$28,2))*GI49)</f>
        <v xml:space="preserve"> </v>
      </c>
      <c r="GK49" s="64" t="str">
        <f t="shared" si="37"/>
        <v xml:space="preserve"> </v>
      </c>
      <c r="GL49" s="65" t="str">
        <f>IF(GH49=0," ",VLOOKUP(GH49,PROTOKOL!$A:$E,5,))</f>
        <v xml:space="preserve"> </v>
      </c>
      <c r="GM49" s="82" t="str">
        <f t="shared" si="103"/>
        <v xml:space="preserve"> </v>
      </c>
      <c r="GN49" s="65">
        <f t="shared" si="104"/>
        <v>0</v>
      </c>
      <c r="GO49" s="82" t="str">
        <f t="shared" si="105"/>
        <v xml:space="preserve"> </v>
      </c>
      <c r="GP49" s="117"/>
      <c r="GQ49" s="207">
        <v>9</v>
      </c>
      <c r="GR49" s="226"/>
      <c r="GS49" s="61" t="str">
        <f>IF(GU49=0," ",VLOOKUP(GU49,PROTOKOL!$A:$F,6))</f>
        <v xml:space="preserve"> </v>
      </c>
      <c r="GT49" s="62"/>
      <c r="GU49" s="62"/>
      <c r="GV49" s="62"/>
      <c r="GW49" s="63" t="str">
        <f>IF(GU49=0," ",(VLOOKUP(GU49,PROTOKOL!$A$1:$E$28,2))*GV49)</f>
        <v xml:space="preserve"> </v>
      </c>
      <c r="GX49" s="64" t="str">
        <f t="shared" si="38"/>
        <v xml:space="preserve"> </v>
      </c>
      <c r="GY49" s="65" t="str">
        <f>IF(GU49=0," ",VLOOKUP(GU49,PROTOKOL!$A:$E,5,))</f>
        <v xml:space="preserve"> </v>
      </c>
      <c r="GZ49" s="65"/>
      <c r="HA49" s="82" t="str">
        <f t="shared" si="107"/>
        <v xml:space="preserve"> </v>
      </c>
      <c r="HB49" s="61" t="str">
        <f>IF(HD49=0," ",VLOOKUP(HD49,PROTOKOL!$A:$F,6))</f>
        <v xml:space="preserve"> </v>
      </c>
      <c r="HC49" s="66"/>
      <c r="HD49" s="66"/>
      <c r="HE49" s="62"/>
      <c r="HF49" s="63" t="str">
        <f>IF(HD49=0," ",(VLOOKUP(HD49,PROTOKOL!$A$1:$E$28,2))*HE49)</f>
        <v xml:space="preserve"> </v>
      </c>
      <c r="HG49" s="64" t="str">
        <f t="shared" si="39"/>
        <v xml:space="preserve"> </v>
      </c>
      <c r="HH49" s="65" t="str">
        <f>IF(HD49=0," ",VLOOKUP(HD49,PROTOKOL!$A:$E,5,))</f>
        <v xml:space="preserve"> </v>
      </c>
      <c r="HI49" s="82" t="str">
        <f t="shared" si="108"/>
        <v xml:space="preserve"> </v>
      </c>
      <c r="HJ49" s="65">
        <f t="shared" si="109"/>
        <v>0</v>
      </c>
      <c r="HK49" s="82" t="str">
        <f t="shared" si="110"/>
        <v xml:space="preserve"> </v>
      </c>
      <c r="HL49" s="117"/>
      <c r="HM49" s="207">
        <v>9</v>
      </c>
      <c r="HN49" s="226"/>
      <c r="HO49" s="61" t="str">
        <f>IF(HQ49=0," ",VLOOKUP(HQ49,PROTOKOL!$A:$F,6))</f>
        <v xml:space="preserve"> </v>
      </c>
      <c r="HP49" s="62"/>
      <c r="HQ49" s="62"/>
      <c r="HR49" s="62"/>
      <c r="HS49" s="63" t="str">
        <f>IF(HQ49=0," ",(VLOOKUP(HQ49,PROTOKOL!$A$1:$E$28,2))*HR49)</f>
        <v xml:space="preserve"> </v>
      </c>
      <c r="HT49" s="64" t="str">
        <f t="shared" si="40"/>
        <v xml:space="preserve"> </v>
      </c>
      <c r="HU49" s="65" t="str">
        <f>IF(HQ49=0," ",VLOOKUP(HQ49,PROTOKOL!$A:$E,5,))</f>
        <v xml:space="preserve"> </v>
      </c>
      <c r="HV49" s="65"/>
      <c r="HW49" s="82" t="str">
        <f t="shared" si="112"/>
        <v xml:space="preserve"> </v>
      </c>
      <c r="HX49" s="61" t="str">
        <f>IF(HZ49=0," ",VLOOKUP(HZ49,PROTOKOL!$A:$F,6))</f>
        <v xml:space="preserve"> </v>
      </c>
      <c r="HY49" s="66"/>
      <c r="HZ49" s="66"/>
      <c r="IA49" s="62"/>
      <c r="IB49" s="63" t="str">
        <f>IF(HZ49=0," ",(VLOOKUP(HZ49,PROTOKOL!$A$1:$E$28,2))*IA49)</f>
        <v xml:space="preserve"> </v>
      </c>
      <c r="IC49" s="64" t="str">
        <f t="shared" si="41"/>
        <v xml:space="preserve"> </v>
      </c>
      <c r="ID49" s="65" t="str">
        <f>IF(HZ49=0," ",VLOOKUP(HZ49,PROTOKOL!$A:$E,5,))</f>
        <v xml:space="preserve"> </v>
      </c>
      <c r="IE49" s="82" t="str">
        <f t="shared" si="113"/>
        <v xml:space="preserve"> </v>
      </c>
      <c r="IF49" s="65">
        <f t="shared" si="114"/>
        <v>0</v>
      </c>
      <c r="IG49" s="82" t="str">
        <f t="shared" si="115"/>
        <v xml:space="preserve"> </v>
      </c>
      <c r="IH49" s="117"/>
      <c r="II49" s="207">
        <v>9</v>
      </c>
      <c r="IJ49" s="226"/>
      <c r="IK49" s="61" t="str">
        <f>IF(IM49=0," ",VLOOKUP(IM49,PROTOKOL!$A:$F,6))</f>
        <v xml:space="preserve"> </v>
      </c>
      <c r="IL49" s="62"/>
      <c r="IM49" s="62"/>
      <c r="IN49" s="62"/>
      <c r="IO49" s="63" t="str">
        <f>IF(IM49=0," ",(VLOOKUP(IM49,PROTOKOL!$A$1:$E$28,2))*IN49)</f>
        <v xml:space="preserve"> </v>
      </c>
      <c r="IP49" s="64" t="str">
        <f t="shared" si="42"/>
        <v xml:space="preserve"> </v>
      </c>
      <c r="IQ49" s="65" t="str">
        <f>IF(IM49=0," ",VLOOKUP(IM49,PROTOKOL!$A:$E,5,))</f>
        <v xml:space="preserve"> </v>
      </c>
      <c r="IR49" s="65"/>
      <c r="IS49" s="82" t="str">
        <f t="shared" si="117"/>
        <v xml:space="preserve"> </v>
      </c>
      <c r="IT49" s="61" t="str">
        <f>IF(IV49=0," ",VLOOKUP(IV49,PROTOKOL!$A:$F,6))</f>
        <v xml:space="preserve"> </v>
      </c>
      <c r="IU49" s="66"/>
      <c r="IV49" s="66"/>
      <c r="IW49" s="62"/>
      <c r="IX49" s="63" t="str">
        <f>IF(IV49=0," ",(VLOOKUP(IV49,PROTOKOL!$A$1:$E$28,2))*IW49)</f>
        <v xml:space="preserve"> </v>
      </c>
      <c r="IY49" s="64" t="str">
        <f t="shared" si="43"/>
        <v xml:space="preserve"> </v>
      </c>
      <c r="IZ49" s="65" t="str">
        <f>IF(IV49=0," ",VLOOKUP(IV49,PROTOKOL!$A:$E,5,))</f>
        <v xml:space="preserve"> </v>
      </c>
      <c r="JA49" s="82" t="str">
        <f t="shared" si="118"/>
        <v xml:space="preserve"> </v>
      </c>
      <c r="JB49" s="65">
        <f t="shared" si="119"/>
        <v>0</v>
      </c>
      <c r="JC49" s="82" t="str">
        <f t="shared" si="120"/>
        <v xml:space="preserve"> </v>
      </c>
      <c r="JD49" s="117"/>
      <c r="JE49" s="207">
        <v>9</v>
      </c>
      <c r="JF49" s="226"/>
      <c r="JG49" s="61" t="str">
        <f>IF(JI49=0," ",VLOOKUP(JI49,PROTOKOL!$A:$F,6))</f>
        <v xml:space="preserve"> </v>
      </c>
      <c r="JH49" s="62"/>
      <c r="JI49" s="62"/>
      <c r="JJ49" s="62"/>
      <c r="JK49" s="63" t="str">
        <f>IF(JI49=0," ",(VLOOKUP(JI49,PROTOKOL!$A$1:$E$28,2))*JJ49)</f>
        <v xml:space="preserve"> </v>
      </c>
      <c r="JL49" s="64" t="str">
        <f t="shared" si="44"/>
        <v xml:space="preserve"> </v>
      </c>
      <c r="JM49" s="65" t="str">
        <f>IF(JI49=0," ",VLOOKUP(JI49,PROTOKOL!$A:$E,5,))</f>
        <v xml:space="preserve"> </v>
      </c>
      <c r="JN49" s="65"/>
      <c r="JO49" s="82" t="str">
        <f t="shared" si="122"/>
        <v xml:space="preserve"> </v>
      </c>
      <c r="JP49" s="61" t="str">
        <f>IF(JR49=0," ",VLOOKUP(JR49,PROTOKOL!$A:$F,6))</f>
        <v xml:space="preserve"> </v>
      </c>
      <c r="JQ49" s="66"/>
      <c r="JR49" s="66"/>
      <c r="JS49" s="62"/>
      <c r="JT49" s="63" t="str">
        <f>IF(JR49=0," ",(VLOOKUP(JR49,PROTOKOL!$A$1:$E$28,2))*JS49)</f>
        <v xml:space="preserve"> </v>
      </c>
      <c r="JU49" s="64" t="str">
        <f t="shared" si="45"/>
        <v xml:space="preserve"> </v>
      </c>
      <c r="JV49" s="65" t="str">
        <f>IF(JR49=0," ",VLOOKUP(JR49,PROTOKOL!$A:$E,5,))</f>
        <v xml:space="preserve"> </v>
      </c>
      <c r="JW49" s="82" t="str">
        <f t="shared" si="123"/>
        <v xml:space="preserve"> </v>
      </c>
      <c r="JX49" s="65">
        <f t="shared" si="124"/>
        <v>0</v>
      </c>
      <c r="JY49" s="82" t="str">
        <f t="shared" si="125"/>
        <v xml:space="preserve"> </v>
      </c>
      <c r="JZ49" s="117"/>
      <c r="KA49" s="207">
        <v>9</v>
      </c>
      <c r="KB49" s="226"/>
      <c r="KC49" s="61" t="str">
        <f>IF(KE49=0," ",VLOOKUP(KE49,PROTOKOL!$A:$F,6))</f>
        <v xml:space="preserve"> </v>
      </c>
      <c r="KD49" s="62"/>
      <c r="KE49" s="62"/>
      <c r="KF49" s="62"/>
      <c r="KG49" s="63" t="str">
        <f>IF(KE49=0," ",(VLOOKUP(KE49,PROTOKOL!$A$1:$E$28,2))*KF49)</f>
        <v xml:space="preserve"> </v>
      </c>
      <c r="KH49" s="64" t="str">
        <f t="shared" si="46"/>
        <v xml:space="preserve"> </v>
      </c>
      <c r="KI49" s="65" t="str">
        <f>IF(KE49=0," ",VLOOKUP(KE49,PROTOKOL!$A:$E,5,))</f>
        <v xml:space="preserve"> </v>
      </c>
      <c r="KJ49" s="65"/>
      <c r="KK49" s="82" t="str">
        <f t="shared" si="127"/>
        <v xml:space="preserve"> </v>
      </c>
      <c r="KL49" s="61" t="str">
        <f>IF(KN49=0," ",VLOOKUP(KN49,PROTOKOL!$A:$F,6))</f>
        <v xml:space="preserve"> </v>
      </c>
      <c r="KM49" s="66"/>
      <c r="KN49" s="66"/>
      <c r="KO49" s="62"/>
      <c r="KP49" s="63" t="str">
        <f>IF(KN49=0," ",(VLOOKUP(KN49,PROTOKOL!$A$1:$E$28,2))*KO49)</f>
        <v xml:space="preserve"> </v>
      </c>
      <c r="KQ49" s="64" t="str">
        <f t="shared" si="47"/>
        <v xml:space="preserve"> </v>
      </c>
      <c r="KR49" s="65" t="str">
        <f>IF(KN49=0," ",VLOOKUP(KN49,PROTOKOL!$A:$E,5,))</f>
        <v xml:space="preserve"> </v>
      </c>
      <c r="KS49" s="82" t="str">
        <f t="shared" si="128"/>
        <v xml:space="preserve"> </v>
      </c>
      <c r="KT49" s="65">
        <f t="shared" si="129"/>
        <v>0</v>
      </c>
      <c r="KU49" s="82" t="str">
        <f t="shared" si="130"/>
        <v xml:space="preserve"> </v>
      </c>
      <c r="KV49" s="117"/>
      <c r="KW49" s="207">
        <v>9</v>
      </c>
      <c r="KX49" s="226"/>
      <c r="KY49" s="61" t="str">
        <f>IF(LA49=0," ",VLOOKUP(LA49,PROTOKOL!$A:$F,6))</f>
        <v xml:space="preserve"> </v>
      </c>
      <c r="KZ49" s="62"/>
      <c r="LA49" s="62"/>
      <c r="LB49" s="62"/>
      <c r="LC49" s="63" t="str">
        <f>IF(LA49=0," ",(VLOOKUP(LA49,PROTOKOL!$A$1:$E$28,2))*LB49)</f>
        <v xml:space="preserve"> </v>
      </c>
      <c r="LD49" s="64" t="str">
        <f t="shared" si="48"/>
        <v xml:space="preserve"> </v>
      </c>
      <c r="LE49" s="65" t="str">
        <f>IF(LA49=0," ",VLOOKUP(LA49,PROTOKOL!$A:$E,5,))</f>
        <v xml:space="preserve"> </v>
      </c>
      <c r="LF49" s="65"/>
      <c r="LG49" s="82" t="str">
        <f t="shared" si="132"/>
        <v xml:space="preserve"> </v>
      </c>
      <c r="LH49" s="61" t="str">
        <f>IF(LJ49=0," ",VLOOKUP(LJ49,PROTOKOL!$A:$F,6))</f>
        <v xml:space="preserve"> </v>
      </c>
      <c r="LI49" s="66"/>
      <c r="LJ49" s="66"/>
      <c r="LK49" s="62"/>
      <c r="LL49" s="63" t="str">
        <f>IF(LJ49=0," ",(VLOOKUP(LJ49,PROTOKOL!$A$1:$E$28,2))*LK49)</f>
        <v xml:space="preserve"> </v>
      </c>
      <c r="LM49" s="64" t="str">
        <f t="shared" si="49"/>
        <v xml:space="preserve"> </v>
      </c>
      <c r="LN49" s="65" t="str">
        <f>IF(LJ49=0," ",VLOOKUP(LJ49,PROTOKOL!$A:$E,5,))</f>
        <v xml:space="preserve"> </v>
      </c>
      <c r="LO49" s="82" t="str">
        <f t="shared" si="133"/>
        <v xml:space="preserve"> </v>
      </c>
      <c r="LP49" s="65">
        <f t="shared" si="134"/>
        <v>0</v>
      </c>
      <c r="LQ49" s="82" t="str">
        <f t="shared" si="135"/>
        <v xml:space="preserve"> </v>
      </c>
      <c r="LR49" s="117"/>
      <c r="LS49" s="207">
        <v>9</v>
      </c>
      <c r="LT49" s="226"/>
      <c r="LU49" s="61" t="str">
        <f>IF(LW49=0," ",VLOOKUP(LW49,PROTOKOL!$A:$F,6))</f>
        <v xml:space="preserve"> </v>
      </c>
      <c r="LV49" s="62"/>
      <c r="LW49" s="62"/>
      <c r="LX49" s="62"/>
      <c r="LY49" s="63" t="str">
        <f>IF(LW49=0," ",(VLOOKUP(LW49,PROTOKOL!$A$1:$E$28,2))*LX49)</f>
        <v xml:space="preserve"> </v>
      </c>
      <c r="LZ49" s="64" t="str">
        <f t="shared" si="50"/>
        <v xml:space="preserve"> </v>
      </c>
      <c r="MA49" s="65" t="str">
        <f>IF(LW49=0," ",VLOOKUP(LW49,PROTOKOL!$A:$E,5,))</f>
        <v xml:space="preserve"> </v>
      </c>
      <c r="MB49" s="65"/>
      <c r="MC49" s="82" t="str">
        <f t="shared" si="137"/>
        <v xml:space="preserve"> </v>
      </c>
      <c r="MD49" s="61" t="str">
        <f>IF(MF49=0," ",VLOOKUP(MF49,PROTOKOL!$A:$F,6))</f>
        <v xml:space="preserve"> </v>
      </c>
      <c r="ME49" s="66"/>
      <c r="MF49" s="66"/>
      <c r="MG49" s="62"/>
      <c r="MH49" s="63" t="str">
        <f>IF(MF49=0," ",(VLOOKUP(MF49,PROTOKOL!$A$1:$E$28,2))*MG49)</f>
        <v xml:space="preserve"> </v>
      </c>
      <c r="MI49" s="64" t="str">
        <f t="shared" si="51"/>
        <v xml:space="preserve"> </v>
      </c>
      <c r="MJ49" s="65" t="str">
        <f>IF(MF49=0," ",VLOOKUP(MF49,PROTOKOL!$A:$E,5,))</f>
        <v xml:space="preserve"> </v>
      </c>
      <c r="MK49" s="82" t="str">
        <f t="shared" si="138"/>
        <v xml:space="preserve"> </v>
      </c>
      <c r="ML49" s="65">
        <f t="shared" si="139"/>
        <v>0</v>
      </c>
      <c r="MM49" s="82" t="str">
        <f t="shared" si="140"/>
        <v xml:space="preserve"> </v>
      </c>
      <c r="MN49" s="117"/>
      <c r="MO49" s="207">
        <v>9</v>
      </c>
      <c r="MP49" s="226"/>
      <c r="MQ49" s="61" t="str">
        <f>IF(MS49=0," ",VLOOKUP(MS49,PROTOKOL!$A:$F,6))</f>
        <v xml:space="preserve"> </v>
      </c>
      <c r="MR49" s="62"/>
      <c r="MS49" s="62"/>
      <c r="MT49" s="62"/>
      <c r="MU49" s="63" t="str">
        <f>IF(MS49=0," ",(VLOOKUP(MS49,PROTOKOL!$A$1:$E$28,2))*MT49)</f>
        <v xml:space="preserve"> </v>
      </c>
      <c r="MV49" s="64" t="str">
        <f t="shared" si="52"/>
        <v xml:space="preserve"> </v>
      </c>
      <c r="MW49" s="65" t="str">
        <f>IF(MS49=0," ",VLOOKUP(MS49,PROTOKOL!$A:$E,5,))</f>
        <v xml:space="preserve"> </v>
      </c>
      <c r="MX49" s="65"/>
      <c r="MY49" s="82" t="str">
        <f t="shared" si="142"/>
        <v xml:space="preserve"> </v>
      </c>
      <c r="MZ49" s="61" t="str">
        <f>IF(NB49=0," ",VLOOKUP(NB49,PROTOKOL!$A:$F,6))</f>
        <v xml:space="preserve"> </v>
      </c>
      <c r="NA49" s="66"/>
      <c r="NB49" s="66"/>
      <c r="NC49" s="62"/>
      <c r="ND49" s="63" t="str">
        <f>IF(NB49=0," ",(VLOOKUP(NB49,PROTOKOL!$A$1:$E$28,2))*NC49)</f>
        <v xml:space="preserve"> </v>
      </c>
      <c r="NE49" s="64" t="str">
        <f t="shared" si="53"/>
        <v xml:space="preserve"> </v>
      </c>
      <c r="NF49" s="65" t="str">
        <f>IF(NB49=0," ",VLOOKUP(NB49,PROTOKOL!$A:$E,5,))</f>
        <v xml:space="preserve"> </v>
      </c>
      <c r="NG49" s="82" t="str">
        <f t="shared" si="143"/>
        <v xml:space="preserve"> </v>
      </c>
      <c r="NH49" s="65">
        <f t="shared" si="144"/>
        <v>0</v>
      </c>
      <c r="NI49" s="82" t="str">
        <f t="shared" si="145"/>
        <v xml:space="preserve"> </v>
      </c>
      <c r="NJ49" s="117"/>
      <c r="NK49" s="207">
        <v>9</v>
      </c>
      <c r="NL49" s="226"/>
      <c r="NM49" s="61" t="str">
        <f>IF(NO49=0," ",VLOOKUP(NO49,PROTOKOL!$A:$F,6))</f>
        <v xml:space="preserve"> </v>
      </c>
      <c r="NN49" s="62"/>
      <c r="NO49" s="62"/>
      <c r="NP49" s="62"/>
      <c r="NQ49" s="63" t="str">
        <f>IF(NO49=0," ",(VLOOKUP(NO49,PROTOKOL!$A$1:$E$28,2))*NP49)</f>
        <v xml:space="preserve"> </v>
      </c>
      <c r="NR49" s="64" t="str">
        <f t="shared" si="54"/>
        <v xml:space="preserve"> </v>
      </c>
      <c r="NS49" s="65" t="str">
        <f>IF(NO49=0," ",VLOOKUP(NO49,PROTOKOL!$A:$E,5,))</f>
        <v xml:space="preserve"> </v>
      </c>
      <c r="NT49" s="65"/>
      <c r="NU49" s="82" t="str">
        <f t="shared" si="147"/>
        <v xml:space="preserve"> </v>
      </c>
      <c r="NV49" s="61" t="str">
        <f>IF(NX49=0," ",VLOOKUP(NX49,PROTOKOL!$A:$F,6))</f>
        <v xml:space="preserve"> </v>
      </c>
      <c r="NW49" s="66"/>
      <c r="NX49" s="66"/>
      <c r="NY49" s="62"/>
      <c r="NZ49" s="63" t="str">
        <f>IF(NX49=0," ",(VLOOKUP(NX49,PROTOKOL!$A$1:$E$28,2))*NY49)</f>
        <v xml:space="preserve"> </v>
      </c>
      <c r="OA49" s="64" t="str">
        <f t="shared" si="55"/>
        <v xml:space="preserve"> </v>
      </c>
      <c r="OB49" s="65" t="str">
        <f>IF(NX49=0," ",VLOOKUP(NX49,PROTOKOL!$A:$E,5,))</f>
        <v xml:space="preserve"> </v>
      </c>
      <c r="OC49" s="82" t="str">
        <f t="shared" si="148"/>
        <v xml:space="preserve"> </v>
      </c>
      <c r="OD49" s="65">
        <f t="shared" si="149"/>
        <v>0</v>
      </c>
      <c r="OE49" s="82" t="str">
        <f t="shared" si="150"/>
        <v xml:space="preserve"> </v>
      </c>
      <c r="OF49" s="117"/>
      <c r="OG49" s="207">
        <v>9</v>
      </c>
      <c r="OH49" s="226"/>
      <c r="OI49" s="61" t="str">
        <f>IF(OK49=0," ",VLOOKUP(OK49,PROTOKOL!$A:$F,6))</f>
        <v xml:space="preserve"> </v>
      </c>
      <c r="OJ49" s="62"/>
      <c r="OK49" s="62"/>
      <c r="OL49" s="62"/>
      <c r="OM49" s="63" t="str">
        <f>IF(OK49=0," ",(VLOOKUP(OK49,PROTOKOL!$A$1:$E$28,2))*OL49)</f>
        <v xml:space="preserve"> </v>
      </c>
      <c r="ON49" s="64" t="str">
        <f t="shared" si="56"/>
        <v xml:space="preserve"> </v>
      </c>
      <c r="OO49" s="65" t="str">
        <f>IF(OK49=0," ",VLOOKUP(OK49,PROTOKOL!$A:$E,5,))</f>
        <v xml:space="preserve"> </v>
      </c>
      <c r="OP49" s="65"/>
      <c r="OQ49" s="82" t="str">
        <f t="shared" si="152"/>
        <v xml:space="preserve"> </v>
      </c>
      <c r="OR49" s="61" t="str">
        <f>IF(OT49=0," ",VLOOKUP(OT49,PROTOKOL!$A:$F,6))</f>
        <v xml:space="preserve"> </v>
      </c>
      <c r="OS49" s="66"/>
      <c r="OT49" s="66"/>
      <c r="OU49" s="62"/>
      <c r="OV49" s="63" t="str">
        <f>IF(OT49=0," ",(VLOOKUP(OT49,PROTOKOL!$A$1:$E$28,2))*OU49)</f>
        <v xml:space="preserve"> </v>
      </c>
      <c r="OW49" s="64" t="str">
        <f t="shared" si="57"/>
        <v xml:space="preserve"> </v>
      </c>
      <c r="OX49" s="65" t="str">
        <f>IF(OT49=0," ",VLOOKUP(OT49,PROTOKOL!$A:$E,5,))</f>
        <v xml:space="preserve"> </v>
      </c>
      <c r="OY49" s="82" t="str">
        <f t="shared" si="153"/>
        <v xml:space="preserve"> </v>
      </c>
      <c r="OZ49" s="65">
        <f t="shared" si="154"/>
        <v>0</v>
      </c>
      <c r="PA49" s="82" t="str">
        <f t="shared" si="155"/>
        <v xml:space="preserve"> </v>
      </c>
      <c r="PB49" s="117"/>
      <c r="PC49" s="207">
        <v>9</v>
      </c>
      <c r="PD49" s="226"/>
      <c r="PE49" s="61" t="str">
        <f>IF(PG49=0," ",VLOOKUP(PG49,PROTOKOL!$A:$F,6))</f>
        <v xml:space="preserve"> </v>
      </c>
      <c r="PF49" s="62"/>
      <c r="PG49" s="62"/>
      <c r="PH49" s="62"/>
      <c r="PI49" s="63" t="str">
        <f>IF(PG49=0," ",(VLOOKUP(PG49,PROTOKOL!$A$1:$E$28,2))*PH49)</f>
        <v xml:space="preserve"> </v>
      </c>
      <c r="PJ49" s="64" t="str">
        <f t="shared" si="58"/>
        <v xml:space="preserve"> </v>
      </c>
      <c r="PK49" s="65" t="str">
        <f>IF(PG49=0," ",VLOOKUP(PG49,PROTOKOL!$A:$E,5,))</f>
        <v xml:space="preserve"> </v>
      </c>
      <c r="PL49" s="65"/>
      <c r="PM49" s="82" t="str">
        <f t="shared" si="157"/>
        <v xml:space="preserve"> </v>
      </c>
      <c r="PN49" s="61" t="str">
        <f>IF(PP49=0," ",VLOOKUP(PP49,PROTOKOL!$A:$F,6))</f>
        <v xml:space="preserve"> </v>
      </c>
      <c r="PO49" s="66"/>
      <c r="PP49" s="66"/>
      <c r="PQ49" s="62"/>
      <c r="PR49" s="63" t="str">
        <f>IF(PP49=0," ",(VLOOKUP(PP49,PROTOKOL!$A$1:$E$28,2))*PQ49)</f>
        <v xml:space="preserve"> </v>
      </c>
      <c r="PS49" s="64" t="str">
        <f t="shared" si="59"/>
        <v xml:space="preserve"> </v>
      </c>
      <c r="PT49" s="65" t="str">
        <f>IF(PP49=0," ",VLOOKUP(PP49,PROTOKOL!$A:$E,5,))</f>
        <v xml:space="preserve"> </v>
      </c>
      <c r="PU49" s="82" t="str">
        <f t="shared" si="158"/>
        <v xml:space="preserve"> </v>
      </c>
      <c r="PV49" s="65">
        <f t="shared" si="159"/>
        <v>0</v>
      </c>
      <c r="PW49" s="82" t="str">
        <f t="shared" si="160"/>
        <v xml:space="preserve"> </v>
      </c>
      <c r="PX49" s="117"/>
      <c r="PY49" s="207">
        <v>9</v>
      </c>
      <c r="PZ49" s="226"/>
      <c r="QA49" s="61" t="str">
        <f>IF(QC49=0," ",VLOOKUP(QC49,PROTOKOL!$A:$F,6))</f>
        <v xml:space="preserve"> </v>
      </c>
      <c r="QB49" s="62"/>
      <c r="QC49" s="62"/>
      <c r="QD49" s="62"/>
      <c r="QE49" s="63" t="str">
        <f>IF(QC49=0," ",(VLOOKUP(QC49,PROTOKOL!$A$1:$E$28,2))*QD49)</f>
        <v xml:space="preserve"> </v>
      </c>
      <c r="QF49" s="64" t="str">
        <f t="shared" si="60"/>
        <v xml:space="preserve"> </v>
      </c>
      <c r="QG49" s="65" t="str">
        <f>IF(QC49=0," ",VLOOKUP(QC49,PROTOKOL!$A:$E,5,))</f>
        <v xml:space="preserve"> </v>
      </c>
      <c r="QH49" s="65"/>
      <c r="QI49" s="82" t="str">
        <f t="shared" si="162"/>
        <v xml:space="preserve"> </v>
      </c>
      <c r="QJ49" s="61" t="str">
        <f>IF(QL49=0," ",VLOOKUP(QL49,PROTOKOL!$A:$F,6))</f>
        <v xml:space="preserve"> </v>
      </c>
      <c r="QK49" s="66"/>
      <c r="QL49" s="66"/>
      <c r="QM49" s="62"/>
      <c r="QN49" s="63" t="str">
        <f>IF(QL49=0," ",(VLOOKUP(QL49,PROTOKOL!$A$1:$E$28,2))*QM49)</f>
        <v xml:space="preserve"> </v>
      </c>
      <c r="QO49" s="64" t="str">
        <f t="shared" si="61"/>
        <v xml:space="preserve"> </v>
      </c>
      <c r="QP49" s="65" t="str">
        <f>IF(QL49=0," ",VLOOKUP(QL49,PROTOKOL!$A:$E,5,))</f>
        <v xml:space="preserve"> </v>
      </c>
      <c r="QQ49" s="82" t="str">
        <f t="shared" si="163"/>
        <v xml:space="preserve"> </v>
      </c>
      <c r="QR49" s="65">
        <f t="shared" si="164"/>
        <v>0</v>
      </c>
      <c r="QS49" s="82" t="str">
        <f t="shared" si="165"/>
        <v xml:space="preserve"> </v>
      </c>
      <c r="QT49" s="117"/>
      <c r="QU49" s="207">
        <v>9</v>
      </c>
      <c r="QV49" s="226"/>
      <c r="QW49" s="61" t="str">
        <f>IF(QY49=0," ",VLOOKUP(QY49,PROTOKOL!$A:$F,6))</f>
        <v xml:space="preserve"> </v>
      </c>
      <c r="QX49" s="62"/>
      <c r="QY49" s="62"/>
      <c r="QZ49" s="62"/>
      <c r="RA49" s="63" t="str">
        <f>IF(QY49=0," ",(VLOOKUP(QY49,PROTOKOL!$A$1:$E$28,2))*QZ49)</f>
        <v xml:space="preserve"> </v>
      </c>
      <c r="RB49" s="64" t="str">
        <f t="shared" si="62"/>
        <v xml:space="preserve"> </v>
      </c>
      <c r="RC49" s="65" t="str">
        <f>IF(QY49=0," ",VLOOKUP(QY49,PROTOKOL!$A:$E,5,))</f>
        <v xml:space="preserve"> </v>
      </c>
      <c r="RD49" s="65"/>
      <c r="RE49" s="82" t="str">
        <f t="shared" si="167"/>
        <v xml:space="preserve"> </v>
      </c>
      <c r="RF49" s="61" t="str">
        <f>IF(RH49=0," ",VLOOKUP(RH49,PROTOKOL!$A:$F,6))</f>
        <v xml:space="preserve"> </v>
      </c>
      <c r="RG49" s="66"/>
      <c r="RH49" s="66"/>
      <c r="RI49" s="62"/>
      <c r="RJ49" s="63" t="str">
        <f>IF(RH49=0," ",(VLOOKUP(RH49,PROTOKOL!$A$1:$E$28,2))*RI49)</f>
        <v xml:space="preserve"> </v>
      </c>
      <c r="RK49" s="64" t="str">
        <f t="shared" si="63"/>
        <v xml:space="preserve"> </v>
      </c>
      <c r="RL49" s="65" t="str">
        <f>IF(RH49=0," ",VLOOKUP(RH49,PROTOKOL!$A:$E,5,))</f>
        <v xml:space="preserve"> </v>
      </c>
      <c r="RM49" s="82" t="str">
        <f t="shared" si="168"/>
        <v xml:space="preserve"> </v>
      </c>
      <c r="RN49" s="65">
        <f t="shared" si="169"/>
        <v>0</v>
      </c>
      <c r="RO49" s="82" t="str">
        <f t="shared" si="170"/>
        <v xml:space="preserve"> </v>
      </c>
      <c r="RP49" s="117"/>
    </row>
    <row r="50" spans="1:484" ht="14.4" thickBot="1">
      <c r="A50" s="207">
        <v>10</v>
      </c>
      <c r="B50" s="225">
        <v>10</v>
      </c>
      <c r="C50" s="61" t="str">
        <f>IF(E50=0," ",VLOOKUP(E50,PROTOKOL!$A:$F,6))</f>
        <v xml:space="preserve"> </v>
      </c>
      <c r="D50" s="62"/>
      <c r="E50" s="62"/>
      <c r="F50" s="62"/>
      <c r="G50" s="63" t="str">
        <f>IF(E50=0," ",(VLOOKUP(E50,PROTOKOL!$A$1:$E$28,2))*F50)</f>
        <v xml:space="preserve"> </v>
      </c>
      <c r="H50" s="64" t="str">
        <f t="shared" si="20"/>
        <v xml:space="preserve"> </v>
      </c>
      <c r="I50" s="65" t="str">
        <f>IF(E50=0," ",VLOOKUP(E50,PROTOKOL!$A:$E,5,))</f>
        <v xml:space="preserve"> </v>
      </c>
      <c r="J50" s="65"/>
      <c r="K50" s="82" t="str">
        <f t="shared" si="64"/>
        <v xml:space="preserve"> </v>
      </c>
      <c r="L50" s="61" t="str">
        <f>IF(N50=0," ",VLOOKUP(N50,PROTOKOL!$A:$F,6))</f>
        <v xml:space="preserve"> </v>
      </c>
      <c r="M50" s="66"/>
      <c r="N50" s="66"/>
      <c r="O50" s="62"/>
      <c r="P50" s="63" t="str">
        <f>IF(N50=0," ",(VLOOKUP(N50,PROTOKOL!$A$1:$E$28,2))*O50)</f>
        <v xml:space="preserve"> </v>
      </c>
      <c r="Q50" s="64" t="str">
        <f t="shared" si="21"/>
        <v xml:space="preserve"> </v>
      </c>
      <c r="R50" s="65" t="str">
        <f>IF(N50=0," ",VLOOKUP(N50,PROTOKOL!$A:$E,5,))</f>
        <v xml:space="preserve"> </v>
      </c>
      <c r="S50" s="82" t="str">
        <f t="shared" si="65"/>
        <v xml:space="preserve"> </v>
      </c>
      <c r="T50" s="65">
        <f t="shared" si="66"/>
        <v>0</v>
      </c>
      <c r="U50" s="82" t="str">
        <f t="shared" si="67"/>
        <v xml:space="preserve"> </v>
      </c>
      <c r="V50" s="117"/>
      <c r="W50" s="207">
        <v>10</v>
      </c>
      <c r="X50" s="225">
        <v>10</v>
      </c>
      <c r="Y50" s="61" t="str">
        <f>IF(AA50=0," ",VLOOKUP(AA50,PROTOKOL!$A:$F,6))</f>
        <v xml:space="preserve"> </v>
      </c>
      <c r="Z50" s="62"/>
      <c r="AA50" s="62"/>
      <c r="AB50" s="62"/>
      <c r="AC50" s="63" t="str">
        <f>IF(AA50=0," ",(VLOOKUP(AA50,PROTOKOL!$A$1:$E$28,2))*AB50)</f>
        <v xml:space="preserve"> </v>
      </c>
      <c r="AD50" s="64" t="str">
        <f t="shared" si="22"/>
        <v xml:space="preserve"> </v>
      </c>
      <c r="AE50" s="65" t="str">
        <f>IF(AA50=0," ",VLOOKUP(AA50,PROTOKOL!$A:$E,5,))</f>
        <v xml:space="preserve"> </v>
      </c>
      <c r="AF50" s="65"/>
      <c r="AG50" s="82" t="str">
        <f t="shared" si="68"/>
        <v xml:space="preserve"> </v>
      </c>
      <c r="AH50" s="61" t="str">
        <f>IF(AJ50=0," ",VLOOKUP(AJ50,PROTOKOL!$A:$F,6))</f>
        <v xml:space="preserve"> </v>
      </c>
      <c r="AI50" s="66"/>
      <c r="AJ50" s="66"/>
      <c r="AK50" s="62"/>
      <c r="AL50" s="63" t="str">
        <f>IF(AJ50=0," ",(VLOOKUP(AJ50,PROTOKOL!$A$1:$E$28,2))*AK50)</f>
        <v xml:space="preserve"> </v>
      </c>
      <c r="AM50" s="64" t="str">
        <f t="shared" si="23"/>
        <v xml:space="preserve"> </v>
      </c>
      <c r="AN50" s="65" t="str">
        <f>IF(AJ50=0," ",VLOOKUP(AJ50,PROTOKOL!$A:$E,5,))</f>
        <v xml:space="preserve"> </v>
      </c>
      <c r="AO50" s="82" t="str">
        <f t="shared" si="69"/>
        <v xml:space="preserve"> </v>
      </c>
      <c r="AP50" s="65">
        <f t="shared" si="70"/>
        <v>0</v>
      </c>
      <c r="AQ50" s="82" t="str">
        <f t="shared" si="71"/>
        <v xml:space="preserve"> </v>
      </c>
      <c r="AR50" s="117"/>
      <c r="AS50" s="207">
        <v>10</v>
      </c>
      <c r="AT50" s="225">
        <v>10</v>
      </c>
      <c r="AU50" s="61" t="str">
        <f>IF(AW50=0," ",VLOOKUP(AW50,PROTOKOL!$A:$F,6))</f>
        <v xml:space="preserve"> </v>
      </c>
      <c r="AV50" s="62"/>
      <c r="AW50" s="62"/>
      <c r="AX50" s="62"/>
      <c r="AY50" s="63" t="str">
        <f>IF(AW50=0," ",(VLOOKUP(AW50,PROTOKOL!$A$1:$E$28,2))*AX50)</f>
        <v xml:space="preserve"> </v>
      </c>
      <c r="AZ50" s="64" t="str">
        <f t="shared" si="24"/>
        <v xml:space="preserve"> </v>
      </c>
      <c r="BA50" s="65" t="str">
        <f>IF(AW50=0," ",VLOOKUP(AW50,PROTOKOL!$A:$E,5,))</f>
        <v xml:space="preserve"> </v>
      </c>
      <c r="BB50" s="65"/>
      <c r="BC50" s="82" t="str">
        <f t="shared" si="72"/>
        <v xml:space="preserve"> </v>
      </c>
      <c r="BD50" s="61" t="str">
        <f>IF(BF50=0," ",VLOOKUP(BF50,PROTOKOL!$A:$F,6))</f>
        <v xml:space="preserve"> </v>
      </c>
      <c r="BE50" s="66"/>
      <c r="BF50" s="66"/>
      <c r="BG50" s="62"/>
      <c r="BH50" s="63" t="str">
        <f>IF(BF50=0," ",(VLOOKUP(BF50,PROTOKOL!$A$1:$E$28,2))*BG50)</f>
        <v xml:space="preserve"> </v>
      </c>
      <c r="BI50" s="64" t="str">
        <f t="shared" si="25"/>
        <v xml:space="preserve"> </v>
      </c>
      <c r="BJ50" s="65" t="str">
        <f>IF(BF50=0," ",VLOOKUP(BF50,PROTOKOL!$A:$E,5,))</f>
        <v xml:space="preserve"> </v>
      </c>
      <c r="BK50" s="82" t="str">
        <f t="shared" si="73"/>
        <v xml:space="preserve"> </v>
      </c>
      <c r="BL50" s="65">
        <f t="shared" si="74"/>
        <v>0</v>
      </c>
      <c r="BM50" s="82" t="str">
        <f t="shared" si="75"/>
        <v xml:space="preserve"> </v>
      </c>
      <c r="BN50" s="117"/>
      <c r="BO50" s="207">
        <v>10</v>
      </c>
      <c r="BP50" s="225">
        <v>10</v>
      </c>
      <c r="BQ50" s="61" t="str">
        <f>IF(BS50=0," ",VLOOKUP(BS50,PROTOKOL!$A:$F,6))</f>
        <v xml:space="preserve"> </v>
      </c>
      <c r="BR50" s="62"/>
      <c r="BS50" s="62"/>
      <c r="BT50" s="62"/>
      <c r="BU50" s="63" t="str">
        <f>IF(BS50=0," ",(VLOOKUP(BS50,PROTOKOL!$A$1:$E$28,2))*BT50)</f>
        <v xml:space="preserve"> </v>
      </c>
      <c r="BV50" s="64" t="str">
        <f t="shared" si="26"/>
        <v xml:space="preserve"> </v>
      </c>
      <c r="BW50" s="65" t="str">
        <f>IF(BS50=0," ",VLOOKUP(BS50,PROTOKOL!$A:$E,5,))</f>
        <v xml:space="preserve"> </v>
      </c>
      <c r="BX50" s="65"/>
      <c r="BY50" s="82" t="str">
        <f t="shared" si="77"/>
        <v xml:space="preserve"> </v>
      </c>
      <c r="BZ50" s="61" t="str">
        <f>IF(CB50=0," ",VLOOKUP(CB50,PROTOKOL!$A:$F,6))</f>
        <v xml:space="preserve"> </v>
      </c>
      <c r="CA50" s="66"/>
      <c r="CB50" s="66"/>
      <c r="CC50" s="62"/>
      <c r="CD50" s="63" t="str">
        <f>IF(CB50=0," ",(VLOOKUP(CB50,PROTOKOL!$A$1:$E$28,2))*CC50)</f>
        <v xml:space="preserve"> </v>
      </c>
      <c r="CE50" s="64" t="str">
        <f t="shared" si="27"/>
        <v xml:space="preserve"> </v>
      </c>
      <c r="CF50" s="65" t="str">
        <f>IF(CB50=0," ",VLOOKUP(CB50,PROTOKOL!$A:$E,5,))</f>
        <v xml:space="preserve"> </v>
      </c>
      <c r="CG50" s="82" t="str">
        <f t="shared" si="78"/>
        <v xml:space="preserve"> </v>
      </c>
      <c r="CH50" s="65">
        <f t="shared" si="79"/>
        <v>0</v>
      </c>
      <c r="CI50" s="82" t="str">
        <f t="shared" si="80"/>
        <v xml:space="preserve"> </v>
      </c>
      <c r="CJ50" s="117"/>
      <c r="CK50" s="207">
        <v>10</v>
      </c>
      <c r="CL50" s="225">
        <v>10</v>
      </c>
      <c r="CM50" s="61" t="str">
        <f>IF(CO50=0," ",VLOOKUP(CO50,PROTOKOL!$A:$F,6))</f>
        <v xml:space="preserve"> </v>
      </c>
      <c r="CN50" s="62"/>
      <c r="CO50" s="62"/>
      <c r="CP50" s="62"/>
      <c r="CQ50" s="63" t="str">
        <f>IF(CO50=0," ",(VLOOKUP(CO50,PROTOKOL!$A$1:$E$28,2))*CP50)</f>
        <v xml:space="preserve"> </v>
      </c>
      <c r="CR50" s="64" t="str">
        <f t="shared" si="28"/>
        <v xml:space="preserve"> </v>
      </c>
      <c r="CS50" s="65" t="str">
        <f>IF(CO50=0," ",VLOOKUP(CO50,PROTOKOL!$A:$E,5,))</f>
        <v xml:space="preserve"> </v>
      </c>
      <c r="CT50" s="65"/>
      <c r="CU50" s="82" t="str">
        <f t="shared" si="82"/>
        <v xml:space="preserve"> </v>
      </c>
      <c r="CV50" s="61" t="str">
        <f>IF(CX50=0," ",VLOOKUP(CX50,PROTOKOL!$A:$F,6))</f>
        <v xml:space="preserve"> </v>
      </c>
      <c r="CW50" s="66"/>
      <c r="CX50" s="66"/>
      <c r="CY50" s="62"/>
      <c r="CZ50" s="63" t="str">
        <f>IF(CX50=0," ",(VLOOKUP(CX50,PROTOKOL!$A$1:$E$28,2))*CY50)</f>
        <v xml:space="preserve"> </v>
      </c>
      <c r="DA50" s="64" t="str">
        <f t="shared" si="29"/>
        <v xml:space="preserve"> </v>
      </c>
      <c r="DB50" s="65" t="str">
        <f>IF(CX50=0," ",VLOOKUP(CX50,PROTOKOL!$A:$E,5,))</f>
        <v xml:space="preserve"> </v>
      </c>
      <c r="DC50" s="82" t="str">
        <f t="shared" si="83"/>
        <v xml:space="preserve"> </v>
      </c>
      <c r="DD50" s="65">
        <f t="shared" si="84"/>
        <v>0</v>
      </c>
      <c r="DE50" s="82" t="str">
        <f t="shared" si="85"/>
        <v xml:space="preserve"> </v>
      </c>
      <c r="DF50" s="117"/>
      <c r="DG50" s="207">
        <v>10</v>
      </c>
      <c r="DH50" s="225">
        <v>10</v>
      </c>
      <c r="DI50" s="61" t="str">
        <f>IF(DK50=0," ",VLOOKUP(DK50,PROTOKOL!$A:$F,6))</f>
        <v xml:space="preserve"> </v>
      </c>
      <c r="DJ50" s="62"/>
      <c r="DK50" s="62"/>
      <c r="DL50" s="62"/>
      <c r="DM50" s="63" t="str">
        <f>IF(DK50=0," ",(VLOOKUP(DK50,PROTOKOL!$A$1:$E$28,2))*DL50)</f>
        <v xml:space="preserve"> </v>
      </c>
      <c r="DN50" s="64" t="str">
        <f t="shared" si="30"/>
        <v xml:space="preserve"> </v>
      </c>
      <c r="DO50" s="65" t="str">
        <f>IF(DK50=0," ",VLOOKUP(DK50,PROTOKOL!$A:$E,5,))</f>
        <v xml:space="preserve"> </v>
      </c>
      <c r="DP50" s="65"/>
      <c r="DQ50" s="82" t="str">
        <f t="shared" si="87"/>
        <v xml:space="preserve"> </v>
      </c>
      <c r="DR50" s="61" t="str">
        <f>IF(DT50=0," ",VLOOKUP(DT50,PROTOKOL!$A:$F,6))</f>
        <v xml:space="preserve"> </v>
      </c>
      <c r="DS50" s="66"/>
      <c r="DT50" s="66"/>
      <c r="DU50" s="62"/>
      <c r="DV50" s="63" t="str">
        <f>IF(DT50=0," ",(VLOOKUP(DT50,PROTOKOL!$A$1:$E$28,2))*DU50)</f>
        <v xml:space="preserve"> </v>
      </c>
      <c r="DW50" s="64" t="str">
        <f t="shared" si="31"/>
        <v xml:space="preserve"> </v>
      </c>
      <c r="DX50" s="65" t="str">
        <f>IF(DT50=0," ",VLOOKUP(DT50,PROTOKOL!$A:$E,5,))</f>
        <v xml:space="preserve"> </v>
      </c>
      <c r="DY50" s="82" t="str">
        <f t="shared" si="88"/>
        <v xml:space="preserve"> </v>
      </c>
      <c r="DZ50" s="65">
        <f t="shared" si="89"/>
        <v>0</v>
      </c>
      <c r="EA50" s="82" t="str">
        <f t="shared" si="90"/>
        <v xml:space="preserve"> </v>
      </c>
      <c r="EB50" s="117"/>
      <c r="EC50" s="207">
        <v>10</v>
      </c>
      <c r="ED50" s="225">
        <v>10</v>
      </c>
      <c r="EE50" s="61" t="str">
        <f>IF(EG50=0," ",VLOOKUP(EG50,PROTOKOL!$A:$F,6))</f>
        <v xml:space="preserve"> </v>
      </c>
      <c r="EF50" s="62"/>
      <c r="EG50" s="62"/>
      <c r="EH50" s="62"/>
      <c r="EI50" s="63" t="str">
        <f>IF(EG50=0," ",(VLOOKUP(EG50,PROTOKOL!$A$1:$E$28,2))*EH50)</f>
        <v xml:space="preserve"> </v>
      </c>
      <c r="EJ50" s="64" t="str">
        <f t="shared" si="32"/>
        <v xml:space="preserve"> </v>
      </c>
      <c r="EK50" s="65" t="str">
        <f>IF(EG50=0," ",VLOOKUP(EG50,PROTOKOL!$A:$E,5,))</f>
        <v xml:space="preserve"> </v>
      </c>
      <c r="EL50" s="65"/>
      <c r="EM50" s="82" t="str">
        <f t="shared" si="92"/>
        <v xml:space="preserve"> </v>
      </c>
      <c r="EN50" s="61" t="str">
        <f>IF(EP50=0," ",VLOOKUP(EP50,PROTOKOL!$A:$F,6))</f>
        <v xml:space="preserve"> </v>
      </c>
      <c r="EO50" s="66"/>
      <c r="EP50" s="66"/>
      <c r="EQ50" s="62"/>
      <c r="ER50" s="63" t="str">
        <f>IF(EP50=0," ",(VLOOKUP(EP50,PROTOKOL!$A$1:$E$28,2))*EQ50)</f>
        <v xml:space="preserve"> </v>
      </c>
      <c r="ES50" s="64" t="str">
        <f t="shared" si="33"/>
        <v xml:space="preserve"> </v>
      </c>
      <c r="ET50" s="65" t="str">
        <f>IF(EP50=0," ",VLOOKUP(EP50,PROTOKOL!$A:$E,5,))</f>
        <v xml:space="preserve"> </v>
      </c>
      <c r="EU50" s="82" t="str">
        <f t="shared" si="93"/>
        <v xml:space="preserve"> </v>
      </c>
      <c r="EV50" s="65">
        <f t="shared" si="94"/>
        <v>0</v>
      </c>
      <c r="EW50" s="82" t="str">
        <f t="shared" si="95"/>
        <v xml:space="preserve"> </v>
      </c>
      <c r="EX50" s="117"/>
      <c r="EY50" s="207">
        <v>10</v>
      </c>
      <c r="EZ50" s="225">
        <v>10</v>
      </c>
      <c r="FA50" s="61" t="str">
        <f>IF(FC50=0," ",VLOOKUP(FC50,PROTOKOL!$A:$F,6))</f>
        <v xml:space="preserve"> </v>
      </c>
      <c r="FB50" s="62"/>
      <c r="FC50" s="62"/>
      <c r="FD50" s="62"/>
      <c r="FE50" s="63" t="str">
        <f>IF(FC50=0," ",(VLOOKUP(FC50,PROTOKOL!$A$1:$E$28,2))*FD50)</f>
        <v xml:space="preserve"> </v>
      </c>
      <c r="FF50" s="64" t="str">
        <f t="shared" si="34"/>
        <v xml:space="preserve"> </v>
      </c>
      <c r="FG50" s="65" t="str">
        <f>IF(FC50=0," ",VLOOKUP(FC50,PROTOKOL!$A:$E,5,))</f>
        <v xml:space="preserve"> </v>
      </c>
      <c r="FH50" s="65"/>
      <c r="FI50" s="82" t="str">
        <f t="shared" si="97"/>
        <v xml:space="preserve"> </v>
      </c>
      <c r="FJ50" s="61" t="str">
        <f>IF(FL50=0," ",VLOOKUP(FL50,PROTOKOL!$A:$F,6))</f>
        <v xml:space="preserve"> </v>
      </c>
      <c r="FK50" s="66"/>
      <c r="FL50" s="66"/>
      <c r="FM50" s="62"/>
      <c r="FN50" s="63" t="str">
        <f>IF(FL50=0," ",(VLOOKUP(FL50,PROTOKOL!$A$1:$E$28,2))*FM50)</f>
        <v xml:space="preserve"> </v>
      </c>
      <c r="FO50" s="64" t="str">
        <f t="shared" si="35"/>
        <v xml:space="preserve"> </v>
      </c>
      <c r="FP50" s="65" t="str">
        <f>IF(FL50=0," ",VLOOKUP(FL50,PROTOKOL!$A:$E,5,))</f>
        <v xml:space="preserve"> </v>
      </c>
      <c r="FQ50" s="82" t="str">
        <f t="shared" si="98"/>
        <v xml:space="preserve"> </v>
      </c>
      <c r="FR50" s="65">
        <f t="shared" si="99"/>
        <v>0</v>
      </c>
      <c r="FS50" s="82" t="str">
        <f t="shared" si="100"/>
        <v xml:space="preserve"> </v>
      </c>
      <c r="FT50" s="117"/>
      <c r="FU50" s="207">
        <v>10</v>
      </c>
      <c r="FV50" s="225">
        <v>10</v>
      </c>
      <c r="FW50" s="61" t="str">
        <f>IF(FY50=0," ",VLOOKUP(FY50,PROTOKOL!$A:$F,6))</f>
        <v xml:space="preserve"> </v>
      </c>
      <c r="FX50" s="62"/>
      <c r="FY50" s="62"/>
      <c r="FZ50" s="62"/>
      <c r="GA50" s="63" t="str">
        <f>IF(FY50=0," ",(VLOOKUP(FY50,PROTOKOL!$A$1:$E$28,2))*FZ50)</f>
        <v xml:space="preserve"> </v>
      </c>
      <c r="GB50" s="64" t="str">
        <f t="shared" si="36"/>
        <v xml:space="preserve"> </v>
      </c>
      <c r="GC50" s="65" t="str">
        <f>IF(FY50=0," ",VLOOKUP(FY50,PROTOKOL!$A:$E,5,))</f>
        <v xml:space="preserve"> </v>
      </c>
      <c r="GD50" s="65"/>
      <c r="GE50" s="82" t="str">
        <f t="shared" si="102"/>
        <v xml:space="preserve"> </v>
      </c>
      <c r="GF50" s="61" t="str">
        <f>IF(GH50=0," ",VLOOKUP(GH50,PROTOKOL!$A:$F,6))</f>
        <v xml:space="preserve"> </v>
      </c>
      <c r="GG50" s="66"/>
      <c r="GH50" s="66"/>
      <c r="GI50" s="62"/>
      <c r="GJ50" s="63" t="str">
        <f>IF(GH50=0," ",(VLOOKUP(GH50,PROTOKOL!$A$1:$E$28,2))*GI50)</f>
        <v xml:space="preserve"> </v>
      </c>
      <c r="GK50" s="64" t="str">
        <f t="shared" si="37"/>
        <v xml:space="preserve"> </v>
      </c>
      <c r="GL50" s="65" t="str">
        <f>IF(GH50=0," ",VLOOKUP(GH50,PROTOKOL!$A:$E,5,))</f>
        <v xml:space="preserve"> </v>
      </c>
      <c r="GM50" s="82" t="str">
        <f t="shared" si="103"/>
        <v xml:space="preserve"> </v>
      </c>
      <c r="GN50" s="65">
        <f t="shared" si="104"/>
        <v>0</v>
      </c>
      <c r="GO50" s="82" t="str">
        <f t="shared" si="105"/>
        <v xml:space="preserve"> </v>
      </c>
      <c r="GP50" s="117"/>
      <c r="GQ50" s="207">
        <v>10</v>
      </c>
      <c r="GR50" s="225">
        <v>10</v>
      </c>
      <c r="GS50" s="61" t="str">
        <f>IF(GU50=0," ",VLOOKUP(GU50,PROTOKOL!$A:$F,6))</f>
        <v xml:space="preserve"> </v>
      </c>
      <c r="GT50" s="62"/>
      <c r="GU50" s="62"/>
      <c r="GV50" s="62"/>
      <c r="GW50" s="63" t="str">
        <f>IF(GU50=0," ",(VLOOKUP(GU50,PROTOKOL!$A$1:$E$28,2))*GV50)</f>
        <v xml:space="preserve"> </v>
      </c>
      <c r="GX50" s="64" t="str">
        <f t="shared" si="38"/>
        <v xml:space="preserve"> </v>
      </c>
      <c r="GY50" s="65" t="str">
        <f>IF(GU50=0," ",VLOOKUP(GU50,PROTOKOL!$A:$E,5,))</f>
        <v xml:space="preserve"> </v>
      </c>
      <c r="GZ50" s="65"/>
      <c r="HA50" s="82" t="str">
        <f t="shared" si="107"/>
        <v xml:space="preserve"> </v>
      </c>
      <c r="HB50" s="61" t="str">
        <f>IF(HD50=0," ",VLOOKUP(HD50,PROTOKOL!$A:$F,6))</f>
        <v xml:space="preserve"> </v>
      </c>
      <c r="HC50" s="66"/>
      <c r="HD50" s="66"/>
      <c r="HE50" s="62"/>
      <c r="HF50" s="63" t="str">
        <f>IF(HD50=0," ",(VLOOKUP(HD50,PROTOKOL!$A$1:$E$28,2))*HE50)</f>
        <v xml:space="preserve"> </v>
      </c>
      <c r="HG50" s="64" t="str">
        <f t="shared" si="39"/>
        <v xml:space="preserve"> </v>
      </c>
      <c r="HH50" s="65" t="str">
        <f>IF(HD50=0," ",VLOOKUP(HD50,PROTOKOL!$A:$E,5,))</f>
        <v xml:space="preserve"> </v>
      </c>
      <c r="HI50" s="82" t="str">
        <f t="shared" si="108"/>
        <v xml:space="preserve"> </v>
      </c>
      <c r="HJ50" s="65">
        <f t="shared" si="109"/>
        <v>0</v>
      </c>
      <c r="HK50" s="82" t="str">
        <f t="shared" si="110"/>
        <v xml:space="preserve"> </v>
      </c>
      <c r="HL50" s="117"/>
      <c r="HM50" s="207">
        <v>10</v>
      </c>
      <c r="HN50" s="225">
        <v>10</v>
      </c>
      <c r="HO50" s="61" t="str">
        <f>IF(HQ50=0," ",VLOOKUP(HQ50,PROTOKOL!$A:$F,6))</f>
        <v xml:space="preserve"> </v>
      </c>
      <c r="HP50" s="62"/>
      <c r="HQ50" s="62"/>
      <c r="HR50" s="62"/>
      <c r="HS50" s="63" t="str">
        <f>IF(HQ50=0," ",(VLOOKUP(HQ50,PROTOKOL!$A$1:$E$28,2))*HR50)</f>
        <v xml:space="preserve"> </v>
      </c>
      <c r="HT50" s="64" t="str">
        <f t="shared" si="40"/>
        <v xml:space="preserve"> </v>
      </c>
      <c r="HU50" s="65" t="str">
        <f>IF(HQ50=0," ",VLOOKUP(HQ50,PROTOKOL!$A:$E,5,))</f>
        <v xml:space="preserve"> </v>
      </c>
      <c r="HV50" s="65"/>
      <c r="HW50" s="82" t="str">
        <f t="shared" si="112"/>
        <v xml:space="preserve"> </v>
      </c>
      <c r="HX50" s="61" t="str">
        <f>IF(HZ50=0," ",VLOOKUP(HZ50,PROTOKOL!$A:$F,6))</f>
        <v xml:space="preserve"> </v>
      </c>
      <c r="HY50" s="66"/>
      <c r="HZ50" s="66"/>
      <c r="IA50" s="62"/>
      <c r="IB50" s="63" t="str">
        <f>IF(HZ50=0," ",(VLOOKUP(HZ50,PROTOKOL!$A$1:$E$28,2))*IA50)</f>
        <v xml:space="preserve"> </v>
      </c>
      <c r="IC50" s="64" t="str">
        <f t="shared" si="41"/>
        <v xml:space="preserve"> </v>
      </c>
      <c r="ID50" s="65" t="str">
        <f>IF(HZ50=0," ",VLOOKUP(HZ50,PROTOKOL!$A:$E,5,))</f>
        <v xml:space="preserve"> </v>
      </c>
      <c r="IE50" s="82" t="str">
        <f t="shared" si="113"/>
        <v xml:space="preserve"> </v>
      </c>
      <c r="IF50" s="65">
        <f t="shared" si="114"/>
        <v>0</v>
      </c>
      <c r="IG50" s="82" t="str">
        <f t="shared" si="115"/>
        <v xml:space="preserve"> </v>
      </c>
      <c r="IH50" s="117"/>
      <c r="II50" s="207">
        <v>10</v>
      </c>
      <c r="IJ50" s="225">
        <v>10</v>
      </c>
      <c r="IK50" s="61" t="str">
        <f>IF(IM50=0," ",VLOOKUP(IM50,PROTOKOL!$A:$F,6))</f>
        <v xml:space="preserve"> </v>
      </c>
      <c r="IL50" s="62"/>
      <c r="IM50" s="62"/>
      <c r="IN50" s="62"/>
      <c r="IO50" s="63" t="str">
        <f>IF(IM50=0," ",(VLOOKUP(IM50,PROTOKOL!$A$1:$E$28,2))*IN50)</f>
        <v xml:space="preserve"> </v>
      </c>
      <c r="IP50" s="64" t="str">
        <f t="shared" si="42"/>
        <v xml:space="preserve"> </v>
      </c>
      <c r="IQ50" s="65" t="str">
        <f>IF(IM50=0," ",VLOOKUP(IM50,PROTOKOL!$A:$E,5,))</f>
        <v xml:space="preserve"> </v>
      </c>
      <c r="IR50" s="65"/>
      <c r="IS50" s="82" t="str">
        <f t="shared" si="117"/>
        <v xml:space="preserve"> </v>
      </c>
      <c r="IT50" s="61" t="str">
        <f>IF(IV50=0," ",VLOOKUP(IV50,PROTOKOL!$A:$F,6))</f>
        <v xml:space="preserve"> </v>
      </c>
      <c r="IU50" s="66"/>
      <c r="IV50" s="66"/>
      <c r="IW50" s="62"/>
      <c r="IX50" s="63" t="str">
        <f>IF(IV50=0," ",(VLOOKUP(IV50,PROTOKOL!$A$1:$E$28,2))*IW50)</f>
        <v xml:space="preserve"> </v>
      </c>
      <c r="IY50" s="64" t="str">
        <f t="shared" si="43"/>
        <v xml:space="preserve"> </v>
      </c>
      <c r="IZ50" s="65" t="str">
        <f>IF(IV50=0," ",VLOOKUP(IV50,PROTOKOL!$A:$E,5,))</f>
        <v xml:space="preserve"> </v>
      </c>
      <c r="JA50" s="82" t="str">
        <f t="shared" si="118"/>
        <v xml:space="preserve"> </v>
      </c>
      <c r="JB50" s="65">
        <f t="shared" si="119"/>
        <v>0</v>
      </c>
      <c r="JC50" s="82" t="str">
        <f t="shared" si="120"/>
        <v xml:space="preserve"> </v>
      </c>
      <c r="JD50" s="117"/>
      <c r="JE50" s="207">
        <v>10</v>
      </c>
      <c r="JF50" s="225">
        <v>10</v>
      </c>
      <c r="JG50" s="61" t="str">
        <f>IF(JI50=0," ",VLOOKUP(JI50,PROTOKOL!$A:$F,6))</f>
        <v xml:space="preserve"> </v>
      </c>
      <c r="JH50" s="62"/>
      <c r="JI50" s="62"/>
      <c r="JJ50" s="62"/>
      <c r="JK50" s="63" t="str">
        <f>IF(JI50=0," ",(VLOOKUP(JI50,PROTOKOL!$A$1:$E$28,2))*JJ50)</f>
        <v xml:space="preserve"> </v>
      </c>
      <c r="JL50" s="64" t="str">
        <f t="shared" si="44"/>
        <v xml:space="preserve"> </v>
      </c>
      <c r="JM50" s="65" t="str">
        <f>IF(JI50=0," ",VLOOKUP(JI50,PROTOKOL!$A:$E,5,))</f>
        <v xml:space="preserve"> </v>
      </c>
      <c r="JN50" s="65"/>
      <c r="JO50" s="82" t="str">
        <f t="shared" si="122"/>
        <v xml:space="preserve"> </v>
      </c>
      <c r="JP50" s="61" t="str">
        <f>IF(JR50=0," ",VLOOKUP(JR50,PROTOKOL!$A:$F,6))</f>
        <v xml:space="preserve"> </v>
      </c>
      <c r="JQ50" s="66"/>
      <c r="JR50" s="66"/>
      <c r="JS50" s="62"/>
      <c r="JT50" s="63" t="str">
        <f>IF(JR50=0," ",(VLOOKUP(JR50,PROTOKOL!$A$1:$E$28,2))*JS50)</f>
        <v xml:space="preserve"> </v>
      </c>
      <c r="JU50" s="64" t="str">
        <f t="shared" si="45"/>
        <v xml:space="preserve"> </v>
      </c>
      <c r="JV50" s="65" t="str">
        <f>IF(JR50=0," ",VLOOKUP(JR50,PROTOKOL!$A:$E,5,))</f>
        <v xml:space="preserve"> </v>
      </c>
      <c r="JW50" s="82" t="str">
        <f t="shared" si="123"/>
        <v xml:space="preserve"> </v>
      </c>
      <c r="JX50" s="65">
        <f t="shared" si="124"/>
        <v>0</v>
      </c>
      <c r="JY50" s="82" t="str">
        <f t="shared" si="125"/>
        <v xml:space="preserve"> </v>
      </c>
      <c r="JZ50" s="117"/>
      <c r="KA50" s="207">
        <v>10</v>
      </c>
      <c r="KB50" s="225">
        <v>10</v>
      </c>
      <c r="KC50" s="61" t="str">
        <f>IF(KE50=0," ",VLOOKUP(KE50,PROTOKOL!$A:$F,6))</f>
        <v xml:space="preserve"> </v>
      </c>
      <c r="KD50" s="62"/>
      <c r="KE50" s="62"/>
      <c r="KF50" s="62"/>
      <c r="KG50" s="63" t="str">
        <f>IF(KE50=0," ",(VLOOKUP(KE50,PROTOKOL!$A$1:$E$28,2))*KF50)</f>
        <v xml:space="preserve"> </v>
      </c>
      <c r="KH50" s="64" t="str">
        <f t="shared" si="46"/>
        <v xml:space="preserve"> </v>
      </c>
      <c r="KI50" s="65" t="str">
        <f>IF(KE50=0," ",VLOOKUP(KE50,PROTOKOL!$A:$E,5,))</f>
        <v xml:space="preserve"> </v>
      </c>
      <c r="KJ50" s="65"/>
      <c r="KK50" s="82" t="str">
        <f t="shared" si="127"/>
        <v xml:space="preserve"> </v>
      </c>
      <c r="KL50" s="61" t="str">
        <f>IF(KN50=0," ",VLOOKUP(KN50,PROTOKOL!$A:$F,6))</f>
        <v xml:space="preserve"> </v>
      </c>
      <c r="KM50" s="66"/>
      <c r="KN50" s="66"/>
      <c r="KO50" s="62"/>
      <c r="KP50" s="63" t="str">
        <f>IF(KN50=0," ",(VLOOKUP(KN50,PROTOKOL!$A$1:$E$28,2))*KO50)</f>
        <v xml:space="preserve"> </v>
      </c>
      <c r="KQ50" s="64" t="str">
        <f t="shared" si="47"/>
        <v xml:space="preserve"> </v>
      </c>
      <c r="KR50" s="65" t="str">
        <f>IF(KN50=0," ",VLOOKUP(KN50,PROTOKOL!$A:$E,5,))</f>
        <v xml:space="preserve"> </v>
      </c>
      <c r="KS50" s="82" t="str">
        <f t="shared" si="128"/>
        <v xml:space="preserve"> </v>
      </c>
      <c r="KT50" s="65">
        <f t="shared" si="129"/>
        <v>0</v>
      </c>
      <c r="KU50" s="82" t="str">
        <f t="shared" si="130"/>
        <v xml:space="preserve"> </v>
      </c>
      <c r="KV50" s="117"/>
      <c r="KW50" s="207">
        <v>10</v>
      </c>
      <c r="KX50" s="225">
        <v>10</v>
      </c>
      <c r="KY50" s="61" t="str">
        <f>IF(LA50=0," ",VLOOKUP(LA50,PROTOKOL!$A:$F,6))</f>
        <v xml:space="preserve"> </v>
      </c>
      <c r="KZ50" s="62"/>
      <c r="LA50" s="62"/>
      <c r="LB50" s="62"/>
      <c r="LC50" s="63" t="str">
        <f>IF(LA50=0," ",(VLOOKUP(LA50,PROTOKOL!$A$1:$E$28,2))*LB50)</f>
        <v xml:space="preserve"> </v>
      </c>
      <c r="LD50" s="64" t="str">
        <f t="shared" si="48"/>
        <v xml:space="preserve"> </v>
      </c>
      <c r="LE50" s="65" t="str">
        <f>IF(LA50=0," ",VLOOKUP(LA50,PROTOKOL!$A:$E,5,))</f>
        <v xml:space="preserve"> </v>
      </c>
      <c r="LF50" s="65"/>
      <c r="LG50" s="82" t="str">
        <f t="shared" si="132"/>
        <v xml:space="preserve"> </v>
      </c>
      <c r="LH50" s="61" t="str">
        <f>IF(LJ50=0," ",VLOOKUP(LJ50,PROTOKOL!$A:$F,6))</f>
        <v xml:space="preserve"> </v>
      </c>
      <c r="LI50" s="66"/>
      <c r="LJ50" s="66"/>
      <c r="LK50" s="62"/>
      <c r="LL50" s="63" t="str">
        <f>IF(LJ50=0," ",(VLOOKUP(LJ50,PROTOKOL!$A$1:$E$28,2))*LK50)</f>
        <v xml:space="preserve"> </v>
      </c>
      <c r="LM50" s="64" t="str">
        <f t="shared" si="49"/>
        <v xml:space="preserve"> </v>
      </c>
      <c r="LN50" s="65" t="str">
        <f>IF(LJ50=0," ",VLOOKUP(LJ50,PROTOKOL!$A:$E,5,))</f>
        <v xml:space="preserve"> </v>
      </c>
      <c r="LO50" s="82" t="str">
        <f t="shared" si="133"/>
        <v xml:space="preserve"> </v>
      </c>
      <c r="LP50" s="65">
        <f t="shared" si="134"/>
        <v>0</v>
      </c>
      <c r="LQ50" s="82" t="str">
        <f t="shared" si="135"/>
        <v xml:space="preserve"> </v>
      </c>
      <c r="LR50" s="117"/>
      <c r="LS50" s="207">
        <v>10</v>
      </c>
      <c r="LT50" s="225">
        <v>10</v>
      </c>
      <c r="LU50" s="61" t="str">
        <f>IF(LW50=0," ",VLOOKUP(LW50,PROTOKOL!$A:$F,6))</f>
        <v xml:space="preserve"> </v>
      </c>
      <c r="LV50" s="62"/>
      <c r="LW50" s="62"/>
      <c r="LX50" s="62"/>
      <c r="LY50" s="63" t="str">
        <f>IF(LW50=0," ",(VLOOKUP(LW50,PROTOKOL!$A$1:$E$28,2))*LX50)</f>
        <v xml:space="preserve"> </v>
      </c>
      <c r="LZ50" s="64" t="str">
        <f t="shared" si="50"/>
        <v xml:space="preserve"> </v>
      </c>
      <c r="MA50" s="65" t="str">
        <f>IF(LW50=0," ",VLOOKUP(LW50,PROTOKOL!$A:$E,5,))</f>
        <v xml:space="preserve"> </v>
      </c>
      <c r="MB50" s="65"/>
      <c r="MC50" s="82" t="str">
        <f t="shared" si="137"/>
        <v xml:space="preserve"> </v>
      </c>
      <c r="MD50" s="61" t="str">
        <f>IF(MF50=0," ",VLOOKUP(MF50,PROTOKOL!$A:$F,6))</f>
        <v xml:space="preserve"> </v>
      </c>
      <c r="ME50" s="66"/>
      <c r="MF50" s="66"/>
      <c r="MG50" s="62"/>
      <c r="MH50" s="63" t="str">
        <f>IF(MF50=0," ",(VLOOKUP(MF50,PROTOKOL!$A$1:$E$28,2))*MG50)</f>
        <v xml:space="preserve"> </v>
      </c>
      <c r="MI50" s="64" t="str">
        <f t="shared" si="51"/>
        <v xml:space="preserve"> </v>
      </c>
      <c r="MJ50" s="65" t="str">
        <f>IF(MF50=0," ",VLOOKUP(MF50,PROTOKOL!$A:$E,5,))</f>
        <v xml:space="preserve"> </v>
      </c>
      <c r="MK50" s="82" t="str">
        <f t="shared" si="138"/>
        <v xml:space="preserve"> </v>
      </c>
      <c r="ML50" s="65">
        <f t="shared" si="139"/>
        <v>0</v>
      </c>
      <c r="MM50" s="82" t="str">
        <f t="shared" si="140"/>
        <v xml:space="preserve"> </v>
      </c>
      <c r="MN50" s="117"/>
      <c r="MO50" s="207">
        <v>10</v>
      </c>
      <c r="MP50" s="225">
        <v>10</v>
      </c>
      <c r="MQ50" s="61" t="str">
        <f>IF(MS50=0," ",VLOOKUP(MS50,PROTOKOL!$A:$F,6))</f>
        <v xml:space="preserve"> </v>
      </c>
      <c r="MR50" s="62"/>
      <c r="MS50" s="62"/>
      <c r="MT50" s="62"/>
      <c r="MU50" s="63" t="str">
        <f>IF(MS50=0," ",(VLOOKUP(MS50,PROTOKOL!$A$1:$E$28,2))*MT50)</f>
        <v xml:space="preserve"> </v>
      </c>
      <c r="MV50" s="64" t="str">
        <f t="shared" si="52"/>
        <v xml:space="preserve"> </v>
      </c>
      <c r="MW50" s="65" t="str">
        <f>IF(MS50=0," ",VLOOKUP(MS50,PROTOKOL!$A:$E,5,))</f>
        <v xml:space="preserve"> </v>
      </c>
      <c r="MX50" s="65"/>
      <c r="MY50" s="82" t="str">
        <f t="shared" si="142"/>
        <v xml:space="preserve"> </v>
      </c>
      <c r="MZ50" s="61" t="str">
        <f>IF(NB50=0," ",VLOOKUP(NB50,PROTOKOL!$A:$F,6))</f>
        <v xml:space="preserve"> </v>
      </c>
      <c r="NA50" s="66"/>
      <c r="NB50" s="66"/>
      <c r="NC50" s="62"/>
      <c r="ND50" s="63" t="str">
        <f>IF(NB50=0," ",(VLOOKUP(NB50,PROTOKOL!$A$1:$E$28,2))*NC50)</f>
        <v xml:space="preserve"> </v>
      </c>
      <c r="NE50" s="64" t="str">
        <f t="shared" si="53"/>
        <v xml:space="preserve"> </v>
      </c>
      <c r="NF50" s="65" t="str">
        <f>IF(NB50=0," ",VLOOKUP(NB50,PROTOKOL!$A:$E,5,))</f>
        <v xml:space="preserve"> </v>
      </c>
      <c r="NG50" s="82" t="str">
        <f t="shared" si="143"/>
        <v xml:space="preserve"> </v>
      </c>
      <c r="NH50" s="65">
        <f t="shared" si="144"/>
        <v>0</v>
      </c>
      <c r="NI50" s="82" t="str">
        <f t="shared" si="145"/>
        <v xml:space="preserve"> </v>
      </c>
      <c r="NJ50" s="117"/>
      <c r="NK50" s="207">
        <v>10</v>
      </c>
      <c r="NL50" s="225">
        <v>10</v>
      </c>
      <c r="NM50" s="61" t="str">
        <f>IF(NO50=0," ",VLOOKUP(NO50,PROTOKOL!$A:$F,6))</f>
        <v xml:space="preserve"> </v>
      </c>
      <c r="NN50" s="62"/>
      <c r="NO50" s="62"/>
      <c r="NP50" s="62"/>
      <c r="NQ50" s="63" t="str">
        <f>IF(NO50=0," ",(VLOOKUP(NO50,PROTOKOL!$A$1:$E$28,2))*NP50)</f>
        <v xml:space="preserve"> </v>
      </c>
      <c r="NR50" s="64" t="str">
        <f t="shared" si="54"/>
        <v xml:space="preserve"> </v>
      </c>
      <c r="NS50" s="65" t="str">
        <f>IF(NO50=0," ",VLOOKUP(NO50,PROTOKOL!$A:$E,5,))</f>
        <v xml:space="preserve"> </v>
      </c>
      <c r="NT50" s="65"/>
      <c r="NU50" s="82" t="str">
        <f t="shared" si="147"/>
        <v xml:space="preserve"> </v>
      </c>
      <c r="NV50" s="61" t="str">
        <f>IF(NX50=0," ",VLOOKUP(NX50,PROTOKOL!$A:$F,6))</f>
        <v xml:space="preserve"> </v>
      </c>
      <c r="NW50" s="66"/>
      <c r="NX50" s="66"/>
      <c r="NY50" s="62"/>
      <c r="NZ50" s="63" t="str">
        <f>IF(NX50=0," ",(VLOOKUP(NX50,PROTOKOL!$A$1:$E$28,2))*NY50)</f>
        <v xml:space="preserve"> </v>
      </c>
      <c r="OA50" s="64" t="str">
        <f t="shared" si="55"/>
        <v xml:space="preserve"> </v>
      </c>
      <c r="OB50" s="65" t="str">
        <f>IF(NX50=0," ",VLOOKUP(NX50,PROTOKOL!$A:$E,5,))</f>
        <v xml:space="preserve"> </v>
      </c>
      <c r="OC50" s="82" t="str">
        <f t="shared" si="148"/>
        <v xml:space="preserve"> </v>
      </c>
      <c r="OD50" s="65">
        <f t="shared" si="149"/>
        <v>0</v>
      </c>
      <c r="OE50" s="82" t="str">
        <f t="shared" si="150"/>
        <v xml:space="preserve"> </v>
      </c>
      <c r="OF50" s="117"/>
      <c r="OG50" s="207">
        <v>10</v>
      </c>
      <c r="OH50" s="225">
        <v>10</v>
      </c>
      <c r="OI50" s="61" t="str">
        <f>IF(OK50=0," ",VLOOKUP(OK50,PROTOKOL!$A:$F,6))</f>
        <v xml:space="preserve"> </v>
      </c>
      <c r="OJ50" s="62"/>
      <c r="OK50" s="62"/>
      <c r="OL50" s="62"/>
      <c r="OM50" s="63" t="str">
        <f>IF(OK50=0," ",(VLOOKUP(OK50,PROTOKOL!$A$1:$E$28,2))*OL50)</f>
        <v xml:space="preserve"> </v>
      </c>
      <c r="ON50" s="64" t="str">
        <f t="shared" si="56"/>
        <v xml:space="preserve"> </v>
      </c>
      <c r="OO50" s="65" t="str">
        <f>IF(OK50=0," ",VLOOKUP(OK50,PROTOKOL!$A:$E,5,))</f>
        <v xml:space="preserve"> </v>
      </c>
      <c r="OP50" s="65"/>
      <c r="OQ50" s="82" t="str">
        <f t="shared" si="152"/>
        <v xml:space="preserve"> </v>
      </c>
      <c r="OR50" s="61" t="str">
        <f>IF(OT50=0," ",VLOOKUP(OT50,PROTOKOL!$A:$F,6))</f>
        <v xml:space="preserve"> </v>
      </c>
      <c r="OS50" s="66"/>
      <c r="OT50" s="66"/>
      <c r="OU50" s="62"/>
      <c r="OV50" s="63" t="str">
        <f>IF(OT50=0," ",(VLOOKUP(OT50,PROTOKOL!$A$1:$E$28,2))*OU50)</f>
        <v xml:space="preserve"> </v>
      </c>
      <c r="OW50" s="64" t="str">
        <f t="shared" si="57"/>
        <v xml:space="preserve"> </v>
      </c>
      <c r="OX50" s="65" t="str">
        <f>IF(OT50=0," ",VLOOKUP(OT50,PROTOKOL!$A:$E,5,))</f>
        <v xml:space="preserve"> </v>
      </c>
      <c r="OY50" s="82" t="str">
        <f t="shared" si="153"/>
        <v xml:space="preserve"> </v>
      </c>
      <c r="OZ50" s="65">
        <f t="shared" si="154"/>
        <v>0</v>
      </c>
      <c r="PA50" s="82" t="str">
        <f t="shared" si="155"/>
        <v xml:space="preserve"> </v>
      </c>
      <c r="PB50" s="117"/>
      <c r="PC50" s="207">
        <v>10</v>
      </c>
      <c r="PD50" s="225">
        <v>10</v>
      </c>
      <c r="PE50" s="61" t="str">
        <f>IF(PG50=0," ",VLOOKUP(PG50,PROTOKOL!$A:$F,6))</f>
        <v xml:space="preserve"> </v>
      </c>
      <c r="PF50" s="62"/>
      <c r="PG50" s="62"/>
      <c r="PH50" s="62"/>
      <c r="PI50" s="63" t="str">
        <f>IF(PG50=0," ",(VLOOKUP(PG50,PROTOKOL!$A$1:$E$28,2))*PH50)</f>
        <v xml:space="preserve"> </v>
      </c>
      <c r="PJ50" s="64" t="str">
        <f t="shared" si="58"/>
        <v xml:space="preserve"> </v>
      </c>
      <c r="PK50" s="65" t="str">
        <f>IF(PG50=0," ",VLOOKUP(PG50,PROTOKOL!$A:$E,5,))</f>
        <v xml:space="preserve"> </v>
      </c>
      <c r="PL50" s="65"/>
      <c r="PM50" s="82" t="str">
        <f t="shared" si="157"/>
        <v xml:space="preserve"> </v>
      </c>
      <c r="PN50" s="61" t="str">
        <f>IF(PP50=0," ",VLOOKUP(PP50,PROTOKOL!$A:$F,6))</f>
        <v xml:space="preserve"> </v>
      </c>
      <c r="PO50" s="66"/>
      <c r="PP50" s="66"/>
      <c r="PQ50" s="62"/>
      <c r="PR50" s="63" t="str">
        <f>IF(PP50=0," ",(VLOOKUP(PP50,PROTOKOL!$A$1:$E$28,2))*PQ50)</f>
        <v xml:space="preserve"> </v>
      </c>
      <c r="PS50" s="64" t="str">
        <f t="shared" si="59"/>
        <v xml:space="preserve"> </v>
      </c>
      <c r="PT50" s="65" t="str">
        <f>IF(PP50=0," ",VLOOKUP(PP50,PROTOKOL!$A:$E,5,))</f>
        <v xml:space="preserve"> </v>
      </c>
      <c r="PU50" s="82" t="str">
        <f t="shared" si="158"/>
        <v xml:space="preserve"> </v>
      </c>
      <c r="PV50" s="65">
        <f t="shared" si="159"/>
        <v>0</v>
      </c>
      <c r="PW50" s="82" t="str">
        <f t="shared" si="160"/>
        <v xml:space="preserve"> </v>
      </c>
      <c r="PX50" s="117"/>
      <c r="PY50" s="207">
        <v>10</v>
      </c>
      <c r="PZ50" s="225">
        <v>10</v>
      </c>
      <c r="QA50" s="61" t="str">
        <f>IF(QC50=0," ",VLOOKUP(QC50,PROTOKOL!$A:$F,6))</f>
        <v xml:space="preserve"> </v>
      </c>
      <c r="QB50" s="62"/>
      <c r="QC50" s="62"/>
      <c r="QD50" s="62"/>
      <c r="QE50" s="63" t="str">
        <f>IF(QC50=0," ",(VLOOKUP(QC50,PROTOKOL!$A$1:$E$28,2))*QD50)</f>
        <v xml:space="preserve"> </v>
      </c>
      <c r="QF50" s="64" t="str">
        <f t="shared" si="60"/>
        <v xml:space="preserve"> </v>
      </c>
      <c r="QG50" s="65" t="str">
        <f>IF(QC50=0," ",VLOOKUP(QC50,PROTOKOL!$A:$E,5,))</f>
        <v xml:space="preserve"> </v>
      </c>
      <c r="QH50" s="65"/>
      <c r="QI50" s="82" t="str">
        <f t="shared" si="162"/>
        <v xml:space="preserve"> </v>
      </c>
      <c r="QJ50" s="61" t="str">
        <f>IF(QL50=0," ",VLOOKUP(QL50,PROTOKOL!$A:$F,6))</f>
        <v xml:space="preserve"> </v>
      </c>
      <c r="QK50" s="66"/>
      <c r="QL50" s="66"/>
      <c r="QM50" s="62"/>
      <c r="QN50" s="63" t="str">
        <f>IF(QL50=0," ",(VLOOKUP(QL50,PROTOKOL!$A$1:$E$28,2))*QM50)</f>
        <v xml:space="preserve"> </v>
      </c>
      <c r="QO50" s="64" t="str">
        <f t="shared" si="61"/>
        <v xml:space="preserve"> </v>
      </c>
      <c r="QP50" s="65" t="str">
        <f>IF(QL50=0," ",VLOOKUP(QL50,PROTOKOL!$A:$E,5,))</f>
        <v xml:space="preserve"> </v>
      </c>
      <c r="QQ50" s="82" t="str">
        <f t="shared" si="163"/>
        <v xml:space="preserve"> </v>
      </c>
      <c r="QR50" s="65">
        <f t="shared" si="164"/>
        <v>0</v>
      </c>
      <c r="QS50" s="82" t="str">
        <f t="shared" si="165"/>
        <v xml:space="preserve"> </v>
      </c>
      <c r="QT50" s="117"/>
      <c r="QU50" s="207">
        <v>10</v>
      </c>
      <c r="QV50" s="225">
        <v>10</v>
      </c>
      <c r="QW50" s="61" t="str">
        <f>IF(QY50=0," ",VLOOKUP(QY50,PROTOKOL!$A:$F,6))</f>
        <v xml:space="preserve"> </v>
      </c>
      <c r="QX50" s="62"/>
      <c r="QY50" s="62"/>
      <c r="QZ50" s="62"/>
      <c r="RA50" s="63" t="str">
        <f>IF(QY50=0," ",(VLOOKUP(QY50,PROTOKOL!$A$1:$E$28,2))*QZ50)</f>
        <v xml:space="preserve"> </v>
      </c>
      <c r="RB50" s="64" t="str">
        <f t="shared" si="62"/>
        <v xml:space="preserve"> </v>
      </c>
      <c r="RC50" s="65" t="str">
        <f>IF(QY50=0," ",VLOOKUP(QY50,PROTOKOL!$A:$E,5,))</f>
        <v xml:space="preserve"> </v>
      </c>
      <c r="RD50" s="65"/>
      <c r="RE50" s="82" t="str">
        <f t="shared" si="167"/>
        <v xml:space="preserve"> </v>
      </c>
      <c r="RF50" s="61" t="str">
        <f>IF(RH50=0," ",VLOOKUP(RH50,PROTOKOL!$A:$F,6))</f>
        <v xml:space="preserve"> </v>
      </c>
      <c r="RG50" s="66"/>
      <c r="RH50" s="66"/>
      <c r="RI50" s="62"/>
      <c r="RJ50" s="63" t="str">
        <f>IF(RH50=0," ",(VLOOKUP(RH50,PROTOKOL!$A$1:$E$28,2))*RI50)</f>
        <v xml:space="preserve"> </v>
      </c>
      <c r="RK50" s="64" t="str">
        <f t="shared" si="63"/>
        <v xml:space="preserve"> </v>
      </c>
      <c r="RL50" s="65" t="str">
        <f>IF(RH50=0," ",VLOOKUP(RH50,PROTOKOL!$A:$E,5,))</f>
        <v xml:space="preserve"> </v>
      </c>
      <c r="RM50" s="82" t="str">
        <f t="shared" si="168"/>
        <v xml:space="preserve"> </v>
      </c>
      <c r="RN50" s="65">
        <f t="shared" si="169"/>
        <v>0</v>
      </c>
      <c r="RO50" s="82" t="str">
        <f t="shared" si="170"/>
        <v xml:space="preserve"> </v>
      </c>
      <c r="RP50" s="117"/>
    </row>
    <row r="51" spans="1:484" ht="15.6" thickBot="1">
      <c r="A51" s="208">
        <v>10</v>
      </c>
      <c r="B51" s="226"/>
      <c r="C51" s="61" t="str">
        <f>IF(E51=0," ",VLOOKUP(E51,PROTOKOL!$A:$F,6))</f>
        <v xml:space="preserve"> </v>
      </c>
      <c r="D51" s="62"/>
      <c r="E51" s="62"/>
      <c r="F51" s="62"/>
      <c r="G51" s="63" t="str">
        <f>IF(E51=0," ",(VLOOKUP(E51,PROTOKOL!$A$1:$E$28,2))*F51)</f>
        <v xml:space="preserve"> </v>
      </c>
      <c r="H51" s="64" t="str">
        <f t="shared" si="20"/>
        <v xml:space="preserve"> </v>
      </c>
      <c r="I51" s="65" t="str">
        <f>IF(E51=0," ",VLOOKUP(E51,PROTOKOL!$A:$E,5,))</f>
        <v xml:space="preserve"> </v>
      </c>
      <c r="J51" s="65"/>
      <c r="K51" s="82" t="str">
        <f t="shared" si="64"/>
        <v xml:space="preserve"> </v>
      </c>
      <c r="L51" s="61" t="str">
        <f>IF(N51=0," ",VLOOKUP(N51,PROTOKOL!$A:$F,6))</f>
        <v xml:space="preserve"> </v>
      </c>
      <c r="M51" s="66"/>
      <c r="N51" s="66"/>
      <c r="O51" s="62"/>
      <c r="P51" s="63" t="str">
        <f>IF(N51=0," ",(VLOOKUP(N51,PROTOKOL!$A$1:$E$28,2))*O51)</f>
        <v xml:space="preserve"> </v>
      </c>
      <c r="Q51" s="64" t="str">
        <f t="shared" si="21"/>
        <v xml:space="preserve"> </v>
      </c>
      <c r="R51" s="65" t="str">
        <f>IF(N51=0," ",VLOOKUP(N51,PROTOKOL!$A:$E,5,))</f>
        <v xml:space="preserve"> </v>
      </c>
      <c r="S51" s="82" t="str">
        <f t="shared" si="65"/>
        <v xml:space="preserve"> </v>
      </c>
      <c r="T51" s="65">
        <f t="shared" si="66"/>
        <v>0</v>
      </c>
      <c r="U51" s="82" t="str">
        <f t="shared" si="67"/>
        <v xml:space="preserve"> </v>
      </c>
      <c r="V51" s="185" t="str">
        <f>IF(F50+F51+F52=7.5,"ü","û")</f>
        <v>û</v>
      </c>
      <c r="W51" s="207">
        <v>10</v>
      </c>
      <c r="X51" s="226"/>
      <c r="Y51" s="61" t="str">
        <f>IF(AA51=0," ",VLOOKUP(AA51,PROTOKOL!$A:$F,6))</f>
        <v xml:space="preserve"> </v>
      </c>
      <c r="Z51" s="62"/>
      <c r="AA51" s="62"/>
      <c r="AB51" s="62"/>
      <c r="AC51" s="63" t="str">
        <f>IF(AA51=0," ",(VLOOKUP(AA51,PROTOKOL!$A$1:$E$28,2))*AB51)</f>
        <v xml:space="preserve"> </v>
      </c>
      <c r="AD51" s="64" t="str">
        <f t="shared" si="22"/>
        <v xml:space="preserve"> </v>
      </c>
      <c r="AE51" s="65" t="str">
        <f>IF(AA51=0," ",VLOOKUP(AA51,PROTOKOL!$A:$E,5,))</f>
        <v xml:space="preserve"> </v>
      </c>
      <c r="AF51" s="65"/>
      <c r="AG51" s="82" t="str">
        <f t="shared" si="68"/>
        <v xml:space="preserve"> </v>
      </c>
      <c r="AH51" s="61" t="str">
        <f>IF(AJ51=0," ",VLOOKUP(AJ51,PROTOKOL!$A:$F,6))</f>
        <v xml:space="preserve"> </v>
      </c>
      <c r="AI51" s="66"/>
      <c r="AJ51" s="66"/>
      <c r="AK51" s="62"/>
      <c r="AL51" s="63" t="str">
        <f>IF(AJ51=0," ",(VLOOKUP(AJ51,PROTOKOL!$A$1:$E$28,2))*AK51)</f>
        <v xml:space="preserve"> </v>
      </c>
      <c r="AM51" s="64" t="str">
        <f t="shared" si="23"/>
        <v xml:space="preserve"> </v>
      </c>
      <c r="AN51" s="65" t="str">
        <f>IF(AJ51=0," ",VLOOKUP(AJ51,PROTOKOL!$A:$E,5,))</f>
        <v xml:space="preserve"> </v>
      </c>
      <c r="AO51" s="82" t="str">
        <f t="shared" si="69"/>
        <v xml:space="preserve"> </v>
      </c>
      <c r="AP51" s="65">
        <f t="shared" si="70"/>
        <v>0</v>
      </c>
      <c r="AQ51" s="82" t="str">
        <f t="shared" si="71"/>
        <v xml:space="preserve"> </v>
      </c>
      <c r="AR51" s="185" t="str">
        <f>IF(AB50+AB51+AB52=7.5,"ü","û")</f>
        <v>û</v>
      </c>
      <c r="AS51" s="207">
        <v>10</v>
      </c>
      <c r="AT51" s="226"/>
      <c r="AU51" s="61" t="str">
        <f>IF(AW51=0," ",VLOOKUP(AW51,PROTOKOL!$A:$F,6))</f>
        <v xml:space="preserve"> </v>
      </c>
      <c r="AV51" s="62"/>
      <c r="AW51" s="62"/>
      <c r="AX51" s="62"/>
      <c r="AY51" s="63" t="str">
        <f>IF(AW51=0," ",(VLOOKUP(AW51,PROTOKOL!$A$1:$E$28,2))*AX51)</f>
        <v xml:space="preserve"> </v>
      </c>
      <c r="AZ51" s="64" t="str">
        <f t="shared" si="24"/>
        <v xml:space="preserve"> </v>
      </c>
      <c r="BA51" s="65" t="str">
        <f>IF(AW51=0," ",VLOOKUP(AW51,PROTOKOL!$A:$E,5,))</f>
        <v xml:space="preserve"> </v>
      </c>
      <c r="BB51" s="65"/>
      <c r="BC51" s="82" t="str">
        <f t="shared" si="72"/>
        <v xml:space="preserve"> </v>
      </c>
      <c r="BD51" s="61" t="str">
        <f>IF(BF51=0," ",VLOOKUP(BF51,PROTOKOL!$A:$F,6))</f>
        <v xml:space="preserve"> </v>
      </c>
      <c r="BE51" s="66"/>
      <c r="BF51" s="66"/>
      <c r="BG51" s="62"/>
      <c r="BH51" s="63" t="str">
        <f>IF(BF51=0," ",(VLOOKUP(BF51,PROTOKOL!$A$1:$E$28,2))*BG51)</f>
        <v xml:space="preserve"> </v>
      </c>
      <c r="BI51" s="64" t="str">
        <f t="shared" si="25"/>
        <v xml:space="preserve"> </v>
      </c>
      <c r="BJ51" s="65" t="str">
        <f>IF(BF51=0," ",VLOOKUP(BF51,PROTOKOL!$A:$E,5,))</f>
        <v xml:space="preserve"> </v>
      </c>
      <c r="BK51" s="82" t="str">
        <f t="shared" si="73"/>
        <v xml:space="preserve"> </v>
      </c>
      <c r="BL51" s="65">
        <f t="shared" si="74"/>
        <v>0</v>
      </c>
      <c r="BM51" s="82" t="str">
        <f t="shared" si="75"/>
        <v xml:space="preserve"> </v>
      </c>
      <c r="BN51" s="185" t="str">
        <f t="shared" ref="BN51" si="432">IF(AX50+AX51+AX52=7.5,"ü","û")</f>
        <v>û</v>
      </c>
      <c r="BO51" s="207">
        <v>10</v>
      </c>
      <c r="BP51" s="226"/>
      <c r="BQ51" s="61" t="str">
        <f>IF(BS51=0," ",VLOOKUP(BS51,PROTOKOL!$A:$F,6))</f>
        <v xml:space="preserve"> </v>
      </c>
      <c r="BR51" s="62"/>
      <c r="BS51" s="62"/>
      <c r="BT51" s="62"/>
      <c r="BU51" s="63" t="str">
        <f>IF(BS51=0," ",(VLOOKUP(BS51,PROTOKOL!$A$1:$E$28,2))*BT51)</f>
        <v xml:space="preserve"> </v>
      </c>
      <c r="BV51" s="64" t="str">
        <f t="shared" si="26"/>
        <v xml:space="preserve"> </v>
      </c>
      <c r="BW51" s="65" t="str">
        <f>IF(BS51=0," ",VLOOKUP(BS51,PROTOKOL!$A:$E,5,))</f>
        <v xml:space="preserve"> </v>
      </c>
      <c r="BX51" s="65"/>
      <c r="BY51" s="82" t="str">
        <f t="shared" si="77"/>
        <v xml:space="preserve"> </v>
      </c>
      <c r="BZ51" s="61" t="str">
        <f>IF(CB51=0," ",VLOOKUP(CB51,PROTOKOL!$A:$F,6))</f>
        <v xml:space="preserve"> </v>
      </c>
      <c r="CA51" s="66"/>
      <c r="CB51" s="66"/>
      <c r="CC51" s="62"/>
      <c r="CD51" s="63" t="str">
        <f>IF(CB51=0," ",(VLOOKUP(CB51,PROTOKOL!$A$1:$E$28,2))*CC51)</f>
        <v xml:space="preserve"> </v>
      </c>
      <c r="CE51" s="64" t="str">
        <f t="shared" si="27"/>
        <v xml:space="preserve"> </v>
      </c>
      <c r="CF51" s="65" t="str">
        <f>IF(CB51=0," ",VLOOKUP(CB51,PROTOKOL!$A:$E,5,))</f>
        <v xml:space="preserve"> </v>
      </c>
      <c r="CG51" s="82" t="str">
        <f t="shared" si="78"/>
        <v xml:space="preserve"> </v>
      </c>
      <c r="CH51" s="65">
        <f t="shared" si="79"/>
        <v>0</v>
      </c>
      <c r="CI51" s="82" t="str">
        <f t="shared" si="80"/>
        <v xml:space="preserve"> </v>
      </c>
      <c r="CJ51" s="185" t="str">
        <f t="shared" ref="CJ51" si="433">IF(BT50+BT51+BT52=7.5,"ü","û")</f>
        <v>û</v>
      </c>
      <c r="CK51" s="207">
        <v>10</v>
      </c>
      <c r="CL51" s="226"/>
      <c r="CM51" s="61" t="str">
        <f>IF(CO51=0," ",VLOOKUP(CO51,PROTOKOL!$A:$F,6))</f>
        <v xml:space="preserve"> </v>
      </c>
      <c r="CN51" s="62"/>
      <c r="CO51" s="62"/>
      <c r="CP51" s="62"/>
      <c r="CQ51" s="63" t="str">
        <f>IF(CO51=0," ",(VLOOKUP(CO51,PROTOKOL!$A$1:$E$28,2))*CP51)</f>
        <v xml:space="preserve"> </v>
      </c>
      <c r="CR51" s="64" t="str">
        <f t="shared" si="28"/>
        <v xml:space="preserve"> </v>
      </c>
      <c r="CS51" s="65" t="str">
        <f>IF(CO51=0," ",VLOOKUP(CO51,PROTOKOL!$A:$E,5,))</f>
        <v xml:space="preserve"> </v>
      </c>
      <c r="CT51" s="65"/>
      <c r="CU51" s="82" t="str">
        <f t="shared" si="82"/>
        <v xml:space="preserve"> </v>
      </c>
      <c r="CV51" s="61" t="str">
        <f>IF(CX51=0," ",VLOOKUP(CX51,PROTOKOL!$A:$F,6))</f>
        <v xml:space="preserve"> </v>
      </c>
      <c r="CW51" s="66"/>
      <c r="CX51" s="66"/>
      <c r="CY51" s="62"/>
      <c r="CZ51" s="63" t="str">
        <f>IF(CX51=0," ",(VLOOKUP(CX51,PROTOKOL!$A$1:$E$28,2))*CY51)</f>
        <v xml:space="preserve"> </v>
      </c>
      <c r="DA51" s="64" t="str">
        <f t="shared" si="29"/>
        <v xml:space="preserve"> </v>
      </c>
      <c r="DB51" s="65" t="str">
        <f>IF(CX51=0," ",VLOOKUP(CX51,PROTOKOL!$A:$E,5,))</f>
        <v xml:space="preserve"> </v>
      </c>
      <c r="DC51" s="82" t="str">
        <f t="shared" si="83"/>
        <v xml:space="preserve"> </v>
      </c>
      <c r="DD51" s="65">
        <f t="shared" si="84"/>
        <v>0</v>
      </c>
      <c r="DE51" s="82" t="str">
        <f t="shared" si="85"/>
        <v xml:space="preserve"> </v>
      </c>
      <c r="DF51" s="185" t="str">
        <f t="shared" ref="DF51" si="434">IF(CP50+CP51+CP52=7.5,"ü","û")</f>
        <v>û</v>
      </c>
      <c r="DG51" s="207">
        <v>10</v>
      </c>
      <c r="DH51" s="226"/>
      <c r="DI51" s="61" t="str">
        <f>IF(DK51=0," ",VLOOKUP(DK51,PROTOKOL!$A:$F,6))</f>
        <v xml:space="preserve"> </v>
      </c>
      <c r="DJ51" s="62"/>
      <c r="DK51" s="62"/>
      <c r="DL51" s="62"/>
      <c r="DM51" s="63" t="str">
        <f>IF(DK51=0," ",(VLOOKUP(DK51,PROTOKOL!$A$1:$E$28,2))*DL51)</f>
        <v xml:space="preserve"> </v>
      </c>
      <c r="DN51" s="64" t="str">
        <f t="shared" si="30"/>
        <v xml:space="preserve"> </v>
      </c>
      <c r="DO51" s="65" t="str">
        <f>IF(DK51=0," ",VLOOKUP(DK51,PROTOKOL!$A:$E,5,))</f>
        <v xml:space="preserve"> </v>
      </c>
      <c r="DP51" s="65"/>
      <c r="DQ51" s="82" t="str">
        <f t="shared" si="87"/>
        <v xml:space="preserve"> </v>
      </c>
      <c r="DR51" s="61" t="str">
        <f>IF(DT51=0," ",VLOOKUP(DT51,PROTOKOL!$A:$F,6))</f>
        <v xml:space="preserve"> </v>
      </c>
      <c r="DS51" s="66"/>
      <c r="DT51" s="66"/>
      <c r="DU51" s="62"/>
      <c r="DV51" s="63" t="str">
        <f>IF(DT51=0," ",(VLOOKUP(DT51,PROTOKOL!$A$1:$E$28,2))*DU51)</f>
        <v xml:space="preserve"> </v>
      </c>
      <c r="DW51" s="64" t="str">
        <f t="shared" si="31"/>
        <v xml:space="preserve"> </v>
      </c>
      <c r="DX51" s="65" t="str">
        <f>IF(DT51=0," ",VLOOKUP(DT51,PROTOKOL!$A:$E,5,))</f>
        <v xml:space="preserve"> </v>
      </c>
      <c r="DY51" s="82" t="str">
        <f t="shared" si="88"/>
        <v xml:space="preserve"> </v>
      </c>
      <c r="DZ51" s="65">
        <f t="shared" si="89"/>
        <v>0</v>
      </c>
      <c r="EA51" s="82" t="str">
        <f t="shared" si="90"/>
        <v xml:space="preserve"> </v>
      </c>
      <c r="EB51" s="185" t="str">
        <f t="shared" ref="EB51" si="435">IF(DL50+DL51+DL52=7.5,"ü","û")</f>
        <v>û</v>
      </c>
      <c r="EC51" s="207">
        <v>10</v>
      </c>
      <c r="ED51" s="226"/>
      <c r="EE51" s="61" t="str">
        <f>IF(EG51=0," ",VLOOKUP(EG51,PROTOKOL!$A:$F,6))</f>
        <v xml:space="preserve"> </v>
      </c>
      <c r="EF51" s="62"/>
      <c r="EG51" s="62"/>
      <c r="EH51" s="62"/>
      <c r="EI51" s="63" t="str">
        <f>IF(EG51=0," ",(VLOOKUP(EG51,PROTOKOL!$A$1:$E$28,2))*EH51)</f>
        <v xml:space="preserve"> </v>
      </c>
      <c r="EJ51" s="64" t="str">
        <f t="shared" si="32"/>
        <v xml:space="preserve"> </v>
      </c>
      <c r="EK51" s="65" t="str">
        <f>IF(EG51=0," ",VLOOKUP(EG51,PROTOKOL!$A:$E,5,))</f>
        <v xml:space="preserve"> </v>
      </c>
      <c r="EL51" s="65"/>
      <c r="EM51" s="82" t="str">
        <f t="shared" si="92"/>
        <v xml:space="preserve"> </v>
      </c>
      <c r="EN51" s="61" t="str">
        <f>IF(EP51=0," ",VLOOKUP(EP51,PROTOKOL!$A:$F,6))</f>
        <v xml:space="preserve"> </v>
      </c>
      <c r="EO51" s="66"/>
      <c r="EP51" s="66"/>
      <c r="EQ51" s="62"/>
      <c r="ER51" s="63" t="str">
        <f>IF(EP51=0," ",(VLOOKUP(EP51,PROTOKOL!$A$1:$E$28,2))*EQ51)</f>
        <v xml:space="preserve"> </v>
      </c>
      <c r="ES51" s="64" t="str">
        <f t="shared" si="33"/>
        <v xml:space="preserve"> </v>
      </c>
      <c r="ET51" s="65" t="str">
        <f>IF(EP51=0," ",VLOOKUP(EP51,PROTOKOL!$A:$E,5,))</f>
        <v xml:space="preserve"> </v>
      </c>
      <c r="EU51" s="82" t="str">
        <f t="shared" si="93"/>
        <v xml:space="preserve"> </v>
      </c>
      <c r="EV51" s="65">
        <f t="shared" si="94"/>
        <v>0</v>
      </c>
      <c r="EW51" s="82" t="str">
        <f t="shared" si="95"/>
        <v xml:space="preserve"> </v>
      </c>
      <c r="EX51" s="185" t="str">
        <f t="shared" ref="EX51" si="436">IF(EH50+EH51+EH52=7.5,"ü","û")</f>
        <v>û</v>
      </c>
      <c r="EY51" s="207">
        <v>10</v>
      </c>
      <c r="EZ51" s="226"/>
      <c r="FA51" s="61" t="str">
        <f>IF(FC51=0," ",VLOOKUP(FC51,PROTOKOL!$A:$F,6))</f>
        <v xml:space="preserve"> </v>
      </c>
      <c r="FB51" s="62"/>
      <c r="FC51" s="62"/>
      <c r="FD51" s="62"/>
      <c r="FE51" s="63" t="str">
        <f>IF(FC51=0," ",(VLOOKUP(FC51,PROTOKOL!$A$1:$E$28,2))*FD51)</f>
        <v xml:space="preserve"> </v>
      </c>
      <c r="FF51" s="64" t="str">
        <f t="shared" si="34"/>
        <v xml:space="preserve"> </v>
      </c>
      <c r="FG51" s="65" t="str">
        <f>IF(FC51=0," ",VLOOKUP(FC51,PROTOKOL!$A:$E,5,))</f>
        <v xml:space="preserve"> </v>
      </c>
      <c r="FH51" s="65"/>
      <c r="FI51" s="82" t="str">
        <f t="shared" si="97"/>
        <v xml:space="preserve"> </v>
      </c>
      <c r="FJ51" s="61" t="str">
        <f>IF(FL51=0," ",VLOOKUP(FL51,PROTOKOL!$A:$F,6))</f>
        <v xml:space="preserve"> </v>
      </c>
      <c r="FK51" s="66"/>
      <c r="FL51" s="66"/>
      <c r="FM51" s="62"/>
      <c r="FN51" s="63" t="str">
        <f>IF(FL51=0," ",(VLOOKUP(FL51,PROTOKOL!$A$1:$E$28,2))*FM51)</f>
        <v xml:space="preserve"> </v>
      </c>
      <c r="FO51" s="64" t="str">
        <f t="shared" si="35"/>
        <v xml:space="preserve"> </v>
      </c>
      <c r="FP51" s="65" t="str">
        <f>IF(FL51=0," ",VLOOKUP(FL51,PROTOKOL!$A:$E,5,))</f>
        <v xml:space="preserve"> </v>
      </c>
      <c r="FQ51" s="82" t="str">
        <f t="shared" si="98"/>
        <v xml:space="preserve"> </v>
      </c>
      <c r="FR51" s="65">
        <f t="shared" si="99"/>
        <v>0</v>
      </c>
      <c r="FS51" s="82" t="str">
        <f t="shared" si="100"/>
        <v xml:space="preserve"> </v>
      </c>
      <c r="FT51" s="185" t="str">
        <f t="shared" ref="FT51" si="437">IF(FD50+FD51+FD52=7.5,"ü","û")</f>
        <v>û</v>
      </c>
      <c r="FU51" s="207">
        <v>10</v>
      </c>
      <c r="FV51" s="226"/>
      <c r="FW51" s="61" t="str">
        <f>IF(FY51=0," ",VLOOKUP(FY51,PROTOKOL!$A:$F,6))</f>
        <v xml:space="preserve"> </v>
      </c>
      <c r="FX51" s="62"/>
      <c r="FY51" s="62"/>
      <c r="FZ51" s="62"/>
      <c r="GA51" s="63" t="str">
        <f>IF(FY51=0," ",(VLOOKUP(FY51,PROTOKOL!$A$1:$E$28,2))*FZ51)</f>
        <v xml:space="preserve"> </v>
      </c>
      <c r="GB51" s="64" t="str">
        <f t="shared" si="36"/>
        <v xml:space="preserve"> </v>
      </c>
      <c r="GC51" s="65" t="str">
        <f>IF(FY51=0," ",VLOOKUP(FY51,PROTOKOL!$A:$E,5,))</f>
        <v xml:space="preserve"> </v>
      </c>
      <c r="GD51" s="65"/>
      <c r="GE51" s="82" t="str">
        <f t="shared" si="102"/>
        <v xml:space="preserve"> </v>
      </c>
      <c r="GF51" s="61" t="str">
        <f>IF(GH51=0," ",VLOOKUP(GH51,PROTOKOL!$A:$F,6))</f>
        <v xml:space="preserve"> </v>
      </c>
      <c r="GG51" s="66"/>
      <c r="GH51" s="66"/>
      <c r="GI51" s="62"/>
      <c r="GJ51" s="63" t="str">
        <f>IF(GH51=0," ",(VLOOKUP(GH51,PROTOKOL!$A$1:$E$28,2))*GI51)</f>
        <v xml:space="preserve"> </v>
      </c>
      <c r="GK51" s="64" t="str">
        <f t="shared" si="37"/>
        <v xml:space="preserve"> </v>
      </c>
      <c r="GL51" s="65" t="str">
        <f>IF(GH51=0," ",VLOOKUP(GH51,PROTOKOL!$A:$E,5,))</f>
        <v xml:space="preserve"> </v>
      </c>
      <c r="GM51" s="82" t="str">
        <f t="shared" si="103"/>
        <v xml:space="preserve"> </v>
      </c>
      <c r="GN51" s="65">
        <f t="shared" si="104"/>
        <v>0</v>
      </c>
      <c r="GO51" s="82" t="str">
        <f t="shared" si="105"/>
        <v xml:space="preserve"> </v>
      </c>
      <c r="GP51" s="185" t="str">
        <f t="shared" ref="GP51" si="438">IF(FZ50+FZ51+FZ52=7.5,"ü","û")</f>
        <v>û</v>
      </c>
      <c r="GQ51" s="207">
        <v>10</v>
      </c>
      <c r="GR51" s="226"/>
      <c r="GS51" s="61" t="str">
        <f>IF(GU51=0," ",VLOOKUP(GU51,PROTOKOL!$A:$F,6))</f>
        <v xml:space="preserve"> </v>
      </c>
      <c r="GT51" s="62"/>
      <c r="GU51" s="62"/>
      <c r="GV51" s="62"/>
      <c r="GW51" s="63" t="str">
        <f>IF(GU51=0," ",(VLOOKUP(GU51,PROTOKOL!$A$1:$E$28,2))*GV51)</f>
        <v xml:space="preserve"> </v>
      </c>
      <c r="GX51" s="64" t="str">
        <f t="shared" si="38"/>
        <v xml:space="preserve"> </v>
      </c>
      <c r="GY51" s="65" t="str">
        <f>IF(GU51=0," ",VLOOKUP(GU51,PROTOKOL!$A:$E,5,))</f>
        <v xml:space="preserve"> </v>
      </c>
      <c r="GZ51" s="65"/>
      <c r="HA51" s="82" t="str">
        <f t="shared" si="107"/>
        <v xml:space="preserve"> </v>
      </c>
      <c r="HB51" s="61" t="str">
        <f>IF(HD51=0," ",VLOOKUP(HD51,PROTOKOL!$A:$F,6))</f>
        <v xml:space="preserve"> </v>
      </c>
      <c r="HC51" s="66"/>
      <c r="HD51" s="66"/>
      <c r="HE51" s="62"/>
      <c r="HF51" s="63" t="str">
        <f>IF(HD51=0," ",(VLOOKUP(HD51,PROTOKOL!$A$1:$E$28,2))*HE51)</f>
        <v xml:space="preserve"> </v>
      </c>
      <c r="HG51" s="64" t="str">
        <f t="shared" si="39"/>
        <v xml:space="preserve"> </v>
      </c>
      <c r="HH51" s="65" t="str">
        <f>IF(HD51=0," ",VLOOKUP(HD51,PROTOKOL!$A:$E,5,))</f>
        <v xml:space="preserve"> </v>
      </c>
      <c r="HI51" s="82" t="str">
        <f t="shared" si="108"/>
        <v xml:space="preserve"> </v>
      </c>
      <c r="HJ51" s="65">
        <f t="shared" si="109"/>
        <v>0</v>
      </c>
      <c r="HK51" s="82" t="str">
        <f t="shared" si="110"/>
        <v xml:space="preserve"> </v>
      </c>
      <c r="HL51" s="185" t="str">
        <f t="shared" ref="HL51" si="439">IF(GV50+GV51+GV52=7.5,"ü","û")</f>
        <v>û</v>
      </c>
      <c r="HM51" s="207">
        <v>10</v>
      </c>
      <c r="HN51" s="226"/>
      <c r="HO51" s="61" t="str">
        <f>IF(HQ51=0," ",VLOOKUP(HQ51,PROTOKOL!$A:$F,6))</f>
        <v xml:space="preserve"> </v>
      </c>
      <c r="HP51" s="62"/>
      <c r="HQ51" s="62"/>
      <c r="HR51" s="62"/>
      <c r="HS51" s="63" t="str">
        <f>IF(HQ51=0," ",(VLOOKUP(HQ51,PROTOKOL!$A$1:$E$28,2))*HR51)</f>
        <v xml:space="preserve"> </v>
      </c>
      <c r="HT51" s="64" t="str">
        <f t="shared" si="40"/>
        <v xml:space="preserve"> </v>
      </c>
      <c r="HU51" s="65" t="str">
        <f>IF(HQ51=0," ",VLOOKUP(HQ51,PROTOKOL!$A:$E,5,))</f>
        <v xml:space="preserve"> </v>
      </c>
      <c r="HV51" s="65"/>
      <c r="HW51" s="82" t="str">
        <f t="shared" si="112"/>
        <v xml:space="preserve"> </v>
      </c>
      <c r="HX51" s="61" t="str">
        <f>IF(HZ51=0," ",VLOOKUP(HZ51,PROTOKOL!$A:$F,6))</f>
        <v xml:space="preserve"> </v>
      </c>
      <c r="HY51" s="66"/>
      <c r="HZ51" s="66"/>
      <c r="IA51" s="62"/>
      <c r="IB51" s="63" t="str">
        <f>IF(HZ51=0," ",(VLOOKUP(HZ51,PROTOKOL!$A$1:$E$28,2))*IA51)</f>
        <v xml:space="preserve"> </v>
      </c>
      <c r="IC51" s="64" t="str">
        <f t="shared" si="41"/>
        <v xml:space="preserve"> </v>
      </c>
      <c r="ID51" s="65" t="str">
        <f>IF(HZ51=0," ",VLOOKUP(HZ51,PROTOKOL!$A:$E,5,))</f>
        <v xml:space="preserve"> </v>
      </c>
      <c r="IE51" s="82" t="str">
        <f t="shared" si="113"/>
        <v xml:space="preserve"> </v>
      </c>
      <c r="IF51" s="65">
        <f t="shared" si="114"/>
        <v>0</v>
      </c>
      <c r="IG51" s="82" t="str">
        <f t="shared" si="115"/>
        <v xml:space="preserve"> </v>
      </c>
      <c r="IH51" s="185" t="str">
        <f t="shared" ref="IH51" si="440">IF(HR50+HR51+HR52=7.5,"ü","û")</f>
        <v>û</v>
      </c>
      <c r="II51" s="207">
        <v>10</v>
      </c>
      <c r="IJ51" s="226"/>
      <c r="IK51" s="61" t="str">
        <f>IF(IM51=0," ",VLOOKUP(IM51,PROTOKOL!$A:$F,6))</f>
        <v xml:space="preserve"> </v>
      </c>
      <c r="IL51" s="62"/>
      <c r="IM51" s="62"/>
      <c r="IN51" s="62"/>
      <c r="IO51" s="63" t="str">
        <f>IF(IM51=0," ",(VLOOKUP(IM51,PROTOKOL!$A$1:$E$28,2))*IN51)</f>
        <v xml:space="preserve"> </v>
      </c>
      <c r="IP51" s="64" t="str">
        <f t="shared" si="42"/>
        <v xml:space="preserve"> </v>
      </c>
      <c r="IQ51" s="65" t="str">
        <f>IF(IM51=0," ",VLOOKUP(IM51,PROTOKOL!$A:$E,5,))</f>
        <v xml:space="preserve"> </v>
      </c>
      <c r="IR51" s="65"/>
      <c r="IS51" s="82" t="str">
        <f t="shared" si="117"/>
        <v xml:space="preserve"> </v>
      </c>
      <c r="IT51" s="61" t="str">
        <f>IF(IV51=0," ",VLOOKUP(IV51,PROTOKOL!$A:$F,6))</f>
        <v xml:space="preserve"> </v>
      </c>
      <c r="IU51" s="66"/>
      <c r="IV51" s="66"/>
      <c r="IW51" s="62"/>
      <c r="IX51" s="63" t="str">
        <f>IF(IV51=0," ",(VLOOKUP(IV51,PROTOKOL!$A$1:$E$28,2))*IW51)</f>
        <v xml:space="preserve"> </v>
      </c>
      <c r="IY51" s="64" t="str">
        <f t="shared" si="43"/>
        <v xml:space="preserve"> </v>
      </c>
      <c r="IZ51" s="65" t="str">
        <f>IF(IV51=0," ",VLOOKUP(IV51,PROTOKOL!$A:$E,5,))</f>
        <v xml:space="preserve"> </v>
      </c>
      <c r="JA51" s="82" t="str">
        <f t="shared" si="118"/>
        <v xml:space="preserve"> </v>
      </c>
      <c r="JB51" s="65">
        <f t="shared" si="119"/>
        <v>0</v>
      </c>
      <c r="JC51" s="82" t="str">
        <f t="shared" si="120"/>
        <v xml:space="preserve"> </v>
      </c>
      <c r="JD51" s="185" t="str">
        <f t="shared" ref="JD51" si="441">IF(IN50+IN51+IN52=7.5,"ü","û")</f>
        <v>û</v>
      </c>
      <c r="JE51" s="207">
        <v>10</v>
      </c>
      <c r="JF51" s="226"/>
      <c r="JG51" s="61" t="str">
        <f>IF(JI51=0," ",VLOOKUP(JI51,PROTOKOL!$A:$F,6))</f>
        <v xml:space="preserve"> </v>
      </c>
      <c r="JH51" s="62"/>
      <c r="JI51" s="62"/>
      <c r="JJ51" s="62"/>
      <c r="JK51" s="63" t="str">
        <f>IF(JI51=0," ",(VLOOKUP(JI51,PROTOKOL!$A$1:$E$28,2))*JJ51)</f>
        <v xml:space="preserve"> </v>
      </c>
      <c r="JL51" s="64" t="str">
        <f t="shared" si="44"/>
        <v xml:space="preserve"> </v>
      </c>
      <c r="JM51" s="65" t="str">
        <f>IF(JI51=0," ",VLOOKUP(JI51,PROTOKOL!$A:$E,5,))</f>
        <v xml:space="preserve"> </v>
      </c>
      <c r="JN51" s="65"/>
      <c r="JO51" s="82" t="str">
        <f t="shared" si="122"/>
        <v xml:space="preserve"> </v>
      </c>
      <c r="JP51" s="61" t="str">
        <f>IF(JR51=0," ",VLOOKUP(JR51,PROTOKOL!$A:$F,6))</f>
        <v xml:space="preserve"> </v>
      </c>
      <c r="JQ51" s="66"/>
      <c r="JR51" s="66"/>
      <c r="JS51" s="62"/>
      <c r="JT51" s="63" t="str">
        <f>IF(JR51=0," ",(VLOOKUP(JR51,PROTOKOL!$A$1:$E$28,2))*JS51)</f>
        <v xml:space="preserve"> </v>
      </c>
      <c r="JU51" s="64" t="str">
        <f t="shared" si="45"/>
        <v xml:space="preserve"> </v>
      </c>
      <c r="JV51" s="65" t="str">
        <f>IF(JR51=0," ",VLOOKUP(JR51,PROTOKOL!$A:$E,5,))</f>
        <v xml:space="preserve"> </v>
      </c>
      <c r="JW51" s="82" t="str">
        <f t="shared" si="123"/>
        <v xml:space="preserve"> </v>
      </c>
      <c r="JX51" s="65">
        <f t="shared" si="124"/>
        <v>0</v>
      </c>
      <c r="JY51" s="82" t="str">
        <f t="shared" si="125"/>
        <v xml:space="preserve"> </v>
      </c>
      <c r="JZ51" s="185" t="str">
        <f t="shared" ref="JZ51" si="442">IF(JJ50+JJ51+JJ52=7.5,"ü","û")</f>
        <v>û</v>
      </c>
      <c r="KA51" s="207">
        <v>10</v>
      </c>
      <c r="KB51" s="226"/>
      <c r="KC51" s="61" t="str">
        <f>IF(KE51=0," ",VLOOKUP(KE51,PROTOKOL!$A:$F,6))</f>
        <v xml:space="preserve"> </v>
      </c>
      <c r="KD51" s="62"/>
      <c r="KE51" s="62"/>
      <c r="KF51" s="62"/>
      <c r="KG51" s="63" t="str">
        <f>IF(KE51=0," ",(VLOOKUP(KE51,PROTOKOL!$A$1:$E$28,2))*KF51)</f>
        <v xml:space="preserve"> </v>
      </c>
      <c r="KH51" s="64" t="str">
        <f t="shared" si="46"/>
        <v xml:space="preserve"> </v>
      </c>
      <c r="KI51" s="65" t="str">
        <f>IF(KE51=0," ",VLOOKUP(KE51,PROTOKOL!$A:$E,5,))</f>
        <v xml:space="preserve"> </v>
      </c>
      <c r="KJ51" s="65"/>
      <c r="KK51" s="82" t="str">
        <f t="shared" si="127"/>
        <v xml:space="preserve"> </v>
      </c>
      <c r="KL51" s="61" t="str">
        <f>IF(KN51=0," ",VLOOKUP(KN51,PROTOKOL!$A:$F,6))</f>
        <v xml:space="preserve"> </v>
      </c>
      <c r="KM51" s="66"/>
      <c r="KN51" s="66"/>
      <c r="KO51" s="62"/>
      <c r="KP51" s="63" t="str">
        <f>IF(KN51=0," ",(VLOOKUP(KN51,PROTOKOL!$A$1:$E$28,2))*KO51)</f>
        <v xml:space="preserve"> </v>
      </c>
      <c r="KQ51" s="64" t="str">
        <f t="shared" si="47"/>
        <v xml:space="preserve"> </v>
      </c>
      <c r="KR51" s="65" t="str">
        <f>IF(KN51=0," ",VLOOKUP(KN51,PROTOKOL!$A:$E,5,))</f>
        <v xml:space="preserve"> </v>
      </c>
      <c r="KS51" s="82" t="str">
        <f t="shared" si="128"/>
        <v xml:space="preserve"> </v>
      </c>
      <c r="KT51" s="65">
        <f t="shared" si="129"/>
        <v>0</v>
      </c>
      <c r="KU51" s="82" t="str">
        <f t="shared" si="130"/>
        <v xml:space="preserve"> </v>
      </c>
      <c r="KV51" s="185" t="str">
        <f t="shared" ref="KV51" si="443">IF(KF50+KF51+KF52=7.5,"ü","û")</f>
        <v>û</v>
      </c>
      <c r="KW51" s="207">
        <v>10</v>
      </c>
      <c r="KX51" s="226"/>
      <c r="KY51" s="61" t="str">
        <f>IF(LA51=0," ",VLOOKUP(LA51,PROTOKOL!$A:$F,6))</f>
        <v xml:space="preserve"> </v>
      </c>
      <c r="KZ51" s="62"/>
      <c r="LA51" s="62"/>
      <c r="LB51" s="62"/>
      <c r="LC51" s="63" t="str">
        <f>IF(LA51=0," ",(VLOOKUP(LA51,PROTOKOL!$A$1:$E$28,2))*LB51)</f>
        <v xml:space="preserve"> </v>
      </c>
      <c r="LD51" s="64" t="str">
        <f t="shared" si="48"/>
        <v xml:space="preserve"> </v>
      </c>
      <c r="LE51" s="65" t="str">
        <f>IF(LA51=0," ",VLOOKUP(LA51,PROTOKOL!$A:$E,5,))</f>
        <v xml:space="preserve"> </v>
      </c>
      <c r="LF51" s="65"/>
      <c r="LG51" s="82" t="str">
        <f t="shared" si="132"/>
        <v xml:space="preserve"> </v>
      </c>
      <c r="LH51" s="61" t="str">
        <f>IF(LJ51=0," ",VLOOKUP(LJ51,PROTOKOL!$A:$F,6))</f>
        <v xml:space="preserve"> </v>
      </c>
      <c r="LI51" s="66"/>
      <c r="LJ51" s="66"/>
      <c r="LK51" s="62"/>
      <c r="LL51" s="63" t="str">
        <f>IF(LJ51=0," ",(VLOOKUP(LJ51,PROTOKOL!$A$1:$E$28,2))*LK51)</f>
        <v xml:space="preserve"> </v>
      </c>
      <c r="LM51" s="64" t="str">
        <f t="shared" si="49"/>
        <v xml:space="preserve"> </v>
      </c>
      <c r="LN51" s="65" t="str">
        <f>IF(LJ51=0," ",VLOOKUP(LJ51,PROTOKOL!$A:$E,5,))</f>
        <v xml:space="preserve"> </v>
      </c>
      <c r="LO51" s="82" t="str">
        <f t="shared" si="133"/>
        <v xml:space="preserve"> </v>
      </c>
      <c r="LP51" s="65">
        <f t="shared" si="134"/>
        <v>0</v>
      </c>
      <c r="LQ51" s="82" t="str">
        <f t="shared" si="135"/>
        <v xml:space="preserve"> </v>
      </c>
      <c r="LR51" s="185" t="str">
        <f t="shared" ref="LR51" si="444">IF(LB50+LB51+LB52=7.5,"ü","û")</f>
        <v>û</v>
      </c>
      <c r="LS51" s="207">
        <v>10</v>
      </c>
      <c r="LT51" s="226"/>
      <c r="LU51" s="61" t="str">
        <f>IF(LW51=0," ",VLOOKUP(LW51,PROTOKOL!$A:$F,6))</f>
        <v xml:space="preserve"> </v>
      </c>
      <c r="LV51" s="62"/>
      <c r="LW51" s="62"/>
      <c r="LX51" s="62"/>
      <c r="LY51" s="63" t="str">
        <f>IF(LW51=0," ",(VLOOKUP(LW51,PROTOKOL!$A$1:$E$28,2))*LX51)</f>
        <v xml:space="preserve"> </v>
      </c>
      <c r="LZ51" s="64" t="str">
        <f t="shared" si="50"/>
        <v xml:space="preserve"> </v>
      </c>
      <c r="MA51" s="65" t="str">
        <f>IF(LW51=0," ",VLOOKUP(LW51,PROTOKOL!$A:$E,5,))</f>
        <v xml:space="preserve"> </v>
      </c>
      <c r="MB51" s="65"/>
      <c r="MC51" s="82" t="str">
        <f t="shared" si="137"/>
        <v xml:space="preserve"> </v>
      </c>
      <c r="MD51" s="61" t="str">
        <f>IF(MF51=0," ",VLOOKUP(MF51,PROTOKOL!$A:$F,6))</f>
        <v xml:space="preserve"> </v>
      </c>
      <c r="ME51" s="66"/>
      <c r="MF51" s="66"/>
      <c r="MG51" s="62"/>
      <c r="MH51" s="63" t="str">
        <f>IF(MF51=0," ",(VLOOKUP(MF51,PROTOKOL!$A$1:$E$28,2))*MG51)</f>
        <v xml:space="preserve"> </v>
      </c>
      <c r="MI51" s="64" t="str">
        <f t="shared" si="51"/>
        <v xml:space="preserve"> </v>
      </c>
      <c r="MJ51" s="65" t="str">
        <f>IF(MF51=0," ",VLOOKUP(MF51,PROTOKOL!$A:$E,5,))</f>
        <v xml:space="preserve"> </v>
      </c>
      <c r="MK51" s="82" t="str">
        <f t="shared" si="138"/>
        <v xml:space="preserve"> </v>
      </c>
      <c r="ML51" s="65">
        <f t="shared" si="139"/>
        <v>0</v>
      </c>
      <c r="MM51" s="82" t="str">
        <f t="shared" si="140"/>
        <v xml:space="preserve"> </v>
      </c>
      <c r="MN51" s="185" t="str">
        <f t="shared" ref="MN51" si="445">IF(LX50+LX51+LX52=7.5,"ü","û")</f>
        <v>û</v>
      </c>
      <c r="MO51" s="207">
        <v>10</v>
      </c>
      <c r="MP51" s="226"/>
      <c r="MQ51" s="61" t="str">
        <f>IF(MS51=0," ",VLOOKUP(MS51,PROTOKOL!$A:$F,6))</f>
        <v xml:space="preserve"> </v>
      </c>
      <c r="MR51" s="62"/>
      <c r="MS51" s="62"/>
      <c r="MT51" s="62"/>
      <c r="MU51" s="63" t="str">
        <f>IF(MS51=0," ",(VLOOKUP(MS51,PROTOKOL!$A$1:$E$28,2))*MT51)</f>
        <v xml:space="preserve"> </v>
      </c>
      <c r="MV51" s="64" t="str">
        <f t="shared" si="52"/>
        <v xml:space="preserve"> </v>
      </c>
      <c r="MW51" s="65" t="str">
        <f>IF(MS51=0," ",VLOOKUP(MS51,PROTOKOL!$A:$E,5,))</f>
        <v xml:space="preserve"> </v>
      </c>
      <c r="MX51" s="65"/>
      <c r="MY51" s="82" t="str">
        <f t="shared" si="142"/>
        <v xml:space="preserve"> </v>
      </c>
      <c r="MZ51" s="61" t="str">
        <f>IF(NB51=0," ",VLOOKUP(NB51,PROTOKOL!$A:$F,6))</f>
        <v xml:space="preserve"> </v>
      </c>
      <c r="NA51" s="66"/>
      <c r="NB51" s="66"/>
      <c r="NC51" s="62"/>
      <c r="ND51" s="63" t="str">
        <f>IF(NB51=0," ",(VLOOKUP(NB51,PROTOKOL!$A$1:$E$28,2))*NC51)</f>
        <v xml:space="preserve"> </v>
      </c>
      <c r="NE51" s="64" t="str">
        <f t="shared" si="53"/>
        <v xml:space="preserve"> </v>
      </c>
      <c r="NF51" s="65" t="str">
        <f>IF(NB51=0," ",VLOOKUP(NB51,PROTOKOL!$A:$E,5,))</f>
        <v xml:space="preserve"> </v>
      </c>
      <c r="NG51" s="82" t="str">
        <f t="shared" si="143"/>
        <v xml:space="preserve"> </v>
      </c>
      <c r="NH51" s="65">
        <f t="shared" si="144"/>
        <v>0</v>
      </c>
      <c r="NI51" s="82" t="str">
        <f t="shared" si="145"/>
        <v xml:space="preserve"> </v>
      </c>
      <c r="NJ51" s="185" t="str">
        <f t="shared" ref="NJ51" si="446">IF(MT50+MT51+MT52=7.5,"ü","û")</f>
        <v>û</v>
      </c>
      <c r="NK51" s="207">
        <v>10</v>
      </c>
      <c r="NL51" s="226"/>
      <c r="NM51" s="61" t="str">
        <f>IF(NO51=0," ",VLOOKUP(NO51,PROTOKOL!$A:$F,6))</f>
        <v xml:space="preserve"> </v>
      </c>
      <c r="NN51" s="62"/>
      <c r="NO51" s="62"/>
      <c r="NP51" s="62"/>
      <c r="NQ51" s="63" t="str">
        <f>IF(NO51=0," ",(VLOOKUP(NO51,PROTOKOL!$A$1:$E$28,2))*NP51)</f>
        <v xml:space="preserve"> </v>
      </c>
      <c r="NR51" s="64" t="str">
        <f t="shared" si="54"/>
        <v xml:space="preserve"> </v>
      </c>
      <c r="NS51" s="65" t="str">
        <f>IF(NO51=0," ",VLOOKUP(NO51,PROTOKOL!$A:$E,5,))</f>
        <v xml:space="preserve"> </v>
      </c>
      <c r="NT51" s="65"/>
      <c r="NU51" s="82" t="str">
        <f t="shared" si="147"/>
        <v xml:space="preserve"> </v>
      </c>
      <c r="NV51" s="61" t="str">
        <f>IF(NX51=0," ",VLOOKUP(NX51,PROTOKOL!$A:$F,6))</f>
        <v xml:space="preserve"> </v>
      </c>
      <c r="NW51" s="66"/>
      <c r="NX51" s="66"/>
      <c r="NY51" s="62"/>
      <c r="NZ51" s="63" t="str">
        <f>IF(NX51=0," ",(VLOOKUP(NX51,PROTOKOL!$A$1:$E$28,2))*NY51)</f>
        <v xml:space="preserve"> </v>
      </c>
      <c r="OA51" s="64" t="str">
        <f t="shared" si="55"/>
        <v xml:space="preserve"> </v>
      </c>
      <c r="OB51" s="65" t="str">
        <f>IF(NX51=0," ",VLOOKUP(NX51,PROTOKOL!$A:$E,5,))</f>
        <v xml:space="preserve"> </v>
      </c>
      <c r="OC51" s="82" t="str">
        <f t="shared" si="148"/>
        <v xml:space="preserve"> </v>
      </c>
      <c r="OD51" s="65">
        <f t="shared" si="149"/>
        <v>0</v>
      </c>
      <c r="OE51" s="82" t="str">
        <f t="shared" si="150"/>
        <v xml:space="preserve"> </v>
      </c>
      <c r="OF51" s="185" t="str">
        <f t="shared" ref="OF51" si="447">IF(NP50+NP51+NP52=7.5,"ü","û")</f>
        <v>û</v>
      </c>
      <c r="OG51" s="207">
        <v>10</v>
      </c>
      <c r="OH51" s="226"/>
      <c r="OI51" s="61" t="str">
        <f>IF(OK51=0," ",VLOOKUP(OK51,PROTOKOL!$A:$F,6))</f>
        <v xml:space="preserve"> </v>
      </c>
      <c r="OJ51" s="62"/>
      <c r="OK51" s="62"/>
      <c r="OL51" s="62"/>
      <c r="OM51" s="63" t="str">
        <f>IF(OK51=0," ",(VLOOKUP(OK51,PROTOKOL!$A$1:$E$28,2))*OL51)</f>
        <v xml:space="preserve"> </v>
      </c>
      <c r="ON51" s="64" t="str">
        <f t="shared" si="56"/>
        <v xml:space="preserve"> </v>
      </c>
      <c r="OO51" s="65" t="str">
        <f>IF(OK51=0," ",VLOOKUP(OK51,PROTOKOL!$A:$E,5,))</f>
        <v xml:space="preserve"> </v>
      </c>
      <c r="OP51" s="65"/>
      <c r="OQ51" s="82" t="str">
        <f t="shared" si="152"/>
        <v xml:space="preserve"> </v>
      </c>
      <c r="OR51" s="61" t="str">
        <f>IF(OT51=0," ",VLOOKUP(OT51,PROTOKOL!$A:$F,6))</f>
        <v xml:space="preserve"> </v>
      </c>
      <c r="OS51" s="66"/>
      <c r="OT51" s="66"/>
      <c r="OU51" s="62"/>
      <c r="OV51" s="63" t="str">
        <f>IF(OT51=0," ",(VLOOKUP(OT51,PROTOKOL!$A$1:$E$28,2))*OU51)</f>
        <v xml:space="preserve"> </v>
      </c>
      <c r="OW51" s="64" t="str">
        <f t="shared" si="57"/>
        <v xml:space="preserve"> </v>
      </c>
      <c r="OX51" s="65" t="str">
        <f>IF(OT51=0," ",VLOOKUP(OT51,PROTOKOL!$A:$E,5,))</f>
        <v xml:space="preserve"> </v>
      </c>
      <c r="OY51" s="82" t="str">
        <f t="shared" si="153"/>
        <v xml:space="preserve"> </v>
      </c>
      <c r="OZ51" s="65">
        <f t="shared" si="154"/>
        <v>0</v>
      </c>
      <c r="PA51" s="82" t="str">
        <f t="shared" si="155"/>
        <v xml:space="preserve"> </v>
      </c>
      <c r="PB51" s="185" t="str">
        <f t="shared" ref="PB51" si="448">IF(OL50+OL51+OL52=7.5,"ü","û")</f>
        <v>û</v>
      </c>
      <c r="PC51" s="207">
        <v>10</v>
      </c>
      <c r="PD51" s="226"/>
      <c r="PE51" s="61" t="str">
        <f>IF(PG51=0," ",VLOOKUP(PG51,PROTOKOL!$A:$F,6))</f>
        <v xml:space="preserve"> </v>
      </c>
      <c r="PF51" s="62"/>
      <c r="PG51" s="62"/>
      <c r="PH51" s="62"/>
      <c r="PI51" s="63" t="str">
        <f>IF(PG51=0," ",(VLOOKUP(PG51,PROTOKOL!$A$1:$E$28,2))*PH51)</f>
        <v xml:space="preserve"> </v>
      </c>
      <c r="PJ51" s="64" t="str">
        <f t="shared" si="58"/>
        <v xml:space="preserve"> </v>
      </c>
      <c r="PK51" s="65" t="str">
        <f>IF(PG51=0," ",VLOOKUP(PG51,PROTOKOL!$A:$E,5,))</f>
        <v xml:space="preserve"> </v>
      </c>
      <c r="PL51" s="65"/>
      <c r="PM51" s="82" t="str">
        <f t="shared" si="157"/>
        <v xml:space="preserve"> </v>
      </c>
      <c r="PN51" s="61" t="str">
        <f>IF(PP51=0," ",VLOOKUP(PP51,PROTOKOL!$A:$F,6))</f>
        <v xml:space="preserve"> </v>
      </c>
      <c r="PO51" s="66"/>
      <c r="PP51" s="66"/>
      <c r="PQ51" s="62"/>
      <c r="PR51" s="63" t="str">
        <f>IF(PP51=0," ",(VLOOKUP(PP51,PROTOKOL!$A$1:$E$28,2))*PQ51)</f>
        <v xml:space="preserve"> </v>
      </c>
      <c r="PS51" s="64" t="str">
        <f t="shared" si="59"/>
        <v xml:space="preserve"> </v>
      </c>
      <c r="PT51" s="65" t="str">
        <f>IF(PP51=0," ",VLOOKUP(PP51,PROTOKOL!$A:$E,5,))</f>
        <v xml:space="preserve"> </v>
      </c>
      <c r="PU51" s="82" t="str">
        <f t="shared" si="158"/>
        <v xml:space="preserve"> </v>
      </c>
      <c r="PV51" s="65">
        <f t="shared" si="159"/>
        <v>0</v>
      </c>
      <c r="PW51" s="82" t="str">
        <f t="shared" si="160"/>
        <v xml:space="preserve"> </v>
      </c>
      <c r="PX51" s="185" t="str">
        <f t="shared" ref="PX51" si="449">IF(PH50+PH51+PH52=7.5,"ü","û")</f>
        <v>û</v>
      </c>
      <c r="PY51" s="207">
        <v>10</v>
      </c>
      <c r="PZ51" s="226"/>
      <c r="QA51" s="61" t="str">
        <f>IF(QC51=0," ",VLOOKUP(QC51,PROTOKOL!$A:$F,6))</f>
        <v xml:space="preserve"> </v>
      </c>
      <c r="QB51" s="62"/>
      <c r="QC51" s="62"/>
      <c r="QD51" s="62"/>
      <c r="QE51" s="63" t="str">
        <f>IF(QC51=0," ",(VLOOKUP(QC51,PROTOKOL!$A$1:$E$28,2))*QD51)</f>
        <v xml:space="preserve"> </v>
      </c>
      <c r="QF51" s="64" t="str">
        <f t="shared" si="60"/>
        <v xml:space="preserve"> </v>
      </c>
      <c r="QG51" s="65" t="str">
        <f>IF(QC51=0," ",VLOOKUP(QC51,PROTOKOL!$A:$E,5,))</f>
        <v xml:space="preserve"> </v>
      </c>
      <c r="QH51" s="65"/>
      <c r="QI51" s="82" t="str">
        <f t="shared" si="162"/>
        <v xml:space="preserve"> </v>
      </c>
      <c r="QJ51" s="61" t="str">
        <f>IF(QL51=0," ",VLOOKUP(QL51,PROTOKOL!$A:$F,6))</f>
        <v xml:space="preserve"> </v>
      </c>
      <c r="QK51" s="66"/>
      <c r="QL51" s="66"/>
      <c r="QM51" s="62"/>
      <c r="QN51" s="63" t="str">
        <f>IF(QL51=0," ",(VLOOKUP(QL51,PROTOKOL!$A$1:$E$28,2))*QM51)</f>
        <v xml:space="preserve"> </v>
      </c>
      <c r="QO51" s="64" t="str">
        <f t="shared" si="61"/>
        <v xml:space="preserve"> </v>
      </c>
      <c r="QP51" s="65" t="str">
        <f>IF(QL51=0," ",VLOOKUP(QL51,PROTOKOL!$A:$E,5,))</f>
        <v xml:space="preserve"> </v>
      </c>
      <c r="QQ51" s="82" t="str">
        <f t="shared" si="163"/>
        <v xml:space="preserve"> </v>
      </c>
      <c r="QR51" s="65">
        <f t="shared" si="164"/>
        <v>0</v>
      </c>
      <c r="QS51" s="82" t="str">
        <f t="shared" si="165"/>
        <v xml:space="preserve"> </v>
      </c>
      <c r="QT51" s="185" t="str">
        <f t="shared" ref="QT51" si="450">IF(QD50+QD51+QD52=7.5,"ü","û")</f>
        <v>û</v>
      </c>
      <c r="QU51" s="207">
        <v>10</v>
      </c>
      <c r="QV51" s="226"/>
      <c r="QW51" s="61" t="str">
        <f>IF(QY51=0," ",VLOOKUP(QY51,PROTOKOL!$A:$F,6))</f>
        <v xml:space="preserve"> </v>
      </c>
      <c r="QX51" s="62"/>
      <c r="QY51" s="62"/>
      <c r="QZ51" s="62"/>
      <c r="RA51" s="63" t="str">
        <f>IF(QY51=0," ",(VLOOKUP(QY51,PROTOKOL!$A$1:$E$28,2))*QZ51)</f>
        <v xml:space="preserve"> </v>
      </c>
      <c r="RB51" s="64" t="str">
        <f t="shared" si="62"/>
        <v xml:space="preserve"> </v>
      </c>
      <c r="RC51" s="65" t="str">
        <f>IF(QY51=0," ",VLOOKUP(QY51,PROTOKOL!$A:$E,5,))</f>
        <v xml:space="preserve"> </v>
      </c>
      <c r="RD51" s="65"/>
      <c r="RE51" s="82" t="str">
        <f t="shared" si="167"/>
        <v xml:space="preserve"> </v>
      </c>
      <c r="RF51" s="61" t="str">
        <f>IF(RH51=0," ",VLOOKUP(RH51,PROTOKOL!$A:$F,6))</f>
        <v xml:space="preserve"> </v>
      </c>
      <c r="RG51" s="66"/>
      <c r="RH51" s="66"/>
      <c r="RI51" s="62"/>
      <c r="RJ51" s="63" t="str">
        <f>IF(RH51=0," ",(VLOOKUP(RH51,PROTOKOL!$A$1:$E$28,2))*RI51)</f>
        <v xml:space="preserve"> </v>
      </c>
      <c r="RK51" s="64" t="str">
        <f t="shared" si="63"/>
        <v xml:space="preserve"> </v>
      </c>
      <c r="RL51" s="65" t="str">
        <f>IF(RH51=0," ",VLOOKUP(RH51,PROTOKOL!$A:$E,5,))</f>
        <v xml:space="preserve"> </v>
      </c>
      <c r="RM51" s="82" t="str">
        <f t="shared" si="168"/>
        <v xml:space="preserve"> </v>
      </c>
      <c r="RN51" s="65">
        <f t="shared" si="169"/>
        <v>0</v>
      </c>
      <c r="RO51" s="82" t="str">
        <f t="shared" si="170"/>
        <v xml:space="preserve"> </v>
      </c>
      <c r="RP51" s="185" t="str">
        <f t="shared" ref="RP51" si="451">IF(QZ50+QZ51+QZ52=7.5,"ü","û")</f>
        <v>û</v>
      </c>
    </row>
    <row r="52" spans="1:484" ht="14.4" thickBot="1">
      <c r="A52" s="209">
        <v>10</v>
      </c>
      <c r="B52" s="226"/>
      <c r="C52" s="61" t="str">
        <f>IF(E52=0," ",VLOOKUP(E52,PROTOKOL!$A:$F,6))</f>
        <v xml:space="preserve"> </v>
      </c>
      <c r="D52" s="62"/>
      <c r="E52" s="62"/>
      <c r="F52" s="62"/>
      <c r="G52" s="63" t="str">
        <f>IF(E52=0," ",(VLOOKUP(E52,PROTOKOL!$A$1:$E$28,2))*F52)</f>
        <v xml:space="preserve"> </v>
      </c>
      <c r="H52" s="64" t="str">
        <f t="shared" si="20"/>
        <v xml:space="preserve"> </v>
      </c>
      <c r="I52" s="65" t="str">
        <f>IF(E52=0," ",VLOOKUP(E52,PROTOKOL!$A:$E,5,))</f>
        <v xml:space="preserve"> </v>
      </c>
      <c r="J52" s="65"/>
      <c r="K52" s="82" t="str">
        <f t="shared" si="64"/>
        <v xml:space="preserve"> </v>
      </c>
      <c r="L52" s="61" t="str">
        <f>IF(N52=0," ",VLOOKUP(N52,PROTOKOL!$A:$F,6))</f>
        <v xml:space="preserve"> </v>
      </c>
      <c r="M52" s="66"/>
      <c r="N52" s="66"/>
      <c r="O52" s="62"/>
      <c r="P52" s="63" t="str">
        <f>IF(N52=0," ",(VLOOKUP(N52,PROTOKOL!$A$1:$E$28,2))*O52)</f>
        <v xml:space="preserve"> </v>
      </c>
      <c r="Q52" s="64" t="str">
        <f t="shared" si="21"/>
        <v xml:space="preserve"> </v>
      </c>
      <c r="R52" s="65" t="str">
        <f>IF(N52=0," ",VLOOKUP(N52,PROTOKOL!$A:$E,5,))</f>
        <v xml:space="preserve"> </v>
      </c>
      <c r="S52" s="82" t="str">
        <f t="shared" si="65"/>
        <v xml:space="preserve"> </v>
      </c>
      <c r="T52" s="65">
        <f t="shared" si="66"/>
        <v>0</v>
      </c>
      <c r="U52" s="82" t="str">
        <f t="shared" si="67"/>
        <v xml:space="preserve"> </v>
      </c>
      <c r="V52" s="117"/>
      <c r="W52" s="207">
        <v>10</v>
      </c>
      <c r="X52" s="226"/>
      <c r="Y52" s="61" t="str">
        <f>IF(AA52=0," ",VLOOKUP(AA52,PROTOKOL!$A:$F,6))</f>
        <v xml:space="preserve"> </v>
      </c>
      <c r="Z52" s="62"/>
      <c r="AA52" s="62"/>
      <c r="AB52" s="62"/>
      <c r="AC52" s="63" t="str">
        <f>IF(AA52=0," ",(VLOOKUP(AA52,PROTOKOL!$A$1:$E$28,2))*AB52)</f>
        <v xml:space="preserve"> </v>
      </c>
      <c r="AD52" s="64" t="str">
        <f t="shared" si="22"/>
        <v xml:space="preserve"> </v>
      </c>
      <c r="AE52" s="65" t="str">
        <f>IF(AA52=0," ",VLOOKUP(AA52,PROTOKOL!$A:$E,5,))</f>
        <v xml:space="preserve"> </v>
      </c>
      <c r="AF52" s="65"/>
      <c r="AG52" s="82" t="str">
        <f t="shared" si="68"/>
        <v xml:space="preserve"> </v>
      </c>
      <c r="AH52" s="61" t="str">
        <f>IF(AJ52=0," ",VLOOKUP(AJ52,PROTOKOL!$A:$F,6))</f>
        <v xml:space="preserve"> </v>
      </c>
      <c r="AI52" s="66"/>
      <c r="AJ52" s="66"/>
      <c r="AK52" s="62"/>
      <c r="AL52" s="63" t="str">
        <f>IF(AJ52=0," ",(VLOOKUP(AJ52,PROTOKOL!$A$1:$E$28,2))*AK52)</f>
        <v xml:space="preserve"> </v>
      </c>
      <c r="AM52" s="64" t="str">
        <f t="shared" si="23"/>
        <v xml:space="preserve"> </v>
      </c>
      <c r="AN52" s="65" t="str">
        <f>IF(AJ52=0," ",VLOOKUP(AJ52,PROTOKOL!$A:$E,5,))</f>
        <v xml:space="preserve"> </v>
      </c>
      <c r="AO52" s="82" t="str">
        <f t="shared" si="69"/>
        <v xml:space="preserve"> </v>
      </c>
      <c r="AP52" s="65">
        <f t="shared" si="70"/>
        <v>0</v>
      </c>
      <c r="AQ52" s="82" t="str">
        <f t="shared" si="71"/>
        <v xml:space="preserve"> </v>
      </c>
      <c r="AR52" s="117"/>
      <c r="AS52" s="207">
        <v>10</v>
      </c>
      <c r="AT52" s="226"/>
      <c r="AU52" s="61" t="str">
        <f>IF(AW52=0," ",VLOOKUP(AW52,PROTOKOL!$A:$F,6))</f>
        <v xml:space="preserve"> </v>
      </c>
      <c r="AV52" s="62"/>
      <c r="AW52" s="62"/>
      <c r="AX52" s="62"/>
      <c r="AY52" s="63" t="str">
        <f>IF(AW52=0," ",(VLOOKUP(AW52,PROTOKOL!$A$1:$E$28,2))*AX52)</f>
        <v xml:space="preserve"> </v>
      </c>
      <c r="AZ52" s="64" t="str">
        <f t="shared" si="24"/>
        <v xml:space="preserve"> </v>
      </c>
      <c r="BA52" s="65" t="str">
        <f>IF(AW52=0," ",VLOOKUP(AW52,PROTOKOL!$A:$E,5,))</f>
        <v xml:space="preserve"> </v>
      </c>
      <c r="BB52" s="65"/>
      <c r="BC52" s="82" t="str">
        <f t="shared" si="72"/>
        <v xml:space="preserve"> </v>
      </c>
      <c r="BD52" s="61" t="str">
        <f>IF(BF52=0," ",VLOOKUP(BF52,PROTOKOL!$A:$F,6))</f>
        <v xml:space="preserve"> </v>
      </c>
      <c r="BE52" s="66"/>
      <c r="BF52" s="66"/>
      <c r="BG52" s="62"/>
      <c r="BH52" s="63" t="str">
        <f>IF(BF52=0," ",(VLOOKUP(BF52,PROTOKOL!$A$1:$E$28,2))*BG52)</f>
        <v xml:space="preserve"> </v>
      </c>
      <c r="BI52" s="64" t="str">
        <f t="shared" si="25"/>
        <v xml:space="preserve"> </v>
      </c>
      <c r="BJ52" s="65" t="str">
        <f>IF(BF52=0," ",VLOOKUP(BF52,PROTOKOL!$A:$E,5,))</f>
        <v xml:space="preserve"> </v>
      </c>
      <c r="BK52" s="82" t="str">
        <f t="shared" si="73"/>
        <v xml:space="preserve"> </v>
      </c>
      <c r="BL52" s="65">
        <f t="shared" si="74"/>
        <v>0</v>
      </c>
      <c r="BM52" s="82" t="str">
        <f t="shared" si="75"/>
        <v xml:space="preserve"> </v>
      </c>
      <c r="BN52" s="117"/>
      <c r="BO52" s="207">
        <v>10</v>
      </c>
      <c r="BP52" s="226"/>
      <c r="BQ52" s="61" t="str">
        <f>IF(BS52=0," ",VLOOKUP(BS52,PROTOKOL!$A:$F,6))</f>
        <v xml:space="preserve"> </v>
      </c>
      <c r="BR52" s="62"/>
      <c r="BS52" s="62"/>
      <c r="BT52" s="62"/>
      <c r="BU52" s="63" t="str">
        <f>IF(BS52=0," ",(VLOOKUP(BS52,PROTOKOL!$A$1:$E$28,2))*BT52)</f>
        <v xml:space="preserve"> </v>
      </c>
      <c r="BV52" s="64" t="str">
        <f t="shared" si="26"/>
        <v xml:space="preserve"> </v>
      </c>
      <c r="BW52" s="65" t="str">
        <f>IF(BS52=0," ",VLOOKUP(BS52,PROTOKOL!$A:$E,5,))</f>
        <v xml:space="preserve"> </v>
      </c>
      <c r="BX52" s="65"/>
      <c r="BY52" s="82" t="str">
        <f t="shared" si="77"/>
        <v xml:space="preserve"> </v>
      </c>
      <c r="BZ52" s="61" t="str">
        <f>IF(CB52=0," ",VLOOKUP(CB52,PROTOKOL!$A:$F,6))</f>
        <v xml:space="preserve"> </v>
      </c>
      <c r="CA52" s="66"/>
      <c r="CB52" s="66"/>
      <c r="CC52" s="62"/>
      <c r="CD52" s="63" t="str">
        <f>IF(CB52=0," ",(VLOOKUP(CB52,PROTOKOL!$A$1:$E$28,2))*CC52)</f>
        <v xml:space="preserve"> </v>
      </c>
      <c r="CE52" s="64" t="str">
        <f t="shared" si="27"/>
        <v xml:space="preserve"> </v>
      </c>
      <c r="CF52" s="65" t="str">
        <f>IF(CB52=0," ",VLOOKUP(CB52,PROTOKOL!$A:$E,5,))</f>
        <v xml:space="preserve"> </v>
      </c>
      <c r="CG52" s="82" t="str">
        <f t="shared" si="78"/>
        <v xml:space="preserve"> </v>
      </c>
      <c r="CH52" s="65">
        <f t="shared" si="79"/>
        <v>0</v>
      </c>
      <c r="CI52" s="82" t="str">
        <f t="shared" si="80"/>
        <v xml:space="preserve"> </v>
      </c>
      <c r="CJ52" s="117"/>
      <c r="CK52" s="207">
        <v>10</v>
      </c>
      <c r="CL52" s="226"/>
      <c r="CM52" s="61" t="str">
        <f>IF(CO52=0," ",VLOOKUP(CO52,PROTOKOL!$A:$F,6))</f>
        <v xml:space="preserve"> </v>
      </c>
      <c r="CN52" s="62"/>
      <c r="CO52" s="62"/>
      <c r="CP52" s="62"/>
      <c r="CQ52" s="63" t="str">
        <f>IF(CO52=0," ",(VLOOKUP(CO52,PROTOKOL!$A$1:$E$28,2))*CP52)</f>
        <v xml:space="preserve"> </v>
      </c>
      <c r="CR52" s="64" t="str">
        <f t="shared" si="28"/>
        <v xml:space="preserve"> </v>
      </c>
      <c r="CS52" s="65" t="str">
        <f>IF(CO52=0," ",VLOOKUP(CO52,PROTOKOL!$A:$E,5,))</f>
        <v xml:space="preserve"> </v>
      </c>
      <c r="CT52" s="65"/>
      <c r="CU52" s="82" t="str">
        <f t="shared" si="82"/>
        <v xml:space="preserve"> </v>
      </c>
      <c r="CV52" s="61" t="str">
        <f>IF(CX52=0," ",VLOOKUP(CX52,PROTOKOL!$A:$F,6))</f>
        <v xml:space="preserve"> </v>
      </c>
      <c r="CW52" s="66"/>
      <c r="CX52" s="66"/>
      <c r="CY52" s="62"/>
      <c r="CZ52" s="63" t="str">
        <f>IF(CX52=0," ",(VLOOKUP(CX52,PROTOKOL!$A$1:$E$28,2))*CY52)</f>
        <v xml:space="preserve"> </v>
      </c>
      <c r="DA52" s="64" t="str">
        <f t="shared" si="29"/>
        <v xml:space="preserve"> </v>
      </c>
      <c r="DB52" s="65" t="str">
        <f>IF(CX52=0," ",VLOOKUP(CX52,PROTOKOL!$A:$E,5,))</f>
        <v xml:space="preserve"> </v>
      </c>
      <c r="DC52" s="82" t="str">
        <f t="shared" si="83"/>
        <v xml:space="preserve"> </v>
      </c>
      <c r="DD52" s="65">
        <f t="shared" si="84"/>
        <v>0</v>
      </c>
      <c r="DE52" s="82" t="str">
        <f t="shared" si="85"/>
        <v xml:space="preserve"> </v>
      </c>
      <c r="DF52" s="117"/>
      <c r="DG52" s="207">
        <v>10</v>
      </c>
      <c r="DH52" s="226"/>
      <c r="DI52" s="61" t="str">
        <f>IF(DK52=0," ",VLOOKUP(DK52,PROTOKOL!$A:$F,6))</f>
        <v xml:space="preserve"> </v>
      </c>
      <c r="DJ52" s="62"/>
      <c r="DK52" s="62"/>
      <c r="DL52" s="62"/>
      <c r="DM52" s="63" t="str">
        <f>IF(DK52=0," ",(VLOOKUP(DK52,PROTOKOL!$A$1:$E$28,2))*DL52)</f>
        <v xml:space="preserve"> </v>
      </c>
      <c r="DN52" s="64" t="str">
        <f t="shared" si="30"/>
        <v xml:space="preserve"> </v>
      </c>
      <c r="DO52" s="65" t="str">
        <f>IF(DK52=0," ",VLOOKUP(DK52,PROTOKOL!$A:$E,5,))</f>
        <v xml:space="preserve"> </v>
      </c>
      <c r="DP52" s="65"/>
      <c r="DQ52" s="82" t="str">
        <f t="shared" si="87"/>
        <v xml:space="preserve"> </v>
      </c>
      <c r="DR52" s="61" t="str">
        <f>IF(DT52=0," ",VLOOKUP(DT52,PROTOKOL!$A:$F,6))</f>
        <v xml:space="preserve"> </v>
      </c>
      <c r="DS52" s="66"/>
      <c r="DT52" s="66"/>
      <c r="DU52" s="62"/>
      <c r="DV52" s="63" t="str">
        <f>IF(DT52=0," ",(VLOOKUP(DT52,PROTOKOL!$A$1:$E$28,2))*DU52)</f>
        <v xml:space="preserve"> </v>
      </c>
      <c r="DW52" s="64" t="str">
        <f t="shared" si="31"/>
        <v xml:space="preserve"> </v>
      </c>
      <c r="DX52" s="65" t="str">
        <f>IF(DT52=0," ",VLOOKUP(DT52,PROTOKOL!$A:$E,5,))</f>
        <v xml:space="preserve"> </v>
      </c>
      <c r="DY52" s="82" t="str">
        <f t="shared" si="88"/>
        <v xml:space="preserve"> </v>
      </c>
      <c r="DZ52" s="65">
        <f t="shared" si="89"/>
        <v>0</v>
      </c>
      <c r="EA52" s="82" t="str">
        <f t="shared" si="90"/>
        <v xml:space="preserve"> </v>
      </c>
      <c r="EB52" s="117"/>
      <c r="EC52" s="207">
        <v>10</v>
      </c>
      <c r="ED52" s="226"/>
      <c r="EE52" s="61" t="str">
        <f>IF(EG52=0," ",VLOOKUP(EG52,PROTOKOL!$A:$F,6))</f>
        <v xml:space="preserve"> </v>
      </c>
      <c r="EF52" s="62"/>
      <c r="EG52" s="62"/>
      <c r="EH52" s="62"/>
      <c r="EI52" s="63" t="str">
        <f>IF(EG52=0," ",(VLOOKUP(EG52,PROTOKOL!$A$1:$E$28,2))*EH52)</f>
        <v xml:space="preserve"> </v>
      </c>
      <c r="EJ52" s="64" t="str">
        <f t="shared" si="32"/>
        <v xml:space="preserve"> </v>
      </c>
      <c r="EK52" s="65" t="str">
        <f>IF(EG52=0," ",VLOOKUP(EG52,PROTOKOL!$A:$E,5,))</f>
        <v xml:space="preserve"> </v>
      </c>
      <c r="EL52" s="65"/>
      <c r="EM52" s="82" t="str">
        <f t="shared" si="92"/>
        <v xml:space="preserve"> </v>
      </c>
      <c r="EN52" s="61" t="str">
        <f>IF(EP52=0," ",VLOOKUP(EP52,PROTOKOL!$A:$F,6))</f>
        <v xml:space="preserve"> </v>
      </c>
      <c r="EO52" s="66"/>
      <c r="EP52" s="66"/>
      <c r="EQ52" s="62"/>
      <c r="ER52" s="63" t="str">
        <f>IF(EP52=0," ",(VLOOKUP(EP52,PROTOKOL!$A$1:$E$28,2))*EQ52)</f>
        <v xml:space="preserve"> </v>
      </c>
      <c r="ES52" s="64" t="str">
        <f t="shared" si="33"/>
        <v xml:space="preserve"> </v>
      </c>
      <c r="ET52" s="65" t="str">
        <f>IF(EP52=0," ",VLOOKUP(EP52,PROTOKOL!$A:$E,5,))</f>
        <v xml:space="preserve"> </v>
      </c>
      <c r="EU52" s="82" t="str">
        <f t="shared" si="93"/>
        <v xml:space="preserve"> </v>
      </c>
      <c r="EV52" s="65">
        <f t="shared" si="94"/>
        <v>0</v>
      </c>
      <c r="EW52" s="82" t="str">
        <f t="shared" si="95"/>
        <v xml:space="preserve"> </v>
      </c>
      <c r="EX52" s="117"/>
      <c r="EY52" s="207">
        <v>10</v>
      </c>
      <c r="EZ52" s="226"/>
      <c r="FA52" s="61" t="str">
        <f>IF(FC52=0," ",VLOOKUP(FC52,PROTOKOL!$A:$F,6))</f>
        <v xml:space="preserve"> </v>
      </c>
      <c r="FB52" s="62"/>
      <c r="FC52" s="62"/>
      <c r="FD52" s="62"/>
      <c r="FE52" s="63" t="str">
        <f>IF(FC52=0," ",(VLOOKUP(FC52,PROTOKOL!$A$1:$E$28,2))*FD52)</f>
        <v xml:space="preserve"> </v>
      </c>
      <c r="FF52" s="64" t="str">
        <f t="shared" si="34"/>
        <v xml:space="preserve"> </v>
      </c>
      <c r="FG52" s="65" t="str">
        <f>IF(FC52=0," ",VLOOKUP(FC52,PROTOKOL!$A:$E,5,))</f>
        <v xml:space="preserve"> </v>
      </c>
      <c r="FH52" s="65"/>
      <c r="FI52" s="82" t="str">
        <f t="shared" si="97"/>
        <v xml:space="preserve"> </v>
      </c>
      <c r="FJ52" s="61" t="str">
        <f>IF(FL52=0," ",VLOOKUP(FL52,PROTOKOL!$A:$F,6))</f>
        <v xml:space="preserve"> </v>
      </c>
      <c r="FK52" s="66"/>
      <c r="FL52" s="66"/>
      <c r="FM52" s="62"/>
      <c r="FN52" s="63" t="str">
        <f>IF(FL52=0," ",(VLOOKUP(FL52,PROTOKOL!$A$1:$E$28,2))*FM52)</f>
        <v xml:space="preserve"> </v>
      </c>
      <c r="FO52" s="64" t="str">
        <f t="shared" si="35"/>
        <v xml:space="preserve"> </v>
      </c>
      <c r="FP52" s="65" t="str">
        <f>IF(FL52=0," ",VLOOKUP(FL52,PROTOKOL!$A:$E,5,))</f>
        <v xml:space="preserve"> </v>
      </c>
      <c r="FQ52" s="82" t="str">
        <f t="shared" si="98"/>
        <v xml:space="preserve"> </v>
      </c>
      <c r="FR52" s="65">
        <f t="shared" si="99"/>
        <v>0</v>
      </c>
      <c r="FS52" s="82" t="str">
        <f t="shared" si="100"/>
        <v xml:space="preserve"> </v>
      </c>
      <c r="FT52" s="117"/>
      <c r="FU52" s="207">
        <v>10</v>
      </c>
      <c r="FV52" s="226"/>
      <c r="FW52" s="61" t="str">
        <f>IF(FY52=0," ",VLOOKUP(FY52,PROTOKOL!$A:$F,6))</f>
        <v xml:space="preserve"> </v>
      </c>
      <c r="FX52" s="62"/>
      <c r="FY52" s="62"/>
      <c r="FZ52" s="62"/>
      <c r="GA52" s="63" t="str">
        <f>IF(FY52=0," ",(VLOOKUP(FY52,PROTOKOL!$A$1:$E$28,2))*FZ52)</f>
        <v xml:space="preserve"> </v>
      </c>
      <c r="GB52" s="64" t="str">
        <f t="shared" si="36"/>
        <v xml:space="preserve"> </v>
      </c>
      <c r="GC52" s="65" t="str">
        <f>IF(FY52=0," ",VLOOKUP(FY52,PROTOKOL!$A:$E,5,))</f>
        <v xml:space="preserve"> </v>
      </c>
      <c r="GD52" s="65"/>
      <c r="GE52" s="82" t="str">
        <f t="shared" si="102"/>
        <v xml:space="preserve"> </v>
      </c>
      <c r="GF52" s="61" t="str">
        <f>IF(GH52=0," ",VLOOKUP(GH52,PROTOKOL!$A:$F,6))</f>
        <v xml:space="preserve"> </v>
      </c>
      <c r="GG52" s="66"/>
      <c r="GH52" s="66"/>
      <c r="GI52" s="62"/>
      <c r="GJ52" s="63" t="str">
        <f>IF(GH52=0," ",(VLOOKUP(GH52,PROTOKOL!$A$1:$E$28,2))*GI52)</f>
        <v xml:space="preserve"> </v>
      </c>
      <c r="GK52" s="64" t="str">
        <f t="shared" si="37"/>
        <v xml:space="preserve"> </v>
      </c>
      <c r="GL52" s="65" t="str">
        <f>IF(GH52=0," ",VLOOKUP(GH52,PROTOKOL!$A:$E,5,))</f>
        <v xml:space="preserve"> </v>
      </c>
      <c r="GM52" s="82" t="str">
        <f t="shared" si="103"/>
        <v xml:space="preserve"> </v>
      </c>
      <c r="GN52" s="65">
        <f t="shared" si="104"/>
        <v>0</v>
      </c>
      <c r="GO52" s="82" t="str">
        <f t="shared" si="105"/>
        <v xml:space="preserve"> </v>
      </c>
      <c r="GP52" s="117"/>
      <c r="GQ52" s="207">
        <v>10</v>
      </c>
      <c r="GR52" s="226"/>
      <c r="GS52" s="61" t="str">
        <f>IF(GU52=0," ",VLOOKUP(GU52,PROTOKOL!$A:$F,6))</f>
        <v xml:space="preserve"> </v>
      </c>
      <c r="GT52" s="62"/>
      <c r="GU52" s="62"/>
      <c r="GV52" s="62"/>
      <c r="GW52" s="63" t="str">
        <f>IF(GU52=0," ",(VLOOKUP(GU52,PROTOKOL!$A$1:$E$28,2))*GV52)</f>
        <v xml:space="preserve"> </v>
      </c>
      <c r="GX52" s="64" t="str">
        <f t="shared" si="38"/>
        <v xml:space="preserve"> </v>
      </c>
      <c r="GY52" s="65" t="str">
        <f>IF(GU52=0," ",VLOOKUP(GU52,PROTOKOL!$A:$E,5,))</f>
        <v xml:space="preserve"> </v>
      </c>
      <c r="GZ52" s="65"/>
      <c r="HA52" s="82" t="str">
        <f t="shared" si="107"/>
        <v xml:space="preserve"> </v>
      </c>
      <c r="HB52" s="61" t="str">
        <f>IF(HD52=0," ",VLOOKUP(HD52,PROTOKOL!$A:$F,6))</f>
        <v xml:space="preserve"> </v>
      </c>
      <c r="HC52" s="66"/>
      <c r="HD52" s="66"/>
      <c r="HE52" s="62"/>
      <c r="HF52" s="63" t="str">
        <f>IF(HD52=0," ",(VLOOKUP(HD52,PROTOKOL!$A$1:$E$28,2))*HE52)</f>
        <v xml:space="preserve"> </v>
      </c>
      <c r="HG52" s="64" t="str">
        <f t="shared" si="39"/>
        <v xml:space="preserve"> </v>
      </c>
      <c r="HH52" s="65" t="str">
        <f>IF(HD52=0," ",VLOOKUP(HD52,PROTOKOL!$A:$E,5,))</f>
        <v xml:space="preserve"> </v>
      </c>
      <c r="HI52" s="82" t="str">
        <f t="shared" si="108"/>
        <v xml:space="preserve"> </v>
      </c>
      <c r="HJ52" s="65">
        <f t="shared" si="109"/>
        <v>0</v>
      </c>
      <c r="HK52" s="82" t="str">
        <f t="shared" si="110"/>
        <v xml:space="preserve"> </v>
      </c>
      <c r="HL52" s="117"/>
      <c r="HM52" s="207">
        <v>10</v>
      </c>
      <c r="HN52" s="226"/>
      <c r="HO52" s="61" t="str">
        <f>IF(HQ52=0," ",VLOOKUP(HQ52,PROTOKOL!$A:$F,6))</f>
        <v xml:space="preserve"> </v>
      </c>
      <c r="HP52" s="62"/>
      <c r="HQ52" s="62"/>
      <c r="HR52" s="62"/>
      <c r="HS52" s="63" t="str">
        <f>IF(HQ52=0," ",(VLOOKUP(HQ52,PROTOKOL!$A$1:$E$28,2))*HR52)</f>
        <v xml:space="preserve"> </v>
      </c>
      <c r="HT52" s="64" t="str">
        <f t="shared" si="40"/>
        <v xml:space="preserve"> </v>
      </c>
      <c r="HU52" s="65" t="str">
        <f>IF(HQ52=0," ",VLOOKUP(HQ52,PROTOKOL!$A:$E,5,))</f>
        <v xml:space="preserve"> </v>
      </c>
      <c r="HV52" s="65"/>
      <c r="HW52" s="82" t="str">
        <f t="shared" si="112"/>
        <v xml:space="preserve"> </v>
      </c>
      <c r="HX52" s="61" t="str">
        <f>IF(HZ52=0," ",VLOOKUP(HZ52,PROTOKOL!$A:$F,6))</f>
        <v xml:space="preserve"> </v>
      </c>
      <c r="HY52" s="66"/>
      <c r="HZ52" s="66"/>
      <c r="IA52" s="62"/>
      <c r="IB52" s="63" t="str">
        <f>IF(HZ52=0," ",(VLOOKUP(HZ52,PROTOKOL!$A$1:$E$28,2))*IA52)</f>
        <v xml:space="preserve"> </v>
      </c>
      <c r="IC52" s="64" t="str">
        <f t="shared" si="41"/>
        <v xml:space="preserve"> </v>
      </c>
      <c r="ID52" s="65" t="str">
        <f>IF(HZ52=0," ",VLOOKUP(HZ52,PROTOKOL!$A:$E,5,))</f>
        <v xml:space="preserve"> </v>
      </c>
      <c r="IE52" s="82" t="str">
        <f t="shared" si="113"/>
        <v xml:space="preserve"> </v>
      </c>
      <c r="IF52" s="65">
        <f t="shared" si="114"/>
        <v>0</v>
      </c>
      <c r="IG52" s="82" t="str">
        <f t="shared" si="115"/>
        <v xml:space="preserve"> </v>
      </c>
      <c r="IH52" s="117"/>
      <c r="II52" s="207">
        <v>10</v>
      </c>
      <c r="IJ52" s="226"/>
      <c r="IK52" s="61" t="str">
        <f>IF(IM52=0," ",VLOOKUP(IM52,PROTOKOL!$A:$F,6))</f>
        <v xml:space="preserve"> </v>
      </c>
      <c r="IL52" s="62"/>
      <c r="IM52" s="62"/>
      <c r="IN52" s="62"/>
      <c r="IO52" s="63" t="str">
        <f>IF(IM52=0," ",(VLOOKUP(IM52,PROTOKOL!$A$1:$E$28,2))*IN52)</f>
        <v xml:space="preserve"> </v>
      </c>
      <c r="IP52" s="64" t="str">
        <f t="shared" si="42"/>
        <v xml:space="preserve"> </v>
      </c>
      <c r="IQ52" s="65" t="str">
        <f>IF(IM52=0," ",VLOOKUP(IM52,PROTOKOL!$A:$E,5,))</f>
        <v xml:space="preserve"> </v>
      </c>
      <c r="IR52" s="65"/>
      <c r="IS52" s="82" t="str">
        <f t="shared" si="117"/>
        <v xml:space="preserve"> </v>
      </c>
      <c r="IT52" s="61" t="str">
        <f>IF(IV52=0," ",VLOOKUP(IV52,PROTOKOL!$A:$F,6))</f>
        <v xml:space="preserve"> </v>
      </c>
      <c r="IU52" s="66"/>
      <c r="IV52" s="66"/>
      <c r="IW52" s="62"/>
      <c r="IX52" s="63" t="str">
        <f>IF(IV52=0," ",(VLOOKUP(IV52,PROTOKOL!$A$1:$E$28,2))*IW52)</f>
        <v xml:space="preserve"> </v>
      </c>
      <c r="IY52" s="64" t="str">
        <f t="shared" si="43"/>
        <v xml:space="preserve"> </v>
      </c>
      <c r="IZ52" s="65" t="str">
        <f>IF(IV52=0," ",VLOOKUP(IV52,PROTOKOL!$A:$E,5,))</f>
        <v xml:space="preserve"> </v>
      </c>
      <c r="JA52" s="82" t="str">
        <f t="shared" si="118"/>
        <v xml:space="preserve"> </v>
      </c>
      <c r="JB52" s="65">
        <f t="shared" si="119"/>
        <v>0</v>
      </c>
      <c r="JC52" s="82" t="str">
        <f t="shared" si="120"/>
        <v xml:space="preserve"> </v>
      </c>
      <c r="JD52" s="117"/>
      <c r="JE52" s="207">
        <v>10</v>
      </c>
      <c r="JF52" s="226"/>
      <c r="JG52" s="61" t="str">
        <f>IF(JI52=0," ",VLOOKUP(JI52,PROTOKOL!$A:$F,6))</f>
        <v xml:space="preserve"> </v>
      </c>
      <c r="JH52" s="62"/>
      <c r="JI52" s="62"/>
      <c r="JJ52" s="62"/>
      <c r="JK52" s="63" t="str">
        <f>IF(JI52=0," ",(VLOOKUP(JI52,PROTOKOL!$A$1:$E$28,2))*JJ52)</f>
        <v xml:space="preserve"> </v>
      </c>
      <c r="JL52" s="64" t="str">
        <f t="shared" si="44"/>
        <v xml:space="preserve"> </v>
      </c>
      <c r="JM52" s="65" t="str">
        <f>IF(JI52=0," ",VLOOKUP(JI52,PROTOKOL!$A:$E,5,))</f>
        <v xml:space="preserve"> </v>
      </c>
      <c r="JN52" s="65"/>
      <c r="JO52" s="82" t="str">
        <f t="shared" si="122"/>
        <v xml:space="preserve"> </v>
      </c>
      <c r="JP52" s="61" t="str">
        <f>IF(JR52=0," ",VLOOKUP(JR52,PROTOKOL!$A:$F,6))</f>
        <v xml:space="preserve"> </v>
      </c>
      <c r="JQ52" s="66"/>
      <c r="JR52" s="66"/>
      <c r="JS52" s="62"/>
      <c r="JT52" s="63" t="str">
        <f>IF(JR52=0," ",(VLOOKUP(JR52,PROTOKOL!$A$1:$E$28,2))*JS52)</f>
        <v xml:space="preserve"> </v>
      </c>
      <c r="JU52" s="64" t="str">
        <f t="shared" si="45"/>
        <v xml:space="preserve"> </v>
      </c>
      <c r="JV52" s="65" t="str">
        <f>IF(JR52=0," ",VLOOKUP(JR52,PROTOKOL!$A:$E,5,))</f>
        <v xml:space="preserve"> </v>
      </c>
      <c r="JW52" s="82" t="str">
        <f t="shared" si="123"/>
        <v xml:space="preserve"> </v>
      </c>
      <c r="JX52" s="65">
        <f t="shared" si="124"/>
        <v>0</v>
      </c>
      <c r="JY52" s="82" t="str">
        <f t="shared" si="125"/>
        <v xml:space="preserve"> </v>
      </c>
      <c r="JZ52" s="117"/>
      <c r="KA52" s="207">
        <v>10</v>
      </c>
      <c r="KB52" s="226"/>
      <c r="KC52" s="61" t="str">
        <f>IF(KE52=0," ",VLOOKUP(KE52,PROTOKOL!$A:$F,6))</f>
        <v xml:space="preserve"> </v>
      </c>
      <c r="KD52" s="62"/>
      <c r="KE52" s="62"/>
      <c r="KF52" s="62"/>
      <c r="KG52" s="63" t="str">
        <f>IF(KE52=0," ",(VLOOKUP(KE52,PROTOKOL!$A$1:$E$28,2))*KF52)</f>
        <v xml:space="preserve"> </v>
      </c>
      <c r="KH52" s="64" t="str">
        <f t="shared" si="46"/>
        <v xml:space="preserve"> </v>
      </c>
      <c r="KI52" s="65" t="str">
        <f>IF(KE52=0," ",VLOOKUP(KE52,PROTOKOL!$A:$E,5,))</f>
        <v xml:space="preserve"> </v>
      </c>
      <c r="KJ52" s="65"/>
      <c r="KK52" s="82" t="str">
        <f t="shared" si="127"/>
        <v xml:space="preserve"> </v>
      </c>
      <c r="KL52" s="61" t="str">
        <f>IF(KN52=0," ",VLOOKUP(KN52,PROTOKOL!$A:$F,6))</f>
        <v xml:space="preserve"> </v>
      </c>
      <c r="KM52" s="66"/>
      <c r="KN52" s="66"/>
      <c r="KO52" s="62"/>
      <c r="KP52" s="63" t="str">
        <f>IF(KN52=0," ",(VLOOKUP(KN52,PROTOKOL!$A$1:$E$28,2))*KO52)</f>
        <v xml:space="preserve"> </v>
      </c>
      <c r="KQ52" s="64" t="str">
        <f t="shared" si="47"/>
        <v xml:space="preserve"> </v>
      </c>
      <c r="KR52" s="65" t="str">
        <f>IF(KN52=0," ",VLOOKUP(KN52,PROTOKOL!$A:$E,5,))</f>
        <v xml:space="preserve"> </v>
      </c>
      <c r="KS52" s="82" t="str">
        <f t="shared" si="128"/>
        <v xml:space="preserve"> </v>
      </c>
      <c r="KT52" s="65">
        <f t="shared" si="129"/>
        <v>0</v>
      </c>
      <c r="KU52" s="82" t="str">
        <f t="shared" si="130"/>
        <v xml:space="preserve"> </v>
      </c>
      <c r="KV52" s="117"/>
      <c r="KW52" s="207">
        <v>10</v>
      </c>
      <c r="KX52" s="226"/>
      <c r="KY52" s="61" t="str">
        <f>IF(LA52=0," ",VLOOKUP(LA52,PROTOKOL!$A:$F,6))</f>
        <v xml:space="preserve"> </v>
      </c>
      <c r="KZ52" s="62"/>
      <c r="LA52" s="62"/>
      <c r="LB52" s="62"/>
      <c r="LC52" s="63" t="str">
        <f>IF(LA52=0," ",(VLOOKUP(LA52,PROTOKOL!$A$1:$E$28,2))*LB52)</f>
        <v xml:space="preserve"> </v>
      </c>
      <c r="LD52" s="64" t="str">
        <f t="shared" si="48"/>
        <v xml:space="preserve"> </v>
      </c>
      <c r="LE52" s="65" t="str">
        <f>IF(LA52=0," ",VLOOKUP(LA52,PROTOKOL!$A:$E,5,))</f>
        <v xml:space="preserve"> </v>
      </c>
      <c r="LF52" s="65"/>
      <c r="LG52" s="82" t="str">
        <f t="shared" si="132"/>
        <v xml:space="preserve"> </v>
      </c>
      <c r="LH52" s="61" t="str">
        <f>IF(LJ52=0," ",VLOOKUP(LJ52,PROTOKOL!$A:$F,6))</f>
        <v xml:space="preserve"> </v>
      </c>
      <c r="LI52" s="66"/>
      <c r="LJ52" s="66"/>
      <c r="LK52" s="62"/>
      <c r="LL52" s="63" t="str">
        <f>IF(LJ52=0," ",(VLOOKUP(LJ52,PROTOKOL!$A$1:$E$28,2))*LK52)</f>
        <v xml:space="preserve"> </v>
      </c>
      <c r="LM52" s="64" t="str">
        <f t="shared" si="49"/>
        <v xml:space="preserve"> </v>
      </c>
      <c r="LN52" s="65" t="str">
        <f>IF(LJ52=0," ",VLOOKUP(LJ52,PROTOKOL!$A:$E,5,))</f>
        <v xml:space="preserve"> </v>
      </c>
      <c r="LO52" s="82" t="str">
        <f t="shared" si="133"/>
        <v xml:space="preserve"> </v>
      </c>
      <c r="LP52" s="65">
        <f t="shared" si="134"/>
        <v>0</v>
      </c>
      <c r="LQ52" s="82" t="str">
        <f t="shared" si="135"/>
        <v xml:space="preserve"> </v>
      </c>
      <c r="LR52" s="117"/>
      <c r="LS52" s="207">
        <v>10</v>
      </c>
      <c r="LT52" s="226"/>
      <c r="LU52" s="61" t="str">
        <f>IF(LW52=0," ",VLOOKUP(LW52,PROTOKOL!$A:$F,6))</f>
        <v xml:space="preserve"> </v>
      </c>
      <c r="LV52" s="62"/>
      <c r="LW52" s="62"/>
      <c r="LX52" s="62"/>
      <c r="LY52" s="63" t="str">
        <f>IF(LW52=0," ",(VLOOKUP(LW52,PROTOKOL!$A$1:$E$28,2))*LX52)</f>
        <v xml:space="preserve"> </v>
      </c>
      <c r="LZ52" s="64" t="str">
        <f t="shared" si="50"/>
        <v xml:space="preserve"> </v>
      </c>
      <c r="MA52" s="65" t="str">
        <f>IF(LW52=0," ",VLOOKUP(LW52,PROTOKOL!$A:$E,5,))</f>
        <v xml:space="preserve"> </v>
      </c>
      <c r="MB52" s="65"/>
      <c r="MC52" s="82" t="str">
        <f t="shared" si="137"/>
        <v xml:space="preserve"> </v>
      </c>
      <c r="MD52" s="61" t="str">
        <f>IF(MF52=0," ",VLOOKUP(MF52,PROTOKOL!$A:$F,6))</f>
        <v xml:space="preserve"> </v>
      </c>
      <c r="ME52" s="66"/>
      <c r="MF52" s="66"/>
      <c r="MG52" s="62"/>
      <c r="MH52" s="63" t="str">
        <f>IF(MF52=0," ",(VLOOKUP(MF52,PROTOKOL!$A$1:$E$28,2))*MG52)</f>
        <v xml:space="preserve"> </v>
      </c>
      <c r="MI52" s="64" t="str">
        <f t="shared" si="51"/>
        <v xml:space="preserve"> </v>
      </c>
      <c r="MJ52" s="65" t="str">
        <f>IF(MF52=0," ",VLOOKUP(MF52,PROTOKOL!$A:$E,5,))</f>
        <v xml:space="preserve"> </v>
      </c>
      <c r="MK52" s="82" t="str">
        <f t="shared" si="138"/>
        <v xml:space="preserve"> </v>
      </c>
      <c r="ML52" s="65">
        <f t="shared" si="139"/>
        <v>0</v>
      </c>
      <c r="MM52" s="82" t="str">
        <f t="shared" si="140"/>
        <v xml:space="preserve"> </v>
      </c>
      <c r="MN52" s="117"/>
      <c r="MO52" s="207">
        <v>10</v>
      </c>
      <c r="MP52" s="226"/>
      <c r="MQ52" s="61" t="str">
        <f>IF(MS52=0," ",VLOOKUP(MS52,PROTOKOL!$A:$F,6))</f>
        <v xml:space="preserve"> </v>
      </c>
      <c r="MR52" s="62"/>
      <c r="MS52" s="62"/>
      <c r="MT52" s="62"/>
      <c r="MU52" s="63" t="str">
        <f>IF(MS52=0," ",(VLOOKUP(MS52,PROTOKOL!$A$1:$E$28,2))*MT52)</f>
        <v xml:space="preserve"> </v>
      </c>
      <c r="MV52" s="64" t="str">
        <f t="shared" si="52"/>
        <v xml:space="preserve"> </v>
      </c>
      <c r="MW52" s="65" t="str">
        <f>IF(MS52=0," ",VLOOKUP(MS52,PROTOKOL!$A:$E,5,))</f>
        <v xml:space="preserve"> </v>
      </c>
      <c r="MX52" s="65"/>
      <c r="MY52" s="82" t="str">
        <f t="shared" si="142"/>
        <v xml:space="preserve"> </v>
      </c>
      <c r="MZ52" s="61" t="str">
        <f>IF(NB52=0," ",VLOOKUP(NB52,PROTOKOL!$A:$F,6))</f>
        <v xml:space="preserve"> </v>
      </c>
      <c r="NA52" s="66"/>
      <c r="NB52" s="66"/>
      <c r="NC52" s="62"/>
      <c r="ND52" s="63" t="str">
        <f>IF(NB52=0," ",(VLOOKUP(NB52,PROTOKOL!$A$1:$E$28,2))*NC52)</f>
        <v xml:space="preserve"> </v>
      </c>
      <c r="NE52" s="64" t="str">
        <f t="shared" si="53"/>
        <v xml:space="preserve"> </v>
      </c>
      <c r="NF52" s="65" t="str">
        <f>IF(NB52=0," ",VLOOKUP(NB52,PROTOKOL!$A:$E,5,))</f>
        <v xml:space="preserve"> </v>
      </c>
      <c r="NG52" s="82" t="str">
        <f t="shared" si="143"/>
        <v xml:space="preserve"> </v>
      </c>
      <c r="NH52" s="65">
        <f t="shared" si="144"/>
        <v>0</v>
      </c>
      <c r="NI52" s="82" t="str">
        <f t="shared" si="145"/>
        <v xml:space="preserve"> </v>
      </c>
      <c r="NJ52" s="117"/>
      <c r="NK52" s="207">
        <v>10</v>
      </c>
      <c r="NL52" s="226"/>
      <c r="NM52" s="61" t="str">
        <f>IF(NO52=0," ",VLOOKUP(NO52,PROTOKOL!$A:$F,6))</f>
        <v xml:space="preserve"> </v>
      </c>
      <c r="NN52" s="62"/>
      <c r="NO52" s="62"/>
      <c r="NP52" s="62"/>
      <c r="NQ52" s="63" t="str">
        <f>IF(NO52=0," ",(VLOOKUP(NO52,PROTOKOL!$A$1:$E$28,2))*NP52)</f>
        <v xml:space="preserve"> </v>
      </c>
      <c r="NR52" s="64" t="str">
        <f t="shared" si="54"/>
        <v xml:space="preserve"> </v>
      </c>
      <c r="NS52" s="65" t="str">
        <f>IF(NO52=0," ",VLOOKUP(NO52,PROTOKOL!$A:$E,5,))</f>
        <v xml:space="preserve"> </v>
      </c>
      <c r="NT52" s="65"/>
      <c r="NU52" s="82" t="str">
        <f t="shared" si="147"/>
        <v xml:space="preserve"> </v>
      </c>
      <c r="NV52" s="61" t="str">
        <f>IF(NX52=0," ",VLOOKUP(NX52,PROTOKOL!$A:$F,6))</f>
        <v xml:space="preserve"> </v>
      </c>
      <c r="NW52" s="66"/>
      <c r="NX52" s="66"/>
      <c r="NY52" s="62"/>
      <c r="NZ52" s="63" t="str">
        <f>IF(NX52=0," ",(VLOOKUP(NX52,PROTOKOL!$A$1:$E$28,2))*NY52)</f>
        <v xml:space="preserve"> </v>
      </c>
      <c r="OA52" s="64" t="str">
        <f t="shared" si="55"/>
        <v xml:space="preserve"> </v>
      </c>
      <c r="OB52" s="65" t="str">
        <f>IF(NX52=0," ",VLOOKUP(NX52,PROTOKOL!$A:$E,5,))</f>
        <v xml:space="preserve"> </v>
      </c>
      <c r="OC52" s="82" t="str">
        <f t="shared" si="148"/>
        <v xml:space="preserve"> </v>
      </c>
      <c r="OD52" s="65">
        <f t="shared" si="149"/>
        <v>0</v>
      </c>
      <c r="OE52" s="82" t="str">
        <f t="shared" si="150"/>
        <v xml:space="preserve"> </v>
      </c>
      <c r="OF52" s="117"/>
      <c r="OG52" s="207">
        <v>10</v>
      </c>
      <c r="OH52" s="226"/>
      <c r="OI52" s="61" t="str">
        <f>IF(OK52=0," ",VLOOKUP(OK52,PROTOKOL!$A:$F,6))</f>
        <v xml:space="preserve"> </v>
      </c>
      <c r="OJ52" s="62"/>
      <c r="OK52" s="62"/>
      <c r="OL52" s="62"/>
      <c r="OM52" s="63" t="str">
        <f>IF(OK52=0," ",(VLOOKUP(OK52,PROTOKOL!$A$1:$E$28,2))*OL52)</f>
        <v xml:space="preserve"> </v>
      </c>
      <c r="ON52" s="64" t="str">
        <f t="shared" si="56"/>
        <v xml:space="preserve"> </v>
      </c>
      <c r="OO52" s="65" t="str">
        <f>IF(OK52=0," ",VLOOKUP(OK52,PROTOKOL!$A:$E,5,))</f>
        <v xml:space="preserve"> </v>
      </c>
      <c r="OP52" s="65"/>
      <c r="OQ52" s="82" t="str">
        <f t="shared" si="152"/>
        <v xml:space="preserve"> </v>
      </c>
      <c r="OR52" s="61" t="str">
        <f>IF(OT52=0," ",VLOOKUP(OT52,PROTOKOL!$A:$F,6))</f>
        <v xml:space="preserve"> </v>
      </c>
      <c r="OS52" s="66"/>
      <c r="OT52" s="66"/>
      <c r="OU52" s="62"/>
      <c r="OV52" s="63" t="str">
        <f>IF(OT52=0," ",(VLOOKUP(OT52,PROTOKOL!$A$1:$E$28,2))*OU52)</f>
        <v xml:space="preserve"> </v>
      </c>
      <c r="OW52" s="64" t="str">
        <f t="shared" si="57"/>
        <v xml:space="preserve"> </v>
      </c>
      <c r="OX52" s="65" t="str">
        <f>IF(OT52=0," ",VLOOKUP(OT52,PROTOKOL!$A:$E,5,))</f>
        <v xml:space="preserve"> </v>
      </c>
      <c r="OY52" s="82" t="str">
        <f t="shared" si="153"/>
        <v xml:space="preserve"> </v>
      </c>
      <c r="OZ52" s="65">
        <f t="shared" si="154"/>
        <v>0</v>
      </c>
      <c r="PA52" s="82" t="str">
        <f t="shared" si="155"/>
        <v xml:space="preserve"> </v>
      </c>
      <c r="PB52" s="117"/>
      <c r="PC52" s="207">
        <v>10</v>
      </c>
      <c r="PD52" s="226"/>
      <c r="PE52" s="61" t="str">
        <f>IF(PG52=0," ",VLOOKUP(PG52,PROTOKOL!$A:$F,6))</f>
        <v xml:space="preserve"> </v>
      </c>
      <c r="PF52" s="62"/>
      <c r="PG52" s="62"/>
      <c r="PH52" s="62"/>
      <c r="PI52" s="63" t="str">
        <f>IF(PG52=0," ",(VLOOKUP(PG52,PROTOKOL!$A$1:$E$28,2))*PH52)</f>
        <v xml:space="preserve"> </v>
      </c>
      <c r="PJ52" s="64" t="str">
        <f t="shared" si="58"/>
        <v xml:space="preserve"> </v>
      </c>
      <c r="PK52" s="65" t="str">
        <f>IF(PG52=0," ",VLOOKUP(PG52,PROTOKOL!$A:$E,5,))</f>
        <v xml:space="preserve"> </v>
      </c>
      <c r="PL52" s="65"/>
      <c r="PM52" s="82" t="str">
        <f t="shared" si="157"/>
        <v xml:space="preserve"> </v>
      </c>
      <c r="PN52" s="61" t="str">
        <f>IF(PP52=0," ",VLOOKUP(PP52,PROTOKOL!$A:$F,6))</f>
        <v xml:space="preserve"> </v>
      </c>
      <c r="PO52" s="66"/>
      <c r="PP52" s="66"/>
      <c r="PQ52" s="62"/>
      <c r="PR52" s="63" t="str">
        <f>IF(PP52=0," ",(VLOOKUP(PP52,PROTOKOL!$A$1:$E$28,2))*PQ52)</f>
        <v xml:space="preserve"> </v>
      </c>
      <c r="PS52" s="64" t="str">
        <f t="shared" si="59"/>
        <v xml:space="preserve"> </v>
      </c>
      <c r="PT52" s="65" t="str">
        <f>IF(PP52=0," ",VLOOKUP(PP52,PROTOKOL!$A:$E,5,))</f>
        <v xml:space="preserve"> </v>
      </c>
      <c r="PU52" s="82" t="str">
        <f t="shared" si="158"/>
        <v xml:space="preserve"> </v>
      </c>
      <c r="PV52" s="65">
        <f t="shared" si="159"/>
        <v>0</v>
      </c>
      <c r="PW52" s="82" t="str">
        <f t="shared" si="160"/>
        <v xml:space="preserve"> </v>
      </c>
      <c r="PX52" s="117"/>
      <c r="PY52" s="207">
        <v>10</v>
      </c>
      <c r="PZ52" s="226"/>
      <c r="QA52" s="61" t="str">
        <f>IF(QC52=0," ",VLOOKUP(QC52,PROTOKOL!$A:$F,6))</f>
        <v xml:space="preserve"> </v>
      </c>
      <c r="QB52" s="62"/>
      <c r="QC52" s="62"/>
      <c r="QD52" s="62"/>
      <c r="QE52" s="63" t="str">
        <f>IF(QC52=0," ",(VLOOKUP(QC52,PROTOKOL!$A$1:$E$28,2))*QD52)</f>
        <v xml:space="preserve"> </v>
      </c>
      <c r="QF52" s="64" t="str">
        <f t="shared" si="60"/>
        <v xml:space="preserve"> </v>
      </c>
      <c r="QG52" s="65" t="str">
        <f>IF(QC52=0," ",VLOOKUP(QC52,PROTOKOL!$A:$E,5,))</f>
        <v xml:space="preserve"> </v>
      </c>
      <c r="QH52" s="65"/>
      <c r="QI52" s="82" t="str">
        <f t="shared" si="162"/>
        <v xml:space="preserve"> </v>
      </c>
      <c r="QJ52" s="61" t="str">
        <f>IF(QL52=0," ",VLOOKUP(QL52,PROTOKOL!$A:$F,6))</f>
        <v xml:space="preserve"> </v>
      </c>
      <c r="QK52" s="66"/>
      <c r="QL52" s="66"/>
      <c r="QM52" s="62"/>
      <c r="QN52" s="63" t="str">
        <f>IF(QL52=0," ",(VLOOKUP(QL52,PROTOKOL!$A$1:$E$28,2))*QM52)</f>
        <v xml:space="preserve"> </v>
      </c>
      <c r="QO52" s="64" t="str">
        <f t="shared" si="61"/>
        <v xml:space="preserve"> </v>
      </c>
      <c r="QP52" s="65" t="str">
        <f>IF(QL52=0," ",VLOOKUP(QL52,PROTOKOL!$A:$E,5,))</f>
        <v xml:space="preserve"> </v>
      </c>
      <c r="QQ52" s="82" t="str">
        <f t="shared" si="163"/>
        <v xml:space="preserve"> </v>
      </c>
      <c r="QR52" s="65">
        <f t="shared" si="164"/>
        <v>0</v>
      </c>
      <c r="QS52" s="82" t="str">
        <f t="shared" si="165"/>
        <v xml:space="preserve"> </v>
      </c>
      <c r="QT52" s="117"/>
      <c r="QU52" s="207">
        <v>10</v>
      </c>
      <c r="QV52" s="226"/>
      <c r="QW52" s="61" t="str">
        <f>IF(QY52=0," ",VLOOKUP(QY52,PROTOKOL!$A:$F,6))</f>
        <v xml:space="preserve"> </v>
      </c>
      <c r="QX52" s="62"/>
      <c r="QY52" s="62"/>
      <c r="QZ52" s="62"/>
      <c r="RA52" s="63" t="str">
        <f>IF(QY52=0," ",(VLOOKUP(QY52,PROTOKOL!$A$1:$E$28,2))*QZ52)</f>
        <v xml:space="preserve"> </v>
      </c>
      <c r="RB52" s="64" t="str">
        <f t="shared" si="62"/>
        <v xml:space="preserve"> </v>
      </c>
      <c r="RC52" s="65" t="str">
        <f>IF(QY52=0," ",VLOOKUP(QY52,PROTOKOL!$A:$E,5,))</f>
        <v xml:space="preserve"> </v>
      </c>
      <c r="RD52" s="65"/>
      <c r="RE52" s="82" t="str">
        <f t="shared" si="167"/>
        <v xml:space="preserve"> </v>
      </c>
      <c r="RF52" s="61" t="str">
        <f>IF(RH52=0," ",VLOOKUP(RH52,PROTOKOL!$A:$F,6))</f>
        <v xml:space="preserve"> </v>
      </c>
      <c r="RG52" s="66"/>
      <c r="RH52" s="66"/>
      <c r="RI52" s="62"/>
      <c r="RJ52" s="63" t="str">
        <f>IF(RH52=0," ",(VLOOKUP(RH52,PROTOKOL!$A$1:$E$28,2))*RI52)</f>
        <v xml:space="preserve"> </v>
      </c>
      <c r="RK52" s="64" t="str">
        <f t="shared" si="63"/>
        <v xml:space="preserve"> </v>
      </c>
      <c r="RL52" s="65" t="str">
        <f>IF(RH52=0," ",VLOOKUP(RH52,PROTOKOL!$A:$E,5,))</f>
        <v xml:space="preserve"> </v>
      </c>
      <c r="RM52" s="82" t="str">
        <f t="shared" si="168"/>
        <v xml:space="preserve"> </v>
      </c>
      <c r="RN52" s="65">
        <f t="shared" si="169"/>
        <v>0</v>
      </c>
      <c r="RO52" s="82" t="str">
        <f t="shared" si="170"/>
        <v xml:space="preserve"> </v>
      </c>
      <c r="RP52" s="117"/>
    </row>
    <row r="53" spans="1:484" ht="14.4" thickBot="1">
      <c r="A53" s="207">
        <v>11</v>
      </c>
      <c r="B53" s="225">
        <v>11</v>
      </c>
      <c r="C53" s="61" t="str">
        <f>IF(E53=0," ",VLOOKUP(E53,PROTOKOL!$A:$F,6))</f>
        <v xml:space="preserve"> </v>
      </c>
      <c r="D53" s="62"/>
      <c r="E53" s="62"/>
      <c r="F53" s="62"/>
      <c r="G53" s="63" t="str">
        <f>IF(E53=0," ",(VLOOKUP(E53,PROTOKOL!$A$1:$E$28,2))*F53)</f>
        <v xml:space="preserve"> </v>
      </c>
      <c r="H53" s="64" t="str">
        <f t="shared" si="20"/>
        <v xml:space="preserve"> </v>
      </c>
      <c r="I53" s="65" t="str">
        <f>IF(E53=0," ",VLOOKUP(E53,PROTOKOL!$A:$E,5,))</f>
        <v xml:space="preserve"> </v>
      </c>
      <c r="J53" s="65"/>
      <c r="K53" s="82" t="str">
        <f t="shared" si="64"/>
        <v xml:space="preserve"> </v>
      </c>
      <c r="L53" s="61" t="str">
        <f>IF(N53=0," ",VLOOKUP(N53,PROTOKOL!$A:$F,6))</f>
        <v xml:space="preserve"> </v>
      </c>
      <c r="M53" s="66"/>
      <c r="N53" s="66"/>
      <c r="O53" s="62"/>
      <c r="P53" s="63" t="str">
        <f>IF(N53=0," ",(VLOOKUP(N53,PROTOKOL!$A$1:$E$28,2))*O53)</f>
        <v xml:space="preserve"> </v>
      </c>
      <c r="Q53" s="64" t="str">
        <f t="shared" si="21"/>
        <v xml:space="preserve"> </v>
      </c>
      <c r="R53" s="65" t="str">
        <f>IF(N53=0," ",VLOOKUP(N53,PROTOKOL!$A:$E,5,))</f>
        <v xml:space="preserve"> </v>
      </c>
      <c r="S53" s="82" t="str">
        <f t="shared" si="65"/>
        <v xml:space="preserve"> </v>
      </c>
      <c r="T53" s="65">
        <f t="shared" si="66"/>
        <v>0</v>
      </c>
      <c r="U53" s="82" t="str">
        <f t="shared" si="67"/>
        <v xml:space="preserve"> </v>
      </c>
      <c r="V53" s="117"/>
      <c r="W53" s="207">
        <v>11</v>
      </c>
      <c r="X53" s="225">
        <v>11</v>
      </c>
      <c r="Y53" s="61" t="str">
        <f>IF(AA53=0," ",VLOOKUP(AA53,PROTOKOL!$A:$F,6))</f>
        <v xml:space="preserve"> </v>
      </c>
      <c r="Z53" s="62"/>
      <c r="AA53" s="62"/>
      <c r="AB53" s="62"/>
      <c r="AC53" s="63" t="str">
        <f>IF(AA53=0," ",(VLOOKUP(AA53,PROTOKOL!$A$1:$E$28,2))*AB53)</f>
        <v xml:space="preserve"> </v>
      </c>
      <c r="AD53" s="64" t="str">
        <f t="shared" si="22"/>
        <v xml:space="preserve"> </v>
      </c>
      <c r="AE53" s="65" t="str">
        <f>IF(AA53=0," ",VLOOKUP(AA53,PROTOKOL!$A:$E,5,))</f>
        <v xml:space="preserve"> </v>
      </c>
      <c r="AF53" s="65"/>
      <c r="AG53" s="82" t="str">
        <f t="shared" si="68"/>
        <v xml:space="preserve"> </v>
      </c>
      <c r="AH53" s="61" t="str">
        <f>IF(AJ53=0," ",VLOOKUP(AJ53,PROTOKOL!$A:$F,6))</f>
        <v xml:space="preserve"> </v>
      </c>
      <c r="AI53" s="66"/>
      <c r="AJ53" s="66"/>
      <c r="AK53" s="62"/>
      <c r="AL53" s="63" t="str">
        <f>IF(AJ53=0," ",(VLOOKUP(AJ53,PROTOKOL!$A$1:$E$28,2))*AK53)</f>
        <v xml:space="preserve"> </v>
      </c>
      <c r="AM53" s="64" t="str">
        <f t="shared" si="23"/>
        <v xml:space="preserve"> </v>
      </c>
      <c r="AN53" s="65" t="str">
        <f>IF(AJ53=0," ",VLOOKUP(AJ53,PROTOKOL!$A:$E,5,))</f>
        <v xml:space="preserve"> </v>
      </c>
      <c r="AO53" s="82" t="str">
        <f t="shared" si="69"/>
        <v xml:space="preserve"> </v>
      </c>
      <c r="AP53" s="65">
        <f t="shared" si="70"/>
        <v>0</v>
      </c>
      <c r="AQ53" s="82" t="str">
        <f t="shared" si="71"/>
        <v xml:space="preserve"> </v>
      </c>
      <c r="AR53" s="117"/>
      <c r="AS53" s="207">
        <v>11</v>
      </c>
      <c r="AT53" s="225">
        <v>11</v>
      </c>
      <c r="AU53" s="61" t="str">
        <f>IF(AW53=0," ",VLOOKUP(AW53,PROTOKOL!$A:$F,6))</f>
        <v xml:space="preserve"> </v>
      </c>
      <c r="AV53" s="62"/>
      <c r="AW53" s="62"/>
      <c r="AX53" s="62"/>
      <c r="AY53" s="63" t="str">
        <f>IF(AW53=0," ",(VLOOKUP(AW53,PROTOKOL!$A$1:$E$28,2))*AX53)</f>
        <v xml:space="preserve"> </v>
      </c>
      <c r="AZ53" s="64" t="str">
        <f t="shared" si="24"/>
        <v xml:space="preserve"> </v>
      </c>
      <c r="BA53" s="65" t="str">
        <f>IF(AW53=0," ",VLOOKUP(AW53,PROTOKOL!$A:$E,5,))</f>
        <v xml:space="preserve"> </v>
      </c>
      <c r="BB53" s="65"/>
      <c r="BC53" s="82" t="str">
        <f t="shared" si="72"/>
        <v xml:space="preserve"> </v>
      </c>
      <c r="BD53" s="61" t="str">
        <f>IF(BF53=0," ",VLOOKUP(BF53,PROTOKOL!$A:$F,6))</f>
        <v xml:space="preserve"> </v>
      </c>
      <c r="BE53" s="66"/>
      <c r="BF53" s="66"/>
      <c r="BG53" s="62"/>
      <c r="BH53" s="63" t="str">
        <f>IF(BF53=0," ",(VLOOKUP(BF53,PROTOKOL!$A$1:$E$28,2))*BG53)</f>
        <v xml:space="preserve"> </v>
      </c>
      <c r="BI53" s="64" t="str">
        <f t="shared" si="25"/>
        <v xml:space="preserve"> </v>
      </c>
      <c r="BJ53" s="65" t="str">
        <f>IF(BF53=0," ",VLOOKUP(BF53,PROTOKOL!$A:$E,5,))</f>
        <v xml:space="preserve"> </v>
      </c>
      <c r="BK53" s="82" t="str">
        <f t="shared" si="73"/>
        <v xml:space="preserve"> </v>
      </c>
      <c r="BL53" s="65">
        <f t="shared" si="74"/>
        <v>0</v>
      </c>
      <c r="BM53" s="82" t="str">
        <f t="shared" si="75"/>
        <v xml:space="preserve"> </v>
      </c>
      <c r="BN53" s="117"/>
      <c r="BO53" s="207">
        <v>11</v>
      </c>
      <c r="BP53" s="225">
        <v>11</v>
      </c>
      <c r="BQ53" s="61" t="str">
        <f>IF(BS53=0," ",VLOOKUP(BS53,PROTOKOL!$A:$F,6))</f>
        <v xml:space="preserve"> </v>
      </c>
      <c r="BR53" s="62"/>
      <c r="BS53" s="62"/>
      <c r="BT53" s="62"/>
      <c r="BU53" s="63" t="str">
        <f>IF(BS53=0," ",(VLOOKUP(BS53,PROTOKOL!$A$1:$E$28,2))*BT53)</f>
        <v xml:space="preserve"> </v>
      </c>
      <c r="BV53" s="64" t="str">
        <f t="shared" si="26"/>
        <v xml:space="preserve"> </v>
      </c>
      <c r="BW53" s="65" t="str">
        <f>IF(BS53=0," ",VLOOKUP(BS53,PROTOKOL!$A:$E,5,))</f>
        <v xml:space="preserve"> </v>
      </c>
      <c r="BX53" s="65"/>
      <c r="BY53" s="82" t="str">
        <f t="shared" si="77"/>
        <v xml:space="preserve"> </v>
      </c>
      <c r="BZ53" s="61" t="str">
        <f>IF(CB53=0," ",VLOOKUP(CB53,PROTOKOL!$A:$F,6))</f>
        <v xml:space="preserve"> </v>
      </c>
      <c r="CA53" s="66"/>
      <c r="CB53" s="66"/>
      <c r="CC53" s="62"/>
      <c r="CD53" s="63" t="str">
        <f>IF(CB53=0," ",(VLOOKUP(CB53,PROTOKOL!$A$1:$E$28,2))*CC53)</f>
        <v xml:space="preserve"> </v>
      </c>
      <c r="CE53" s="64" t="str">
        <f t="shared" si="27"/>
        <v xml:space="preserve"> </v>
      </c>
      <c r="CF53" s="65" t="str">
        <f>IF(CB53=0," ",VLOOKUP(CB53,PROTOKOL!$A:$E,5,))</f>
        <v xml:space="preserve"> </v>
      </c>
      <c r="CG53" s="82" t="str">
        <f t="shared" si="78"/>
        <v xml:space="preserve"> </v>
      </c>
      <c r="CH53" s="65">
        <f t="shared" si="79"/>
        <v>0</v>
      </c>
      <c r="CI53" s="82" t="str">
        <f t="shared" si="80"/>
        <v xml:space="preserve"> </v>
      </c>
      <c r="CJ53" s="117"/>
      <c r="CK53" s="207">
        <v>11</v>
      </c>
      <c r="CL53" s="225">
        <v>11</v>
      </c>
      <c r="CM53" s="61" t="str">
        <f>IF(CO53=0," ",VLOOKUP(CO53,PROTOKOL!$A:$F,6))</f>
        <v xml:space="preserve"> </v>
      </c>
      <c r="CN53" s="62"/>
      <c r="CO53" s="62"/>
      <c r="CP53" s="62"/>
      <c r="CQ53" s="63" t="str">
        <f>IF(CO53=0," ",(VLOOKUP(CO53,PROTOKOL!$A$1:$E$28,2))*CP53)</f>
        <v xml:space="preserve"> </v>
      </c>
      <c r="CR53" s="64" t="str">
        <f t="shared" si="28"/>
        <v xml:space="preserve"> </v>
      </c>
      <c r="CS53" s="65" t="str">
        <f>IF(CO53=0," ",VLOOKUP(CO53,PROTOKOL!$A:$E,5,))</f>
        <v xml:space="preserve"> </v>
      </c>
      <c r="CT53" s="65"/>
      <c r="CU53" s="82" t="str">
        <f t="shared" si="82"/>
        <v xml:space="preserve"> </v>
      </c>
      <c r="CV53" s="61" t="str">
        <f>IF(CX53=0," ",VLOOKUP(CX53,PROTOKOL!$A:$F,6))</f>
        <v xml:space="preserve"> </v>
      </c>
      <c r="CW53" s="66"/>
      <c r="CX53" s="66"/>
      <c r="CY53" s="62"/>
      <c r="CZ53" s="63" t="str">
        <f>IF(CX53=0," ",(VLOOKUP(CX53,PROTOKOL!$A$1:$E$28,2))*CY53)</f>
        <v xml:space="preserve"> </v>
      </c>
      <c r="DA53" s="64" t="str">
        <f t="shared" si="29"/>
        <v xml:space="preserve"> </v>
      </c>
      <c r="DB53" s="65" t="str">
        <f>IF(CX53=0," ",VLOOKUP(CX53,PROTOKOL!$A:$E,5,))</f>
        <v xml:space="preserve"> </v>
      </c>
      <c r="DC53" s="82" t="str">
        <f t="shared" si="83"/>
        <v xml:space="preserve"> </v>
      </c>
      <c r="DD53" s="65">
        <f t="shared" si="84"/>
        <v>0</v>
      </c>
      <c r="DE53" s="82" t="str">
        <f t="shared" si="85"/>
        <v xml:space="preserve"> </v>
      </c>
      <c r="DF53" s="117"/>
      <c r="DG53" s="207">
        <v>11</v>
      </c>
      <c r="DH53" s="225">
        <v>11</v>
      </c>
      <c r="DI53" s="61" t="str">
        <f>IF(DK53=0," ",VLOOKUP(DK53,PROTOKOL!$A:$F,6))</f>
        <v xml:space="preserve"> </v>
      </c>
      <c r="DJ53" s="62"/>
      <c r="DK53" s="62"/>
      <c r="DL53" s="62"/>
      <c r="DM53" s="63" t="str">
        <f>IF(DK53=0," ",(VLOOKUP(DK53,PROTOKOL!$A$1:$E$28,2))*DL53)</f>
        <v xml:space="preserve"> </v>
      </c>
      <c r="DN53" s="64" t="str">
        <f t="shared" si="30"/>
        <v xml:space="preserve"> </v>
      </c>
      <c r="DO53" s="65" t="str">
        <f>IF(DK53=0," ",VLOOKUP(DK53,PROTOKOL!$A:$E,5,))</f>
        <v xml:space="preserve"> </v>
      </c>
      <c r="DP53" s="65"/>
      <c r="DQ53" s="82" t="str">
        <f t="shared" si="87"/>
        <v xml:space="preserve"> </v>
      </c>
      <c r="DR53" s="61" t="str">
        <f>IF(DT53=0," ",VLOOKUP(DT53,PROTOKOL!$A:$F,6))</f>
        <v xml:space="preserve"> </v>
      </c>
      <c r="DS53" s="66"/>
      <c r="DT53" s="66"/>
      <c r="DU53" s="62"/>
      <c r="DV53" s="63" t="str">
        <f>IF(DT53=0," ",(VLOOKUP(DT53,PROTOKOL!$A$1:$E$28,2))*DU53)</f>
        <v xml:space="preserve"> </v>
      </c>
      <c r="DW53" s="64" t="str">
        <f t="shared" si="31"/>
        <v xml:space="preserve"> </v>
      </c>
      <c r="DX53" s="65" t="str">
        <f>IF(DT53=0," ",VLOOKUP(DT53,PROTOKOL!$A:$E,5,))</f>
        <v xml:space="preserve"> </v>
      </c>
      <c r="DY53" s="82" t="str">
        <f t="shared" si="88"/>
        <v xml:space="preserve"> </v>
      </c>
      <c r="DZ53" s="65">
        <f t="shared" si="89"/>
        <v>0</v>
      </c>
      <c r="EA53" s="82" t="str">
        <f t="shared" si="90"/>
        <v xml:space="preserve"> </v>
      </c>
      <c r="EB53" s="117"/>
      <c r="EC53" s="207">
        <v>11</v>
      </c>
      <c r="ED53" s="225">
        <v>11</v>
      </c>
      <c r="EE53" s="61" t="str">
        <f>IF(EG53=0," ",VLOOKUP(EG53,PROTOKOL!$A:$F,6))</f>
        <v xml:space="preserve"> </v>
      </c>
      <c r="EF53" s="62"/>
      <c r="EG53" s="62"/>
      <c r="EH53" s="62"/>
      <c r="EI53" s="63" t="str">
        <f>IF(EG53=0," ",(VLOOKUP(EG53,PROTOKOL!$A$1:$E$28,2))*EH53)</f>
        <v xml:space="preserve"> </v>
      </c>
      <c r="EJ53" s="64" t="str">
        <f t="shared" si="32"/>
        <v xml:space="preserve"> </v>
      </c>
      <c r="EK53" s="65" t="str">
        <f>IF(EG53=0," ",VLOOKUP(EG53,PROTOKOL!$A:$E,5,))</f>
        <v xml:space="preserve"> </v>
      </c>
      <c r="EL53" s="65"/>
      <c r="EM53" s="82" t="str">
        <f t="shared" si="92"/>
        <v xml:space="preserve"> </v>
      </c>
      <c r="EN53" s="61" t="str">
        <f>IF(EP53=0," ",VLOOKUP(EP53,PROTOKOL!$A:$F,6))</f>
        <v xml:space="preserve"> </v>
      </c>
      <c r="EO53" s="66"/>
      <c r="EP53" s="66"/>
      <c r="EQ53" s="62"/>
      <c r="ER53" s="63" t="str">
        <f>IF(EP53=0," ",(VLOOKUP(EP53,PROTOKOL!$A$1:$E$28,2))*EQ53)</f>
        <v xml:space="preserve"> </v>
      </c>
      <c r="ES53" s="64" t="str">
        <f t="shared" si="33"/>
        <v xml:space="preserve"> </v>
      </c>
      <c r="ET53" s="65" t="str">
        <f>IF(EP53=0," ",VLOOKUP(EP53,PROTOKOL!$A:$E,5,))</f>
        <v xml:space="preserve"> </v>
      </c>
      <c r="EU53" s="82" t="str">
        <f t="shared" si="93"/>
        <v xml:space="preserve"> </v>
      </c>
      <c r="EV53" s="65">
        <f t="shared" si="94"/>
        <v>0</v>
      </c>
      <c r="EW53" s="82" t="str">
        <f t="shared" si="95"/>
        <v xml:space="preserve"> </v>
      </c>
      <c r="EX53" s="117"/>
      <c r="EY53" s="207">
        <v>11</v>
      </c>
      <c r="EZ53" s="225">
        <v>11</v>
      </c>
      <c r="FA53" s="61" t="str">
        <f>IF(FC53=0," ",VLOOKUP(FC53,PROTOKOL!$A:$F,6))</f>
        <v xml:space="preserve"> </v>
      </c>
      <c r="FB53" s="62"/>
      <c r="FC53" s="62"/>
      <c r="FD53" s="62"/>
      <c r="FE53" s="63" t="str">
        <f>IF(FC53=0," ",(VLOOKUP(FC53,PROTOKOL!$A$1:$E$28,2))*FD53)</f>
        <v xml:space="preserve"> </v>
      </c>
      <c r="FF53" s="64" t="str">
        <f t="shared" si="34"/>
        <v xml:space="preserve"> </v>
      </c>
      <c r="FG53" s="65" t="str">
        <f>IF(FC53=0," ",VLOOKUP(FC53,PROTOKOL!$A:$E,5,))</f>
        <v xml:space="preserve"> </v>
      </c>
      <c r="FH53" s="65"/>
      <c r="FI53" s="82" t="str">
        <f t="shared" si="97"/>
        <v xml:space="preserve"> </v>
      </c>
      <c r="FJ53" s="61" t="str">
        <f>IF(FL53=0," ",VLOOKUP(FL53,PROTOKOL!$A:$F,6))</f>
        <v xml:space="preserve"> </v>
      </c>
      <c r="FK53" s="66"/>
      <c r="FL53" s="66"/>
      <c r="FM53" s="62"/>
      <c r="FN53" s="63" t="str">
        <f>IF(FL53=0," ",(VLOOKUP(FL53,PROTOKOL!$A$1:$E$28,2))*FM53)</f>
        <v xml:space="preserve"> </v>
      </c>
      <c r="FO53" s="64" t="str">
        <f t="shared" si="35"/>
        <v xml:space="preserve"> </v>
      </c>
      <c r="FP53" s="65" t="str">
        <f>IF(FL53=0," ",VLOOKUP(FL53,PROTOKOL!$A:$E,5,))</f>
        <v xml:space="preserve"> </v>
      </c>
      <c r="FQ53" s="82" t="str">
        <f t="shared" si="98"/>
        <v xml:space="preserve"> </v>
      </c>
      <c r="FR53" s="65">
        <f t="shared" si="99"/>
        <v>0</v>
      </c>
      <c r="FS53" s="82" t="str">
        <f t="shared" si="100"/>
        <v xml:space="preserve"> </v>
      </c>
      <c r="FT53" s="117"/>
      <c r="FU53" s="207">
        <v>11</v>
      </c>
      <c r="FV53" s="225">
        <v>11</v>
      </c>
      <c r="FW53" s="61" t="str">
        <f>IF(FY53=0," ",VLOOKUP(FY53,PROTOKOL!$A:$F,6))</f>
        <v xml:space="preserve"> </v>
      </c>
      <c r="FX53" s="62"/>
      <c r="FY53" s="62"/>
      <c r="FZ53" s="62"/>
      <c r="GA53" s="63" t="str">
        <f>IF(FY53=0," ",(VLOOKUP(FY53,PROTOKOL!$A$1:$E$28,2))*FZ53)</f>
        <v xml:space="preserve"> </v>
      </c>
      <c r="GB53" s="64" t="str">
        <f t="shared" si="36"/>
        <v xml:space="preserve"> </v>
      </c>
      <c r="GC53" s="65" t="str">
        <f>IF(FY53=0," ",VLOOKUP(FY53,PROTOKOL!$A:$E,5,))</f>
        <v xml:space="preserve"> </v>
      </c>
      <c r="GD53" s="65"/>
      <c r="GE53" s="82" t="str">
        <f t="shared" si="102"/>
        <v xml:space="preserve"> </v>
      </c>
      <c r="GF53" s="61" t="str">
        <f>IF(GH53=0," ",VLOOKUP(GH53,PROTOKOL!$A:$F,6))</f>
        <v xml:space="preserve"> </v>
      </c>
      <c r="GG53" s="66"/>
      <c r="GH53" s="66"/>
      <c r="GI53" s="62"/>
      <c r="GJ53" s="63" t="str">
        <f>IF(GH53=0," ",(VLOOKUP(GH53,PROTOKOL!$A$1:$E$28,2))*GI53)</f>
        <v xml:space="preserve"> </v>
      </c>
      <c r="GK53" s="64" t="str">
        <f t="shared" si="37"/>
        <v xml:space="preserve"> </v>
      </c>
      <c r="GL53" s="65" t="str">
        <f>IF(GH53=0," ",VLOOKUP(GH53,PROTOKOL!$A:$E,5,))</f>
        <v xml:space="preserve"> </v>
      </c>
      <c r="GM53" s="82" t="str">
        <f t="shared" si="103"/>
        <v xml:space="preserve"> </v>
      </c>
      <c r="GN53" s="65">
        <f t="shared" si="104"/>
        <v>0</v>
      </c>
      <c r="GO53" s="82" t="str">
        <f t="shared" si="105"/>
        <v xml:space="preserve"> </v>
      </c>
      <c r="GP53" s="117"/>
      <c r="GQ53" s="207">
        <v>11</v>
      </c>
      <c r="GR53" s="225">
        <v>11</v>
      </c>
      <c r="GS53" s="61" t="str">
        <f>IF(GU53=0," ",VLOOKUP(GU53,PROTOKOL!$A:$F,6))</f>
        <v xml:space="preserve"> </v>
      </c>
      <c r="GT53" s="62"/>
      <c r="GU53" s="62"/>
      <c r="GV53" s="62"/>
      <c r="GW53" s="63" t="str">
        <f>IF(GU53=0," ",(VLOOKUP(GU53,PROTOKOL!$A$1:$E$28,2))*GV53)</f>
        <v xml:space="preserve"> </v>
      </c>
      <c r="GX53" s="64" t="str">
        <f t="shared" si="38"/>
        <v xml:space="preserve"> </v>
      </c>
      <c r="GY53" s="65" t="str">
        <f>IF(GU53=0," ",VLOOKUP(GU53,PROTOKOL!$A:$E,5,))</f>
        <v xml:space="preserve"> </v>
      </c>
      <c r="GZ53" s="65"/>
      <c r="HA53" s="82" t="str">
        <f t="shared" si="107"/>
        <v xml:space="preserve"> </v>
      </c>
      <c r="HB53" s="61" t="str">
        <f>IF(HD53=0," ",VLOOKUP(HD53,PROTOKOL!$A:$F,6))</f>
        <v xml:space="preserve"> </v>
      </c>
      <c r="HC53" s="66"/>
      <c r="HD53" s="66"/>
      <c r="HE53" s="62"/>
      <c r="HF53" s="63" t="str">
        <f>IF(HD53=0," ",(VLOOKUP(HD53,PROTOKOL!$A$1:$E$28,2))*HE53)</f>
        <v xml:space="preserve"> </v>
      </c>
      <c r="HG53" s="64" t="str">
        <f t="shared" si="39"/>
        <v xml:space="preserve"> </v>
      </c>
      <c r="HH53" s="65" t="str">
        <f>IF(HD53=0," ",VLOOKUP(HD53,PROTOKOL!$A:$E,5,))</f>
        <v xml:space="preserve"> </v>
      </c>
      <c r="HI53" s="82" t="str">
        <f t="shared" si="108"/>
        <v xml:space="preserve"> </v>
      </c>
      <c r="HJ53" s="65">
        <f t="shared" si="109"/>
        <v>0</v>
      </c>
      <c r="HK53" s="82" t="str">
        <f t="shared" si="110"/>
        <v xml:space="preserve"> </v>
      </c>
      <c r="HL53" s="117"/>
      <c r="HM53" s="207">
        <v>11</v>
      </c>
      <c r="HN53" s="225">
        <v>11</v>
      </c>
      <c r="HO53" s="61" t="str">
        <f>IF(HQ53=0," ",VLOOKUP(HQ53,PROTOKOL!$A:$F,6))</f>
        <v xml:space="preserve"> </v>
      </c>
      <c r="HP53" s="62"/>
      <c r="HQ53" s="62"/>
      <c r="HR53" s="62"/>
      <c r="HS53" s="63" t="str">
        <f>IF(HQ53=0," ",(VLOOKUP(HQ53,PROTOKOL!$A$1:$E$28,2))*HR53)</f>
        <v xml:space="preserve"> </v>
      </c>
      <c r="HT53" s="64" t="str">
        <f t="shared" si="40"/>
        <v xml:space="preserve"> </v>
      </c>
      <c r="HU53" s="65" t="str">
        <f>IF(HQ53=0," ",VLOOKUP(HQ53,PROTOKOL!$A:$E,5,))</f>
        <v xml:space="preserve"> </v>
      </c>
      <c r="HV53" s="65"/>
      <c r="HW53" s="82" t="str">
        <f t="shared" si="112"/>
        <v xml:space="preserve"> </v>
      </c>
      <c r="HX53" s="61" t="str">
        <f>IF(HZ53=0," ",VLOOKUP(HZ53,PROTOKOL!$A:$F,6))</f>
        <v xml:space="preserve"> </v>
      </c>
      <c r="HY53" s="66"/>
      <c r="HZ53" s="66"/>
      <c r="IA53" s="62"/>
      <c r="IB53" s="63" t="str">
        <f>IF(HZ53=0," ",(VLOOKUP(HZ53,PROTOKOL!$A$1:$E$28,2))*IA53)</f>
        <v xml:space="preserve"> </v>
      </c>
      <c r="IC53" s="64" t="str">
        <f t="shared" si="41"/>
        <v xml:space="preserve"> </v>
      </c>
      <c r="ID53" s="65" t="str">
        <f>IF(HZ53=0," ",VLOOKUP(HZ53,PROTOKOL!$A:$E,5,))</f>
        <v xml:space="preserve"> </v>
      </c>
      <c r="IE53" s="82" t="str">
        <f t="shared" si="113"/>
        <v xml:space="preserve"> </v>
      </c>
      <c r="IF53" s="65">
        <f t="shared" si="114"/>
        <v>0</v>
      </c>
      <c r="IG53" s="82" t="str">
        <f t="shared" si="115"/>
        <v xml:space="preserve"> </v>
      </c>
      <c r="IH53" s="117"/>
      <c r="II53" s="207">
        <v>11</v>
      </c>
      <c r="IJ53" s="225">
        <v>11</v>
      </c>
      <c r="IK53" s="61" t="str">
        <f>IF(IM53=0," ",VLOOKUP(IM53,PROTOKOL!$A:$F,6))</f>
        <v xml:space="preserve"> </v>
      </c>
      <c r="IL53" s="62"/>
      <c r="IM53" s="62"/>
      <c r="IN53" s="62"/>
      <c r="IO53" s="63" t="str">
        <f>IF(IM53=0," ",(VLOOKUP(IM53,PROTOKOL!$A$1:$E$28,2))*IN53)</f>
        <v xml:space="preserve"> </v>
      </c>
      <c r="IP53" s="64" t="str">
        <f t="shared" si="42"/>
        <v xml:space="preserve"> </v>
      </c>
      <c r="IQ53" s="65" t="str">
        <f>IF(IM53=0," ",VLOOKUP(IM53,PROTOKOL!$A:$E,5,))</f>
        <v xml:space="preserve"> </v>
      </c>
      <c r="IR53" s="65"/>
      <c r="IS53" s="82" t="str">
        <f t="shared" si="117"/>
        <v xml:space="preserve"> </v>
      </c>
      <c r="IT53" s="61" t="str">
        <f>IF(IV53=0," ",VLOOKUP(IV53,PROTOKOL!$A:$F,6))</f>
        <v xml:space="preserve"> </v>
      </c>
      <c r="IU53" s="66"/>
      <c r="IV53" s="66"/>
      <c r="IW53" s="62"/>
      <c r="IX53" s="63" t="str">
        <f>IF(IV53=0," ",(VLOOKUP(IV53,PROTOKOL!$A$1:$E$28,2))*IW53)</f>
        <v xml:space="preserve"> </v>
      </c>
      <c r="IY53" s="64" t="str">
        <f t="shared" si="43"/>
        <v xml:space="preserve"> </v>
      </c>
      <c r="IZ53" s="65" t="str">
        <f>IF(IV53=0," ",VLOOKUP(IV53,PROTOKOL!$A:$E,5,))</f>
        <v xml:space="preserve"> </v>
      </c>
      <c r="JA53" s="82" t="str">
        <f t="shared" si="118"/>
        <v xml:space="preserve"> </v>
      </c>
      <c r="JB53" s="65">
        <f t="shared" si="119"/>
        <v>0</v>
      </c>
      <c r="JC53" s="82" t="str">
        <f t="shared" si="120"/>
        <v xml:space="preserve"> </v>
      </c>
      <c r="JD53" s="117"/>
      <c r="JE53" s="207">
        <v>11</v>
      </c>
      <c r="JF53" s="225">
        <v>11</v>
      </c>
      <c r="JG53" s="61" t="str">
        <f>IF(JI53=0," ",VLOOKUP(JI53,PROTOKOL!$A:$F,6))</f>
        <v xml:space="preserve"> </v>
      </c>
      <c r="JH53" s="62"/>
      <c r="JI53" s="62"/>
      <c r="JJ53" s="62"/>
      <c r="JK53" s="63" t="str">
        <f>IF(JI53=0," ",(VLOOKUP(JI53,PROTOKOL!$A$1:$E$28,2))*JJ53)</f>
        <v xml:space="preserve"> </v>
      </c>
      <c r="JL53" s="64" t="str">
        <f t="shared" si="44"/>
        <v xml:space="preserve"> </v>
      </c>
      <c r="JM53" s="65" t="str">
        <f>IF(JI53=0," ",VLOOKUP(JI53,PROTOKOL!$A:$E,5,))</f>
        <v xml:space="preserve"> </v>
      </c>
      <c r="JN53" s="65"/>
      <c r="JO53" s="82" t="str">
        <f t="shared" si="122"/>
        <v xml:space="preserve"> </v>
      </c>
      <c r="JP53" s="61" t="str">
        <f>IF(JR53=0," ",VLOOKUP(JR53,PROTOKOL!$A:$F,6))</f>
        <v xml:space="preserve"> </v>
      </c>
      <c r="JQ53" s="66"/>
      <c r="JR53" s="66"/>
      <c r="JS53" s="62"/>
      <c r="JT53" s="63" t="str">
        <f>IF(JR53=0," ",(VLOOKUP(JR53,PROTOKOL!$A$1:$E$28,2))*JS53)</f>
        <v xml:space="preserve"> </v>
      </c>
      <c r="JU53" s="64" t="str">
        <f t="shared" si="45"/>
        <v xml:space="preserve"> </v>
      </c>
      <c r="JV53" s="65" t="str">
        <f>IF(JR53=0," ",VLOOKUP(JR53,PROTOKOL!$A:$E,5,))</f>
        <v xml:space="preserve"> </v>
      </c>
      <c r="JW53" s="82" t="str">
        <f t="shared" si="123"/>
        <v xml:space="preserve"> </v>
      </c>
      <c r="JX53" s="65">
        <f t="shared" si="124"/>
        <v>0</v>
      </c>
      <c r="JY53" s="82" t="str">
        <f t="shared" si="125"/>
        <v xml:space="preserve"> </v>
      </c>
      <c r="JZ53" s="117"/>
      <c r="KA53" s="207">
        <v>11</v>
      </c>
      <c r="KB53" s="225">
        <v>11</v>
      </c>
      <c r="KC53" s="61" t="str">
        <f>IF(KE53=0," ",VLOOKUP(KE53,PROTOKOL!$A:$F,6))</f>
        <v xml:space="preserve"> </v>
      </c>
      <c r="KD53" s="62"/>
      <c r="KE53" s="62"/>
      <c r="KF53" s="62"/>
      <c r="KG53" s="63" t="str">
        <f>IF(KE53=0," ",(VLOOKUP(KE53,PROTOKOL!$A$1:$E$28,2))*KF53)</f>
        <v xml:space="preserve"> </v>
      </c>
      <c r="KH53" s="64" t="str">
        <f t="shared" si="46"/>
        <v xml:space="preserve"> </v>
      </c>
      <c r="KI53" s="65" t="str">
        <f>IF(KE53=0," ",VLOOKUP(KE53,PROTOKOL!$A:$E,5,))</f>
        <v xml:space="preserve"> </v>
      </c>
      <c r="KJ53" s="65"/>
      <c r="KK53" s="82" t="str">
        <f t="shared" si="127"/>
        <v xml:space="preserve"> </v>
      </c>
      <c r="KL53" s="61" t="str">
        <f>IF(KN53=0," ",VLOOKUP(KN53,PROTOKOL!$A:$F,6))</f>
        <v xml:space="preserve"> </v>
      </c>
      <c r="KM53" s="66"/>
      <c r="KN53" s="66"/>
      <c r="KO53" s="62"/>
      <c r="KP53" s="63" t="str">
        <f>IF(KN53=0," ",(VLOOKUP(KN53,PROTOKOL!$A$1:$E$28,2))*KO53)</f>
        <v xml:space="preserve"> </v>
      </c>
      <c r="KQ53" s="64" t="str">
        <f t="shared" si="47"/>
        <v xml:space="preserve"> </v>
      </c>
      <c r="KR53" s="65" t="str">
        <f>IF(KN53=0," ",VLOOKUP(KN53,PROTOKOL!$A:$E,5,))</f>
        <v xml:space="preserve"> </v>
      </c>
      <c r="KS53" s="82" t="str">
        <f t="shared" si="128"/>
        <v xml:space="preserve"> </v>
      </c>
      <c r="KT53" s="65">
        <f t="shared" si="129"/>
        <v>0</v>
      </c>
      <c r="KU53" s="82" t="str">
        <f t="shared" si="130"/>
        <v xml:space="preserve"> </v>
      </c>
      <c r="KV53" s="117"/>
      <c r="KW53" s="207">
        <v>11</v>
      </c>
      <c r="KX53" s="225">
        <v>11</v>
      </c>
      <c r="KY53" s="61" t="str">
        <f>IF(LA53=0," ",VLOOKUP(LA53,PROTOKOL!$A:$F,6))</f>
        <v xml:space="preserve"> </v>
      </c>
      <c r="KZ53" s="62"/>
      <c r="LA53" s="62"/>
      <c r="LB53" s="62"/>
      <c r="LC53" s="63" t="str">
        <f>IF(LA53=0," ",(VLOOKUP(LA53,PROTOKOL!$A$1:$E$28,2))*LB53)</f>
        <v xml:space="preserve"> </v>
      </c>
      <c r="LD53" s="64" t="str">
        <f t="shared" si="48"/>
        <v xml:space="preserve"> </v>
      </c>
      <c r="LE53" s="65" t="str">
        <f>IF(LA53=0," ",VLOOKUP(LA53,PROTOKOL!$A:$E,5,))</f>
        <v xml:space="preserve"> </v>
      </c>
      <c r="LF53" s="65"/>
      <c r="LG53" s="82" t="str">
        <f t="shared" si="132"/>
        <v xml:space="preserve"> </v>
      </c>
      <c r="LH53" s="61" t="str">
        <f>IF(LJ53=0," ",VLOOKUP(LJ53,PROTOKOL!$A:$F,6))</f>
        <v xml:space="preserve"> </v>
      </c>
      <c r="LI53" s="66"/>
      <c r="LJ53" s="66"/>
      <c r="LK53" s="62"/>
      <c r="LL53" s="63" t="str">
        <f>IF(LJ53=0," ",(VLOOKUP(LJ53,PROTOKOL!$A$1:$E$28,2))*LK53)</f>
        <v xml:space="preserve"> </v>
      </c>
      <c r="LM53" s="64" t="str">
        <f t="shared" si="49"/>
        <v xml:space="preserve"> </v>
      </c>
      <c r="LN53" s="65" t="str">
        <f>IF(LJ53=0," ",VLOOKUP(LJ53,PROTOKOL!$A:$E,5,))</f>
        <v xml:space="preserve"> </v>
      </c>
      <c r="LO53" s="82" t="str">
        <f t="shared" si="133"/>
        <v xml:space="preserve"> </v>
      </c>
      <c r="LP53" s="65">
        <f t="shared" si="134"/>
        <v>0</v>
      </c>
      <c r="LQ53" s="82" t="str">
        <f t="shared" si="135"/>
        <v xml:space="preserve"> </v>
      </c>
      <c r="LR53" s="117"/>
      <c r="LS53" s="207">
        <v>11</v>
      </c>
      <c r="LT53" s="225">
        <v>11</v>
      </c>
      <c r="LU53" s="61" t="str">
        <f>IF(LW53=0," ",VLOOKUP(LW53,PROTOKOL!$A:$F,6))</f>
        <v xml:space="preserve"> </v>
      </c>
      <c r="LV53" s="62"/>
      <c r="LW53" s="62"/>
      <c r="LX53" s="62"/>
      <c r="LY53" s="63" t="str">
        <f>IF(LW53=0," ",(VLOOKUP(LW53,PROTOKOL!$A$1:$E$28,2))*LX53)</f>
        <v xml:space="preserve"> </v>
      </c>
      <c r="LZ53" s="64" t="str">
        <f t="shared" si="50"/>
        <v xml:space="preserve"> </v>
      </c>
      <c r="MA53" s="65" t="str">
        <f>IF(LW53=0," ",VLOOKUP(LW53,PROTOKOL!$A:$E,5,))</f>
        <v xml:space="preserve"> </v>
      </c>
      <c r="MB53" s="65"/>
      <c r="MC53" s="82" t="str">
        <f t="shared" si="137"/>
        <v xml:space="preserve"> </v>
      </c>
      <c r="MD53" s="61" t="str">
        <f>IF(MF53=0," ",VLOOKUP(MF53,PROTOKOL!$A:$F,6))</f>
        <v xml:space="preserve"> </v>
      </c>
      <c r="ME53" s="66"/>
      <c r="MF53" s="66"/>
      <c r="MG53" s="62"/>
      <c r="MH53" s="63" t="str">
        <f>IF(MF53=0," ",(VLOOKUP(MF53,PROTOKOL!$A$1:$E$28,2))*MG53)</f>
        <v xml:space="preserve"> </v>
      </c>
      <c r="MI53" s="64" t="str">
        <f t="shared" si="51"/>
        <v xml:space="preserve"> </v>
      </c>
      <c r="MJ53" s="65" t="str">
        <f>IF(MF53=0," ",VLOOKUP(MF53,PROTOKOL!$A:$E,5,))</f>
        <v xml:space="preserve"> </v>
      </c>
      <c r="MK53" s="82" t="str">
        <f t="shared" si="138"/>
        <v xml:space="preserve"> </v>
      </c>
      <c r="ML53" s="65">
        <f t="shared" si="139"/>
        <v>0</v>
      </c>
      <c r="MM53" s="82" t="str">
        <f t="shared" si="140"/>
        <v xml:space="preserve"> </v>
      </c>
      <c r="MN53" s="117"/>
      <c r="MO53" s="207">
        <v>11</v>
      </c>
      <c r="MP53" s="225">
        <v>11</v>
      </c>
      <c r="MQ53" s="61" t="str">
        <f>IF(MS53=0," ",VLOOKUP(MS53,PROTOKOL!$A:$F,6))</f>
        <v xml:space="preserve"> </v>
      </c>
      <c r="MR53" s="62"/>
      <c r="MS53" s="62"/>
      <c r="MT53" s="62"/>
      <c r="MU53" s="63" t="str">
        <f>IF(MS53=0," ",(VLOOKUP(MS53,PROTOKOL!$A$1:$E$28,2))*MT53)</f>
        <v xml:space="preserve"> </v>
      </c>
      <c r="MV53" s="64" t="str">
        <f t="shared" si="52"/>
        <v xml:space="preserve"> </v>
      </c>
      <c r="MW53" s="65" t="str">
        <f>IF(MS53=0," ",VLOOKUP(MS53,PROTOKOL!$A:$E,5,))</f>
        <v xml:space="preserve"> </v>
      </c>
      <c r="MX53" s="65"/>
      <c r="MY53" s="82" t="str">
        <f t="shared" si="142"/>
        <v xml:space="preserve"> </v>
      </c>
      <c r="MZ53" s="61" t="str">
        <f>IF(NB53=0," ",VLOOKUP(NB53,PROTOKOL!$A:$F,6))</f>
        <v xml:space="preserve"> </v>
      </c>
      <c r="NA53" s="66"/>
      <c r="NB53" s="66"/>
      <c r="NC53" s="62"/>
      <c r="ND53" s="63" t="str">
        <f>IF(NB53=0," ",(VLOOKUP(NB53,PROTOKOL!$A$1:$E$28,2))*NC53)</f>
        <v xml:space="preserve"> </v>
      </c>
      <c r="NE53" s="64" t="str">
        <f t="shared" si="53"/>
        <v xml:space="preserve"> </v>
      </c>
      <c r="NF53" s="65" t="str">
        <f>IF(NB53=0," ",VLOOKUP(NB53,PROTOKOL!$A:$E,5,))</f>
        <v xml:space="preserve"> </v>
      </c>
      <c r="NG53" s="82" t="str">
        <f t="shared" si="143"/>
        <v xml:space="preserve"> </v>
      </c>
      <c r="NH53" s="65">
        <f t="shared" si="144"/>
        <v>0</v>
      </c>
      <c r="NI53" s="82" t="str">
        <f t="shared" si="145"/>
        <v xml:space="preserve"> </v>
      </c>
      <c r="NJ53" s="117"/>
      <c r="NK53" s="207">
        <v>11</v>
      </c>
      <c r="NL53" s="225">
        <v>11</v>
      </c>
      <c r="NM53" s="61" t="str">
        <f>IF(NO53=0," ",VLOOKUP(NO53,PROTOKOL!$A:$F,6))</f>
        <v xml:space="preserve"> </v>
      </c>
      <c r="NN53" s="62"/>
      <c r="NO53" s="62"/>
      <c r="NP53" s="62"/>
      <c r="NQ53" s="63" t="str">
        <f>IF(NO53=0," ",(VLOOKUP(NO53,PROTOKOL!$A$1:$E$28,2))*NP53)</f>
        <v xml:space="preserve"> </v>
      </c>
      <c r="NR53" s="64" t="str">
        <f t="shared" si="54"/>
        <v xml:space="preserve"> </v>
      </c>
      <c r="NS53" s="65" t="str">
        <f>IF(NO53=0," ",VLOOKUP(NO53,PROTOKOL!$A:$E,5,))</f>
        <v xml:space="preserve"> </v>
      </c>
      <c r="NT53" s="65"/>
      <c r="NU53" s="82" t="str">
        <f t="shared" si="147"/>
        <v xml:space="preserve"> </v>
      </c>
      <c r="NV53" s="61" t="str">
        <f>IF(NX53=0," ",VLOOKUP(NX53,PROTOKOL!$A:$F,6))</f>
        <v xml:space="preserve"> </v>
      </c>
      <c r="NW53" s="66"/>
      <c r="NX53" s="66"/>
      <c r="NY53" s="62"/>
      <c r="NZ53" s="63" t="str">
        <f>IF(NX53=0," ",(VLOOKUP(NX53,PROTOKOL!$A$1:$E$28,2))*NY53)</f>
        <v xml:space="preserve"> </v>
      </c>
      <c r="OA53" s="64" t="str">
        <f t="shared" si="55"/>
        <v xml:space="preserve"> </v>
      </c>
      <c r="OB53" s="65" t="str">
        <f>IF(NX53=0," ",VLOOKUP(NX53,PROTOKOL!$A:$E,5,))</f>
        <v xml:space="preserve"> </v>
      </c>
      <c r="OC53" s="82" t="str">
        <f t="shared" si="148"/>
        <v xml:space="preserve"> </v>
      </c>
      <c r="OD53" s="65">
        <f t="shared" si="149"/>
        <v>0</v>
      </c>
      <c r="OE53" s="82" t="str">
        <f t="shared" si="150"/>
        <v xml:space="preserve"> </v>
      </c>
      <c r="OF53" s="117"/>
      <c r="OG53" s="207">
        <v>11</v>
      </c>
      <c r="OH53" s="225">
        <v>11</v>
      </c>
      <c r="OI53" s="61" t="str">
        <f>IF(OK53=0," ",VLOOKUP(OK53,PROTOKOL!$A:$F,6))</f>
        <v xml:space="preserve"> </v>
      </c>
      <c r="OJ53" s="62"/>
      <c r="OK53" s="62"/>
      <c r="OL53" s="62"/>
      <c r="OM53" s="63" t="str">
        <f>IF(OK53=0," ",(VLOOKUP(OK53,PROTOKOL!$A$1:$E$28,2))*OL53)</f>
        <v xml:space="preserve"> </v>
      </c>
      <c r="ON53" s="64" t="str">
        <f t="shared" si="56"/>
        <v xml:space="preserve"> </v>
      </c>
      <c r="OO53" s="65" t="str">
        <f>IF(OK53=0," ",VLOOKUP(OK53,PROTOKOL!$A:$E,5,))</f>
        <v xml:space="preserve"> </v>
      </c>
      <c r="OP53" s="65"/>
      <c r="OQ53" s="82" t="str">
        <f t="shared" si="152"/>
        <v xml:space="preserve"> </v>
      </c>
      <c r="OR53" s="61" t="str">
        <f>IF(OT53=0," ",VLOOKUP(OT53,PROTOKOL!$A:$F,6))</f>
        <v xml:space="preserve"> </v>
      </c>
      <c r="OS53" s="66"/>
      <c r="OT53" s="66"/>
      <c r="OU53" s="62"/>
      <c r="OV53" s="63" t="str">
        <f>IF(OT53=0," ",(VLOOKUP(OT53,PROTOKOL!$A$1:$E$28,2))*OU53)</f>
        <v xml:space="preserve"> </v>
      </c>
      <c r="OW53" s="64" t="str">
        <f t="shared" si="57"/>
        <v xml:space="preserve"> </v>
      </c>
      <c r="OX53" s="65" t="str">
        <f>IF(OT53=0," ",VLOOKUP(OT53,PROTOKOL!$A:$E,5,))</f>
        <v xml:space="preserve"> </v>
      </c>
      <c r="OY53" s="82" t="str">
        <f t="shared" si="153"/>
        <v xml:space="preserve"> </v>
      </c>
      <c r="OZ53" s="65">
        <f t="shared" si="154"/>
        <v>0</v>
      </c>
      <c r="PA53" s="82" t="str">
        <f t="shared" si="155"/>
        <v xml:space="preserve"> </v>
      </c>
      <c r="PB53" s="117"/>
      <c r="PC53" s="207">
        <v>11</v>
      </c>
      <c r="PD53" s="225">
        <v>11</v>
      </c>
      <c r="PE53" s="61" t="str">
        <f>IF(PG53=0," ",VLOOKUP(PG53,PROTOKOL!$A:$F,6))</f>
        <v xml:space="preserve"> </v>
      </c>
      <c r="PF53" s="62"/>
      <c r="PG53" s="62"/>
      <c r="PH53" s="62"/>
      <c r="PI53" s="63" t="str">
        <f>IF(PG53=0," ",(VLOOKUP(PG53,PROTOKOL!$A$1:$E$28,2))*PH53)</f>
        <v xml:space="preserve"> </v>
      </c>
      <c r="PJ53" s="64" t="str">
        <f t="shared" si="58"/>
        <v xml:space="preserve"> </v>
      </c>
      <c r="PK53" s="65" t="str">
        <f>IF(PG53=0," ",VLOOKUP(PG53,PROTOKOL!$A:$E,5,))</f>
        <v xml:space="preserve"> </v>
      </c>
      <c r="PL53" s="65"/>
      <c r="PM53" s="82" t="str">
        <f t="shared" si="157"/>
        <v xml:space="preserve"> </v>
      </c>
      <c r="PN53" s="61" t="str">
        <f>IF(PP53=0," ",VLOOKUP(PP53,PROTOKOL!$A:$F,6))</f>
        <v xml:space="preserve"> </v>
      </c>
      <c r="PO53" s="66"/>
      <c r="PP53" s="66"/>
      <c r="PQ53" s="62"/>
      <c r="PR53" s="63" t="str">
        <f>IF(PP53=0," ",(VLOOKUP(PP53,PROTOKOL!$A$1:$E$28,2))*PQ53)</f>
        <v xml:space="preserve"> </v>
      </c>
      <c r="PS53" s="64" t="str">
        <f t="shared" si="59"/>
        <v xml:space="preserve"> </v>
      </c>
      <c r="PT53" s="65" t="str">
        <f>IF(PP53=0," ",VLOOKUP(PP53,PROTOKOL!$A:$E,5,))</f>
        <v xml:space="preserve"> </v>
      </c>
      <c r="PU53" s="82" t="str">
        <f t="shared" si="158"/>
        <v xml:space="preserve"> </v>
      </c>
      <c r="PV53" s="65">
        <f t="shared" si="159"/>
        <v>0</v>
      </c>
      <c r="PW53" s="82" t="str">
        <f t="shared" si="160"/>
        <v xml:space="preserve"> </v>
      </c>
      <c r="PX53" s="117"/>
      <c r="PY53" s="207">
        <v>11</v>
      </c>
      <c r="PZ53" s="225">
        <v>11</v>
      </c>
      <c r="QA53" s="61" t="str">
        <f>IF(QC53=0," ",VLOOKUP(QC53,PROTOKOL!$A:$F,6))</f>
        <v xml:space="preserve"> </v>
      </c>
      <c r="QB53" s="62"/>
      <c r="QC53" s="62"/>
      <c r="QD53" s="62"/>
      <c r="QE53" s="63" t="str">
        <f>IF(QC53=0," ",(VLOOKUP(QC53,PROTOKOL!$A$1:$E$28,2))*QD53)</f>
        <v xml:space="preserve"> </v>
      </c>
      <c r="QF53" s="64" t="str">
        <f t="shared" si="60"/>
        <v xml:space="preserve"> </v>
      </c>
      <c r="QG53" s="65" t="str">
        <f>IF(QC53=0," ",VLOOKUP(QC53,PROTOKOL!$A:$E,5,))</f>
        <v xml:space="preserve"> </v>
      </c>
      <c r="QH53" s="65"/>
      <c r="QI53" s="82" t="str">
        <f t="shared" si="162"/>
        <v xml:space="preserve"> </v>
      </c>
      <c r="QJ53" s="61" t="str">
        <f>IF(QL53=0," ",VLOOKUP(QL53,PROTOKOL!$A:$F,6))</f>
        <v xml:space="preserve"> </v>
      </c>
      <c r="QK53" s="66"/>
      <c r="QL53" s="66"/>
      <c r="QM53" s="62"/>
      <c r="QN53" s="63" t="str">
        <f>IF(QL53=0," ",(VLOOKUP(QL53,PROTOKOL!$A$1:$E$28,2))*QM53)</f>
        <v xml:space="preserve"> </v>
      </c>
      <c r="QO53" s="64" t="str">
        <f t="shared" si="61"/>
        <v xml:space="preserve"> </v>
      </c>
      <c r="QP53" s="65" t="str">
        <f>IF(QL53=0," ",VLOOKUP(QL53,PROTOKOL!$A:$E,5,))</f>
        <v xml:space="preserve"> </v>
      </c>
      <c r="QQ53" s="82" t="str">
        <f t="shared" si="163"/>
        <v xml:space="preserve"> </v>
      </c>
      <c r="QR53" s="65">
        <f t="shared" si="164"/>
        <v>0</v>
      </c>
      <c r="QS53" s="82" t="str">
        <f t="shared" si="165"/>
        <v xml:space="preserve"> </v>
      </c>
      <c r="QT53" s="117"/>
      <c r="QU53" s="207">
        <v>11</v>
      </c>
      <c r="QV53" s="225">
        <v>11</v>
      </c>
      <c r="QW53" s="61" t="str">
        <f>IF(QY53=0," ",VLOOKUP(QY53,PROTOKOL!$A:$F,6))</f>
        <v xml:space="preserve"> </v>
      </c>
      <c r="QX53" s="62"/>
      <c r="QY53" s="62"/>
      <c r="QZ53" s="62"/>
      <c r="RA53" s="63" t="str">
        <f>IF(QY53=0," ",(VLOOKUP(QY53,PROTOKOL!$A$1:$E$28,2))*QZ53)</f>
        <v xml:space="preserve"> </v>
      </c>
      <c r="RB53" s="64" t="str">
        <f t="shared" si="62"/>
        <v xml:space="preserve"> </v>
      </c>
      <c r="RC53" s="65" t="str">
        <f>IF(QY53=0," ",VLOOKUP(QY53,PROTOKOL!$A:$E,5,))</f>
        <v xml:space="preserve"> </v>
      </c>
      <c r="RD53" s="65"/>
      <c r="RE53" s="82" t="str">
        <f t="shared" si="167"/>
        <v xml:space="preserve"> </v>
      </c>
      <c r="RF53" s="61" t="str">
        <f>IF(RH53=0," ",VLOOKUP(RH53,PROTOKOL!$A:$F,6))</f>
        <v xml:space="preserve"> </v>
      </c>
      <c r="RG53" s="66"/>
      <c r="RH53" s="66"/>
      <c r="RI53" s="62"/>
      <c r="RJ53" s="63" t="str">
        <f>IF(RH53=0," ",(VLOOKUP(RH53,PROTOKOL!$A$1:$E$28,2))*RI53)</f>
        <v xml:space="preserve"> </v>
      </c>
      <c r="RK53" s="64" t="str">
        <f t="shared" si="63"/>
        <v xml:space="preserve"> </v>
      </c>
      <c r="RL53" s="65" t="str">
        <f>IF(RH53=0," ",VLOOKUP(RH53,PROTOKOL!$A:$E,5,))</f>
        <v xml:space="preserve"> </v>
      </c>
      <c r="RM53" s="82" t="str">
        <f t="shared" si="168"/>
        <v xml:space="preserve"> </v>
      </c>
      <c r="RN53" s="65">
        <f t="shared" si="169"/>
        <v>0</v>
      </c>
      <c r="RO53" s="82" t="str">
        <f t="shared" si="170"/>
        <v xml:space="preserve"> </v>
      </c>
      <c r="RP53" s="117"/>
    </row>
    <row r="54" spans="1:484" ht="15.6" thickBot="1">
      <c r="A54" s="208">
        <v>11</v>
      </c>
      <c r="B54" s="226"/>
      <c r="C54" s="61" t="str">
        <f>IF(E54=0," ",VLOOKUP(E54,PROTOKOL!$A:$F,6))</f>
        <v xml:space="preserve"> </v>
      </c>
      <c r="D54" s="62"/>
      <c r="E54" s="62"/>
      <c r="F54" s="62"/>
      <c r="G54" s="63" t="str">
        <f>IF(E54=0," ",(VLOOKUP(E54,PROTOKOL!$A$1:$E$28,2))*F54)</f>
        <v xml:space="preserve"> </v>
      </c>
      <c r="H54" s="64" t="str">
        <f t="shared" si="20"/>
        <v xml:space="preserve"> </v>
      </c>
      <c r="I54" s="65" t="str">
        <f>IF(E54=0," ",VLOOKUP(E54,PROTOKOL!$A:$E,5,))</f>
        <v xml:space="preserve"> </v>
      </c>
      <c r="J54" s="65"/>
      <c r="K54" s="82" t="str">
        <f t="shared" si="64"/>
        <v xml:space="preserve"> </v>
      </c>
      <c r="L54" s="61" t="str">
        <f>IF(N54=0," ",VLOOKUP(N54,PROTOKOL!$A:$F,6))</f>
        <v xml:space="preserve"> </v>
      </c>
      <c r="M54" s="66"/>
      <c r="N54" s="66"/>
      <c r="O54" s="62"/>
      <c r="P54" s="63" t="str">
        <f>IF(N54=0," ",(VLOOKUP(N54,PROTOKOL!$A$1:$E$28,2))*O54)</f>
        <v xml:space="preserve"> </v>
      </c>
      <c r="Q54" s="64" t="str">
        <f t="shared" si="21"/>
        <v xml:space="preserve"> </v>
      </c>
      <c r="R54" s="65" t="str">
        <f>IF(N54=0," ",VLOOKUP(N54,PROTOKOL!$A:$E,5,))</f>
        <v xml:space="preserve"> </v>
      </c>
      <c r="S54" s="82" t="str">
        <f t="shared" si="65"/>
        <v xml:space="preserve"> </v>
      </c>
      <c r="T54" s="65">
        <f t="shared" si="66"/>
        <v>0</v>
      </c>
      <c r="U54" s="82" t="str">
        <f t="shared" si="67"/>
        <v xml:space="preserve"> </v>
      </c>
      <c r="V54" s="185" t="str">
        <f>IF(F53+F54+F55=7.5,"ü","û")</f>
        <v>û</v>
      </c>
      <c r="W54" s="207">
        <v>11</v>
      </c>
      <c r="X54" s="226"/>
      <c r="Y54" s="61" t="str">
        <f>IF(AA54=0," ",VLOOKUP(AA54,PROTOKOL!$A:$F,6))</f>
        <v xml:space="preserve"> </v>
      </c>
      <c r="Z54" s="62"/>
      <c r="AA54" s="62"/>
      <c r="AB54" s="62"/>
      <c r="AC54" s="63" t="str">
        <f>IF(AA54=0," ",(VLOOKUP(AA54,PROTOKOL!$A$1:$E$28,2))*AB54)</f>
        <v xml:space="preserve"> </v>
      </c>
      <c r="AD54" s="64" t="str">
        <f t="shared" si="22"/>
        <v xml:space="preserve"> </v>
      </c>
      <c r="AE54" s="65" t="str">
        <f>IF(AA54=0," ",VLOOKUP(AA54,PROTOKOL!$A:$E,5,))</f>
        <v xml:space="preserve"> </v>
      </c>
      <c r="AF54" s="65"/>
      <c r="AG54" s="82" t="str">
        <f t="shared" si="68"/>
        <v xml:space="preserve"> </v>
      </c>
      <c r="AH54" s="61" t="str">
        <f>IF(AJ54=0," ",VLOOKUP(AJ54,PROTOKOL!$A:$F,6))</f>
        <v xml:space="preserve"> </v>
      </c>
      <c r="AI54" s="66"/>
      <c r="AJ54" s="66"/>
      <c r="AK54" s="62"/>
      <c r="AL54" s="63" t="str">
        <f>IF(AJ54=0," ",(VLOOKUP(AJ54,PROTOKOL!$A$1:$E$28,2))*AK54)</f>
        <v xml:space="preserve"> </v>
      </c>
      <c r="AM54" s="64" t="str">
        <f t="shared" si="23"/>
        <v xml:space="preserve"> </v>
      </c>
      <c r="AN54" s="65" t="str">
        <f>IF(AJ54=0," ",VLOOKUP(AJ54,PROTOKOL!$A:$E,5,))</f>
        <v xml:space="preserve"> </v>
      </c>
      <c r="AO54" s="82" t="str">
        <f t="shared" si="69"/>
        <v xml:space="preserve"> </v>
      </c>
      <c r="AP54" s="65">
        <f t="shared" si="70"/>
        <v>0</v>
      </c>
      <c r="AQ54" s="82" t="str">
        <f t="shared" si="71"/>
        <v xml:space="preserve"> </v>
      </c>
      <c r="AR54" s="185" t="str">
        <f>IF(AB53+AB54+AB55=7.5,"ü","û")</f>
        <v>û</v>
      </c>
      <c r="AS54" s="207">
        <v>11</v>
      </c>
      <c r="AT54" s="226"/>
      <c r="AU54" s="61" t="str">
        <f>IF(AW54=0," ",VLOOKUP(AW54,PROTOKOL!$A:$F,6))</f>
        <v xml:space="preserve"> </v>
      </c>
      <c r="AV54" s="62"/>
      <c r="AW54" s="62"/>
      <c r="AX54" s="62"/>
      <c r="AY54" s="63" t="str">
        <f>IF(AW54=0," ",(VLOOKUP(AW54,PROTOKOL!$A$1:$E$28,2))*AX54)</f>
        <v xml:space="preserve"> </v>
      </c>
      <c r="AZ54" s="64" t="str">
        <f t="shared" si="24"/>
        <v xml:space="preserve"> </v>
      </c>
      <c r="BA54" s="65" t="str">
        <f>IF(AW54=0," ",VLOOKUP(AW54,PROTOKOL!$A:$E,5,))</f>
        <v xml:space="preserve"> </v>
      </c>
      <c r="BB54" s="65"/>
      <c r="BC54" s="82" t="str">
        <f t="shared" si="72"/>
        <v xml:space="preserve"> </v>
      </c>
      <c r="BD54" s="61" t="str">
        <f>IF(BF54=0," ",VLOOKUP(BF54,PROTOKOL!$A:$F,6))</f>
        <v xml:space="preserve"> </v>
      </c>
      <c r="BE54" s="66"/>
      <c r="BF54" s="66"/>
      <c r="BG54" s="62"/>
      <c r="BH54" s="63" t="str">
        <f>IF(BF54=0," ",(VLOOKUP(BF54,PROTOKOL!$A$1:$E$28,2))*BG54)</f>
        <v xml:space="preserve"> </v>
      </c>
      <c r="BI54" s="64" t="str">
        <f t="shared" si="25"/>
        <v xml:space="preserve"> </v>
      </c>
      <c r="BJ54" s="65" t="str">
        <f>IF(BF54=0," ",VLOOKUP(BF54,PROTOKOL!$A:$E,5,))</f>
        <v xml:space="preserve"> </v>
      </c>
      <c r="BK54" s="82" t="str">
        <f t="shared" si="73"/>
        <v xml:space="preserve"> </v>
      </c>
      <c r="BL54" s="65">
        <f t="shared" si="74"/>
        <v>0</v>
      </c>
      <c r="BM54" s="82" t="str">
        <f t="shared" si="75"/>
        <v xml:space="preserve"> </v>
      </c>
      <c r="BN54" s="185" t="str">
        <f t="shared" ref="BN54" si="452">IF(AX53+AX54+AX55=7.5,"ü","û")</f>
        <v>û</v>
      </c>
      <c r="BO54" s="207">
        <v>11</v>
      </c>
      <c r="BP54" s="226"/>
      <c r="BQ54" s="61" t="str">
        <f>IF(BS54=0," ",VLOOKUP(BS54,PROTOKOL!$A:$F,6))</f>
        <v xml:space="preserve"> </v>
      </c>
      <c r="BR54" s="62"/>
      <c r="BS54" s="62"/>
      <c r="BT54" s="62"/>
      <c r="BU54" s="63" t="str">
        <f>IF(BS54=0," ",(VLOOKUP(BS54,PROTOKOL!$A$1:$E$28,2))*BT54)</f>
        <v xml:space="preserve"> </v>
      </c>
      <c r="BV54" s="64" t="str">
        <f t="shared" si="26"/>
        <v xml:space="preserve"> </v>
      </c>
      <c r="BW54" s="65" t="str">
        <f>IF(BS54=0," ",VLOOKUP(BS54,PROTOKOL!$A:$E,5,))</f>
        <v xml:space="preserve"> </v>
      </c>
      <c r="BX54" s="65"/>
      <c r="BY54" s="82" t="str">
        <f t="shared" si="77"/>
        <v xml:space="preserve"> </v>
      </c>
      <c r="BZ54" s="61" t="str">
        <f>IF(CB54=0," ",VLOOKUP(CB54,PROTOKOL!$A:$F,6))</f>
        <v xml:space="preserve"> </v>
      </c>
      <c r="CA54" s="66"/>
      <c r="CB54" s="66"/>
      <c r="CC54" s="62"/>
      <c r="CD54" s="63" t="str">
        <f>IF(CB54=0," ",(VLOOKUP(CB54,PROTOKOL!$A$1:$E$28,2))*CC54)</f>
        <v xml:space="preserve"> </v>
      </c>
      <c r="CE54" s="64" t="str">
        <f t="shared" si="27"/>
        <v xml:space="preserve"> </v>
      </c>
      <c r="CF54" s="65" t="str">
        <f>IF(CB54=0," ",VLOOKUP(CB54,PROTOKOL!$A:$E,5,))</f>
        <v xml:space="preserve"> </v>
      </c>
      <c r="CG54" s="82" t="str">
        <f t="shared" si="78"/>
        <v xml:space="preserve"> </v>
      </c>
      <c r="CH54" s="65">
        <f t="shared" si="79"/>
        <v>0</v>
      </c>
      <c r="CI54" s="82" t="str">
        <f t="shared" si="80"/>
        <v xml:space="preserve"> </v>
      </c>
      <c r="CJ54" s="185" t="str">
        <f t="shared" ref="CJ54" si="453">IF(BT53+BT54+BT55=7.5,"ü","û")</f>
        <v>û</v>
      </c>
      <c r="CK54" s="207">
        <v>11</v>
      </c>
      <c r="CL54" s="226"/>
      <c r="CM54" s="61" t="str">
        <f>IF(CO54=0," ",VLOOKUP(CO54,PROTOKOL!$A:$F,6))</f>
        <v xml:space="preserve"> </v>
      </c>
      <c r="CN54" s="62"/>
      <c r="CO54" s="62"/>
      <c r="CP54" s="62"/>
      <c r="CQ54" s="63" t="str">
        <f>IF(CO54=0," ",(VLOOKUP(CO54,PROTOKOL!$A$1:$E$28,2))*CP54)</f>
        <v xml:space="preserve"> </v>
      </c>
      <c r="CR54" s="64" t="str">
        <f t="shared" si="28"/>
        <v xml:space="preserve"> </v>
      </c>
      <c r="CS54" s="65" t="str">
        <f>IF(CO54=0," ",VLOOKUP(CO54,PROTOKOL!$A:$E,5,))</f>
        <v xml:space="preserve"> </v>
      </c>
      <c r="CT54" s="65"/>
      <c r="CU54" s="82" t="str">
        <f t="shared" si="82"/>
        <v xml:space="preserve"> </v>
      </c>
      <c r="CV54" s="61" t="str">
        <f>IF(CX54=0," ",VLOOKUP(CX54,PROTOKOL!$A:$F,6))</f>
        <v xml:space="preserve"> </v>
      </c>
      <c r="CW54" s="66"/>
      <c r="CX54" s="66"/>
      <c r="CY54" s="62"/>
      <c r="CZ54" s="63" t="str">
        <f>IF(CX54=0," ",(VLOOKUP(CX54,PROTOKOL!$A$1:$E$28,2))*CY54)</f>
        <v xml:space="preserve"> </v>
      </c>
      <c r="DA54" s="64" t="str">
        <f t="shared" si="29"/>
        <v xml:space="preserve"> </v>
      </c>
      <c r="DB54" s="65" t="str">
        <f>IF(CX54=0," ",VLOOKUP(CX54,PROTOKOL!$A:$E,5,))</f>
        <v xml:space="preserve"> </v>
      </c>
      <c r="DC54" s="82" t="str">
        <f t="shared" si="83"/>
        <v xml:space="preserve"> </v>
      </c>
      <c r="DD54" s="65">
        <f t="shared" si="84"/>
        <v>0</v>
      </c>
      <c r="DE54" s="82" t="str">
        <f t="shared" si="85"/>
        <v xml:space="preserve"> </v>
      </c>
      <c r="DF54" s="185" t="str">
        <f t="shared" ref="DF54" si="454">IF(CP53+CP54+CP55=7.5,"ü","û")</f>
        <v>û</v>
      </c>
      <c r="DG54" s="207">
        <v>11</v>
      </c>
      <c r="DH54" s="226"/>
      <c r="DI54" s="61" t="str">
        <f>IF(DK54=0," ",VLOOKUP(DK54,PROTOKOL!$A:$F,6))</f>
        <v xml:space="preserve"> </v>
      </c>
      <c r="DJ54" s="62"/>
      <c r="DK54" s="62"/>
      <c r="DL54" s="62"/>
      <c r="DM54" s="63" t="str">
        <f>IF(DK54=0," ",(VLOOKUP(DK54,PROTOKOL!$A$1:$E$28,2))*DL54)</f>
        <v xml:space="preserve"> </v>
      </c>
      <c r="DN54" s="64" t="str">
        <f t="shared" si="30"/>
        <v xml:space="preserve"> </v>
      </c>
      <c r="DO54" s="65" t="str">
        <f>IF(DK54=0," ",VLOOKUP(DK54,PROTOKOL!$A:$E,5,))</f>
        <v xml:space="preserve"> </v>
      </c>
      <c r="DP54" s="65"/>
      <c r="DQ54" s="82" t="str">
        <f t="shared" si="87"/>
        <v xml:space="preserve"> </v>
      </c>
      <c r="DR54" s="61" t="str">
        <f>IF(DT54=0," ",VLOOKUP(DT54,PROTOKOL!$A:$F,6))</f>
        <v xml:space="preserve"> </v>
      </c>
      <c r="DS54" s="66"/>
      <c r="DT54" s="66"/>
      <c r="DU54" s="62"/>
      <c r="DV54" s="63" t="str">
        <f>IF(DT54=0," ",(VLOOKUP(DT54,PROTOKOL!$A$1:$E$28,2))*DU54)</f>
        <v xml:space="preserve"> </v>
      </c>
      <c r="DW54" s="64" t="str">
        <f t="shared" si="31"/>
        <v xml:space="preserve"> </v>
      </c>
      <c r="DX54" s="65" t="str">
        <f>IF(DT54=0," ",VLOOKUP(DT54,PROTOKOL!$A:$E,5,))</f>
        <v xml:space="preserve"> </v>
      </c>
      <c r="DY54" s="82" t="str">
        <f t="shared" si="88"/>
        <v xml:space="preserve"> </v>
      </c>
      <c r="DZ54" s="65">
        <f t="shared" si="89"/>
        <v>0</v>
      </c>
      <c r="EA54" s="82" t="str">
        <f t="shared" si="90"/>
        <v xml:space="preserve"> </v>
      </c>
      <c r="EB54" s="185" t="str">
        <f t="shared" ref="EB54" si="455">IF(DL53+DL54+DL55=7.5,"ü","û")</f>
        <v>û</v>
      </c>
      <c r="EC54" s="207">
        <v>11</v>
      </c>
      <c r="ED54" s="226"/>
      <c r="EE54" s="61" t="str">
        <f>IF(EG54=0," ",VLOOKUP(EG54,PROTOKOL!$A:$F,6))</f>
        <v xml:space="preserve"> </v>
      </c>
      <c r="EF54" s="62"/>
      <c r="EG54" s="62"/>
      <c r="EH54" s="62"/>
      <c r="EI54" s="63" t="str">
        <f>IF(EG54=0," ",(VLOOKUP(EG54,PROTOKOL!$A$1:$E$28,2))*EH54)</f>
        <v xml:space="preserve"> </v>
      </c>
      <c r="EJ54" s="64" t="str">
        <f t="shared" si="32"/>
        <v xml:space="preserve"> </v>
      </c>
      <c r="EK54" s="65" t="str">
        <f>IF(EG54=0," ",VLOOKUP(EG54,PROTOKOL!$A:$E,5,))</f>
        <v xml:space="preserve"> </v>
      </c>
      <c r="EL54" s="65"/>
      <c r="EM54" s="82" t="str">
        <f t="shared" si="92"/>
        <v xml:space="preserve"> </v>
      </c>
      <c r="EN54" s="61" t="str">
        <f>IF(EP54=0," ",VLOOKUP(EP54,PROTOKOL!$A:$F,6))</f>
        <v xml:space="preserve"> </v>
      </c>
      <c r="EO54" s="66"/>
      <c r="EP54" s="66"/>
      <c r="EQ54" s="62"/>
      <c r="ER54" s="63" t="str">
        <f>IF(EP54=0," ",(VLOOKUP(EP54,PROTOKOL!$A$1:$E$28,2))*EQ54)</f>
        <v xml:space="preserve"> </v>
      </c>
      <c r="ES54" s="64" t="str">
        <f t="shared" si="33"/>
        <v xml:space="preserve"> </v>
      </c>
      <c r="ET54" s="65" t="str">
        <f>IF(EP54=0," ",VLOOKUP(EP54,PROTOKOL!$A:$E,5,))</f>
        <v xml:space="preserve"> </v>
      </c>
      <c r="EU54" s="82" t="str">
        <f t="shared" si="93"/>
        <v xml:space="preserve"> </v>
      </c>
      <c r="EV54" s="65">
        <f t="shared" si="94"/>
        <v>0</v>
      </c>
      <c r="EW54" s="82" t="str">
        <f t="shared" si="95"/>
        <v xml:space="preserve"> </v>
      </c>
      <c r="EX54" s="185" t="str">
        <f t="shared" ref="EX54" si="456">IF(EH53+EH54+EH55=7.5,"ü","û")</f>
        <v>û</v>
      </c>
      <c r="EY54" s="207">
        <v>11</v>
      </c>
      <c r="EZ54" s="226"/>
      <c r="FA54" s="61" t="str">
        <f>IF(FC54=0," ",VLOOKUP(FC54,PROTOKOL!$A:$F,6))</f>
        <v xml:space="preserve"> </v>
      </c>
      <c r="FB54" s="62"/>
      <c r="FC54" s="62"/>
      <c r="FD54" s="62"/>
      <c r="FE54" s="63" t="str">
        <f>IF(FC54=0," ",(VLOOKUP(FC54,PROTOKOL!$A$1:$E$28,2))*FD54)</f>
        <v xml:space="preserve"> </v>
      </c>
      <c r="FF54" s="64" t="str">
        <f t="shared" si="34"/>
        <v xml:space="preserve"> </v>
      </c>
      <c r="FG54" s="65" t="str">
        <f>IF(FC54=0," ",VLOOKUP(FC54,PROTOKOL!$A:$E,5,))</f>
        <v xml:space="preserve"> </v>
      </c>
      <c r="FH54" s="65"/>
      <c r="FI54" s="82" t="str">
        <f t="shared" si="97"/>
        <v xml:space="preserve"> </v>
      </c>
      <c r="FJ54" s="61" t="str">
        <f>IF(FL54=0," ",VLOOKUP(FL54,PROTOKOL!$A:$F,6))</f>
        <v xml:space="preserve"> </v>
      </c>
      <c r="FK54" s="66"/>
      <c r="FL54" s="66"/>
      <c r="FM54" s="62"/>
      <c r="FN54" s="63" t="str">
        <f>IF(FL54=0," ",(VLOOKUP(FL54,PROTOKOL!$A$1:$E$28,2))*FM54)</f>
        <v xml:space="preserve"> </v>
      </c>
      <c r="FO54" s="64" t="str">
        <f t="shared" si="35"/>
        <v xml:space="preserve"> </v>
      </c>
      <c r="FP54" s="65" t="str">
        <f>IF(FL54=0," ",VLOOKUP(FL54,PROTOKOL!$A:$E,5,))</f>
        <v xml:space="preserve"> </v>
      </c>
      <c r="FQ54" s="82" t="str">
        <f t="shared" si="98"/>
        <v xml:space="preserve"> </v>
      </c>
      <c r="FR54" s="65">
        <f t="shared" si="99"/>
        <v>0</v>
      </c>
      <c r="FS54" s="82" t="str">
        <f t="shared" si="100"/>
        <v xml:space="preserve"> </v>
      </c>
      <c r="FT54" s="185" t="str">
        <f t="shared" ref="FT54" si="457">IF(FD53+FD54+FD55=7.5,"ü","û")</f>
        <v>û</v>
      </c>
      <c r="FU54" s="207">
        <v>11</v>
      </c>
      <c r="FV54" s="226"/>
      <c r="FW54" s="61" t="str">
        <f>IF(FY54=0," ",VLOOKUP(FY54,PROTOKOL!$A:$F,6))</f>
        <v xml:space="preserve"> </v>
      </c>
      <c r="FX54" s="62"/>
      <c r="FY54" s="62"/>
      <c r="FZ54" s="62"/>
      <c r="GA54" s="63" t="str">
        <f>IF(FY54=0," ",(VLOOKUP(FY54,PROTOKOL!$A$1:$E$28,2))*FZ54)</f>
        <v xml:space="preserve"> </v>
      </c>
      <c r="GB54" s="64" t="str">
        <f t="shared" si="36"/>
        <v xml:space="preserve"> </v>
      </c>
      <c r="GC54" s="65" t="str">
        <f>IF(FY54=0," ",VLOOKUP(FY54,PROTOKOL!$A:$E,5,))</f>
        <v xml:space="preserve"> </v>
      </c>
      <c r="GD54" s="65"/>
      <c r="GE54" s="82" t="str">
        <f t="shared" si="102"/>
        <v xml:space="preserve"> </v>
      </c>
      <c r="GF54" s="61" t="str">
        <f>IF(GH54=0," ",VLOOKUP(GH54,PROTOKOL!$A:$F,6))</f>
        <v xml:space="preserve"> </v>
      </c>
      <c r="GG54" s="66"/>
      <c r="GH54" s="66"/>
      <c r="GI54" s="62"/>
      <c r="GJ54" s="63" t="str">
        <f>IF(GH54=0," ",(VLOOKUP(GH54,PROTOKOL!$A$1:$E$28,2))*GI54)</f>
        <v xml:space="preserve"> </v>
      </c>
      <c r="GK54" s="64" t="str">
        <f t="shared" si="37"/>
        <v xml:space="preserve"> </v>
      </c>
      <c r="GL54" s="65" t="str">
        <f>IF(GH54=0," ",VLOOKUP(GH54,PROTOKOL!$A:$E,5,))</f>
        <v xml:space="preserve"> </v>
      </c>
      <c r="GM54" s="82" t="str">
        <f t="shared" si="103"/>
        <v xml:space="preserve"> </v>
      </c>
      <c r="GN54" s="65">
        <f t="shared" si="104"/>
        <v>0</v>
      </c>
      <c r="GO54" s="82" t="str">
        <f t="shared" si="105"/>
        <v xml:space="preserve"> </v>
      </c>
      <c r="GP54" s="185" t="str">
        <f t="shared" ref="GP54" si="458">IF(FZ53+FZ54+FZ55=7.5,"ü","û")</f>
        <v>û</v>
      </c>
      <c r="GQ54" s="207">
        <v>11</v>
      </c>
      <c r="GR54" s="226"/>
      <c r="GS54" s="61" t="str">
        <f>IF(GU54=0," ",VLOOKUP(GU54,PROTOKOL!$A:$F,6))</f>
        <v xml:space="preserve"> </v>
      </c>
      <c r="GT54" s="62"/>
      <c r="GU54" s="62"/>
      <c r="GV54" s="62"/>
      <c r="GW54" s="63" t="str">
        <f>IF(GU54=0," ",(VLOOKUP(GU54,PROTOKOL!$A$1:$E$28,2))*GV54)</f>
        <v xml:space="preserve"> </v>
      </c>
      <c r="GX54" s="64" t="str">
        <f t="shared" si="38"/>
        <v xml:space="preserve"> </v>
      </c>
      <c r="GY54" s="65" t="str">
        <f>IF(GU54=0," ",VLOOKUP(GU54,PROTOKOL!$A:$E,5,))</f>
        <v xml:space="preserve"> </v>
      </c>
      <c r="GZ54" s="65"/>
      <c r="HA54" s="82" t="str">
        <f t="shared" si="107"/>
        <v xml:space="preserve"> </v>
      </c>
      <c r="HB54" s="61" t="str">
        <f>IF(HD54=0," ",VLOOKUP(HD54,PROTOKOL!$A:$F,6))</f>
        <v xml:space="preserve"> </v>
      </c>
      <c r="HC54" s="66"/>
      <c r="HD54" s="66"/>
      <c r="HE54" s="62"/>
      <c r="HF54" s="63" t="str">
        <f>IF(HD54=0," ",(VLOOKUP(HD54,PROTOKOL!$A$1:$E$28,2))*HE54)</f>
        <v xml:space="preserve"> </v>
      </c>
      <c r="HG54" s="64" t="str">
        <f t="shared" si="39"/>
        <v xml:space="preserve"> </v>
      </c>
      <c r="HH54" s="65" t="str">
        <f>IF(HD54=0," ",VLOOKUP(HD54,PROTOKOL!$A:$E,5,))</f>
        <v xml:space="preserve"> </v>
      </c>
      <c r="HI54" s="82" t="str">
        <f t="shared" si="108"/>
        <v xml:space="preserve"> </v>
      </c>
      <c r="HJ54" s="65">
        <f t="shared" si="109"/>
        <v>0</v>
      </c>
      <c r="HK54" s="82" t="str">
        <f t="shared" si="110"/>
        <v xml:space="preserve"> </v>
      </c>
      <c r="HL54" s="185" t="str">
        <f t="shared" ref="HL54" si="459">IF(GV53+GV54+GV55=7.5,"ü","û")</f>
        <v>û</v>
      </c>
      <c r="HM54" s="207">
        <v>11</v>
      </c>
      <c r="HN54" s="226"/>
      <c r="HO54" s="61" t="str">
        <f>IF(HQ54=0," ",VLOOKUP(HQ54,PROTOKOL!$A:$F,6))</f>
        <v xml:space="preserve"> </v>
      </c>
      <c r="HP54" s="62"/>
      <c r="HQ54" s="62"/>
      <c r="HR54" s="62"/>
      <c r="HS54" s="63" t="str">
        <f>IF(HQ54=0," ",(VLOOKUP(HQ54,PROTOKOL!$A$1:$E$28,2))*HR54)</f>
        <v xml:space="preserve"> </v>
      </c>
      <c r="HT54" s="64" t="str">
        <f t="shared" si="40"/>
        <v xml:space="preserve"> </v>
      </c>
      <c r="HU54" s="65" t="str">
        <f>IF(HQ54=0," ",VLOOKUP(HQ54,PROTOKOL!$A:$E,5,))</f>
        <v xml:space="preserve"> </v>
      </c>
      <c r="HV54" s="65"/>
      <c r="HW54" s="82" t="str">
        <f t="shared" si="112"/>
        <v xml:space="preserve"> </v>
      </c>
      <c r="HX54" s="61" t="str">
        <f>IF(HZ54=0," ",VLOOKUP(HZ54,PROTOKOL!$A:$F,6))</f>
        <v xml:space="preserve"> </v>
      </c>
      <c r="HY54" s="66"/>
      <c r="HZ54" s="66"/>
      <c r="IA54" s="62"/>
      <c r="IB54" s="63" t="str">
        <f>IF(HZ54=0," ",(VLOOKUP(HZ54,PROTOKOL!$A$1:$E$28,2))*IA54)</f>
        <v xml:space="preserve"> </v>
      </c>
      <c r="IC54" s="64" t="str">
        <f t="shared" si="41"/>
        <v xml:space="preserve"> </v>
      </c>
      <c r="ID54" s="65" t="str">
        <f>IF(HZ54=0," ",VLOOKUP(HZ54,PROTOKOL!$A:$E,5,))</f>
        <v xml:space="preserve"> </v>
      </c>
      <c r="IE54" s="82" t="str">
        <f t="shared" si="113"/>
        <v xml:space="preserve"> </v>
      </c>
      <c r="IF54" s="65">
        <f t="shared" si="114"/>
        <v>0</v>
      </c>
      <c r="IG54" s="82" t="str">
        <f t="shared" si="115"/>
        <v xml:space="preserve"> </v>
      </c>
      <c r="IH54" s="185" t="str">
        <f t="shared" ref="IH54" si="460">IF(HR53+HR54+HR55=7.5,"ü","û")</f>
        <v>û</v>
      </c>
      <c r="II54" s="207">
        <v>11</v>
      </c>
      <c r="IJ54" s="226"/>
      <c r="IK54" s="61" t="str">
        <f>IF(IM54=0," ",VLOOKUP(IM54,PROTOKOL!$A:$F,6))</f>
        <v xml:space="preserve"> </v>
      </c>
      <c r="IL54" s="62"/>
      <c r="IM54" s="62"/>
      <c r="IN54" s="62"/>
      <c r="IO54" s="63" t="str">
        <f>IF(IM54=0," ",(VLOOKUP(IM54,PROTOKOL!$A$1:$E$28,2))*IN54)</f>
        <v xml:space="preserve"> </v>
      </c>
      <c r="IP54" s="64" t="str">
        <f t="shared" si="42"/>
        <v xml:space="preserve"> </v>
      </c>
      <c r="IQ54" s="65" t="str">
        <f>IF(IM54=0," ",VLOOKUP(IM54,PROTOKOL!$A:$E,5,))</f>
        <v xml:space="preserve"> </v>
      </c>
      <c r="IR54" s="65"/>
      <c r="IS54" s="82" t="str">
        <f t="shared" si="117"/>
        <v xml:space="preserve"> </v>
      </c>
      <c r="IT54" s="61" t="str">
        <f>IF(IV54=0," ",VLOOKUP(IV54,PROTOKOL!$A:$F,6))</f>
        <v xml:space="preserve"> </v>
      </c>
      <c r="IU54" s="66"/>
      <c r="IV54" s="66"/>
      <c r="IW54" s="62"/>
      <c r="IX54" s="63" t="str">
        <f>IF(IV54=0," ",(VLOOKUP(IV54,PROTOKOL!$A$1:$E$28,2))*IW54)</f>
        <v xml:space="preserve"> </v>
      </c>
      <c r="IY54" s="64" t="str">
        <f t="shared" si="43"/>
        <v xml:space="preserve"> </v>
      </c>
      <c r="IZ54" s="65" t="str">
        <f>IF(IV54=0," ",VLOOKUP(IV54,PROTOKOL!$A:$E,5,))</f>
        <v xml:space="preserve"> </v>
      </c>
      <c r="JA54" s="82" t="str">
        <f t="shared" si="118"/>
        <v xml:space="preserve"> </v>
      </c>
      <c r="JB54" s="65">
        <f t="shared" si="119"/>
        <v>0</v>
      </c>
      <c r="JC54" s="82" t="str">
        <f t="shared" si="120"/>
        <v xml:space="preserve"> </v>
      </c>
      <c r="JD54" s="185" t="str">
        <f t="shared" ref="JD54" si="461">IF(IN53+IN54+IN55=7.5,"ü","û")</f>
        <v>û</v>
      </c>
      <c r="JE54" s="207">
        <v>11</v>
      </c>
      <c r="JF54" s="226"/>
      <c r="JG54" s="61" t="str">
        <f>IF(JI54=0," ",VLOOKUP(JI54,PROTOKOL!$A:$F,6))</f>
        <v xml:space="preserve"> </v>
      </c>
      <c r="JH54" s="62"/>
      <c r="JI54" s="62"/>
      <c r="JJ54" s="62"/>
      <c r="JK54" s="63" t="str">
        <f>IF(JI54=0," ",(VLOOKUP(JI54,PROTOKOL!$A$1:$E$28,2))*JJ54)</f>
        <v xml:space="preserve"> </v>
      </c>
      <c r="JL54" s="64" t="str">
        <f t="shared" si="44"/>
        <v xml:space="preserve"> </v>
      </c>
      <c r="JM54" s="65" t="str">
        <f>IF(JI54=0," ",VLOOKUP(JI54,PROTOKOL!$A:$E,5,))</f>
        <v xml:space="preserve"> </v>
      </c>
      <c r="JN54" s="65"/>
      <c r="JO54" s="82" t="str">
        <f t="shared" si="122"/>
        <v xml:space="preserve"> </v>
      </c>
      <c r="JP54" s="61" t="str">
        <f>IF(JR54=0," ",VLOOKUP(JR54,PROTOKOL!$A:$F,6))</f>
        <v xml:space="preserve"> </v>
      </c>
      <c r="JQ54" s="66"/>
      <c r="JR54" s="66"/>
      <c r="JS54" s="62"/>
      <c r="JT54" s="63" t="str">
        <f>IF(JR54=0," ",(VLOOKUP(JR54,PROTOKOL!$A$1:$E$28,2))*JS54)</f>
        <v xml:space="preserve"> </v>
      </c>
      <c r="JU54" s="64" t="str">
        <f t="shared" si="45"/>
        <v xml:space="preserve"> </v>
      </c>
      <c r="JV54" s="65" t="str">
        <f>IF(JR54=0," ",VLOOKUP(JR54,PROTOKOL!$A:$E,5,))</f>
        <v xml:space="preserve"> </v>
      </c>
      <c r="JW54" s="82" t="str">
        <f t="shared" si="123"/>
        <v xml:space="preserve"> </v>
      </c>
      <c r="JX54" s="65">
        <f t="shared" si="124"/>
        <v>0</v>
      </c>
      <c r="JY54" s="82" t="str">
        <f t="shared" si="125"/>
        <v xml:space="preserve"> </v>
      </c>
      <c r="JZ54" s="185" t="str">
        <f t="shared" ref="JZ54" si="462">IF(JJ53+JJ54+JJ55=7.5,"ü","û")</f>
        <v>û</v>
      </c>
      <c r="KA54" s="207">
        <v>11</v>
      </c>
      <c r="KB54" s="226"/>
      <c r="KC54" s="61" t="str">
        <f>IF(KE54=0," ",VLOOKUP(KE54,PROTOKOL!$A:$F,6))</f>
        <v xml:space="preserve"> </v>
      </c>
      <c r="KD54" s="62"/>
      <c r="KE54" s="62"/>
      <c r="KF54" s="62"/>
      <c r="KG54" s="63" t="str">
        <f>IF(KE54=0," ",(VLOOKUP(KE54,PROTOKOL!$A$1:$E$28,2))*KF54)</f>
        <v xml:space="preserve"> </v>
      </c>
      <c r="KH54" s="64" t="str">
        <f t="shared" si="46"/>
        <v xml:space="preserve"> </v>
      </c>
      <c r="KI54" s="65" t="str">
        <f>IF(KE54=0," ",VLOOKUP(KE54,PROTOKOL!$A:$E,5,))</f>
        <v xml:space="preserve"> </v>
      </c>
      <c r="KJ54" s="65"/>
      <c r="KK54" s="82" t="str">
        <f t="shared" si="127"/>
        <v xml:space="preserve"> </v>
      </c>
      <c r="KL54" s="61" t="str">
        <f>IF(KN54=0," ",VLOOKUP(KN54,PROTOKOL!$A:$F,6))</f>
        <v xml:space="preserve"> </v>
      </c>
      <c r="KM54" s="66"/>
      <c r="KN54" s="66"/>
      <c r="KO54" s="62"/>
      <c r="KP54" s="63" t="str">
        <f>IF(KN54=0," ",(VLOOKUP(KN54,PROTOKOL!$A$1:$E$28,2))*KO54)</f>
        <v xml:space="preserve"> </v>
      </c>
      <c r="KQ54" s="64" t="str">
        <f t="shared" si="47"/>
        <v xml:space="preserve"> </v>
      </c>
      <c r="KR54" s="65" t="str">
        <f>IF(KN54=0," ",VLOOKUP(KN54,PROTOKOL!$A:$E,5,))</f>
        <v xml:space="preserve"> </v>
      </c>
      <c r="KS54" s="82" t="str">
        <f t="shared" si="128"/>
        <v xml:space="preserve"> </v>
      </c>
      <c r="KT54" s="65">
        <f t="shared" si="129"/>
        <v>0</v>
      </c>
      <c r="KU54" s="82" t="str">
        <f t="shared" si="130"/>
        <v xml:space="preserve"> </v>
      </c>
      <c r="KV54" s="185" t="str">
        <f t="shared" ref="KV54" si="463">IF(KF53+KF54+KF55=7.5,"ü","û")</f>
        <v>û</v>
      </c>
      <c r="KW54" s="207">
        <v>11</v>
      </c>
      <c r="KX54" s="226"/>
      <c r="KY54" s="61" t="str">
        <f>IF(LA54=0," ",VLOOKUP(LA54,PROTOKOL!$A:$F,6))</f>
        <v xml:space="preserve"> </v>
      </c>
      <c r="KZ54" s="62"/>
      <c r="LA54" s="62"/>
      <c r="LB54" s="62"/>
      <c r="LC54" s="63" t="str">
        <f>IF(LA54=0," ",(VLOOKUP(LA54,PROTOKOL!$A$1:$E$28,2))*LB54)</f>
        <v xml:space="preserve"> </v>
      </c>
      <c r="LD54" s="64" t="str">
        <f t="shared" si="48"/>
        <v xml:space="preserve"> </v>
      </c>
      <c r="LE54" s="65" t="str">
        <f>IF(LA54=0," ",VLOOKUP(LA54,PROTOKOL!$A:$E,5,))</f>
        <v xml:space="preserve"> </v>
      </c>
      <c r="LF54" s="65"/>
      <c r="LG54" s="82" t="str">
        <f t="shared" si="132"/>
        <v xml:space="preserve"> </v>
      </c>
      <c r="LH54" s="61" t="str">
        <f>IF(LJ54=0," ",VLOOKUP(LJ54,PROTOKOL!$A:$F,6))</f>
        <v xml:space="preserve"> </v>
      </c>
      <c r="LI54" s="66"/>
      <c r="LJ54" s="66"/>
      <c r="LK54" s="62"/>
      <c r="LL54" s="63" t="str">
        <f>IF(LJ54=0," ",(VLOOKUP(LJ54,PROTOKOL!$A$1:$E$28,2))*LK54)</f>
        <v xml:space="preserve"> </v>
      </c>
      <c r="LM54" s="64" t="str">
        <f t="shared" si="49"/>
        <v xml:space="preserve"> </v>
      </c>
      <c r="LN54" s="65" t="str">
        <f>IF(LJ54=0," ",VLOOKUP(LJ54,PROTOKOL!$A:$E,5,))</f>
        <v xml:space="preserve"> </v>
      </c>
      <c r="LO54" s="82" t="str">
        <f t="shared" si="133"/>
        <v xml:space="preserve"> </v>
      </c>
      <c r="LP54" s="65">
        <f t="shared" si="134"/>
        <v>0</v>
      </c>
      <c r="LQ54" s="82" t="str">
        <f t="shared" si="135"/>
        <v xml:space="preserve"> </v>
      </c>
      <c r="LR54" s="185" t="str">
        <f t="shared" ref="LR54" si="464">IF(LB53+LB54+LB55=7.5,"ü","û")</f>
        <v>û</v>
      </c>
      <c r="LS54" s="207">
        <v>11</v>
      </c>
      <c r="LT54" s="226"/>
      <c r="LU54" s="61" t="str">
        <f>IF(LW54=0," ",VLOOKUP(LW54,PROTOKOL!$A:$F,6))</f>
        <v xml:space="preserve"> </v>
      </c>
      <c r="LV54" s="62"/>
      <c r="LW54" s="62"/>
      <c r="LX54" s="62"/>
      <c r="LY54" s="63" t="str">
        <f>IF(LW54=0," ",(VLOOKUP(LW54,PROTOKOL!$A$1:$E$28,2))*LX54)</f>
        <v xml:space="preserve"> </v>
      </c>
      <c r="LZ54" s="64" t="str">
        <f t="shared" si="50"/>
        <v xml:space="preserve"> </v>
      </c>
      <c r="MA54" s="65" t="str">
        <f>IF(LW54=0," ",VLOOKUP(LW54,PROTOKOL!$A:$E,5,))</f>
        <v xml:space="preserve"> </v>
      </c>
      <c r="MB54" s="65"/>
      <c r="MC54" s="82" t="str">
        <f t="shared" si="137"/>
        <v xml:space="preserve"> </v>
      </c>
      <c r="MD54" s="61" t="str">
        <f>IF(MF54=0," ",VLOOKUP(MF54,PROTOKOL!$A:$F,6))</f>
        <v xml:space="preserve"> </v>
      </c>
      <c r="ME54" s="66"/>
      <c r="MF54" s="66"/>
      <c r="MG54" s="62"/>
      <c r="MH54" s="63" t="str">
        <f>IF(MF54=0," ",(VLOOKUP(MF54,PROTOKOL!$A$1:$E$28,2))*MG54)</f>
        <v xml:space="preserve"> </v>
      </c>
      <c r="MI54" s="64" t="str">
        <f t="shared" si="51"/>
        <v xml:space="preserve"> </v>
      </c>
      <c r="MJ54" s="65" t="str">
        <f>IF(MF54=0," ",VLOOKUP(MF54,PROTOKOL!$A:$E,5,))</f>
        <v xml:space="preserve"> </v>
      </c>
      <c r="MK54" s="82" t="str">
        <f t="shared" si="138"/>
        <v xml:space="preserve"> </v>
      </c>
      <c r="ML54" s="65">
        <f t="shared" si="139"/>
        <v>0</v>
      </c>
      <c r="MM54" s="82" t="str">
        <f t="shared" si="140"/>
        <v xml:space="preserve"> </v>
      </c>
      <c r="MN54" s="185" t="str">
        <f t="shared" ref="MN54" si="465">IF(LX53+LX54+LX55=7.5,"ü","û")</f>
        <v>û</v>
      </c>
      <c r="MO54" s="207">
        <v>11</v>
      </c>
      <c r="MP54" s="226"/>
      <c r="MQ54" s="61" t="str">
        <f>IF(MS54=0," ",VLOOKUP(MS54,PROTOKOL!$A:$F,6))</f>
        <v xml:space="preserve"> </v>
      </c>
      <c r="MR54" s="62"/>
      <c r="MS54" s="62"/>
      <c r="MT54" s="62"/>
      <c r="MU54" s="63" t="str">
        <f>IF(MS54=0," ",(VLOOKUP(MS54,PROTOKOL!$A$1:$E$28,2))*MT54)</f>
        <v xml:space="preserve"> </v>
      </c>
      <c r="MV54" s="64" t="str">
        <f t="shared" si="52"/>
        <v xml:space="preserve"> </v>
      </c>
      <c r="MW54" s="65" t="str">
        <f>IF(MS54=0," ",VLOOKUP(MS54,PROTOKOL!$A:$E,5,))</f>
        <v xml:space="preserve"> </v>
      </c>
      <c r="MX54" s="65"/>
      <c r="MY54" s="82" t="str">
        <f t="shared" si="142"/>
        <v xml:space="preserve"> </v>
      </c>
      <c r="MZ54" s="61" t="str">
        <f>IF(NB54=0," ",VLOOKUP(NB54,PROTOKOL!$A:$F,6))</f>
        <v xml:space="preserve"> </v>
      </c>
      <c r="NA54" s="66"/>
      <c r="NB54" s="66"/>
      <c r="NC54" s="62"/>
      <c r="ND54" s="63" t="str">
        <f>IF(NB54=0," ",(VLOOKUP(NB54,PROTOKOL!$A$1:$E$28,2))*NC54)</f>
        <v xml:space="preserve"> </v>
      </c>
      <c r="NE54" s="64" t="str">
        <f t="shared" si="53"/>
        <v xml:space="preserve"> </v>
      </c>
      <c r="NF54" s="65" t="str">
        <f>IF(NB54=0," ",VLOOKUP(NB54,PROTOKOL!$A:$E,5,))</f>
        <v xml:space="preserve"> </v>
      </c>
      <c r="NG54" s="82" t="str">
        <f t="shared" si="143"/>
        <v xml:space="preserve"> </v>
      </c>
      <c r="NH54" s="65">
        <f t="shared" si="144"/>
        <v>0</v>
      </c>
      <c r="NI54" s="82" t="str">
        <f t="shared" si="145"/>
        <v xml:space="preserve"> </v>
      </c>
      <c r="NJ54" s="185" t="str">
        <f t="shared" ref="NJ54" si="466">IF(MT53+MT54+MT55=7.5,"ü","û")</f>
        <v>û</v>
      </c>
      <c r="NK54" s="207">
        <v>11</v>
      </c>
      <c r="NL54" s="226"/>
      <c r="NM54" s="61" t="str">
        <f>IF(NO54=0," ",VLOOKUP(NO54,PROTOKOL!$A:$F,6))</f>
        <v xml:space="preserve"> </v>
      </c>
      <c r="NN54" s="62"/>
      <c r="NO54" s="62"/>
      <c r="NP54" s="62"/>
      <c r="NQ54" s="63" t="str">
        <f>IF(NO54=0," ",(VLOOKUP(NO54,PROTOKOL!$A$1:$E$28,2))*NP54)</f>
        <v xml:space="preserve"> </v>
      </c>
      <c r="NR54" s="64" t="str">
        <f t="shared" si="54"/>
        <v xml:space="preserve"> </v>
      </c>
      <c r="NS54" s="65" t="str">
        <f>IF(NO54=0," ",VLOOKUP(NO54,PROTOKOL!$A:$E,5,))</f>
        <v xml:space="preserve"> </v>
      </c>
      <c r="NT54" s="65"/>
      <c r="NU54" s="82" t="str">
        <f t="shared" si="147"/>
        <v xml:space="preserve"> </v>
      </c>
      <c r="NV54" s="61" t="str">
        <f>IF(NX54=0," ",VLOOKUP(NX54,PROTOKOL!$A:$F,6))</f>
        <v xml:space="preserve"> </v>
      </c>
      <c r="NW54" s="66"/>
      <c r="NX54" s="66"/>
      <c r="NY54" s="62"/>
      <c r="NZ54" s="63" t="str">
        <f>IF(NX54=0," ",(VLOOKUP(NX54,PROTOKOL!$A$1:$E$28,2))*NY54)</f>
        <v xml:space="preserve"> </v>
      </c>
      <c r="OA54" s="64" t="str">
        <f t="shared" si="55"/>
        <v xml:space="preserve"> </v>
      </c>
      <c r="OB54" s="65" t="str">
        <f>IF(NX54=0," ",VLOOKUP(NX54,PROTOKOL!$A:$E,5,))</f>
        <v xml:space="preserve"> </v>
      </c>
      <c r="OC54" s="82" t="str">
        <f t="shared" si="148"/>
        <v xml:space="preserve"> </v>
      </c>
      <c r="OD54" s="65">
        <f t="shared" si="149"/>
        <v>0</v>
      </c>
      <c r="OE54" s="82" t="str">
        <f t="shared" si="150"/>
        <v xml:space="preserve"> </v>
      </c>
      <c r="OF54" s="185" t="str">
        <f t="shared" ref="OF54" si="467">IF(NP53+NP54+NP55=7.5,"ü","û")</f>
        <v>û</v>
      </c>
      <c r="OG54" s="207">
        <v>11</v>
      </c>
      <c r="OH54" s="226"/>
      <c r="OI54" s="61" t="str">
        <f>IF(OK54=0," ",VLOOKUP(OK54,PROTOKOL!$A:$F,6))</f>
        <v xml:space="preserve"> </v>
      </c>
      <c r="OJ54" s="62"/>
      <c r="OK54" s="62"/>
      <c r="OL54" s="62"/>
      <c r="OM54" s="63" t="str">
        <f>IF(OK54=0," ",(VLOOKUP(OK54,PROTOKOL!$A$1:$E$28,2))*OL54)</f>
        <v xml:space="preserve"> </v>
      </c>
      <c r="ON54" s="64" t="str">
        <f t="shared" si="56"/>
        <v xml:space="preserve"> </v>
      </c>
      <c r="OO54" s="65" t="str">
        <f>IF(OK54=0," ",VLOOKUP(OK54,PROTOKOL!$A:$E,5,))</f>
        <v xml:space="preserve"> </v>
      </c>
      <c r="OP54" s="65"/>
      <c r="OQ54" s="82" t="str">
        <f t="shared" si="152"/>
        <v xml:space="preserve"> </v>
      </c>
      <c r="OR54" s="61" t="str">
        <f>IF(OT54=0," ",VLOOKUP(OT54,PROTOKOL!$A:$F,6))</f>
        <v xml:space="preserve"> </v>
      </c>
      <c r="OS54" s="66"/>
      <c r="OT54" s="66"/>
      <c r="OU54" s="62"/>
      <c r="OV54" s="63" t="str">
        <f>IF(OT54=0," ",(VLOOKUP(OT54,PROTOKOL!$A$1:$E$28,2))*OU54)</f>
        <v xml:space="preserve"> </v>
      </c>
      <c r="OW54" s="64" t="str">
        <f t="shared" si="57"/>
        <v xml:space="preserve"> </v>
      </c>
      <c r="OX54" s="65" t="str">
        <f>IF(OT54=0," ",VLOOKUP(OT54,PROTOKOL!$A:$E,5,))</f>
        <v xml:space="preserve"> </v>
      </c>
      <c r="OY54" s="82" t="str">
        <f t="shared" si="153"/>
        <v xml:space="preserve"> </v>
      </c>
      <c r="OZ54" s="65">
        <f t="shared" si="154"/>
        <v>0</v>
      </c>
      <c r="PA54" s="82" t="str">
        <f t="shared" si="155"/>
        <v xml:space="preserve"> </v>
      </c>
      <c r="PB54" s="185" t="str">
        <f t="shared" ref="PB54" si="468">IF(OL53+OL54+OL55=7.5,"ü","û")</f>
        <v>û</v>
      </c>
      <c r="PC54" s="207">
        <v>11</v>
      </c>
      <c r="PD54" s="226"/>
      <c r="PE54" s="61" t="str">
        <f>IF(PG54=0," ",VLOOKUP(PG54,PROTOKOL!$A:$F,6))</f>
        <v xml:space="preserve"> </v>
      </c>
      <c r="PF54" s="62"/>
      <c r="PG54" s="62"/>
      <c r="PH54" s="62"/>
      <c r="PI54" s="63" t="str">
        <f>IF(PG54=0," ",(VLOOKUP(PG54,PROTOKOL!$A$1:$E$28,2))*PH54)</f>
        <v xml:space="preserve"> </v>
      </c>
      <c r="PJ54" s="64" t="str">
        <f t="shared" si="58"/>
        <v xml:space="preserve"> </v>
      </c>
      <c r="PK54" s="65" t="str">
        <f>IF(PG54=0," ",VLOOKUP(PG54,PROTOKOL!$A:$E,5,))</f>
        <v xml:space="preserve"> </v>
      </c>
      <c r="PL54" s="65"/>
      <c r="PM54" s="82" t="str">
        <f t="shared" si="157"/>
        <v xml:space="preserve"> </v>
      </c>
      <c r="PN54" s="61" t="str">
        <f>IF(PP54=0," ",VLOOKUP(PP54,PROTOKOL!$A:$F,6))</f>
        <v xml:space="preserve"> </v>
      </c>
      <c r="PO54" s="66"/>
      <c r="PP54" s="66"/>
      <c r="PQ54" s="62"/>
      <c r="PR54" s="63" t="str">
        <f>IF(PP54=0," ",(VLOOKUP(PP54,PROTOKOL!$A$1:$E$28,2))*PQ54)</f>
        <v xml:space="preserve"> </v>
      </c>
      <c r="PS54" s="64" t="str">
        <f t="shared" si="59"/>
        <v xml:space="preserve"> </v>
      </c>
      <c r="PT54" s="65" t="str">
        <f>IF(PP54=0," ",VLOOKUP(PP54,PROTOKOL!$A:$E,5,))</f>
        <v xml:space="preserve"> </v>
      </c>
      <c r="PU54" s="82" t="str">
        <f t="shared" si="158"/>
        <v xml:space="preserve"> </v>
      </c>
      <c r="PV54" s="65">
        <f t="shared" si="159"/>
        <v>0</v>
      </c>
      <c r="PW54" s="82" t="str">
        <f t="shared" si="160"/>
        <v xml:space="preserve"> </v>
      </c>
      <c r="PX54" s="185" t="str">
        <f t="shared" ref="PX54" si="469">IF(PH53+PH54+PH55=7.5,"ü","û")</f>
        <v>û</v>
      </c>
      <c r="PY54" s="207">
        <v>11</v>
      </c>
      <c r="PZ54" s="226"/>
      <c r="QA54" s="61" t="str">
        <f>IF(QC54=0," ",VLOOKUP(QC54,PROTOKOL!$A:$F,6))</f>
        <v xml:space="preserve"> </v>
      </c>
      <c r="QB54" s="62"/>
      <c r="QC54" s="62"/>
      <c r="QD54" s="62"/>
      <c r="QE54" s="63" t="str">
        <f>IF(QC54=0," ",(VLOOKUP(QC54,PROTOKOL!$A$1:$E$28,2))*QD54)</f>
        <v xml:space="preserve"> </v>
      </c>
      <c r="QF54" s="64" t="str">
        <f t="shared" si="60"/>
        <v xml:space="preserve"> </v>
      </c>
      <c r="QG54" s="65" t="str">
        <f>IF(QC54=0," ",VLOOKUP(QC54,PROTOKOL!$A:$E,5,))</f>
        <v xml:space="preserve"> </v>
      </c>
      <c r="QH54" s="65"/>
      <c r="QI54" s="82" t="str">
        <f t="shared" si="162"/>
        <v xml:space="preserve"> </v>
      </c>
      <c r="QJ54" s="61" t="str">
        <f>IF(QL54=0," ",VLOOKUP(QL54,PROTOKOL!$A:$F,6))</f>
        <v xml:space="preserve"> </v>
      </c>
      <c r="QK54" s="66"/>
      <c r="QL54" s="66"/>
      <c r="QM54" s="62"/>
      <c r="QN54" s="63" t="str">
        <f>IF(QL54=0," ",(VLOOKUP(QL54,PROTOKOL!$A$1:$E$28,2))*QM54)</f>
        <v xml:space="preserve"> </v>
      </c>
      <c r="QO54" s="64" t="str">
        <f t="shared" si="61"/>
        <v xml:space="preserve"> </v>
      </c>
      <c r="QP54" s="65" t="str">
        <f>IF(QL54=0," ",VLOOKUP(QL54,PROTOKOL!$A:$E,5,))</f>
        <v xml:space="preserve"> </v>
      </c>
      <c r="QQ54" s="82" t="str">
        <f t="shared" si="163"/>
        <v xml:space="preserve"> </v>
      </c>
      <c r="QR54" s="65">
        <f t="shared" si="164"/>
        <v>0</v>
      </c>
      <c r="QS54" s="82" t="str">
        <f t="shared" si="165"/>
        <v xml:space="preserve"> </v>
      </c>
      <c r="QT54" s="185" t="str">
        <f t="shared" ref="QT54" si="470">IF(QD53+QD54+QD55=7.5,"ü","û")</f>
        <v>û</v>
      </c>
      <c r="QU54" s="207">
        <v>11</v>
      </c>
      <c r="QV54" s="226"/>
      <c r="QW54" s="61" t="str">
        <f>IF(QY54=0," ",VLOOKUP(QY54,PROTOKOL!$A:$F,6))</f>
        <v xml:space="preserve"> </v>
      </c>
      <c r="QX54" s="62"/>
      <c r="QY54" s="62"/>
      <c r="QZ54" s="62"/>
      <c r="RA54" s="63" t="str">
        <f>IF(QY54=0," ",(VLOOKUP(QY54,PROTOKOL!$A$1:$E$28,2))*QZ54)</f>
        <v xml:space="preserve"> </v>
      </c>
      <c r="RB54" s="64" t="str">
        <f t="shared" si="62"/>
        <v xml:space="preserve"> </v>
      </c>
      <c r="RC54" s="65" t="str">
        <f>IF(QY54=0," ",VLOOKUP(QY54,PROTOKOL!$A:$E,5,))</f>
        <v xml:space="preserve"> </v>
      </c>
      <c r="RD54" s="65"/>
      <c r="RE54" s="82" t="str">
        <f t="shared" si="167"/>
        <v xml:space="preserve"> </v>
      </c>
      <c r="RF54" s="61" t="str">
        <f>IF(RH54=0," ",VLOOKUP(RH54,PROTOKOL!$A:$F,6))</f>
        <v xml:space="preserve"> </v>
      </c>
      <c r="RG54" s="66"/>
      <c r="RH54" s="66"/>
      <c r="RI54" s="62"/>
      <c r="RJ54" s="63" t="str">
        <f>IF(RH54=0," ",(VLOOKUP(RH54,PROTOKOL!$A$1:$E$28,2))*RI54)</f>
        <v xml:space="preserve"> </v>
      </c>
      <c r="RK54" s="64" t="str">
        <f t="shared" si="63"/>
        <v xml:space="preserve"> </v>
      </c>
      <c r="RL54" s="65" t="str">
        <f>IF(RH54=0," ",VLOOKUP(RH54,PROTOKOL!$A:$E,5,))</f>
        <v xml:space="preserve"> </v>
      </c>
      <c r="RM54" s="82" t="str">
        <f t="shared" si="168"/>
        <v xml:space="preserve"> </v>
      </c>
      <c r="RN54" s="65">
        <f t="shared" si="169"/>
        <v>0</v>
      </c>
      <c r="RO54" s="82" t="str">
        <f t="shared" si="170"/>
        <v xml:space="preserve"> </v>
      </c>
      <c r="RP54" s="185" t="str">
        <f t="shared" ref="RP54" si="471">IF(QZ53+QZ54+QZ55=7.5,"ü","û")</f>
        <v>û</v>
      </c>
    </row>
    <row r="55" spans="1:484" ht="14.4" thickBot="1">
      <c r="A55" s="209">
        <v>11</v>
      </c>
      <c r="B55" s="226"/>
      <c r="C55" s="61" t="str">
        <f>IF(E55=0," ",VLOOKUP(E55,PROTOKOL!$A:$F,6))</f>
        <v xml:space="preserve"> </v>
      </c>
      <c r="D55" s="62"/>
      <c r="E55" s="62"/>
      <c r="F55" s="62"/>
      <c r="G55" s="63" t="str">
        <f>IF(E55=0," ",(VLOOKUP(E55,PROTOKOL!$A$1:$E$28,2))*F55)</f>
        <v xml:space="preserve"> </v>
      </c>
      <c r="H55" s="64" t="str">
        <f t="shared" si="20"/>
        <v xml:space="preserve"> </v>
      </c>
      <c r="I55" s="65" t="str">
        <f>IF(E55=0," ",VLOOKUP(E55,PROTOKOL!$A:$E,5,))</f>
        <v xml:space="preserve"> </v>
      </c>
      <c r="J55" s="65"/>
      <c r="K55" s="82" t="str">
        <f t="shared" si="64"/>
        <v xml:space="preserve"> </v>
      </c>
      <c r="L55" s="61" t="str">
        <f>IF(N55=0," ",VLOOKUP(N55,PROTOKOL!$A:$F,6))</f>
        <v xml:space="preserve"> </v>
      </c>
      <c r="M55" s="66"/>
      <c r="N55" s="66"/>
      <c r="O55" s="62"/>
      <c r="P55" s="63" t="str">
        <f>IF(N55=0," ",(VLOOKUP(N55,PROTOKOL!$A$1:$E$28,2))*O55)</f>
        <v xml:space="preserve"> </v>
      </c>
      <c r="Q55" s="64" t="str">
        <f t="shared" si="21"/>
        <v xml:space="preserve"> </v>
      </c>
      <c r="R55" s="65" t="str">
        <f>IF(N55=0," ",VLOOKUP(N55,PROTOKOL!$A:$E,5,))</f>
        <v xml:space="preserve"> </v>
      </c>
      <c r="S55" s="82" t="str">
        <f t="shared" si="65"/>
        <v xml:space="preserve"> </v>
      </c>
      <c r="T55" s="65">
        <f t="shared" si="66"/>
        <v>0</v>
      </c>
      <c r="U55" s="82" t="str">
        <f t="shared" si="67"/>
        <v xml:space="preserve"> </v>
      </c>
      <c r="V55" s="117"/>
      <c r="W55" s="207">
        <v>11</v>
      </c>
      <c r="X55" s="226"/>
      <c r="Y55" s="61" t="str">
        <f>IF(AA55=0," ",VLOOKUP(AA55,PROTOKOL!$A:$F,6))</f>
        <v xml:space="preserve"> </v>
      </c>
      <c r="Z55" s="62"/>
      <c r="AA55" s="62"/>
      <c r="AB55" s="62"/>
      <c r="AC55" s="63" t="str">
        <f>IF(AA55=0," ",(VLOOKUP(AA55,PROTOKOL!$A$1:$E$28,2))*AB55)</f>
        <v xml:space="preserve"> </v>
      </c>
      <c r="AD55" s="64" t="str">
        <f t="shared" si="22"/>
        <v xml:space="preserve"> </v>
      </c>
      <c r="AE55" s="65" t="str">
        <f>IF(AA55=0," ",VLOOKUP(AA55,PROTOKOL!$A:$E,5,))</f>
        <v xml:space="preserve"> </v>
      </c>
      <c r="AF55" s="65"/>
      <c r="AG55" s="82" t="str">
        <f t="shared" si="68"/>
        <v xml:space="preserve"> </v>
      </c>
      <c r="AH55" s="61" t="str">
        <f>IF(AJ55=0," ",VLOOKUP(AJ55,PROTOKOL!$A:$F,6))</f>
        <v xml:space="preserve"> </v>
      </c>
      <c r="AI55" s="66"/>
      <c r="AJ55" s="66"/>
      <c r="AK55" s="62"/>
      <c r="AL55" s="63" t="str">
        <f>IF(AJ55=0," ",(VLOOKUP(AJ55,PROTOKOL!$A$1:$E$28,2))*AK55)</f>
        <v xml:space="preserve"> </v>
      </c>
      <c r="AM55" s="64" t="str">
        <f t="shared" si="23"/>
        <v xml:space="preserve"> </v>
      </c>
      <c r="AN55" s="65" t="str">
        <f>IF(AJ55=0," ",VLOOKUP(AJ55,PROTOKOL!$A:$E,5,))</f>
        <v xml:space="preserve"> </v>
      </c>
      <c r="AO55" s="82" t="str">
        <f t="shared" si="69"/>
        <v xml:space="preserve"> </v>
      </c>
      <c r="AP55" s="65">
        <f t="shared" si="70"/>
        <v>0</v>
      </c>
      <c r="AQ55" s="82" t="str">
        <f t="shared" si="71"/>
        <v xml:space="preserve"> </v>
      </c>
      <c r="AR55" s="117"/>
      <c r="AS55" s="207">
        <v>11</v>
      </c>
      <c r="AT55" s="226"/>
      <c r="AU55" s="61" t="str">
        <f>IF(AW55=0," ",VLOOKUP(AW55,PROTOKOL!$A:$F,6))</f>
        <v xml:space="preserve"> </v>
      </c>
      <c r="AV55" s="62"/>
      <c r="AW55" s="62"/>
      <c r="AX55" s="62"/>
      <c r="AY55" s="63" t="str">
        <f>IF(AW55=0," ",(VLOOKUP(AW55,PROTOKOL!$A$1:$E$28,2))*AX55)</f>
        <v xml:space="preserve"> </v>
      </c>
      <c r="AZ55" s="64" t="str">
        <f t="shared" si="24"/>
        <v xml:space="preserve"> </v>
      </c>
      <c r="BA55" s="65" t="str">
        <f>IF(AW55=0," ",VLOOKUP(AW55,PROTOKOL!$A:$E,5,))</f>
        <v xml:space="preserve"> </v>
      </c>
      <c r="BB55" s="65"/>
      <c r="BC55" s="82" t="str">
        <f t="shared" si="72"/>
        <v xml:space="preserve"> </v>
      </c>
      <c r="BD55" s="61" t="str">
        <f>IF(BF55=0," ",VLOOKUP(BF55,PROTOKOL!$A:$F,6))</f>
        <v xml:space="preserve"> </v>
      </c>
      <c r="BE55" s="66"/>
      <c r="BF55" s="66"/>
      <c r="BG55" s="62"/>
      <c r="BH55" s="63" t="str">
        <f>IF(BF55=0," ",(VLOOKUP(BF55,PROTOKOL!$A$1:$E$28,2))*BG55)</f>
        <v xml:space="preserve"> </v>
      </c>
      <c r="BI55" s="64" t="str">
        <f t="shared" si="25"/>
        <v xml:space="preserve"> </v>
      </c>
      <c r="BJ55" s="65" t="str">
        <f>IF(BF55=0," ",VLOOKUP(BF55,PROTOKOL!$A:$E,5,))</f>
        <v xml:space="preserve"> </v>
      </c>
      <c r="BK55" s="82" t="str">
        <f t="shared" si="73"/>
        <v xml:space="preserve"> </v>
      </c>
      <c r="BL55" s="65">
        <f t="shared" si="74"/>
        <v>0</v>
      </c>
      <c r="BM55" s="82" t="str">
        <f t="shared" si="75"/>
        <v xml:space="preserve"> </v>
      </c>
      <c r="BN55" s="117"/>
      <c r="BO55" s="207">
        <v>11</v>
      </c>
      <c r="BP55" s="226"/>
      <c r="BQ55" s="61" t="str">
        <f>IF(BS55=0," ",VLOOKUP(BS55,PROTOKOL!$A:$F,6))</f>
        <v xml:space="preserve"> </v>
      </c>
      <c r="BR55" s="62"/>
      <c r="BS55" s="62"/>
      <c r="BT55" s="62"/>
      <c r="BU55" s="63" t="str">
        <f>IF(BS55=0," ",(VLOOKUP(BS55,PROTOKOL!$A$1:$E$28,2))*BT55)</f>
        <v xml:space="preserve"> </v>
      </c>
      <c r="BV55" s="64" t="str">
        <f t="shared" si="26"/>
        <v xml:space="preserve"> </v>
      </c>
      <c r="BW55" s="65" t="str">
        <f>IF(BS55=0," ",VLOOKUP(BS55,PROTOKOL!$A:$E,5,))</f>
        <v xml:space="preserve"> </v>
      </c>
      <c r="BX55" s="65"/>
      <c r="BY55" s="82" t="str">
        <f t="shared" si="77"/>
        <v xml:space="preserve"> </v>
      </c>
      <c r="BZ55" s="61" t="str">
        <f>IF(CB55=0," ",VLOOKUP(CB55,PROTOKOL!$A:$F,6))</f>
        <v xml:space="preserve"> </v>
      </c>
      <c r="CA55" s="66"/>
      <c r="CB55" s="66"/>
      <c r="CC55" s="62"/>
      <c r="CD55" s="63" t="str">
        <f>IF(CB55=0," ",(VLOOKUP(CB55,PROTOKOL!$A$1:$E$28,2))*CC55)</f>
        <v xml:space="preserve"> </v>
      </c>
      <c r="CE55" s="64" t="str">
        <f t="shared" si="27"/>
        <v xml:space="preserve"> </v>
      </c>
      <c r="CF55" s="65" t="str">
        <f>IF(CB55=0," ",VLOOKUP(CB55,PROTOKOL!$A:$E,5,))</f>
        <v xml:space="preserve"> </v>
      </c>
      <c r="CG55" s="82" t="str">
        <f t="shared" si="78"/>
        <v xml:space="preserve"> </v>
      </c>
      <c r="CH55" s="65">
        <f t="shared" si="79"/>
        <v>0</v>
      </c>
      <c r="CI55" s="82" t="str">
        <f t="shared" si="80"/>
        <v xml:space="preserve"> </v>
      </c>
      <c r="CJ55" s="117"/>
      <c r="CK55" s="207">
        <v>11</v>
      </c>
      <c r="CL55" s="226"/>
      <c r="CM55" s="61" t="str">
        <f>IF(CO55=0," ",VLOOKUP(CO55,PROTOKOL!$A:$F,6))</f>
        <v xml:space="preserve"> </v>
      </c>
      <c r="CN55" s="62"/>
      <c r="CO55" s="62"/>
      <c r="CP55" s="62"/>
      <c r="CQ55" s="63" t="str">
        <f>IF(CO55=0," ",(VLOOKUP(CO55,PROTOKOL!$A$1:$E$28,2))*CP55)</f>
        <v xml:space="preserve"> </v>
      </c>
      <c r="CR55" s="64" t="str">
        <f t="shared" si="28"/>
        <v xml:space="preserve"> </v>
      </c>
      <c r="CS55" s="65" t="str">
        <f>IF(CO55=0," ",VLOOKUP(CO55,PROTOKOL!$A:$E,5,))</f>
        <v xml:space="preserve"> </v>
      </c>
      <c r="CT55" s="65"/>
      <c r="CU55" s="82" t="str">
        <f t="shared" si="82"/>
        <v xml:space="preserve"> </v>
      </c>
      <c r="CV55" s="61" t="str">
        <f>IF(CX55=0," ",VLOOKUP(CX55,PROTOKOL!$A:$F,6))</f>
        <v xml:space="preserve"> </v>
      </c>
      <c r="CW55" s="66"/>
      <c r="CX55" s="66"/>
      <c r="CY55" s="62"/>
      <c r="CZ55" s="63" t="str">
        <f>IF(CX55=0," ",(VLOOKUP(CX55,PROTOKOL!$A$1:$E$28,2))*CY55)</f>
        <v xml:space="preserve"> </v>
      </c>
      <c r="DA55" s="64" t="str">
        <f t="shared" si="29"/>
        <v xml:space="preserve"> </v>
      </c>
      <c r="DB55" s="65" t="str">
        <f>IF(CX55=0," ",VLOOKUP(CX55,PROTOKOL!$A:$E,5,))</f>
        <v xml:space="preserve"> </v>
      </c>
      <c r="DC55" s="82" t="str">
        <f t="shared" si="83"/>
        <v xml:space="preserve"> </v>
      </c>
      <c r="DD55" s="65">
        <f t="shared" si="84"/>
        <v>0</v>
      </c>
      <c r="DE55" s="82" t="str">
        <f t="shared" si="85"/>
        <v xml:space="preserve"> </v>
      </c>
      <c r="DF55" s="117"/>
      <c r="DG55" s="207">
        <v>11</v>
      </c>
      <c r="DH55" s="226"/>
      <c r="DI55" s="61" t="str">
        <f>IF(DK55=0," ",VLOOKUP(DK55,PROTOKOL!$A:$F,6))</f>
        <v xml:space="preserve"> </v>
      </c>
      <c r="DJ55" s="62"/>
      <c r="DK55" s="62"/>
      <c r="DL55" s="62"/>
      <c r="DM55" s="63" t="str">
        <f>IF(DK55=0," ",(VLOOKUP(DK55,PROTOKOL!$A$1:$E$28,2))*DL55)</f>
        <v xml:space="preserve"> </v>
      </c>
      <c r="DN55" s="64" t="str">
        <f t="shared" si="30"/>
        <v xml:space="preserve"> </v>
      </c>
      <c r="DO55" s="65" t="str">
        <f>IF(DK55=0," ",VLOOKUP(DK55,PROTOKOL!$A:$E,5,))</f>
        <v xml:space="preserve"> </v>
      </c>
      <c r="DP55" s="65"/>
      <c r="DQ55" s="82" t="str">
        <f t="shared" si="87"/>
        <v xml:space="preserve"> </v>
      </c>
      <c r="DR55" s="61" t="str">
        <f>IF(DT55=0," ",VLOOKUP(DT55,PROTOKOL!$A:$F,6))</f>
        <v xml:space="preserve"> </v>
      </c>
      <c r="DS55" s="66"/>
      <c r="DT55" s="66"/>
      <c r="DU55" s="62"/>
      <c r="DV55" s="63" t="str">
        <f>IF(DT55=0," ",(VLOOKUP(DT55,PROTOKOL!$A$1:$E$28,2))*DU55)</f>
        <v xml:space="preserve"> </v>
      </c>
      <c r="DW55" s="64" t="str">
        <f t="shared" si="31"/>
        <v xml:space="preserve"> </v>
      </c>
      <c r="DX55" s="65" t="str">
        <f>IF(DT55=0," ",VLOOKUP(DT55,PROTOKOL!$A:$E,5,))</f>
        <v xml:space="preserve"> </v>
      </c>
      <c r="DY55" s="82" t="str">
        <f t="shared" si="88"/>
        <v xml:space="preserve"> </v>
      </c>
      <c r="DZ55" s="65">
        <f t="shared" si="89"/>
        <v>0</v>
      </c>
      <c r="EA55" s="82" t="str">
        <f t="shared" si="90"/>
        <v xml:space="preserve"> </v>
      </c>
      <c r="EB55" s="117"/>
      <c r="EC55" s="207">
        <v>11</v>
      </c>
      <c r="ED55" s="226"/>
      <c r="EE55" s="61" t="str">
        <f>IF(EG55=0," ",VLOOKUP(EG55,PROTOKOL!$A:$F,6))</f>
        <v xml:space="preserve"> </v>
      </c>
      <c r="EF55" s="62"/>
      <c r="EG55" s="62"/>
      <c r="EH55" s="62"/>
      <c r="EI55" s="63" t="str">
        <f>IF(EG55=0," ",(VLOOKUP(EG55,PROTOKOL!$A$1:$E$28,2))*EH55)</f>
        <v xml:space="preserve"> </v>
      </c>
      <c r="EJ55" s="64" t="str">
        <f t="shared" si="32"/>
        <v xml:space="preserve"> </v>
      </c>
      <c r="EK55" s="65" t="str">
        <f>IF(EG55=0," ",VLOOKUP(EG55,PROTOKOL!$A:$E,5,))</f>
        <v xml:space="preserve"> </v>
      </c>
      <c r="EL55" s="65"/>
      <c r="EM55" s="82" t="str">
        <f t="shared" si="92"/>
        <v xml:space="preserve"> </v>
      </c>
      <c r="EN55" s="61" t="str">
        <f>IF(EP55=0," ",VLOOKUP(EP55,PROTOKOL!$A:$F,6))</f>
        <v xml:space="preserve"> </v>
      </c>
      <c r="EO55" s="66"/>
      <c r="EP55" s="66"/>
      <c r="EQ55" s="62"/>
      <c r="ER55" s="63" t="str">
        <f>IF(EP55=0," ",(VLOOKUP(EP55,PROTOKOL!$A$1:$E$28,2))*EQ55)</f>
        <v xml:space="preserve"> </v>
      </c>
      <c r="ES55" s="64" t="str">
        <f t="shared" si="33"/>
        <v xml:space="preserve"> </v>
      </c>
      <c r="ET55" s="65" t="str">
        <f>IF(EP55=0," ",VLOOKUP(EP55,PROTOKOL!$A:$E,5,))</f>
        <v xml:space="preserve"> </v>
      </c>
      <c r="EU55" s="82" t="str">
        <f t="shared" si="93"/>
        <v xml:space="preserve"> </v>
      </c>
      <c r="EV55" s="65">
        <f t="shared" si="94"/>
        <v>0</v>
      </c>
      <c r="EW55" s="82" t="str">
        <f t="shared" si="95"/>
        <v xml:space="preserve"> </v>
      </c>
      <c r="EX55" s="117"/>
      <c r="EY55" s="207">
        <v>11</v>
      </c>
      <c r="EZ55" s="226"/>
      <c r="FA55" s="61" t="str">
        <f>IF(FC55=0," ",VLOOKUP(FC55,PROTOKOL!$A:$F,6))</f>
        <v xml:space="preserve"> </v>
      </c>
      <c r="FB55" s="62"/>
      <c r="FC55" s="62"/>
      <c r="FD55" s="62"/>
      <c r="FE55" s="63" t="str">
        <f>IF(FC55=0," ",(VLOOKUP(FC55,PROTOKOL!$A$1:$E$28,2))*FD55)</f>
        <v xml:space="preserve"> </v>
      </c>
      <c r="FF55" s="64" t="str">
        <f t="shared" si="34"/>
        <v xml:space="preserve"> </v>
      </c>
      <c r="FG55" s="65" t="str">
        <f>IF(FC55=0," ",VLOOKUP(FC55,PROTOKOL!$A:$E,5,))</f>
        <v xml:space="preserve"> </v>
      </c>
      <c r="FH55" s="65"/>
      <c r="FI55" s="82" t="str">
        <f t="shared" si="97"/>
        <v xml:space="preserve"> </v>
      </c>
      <c r="FJ55" s="61" t="str">
        <f>IF(FL55=0," ",VLOOKUP(FL55,PROTOKOL!$A:$F,6))</f>
        <v xml:space="preserve"> </v>
      </c>
      <c r="FK55" s="66"/>
      <c r="FL55" s="66"/>
      <c r="FM55" s="62"/>
      <c r="FN55" s="63" t="str">
        <f>IF(FL55=0," ",(VLOOKUP(FL55,PROTOKOL!$A$1:$E$28,2))*FM55)</f>
        <v xml:space="preserve"> </v>
      </c>
      <c r="FO55" s="64" t="str">
        <f t="shared" si="35"/>
        <v xml:space="preserve"> </v>
      </c>
      <c r="FP55" s="65" t="str">
        <f>IF(FL55=0," ",VLOOKUP(FL55,PROTOKOL!$A:$E,5,))</f>
        <v xml:space="preserve"> </v>
      </c>
      <c r="FQ55" s="82" t="str">
        <f t="shared" si="98"/>
        <v xml:space="preserve"> </v>
      </c>
      <c r="FR55" s="65">
        <f t="shared" si="99"/>
        <v>0</v>
      </c>
      <c r="FS55" s="82" t="str">
        <f t="shared" si="100"/>
        <v xml:space="preserve"> </v>
      </c>
      <c r="FT55" s="117"/>
      <c r="FU55" s="207">
        <v>11</v>
      </c>
      <c r="FV55" s="226"/>
      <c r="FW55" s="61" t="str">
        <f>IF(FY55=0," ",VLOOKUP(FY55,PROTOKOL!$A:$F,6))</f>
        <v xml:space="preserve"> </v>
      </c>
      <c r="FX55" s="62"/>
      <c r="FY55" s="62"/>
      <c r="FZ55" s="62"/>
      <c r="GA55" s="63" t="str">
        <f>IF(FY55=0," ",(VLOOKUP(FY55,PROTOKOL!$A$1:$E$28,2))*FZ55)</f>
        <v xml:space="preserve"> </v>
      </c>
      <c r="GB55" s="64" t="str">
        <f t="shared" si="36"/>
        <v xml:space="preserve"> </v>
      </c>
      <c r="GC55" s="65" t="str">
        <f>IF(FY55=0," ",VLOOKUP(FY55,PROTOKOL!$A:$E,5,))</f>
        <v xml:space="preserve"> </v>
      </c>
      <c r="GD55" s="65"/>
      <c r="GE55" s="82" t="str">
        <f t="shared" si="102"/>
        <v xml:space="preserve"> </v>
      </c>
      <c r="GF55" s="61" t="str">
        <f>IF(GH55=0," ",VLOOKUP(GH55,PROTOKOL!$A:$F,6))</f>
        <v xml:space="preserve"> </v>
      </c>
      <c r="GG55" s="66"/>
      <c r="GH55" s="66"/>
      <c r="GI55" s="62"/>
      <c r="GJ55" s="63" t="str">
        <f>IF(GH55=0," ",(VLOOKUP(GH55,PROTOKOL!$A$1:$E$28,2))*GI55)</f>
        <v xml:space="preserve"> </v>
      </c>
      <c r="GK55" s="64" t="str">
        <f t="shared" si="37"/>
        <v xml:space="preserve"> </v>
      </c>
      <c r="GL55" s="65" t="str">
        <f>IF(GH55=0," ",VLOOKUP(GH55,PROTOKOL!$A:$E,5,))</f>
        <v xml:space="preserve"> </v>
      </c>
      <c r="GM55" s="82" t="str">
        <f t="shared" si="103"/>
        <v xml:space="preserve"> </v>
      </c>
      <c r="GN55" s="65">
        <f t="shared" si="104"/>
        <v>0</v>
      </c>
      <c r="GO55" s="82" t="str">
        <f t="shared" si="105"/>
        <v xml:space="preserve"> </v>
      </c>
      <c r="GP55" s="117"/>
      <c r="GQ55" s="207">
        <v>11</v>
      </c>
      <c r="GR55" s="226"/>
      <c r="GS55" s="61" t="str">
        <f>IF(GU55=0," ",VLOOKUP(GU55,PROTOKOL!$A:$F,6))</f>
        <v xml:space="preserve"> </v>
      </c>
      <c r="GT55" s="62"/>
      <c r="GU55" s="62"/>
      <c r="GV55" s="62"/>
      <c r="GW55" s="63" t="str">
        <f>IF(GU55=0," ",(VLOOKUP(GU55,PROTOKOL!$A$1:$E$28,2))*GV55)</f>
        <v xml:space="preserve"> </v>
      </c>
      <c r="GX55" s="64" t="str">
        <f t="shared" si="38"/>
        <v xml:space="preserve"> </v>
      </c>
      <c r="GY55" s="65" t="str">
        <f>IF(GU55=0," ",VLOOKUP(GU55,PROTOKOL!$A:$E,5,))</f>
        <v xml:space="preserve"> </v>
      </c>
      <c r="GZ55" s="65"/>
      <c r="HA55" s="82" t="str">
        <f t="shared" si="107"/>
        <v xml:space="preserve"> </v>
      </c>
      <c r="HB55" s="61" t="str">
        <f>IF(HD55=0," ",VLOOKUP(HD55,PROTOKOL!$A:$F,6))</f>
        <v xml:space="preserve"> </v>
      </c>
      <c r="HC55" s="66"/>
      <c r="HD55" s="66"/>
      <c r="HE55" s="62"/>
      <c r="HF55" s="63" t="str">
        <f>IF(HD55=0," ",(VLOOKUP(HD55,PROTOKOL!$A$1:$E$28,2))*HE55)</f>
        <v xml:space="preserve"> </v>
      </c>
      <c r="HG55" s="64" t="str">
        <f t="shared" si="39"/>
        <v xml:space="preserve"> </v>
      </c>
      <c r="HH55" s="65" t="str">
        <f>IF(HD55=0," ",VLOOKUP(HD55,PROTOKOL!$A:$E,5,))</f>
        <v xml:space="preserve"> </v>
      </c>
      <c r="HI55" s="82" t="str">
        <f t="shared" si="108"/>
        <v xml:space="preserve"> </v>
      </c>
      <c r="HJ55" s="65">
        <f t="shared" si="109"/>
        <v>0</v>
      </c>
      <c r="HK55" s="82" t="str">
        <f t="shared" si="110"/>
        <v xml:space="preserve"> </v>
      </c>
      <c r="HL55" s="117"/>
      <c r="HM55" s="207">
        <v>11</v>
      </c>
      <c r="HN55" s="226"/>
      <c r="HO55" s="61" t="str">
        <f>IF(HQ55=0," ",VLOOKUP(HQ55,PROTOKOL!$A:$F,6))</f>
        <v xml:space="preserve"> </v>
      </c>
      <c r="HP55" s="62"/>
      <c r="HQ55" s="62"/>
      <c r="HR55" s="62"/>
      <c r="HS55" s="63" t="str">
        <f>IF(HQ55=0," ",(VLOOKUP(HQ55,PROTOKOL!$A$1:$E$28,2))*HR55)</f>
        <v xml:space="preserve"> </v>
      </c>
      <c r="HT55" s="64" t="str">
        <f t="shared" si="40"/>
        <v xml:space="preserve"> </v>
      </c>
      <c r="HU55" s="65" t="str">
        <f>IF(HQ55=0," ",VLOOKUP(HQ55,PROTOKOL!$A:$E,5,))</f>
        <v xml:space="preserve"> </v>
      </c>
      <c r="HV55" s="65"/>
      <c r="HW55" s="82" t="str">
        <f t="shared" si="112"/>
        <v xml:space="preserve"> </v>
      </c>
      <c r="HX55" s="61" t="str">
        <f>IF(HZ55=0," ",VLOOKUP(HZ55,PROTOKOL!$A:$F,6))</f>
        <v xml:space="preserve"> </v>
      </c>
      <c r="HY55" s="66"/>
      <c r="HZ55" s="66"/>
      <c r="IA55" s="62"/>
      <c r="IB55" s="63" t="str">
        <f>IF(HZ55=0," ",(VLOOKUP(HZ55,PROTOKOL!$A$1:$E$28,2))*IA55)</f>
        <v xml:space="preserve"> </v>
      </c>
      <c r="IC55" s="64" t="str">
        <f t="shared" si="41"/>
        <v xml:space="preserve"> </v>
      </c>
      <c r="ID55" s="65" t="str">
        <f>IF(HZ55=0," ",VLOOKUP(HZ55,PROTOKOL!$A:$E,5,))</f>
        <v xml:space="preserve"> </v>
      </c>
      <c r="IE55" s="82" t="str">
        <f t="shared" si="113"/>
        <v xml:space="preserve"> </v>
      </c>
      <c r="IF55" s="65">
        <f t="shared" si="114"/>
        <v>0</v>
      </c>
      <c r="IG55" s="82" t="str">
        <f t="shared" si="115"/>
        <v xml:space="preserve"> </v>
      </c>
      <c r="IH55" s="117"/>
      <c r="II55" s="207">
        <v>11</v>
      </c>
      <c r="IJ55" s="226"/>
      <c r="IK55" s="61" t="str">
        <f>IF(IM55=0," ",VLOOKUP(IM55,PROTOKOL!$A:$F,6))</f>
        <v xml:space="preserve"> </v>
      </c>
      <c r="IL55" s="62"/>
      <c r="IM55" s="62"/>
      <c r="IN55" s="62"/>
      <c r="IO55" s="63" t="str">
        <f>IF(IM55=0," ",(VLOOKUP(IM55,PROTOKOL!$A$1:$E$28,2))*IN55)</f>
        <v xml:space="preserve"> </v>
      </c>
      <c r="IP55" s="64" t="str">
        <f t="shared" si="42"/>
        <v xml:space="preserve"> </v>
      </c>
      <c r="IQ55" s="65" t="str">
        <f>IF(IM55=0," ",VLOOKUP(IM55,PROTOKOL!$A:$E,5,))</f>
        <v xml:space="preserve"> </v>
      </c>
      <c r="IR55" s="65"/>
      <c r="IS55" s="82" t="str">
        <f t="shared" si="117"/>
        <v xml:space="preserve"> </v>
      </c>
      <c r="IT55" s="61" t="str">
        <f>IF(IV55=0," ",VLOOKUP(IV55,PROTOKOL!$A:$F,6))</f>
        <v xml:space="preserve"> </v>
      </c>
      <c r="IU55" s="66"/>
      <c r="IV55" s="66"/>
      <c r="IW55" s="62"/>
      <c r="IX55" s="63" t="str">
        <f>IF(IV55=0," ",(VLOOKUP(IV55,PROTOKOL!$A$1:$E$28,2))*IW55)</f>
        <v xml:space="preserve"> </v>
      </c>
      <c r="IY55" s="64" t="str">
        <f t="shared" si="43"/>
        <v xml:space="preserve"> </v>
      </c>
      <c r="IZ55" s="65" t="str">
        <f>IF(IV55=0," ",VLOOKUP(IV55,PROTOKOL!$A:$E,5,))</f>
        <v xml:space="preserve"> </v>
      </c>
      <c r="JA55" s="82" t="str">
        <f t="shared" si="118"/>
        <v xml:space="preserve"> </v>
      </c>
      <c r="JB55" s="65">
        <f t="shared" si="119"/>
        <v>0</v>
      </c>
      <c r="JC55" s="82" t="str">
        <f t="shared" si="120"/>
        <v xml:space="preserve"> </v>
      </c>
      <c r="JD55" s="117"/>
      <c r="JE55" s="207">
        <v>11</v>
      </c>
      <c r="JF55" s="226"/>
      <c r="JG55" s="61" t="str">
        <f>IF(JI55=0," ",VLOOKUP(JI55,PROTOKOL!$A:$F,6))</f>
        <v xml:space="preserve"> </v>
      </c>
      <c r="JH55" s="62"/>
      <c r="JI55" s="62"/>
      <c r="JJ55" s="62"/>
      <c r="JK55" s="63" t="str">
        <f>IF(JI55=0," ",(VLOOKUP(JI55,PROTOKOL!$A$1:$E$28,2))*JJ55)</f>
        <v xml:space="preserve"> </v>
      </c>
      <c r="JL55" s="64" t="str">
        <f t="shared" si="44"/>
        <v xml:space="preserve"> </v>
      </c>
      <c r="JM55" s="65" t="str">
        <f>IF(JI55=0," ",VLOOKUP(JI55,PROTOKOL!$A:$E,5,))</f>
        <v xml:space="preserve"> </v>
      </c>
      <c r="JN55" s="65"/>
      <c r="JO55" s="82" t="str">
        <f t="shared" si="122"/>
        <v xml:space="preserve"> </v>
      </c>
      <c r="JP55" s="61" t="str">
        <f>IF(JR55=0," ",VLOOKUP(JR55,PROTOKOL!$A:$F,6))</f>
        <v xml:space="preserve"> </v>
      </c>
      <c r="JQ55" s="66"/>
      <c r="JR55" s="66"/>
      <c r="JS55" s="62"/>
      <c r="JT55" s="63" t="str">
        <f>IF(JR55=0," ",(VLOOKUP(JR55,PROTOKOL!$A$1:$E$28,2))*JS55)</f>
        <v xml:space="preserve"> </v>
      </c>
      <c r="JU55" s="64" t="str">
        <f t="shared" si="45"/>
        <v xml:space="preserve"> </v>
      </c>
      <c r="JV55" s="65" t="str">
        <f>IF(JR55=0," ",VLOOKUP(JR55,PROTOKOL!$A:$E,5,))</f>
        <v xml:space="preserve"> </v>
      </c>
      <c r="JW55" s="82" t="str">
        <f t="shared" si="123"/>
        <v xml:space="preserve"> </v>
      </c>
      <c r="JX55" s="65">
        <f t="shared" si="124"/>
        <v>0</v>
      </c>
      <c r="JY55" s="82" t="str">
        <f t="shared" si="125"/>
        <v xml:space="preserve"> </v>
      </c>
      <c r="JZ55" s="117"/>
      <c r="KA55" s="207">
        <v>11</v>
      </c>
      <c r="KB55" s="226"/>
      <c r="KC55" s="61" t="str">
        <f>IF(KE55=0," ",VLOOKUP(KE55,PROTOKOL!$A:$F,6))</f>
        <v xml:space="preserve"> </v>
      </c>
      <c r="KD55" s="62"/>
      <c r="KE55" s="62"/>
      <c r="KF55" s="62"/>
      <c r="KG55" s="63" t="str">
        <f>IF(KE55=0," ",(VLOOKUP(KE55,PROTOKOL!$A$1:$E$28,2))*KF55)</f>
        <v xml:space="preserve"> </v>
      </c>
      <c r="KH55" s="64" t="str">
        <f t="shared" si="46"/>
        <v xml:space="preserve"> </v>
      </c>
      <c r="KI55" s="65" t="str">
        <f>IF(KE55=0," ",VLOOKUP(KE55,PROTOKOL!$A:$E,5,))</f>
        <v xml:space="preserve"> </v>
      </c>
      <c r="KJ55" s="65"/>
      <c r="KK55" s="82" t="str">
        <f t="shared" si="127"/>
        <v xml:space="preserve"> </v>
      </c>
      <c r="KL55" s="61" t="str">
        <f>IF(KN55=0," ",VLOOKUP(KN55,PROTOKOL!$A:$F,6))</f>
        <v xml:space="preserve"> </v>
      </c>
      <c r="KM55" s="66"/>
      <c r="KN55" s="66"/>
      <c r="KO55" s="62"/>
      <c r="KP55" s="63" t="str">
        <f>IF(KN55=0," ",(VLOOKUP(KN55,PROTOKOL!$A$1:$E$28,2))*KO55)</f>
        <v xml:space="preserve"> </v>
      </c>
      <c r="KQ55" s="64" t="str">
        <f t="shared" si="47"/>
        <v xml:space="preserve"> </v>
      </c>
      <c r="KR55" s="65" t="str">
        <f>IF(KN55=0," ",VLOOKUP(KN55,PROTOKOL!$A:$E,5,))</f>
        <v xml:space="preserve"> </v>
      </c>
      <c r="KS55" s="82" t="str">
        <f t="shared" si="128"/>
        <v xml:space="preserve"> </v>
      </c>
      <c r="KT55" s="65">
        <f t="shared" si="129"/>
        <v>0</v>
      </c>
      <c r="KU55" s="82" t="str">
        <f t="shared" si="130"/>
        <v xml:space="preserve"> </v>
      </c>
      <c r="KV55" s="117"/>
      <c r="KW55" s="207">
        <v>11</v>
      </c>
      <c r="KX55" s="226"/>
      <c r="KY55" s="61" t="str">
        <f>IF(LA55=0," ",VLOOKUP(LA55,PROTOKOL!$A:$F,6))</f>
        <v xml:space="preserve"> </v>
      </c>
      <c r="KZ55" s="62"/>
      <c r="LA55" s="62"/>
      <c r="LB55" s="62"/>
      <c r="LC55" s="63" t="str">
        <f>IF(LA55=0," ",(VLOOKUP(LA55,PROTOKOL!$A$1:$E$28,2))*LB55)</f>
        <v xml:space="preserve"> </v>
      </c>
      <c r="LD55" s="64" t="str">
        <f t="shared" si="48"/>
        <v xml:space="preserve"> </v>
      </c>
      <c r="LE55" s="65" t="str">
        <f>IF(LA55=0," ",VLOOKUP(LA55,PROTOKOL!$A:$E,5,))</f>
        <v xml:space="preserve"> </v>
      </c>
      <c r="LF55" s="65"/>
      <c r="LG55" s="82" t="str">
        <f t="shared" si="132"/>
        <v xml:space="preserve"> </v>
      </c>
      <c r="LH55" s="61" t="str">
        <f>IF(LJ55=0," ",VLOOKUP(LJ55,PROTOKOL!$A:$F,6))</f>
        <v xml:space="preserve"> </v>
      </c>
      <c r="LI55" s="66"/>
      <c r="LJ55" s="66"/>
      <c r="LK55" s="62"/>
      <c r="LL55" s="63" t="str">
        <f>IF(LJ55=0," ",(VLOOKUP(LJ55,PROTOKOL!$A$1:$E$28,2))*LK55)</f>
        <v xml:space="preserve"> </v>
      </c>
      <c r="LM55" s="64" t="str">
        <f t="shared" si="49"/>
        <v xml:space="preserve"> </v>
      </c>
      <c r="LN55" s="65" t="str">
        <f>IF(LJ55=0," ",VLOOKUP(LJ55,PROTOKOL!$A:$E,5,))</f>
        <v xml:space="preserve"> </v>
      </c>
      <c r="LO55" s="82" t="str">
        <f t="shared" si="133"/>
        <v xml:space="preserve"> </v>
      </c>
      <c r="LP55" s="65">
        <f t="shared" si="134"/>
        <v>0</v>
      </c>
      <c r="LQ55" s="82" t="str">
        <f t="shared" si="135"/>
        <v xml:space="preserve"> </v>
      </c>
      <c r="LR55" s="117"/>
      <c r="LS55" s="207">
        <v>11</v>
      </c>
      <c r="LT55" s="226"/>
      <c r="LU55" s="61" t="str">
        <f>IF(LW55=0," ",VLOOKUP(LW55,PROTOKOL!$A:$F,6))</f>
        <v xml:space="preserve"> </v>
      </c>
      <c r="LV55" s="62"/>
      <c r="LW55" s="62"/>
      <c r="LX55" s="62"/>
      <c r="LY55" s="63" t="str">
        <f>IF(LW55=0," ",(VLOOKUP(LW55,PROTOKOL!$A$1:$E$28,2))*LX55)</f>
        <v xml:space="preserve"> </v>
      </c>
      <c r="LZ55" s="64" t="str">
        <f t="shared" si="50"/>
        <v xml:space="preserve"> </v>
      </c>
      <c r="MA55" s="65" t="str">
        <f>IF(LW55=0," ",VLOOKUP(LW55,PROTOKOL!$A:$E,5,))</f>
        <v xml:space="preserve"> </v>
      </c>
      <c r="MB55" s="65"/>
      <c r="MC55" s="82" t="str">
        <f t="shared" si="137"/>
        <v xml:space="preserve"> </v>
      </c>
      <c r="MD55" s="61" t="str">
        <f>IF(MF55=0," ",VLOOKUP(MF55,PROTOKOL!$A:$F,6))</f>
        <v xml:space="preserve"> </v>
      </c>
      <c r="ME55" s="66"/>
      <c r="MF55" s="66"/>
      <c r="MG55" s="62"/>
      <c r="MH55" s="63" t="str">
        <f>IF(MF55=0," ",(VLOOKUP(MF55,PROTOKOL!$A$1:$E$28,2))*MG55)</f>
        <v xml:space="preserve"> </v>
      </c>
      <c r="MI55" s="64" t="str">
        <f t="shared" si="51"/>
        <v xml:space="preserve"> </v>
      </c>
      <c r="MJ55" s="65" t="str">
        <f>IF(MF55=0," ",VLOOKUP(MF55,PROTOKOL!$A:$E,5,))</f>
        <v xml:space="preserve"> </v>
      </c>
      <c r="MK55" s="82" t="str">
        <f t="shared" si="138"/>
        <v xml:space="preserve"> </v>
      </c>
      <c r="ML55" s="65">
        <f t="shared" si="139"/>
        <v>0</v>
      </c>
      <c r="MM55" s="82" t="str">
        <f t="shared" si="140"/>
        <v xml:space="preserve"> </v>
      </c>
      <c r="MN55" s="117"/>
      <c r="MO55" s="207">
        <v>11</v>
      </c>
      <c r="MP55" s="226"/>
      <c r="MQ55" s="61" t="str">
        <f>IF(MS55=0," ",VLOOKUP(MS55,PROTOKOL!$A:$F,6))</f>
        <v xml:space="preserve"> </v>
      </c>
      <c r="MR55" s="62"/>
      <c r="MS55" s="62"/>
      <c r="MT55" s="62"/>
      <c r="MU55" s="63" t="str">
        <f>IF(MS55=0," ",(VLOOKUP(MS55,PROTOKOL!$A$1:$E$28,2))*MT55)</f>
        <v xml:space="preserve"> </v>
      </c>
      <c r="MV55" s="64" t="str">
        <f t="shared" si="52"/>
        <v xml:space="preserve"> </v>
      </c>
      <c r="MW55" s="65" t="str">
        <f>IF(MS55=0," ",VLOOKUP(MS55,PROTOKOL!$A:$E,5,))</f>
        <v xml:space="preserve"> </v>
      </c>
      <c r="MX55" s="65"/>
      <c r="MY55" s="82" t="str">
        <f t="shared" si="142"/>
        <v xml:space="preserve"> </v>
      </c>
      <c r="MZ55" s="61" t="str">
        <f>IF(NB55=0," ",VLOOKUP(NB55,PROTOKOL!$A:$F,6))</f>
        <v xml:space="preserve"> </v>
      </c>
      <c r="NA55" s="66"/>
      <c r="NB55" s="66"/>
      <c r="NC55" s="62"/>
      <c r="ND55" s="63" t="str">
        <f>IF(NB55=0," ",(VLOOKUP(NB55,PROTOKOL!$A$1:$E$28,2))*NC55)</f>
        <v xml:space="preserve"> </v>
      </c>
      <c r="NE55" s="64" t="str">
        <f t="shared" si="53"/>
        <v xml:space="preserve"> </v>
      </c>
      <c r="NF55" s="65" t="str">
        <f>IF(NB55=0," ",VLOOKUP(NB55,PROTOKOL!$A:$E,5,))</f>
        <v xml:space="preserve"> </v>
      </c>
      <c r="NG55" s="82" t="str">
        <f t="shared" si="143"/>
        <v xml:space="preserve"> </v>
      </c>
      <c r="NH55" s="65">
        <f t="shared" si="144"/>
        <v>0</v>
      </c>
      <c r="NI55" s="82" t="str">
        <f t="shared" si="145"/>
        <v xml:space="preserve"> </v>
      </c>
      <c r="NJ55" s="117"/>
      <c r="NK55" s="207">
        <v>11</v>
      </c>
      <c r="NL55" s="226"/>
      <c r="NM55" s="61" t="str">
        <f>IF(NO55=0," ",VLOOKUP(NO55,PROTOKOL!$A:$F,6))</f>
        <v xml:space="preserve"> </v>
      </c>
      <c r="NN55" s="62"/>
      <c r="NO55" s="62"/>
      <c r="NP55" s="62"/>
      <c r="NQ55" s="63" t="str">
        <f>IF(NO55=0," ",(VLOOKUP(NO55,PROTOKOL!$A$1:$E$28,2))*NP55)</f>
        <v xml:space="preserve"> </v>
      </c>
      <c r="NR55" s="64" t="str">
        <f t="shared" si="54"/>
        <v xml:space="preserve"> </v>
      </c>
      <c r="NS55" s="65" t="str">
        <f>IF(NO55=0," ",VLOOKUP(NO55,PROTOKOL!$A:$E,5,))</f>
        <v xml:space="preserve"> </v>
      </c>
      <c r="NT55" s="65"/>
      <c r="NU55" s="82" t="str">
        <f t="shared" si="147"/>
        <v xml:space="preserve"> </v>
      </c>
      <c r="NV55" s="61" t="str">
        <f>IF(NX55=0," ",VLOOKUP(NX55,PROTOKOL!$A:$F,6))</f>
        <v xml:space="preserve"> </v>
      </c>
      <c r="NW55" s="66"/>
      <c r="NX55" s="66"/>
      <c r="NY55" s="62"/>
      <c r="NZ55" s="63" t="str">
        <f>IF(NX55=0," ",(VLOOKUP(NX55,PROTOKOL!$A$1:$E$28,2))*NY55)</f>
        <v xml:space="preserve"> </v>
      </c>
      <c r="OA55" s="64" t="str">
        <f t="shared" si="55"/>
        <v xml:space="preserve"> </v>
      </c>
      <c r="OB55" s="65" t="str">
        <f>IF(NX55=0," ",VLOOKUP(NX55,PROTOKOL!$A:$E,5,))</f>
        <v xml:space="preserve"> </v>
      </c>
      <c r="OC55" s="82" t="str">
        <f t="shared" si="148"/>
        <v xml:space="preserve"> </v>
      </c>
      <c r="OD55" s="65">
        <f t="shared" si="149"/>
        <v>0</v>
      </c>
      <c r="OE55" s="82" t="str">
        <f t="shared" si="150"/>
        <v xml:space="preserve"> </v>
      </c>
      <c r="OF55" s="117"/>
      <c r="OG55" s="207">
        <v>11</v>
      </c>
      <c r="OH55" s="226"/>
      <c r="OI55" s="61" t="str">
        <f>IF(OK55=0," ",VLOOKUP(OK55,PROTOKOL!$A:$F,6))</f>
        <v xml:space="preserve"> </v>
      </c>
      <c r="OJ55" s="62"/>
      <c r="OK55" s="62"/>
      <c r="OL55" s="62"/>
      <c r="OM55" s="63" t="str">
        <f>IF(OK55=0," ",(VLOOKUP(OK55,PROTOKOL!$A$1:$E$28,2))*OL55)</f>
        <v xml:space="preserve"> </v>
      </c>
      <c r="ON55" s="64" t="str">
        <f t="shared" si="56"/>
        <v xml:space="preserve"> </v>
      </c>
      <c r="OO55" s="65" t="str">
        <f>IF(OK55=0," ",VLOOKUP(OK55,PROTOKOL!$A:$E,5,))</f>
        <v xml:space="preserve"> </v>
      </c>
      <c r="OP55" s="65"/>
      <c r="OQ55" s="82" t="str">
        <f t="shared" si="152"/>
        <v xml:space="preserve"> </v>
      </c>
      <c r="OR55" s="61" t="str">
        <f>IF(OT55=0," ",VLOOKUP(OT55,PROTOKOL!$A:$F,6))</f>
        <v xml:space="preserve"> </v>
      </c>
      <c r="OS55" s="66"/>
      <c r="OT55" s="66"/>
      <c r="OU55" s="62"/>
      <c r="OV55" s="63" t="str">
        <f>IF(OT55=0," ",(VLOOKUP(OT55,PROTOKOL!$A$1:$E$28,2))*OU55)</f>
        <v xml:space="preserve"> </v>
      </c>
      <c r="OW55" s="64" t="str">
        <f t="shared" si="57"/>
        <v xml:space="preserve"> </v>
      </c>
      <c r="OX55" s="65" t="str">
        <f>IF(OT55=0," ",VLOOKUP(OT55,PROTOKOL!$A:$E,5,))</f>
        <v xml:space="preserve"> </v>
      </c>
      <c r="OY55" s="82" t="str">
        <f t="shared" si="153"/>
        <v xml:space="preserve"> </v>
      </c>
      <c r="OZ55" s="65">
        <f t="shared" si="154"/>
        <v>0</v>
      </c>
      <c r="PA55" s="82" t="str">
        <f t="shared" si="155"/>
        <v xml:space="preserve"> </v>
      </c>
      <c r="PB55" s="117"/>
      <c r="PC55" s="207">
        <v>11</v>
      </c>
      <c r="PD55" s="226"/>
      <c r="PE55" s="61" t="str">
        <f>IF(PG55=0," ",VLOOKUP(PG55,PROTOKOL!$A:$F,6))</f>
        <v xml:space="preserve"> </v>
      </c>
      <c r="PF55" s="62"/>
      <c r="PG55" s="62"/>
      <c r="PH55" s="62"/>
      <c r="PI55" s="63" t="str">
        <f>IF(PG55=0," ",(VLOOKUP(PG55,PROTOKOL!$A$1:$E$28,2))*PH55)</f>
        <v xml:space="preserve"> </v>
      </c>
      <c r="PJ55" s="64" t="str">
        <f t="shared" si="58"/>
        <v xml:space="preserve"> </v>
      </c>
      <c r="PK55" s="65" t="str">
        <f>IF(PG55=0," ",VLOOKUP(PG55,PROTOKOL!$A:$E,5,))</f>
        <v xml:space="preserve"> </v>
      </c>
      <c r="PL55" s="65"/>
      <c r="PM55" s="82" t="str">
        <f t="shared" si="157"/>
        <v xml:space="preserve"> </v>
      </c>
      <c r="PN55" s="61" t="str">
        <f>IF(PP55=0," ",VLOOKUP(PP55,PROTOKOL!$A:$F,6))</f>
        <v xml:space="preserve"> </v>
      </c>
      <c r="PO55" s="66"/>
      <c r="PP55" s="66"/>
      <c r="PQ55" s="62"/>
      <c r="PR55" s="63" t="str">
        <f>IF(PP55=0," ",(VLOOKUP(PP55,PROTOKOL!$A$1:$E$28,2))*PQ55)</f>
        <v xml:space="preserve"> </v>
      </c>
      <c r="PS55" s="64" t="str">
        <f t="shared" si="59"/>
        <v xml:space="preserve"> </v>
      </c>
      <c r="PT55" s="65" t="str">
        <f>IF(PP55=0," ",VLOOKUP(PP55,PROTOKOL!$A:$E,5,))</f>
        <v xml:space="preserve"> </v>
      </c>
      <c r="PU55" s="82" t="str">
        <f t="shared" si="158"/>
        <v xml:space="preserve"> </v>
      </c>
      <c r="PV55" s="65">
        <f t="shared" si="159"/>
        <v>0</v>
      </c>
      <c r="PW55" s="82" t="str">
        <f t="shared" si="160"/>
        <v xml:space="preserve"> </v>
      </c>
      <c r="PX55" s="117"/>
      <c r="PY55" s="207">
        <v>11</v>
      </c>
      <c r="PZ55" s="226"/>
      <c r="QA55" s="61" t="str">
        <f>IF(QC55=0," ",VLOOKUP(QC55,PROTOKOL!$A:$F,6))</f>
        <v xml:space="preserve"> </v>
      </c>
      <c r="QB55" s="62"/>
      <c r="QC55" s="62"/>
      <c r="QD55" s="62"/>
      <c r="QE55" s="63" t="str">
        <f>IF(QC55=0," ",(VLOOKUP(QC55,PROTOKOL!$A$1:$E$28,2))*QD55)</f>
        <v xml:space="preserve"> </v>
      </c>
      <c r="QF55" s="64" t="str">
        <f t="shared" si="60"/>
        <v xml:space="preserve"> </v>
      </c>
      <c r="QG55" s="65" t="str">
        <f>IF(QC55=0," ",VLOOKUP(QC55,PROTOKOL!$A:$E,5,))</f>
        <v xml:space="preserve"> </v>
      </c>
      <c r="QH55" s="65"/>
      <c r="QI55" s="82" t="str">
        <f t="shared" si="162"/>
        <v xml:space="preserve"> </v>
      </c>
      <c r="QJ55" s="61" t="str">
        <f>IF(QL55=0," ",VLOOKUP(QL55,PROTOKOL!$A:$F,6))</f>
        <v xml:space="preserve"> </v>
      </c>
      <c r="QK55" s="66"/>
      <c r="QL55" s="66"/>
      <c r="QM55" s="62"/>
      <c r="QN55" s="63" t="str">
        <f>IF(QL55=0," ",(VLOOKUP(QL55,PROTOKOL!$A$1:$E$28,2))*QM55)</f>
        <v xml:space="preserve"> </v>
      </c>
      <c r="QO55" s="64" t="str">
        <f t="shared" si="61"/>
        <v xml:space="preserve"> </v>
      </c>
      <c r="QP55" s="65" t="str">
        <f>IF(QL55=0," ",VLOOKUP(QL55,PROTOKOL!$A:$E,5,))</f>
        <v xml:space="preserve"> </v>
      </c>
      <c r="QQ55" s="82" t="str">
        <f t="shared" si="163"/>
        <v xml:space="preserve"> </v>
      </c>
      <c r="QR55" s="65">
        <f t="shared" si="164"/>
        <v>0</v>
      </c>
      <c r="QS55" s="82" t="str">
        <f t="shared" si="165"/>
        <v xml:space="preserve"> </v>
      </c>
      <c r="QT55" s="117"/>
      <c r="QU55" s="207">
        <v>11</v>
      </c>
      <c r="QV55" s="226"/>
      <c r="QW55" s="61" t="str">
        <f>IF(QY55=0," ",VLOOKUP(QY55,PROTOKOL!$A:$F,6))</f>
        <v xml:space="preserve"> </v>
      </c>
      <c r="QX55" s="62"/>
      <c r="QY55" s="62"/>
      <c r="QZ55" s="62"/>
      <c r="RA55" s="63" t="str">
        <f>IF(QY55=0," ",(VLOOKUP(QY55,PROTOKOL!$A$1:$E$28,2))*QZ55)</f>
        <v xml:space="preserve"> </v>
      </c>
      <c r="RB55" s="64" t="str">
        <f t="shared" si="62"/>
        <v xml:space="preserve"> </v>
      </c>
      <c r="RC55" s="65" t="str">
        <f>IF(QY55=0," ",VLOOKUP(QY55,PROTOKOL!$A:$E,5,))</f>
        <v xml:space="preserve"> </v>
      </c>
      <c r="RD55" s="65"/>
      <c r="RE55" s="82" t="str">
        <f t="shared" si="167"/>
        <v xml:space="preserve"> </v>
      </c>
      <c r="RF55" s="61" t="str">
        <f>IF(RH55=0," ",VLOOKUP(RH55,PROTOKOL!$A:$F,6))</f>
        <v xml:space="preserve"> </v>
      </c>
      <c r="RG55" s="66"/>
      <c r="RH55" s="66"/>
      <c r="RI55" s="62"/>
      <c r="RJ55" s="63" t="str">
        <f>IF(RH55=0," ",(VLOOKUP(RH55,PROTOKOL!$A$1:$E$28,2))*RI55)</f>
        <v xml:space="preserve"> </v>
      </c>
      <c r="RK55" s="64" t="str">
        <f t="shared" si="63"/>
        <v xml:space="preserve"> </v>
      </c>
      <c r="RL55" s="65" t="str">
        <f>IF(RH55=0," ",VLOOKUP(RH55,PROTOKOL!$A:$E,5,))</f>
        <v xml:space="preserve"> </v>
      </c>
      <c r="RM55" s="82" t="str">
        <f t="shared" si="168"/>
        <v xml:space="preserve"> </v>
      </c>
      <c r="RN55" s="65">
        <f t="shared" si="169"/>
        <v>0</v>
      </c>
      <c r="RO55" s="82" t="str">
        <f t="shared" si="170"/>
        <v xml:space="preserve"> </v>
      </c>
      <c r="RP55" s="117"/>
    </row>
    <row r="56" spans="1:484" ht="14.4" thickBot="1">
      <c r="A56" s="207">
        <v>12</v>
      </c>
      <c r="B56" s="225">
        <v>12</v>
      </c>
      <c r="C56" s="61" t="str">
        <f>IF(E56=0," ",VLOOKUP(E56,PROTOKOL!$A:$F,6))</f>
        <v xml:space="preserve"> </v>
      </c>
      <c r="D56" s="62"/>
      <c r="E56" s="62"/>
      <c r="F56" s="62"/>
      <c r="G56" s="63" t="str">
        <f>IF(E56=0," ",(VLOOKUP(E56,PROTOKOL!$A$1:$E$28,2))*F56)</f>
        <v xml:space="preserve"> </v>
      </c>
      <c r="H56" s="64" t="str">
        <f t="shared" si="20"/>
        <v xml:space="preserve"> </v>
      </c>
      <c r="I56" s="65" t="str">
        <f>IF(E56=0," ",VLOOKUP(E56,PROTOKOL!$A:$E,5,))</f>
        <v xml:space="preserve"> </v>
      </c>
      <c r="J56" s="65"/>
      <c r="K56" s="82" t="str">
        <f t="shared" si="64"/>
        <v xml:space="preserve"> </v>
      </c>
      <c r="L56" s="61" t="str">
        <f>IF(N56=0," ",VLOOKUP(N56,PROTOKOL!$A:$F,6))</f>
        <v xml:space="preserve"> </v>
      </c>
      <c r="M56" s="66"/>
      <c r="N56" s="66"/>
      <c r="O56" s="62"/>
      <c r="P56" s="63" t="str">
        <f>IF(N56=0," ",(VLOOKUP(N56,PROTOKOL!$A$1:$E$28,2))*O56)</f>
        <v xml:space="preserve"> </v>
      </c>
      <c r="Q56" s="64" t="str">
        <f t="shared" si="21"/>
        <v xml:space="preserve"> </v>
      </c>
      <c r="R56" s="65" t="str">
        <f>IF(N56=0," ",VLOOKUP(N56,PROTOKOL!$A:$E,5,))</f>
        <v xml:space="preserve"> </v>
      </c>
      <c r="S56" s="82" t="str">
        <f t="shared" si="65"/>
        <v xml:space="preserve"> </v>
      </c>
      <c r="T56" s="65">
        <f t="shared" si="66"/>
        <v>0</v>
      </c>
      <c r="U56" s="82" t="str">
        <f t="shared" si="67"/>
        <v xml:space="preserve"> </v>
      </c>
      <c r="V56" s="117"/>
      <c r="W56" s="207">
        <v>12</v>
      </c>
      <c r="X56" s="225">
        <v>12</v>
      </c>
      <c r="Y56" s="61" t="str">
        <f>IF(AA56=0," ",VLOOKUP(AA56,PROTOKOL!$A:$F,6))</f>
        <v xml:space="preserve"> </v>
      </c>
      <c r="Z56" s="62"/>
      <c r="AA56" s="62"/>
      <c r="AB56" s="62"/>
      <c r="AC56" s="63" t="str">
        <f>IF(AA56=0," ",(VLOOKUP(AA56,PROTOKOL!$A$1:$E$28,2))*AB56)</f>
        <v xml:space="preserve"> </v>
      </c>
      <c r="AD56" s="64" t="str">
        <f t="shared" si="22"/>
        <v xml:space="preserve"> </v>
      </c>
      <c r="AE56" s="65" t="str">
        <f>IF(AA56=0," ",VLOOKUP(AA56,PROTOKOL!$A:$E,5,))</f>
        <v xml:space="preserve"> </v>
      </c>
      <c r="AF56" s="65"/>
      <c r="AG56" s="82" t="str">
        <f t="shared" si="68"/>
        <v xml:space="preserve"> </v>
      </c>
      <c r="AH56" s="61" t="str">
        <f>IF(AJ56=0," ",VLOOKUP(AJ56,PROTOKOL!$A:$F,6))</f>
        <v xml:space="preserve"> </v>
      </c>
      <c r="AI56" s="66"/>
      <c r="AJ56" s="66"/>
      <c r="AK56" s="62"/>
      <c r="AL56" s="63" t="str">
        <f>IF(AJ56=0," ",(VLOOKUP(AJ56,PROTOKOL!$A$1:$E$28,2))*AK56)</f>
        <v xml:space="preserve"> </v>
      </c>
      <c r="AM56" s="64" t="str">
        <f t="shared" si="23"/>
        <v xml:space="preserve"> </v>
      </c>
      <c r="AN56" s="65" t="str">
        <f>IF(AJ56=0," ",VLOOKUP(AJ56,PROTOKOL!$A:$E,5,))</f>
        <v xml:space="preserve"> </v>
      </c>
      <c r="AO56" s="82" t="str">
        <f t="shared" si="69"/>
        <v xml:space="preserve"> </v>
      </c>
      <c r="AP56" s="65">
        <f t="shared" si="70"/>
        <v>0</v>
      </c>
      <c r="AQ56" s="82" t="str">
        <f t="shared" si="71"/>
        <v xml:space="preserve"> </v>
      </c>
      <c r="AR56" s="117"/>
      <c r="AS56" s="207">
        <v>12</v>
      </c>
      <c r="AT56" s="225">
        <v>12</v>
      </c>
      <c r="AU56" s="61" t="str">
        <f>IF(AW56=0," ",VLOOKUP(AW56,PROTOKOL!$A:$F,6))</f>
        <v xml:space="preserve"> </v>
      </c>
      <c r="AV56" s="62"/>
      <c r="AW56" s="62"/>
      <c r="AX56" s="62"/>
      <c r="AY56" s="63" t="str">
        <f>IF(AW56=0," ",(VLOOKUP(AW56,PROTOKOL!$A$1:$E$28,2))*AX56)</f>
        <v xml:space="preserve"> </v>
      </c>
      <c r="AZ56" s="64" t="str">
        <f t="shared" si="24"/>
        <v xml:space="preserve"> </v>
      </c>
      <c r="BA56" s="65" t="str">
        <f>IF(AW56=0," ",VLOOKUP(AW56,PROTOKOL!$A:$E,5,))</f>
        <v xml:space="preserve"> </v>
      </c>
      <c r="BB56" s="65"/>
      <c r="BC56" s="82" t="str">
        <f t="shared" si="72"/>
        <v xml:space="preserve"> </v>
      </c>
      <c r="BD56" s="61" t="str">
        <f>IF(BF56=0," ",VLOOKUP(BF56,PROTOKOL!$A:$F,6))</f>
        <v xml:space="preserve"> </v>
      </c>
      <c r="BE56" s="66"/>
      <c r="BF56" s="66"/>
      <c r="BG56" s="62"/>
      <c r="BH56" s="63" t="str">
        <f>IF(BF56=0," ",(VLOOKUP(BF56,PROTOKOL!$A$1:$E$28,2))*BG56)</f>
        <v xml:space="preserve"> </v>
      </c>
      <c r="BI56" s="64" t="str">
        <f t="shared" si="25"/>
        <v xml:space="preserve"> </v>
      </c>
      <c r="BJ56" s="65" t="str">
        <f>IF(BF56=0," ",VLOOKUP(BF56,PROTOKOL!$A:$E,5,))</f>
        <v xml:space="preserve"> </v>
      </c>
      <c r="BK56" s="82" t="str">
        <f t="shared" si="73"/>
        <v xml:space="preserve"> </v>
      </c>
      <c r="BL56" s="65">
        <f t="shared" si="74"/>
        <v>0</v>
      </c>
      <c r="BM56" s="82" t="str">
        <f t="shared" si="75"/>
        <v xml:space="preserve"> </v>
      </c>
      <c r="BN56" s="117"/>
      <c r="BO56" s="207">
        <v>12</v>
      </c>
      <c r="BP56" s="225">
        <v>12</v>
      </c>
      <c r="BQ56" s="61" t="str">
        <f>IF(BS56=0," ",VLOOKUP(BS56,PROTOKOL!$A:$F,6))</f>
        <v xml:space="preserve"> </v>
      </c>
      <c r="BR56" s="62"/>
      <c r="BS56" s="62"/>
      <c r="BT56" s="62"/>
      <c r="BU56" s="63" t="str">
        <f>IF(BS56=0," ",(VLOOKUP(BS56,PROTOKOL!$A$1:$E$28,2))*BT56)</f>
        <v xml:space="preserve"> </v>
      </c>
      <c r="BV56" s="64" t="str">
        <f t="shared" si="26"/>
        <v xml:space="preserve"> </v>
      </c>
      <c r="BW56" s="65" t="str">
        <f>IF(BS56=0," ",VLOOKUP(BS56,PROTOKOL!$A:$E,5,))</f>
        <v xml:space="preserve"> </v>
      </c>
      <c r="BX56" s="65"/>
      <c r="BY56" s="82" t="str">
        <f t="shared" si="77"/>
        <v xml:space="preserve"> </v>
      </c>
      <c r="BZ56" s="61" t="str">
        <f>IF(CB56=0," ",VLOOKUP(CB56,PROTOKOL!$A:$F,6))</f>
        <v xml:space="preserve"> </v>
      </c>
      <c r="CA56" s="66"/>
      <c r="CB56" s="66"/>
      <c r="CC56" s="62"/>
      <c r="CD56" s="63" t="str">
        <f>IF(CB56=0," ",(VLOOKUP(CB56,PROTOKOL!$A$1:$E$28,2))*CC56)</f>
        <v xml:space="preserve"> </v>
      </c>
      <c r="CE56" s="64" t="str">
        <f t="shared" si="27"/>
        <v xml:space="preserve"> </v>
      </c>
      <c r="CF56" s="65" t="str">
        <f>IF(CB56=0," ",VLOOKUP(CB56,PROTOKOL!$A:$E,5,))</f>
        <v xml:space="preserve"> </v>
      </c>
      <c r="CG56" s="82" t="str">
        <f t="shared" si="78"/>
        <v xml:space="preserve"> </v>
      </c>
      <c r="CH56" s="65">
        <f t="shared" si="79"/>
        <v>0</v>
      </c>
      <c r="CI56" s="82" t="str">
        <f t="shared" si="80"/>
        <v xml:space="preserve"> </v>
      </c>
      <c r="CJ56" s="117"/>
      <c r="CK56" s="207">
        <v>12</v>
      </c>
      <c r="CL56" s="225">
        <v>12</v>
      </c>
      <c r="CM56" s="61" t="str">
        <f>IF(CO56=0," ",VLOOKUP(CO56,PROTOKOL!$A:$F,6))</f>
        <v xml:space="preserve"> </v>
      </c>
      <c r="CN56" s="62"/>
      <c r="CO56" s="62"/>
      <c r="CP56" s="62"/>
      <c r="CQ56" s="63" t="str">
        <f>IF(CO56=0," ",(VLOOKUP(CO56,PROTOKOL!$A$1:$E$28,2))*CP56)</f>
        <v xml:space="preserve"> </v>
      </c>
      <c r="CR56" s="64" t="str">
        <f t="shared" si="28"/>
        <v xml:space="preserve"> </v>
      </c>
      <c r="CS56" s="65" t="str">
        <f>IF(CO56=0," ",VLOOKUP(CO56,PROTOKOL!$A:$E,5,))</f>
        <v xml:space="preserve"> </v>
      </c>
      <c r="CT56" s="65"/>
      <c r="CU56" s="82" t="str">
        <f t="shared" si="82"/>
        <v xml:space="preserve"> </v>
      </c>
      <c r="CV56" s="61" t="str">
        <f>IF(CX56=0," ",VLOOKUP(CX56,PROTOKOL!$A:$F,6))</f>
        <v xml:space="preserve"> </v>
      </c>
      <c r="CW56" s="66"/>
      <c r="CX56" s="66"/>
      <c r="CY56" s="62"/>
      <c r="CZ56" s="63" t="str">
        <f>IF(CX56=0," ",(VLOOKUP(CX56,PROTOKOL!$A$1:$E$28,2))*CY56)</f>
        <v xml:space="preserve"> </v>
      </c>
      <c r="DA56" s="64" t="str">
        <f t="shared" si="29"/>
        <v xml:space="preserve"> </v>
      </c>
      <c r="DB56" s="65" t="str">
        <f>IF(CX56=0," ",VLOOKUP(CX56,PROTOKOL!$A:$E,5,))</f>
        <v xml:space="preserve"> </v>
      </c>
      <c r="DC56" s="82" t="str">
        <f t="shared" si="83"/>
        <v xml:space="preserve"> </v>
      </c>
      <c r="DD56" s="65">
        <f t="shared" si="84"/>
        <v>0</v>
      </c>
      <c r="DE56" s="82" t="str">
        <f t="shared" si="85"/>
        <v xml:space="preserve"> </v>
      </c>
      <c r="DF56" s="117"/>
      <c r="DG56" s="207">
        <v>12</v>
      </c>
      <c r="DH56" s="225">
        <v>12</v>
      </c>
      <c r="DI56" s="61" t="str">
        <f>IF(DK56=0," ",VLOOKUP(DK56,PROTOKOL!$A:$F,6))</f>
        <v xml:space="preserve"> </v>
      </c>
      <c r="DJ56" s="62"/>
      <c r="DK56" s="62"/>
      <c r="DL56" s="62"/>
      <c r="DM56" s="63" t="str">
        <f>IF(DK56=0," ",(VLOOKUP(DK56,PROTOKOL!$A$1:$E$28,2))*DL56)</f>
        <v xml:space="preserve"> </v>
      </c>
      <c r="DN56" s="64" t="str">
        <f t="shared" si="30"/>
        <v xml:space="preserve"> </v>
      </c>
      <c r="DO56" s="65" t="str">
        <f>IF(DK56=0," ",VLOOKUP(DK56,PROTOKOL!$A:$E,5,))</f>
        <v xml:space="preserve"> </v>
      </c>
      <c r="DP56" s="65"/>
      <c r="DQ56" s="82" t="str">
        <f t="shared" si="87"/>
        <v xml:space="preserve"> </v>
      </c>
      <c r="DR56" s="61" t="str">
        <f>IF(DT56=0," ",VLOOKUP(DT56,PROTOKOL!$A:$F,6))</f>
        <v xml:space="preserve"> </v>
      </c>
      <c r="DS56" s="66"/>
      <c r="DT56" s="66"/>
      <c r="DU56" s="62"/>
      <c r="DV56" s="63" t="str">
        <f>IF(DT56=0," ",(VLOOKUP(DT56,PROTOKOL!$A$1:$E$28,2))*DU56)</f>
        <v xml:space="preserve"> </v>
      </c>
      <c r="DW56" s="64" t="str">
        <f t="shared" si="31"/>
        <v xml:space="preserve"> </v>
      </c>
      <c r="DX56" s="65" t="str">
        <f>IF(DT56=0," ",VLOOKUP(DT56,PROTOKOL!$A:$E,5,))</f>
        <v xml:space="preserve"> </v>
      </c>
      <c r="DY56" s="82" t="str">
        <f t="shared" si="88"/>
        <v xml:space="preserve"> </v>
      </c>
      <c r="DZ56" s="65">
        <f t="shared" si="89"/>
        <v>0</v>
      </c>
      <c r="EA56" s="82" t="str">
        <f t="shared" si="90"/>
        <v xml:space="preserve"> </v>
      </c>
      <c r="EB56" s="117"/>
      <c r="EC56" s="207">
        <v>12</v>
      </c>
      <c r="ED56" s="225">
        <v>12</v>
      </c>
      <c r="EE56" s="61" t="str">
        <f>IF(EG56=0," ",VLOOKUP(EG56,PROTOKOL!$A:$F,6))</f>
        <v xml:space="preserve"> </v>
      </c>
      <c r="EF56" s="62"/>
      <c r="EG56" s="62"/>
      <c r="EH56" s="62"/>
      <c r="EI56" s="63" t="str">
        <f>IF(EG56=0," ",(VLOOKUP(EG56,PROTOKOL!$A$1:$E$28,2))*EH56)</f>
        <v xml:space="preserve"> </v>
      </c>
      <c r="EJ56" s="64" t="str">
        <f t="shared" si="32"/>
        <v xml:space="preserve"> </v>
      </c>
      <c r="EK56" s="65" t="str">
        <f>IF(EG56=0," ",VLOOKUP(EG56,PROTOKOL!$A:$E,5,))</f>
        <v xml:space="preserve"> </v>
      </c>
      <c r="EL56" s="65"/>
      <c r="EM56" s="82" t="str">
        <f t="shared" si="92"/>
        <v xml:space="preserve"> </v>
      </c>
      <c r="EN56" s="61" t="str">
        <f>IF(EP56=0," ",VLOOKUP(EP56,PROTOKOL!$A:$F,6))</f>
        <v xml:space="preserve"> </v>
      </c>
      <c r="EO56" s="66"/>
      <c r="EP56" s="66"/>
      <c r="EQ56" s="62"/>
      <c r="ER56" s="63" t="str">
        <f>IF(EP56=0," ",(VLOOKUP(EP56,PROTOKOL!$A$1:$E$28,2))*EQ56)</f>
        <v xml:space="preserve"> </v>
      </c>
      <c r="ES56" s="64" t="str">
        <f t="shared" si="33"/>
        <v xml:space="preserve"> </v>
      </c>
      <c r="ET56" s="65" t="str">
        <f>IF(EP56=0," ",VLOOKUP(EP56,PROTOKOL!$A:$E,5,))</f>
        <v xml:space="preserve"> </v>
      </c>
      <c r="EU56" s="82" t="str">
        <f t="shared" si="93"/>
        <v xml:space="preserve"> </v>
      </c>
      <c r="EV56" s="65">
        <f t="shared" si="94"/>
        <v>0</v>
      </c>
      <c r="EW56" s="82" t="str">
        <f t="shared" si="95"/>
        <v xml:space="preserve"> </v>
      </c>
      <c r="EX56" s="117"/>
      <c r="EY56" s="207">
        <v>12</v>
      </c>
      <c r="EZ56" s="225">
        <v>12</v>
      </c>
      <c r="FA56" s="61" t="str">
        <f>IF(FC56=0," ",VLOOKUP(FC56,PROTOKOL!$A:$F,6))</f>
        <v xml:space="preserve"> </v>
      </c>
      <c r="FB56" s="62"/>
      <c r="FC56" s="62"/>
      <c r="FD56" s="62"/>
      <c r="FE56" s="63" t="str">
        <f>IF(FC56=0," ",(VLOOKUP(FC56,PROTOKOL!$A$1:$E$28,2))*FD56)</f>
        <v xml:space="preserve"> </v>
      </c>
      <c r="FF56" s="64" t="str">
        <f t="shared" si="34"/>
        <v xml:space="preserve"> </v>
      </c>
      <c r="FG56" s="65" t="str">
        <f>IF(FC56=0," ",VLOOKUP(FC56,PROTOKOL!$A:$E,5,))</f>
        <v xml:space="preserve"> </v>
      </c>
      <c r="FH56" s="65"/>
      <c r="FI56" s="82" t="str">
        <f t="shared" si="97"/>
        <v xml:space="preserve"> </v>
      </c>
      <c r="FJ56" s="61" t="str">
        <f>IF(FL56=0," ",VLOOKUP(FL56,PROTOKOL!$A:$F,6))</f>
        <v xml:space="preserve"> </v>
      </c>
      <c r="FK56" s="66"/>
      <c r="FL56" s="66"/>
      <c r="FM56" s="62"/>
      <c r="FN56" s="63" t="str">
        <f>IF(FL56=0," ",(VLOOKUP(FL56,PROTOKOL!$A$1:$E$28,2))*FM56)</f>
        <v xml:space="preserve"> </v>
      </c>
      <c r="FO56" s="64" t="str">
        <f t="shared" si="35"/>
        <v xml:space="preserve"> </v>
      </c>
      <c r="FP56" s="65" t="str">
        <f>IF(FL56=0," ",VLOOKUP(FL56,PROTOKOL!$A:$E,5,))</f>
        <v xml:space="preserve"> </v>
      </c>
      <c r="FQ56" s="82" t="str">
        <f t="shared" si="98"/>
        <v xml:space="preserve"> </v>
      </c>
      <c r="FR56" s="65">
        <f t="shared" si="99"/>
        <v>0</v>
      </c>
      <c r="FS56" s="82" t="str">
        <f t="shared" si="100"/>
        <v xml:space="preserve"> </v>
      </c>
      <c r="FT56" s="117"/>
      <c r="FU56" s="207">
        <v>12</v>
      </c>
      <c r="FV56" s="225">
        <v>12</v>
      </c>
      <c r="FW56" s="61" t="str">
        <f>IF(FY56=0," ",VLOOKUP(FY56,PROTOKOL!$A:$F,6))</f>
        <v xml:space="preserve"> </v>
      </c>
      <c r="FX56" s="62"/>
      <c r="FY56" s="62"/>
      <c r="FZ56" s="62"/>
      <c r="GA56" s="63" t="str">
        <f>IF(FY56=0," ",(VLOOKUP(FY56,PROTOKOL!$A$1:$E$28,2))*FZ56)</f>
        <v xml:space="preserve"> </v>
      </c>
      <c r="GB56" s="64" t="str">
        <f t="shared" si="36"/>
        <v xml:space="preserve"> </v>
      </c>
      <c r="GC56" s="65" t="str">
        <f>IF(FY56=0," ",VLOOKUP(FY56,PROTOKOL!$A:$E,5,))</f>
        <v xml:space="preserve"> </v>
      </c>
      <c r="GD56" s="65"/>
      <c r="GE56" s="82" t="str">
        <f t="shared" si="102"/>
        <v xml:space="preserve"> </v>
      </c>
      <c r="GF56" s="61" t="str">
        <f>IF(GH56=0," ",VLOOKUP(GH56,PROTOKOL!$A:$F,6))</f>
        <v xml:space="preserve"> </v>
      </c>
      <c r="GG56" s="66"/>
      <c r="GH56" s="66"/>
      <c r="GI56" s="62"/>
      <c r="GJ56" s="63" t="str">
        <f>IF(GH56=0," ",(VLOOKUP(GH56,PROTOKOL!$A$1:$E$28,2))*GI56)</f>
        <v xml:space="preserve"> </v>
      </c>
      <c r="GK56" s="64" t="str">
        <f t="shared" si="37"/>
        <v xml:space="preserve"> </v>
      </c>
      <c r="GL56" s="65" t="str">
        <f>IF(GH56=0," ",VLOOKUP(GH56,PROTOKOL!$A:$E,5,))</f>
        <v xml:space="preserve"> </v>
      </c>
      <c r="GM56" s="82" t="str">
        <f t="shared" si="103"/>
        <v xml:space="preserve"> </v>
      </c>
      <c r="GN56" s="65">
        <f t="shared" si="104"/>
        <v>0</v>
      </c>
      <c r="GO56" s="82" t="str">
        <f t="shared" si="105"/>
        <v xml:space="preserve"> </v>
      </c>
      <c r="GP56" s="117"/>
      <c r="GQ56" s="207">
        <v>12</v>
      </c>
      <c r="GR56" s="225">
        <v>12</v>
      </c>
      <c r="GS56" s="61" t="str">
        <f>IF(GU56=0," ",VLOOKUP(GU56,PROTOKOL!$A:$F,6))</f>
        <v xml:space="preserve"> </v>
      </c>
      <c r="GT56" s="62"/>
      <c r="GU56" s="62"/>
      <c r="GV56" s="62"/>
      <c r="GW56" s="63" t="str">
        <f>IF(GU56=0," ",(VLOOKUP(GU56,PROTOKOL!$A$1:$E$28,2))*GV56)</f>
        <v xml:space="preserve"> </v>
      </c>
      <c r="GX56" s="64" t="str">
        <f t="shared" si="38"/>
        <v xml:space="preserve"> </v>
      </c>
      <c r="GY56" s="65" t="str">
        <f>IF(GU56=0," ",VLOOKUP(GU56,PROTOKOL!$A:$E,5,))</f>
        <v xml:space="preserve"> </v>
      </c>
      <c r="GZ56" s="65"/>
      <c r="HA56" s="82" t="str">
        <f t="shared" si="107"/>
        <v xml:space="preserve"> </v>
      </c>
      <c r="HB56" s="61" t="str">
        <f>IF(HD56=0," ",VLOOKUP(HD56,PROTOKOL!$A:$F,6))</f>
        <v xml:space="preserve"> </v>
      </c>
      <c r="HC56" s="66"/>
      <c r="HD56" s="66"/>
      <c r="HE56" s="62"/>
      <c r="HF56" s="63" t="str">
        <f>IF(HD56=0," ",(VLOOKUP(HD56,PROTOKOL!$A$1:$E$28,2))*HE56)</f>
        <v xml:space="preserve"> </v>
      </c>
      <c r="HG56" s="64" t="str">
        <f t="shared" si="39"/>
        <v xml:space="preserve"> </v>
      </c>
      <c r="HH56" s="65" t="str">
        <f>IF(HD56=0," ",VLOOKUP(HD56,PROTOKOL!$A:$E,5,))</f>
        <v xml:space="preserve"> </v>
      </c>
      <c r="HI56" s="82" t="str">
        <f t="shared" si="108"/>
        <v xml:space="preserve"> </v>
      </c>
      <c r="HJ56" s="65">
        <f t="shared" si="109"/>
        <v>0</v>
      </c>
      <c r="HK56" s="82" t="str">
        <f t="shared" si="110"/>
        <v xml:space="preserve"> </v>
      </c>
      <c r="HL56" s="117"/>
      <c r="HM56" s="207">
        <v>12</v>
      </c>
      <c r="HN56" s="225">
        <v>12</v>
      </c>
      <c r="HO56" s="61" t="str">
        <f>IF(HQ56=0," ",VLOOKUP(HQ56,PROTOKOL!$A:$F,6))</f>
        <v xml:space="preserve"> </v>
      </c>
      <c r="HP56" s="62"/>
      <c r="HQ56" s="62"/>
      <c r="HR56" s="62"/>
      <c r="HS56" s="63" t="str">
        <f>IF(HQ56=0," ",(VLOOKUP(HQ56,PROTOKOL!$A$1:$E$28,2))*HR56)</f>
        <v xml:space="preserve"> </v>
      </c>
      <c r="HT56" s="64" t="str">
        <f t="shared" si="40"/>
        <v xml:space="preserve"> </v>
      </c>
      <c r="HU56" s="65" t="str">
        <f>IF(HQ56=0," ",VLOOKUP(HQ56,PROTOKOL!$A:$E,5,))</f>
        <v xml:space="preserve"> </v>
      </c>
      <c r="HV56" s="65"/>
      <c r="HW56" s="82" t="str">
        <f t="shared" si="112"/>
        <v xml:space="preserve"> </v>
      </c>
      <c r="HX56" s="61" t="str">
        <f>IF(HZ56=0," ",VLOOKUP(HZ56,PROTOKOL!$A:$F,6))</f>
        <v xml:space="preserve"> </v>
      </c>
      <c r="HY56" s="66"/>
      <c r="HZ56" s="66"/>
      <c r="IA56" s="62"/>
      <c r="IB56" s="63" t="str">
        <f>IF(HZ56=0," ",(VLOOKUP(HZ56,PROTOKOL!$A$1:$E$28,2))*IA56)</f>
        <v xml:space="preserve"> </v>
      </c>
      <c r="IC56" s="64" t="str">
        <f t="shared" si="41"/>
        <v xml:space="preserve"> </v>
      </c>
      <c r="ID56" s="65" t="str">
        <f>IF(HZ56=0," ",VLOOKUP(HZ56,PROTOKOL!$A:$E,5,))</f>
        <v xml:space="preserve"> </v>
      </c>
      <c r="IE56" s="82" t="str">
        <f t="shared" si="113"/>
        <v xml:space="preserve"> </v>
      </c>
      <c r="IF56" s="65">
        <f t="shared" si="114"/>
        <v>0</v>
      </c>
      <c r="IG56" s="82" t="str">
        <f t="shared" si="115"/>
        <v xml:space="preserve"> </v>
      </c>
      <c r="IH56" s="117"/>
      <c r="II56" s="207">
        <v>12</v>
      </c>
      <c r="IJ56" s="225">
        <v>12</v>
      </c>
      <c r="IK56" s="61" t="str">
        <f>IF(IM56=0," ",VLOOKUP(IM56,PROTOKOL!$A:$F,6))</f>
        <v xml:space="preserve"> </v>
      </c>
      <c r="IL56" s="62"/>
      <c r="IM56" s="62"/>
      <c r="IN56" s="62"/>
      <c r="IO56" s="63" t="str">
        <f>IF(IM56=0," ",(VLOOKUP(IM56,PROTOKOL!$A$1:$E$28,2))*IN56)</f>
        <v xml:space="preserve"> </v>
      </c>
      <c r="IP56" s="64" t="str">
        <f t="shared" si="42"/>
        <v xml:space="preserve"> </v>
      </c>
      <c r="IQ56" s="65" t="str">
        <f>IF(IM56=0," ",VLOOKUP(IM56,PROTOKOL!$A:$E,5,))</f>
        <v xml:space="preserve"> </v>
      </c>
      <c r="IR56" s="65"/>
      <c r="IS56" s="82" t="str">
        <f t="shared" si="117"/>
        <v xml:space="preserve"> </v>
      </c>
      <c r="IT56" s="61" t="str">
        <f>IF(IV56=0," ",VLOOKUP(IV56,PROTOKOL!$A:$F,6))</f>
        <v xml:space="preserve"> </v>
      </c>
      <c r="IU56" s="66"/>
      <c r="IV56" s="66"/>
      <c r="IW56" s="62"/>
      <c r="IX56" s="63" t="str">
        <f>IF(IV56=0," ",(VLOOKUP(IV56,PROTOKOL!$A$1:$E$28,2))*IW56)</f>
        <v xml:space="preserve"> </v>
      </c>
      <c r="IY56" s="64" t="str">
        <f t="shared" si="43"/>
        <v xml:space="preserve"> </v>
      </c>
      <c r="IZ56" s="65" t="str">
        <f>IF(IV56=0," ",VLOOKUP(IV56,PROTOKOL!$A:$E,5,))</f>
        <v xml:space="preserve"> </v>
      </c>
      <c r="JA56" s="82" t="str">
        <f t="shared" si="118"/>
        <v xml:space="preserve"> </v>
      </c>
      <c r="JB56" s="65">
        <f t="shared" si="119"/>
        <v>0</v>
      </c>
      <c r="JC56" s="82" t="str">
        <f t="shared" si="120"/>
        <v xml:space="preserve"> </v>
      </c>
      <c r="JD56" s="117"/>
      <c r="JE56" s="207">
        <v>12</v>
      </c>
      <c r="JF56" s="225">
        <v>12</v>
      </c>
      <c r="JG56" s="61" t="str">
        <f>IF(JI56=0," ",VLOOKUP(JI56,PROTOKOL!$A:$F,6))</f>
        <v xml:space="preserve"> </v>
      </c>
      <c r="JH56" s="62"/>
      <c r="JI56" s="62"/>
      <c r="JJ56" s="62"/>
      <c r="JK56" s="63" t="str">
        <f>IF(JI56=0," ",(VLOOKUP(JI56,PROTOKOL!$A$1:$E$28,2))*JJ56)</f>
        <v xml:space="preserve"> </v>
      </c>
      <c r="JL56" s="64" t="str">
        <f t="shared" si="44"/>
        <v xml:space="preserve"> </v>
      </c>
      <c r="JM56" s="65" t="str">
        <f>IF(JI56=0," ",VLOOKUP(JI56,PROTOKOL!$A:$E,5,))</f>
        <v xml:space="preserve"> </v>
      </c>
      <c r="JN56" s="65"/>
      <c r="JO56" s="82" t="str">
        <f t="shared" si="122"/>
        <v xml:space="preserve"> </v>
      </c>
      <c r="JP56" s="61" t="str">
        <f>IF(JR56=0," ",VLOOKUP(JR56,PROTOKOL!$A:$F,6))</f>
        <v xml:space="preserve"> </v>
      </c>
      <c r="JQ56" s="66"/>
      <c r="JR56" s="66"/>
      <c r="JS56" s="62"/>
      <c r="JT56" s="63" t="str">
        <f>IF(JR56=0," ",(VLOOKUP(JR56,PROTOKOL!$A$1:$E$28,2))*JS56)</f>
        <v xml:space="preserve"> </v>
      </c>
      <c r="JU56" s="64" t="str">
        <f t="shared" si="45"/>
        <v xml:space="preserve"> </v>
      </c>
      <c r="JV56" s="65" t="str">
        <f>IF(JR56=0," ",VLOOKUP(JR56,PROTOKOL!$A:$E,5,))</f>
        <v xml:space="preserve"> </v>
      </c>
      <c r="JW56" s="82" t="str">
        <f t="shared" si="123"/>
        <v xml:space="preserve"> </v>
      </c>
      <c r="JX56" s="65">
        <f t="shared" si="124"/>
        <v>0</v>
      </c>
      <c r="JY56" s="82" t="str">
        <f t="shared" si="125"/>
        <v xml:space="preserve"> </v>
      </c>
      <c r="JZ56" s="117"/>
      <c r="KA56" s="207">
        <v>12</v>
      </c>
      <c r="KB56" s="225">
        <v>12</v>
      </c>
      <c r="KC56" s="61" t="str">
        <f>IF(KE56=0," ",VLOOKUP(KE56,PROTOKOL!$A:$F,6))</f>
        <v xml:space="preserve"> </v>
      </c>
      <c r="KD56" s="62"/>
      <c r="KE56" s="62"/>
      <c r="KF56" s="62"/>
      <c r="KG56" s="63" t="str">
        <f>IF(KE56=0," ",(VLOOKUP(KE56,PROTOKOL!$A$1:$E$28,2))*KF56)</f>
        <v xml:space="preserve"> </v>
      </c>
      <c r="KH56" s="64" t="str">
        <f t="shared" si="46"/>
        <v xml:space="preserve"> </v>
      </c>
      <c r="KI56" s="65" t="str">
        <f>IF(KE56=0," ",VLOOKUP(KE56,PROTOKOL!$A:$E,5,))</f>
        <v xml:space="preserve"> </v>
      </c>
      <c r="KJ56" s="65"/>
      <c r="KK56" s="82" t="str">
        <f t="shared" si="127"/>
        <v xml:space="preserve"> </v>
      </c>
      <c r="KL56" s="61" t="str">
        <f>IF(KN56=0," ",VLOOKUP(KN56,PROTOKOL!$A:$F,6))</f>
        <v xml:space="preserve"> </v>
      </c>
      <c r="KM56" s="66"/>
      <c r="KN56" s="66"/>
      <c r="KO56" s="62"/>
      <c r="KP56" s="63" t="str">
        <f>IF(KN56=0," ",(VLOOKUP(KN56,PROTOKOL!$A$1:$E$28,2))*KO56)</f>
        <v xml:space="preserve"> </v>
      </c>
      <c r="KQ56" s="64" t="str">
        <f t="shared" si="47"/>
        <v xml:space="preserve"> </v>
      </c>
      <c r="KR56" s="65" t="str">
        <f>IF(KN56=0," ",VLOOKUP(KN56,PROTOKOL!$A:$E,5,))</f>
        <v xml:space="preserve"> </v>
      </c>
      <c r="KS56" s="82" t="str">
        <f t="shared" si="128"/>
        <v xml:space="preserve"> </v>
      </c>
      <c r="KT56" s="65">
        <f t="shared" si="129"/>
        <v>0</v>
      </c>
      <c r="KU56" s="82" t="str">
        <f t="shared" si="130"/>
        <v xml:space="preserve"> </v>
      </c>
      <c r="KV56" s="117"/>
      <c r="KW56" s="207">
        <v>12</v>
      </c>
      <c r="KX56" s="225">
        <v>12</v>
      </c>
      <c r="KY56" s="61" t="str">
        <f>IF(LA56=0," ",VLOOKUP(LA56,PROTOKOL!$A:$F,6))</f>
        <v xml:space="preserve"> </v>
      </c>
      <c r="KZ56" s="62"/>
      <c r="LA56" s="62"/>
      <c r="LB56" s="62"/>
      <c r="LC56" s="63" t="str">
        <f>IF(LA56=0," ",(VLOOKUP(LA56,PROTOKOL!$A$1:$E$28,2))*LB56)</f>
        <v xml:space="preserve"> </v>
      </c>
      <c r="LD56" s="64" t="str">
        <f t="shared" si="48"/>
        <v xml:space="preserve"> </v>
      </c>
      <c r="LE56" s="65" t="str">
        <f>IF(LA56=0," ",VLOOKUP(LA56,PROTOKOL!$A:$E,5,))</f>
        <v xml:space="preserve"> </v>
      </c>
      <c r="LF56" s="65"/>
      <c r="LG56" s="82" t="str">
        <f t="shared" si="132"/>
        <v xml:space="preserve"> </v>
      </c>
      <c r="LH56" s="61" t="str">
        <f>IF(LJ56=0," ",VLOOKUP(LJ56,PROTOKOL!$A:$F,6))</f>
        <v xml:space="preserve"> </v>
      </c>
      <c r="LI56" s="66"/>
      <c r="LJ56" s="66"/>
      <c r="LK56" s="62"/>
      <c r="LL56" s="63" t="str">
        <f>IF(LJ56=0," ",(VLOOKUP(LJ56,PROTOKOL!$A$1:$E$28,2))*LK56)</f>
        <v xml:space="preserve"> </v>
      </c>
      <c r="LM56" s="64" t="str">
        <f t="shared" si="49"/>
        <v xml:space="preserve"> </v>
      </c>
      <c r="LN56" s="65" t="str">
        <f>IF(LJ56=0," ",VLOOKUP(LJ56,PROTOKOL!$A:$E,5,))</f>
        <v xml:space="preserve"> </v>
      </c>
      <c r="LO56" s="82" t="str">
        <f t="shared" si="133"/>
        <v xml:space="preserve"> </v>
      </c>
      <c r="LP56" s="65">
        <f t="shared" si="134"/>
        <v>0</v>
      </c>
      <c r="LQ56" s="82" t="str">
        <f t="shared" si="135"/>
        <v xml:space="preserve"> </v>
      </c>
      <c r="LR56" s="117"/>
      <c r="LS56" s="207">
        <v>12</v>
      </c>
      <c r="LT56" s="225">
        <v>12</v>
      </c>
      <c r="LU56" s="61" t="str">
        <f>IF(LW56=0," ",VLOOKUP(LW56,PROTOKOL!$A:$F,6))</f>
        <v xml:space="preserve"> </v>
      </c>
      <c r="LV56" s="62"/>
      <c r="LW56" s="62"/>
      <c r="LX56" s="62"/>
      <c r="LY56" s="63" t="str">
        <f>IF(LW56=0," ",(VLOOKUP(LW56,PROTOKOL!$A$1:$E$28,2))*LX56)</f>
        <v xml:space="preserve"> </v>
      </c>
      <c r="LZ56" s="64" t="str">
        <f t="shared" si="50"/>
        <v xml:space="preserve"> </v>
      </c>
      <c r="MA56" s="65" t="str">
        <f>IF(LW56=0," ",VLOOKUP(LW56,PROTOKOL!$A:$E,5,))</f>
        <v xml:space="preserve"> </v>
      </c>
      <c r="MB56" s="65"/>
      <c r="MC56" s="82" t="str">
        <f t="shared" si="137"/>
        <v xml:space="preserve"> </v>
      </c>
      <c r="MD56" s="61" t="str">
        <f>IF(MF56=0," ",VLOOKUP(MF56,PROTOKOL!$A:$F,6))</f>
        <v xml:space="preserve"> </v>
      </c>
      <c r="ME56" s="66"/>
      <c r="MF56" s="66"/>
      <c r="MG56" s="62"/>
      <c r="MH56" s="63" t="str">
        <f>IF(MF56=0," ",(VLOOKUP(MF56,PROTOKOL!$A$1:$E$28,2))*MG56)</f>
        <v xml:space="preserve"> </v>
      </c>
      <c r="MI56" s="64" t="str">
        <f t="shared" si="51"/>
        <v xml:space="preserve"> </v>
      </c>
      <c r="MJ56" s="65" t="str">
        <f>IF(MF56=0," ",VLOOKUP(MF56,PROTOKOL!$A:$E,5,))</f>
        <v xml:space="preserve"> </v>
      </c>
      <c r="MK56" s="82" t="str">
        <f t="shared" si="138"/>
        <v xml:space="preserve"> </v>
      </c>
      <c r="ML56" s="65">
        <f t="shared" si="139"/>
        <v>0</v>
      </c>
      <c r="MM56" s="82" t="str">
        <f t="shared" si="140"/>
        <v xml:space="preserve"> </v>
      </c>
      <c r="MN56" s="117"/>
      <c r="MO56" s="207">
        <v>12</v>
      </c>
      <c r="MP56" s="225">
        <v>12</v>
      </c>
      <c r="MQ56" s="61" t="str">
        <f>IF(MS56=0," ",VLOOKUP(MS56,PROTOKOL!$A:$F,6))</f>
        <v xml:space="preserve"> </v>
      </c>
      <c r="MR56" s="62"/>
      <c r="MS56" s="62"/>
      <c r="MT56" s="62"/>
      <c r="MU56" s="63" t="str">
        <f>IF(MS56=0," ",(VLOOKUP(MS56,PROTOKOL!$A$1:$E$28,2))*MT56)</f>
        <v xml:space="preserve"> </v>
      </c>
      <c r="MV56" s="64" t="str">
        <f t="shared" si="52"/>
        <v xml:space="preserve"> </v>
      </c>
      <c r="MW56" s="65" t="str">
        <f>IF(MS56=0," ",VLOOKUP(MS56,PROTOKOL!$A:$E,5,))</f>
        <v xml:space="preserve"> </v>
      </c>
      <c r="MX56" s="65"/>
      <c r="MY56" s="82" t="str">
        <f t="shared" si="142"/>
        <v xml:space="preserve"> </v>
      </c>
      <c r="MZ56" s="61" t="str">
        <f>IF(NB56=0," ",VLOOKUP(NB56,PROTOKOL!$A:$F,6))</f>
        <v xml:space="preserve"> </v>
      </c>
      <c r="NA56" s="66"/>
      <c r="NB56" s="66"/>
      <c r="NC56" s="62"/>
      <c r="ND56" s="63" t="str">
        <f>IF(NB56=0," ",(VLOOKUP(NB56,PROTOKOL!$A$1:$E$28,2))*NC56)</f>
        <v xml:space="preserve"> </v>
      </c>
      <c r="NE56" s="64" t="str">
        <f t="shared" si="53"/>
        <v xml:space="preserve"> </v>
      </c>
      <c r="NF56" s="65" t="str">
        <f>IF(NB56=0," ",VLOOKUP(NB56,PROTOKOL!$A:$E,5,))</f>
        <v xml:space="preserve"> </v>
      </c>
      <c r="NG56" s="82" t="str">
        <f t="shared" si="143"/>
        <v xml:space="preserve"> </v>
      </c>
      <c r="NH56" s="65">
        <f t="shared" si="144"/>
        <v>0</v>
      </c>
      <c r="NI56" s="82" t="str">
        <f t="shared" si="145"/>
        <v xml:space="preserve"> </v>
      </c>
      <c r="NJ56" s="117"/>
      <c r="NK56" s="207">
        <v>12</v>
      </c>
      <c r="NL56" s="225">
        <v>12</v>
      </c>
      <c r="NM56" s="61" t="str">
        <f>IF(NO56=0," ",VLOOKUP(NO56,PROTOKOL!$A:$F,6))</f>
        <v xml:space="preserve"> </v>
      </c>
      <c r="NN56" s="62"/>
      <c r="NO56" s="62"/>
      <c r="NP56" s="62"/>
      <c r="NQ56" s="63" t="str">
        <f>IF(NO56=0," ",(VLOOKUP(NO56,PROTOKOL!$A$1:$E$28,2))*NP56)</f>
        <v xml:space="preserve"> </v>
      </c>
      <c r="NR56" s="64" t="str">
        <f t="shared" si="54"/>
        <v xml:space="preserve"> </v>
      </c>
      <c r="NS56" s="65" t="str">
        <f>IF(NO56=0," ",VLOOKUP(NO56,PROTOKOL!$A:$E,5,))</f>
        <v xml:space="preserve"> </v>
      </c>
      <c r="NT56" s="65"/>
      <c r="NU56" s="82" t="str">
        <f t="shared" si="147"/>
        <v xml:space="preserve"> </v>
      </c>
      <c r="NV56" s="61" t="str">
        <f>IF(NX56=0," ",VLOOKUP(NX56,PROTOKOL!$A:$F,6))</f>
        <v xml:space="preserve"> </v>
      </c>
      <c r="NW56" s="66"/>
      <c r="NX56" s="66"/>
      <c r="NY56" s="62"/>
      <c r="NZ56" s="63" t="str">
        <f>IF(NX56=0," ",(VLOOKUP(NX56,PROTOKOL!$A$1:$E$28,2))*NY56)</f>
        <v xml:space="preserve"> </v>
      </c>
      <c r="OA56" s="64" t="str">
        <f t="shared" si="55"/>
        <v xml:space="preserve"> </v>
      </c>
      <c r="OB56" s="65" t="str">
        <f>IF(NX56=0," ",VLOOKUP(NX56,PROTOKOL!$A:$E,5,))</f>
        <v xml:space="preserve"> </v>
      </c>
      <c r="OC56" s="82" t="str">
        <f t="shared" si="148"/>
        <v xml:space="preserve"> </v>
      </c>
      <c r="OD56" s="65">
        <f t="shared" si="149"/>
        <v>0</v>
      </c>
      <c r="OE56" s="82" t="str">
        <f t="shared" si="150"/>
        <v xml:space="preserve"> </v>
      </c>
      <c r="OF56" s="117"/>
      <c r="OG56" s="207">
        <v>12</v>
      </c>
      <c r="OH56" s="225">
        <v>12</v>
      </c>
      <c r="OI56" s="61" t="str">
        <f>IF(OK56=0," ",VLOOKUP(OK56,PROTOKOL!$A:$F,6))</f>
        <v xml:space="preserve"> </v>
      </c>
      <c r="OJ56" s="62"/>
      <c r="OK56" s="62"/>
      <c r="OL56" s="62"/>
      <c r="OM56" s="63" t="str">
        <f>IF(OK56=0," ",(VLOOKUP(OK56,PROTOKOL!$A$1:$E$28,2))*OL56)</f>
        <v xml:space="preserve"> </v>
      </c>
      <c r="ON56" s="64" t="str">
        <f t="shared" si="56"/>
        <v xml:space="preserve"> </v>
      </c>
      <c r="OO56" s="65" t="str">
        <f>IF(OK56=0," ",VLOOKUP(OK56,PROTOKOL!$A:$E,5,))</f>
        <v xml:space="preserve"> </v>
      </c>
      <c r="OP56" s="65"/>
      <c r="OQ56" s="82" t="str">
        <f t="shared" si="152"/>
        <v xml:space="preserve"> </v>
      </c>
      <c r="OR56" s="61" t="str">
        <f>IF(OT56=0," ",VLOOKUP(OT56,PROTOKOL!$A:$F,6))</f>
        <v xml:space="preserve"> </v>
      </c>
      <c r="OS56" s="66"/>
      <c r="OT56" s="66"/>
      <c r="OU56" s="62"/>
      <c r="OV56" s="63" t="str">
        <f>IF(OT56=0," ",(VLOOKUP(OT56,PROTOKOL!$A$1:$E$28,2))*OU56)</f>
        <v xml:space="preserve"> </v>
      </c>
      <c r="OW56" s="64" t="str">
        <f t="shared" si="57"/>
        <v xml:space="preserve"> </v>
      </c>
      <c r="OX56" s="65" t="str">
        <f>IF(OT56=0," ",VLOOKUP(OT56,PROTOKOL!$A:$E,5,))</f>
        <v xml:space="preserve"> </v>
      </c>
      <c r="OY56" s="82" t="str">
        <f t="shared" si="153"/>
        <v xml:space="preserve"> </v>
      </c>
      <c r="OZ56" s="65">
        <f t="shared" si="154"/>
        <v>0</v>
      </c>
      <c r="PA56" s="82" t="str">
        <f t="shared" si="155"/>
        <v xml:space="preserve"> </v>
      </c>
      <c r="PB56" s="117"/>
      <c r="PC56" s="207">
        <v>12</v>
      </c>
      <c r="PD56" s="225">
        <v>12</v>
      </c>
      <c r="PE56" s="61" t="str">
        <f>IF(PG56=0," ",VLOOKUP(PG56,PROTOKOL!$A:$F,6))</f>
        <v xml:space="preserve"> </v>
      </c>
      <c r="PF56" s="62"/>
      <c r="PG56" s="62"/>
      <c r="PH56" s="62"/>
      <c r="PI56" s="63" t="str">
        <f>IF(PG56=0," ",(VLOOKUP(PG56,PROTOKOL!$A$1:$E$28,2))*PH56)</f>
        <v xml:space="preserve"> </v>
      </c>
      <c r="PJ56" s="64" t="str">
        <f t="shared" si="58"/>
        <v xml:space="preserve"> </v>
      </c>
      <c r="PK56" s="65" t="str">
        <f>IF(PG56=0," ",VLOOKUP(PG56,PROTOKOL!$A:$E,5,))</f>
        <v xml:space="preserve"> </v>
      </c>
      <c r="PL56" s="65"/>
      <c r="PM56" s="82" t="str">
        <f t="shared" si="157"/>
        <v xml:space="preserve"> </v>
      </c>
      <c r="PN56" s="61" t="str">
        <f>IF(PP56=0," ",VLOOKUP(PP56,PROTOKOL!$A:$F,6))</f>
        <v xml:space="preserve"> </v>
      </c>
      <c r="PO56" s="66"/>
      <c r="PP56" s="66"/>
      <c r="PQ56" s="62"/>
      <c r="PR56" s="63" t="str">
        <f>IF(PP56=0," ",(VLOOKUP(PP56,PROTOKOL!$A$1:$E$28,2))*PQ56)</f>
        <v xml:space="preserve"> </v>
      </c>
      <c r="PS56" s="64" t="str">
        <f t="shared" si="59"/>
        <v xml:space="preserve"> </v>
      </c>
      <c r="PT56" s="65" t="str">
        <f>IF(PP56=0," ",VLOOKUP(PP56,PROTOKOL!$A:$E,5,))</f>
        <v xml:space="preserve"> </v>
      </c>
      <c r="PU56" s="82" t="str">
        <f t="shared" si="158"/>
        <v xml:space="preserve"> </v>
      </c>
      <c r="PV56" s="65">
        <f t="shared" si="159"/>
        <v>0</v>
      </c>
      <c r="PW56" s="82" t="str">
        <f t="shared" si="160"/>
        <v xml:space="preserve"> </v>
      </c>
      <c r="PX56" s="117"/>
      <c r="PY56" s="207">
        <v>12</v>
      </c>
      <c r="PZ56" s="225">
        <v>12</v>
      </c>
      <c r="QA56" s="61" t="str">
        <f>IF(QC56=0," ",VLOOKUP(QC56,PROTOKOL!$A:$F,6))</f>
        <v xml:space="preserve"> </v>
      </c>
      <c r="QB56" s="62"/>
      <c r="QC56" s="62"/>
      <c r="QD56" s="62"/>
      <c r="QE56" s="63" t="str">
        <f>IF(QC56=0," ",(VLOOKUP(QC56,PROTOKOL!$A$1:$E$28,2))*QD56)</f>
        <v xml:space="preserve"> </v>
      </c>
      <c r="QF56" s="64" t="str">
        <f t="shared" si="60"/>
        <v xml:space="preserve"> </v>
      </c>
      <c r="QG56" s="65" t="str">
        <f>IF(QC56=0," ",VLOOKUP(QC56,PROTOKOL!$A:$E,5,))</f>
        <v xml:space="preserve"> </v>
      </c>
      <c r="QH56" s="65"/>
      <c r="QI56" s="82" t="str">
        <f t="shared" si="162"/>
        <v xml:space="preserve"> </v>
      </c>
      <c r="QJ56" s="61" t="str">
        <f>IF(QL56=0," ",VLOOKUP(QL56,PROTOKOL!$A:$F,6))</f>
        <v xml:space="preserve"> </v>
      </c>
      <c r="QK56" s="66"/>
      <c r="QL56" s="66"/>
      <c r="QM56" s="62"/>
      <c r="QN56" s="63" t="str">
        <f>IF(QL56=0," ",(VLOOKUP(QL56,PROTOKOL!$A$1:$E$28,2))*QM56)</f>
        <v xml:space="preserve"> </v>
      </c>
      <c r="QO56" s="64" t="str">
        <f t="shared" si="61"/>
        <v xml:space="preserve"> </v>
      </c>
      <c r="QP56" s="65" t="str">
        <f>IF(QL56=0," ",VLOOKUP(QL56,PROTOKOL!$A:$E,5,))</f>
        <v xml:space="preserve"> </v>
      </c>
      <c r="QQ56" s="82" t="str">
        <f t="shared" si="163"/>
        <v xml:space="preserve"> </v>
      </c>
      <c r="QR56" s="65">
        <f t="shared" si="164"/>
        <v>0</v>
      </c>
      <c r="QS56" s="82" t="str">
        <f t="shared" si="165"/>
        <v xml:space="preserve"> </v>
      </c>
      <c r="QT56" s="117"/>
      <c r="QU56" s="207">
        <v>12</v>
      </c>
      <c r="QV56" s="225">
        <v>12</v>
      </c>
      <c r="QW56" s="61" t="str">
        <f>IF(QY56=0," ",VLOOKUP(QY56,PROTOKOL!$A:$F,6))</f>
        <v xml:space="preserve"> </v>
      </c>
      <c r="QX56" s="62"/>
      <c r="QY56" s="62"/>
      <c r="QZ56" s="62"/>
      <c r="RA56" s="63" t="str">
        <f>IF(QY56=0," ",(VLOOKUP(QY56,PROTOKOL!$A$1:$E$28,2))*QZ56)</f>
        <v xml:space="preserve"> </v>
      </c>
      <c r="RB56" s="64" t="str">
        <f t="shared" si="62"/>
        <v xml:space="preserve"> </v>
      </c>
      <c r="RC56" s="65" t="str">
        <f>IF(QY56=0," ",VLOOKUP(QY56,PROTOKOL!$A:$E,5,))</f>
        <v xml:space="preserve"> </v>
      </c>
      <c r="RD56" s="65"/>
      <c r="RE56" s="82" t="str">
        <f t="shared" si="167"/>
        <v xml:space="preserve"> </v>
      </c>
      <c r="RF56" s="61" t="str">
        <f>IF(RH56=0," ",VLOOKUP(RH56,PROTOKOL!$A:$F,6))</f>
        <v xml:space="preserve"> </v>
      </c>
      <c r="RG56" s="66"/>
      <c r="RH56" s="66"/>
      <c r="RI56" s="62"/>
      <c r="RJ56" s="63" t="str">
        <f>IF(RH56=0," ",(VLOOKUP(RH56,PROTOKOL!$A$1:$E$28,2))*RI56)</f>
        <v xml:space="preserve"> </v>
      </c>
      <c r="RK56" s="64" t="str">
        <f t="shared" si="63"/>
        <v xml:space="preserve"> </v>
      </c>
      <c r="RL56" s="65" t="str">
        <f>IF(RH56=0," ",VLOOKUP(RH56,PROTOKOL!$A:$E,5,))</f>
        <v xml:space="preserve"> </v>
      </c>
      <c r="RM56" s="82" t="str">
        <f t="shared" si="168"/>
        <v xml:space="preserve"> </v>
      </c>
      <c r="RN56" s="65">
        <f t="shared" si="169"/>
        <v>0</v>
      </c>
      <c r="RO56" s="82" t="str">
        <f t="shared" si="170"/>
        <v xml:space="preserve"> </v>
      </c>
      <c r="RP56" s="117"/>
    </row>
    <row r="57" spans="1:484" ht="15.6" thickBot="1">
      <c r="A57" s="208">
        <v>12</v>
      </c>
      <c r="B57" s="226"/>
      <c r="C57" s="61" t="str">
        <f>IF(E57=0," ",VLOOKUP(E57,PROTOKOL!$A:$F,6))</f>
        <v xml:space="preserve"> </v>
      </c>
      <c r="D57" s="62"/>
      <c r="E57" s="62"/>
      <c r="F57" s="62"/>
      <c r="G57" s="63" t="str">
        <f>IF(E57=0," ",(VLOOKUP(E57,PROTOKOL!$A$1:$E$28,2))*F57)</f>
        <v xml:space="preserve"> </v>
      </c>
      <c r="H57" s="64" t="str">
        <f t="shared" si="20"/>
        <v xml:space="preserve"> </v>
      </c>
      <c r="I57" s="65" t="str">
        <f>IF(E57=0," ",VLOOKUP(E57,PROTOKOL!$A:$E,5,))</f>
        <v xml:space="preserve"> </v>
      </c>
      <c r="J57" s="65"/>
      <c r="K57" s="82" t="str">
        <f t="shared" si="64"/>
        <v xml:space="preserve"> </v>
      </c>
      <c r="L57" s="61" t="str">
        <f>IF(N57=0," ",VLOOKUP(N57,PROTOKOL!$A:$F,6))</f>
        <v xml:space="preserve"> </v>
      </c>
      <c r="M57" s="66"/>
      <c r="N57" s="66"/>
      <c r="O57" s="62"/>
      <c r="P57" s="63" t="str">
        <f>IF(N57=0," ",(VLOOKUP(N57,PROTOKOL!$A$1:$E$28,2))*O57)</f>
        <v xml:space="preserve"> </v>
      </c>
      <c r="Q57" s="64" t="str">
        <f t="shared" si="21"/>
        <v xml:space="preserve"> </v>
      </c>
      <c r="R57" s="65" t="str">
        <f>IF(N57=0," ",VLOOKUP(N57,PROTOKOL!$A:$E,5,))</f>
        <v xml:space="preserve"> </v>
      </c>
      <c r="S57" s="82" t="str">
        <f t="shared" si="65"/>
        <v xml:space="preserve"> </v>
      </c>
      <c r="T57" s="65">
        <f t="shared" si="66"/>
        <v>0</v>
      </c>
      <c r="U57" s="82" t="str">
        <f t="shared" si="67"/>
        <v xml:space="preserve"> </v>
      </c>
      <c r="V57" s="185" t="str">
        <f>IF(F56+F57+F58=7.5,"ü","û")</f>
        <v>û</v>
      </c>
      <c r="W57" s="207">
        <v>12</v>
      </c>
      <c r="X57" s="226"/>
      <c r="Y57" s="61" t="str">
        <f>IF(AA57=0," ",VLOOKUP(AA57,PROTOKOL!$A:$F,6))</f>
        <v xml:space="preserve"> </v>
      </c>
      <c r="Z57" s="62"/>
      <c r="AA57" s="62"/>
      <c r="AB57" s="62"/>
      <c r="AC57" s="63" t="str">
        <f>IF(AA57=0," ",(VLOOKUP(AA57,PROTOKOL!$A$1:$E$28,2))*AB57)</f>
        <v xml:space="preserve"> </v>
      </c>
      <c r="AD57" s="64" t="str">
        <f t="shared" si="22"/>
        <v xml:space="preserve"> </v>
      </c>
      <c r="AE57" s="65" t="str">
        <f>IF(AA57=0," ",VLOOKUP(AA57,PROTOKOL!$A:$E,5,))</f>
        <v xml:space="preserve"> </v>
      </c>
      <c r="AF57" s="65"/>
      <c r="AG57" s="82" t="str">
        <f t="shared" si="68"/>
        <v xml:space="preserve"> </v>
      </c>
      <c r="AH57" s="61" t="str">
        <f>IF(AJ57=0," ",VLOOKUP(AJ57,PROTOKOL!$A:$F,6))</f>
        <v xml:space="preserve"> </v>
      </c>
      <c r="AI57" s="66"/>
      <c r="AJ57" s="66"/>
      <c r="AK57" s="62"/>
      <c r="AL57" s="63" t="str">
        <f>IF(AJ57=0," ",(VLOOKUP(AJ57,PROTOKOL!$A$1:$E$28,2))*AK57)</f>
        <v xml:space="preserve"> </v>
      </c>
      <c r="AM57" s="64" t="str">
        <f t="shared" si="23"/>
        <v xml:space="preserve"> </v>
      </c>
      <c r="AN57" s="65" t="str">
        <f>IF(AJ57=0," ",VLOOKUP(AJ57,PROTOKOL!$A:$E,5,))</f>
        <v xml:space="preserve"> </v>
      </c>
      <c r="AO57" s="82" t="str">
        <f t="shared" si="69"/>
        <v xml:space="preserve"> </v>
      </c>
      <c r="AP57" s="65">
        <f t="shared" si="70"/>
        <v>0</v>
      </c>
      <c r="AQ57" s="82" t="str">
        <f t="shared" si="71"/>
        <v xml:space="preserve"> </v>
      </c>
      <c r="AR57" s="185" t="str">
        <f>IF(AB56+AB57+AB58=7.5,"ü","û")</f>
        <v>û</v>
      </c>
      <c r="AS57" s="207">
        <v>12</v>
      </c>
      <c r="AT57" s="226"/>
      <c r="AU57" s="61" t="str">
        <f>IF(AW57=0," ",VLOOKUP(AW57,PROTOKOL!$A:$F,6))</f>
        <v xml:space="preserve"> </v>
      </c>
      <c r="AV57" s="62"/>
      <c r="AW57" s="62"/>
      <c r="AX57" s="62"/>
      <c r="AY57" s="63" t="str">
        <f>IF(AW57=0," ",(VLOOKUP(AW57,PROTOKOL!$A$1:$E$28,2))*AX57)</f>
        <v xml:space="preserve"> </v>
      </c>
      <c r="AZ57" s="64" t="str">
        <f t="shared" si="24"/>
        <v xml:space="preserve"> </v>
      </c>
      <c r="BA57" s="65" t="str">
        <f>IF(AW57=0," ",VLOOKUP(AW57,PROTOKOL!$A:$E,5,))</f>
        <v xml:space="preserve"> </v>
      </c>
      <c r="BB57" s="65"/>
      <c r="BC57" s="82" t="str">
        <f t="shared" si="72"/>
        <v xml:space="preserve"> </v>
      </c>
      <c r="BD57" s="61" t="str">
        <f>IF(BF57=0," ",VLOOKUP(BF57,PROTOKOL!$A:$F,6))</f>
        <v xml:space="preserve"> </v>
      </c>
      <c r="BE57" s="66"/>
      <c r="BF57" s="66"/>
      <c r="BG57" s="62"/>
      <c r="BH57" s="63" t="str">
        <f>IF(BF57=0," ",(VLOOKUP(BF57,PROTOKOL!$A$1:$E$28,2))*BG57)</f>
        <v xml:space="preserve"> </v>
      </c>
      <c r="BI57" s="64" t="str">
        <f t="shared" si="25"/>
        <v xml:space="preserve"> </v>
      </c>
      <c r="BJ57" s="65" t="str">
        <f>IF(BF57=0," ",VLOOKUP(BF57,PROTOKOL!$A:$E,5,))</f>
        <v xml:space="preserve"> </v>
      </c>
      <c r="BK57" s="82" t="str">
        <f t="shared" si="73"/>
        <v xml:space="preserve"> </v>
      </c>
      <c r="BL57" s="65">
        <f t="shared" si="74"/>
        <v>0</v>
      </c>
      <c r="BM57" s="82" t="str">
        <f t="shared" si="75"/>
        <v xml:space="preserve"> </v>
      </c>
      <c r="BN57" s="185" t="str">
        <f t="shared" ref="BN57" si="472">IF(AX56+AX57+AX58=7.5,"ü","û")</f>
        <v>û</v>
      </c>
      <c r="BO57" s="207">
        <v>12</v>
      </c>
      <c r="BP57" s="226"/>
      <c r="BQ57" s="61" t="str">
        <f>IF(BS57=0," ",VLOOKUP(BS57,PROTOKOL!$A:$F,6))</f>
        <v xml:space="preserve"> </v>
      </c>
      <c r="BR57" s="62"/>
      <c r="BS57" s="62"/>
      <c r="BT57" s="62"/>
      <c r="BU57" s="63" t="str">
        <f>IF(BS57=0," ",(VLOOKUP(BS57,PROTOKOL!$A$1:$E$28,2))*BT57)</f>
        <v xml:space="preserve"> </v>
      </c>
      <c r="BV57" s="64" t="str">
        <f t="shared" si="26"/>
        <v xml:space="preserve"> </v>
      </c>
      <c r="BW57" s="65" t="str">
        <f>IF(BS57=0," ",VLOOKUP(BS57,PROTOKOL!$A:$E,5,))</f>
        <v xml:space="preserve"> </v>
      </c>
      <c r="BX57" s="65"/>
      <c r="BY57" s="82" t="str">
        <f t="shared" si="77"/>
        <v xml:space="preserve"> </v>
      </c>
      <c r="BZ57" s="61" t="str">
        <f>IF(CB57=0," ",VLOOKUP(CB57,PROTOKOL!$A:$F,6))</f>
        <v xml:space="preserve"> </v>
      </c>
      <c r="CA57" s="66"/>
      <c r="CB57" s="66"/>
      <c r="CC57" s="62"/>
      <c r="CD57" s="63" t="str">
        <f>IF(CB57=0," ",(VLOOKUP(CB57,PROTOKOL!$A$1:$E$28,2))*CC57)</f>
        <v xml:space="preserve"> </v>
      </c>
      <c r="CE57" s="64" t="str">
        <f t="shared" si="27"/>
        <v xml:space="preserve"> </v>
      </c>
      <c r="CF57" s="65" t="str">
        <f>IF(CB57=0," ",VLOOKUP(CB57,PROTOKOL!$A:$E,5,))</f>
        <v xml:space="preserve"> </v>
      </c>
      <c r="CG57" s="82" t="str">
        <f t="shared" si="78"/>
        <v xml:space="preserve"> </v>
      </c>
      <c r="CH57" s="65">
        <f t="shared" si="79"/>
        <v>0</v>
      </c>
      <c r="CI57" s="82" t="str">
        <f t="shared" si="80"/>
        <v xml:space="preserve"> </v>
      </c>
      <c r="CJ57" s="185" t="str">
        <f t="shared" ref="CJ57" si="473">IF(BT56+BT57+BT58=7.5,"ü","û")</f>
        <v>û</v>
      </c>
      <c r="CK57" s="207">
        <v>12</v>
      </c>
      <c r="CL57" s="226"/>
      <c r="CM57" s="61" t="str">
        <f>IF(CO57=0," ",VLOOKUP(CO57,PROTOKOL!$A:$F,6))</f>
        <v xml:space="preserve"> </v>
      </c>
      <c r="CN57" s="62"/>
      <c r="CO57" s="62"/>
      <c r="CP57" s="62"/>
      <c r="CQ57" s="63" t="str">
        <f>IF(CO57=0," ",(VLOOKUP(CO57,PROTOKOL!$A$1:$E$28,2))*CP57)</f>
        <v xml:space="preserve"> </v>
      </c>
      <c r="CR57" s="64" t="str">
        <f t="shared" si="28"/>
        <v xml:space="preserve"> </v>
      </c>
      <c r="CS57" s="65" t="str">
        <f>IF(CO57=0," ",VLOOKUP(CO57,PROTOKOL!$A:$E,5,))</f>
        <v xml:space="preserve"> </v>
      </c>
      <c r="CT57" s="65"/>
      <c r="CU57" s="82" t="str">
        <f t="shared" si="82"/>
        <v xml:space="preserve"> </v>
      </c>
      <c r="CV57" s="61" t="str">
        <f>IF(CX57=0," ",VLOOKUP(CX57,PROTOKOL!$A:$F,6))</f>
        <v xml:space="preserve"> </v>
      </c>
      <c r="CW57" s="66"/>
      <c r="CX57" s="66"/>
      <c r="CY57" s="62"/>
      <c r="CZ57" s="63" t="str">
        <f>IF(CX57=0," ",(VLOOKUP(CX57,PROTOKOL!$A$1:$E$28,2))*CY57)</f>
        <v xml:space="preserve"> </v>
      </c>
      <c r="DA57" s="64" t="str">
        <f t="shared" si="29"/>
        <v xml:space="preserve"> </v>
      </c>
      <c r="DB57" s="65" t="str">
        <f>IF(CX57=0," ",VLOOKUP(CX57,PROTOKOL!$A:$E,5,))</f>
        <v xml:space="preserve"> </v>
      </c>
      <c r="DC57" s="82" t="str">
        <f t="shared" si="83"/>
        <v xml:space="preserve"> </v>
      </c>
      <c r="DD57" s="65">
        <f t="shared" si="84"/>
        <v>0</v>
      </c>
      <c r="DE57" s="82" t="str">
        <f t="shared" si="85"/>
        <v xml:space="preserve"> </v>
      </c>
      <c r="DF57" s="185" t="str">
        <f t="shared" ref="DF57" si="474">IF(CP56+CP57+CP58=7.5,"ü","û")</f>
        <v>û</v>
      </c>
      <c r="DG57" s="207">
        <v>12</v>
      </c>
      <c r="DH57" s="226"/>
      <c r="DI57" s="61" t="str">
        <f>IF(DK57=0," ",VLOOKUP(DK57,PROTOKOL!$A:$F,6))</f>
        <v xml:space="preserve"> </v>
      </c>
      <c r="DJ57" s="62"/>
      <c r="DK57" s="62"/>
      <c r="DL57" s="62"/>
      <c r="DM57" s="63" t="str">
        <f>IF(DK57=0," ",(VLOOKUP(DK57,PROTOKOL!$A$1:$E$28,2))*DL57)</f>
        <v xml:space="preserve"> </v>
      </c>
      <c r="DN57" s="64" t="str">
        <f t="shared" si="30"/>
        <v xml:space="preserve"> </v>
      </c>
      <c r="DO57" s="65" t="str">
        <f>IF(DK57=0," ",VLOOKUP(DK57,PROTOKOL!$A:$E,5,))</f>
        <v xml:space="preserve"> </v>
      </c>
      <c r="DP57" s="65"/>
      <c r="DQ57" s="82" t="str">
        <f t="shared" si="87"/>
        <v xml:space="preserve"> </v>
      </c>
      <c r="DR57" s="61" t="str">
        <f>IF(DT57=0," ",VLOOKUP(DT57,PROTOKOL!$A:$F,6))</f>
        <v xml:space="preserve"> </v>
      </c>
      <c r="DS57" s="66"/>
      <c r="DT57" s="66"/>
      <c r="DU57" s="62"/>
      <c r="DV57" s="63" t="str">
        <f>IF(DT57=0," ",(VLOOKUP(DT57,PROTOKOL!$A$1:$E$28,2))*DU57)</f>
        <v xml:space="preserve"> </v>
      </c>
      <c r="DW57" s="64" t="str">
        <f t="shared" si="31"/>
        <v xml:space="preserve"> </v>
      </c>
      <c r="DX57" s="65" t="str">
        <f>IF(DT57=0," ",VLOOKUP(DT57,PROTOKOL!$A:$E,5,))</f>
        <v xml:space="preserve"> </v>
      </c>
      <c r="DY57" s="82" t="str">
        <f t="shared" si="88"/>
        <v xml:space="preserve"> </v>
      </c>
      <c r="DZ57" s="65">
        <f t="shared" si="89"/>
        <v>0</v>
      </c>
      <c r="EA57" s="82" t="str">
        <f t="shared" si="90"/>
        <v xml:space="preserve"> </v>
      </c>
      <c r="EB57" s="185" t="str">
        <f t="shared" ref="EB57" si="475">IF(DL56+DL57+DL58=7.5,"ü","û")</f>
        <v>û</v>
      </c>
      <c r="EC57" s="207">
        <v>12</v>
      </c>
      <c r="ED57" s="226"/>
      <c r="EE57" s="61" t="str">
        <f>IF(EG57=0," ",VLOOKUP(EG57,PROTOKOL!$A:$F,6))</f>
        <v xml:space="preserve"> </v>
      </c>
      <c r="EF57" s="62"/>
      <c r="EG57" s="62"/>
      <c r="EH57" s="62"/>
      <c r="EI57" s="63" t="str">
        <f>IF(EG57=0," ",(VLOOKUP(EG57,PROTOKOL!$A$1:$E$28,2))*EH57)</f>
        <v xml:space="preserve"> </v>
      </c>
      <c r="EJ57" s="64" t="str">
        <f t="shared" si="32"/>
        <v xml:space="preserve"> </v>
      </c>
      <c r="EK57" s="65" t="str">
        <f>IF(EG57=0," ",VLOOKUP(EG57,PROTOKOL!$A:$E,5,))</f>
        <v xml:space="preserve"> </v>
      </c>
      <c r="EL57" s="65"/>
      <c r="EM57" s="82" t="str">
        <f t="shared" si="92"/>
        <v xml:space="preserve"> </v>
      </c>
      <c r="EN57" s="61" t="str">
        <f>IF(EP57=0," ",VLOOKUP(EP57,PROTOKOL!$A:$F,6))</f>
        <v xml:space="preserve"> </v>
      </c>
      <c r="EO57" s="66"/>
      <c r="EP57" s="66"/>
      <c r="EQ57" s="62"/>
      <c r="ER57" s="63" t="str">
        <f>IF(EP57=0," ",(VLOOKUP(EP57,PROTOKOL!$A$1:$E$28,2))*EQ57)</f>
        <v xml:space="preserve"> </v>
      </c>
      <c r="ES57" s="64" t="str">
        <f t="shared" si="33"/>
        <v xml:space="preserve"> </v>
      </c>
      <c r="ET57" s="65" t="str">
        <f>IF(EP57=0," ",VLOOKUP(EP57,PROTOKOL!$A:$E,5,))</f>
        <v xml:space="preserve"> </v>
      </c>
      <c r="EU57" s="82" t="str">
        <f t="shared" si="93"/>
        <v xml:space="preserve"> </v>
      </c>
      <c r="EV57" s="65">
        <f t="shared" si="94"/>
        <v>0</v>
      </c>
      <c r="EW57" s="82" t="str">
        <f t="shared" si="95"/>
        <v xml:space="preserve"> </v>
      </c>
      <c r="EX57" s="185" t="str">
        <f t="shared" ref="EX57" si="476">IF(EH56+EH57+EH58=7.5,"ü","û")</f>
        <v>û</v>
      </c>
      <c r="EY57" s="207">
        <v>12</v>
      </c>
      <c r="EZ57" s="226"/>
      <c r="FA57" s="61" t="str">
        <f>IF(FC57=0," ",VLOOKUP(FC57,PROTOKOL!$A:$F,6))</f>
        <v xml:space="preserve"> </v>
      </c>
      <c r="FB57" s="62"/>
      <c r="FC57" s="62"/>
      <c r="FD57" s="62"/>
      <c r="FE57" s="63" t="str">
        <f>IF(FC57=0," ",(VLOOKUP(FC57,PROTOKOL!$A$1:$E$28,2))*FD57)</f>
        <v xml:space="preserve"> </v>
      </c>
      <c r="FF57" s="64" t="str">
        <f t="shared" si="34"/>
        <v xml:space="preserve"> </v>
      </c>
      <c r="FG57" s="65" t="str">
        <f>IF(FC57=0," ",VLOOKUP(FC57,PROTOKOL!$A:$E,5,))</f>
        <v xml:space="preserve"> </v>
      </c>
      <c r="FH57" s="65"/>
      <c r="FI57" s="82" t="str">
        <f t="shared" si="97"/>
        <v xml:space="preserve"> </v>
      </c>
      <c r="FJ57" s="61" t="str">
        <f>IF(FL57=0," ",VLOOKUP(FL57,PROTOKOL!$A:$F,6))</f>
        <v xml:space="preserve"> </v>
      </c>
      <c r="FK57" s="66"/>
      <c r="FL57" s="66"/>
      <c r="FM57" s="62"/>
      <c r="FN57" s="63" t="str">
        <f>IF(FL57=0," ",(VLOOKUP(FL57,PROTOKOL!$A$1:$E$28,2))*FM57)</f>
        <v xml:space="preserve"> </v>
      </c>
      <c r="FO57" s="64" t="str">
        <f t="shared" si="35"/>
        <v xml:space="preserve"> </v>
      </c>
      <c r="FP57" s="65" t="str">
        <f>IF(FL57=0," ",VLOOKUP(FL57,PROTOKOL!$A:$E,5,))</f>
        <v xml:space="preserve"> </v>
      </c>
      <c r="FQ57" s="82" t="str">
        <f t="shared" si="98"/>
        <v xml:space="preserve"> </v>
      </c>
      <c r="FR57" s="65">
        <f t="shared" si="99"/>
        <v>0</v>
      </c>
      <c r="FS57" s="82" t="str">
        <f t="shared" si="100"/>
        <v xml:space="preserve"> </v>
      </c>
      <c r="FT57" s="185" t="str">
        <f t="shared" ref="FT57" si="477">IF(FD56+FD57+FD58=7.5,"ü","û")</f>
        <v>û</v>
      </c>
      <c r="FU57" s="207">
        <v>12</v>
      </c>
      <c r="FV57" s="226"/>
      <c r="FW57" s="61" t="str">
        <f>IF(FY57=0," ",VLOOKUP(FY57,PROTOKOL!$A:$F,6))</f>
        <v xml:space="preserve"> </v>
      </c>
      <c r="FX57" s="62"/>
      <c r="FY57" s="62"/>
      <c r="FZ57" s="62"/>
      <c r="GA57" s="63" t="str">
        <f>IF(FY57=0," ",(VLOOKUP(FY57,PROTOKOL!$A$1:$E$28,2))*FZ57)</f>
        <v xml:space="preserve"> </v>
      </c>
      <c r="GB57" s="64" t="str">
        <f t="shared" si="36"/>
        <v xml:space="preserve"> </v>
      </c>
      <c r="GC57" s="65" t="str">
        <f>IF(FY57=0," ",VLOOKUP(FY57,PROTOKOL!$A:$E,5,))</f>
        <v xml:space="preserve"> </v>
      </c>
      <c r="GD57" s="65"/>
      <c r="GE57" s="82" t="str">
        <f t="shared" si="102"/>
        <v xml:space="preserve"> </v>
      </c>
      <c r="GF57" s="61" t="str">
        <f>IF(GH57=0," ",VLOOKUP(GH57,PROTOKOL!$A:$F,6))</f>
        <v xml:space="preserve"> </v>
      </c>
      <c r="GG57" s="66"/>
      <c r="GH57" s="66"/>
      <c r="GI57" s="62"/>
      <c r="GJ57" s="63" t="str">
        <f>IF(GH57=0," ",(VLOOKUP(GH57,PROTOKOL!$A$1:$E$28,2))*GI57)</f>
        <v xml:space="preserve"> </v>
      </c>
      <c r="GK57" s="64" t="str">
        <f t="shared" si="37"/>
        <v xml:space="preserve"> </v>
      </c>
      <c r="GL57" s="65" t="str">
        <f>IF(GH57=0," ",VLOOKUP(GH57,PROTOKOL!$A:$E,5,))</f>
        <v xml:space="preserve"> </v>
      </c>
      <c r="GM57" s="82" t="str">
        <f t="shared" si="103"/>
        <v xml:space="preserve"> </v>
      </c>
      <c r="GN57" s="65">
        <f t="shared" si="104"/>
        <v>0</v>
      </c>
      <c r="GO57" s="82" t="str">
        <f t="shared" si="105"/>
        <v xml:space="preserve"> </v>
      </c>
      <c r="GP57" s="185" t="str">
        <f t="shared" ref="GP57" si="478">IF(FZ56+FZ57+FZ58=7.5,"ü","û")</f>
        <v>û</v>
      </c>
      <c r="GQ57" s="207">
        <v>12</v>
      </c>
      <c r="GR57" s="226"/>
      <c r="GS57" s="61" t="str">
        <f>IF(GU57=0," ",VLOOKUP(GU57,PROTOKOL!$A:$F,6))</f>
        <v xml:space="preserve"> </v>
      </c>
      <c r="GT57" s="62"/>
      <c r="GU57" s="62"/>
      <c r="GV57" s="62"/>
      <c r="GW57" s="63" t="str">
        <f>IF(GU57=0," ",(VLOOKUP(GU57,PROTOKOL!$A$1:$E$28,2))*GV57)</f>
        <v xml:space="preserve"> </v>
      </c>
      <c r="GX57" s="64" t="str">
        <f t="shared" si="38"/>
        <v xml:space="preserve"> </v>
      </c>
      <c r="GY57" s="65" t="str">
        <f>IF(GU57=0," ",VLOOKUP(GU57,PROTOKOL!$A:$E,5,))</f>
        <v xml:space="preserve"> </v>
      </c>
      <c r="GZ57" s="65"/>
      <c r="HA57" s="82" t="str">
        <f t="shared" si="107"/>
        <v xml:space="preserve"> </v>
      </c>
      <c r="HB57" s="61" t="str">
        <f>IF(HD57=0," ",VLOOKUP(HD57,PROTOKOL!$A:$F,6))</f>
        <v xml:space="preserve"> </v>
      </c>
      <c r="HC57" s="66"/>
      <c r="HD57" s="66"/>
      <c r="HE57" s="62"/>
      <c r="HF57" s="63" t="str">
        <f>IF(HD57=0," ",(VLOOKUP(HD57,PROTOKOL!$A$1:$E$28,2))*HE57)</f>
        <v xml:space="preserve"> </v>
      </c>
      <c r="HG57" s="64" t="str">
        <f t="shared" si="39"/>
        <v xml:space="preserve"> </v>
      </c>
      <c r="HH57" s="65" t="str">
        <f>IF(HD57=0," ",VLOOKUP(HD57,PROTOKOL!$A:$E,5,))</f>
        <v xml:space="preserve"> </v>
      </c>
      <c r="HI57" s="82" t="str">
        <f t="shared" si="108"/>
        <v xml:space="preserve"> </v>
      </c>
      <c r="HJ57" s="65">
        <f t="shared" si="109"/>
        <v>0</v>
      </c>
      <c r="HK57" s="82" t="str">
        <f t="shared" si="110"/>
        <v xml:space="preserve"> </v>
      </c>
      <c r="HL57" s="185" t="str">
        <f t="shared" ref="HL57" si="479">IF(GV56+GV57+GV58=7.5,"ü","û")</f>
        <v>û</v>
      </c>
      <c r="HM57" s="207">
        <v>12</v>
      </c>
      <c r="HN57" s="226"/>
      <c r="HO57" s="61" t="str">
        <f>IF(HQ57=0," ",VLOOKUP(HQ57,PROTOKOL!$A:$F,6))</f>
        <v xml:space="preserve"> </v>
      </c>
      <c r="HP57" s="62"/>
      <c r="HQ57" s="62"/>
      <c r="HR57" s="62"/>
      <c r="HS57" s="63" t="str">
        <f>IF(HQ57=0," ",(VLOOKUP(HQ57,PROTOKOL!$A$1:$E$28,2))*HR57)</f>
        <v xml:space="preserve"> </v>
      </c>
      <c r="HT57" s="64" t="str">
        <f t="shared" si="40"/>
        <v xml:space="preserve"> </v>
      </c>
      <c r="HU57" s="65" t="str">
        <f>IF(HQ57=0," ",VLOOKUP(HQ57,PROTOKOL!$A:$E,5,))</f>
        <v xml:space="preserve"> </v>
      </c>
      <c r="HV57" s="65"/>
      <c r="HW57" s="82" t="str">
        <f t="shared" si="112"/>
        <v xml:space="preserve"> </v>
      </c>
      <c r="HX57" s="61" t="str">
        <f>IF(HZ57=0," ",VLOOKUP(HZ57,PROTOKOL!$A:$F,6))</f>
        <v xml:space="preserve"> </v>
      </c>
      <c r="HY57" s="66"/>
      <c r="HZ57" s="66"/>
      <c r="IA57" s="62"/>
      <c r="IB57" s="63" t="str">
        <f>IF(HZ57=0," ",(VLOOKUP(HZ57,PROTOKOL!$A$1:$E$28,2))*IA57)</f>
        <v xml:space="preserve"> </v>
      </c>
      <c r="IC57" s="64" t="str">
        <f t="shared" si="41"/>
        <v xml:space="preserve"> </v>
      </c>
      <c r="ID57" s="65" t="str">
        <f>IF(HZ57=0," ",VLOOKUP(HZ57,PROTOKOL!$A:$E,5,))</f>
        <v xml:space="preserve"> </v>
      </c>
      <c r="IE57" s="82" t="str">
        <f t="shared" si="113"/>
        <v xml:space="preserve"> </v>
      </c>
      <c r="IF57" s="65">
        <f t="shared" si="114"/>
        <v>0</v>
      </c>
      <c r="IG57" s="82" t="str">
        <f t="shared" si="115"/>
        <v xml:space="preserve"> </v>
      </c>
      <c r="IH57" s="185" t="str">
        <f t="shared" ref="IH57" si="480">IF(HR56+HR57+HR58=7.5,"ü","û")</f>
        <v>û</v>
      </c>
      <c r="II57" s="207">
        <v>12</v>
      </c>
      <c r="IJ57" s="226"/>
      <c r="IK57" s="61" t="str">
        <f>IF(IM57=0," ",VLOOKUP(IM57,PROTOKOL!$A:$F,6))</f>
        <v xml:space="preserve"> </v>
      </c>
      <c r="IL57" s="62"/>
      <c r="IM57" s="62"/>
      <c r="IN57" s="62"/>
      <c r="IO57" s="63" t="str">
        <f>IF(IM57=0," ",(VLOOKUP(IM57,PROTOKOL!$A$1:$E$28,2))*IN57)</f>
        <v xml:space="preserve"> </v>
      </c>
      <c r="IP57" s="64" t="str">
        <f t="shared" si="42"/>
        <v xml:space="preserve"> </v>
      </c>
      <c r="IQ57" s="65" t="str">
        <f>IF(IM57=0," ",VLOOKUP(IM57,PROTOKOL!$A:$E,5,))</f>
        <v xml:space="preserve"> </v>
      </c>
      <c r="IR57" s="65"/>
      <c r="IS57" s="82" t="str">
        <f t="shared" si="117"/>
        <v xml:space="preserve"> </v>
      </c>
      <c r="IT57" s="61" t="str">
        <f>IF(IV57=0," ",VLOOKUP(IV57,PROTOKOL!$A:$F,6))</f>
        <v xml:space="preserve"> </v>
      </c>
      <c r="IU57" s="66"/>
      <c r="IV57" s="66"/>
      <c r="IW57" s="62"/>
      <c r="IX57" s="63" t="str">
        <f>IF(IV57=0," ",(VLOOKUP(IV57,PROTOKOL!$A$1:$E$28,2))*IW57)</f>
        <v xml:space="preserve"> </v>
      </c>
      <c r="IY57" s="64" t="str">
        <f t="shared" si="43"/>
        <v xml:space="preserve"> </v>
      </c>
      <c r="IZ57" s="65" t="str">
        <f>IF(IV57=0," ",VLOOKUP(IV57,PROTOKOL!$A:$E,5,))</f>
        <v xml:space="preserve"> </v>
      </c>
      <c r="JA57" s="82" t="str">
        <f t="shared" si="118"/>
        <v xml:space="preserve"> </v>
      </c>
      <c r="JB57" s="65">
        <f t="shared" si="119"/>
        <v>0</v>
      </c>
      <c r="JC57" s="82" t="str">
        <f t="shared" si="120"/>
        <v xml:space="preserve"> </v>
      </c>
      <c r="JD57" s="185" t="str">
        <f t="shared" ref="JD57" si="481">IF(IN56+IN57+IN58=7.5,"ü","û")</f>
        <v>û</v>
      </c>
      <c r="JE57" s="207">
        <v>12</v>
      </c>
      <c r="JF57" s="226"/>
      <c r="JG57" s="61" t="str">
        <f>IF(JI57=0," ",VLOOKUP(JI57,PROTOKOL!$A:$F,6))</f>
        <v xml:space="preserve"> </v>
      </c>
      <c r="JH57" s="62"/>
      <c r="JI57" s="62"/>
      <c r="JJ57" s="62"/>
      <c r="JK57" s="63" t="str">
        <f>IF(JI57=0," ",(VLOOKUP(JI57,PROTOKOL!$A$1:$E$28,2))*JJ57)</f>
        <v xml:space="preserve"> </v>
      </c>
      <c r="JL57" s="64" t="str">
        <f t="shared" si="44"/>
        <v xml:space="preserve"> </v>
      </c>
      <c r="JM57" s="65" t="str">
        <f>IF(JI57=0," ",VLOOKUP(JI57,PROTOKOL!$A:$E,5,))</f>
        <v xml:space="preserve"> </v>
      </c>
      <c r="JN57" s="65"/>
      <c r="JO57" s="82" t="str">
        <f t="shared" si="122"/>
        <v xml:space="preserve"> </v>
      </c>
      <c r="JP57" s="61" t="str">
        <f>IF(JR57=0," ",VLOOKUP(JR57,PROTOKOL!$A:$F,6))</f>
        <v xml:space="preserve"> </v>
      </c>
      <c r="JQ57" s="66"/>
      <c r="JR57" s="66"/>
      <c r="JS57" s="62"/>
      <c r="JT57" s="63" t="str">
        <f>IF(JR57=0," ",(VLOOKUP(JR57,PROTOKOL!$A$1:$E$28,2))*JS57)</f>
        <v xml:space="preserve"> </v>
      </c>
      <c r="JU57" s="64" t="str">
        <f t="shared" si="45"/>
        <v xml:space="preserve"> </v>
      </c>
      <c r="JV57" s="65" t="str">
        <f>IF(JR57=0," ",VLOOKUP(JR57,PROTOKOL!$A:$E,5,))</f>
        <v xml:space="preserve"> </v>
      </c>
      <c r="JW57" s="82" t="str">
        <f t="shared" si="123"/>
        <v xml:space="preserve"> </v>
      </c>
      <c r="JX57" s="65">
        <f t="shared" si="124"/>
        <v>0</v>
      </c>
      <c r="JY57" s="82" t="str">
        <f t="shared" si="125"/>
        <v xml:space="preserve"> </v>
      </c>
      <c r="JZ57" s="185" t="str">
        <f t="shared" ref="JZ57" si="482">IF(JJ56+JJ57+JJ58=7.5,"ü","û")</f>
        <v>û</v>
      </c>
      <c r="KA57" s="207">
        <v>12</v>
      </c>
      <c r="KB57" s="226"/>
      <c r="KC57" s="61" t="str">
        <f>IF(KE57=0," ",VLOOKUP(KE57,PROTOKOL!$A:$F,6))</f>
        <v xml:space="preserve"> </v>
      </c>
      <c r="KD57" s="62"/>
      <c r="KE57" s="62"/>
      <c r="KF57" s="62"/>
      <c r="KG57" s="63" t="str">
        <f>IF(KE57=0," ",(VLOOKUP(KE57,PROTOKOL!$A$1:$E$28,2))*KF57)</f>
        <v xml:space="preserve"> </v>
      </c>
      <c r="KH57" s="64" t="str">
        <f t="shared" si="46"/>
        <v xml:space="preserve"> </v>
      </c>
      <c r="KI57" s="65" t="str">
        <f>IF(KE57=0," ",VLOOKUP(KE57,PROTOKOL!$A:$E,5,))</f>
        <v xml:space="preserve"> </v>
      </c>
      <c r="KJ57" s="65"/>
      <c r="KK57" s="82" t="str">
        <f t="shared" si="127"/>
        <v xml:space="preserve"> </v>
      </c>
      <c r="KL57" s="61" t="str">
        <f>IF(KN57=0," ",VLOOKUP(KN57,PROTOKOL!$A:$F,6))</f>
        <v xml:space="preserve"> </v>
      </c>
      <c r="KM57" s="66"/>
      <c r="KN57" s="66"/>
      <c r="KO57" s="62"/>
      <c r="KP57" s="63" t="str">
        <f>IF(KN57=0," ",(VLOOKUP(KN57,PROTOKOL!$A$1:$E$28,2))*KO57)</f>
        <v xml:space="preserve"> </v>
      </c>
      <c r="KQ57" s="64" t="str">
        <f t="shared" si="47"/>
        <v xml:space="preserve"> </v>
      </c>
      <c r="KR57" s="65" t="str">
        <f>IF(KN57=0," ",VLOOKUP(KN57,PROTOKOL!$A:$E,5,))</f>
        <v xml:space="preserve"> </v>
      </c>
      <c r="KS57" s="82" t="str">
        <f t="shared" si="128"/>
        <v xml:space="preserve"> </v>
      </c>
      <c r="KT57" s="65">
        <f t="shared" si="129"/>
        <v>0</v>
      </c>
      <c r="KU57" s="82" t="str">
        <f t="shared" si="130"/>
        <v xml:space="preserve"> </v>
      </c>
      <c r="KV57" s="185" t="str">
        <f t="shared" ref="KV57" si="483">IF(KF56+KF57+KF58=7.5,"ü","û")</f>
        <v>û</v>
      </c>
      <c r="KW57" s="207">
        <v>12</v>
      </c>
      <c r="KX57" s="226"/>
      <c r="KY57" s="61" t="str">
        <f>IF(LA57=0," ",VLOOKUP(LA57,PROTOKOL!$A:$F,6))</f>
        <v xml:space="preserve"> </v>
      </c>
      <c r="KZ57" s="62"/>
      <c r="LA57" s="62"/>
      <c r="LB57" s="62"/>
      <c r="LC57" s="63" t="str">
        <f>IF(LA57=0," ",(VLOOKUP(LA57,PROTOKOL!$A$1:$E$28,2))*LB57)</f>
        <v xml:space="preserve"> </v>
      </c>
      <c r="LD57" s="64" t="str">
        <f t="shared" si="48"/>
        <v xml:space="preserve"> </v>
      </c>
      <c r="LE57" s="65" t="str">
        <f>IF(LA57=0," ",VLOOKUP(LA57,PROTOKOL!$A:$E,5,))</f>
        <v xml:space="preserve"> </v>
      </c>
      <c r="LF57" s="65"/>
      <c r="LG57" s="82" t="str">
        <f t="shared" si="132"/>
        <v xml:space="preserve"> </v>
      </c>
      <c r="LH57" s="61" t="str">
        <f>IF(LJ57=0," ",VLOOKUP(LJ57,PROTOKOL!$A:$F,6))</f>
        <v xml:space="preserve"> </v>
      </c>
      <c r="LI57" s="66"/>
      <c r="LJ57" s="66"/>
      <c r="LK57" s="62"/>
      <c r="LL57" s="63" t="str">
        <f>IF(LJ57=0," ",(VLOOKUP(LJ57,PROTOKOL!$A$1:$E$28,2))*LK57)</f>
        <v xml:space="preserve"> </v>
      </c>
      <c r="LM57" s="64" t="str">
        <f t="shared" si="49"/>
        <v xml:space="preserve"> </v>
      </c>
      <c r="LN57" s="65" t="str">
        <f>IF(LJ57=0," ",VLOOKUP(LJ57,PROTOKOL!$A:$E,5,))</f>
        <v xml:space="preserve"> </v>
      </c>
      <c r="LO57" s="82" t="str">
        <f t="shared" si="133"/>
        <v xml:space="preserve"> </v>
      </c>
      <c r="LP57" s="65">
        <f t="shared" si="134"/>
        <v>0</v>
      </c>
      <c r="LQ57" s="82" t="str">
        <f t="shared" si="135"/>
        <v xml:space="preserve"> </v>
      </c>
      <c r="LR57" s="185" t="str">
        <f t="shared" ref="LR57" si="484">IF(LB56+LB57+LB58=7.5,"ü","û")</f>
        <v>û</v>
      </c>
      <c r="LS57" s="207">
        <v>12</v>
      </c>
      <c r="LT57" s="226"/>
      <c r="LU57" s="61" t="str">
        <f>IF(LW57=0," ",VLOOKUP(LW57,PROTOKOL!$A:$F,6))</f>
        <v xml:space="preserve"> </v>
      </c>
      <c r="LV57" s="62"/>
      <c r="LW57" s="62"/>
      <c r="LX57" s="62"/>
      <c r="LY57" s="63" t="str">
        <f>IF(LW57=0," ",(VLOOKUP(LW57,PROTOKOL!$A$1:$E$28,2))*LX57)</f>
        <v xml:space="preserve"> </v>
      </c>
      <c r="LZ57" s="64" t="str">
        <f t="shared" si="50"/>
        <v xml:space="preserve"> </v>
      </c>
      <c r="MA57" s="65" t="str">
        <f>IF(LW57=0," ",VLOOKUP(LW57,PROTOKOL!$A:$E,5,))</f>
        <v xml:space="preserve"> </v>
      </c>
      <c r="MB57" s="65"/>
      <c r="MC57" s="82" t="str">
        <f t="shared" si="137"/>
        <v xml:space="preserve"> </v>
      </c>
      <c r="MD57" s="61" t="str">
        <f>IF(MF57=0," ",VLOOKUP(MF57,PROTOKOL!$A:$F,6))</f>
        <v xml:space="preserve"> </v>
      </c>
      <c r="ME57" s="66"/>
      <c r="MF57" s="66"/>
      <c r="MG57" s="62"/>
      <c r="MH57" s="63" t="str">
        <f>IF(MF57=0," ",(VLOOKUP(MF57,PROTOKOL!$A$1:$E$28,2))*MG57)</f>
        <v xml:space="preserve"> </v>
      </c>
      <c r="MI57" s="64" t="str">
        <f t="shared" si="51"/>
        <v xml:space="preserve"> </v>
      </c>
      <c r="MJ57" s="65" t="str">
        <f>IF(MF57=0," ",VLOOKUP(MF57,PROTOKOL!$A:$E,5,))</f>
        <v xml:space="preserve"> </v>
      </c>
      <c r="MK57" s="82" t="str">
        <f t="shared" si="138"/>
        <v xml:space="preserve"> </v>
      </c>
      <c r="ML57" s="65">
        <f t="shared" si="139"/>
        <v>0</v>
      </c>
      <c r="MM57" s="82" t="str">
        <f t="shared" si="140"/>
        <v xml:space="preserve"> </v>
      </c>
      <c r="MN57" s="185" t="str">
        <f t="shared" ref="MN57" si="485">IF(LX56+LX57+LX58=7.5,"ü","û")</f>
        <v>û</v>
      </c>
      <c r="MO57" s="207">
        <v>12</v>
      </c>
      <c r="MP57" s="226"/>
      <c r="MQ57" s="61" t="str">
        <f>IF(MS57=0," ",VLOOKUP(MS57,PROTOKOL!$A:$F,6))</f>
        <v xml:space="preserve"> </v>
      </c>
      <c r="MR57" s="62"/>
      <c r="MS57" s="62"/>
      <c r="MT57" s="62"/>
      <c r="MU57" s="63" t="str">
        <f>IF(MS57=0," ",(VLOOKUP(MS57,PROTOKOL!$A$1:$E$28,2))*MT57)</f>
        <v xml:space="preserve"> </v>
      </c>
      <c r="MV57" s="64" t="str">
        <f t="shared" si="52"/>
        <v xml:space="preserve"> </v>
      </c>
      <c r="MW57" s="65" t="str">
        <f>IF(MS57=0," ",VLOOKUP(MS57,PROTOKOL!$A:$E,5,))</f>
        <v xml:space="preserve"> </v>
      </c>
      <c r="MX57" s="65"/>
      <c r="MY57" s="82" t="str">
        <f t="shared" si="142"/>
        <v xml:space="preserve"> </v>
      </c>
      <c r="MZ57" s="61" t="str">
        <f>IF(NB57=0," ",VLOOKUP(NB57,PROTOKOL!$A:$F,6))</f>
        <v xml:space="preserve"> </v>
      </c>
      <c r="NA57" s="66"/>
      <c r="NB57" s="66"/>
      <c r="NC57" s="62"/>
      <c r="ND57" s="63" t="str">
        <f>IF(NB57=0," ",(VLOOKUP(NB57,PROTOKOL!$A$1:$E$28,2))*NC57)</f>
        <v xml:space="preserve"> </v>
      </c>
      <c r="NE57" s="64" t="str">
        <f t="shared" si="53"/>
        <v xml:space="preserve"> </v>
      </c>
      <c r="NF57" s="65" t="str">
        <f>IF(NB57=0," ",VLOOKUP(NB57,PROTOKOL!$A:$E,5,))</f>
        <v xml:space="preserve"> </v>
      </c>
      <c r="NG57" s="82" t="str">
        <f t="shared" si="143"/>
        <v xml:space="preserve"> </v>
      </c>
      <c r="NH57" s="65">
        <f t="shared" si="144"/>
        <v>0</v>
      </c>
      <c r="NI57" s="82" t="str">
        <f t="shared" si="145"/>
        <v xml:space="preserve"> </v>
      </c>
      <c r="NJ57" s="185" t="str">
        <f t="shared" ref="NJ57" si="486">IF(MT56+MT57+MT58=7.5,"ü","û")</f>
        <v>û</v>
      </c>
      <c r="NK57" s="207">
        <v>12</v>
      </c>
      <c r="NL57" s="226"/>
      <c r="NM57" s="61" t="str">
        <f>IF(NO57=0," ",VLOOKUP(NO57,PROTOKOL!$A:$F,6))</f>
        <v xml:space="preserve"> </v>
      </c>
      <c r="NN57" s="62"/>
      <c r="NO57" s="62"/>
      <c r="NP57" s="62"/>
      <c r="NQ57" s="63" t="str">
        <f>IF(NO57=0," ",(VLOOKUP(NO57,PROTOKOL!$A$1:$E$28,2))*NP57)</f>
        <v xml:space="preserve"> </v>
      </c>
      <c r="NR57" s="64" t="str">
        <f t="shared" si="54"/>
        <v xml:space="preserve"> </v>
      </c>
      <c r="NS57" s="65" t="str">
        <f>IF(NO57=0," ",VLOOKUP(NO57,PROTOKOL!$A:$E,5,))</f>
        <v xml:space="preserve"> </v>
      </c>
      <c r="NT57" s="65"/>
      <c r="NU57" s="82" t="str">
        <f t="shared" si="147"/>
        <v xml:space="preserve"> </v>
      </c>
      <c r="NV57" s="61" t="str">
        <f>IF(NX57=0," ",VLOOKUP(NX57,PROTOKOL!$A:$F,6))</f>
        <v xml:space="preserve"> </v>
      </c>
      <c r="NW57" s="66"/>
      <c r="NX57" s="66"/>
      <c r="NY57" s="62"/>
      <c r="NZ57" s="63" t="str">
        <f>IF(NX57=0," ",(VLOOKUP(NX57,PROTOKOL!$A$1:$E$28,2))*NY57)</f>
        <v xml:space="preserve"> </v>
      </c>
      <c r="OA57" s="64" t="str">
        <f t="shared" si="55"/>
        <v xml:space="preserve"> </v>
      </c>
      <c r="OB57" s="65" t="str">
        <f>IF(NX57=0," ",VLOOKUP(NX57,PROTOKOL!$A:$E,5,))</f>
        <v xml:space="preserve"> </v>
      </c>
      <c r="OC57" s="82" t="str">
        <f t="shared" si="148"/>
        <v xml:space="preserve"> </v>
      </c>
      <c r="OD57" s="65">
        <f t="shared" si="149"/>
        <v>0</v>
      </c>
      <c r="OE57" s="82" t="str">
        <f t="shared" si="150"/>
        <v xml:space="preserve"> </v>
      </c>
      <c r="OF57" s="185" t="str">
        <f t="shared" ref="OF57" si="487">IF(NP56+NP57+NP58=7.5,"ü","û")</f>
        <v>û</v>
      </c>
      <c r="OG57" s="207">
        <v>12</v>
      </c>
      <c r="OH57" s="226"/>
      <c r="OI57" s="61" t="str">
        <f>IF(OK57=0," ",VLOOKUP(OK57,PROTOKOL!$A:$F,6))</f>
        <v xml:space="preserve"> </v>
      </c>
      <c r="OJ57" s="62"/>
      <c r="OK57" s="62"/>
      <c r="OL57" s="62"/>
      <c r="OM57" s="63" t="str">
        <f>IF(OK57=0," ",(VLOOKUP(OK57,PROTOKOL!$A$1:$E$28,2))*OL57)</f>
        <v xml:space="preserve"> </v>
      </c>
      <c r="ON57" s="64" t="str">
        <f t="shared" si="56"/>
        <v xml:space="preserve"> </v>
      </c>
      <c r="OO57" s="65" t="str">
        <f>IF(OK57=0," ",VLOOKUP(OK57,PROTOKOL!$A:$E,5,))</f>
        <v xml:space="preserve"> </v>
      </c>
      <c r="OP57" s="65"/>
      <c r="OQ57" s="82" t="str">
        <f t="shared" si="152"/>
        <v xml:space="preserve"> </v>
      </c>
      <c r="OR57" s="61" t="str">
        <f>IF(OT57=0," ",VLOOKUP(OT57,PROTOKOL!$A:$F,6))</f>
        <v xml:space="preserve"> </v>
      </c>
      <c r="OS57" s="66"/>
      <c r="OT57" s="66"/>
      <c r="OU57" s="62"/>
      <c r="OV57" s="63" t="str">
        <f>IF(OT57=0," ",(VLOOKUP(OT57,PROTOKOL!$A$1:$E$28,2))*OU57)</f>
        <v xml:space="preserve"> </v>
      </c>
      <c r="OW57" s="64" t="str">
        <f t="shared" si="57"/>
        <v xml:space="preserve"> </v>
      </c>
      <c r="OX57" s="65" t="str">
        <f>IF(OT57=0," ",VLOOKUP(OT57,PROTOKOL!$A:$E,5,))</f>
        <v xml:space="preserve"> </v>
      </c>
      <c r="OY57" s="82" t="str">
        <f t="shared" si="153"/>
        <v xml:space="preserve"> </v>
      </c>
      <c r="OZ57" s="65">
        <f t="shared" si="154"/>
        <v>0</v>
      </c>
      <c r="PA57" s="82" t="str">
        <f t="shared" si="155"/>
        <v xml:space="preserve"> </v>
      </c>
      <c r="PB57" s="185" t="str">
        <f t="shared" ref="PB57" si="488">IF(OL56+OL57+OL58=7.5,"ü","û")</f>
        <v>û</v>
      </c>
      <c r="PC57" s="207">
        <v>12</v>
      </c>
      <c r="PD57" s="226"/>
      <c r="PE57" s="61" t="str">
        <f>IF(PG57=0," ",VLOOKUP(PG57,PROTOKOL!$A:$F,6))</f>
        <v xml:space="preserve"> </v>
      </c>
      <c r="PF57" s="62"/>
      <c r="PG57" s="62"/>
      <c r="PH57" s="62"/>
      <c r="PI57" s="63" t="str">
        <f>IF(PG57=0," ",(VLOOKUP(PG57,PROTOKOL!$A$1:$E$28,2))*PH57)</f>
        <v xml:space="preserve"> </v>
      </c>
      <c r="PJ57" s="64" t="str">
        <f t="shared" si="58"/>
        <v xml:space="preserve"> </v>
      </c>
      <c r="PK57" s="65" t="str">
        <f>IF(PG57=0," ",VLOOKUP(PG57,PROTOKOL!$A:$E,5,))</f>
        <v xml:space="preserve"> </v>
      </c>
      <c r="PL57" s="65"/>
      <c r="PM57" s="82" t="str">
        <f t="shared" si="157"/>
        <v xml:space="preserve"> </v>
      </c>
      <c r="PN57" s="61" t="str">
        <f>IF(PP57=0," ",VLOOKUP(PP57,PROTOKOL!$A:$F,6))</f>
        <v xml:space="preserve"> </v>
      </c>
      <c r="PO57" s="66"/>
      <c r="PP57" s="66"/>
      <c r="PQ57" s="62"/>
      <c r="PR57" s="63" t="str">
        <f>IF(PP57=0," ",(VLOOKUP(PP57,PROTOKOL!$A$1:$E$28,2))*PQ57)</f>
        <v xml:space="preserve"> </v>
      </c>
      <c r="PS57" s="64" t="str">
        <f t="shared" si="59"/>
        <v xml:space="preserve"> </v>
      </c>
      <c r="PT57" s="65" t="str">
        <f>IF(PP57=0," ",VLOOKUP(PP57,PROTOKOL!$A:$E,5,))</f>
        <v xml:space="preserve"> </v>
      </c>
      <c r="PU57" s="82" t="str">
        <f t="shared" si="158"/>
        <v xml:space="preserve"> </v>
      </c>
      <c r="PV57" s="65">
        <f t="shared" si="159"/>
        <v>0</v>
      </c>
      <c r="PW57" s="82" t="str">
        <f t="shared" si="160"/>
        <v xml:space="preserve"> </v>
      </c>
      <c r="PX57" s="185" t="str">
        <f t="shared" ref="PX57" si="489">IF(PH56+PH57+PH58=7.5,"ü","û")</f>
        <v>û</v>
      </c>
      <c r="PY57" s="207">
        <v>12</v>
      </c>
      <c r="PZ57" s="226"/>
      <c r="QA57" s="61" t="str">
        <f>IF(QC57=0," ",VLOOKUP(QC57,PROTOKOL!$A:$F,6))</f>
        <v xml:space="preserve"> </v>
      </c>
      <c r="QB57" s="62"/>
      <c r="QC57" s="62"/>
      <c r="QD57" s="62"/>
      <c r="QE57" s="63" t="str">
        <f>IF(QC57=0," ",(VLOOKUP(QC57,PROTOKOL!$A$1:$E$28,2))*QD57)</f>
        <v xml:space="preserve"> </v>
      </c>
      <c r="QF57" s="64" t="str">
        <f t="shared" si="60"/>
        <v xml:space="preserve"> </v>
      </c>
      <c r="QG57" s="65" t="str">
        <f>IF(QC57=0," ",VLOOKUP(QC57,PROTOKOL!$A:$E,5,))</f>
        <v xml:space="preserve"> </v>
      </c>
      <c r="QH57" s="65"/>
      <c r="QI57" s="82" t="str">
        <f t="shared" si="162"/>
        <v xml:space="preserve"> </v>
      </c>
      <c r="QJ57" s="61" t="str">
        <f>IF(QL57=0," ",VLOOKUP(QL57,PROTOKOL!$A:$F,6))</f>
        <v xml:space="preserve"> </v>
      </c>
      <c r="QK57" s="66"/>
      <c r="QL57" s="66"/>
      <c r="QM57" s="62"/>
      <c r="QN57" s="63" t="str">
        <f>IF(QL57=0," ",(VLOOKUP(QL57,PROTOKOL!$A$1:$E$28,2))*QM57)</f>
        <v xml:space="preserve"> </v>
      </c>
      <c r="QO57" s="64" t="str">
        <f t="shared" si="61"/>
        <v xml:space="preserve"> </v>
      </c>
      <c r="QP57" s="65" t="str">
        <f>IF(QL57=0," ",VLOOKUP(QL57,PROTOKOL!$A:$E,5,))</f>
        <v xml:space="preserve"> </v>
      </c>
      <c r="QQ57" s="82" t="str">
        <f t="shared" si="163"/>
        <v xml:space="preserve"> </v>
      </c>
      <c r="QR57" s="65">
        <f t="shared" si="164"/>
        <v>0</v>
      </c>
      <c r="QS57" s="82" t="str">
        <f t="shared" si="165"/>
        <v xml:space="preserve"> </v>
      </c>
      <c r="QT57" s="185" t="str">
        <f t="shared" ref="QT57" si="490">IF(QD56+QD57+QD58=7.5,"ü","û")</f>
        <v>û</v>
      </c>
      <c r="QU57" s="207">
        <v>12</v>
      </c>
      <c r="QV57" s="226"/>
      <c r="QW57" s="61" t="str">
        <f>IF(QY57=0," ",VLOOKUP(QY57,PROTOKOL!$A:$F,6))</f>
        <v xml:space="preserve"> </v>
      </c>
      <c r="QX57" s="62"/>
      <c r="QY57" s="62"/>
      <c r="QZ57" s="62"/>
      <c r="RA57" s="63" t="str">
        <f>IF(QY57=0," ",(VLOOKUP(QY57,PROTOKOL!$A$1:$E$28,2))*QZ57)</f>
        <v xml:space="preserve"> </v>
      </c>
      <c r="RB57" s="64" t="str">
        <f t="shared" si="62"/>
        <v xml:space="preserve"> </v>
      </c>
      <c r="RC57" s="65" t="str">
        <f>IF(QY57=0," ",VLOOKUP(QY57,PROTOKOL!$A:$E,5,))</f>
        <v xml:space="preserve"> </v>
      </c>
      <c r="RD57" s="65"/>
      <c r="RE57" s="82" t="str">
        <f t="shared" si="167"/>
        <v xml:space="preserve"> </v>
      </c>
      <c r="RF57" s="61" t="str">
        <f>IF(RH57=0," ",VLOOKUP(RH57,PROTOKOL!$A:$F,6))</f>
        <v xml:space="preserve"> </v>
      </c>
      <c r="RG57" s="66"/>
      <c r="RH57" s="66"/>
      <c r="RI57" s="62"/>
      <c r="RJ57" s="63" t="str">
        <f>IF(RH57=0," ",(VLOOKUP(RH57,PROTOKOL!$A$1:$E$28,2))*RI57)</f>
        <v xml:space="preserve"> </v>
      </c>
      <c r="RK57" s="64" t="str">
        <f t="shared" si="63"/>
        <v xml:space="preserve"> </v>
      </c>
      <c r="RL57" s="65" t="str">
        <f>IF(RH57=0," ",VLOOKUP(RH57,PROTOKOL!$A:$E,5,))</f>
        <v xml:space="preserve"> </v>
      </c>
      <c r="RM57" s="82" t="str">
        <f t="shared" si="168"/>
        <v xml:space="preserve"> </v>
      </c>
      <c r="RN57" s="65">
        <f t="shared" si="169"/>
        <v>0</v>
      </c>
      <c r="RO57" s="82" t="str">
        <f t="shared" si="170"/>
        <v xml:space="preserve"> </v>
      </c>
      <c r="RP57" s="185" t="str">
        <f t="shared" ref="RP57" si="491">IF(QZ56+QZ57+QZ58=7.5,"ü","û")</f>
        <v>û</v>
      </c>
    </row>
    <row r="58" spans="1:484" ht="14.4" thickBot="1">
      <c r="A58" s="209">
        <v>12</v>
      </c>
      <c r="B58" s="226"/>
      <c r="C58" s="61" t="str">
        <f>IF(E58=0," ",VLOOKUP(E58,PROTOKOL!$A:$F,6))</f>
        <v xml:space="preserve"> </v>
      </c>
      <c r="D58" s="62"/>
      <c r="E58" s="62"/>
      <c r="F58" s="62"/>
      <c r="G58" s="63" t="str">
        <f>IF(E58=0," ",(VLOOKUP(E58,PROTOKOL!$A$1:$E$28,2))*F58)</f>
        <v xml:space="preserve"> </v>
      </c>
      <c r="H58" s="64" t="str">
        <f t="shared" si="20"/>
        <v xml:space="preserve"> </v>
      </c>
      <c r="I58" s="65" t="str">
        <f>IF(E58=0," ",VLOOKUP(E58,PROTOKOL!$A:$E,5,))</f>
        <v xml:space="preserve"> </v>
      </c>
      <c r="J58" s="65"/>
      <c r="K58" s="82" t="str">
        <f t="shared" si="64"/>
        <v xml:space="preserve"> </v>
      </c>
      <c r="L58" s="61" t="str">
        <f>IF(N58=0," ",VLOOKUP(N58,PROTOKOL!$A:$F,6))</f>
        <v xml:space="preserve"> </v>
      </c>
      <c r="M58" s="66"/>
      <c r="N58" s="66"/>
      <c r="O58" s="62"/>
      <c r="P58" s="63" t="str">
        <f>IF(N58=0," ",(VLOOKUP(N58,PROTOKOL!$A$1:$E$28,2))*O58)</f>
        <v xml:space="preserve"> </v>
      </c>
      <c r="Q58" s="64" t="str">
        <f t="shared" si="21"/>
        <v xml:space="preserve"> </v>
      </c>
      <c r="R58" s="65" t="str">
        <f>IF(N58=0," ",VLOOKUP(N58,PROTOKOL!$A:$E,5,))</f>
        <v xml:space="preserve"> </v>
      </c>
      <c r="S58" s="82" t="str">
        <f t="shared" si="65"/>
        <v xml:space="preserve"> </v>
      </c>
      <c r="T58" s="65">
        <f t="shared" si="66"/>
        <v>0</v>
      </c>
      <c r="U58" s="82" t="str">
        <f t="shared" si="67"/>
        <v xml:space="preserve"> </v>
      </c>
      <c r="V58" s="117"/>
      <c r="W58" s="207">
        <v>12</v>
      </c>
      <c r="X58" s="226"/>
      <c r="Y58" s="61" t="str">
        <f>IF(AA58=0," ",VLOOKUP(AA58,PROTOKOL!$A:$F,6))</f>
        <v xml:space="preserve"> </v>
      </c>
      <c r="Z58" s="62"/>
      <c r="AA58" s="62"/>
      <c r="AB58" s="62"/>
      <c r="AC58" s="63" t="str">
        <f>IF(AA58=0," ",(VLOOKUP(AA58,PROTOKOL!$A$1:$E$28,2))*AB58)</f>
        <v xml:space="preserve"> </v>
      </c>
      <c r="AD58" s="64" t="str">
        <f t="shared" si="22"/>
        <v xml:space="preserve"> </v>
      </c>
      <c r="AE58" s="65" t="str">
        <f>IF(AA58=0," ",VLOOKUP(AA58,PROTOKOL!$A:$E,5,))</f>
        <v xml:space="preserve"> </v>
      </c>
      <c r="AF58" s="65"/>
      <c r="AG58" s="82" t="str">
        <f t="shared" si="68"/>
        <v xml:space="preserve"> </v>
      </c>
      <c r="AH58" s="61" t="str">
        <f>IF(AJ58=0," ",VLOOKUP(AJ58,PROTOKOL!$A:$F,6))</f>
        <v xml:space="preserve"> </v>
      </c>
      <c r="AI58" s="66"/>
      <c r="AJ58" s="66"/>
      <c r="AK58" s="62"/>
      <c r="AL58" s="63" t="str">
        <f>IF(AJ58=0," ",(VLOOKUP(AJ58,PROTOKOL!$A$1:$E$28,2))*AK58)</f>
        <v xml:space="preserve"> </v>
      </c>
      <c r="AM58" s="64" t="str">
        <f t="shared" si="23"/>
        <v xml:space="preserve"> </v>
      </c>
      <c r="AN58" s="65" t="str">
        <f>IF(AJ58=0," ",VLOOKUP(AJ58,PROTOKOL!$A:$E,5,))</f>
        <v xml:space="preserve"> </v>
      </c>
      <c r="AO58" s="82" t="str">
        <f t="shared" si="69"/>
        <v xml:space="preserve"> </v>
      </c>
      <c r="AP58" s="65">
        <f t="shared" si="70"/>
        <v>0</v>
      </c>
      <c r="AQ58" s="82" t="str">
        <f t="shared" si="71"/>
        <v xml:space="preserve"> </v>
      </c>
      <c r="AR58" s="117"/>
      <c r="AS58" s="207">
        <v>12</v>
      </c>
      <c r="AT58" s="226"/>
      <c r="AU58" s="61" t="str">
        <f>IF(AW58=0," ",VLOOKUP(AW58,PROTOKOL!$A:$F,6))</f>
        <v xml:space="preserve"> </v>
      </c>
      <c r="AV58" s="62"/>
      <c r="AW58" s="62"/>
      <c r="AX58" s="62"/>
      <c r="AY58" s="63" t="str">
        <f>IF(AW58=0," ",(VLOOKUP(AW58,PROTOKOL!$A$1:$E$28,2))*AX58)</f>
        <v xml:space="preserve"> </v>
      </c>
      <c r="AZ58" s="64" t="str">
        <f t="shared" si="24"/>
        <v xml:space="preserve"> </v>
      </c>
      <c r="BA58" s="65" t="str">
        <f>IF(AW58=0," ",VLOOKUP(AW58,PROTOKOL!$A:$E,5,))</f>
        <v xml:space="preserve"> </v>
      </c>
      <c r="BB58" s="65"/>
      <c r="BC58" s="82" t="str">
        <f t="shared" si="72"/>
        <v xml:space="preserve"> </v>
      </c>
      <c r="BD58" s="61" t="str">
        <f>IF(BF58=0," ",VLOOKUP(BF58,PROTOKOL!$A:$F,6))</f>
        <v xml:space="preserve"> </v>
      </c>
      <c r="BE58" s="66"/>
      <c r="BF58" s="66"/>
      <c r="BG58" s="62"/>
      <c r="BH58" s="63" t="str">
        <f>IF(BF58=0," ",(VLOOKUP(BF58,PROTOKOL!$A$1:$E$28,2))*BG58)</f>
        <v xml:space="preserve"> </v>
      </c>
      <c r="BI58" s="64" t="str">
        <f t="shared" si="25"/>
        <v xml:space="preserve"> </v>
      </c>
      <c r="BJ58" s="65" t="str">
        <f>IF(BF58=0," ",VLOOKUP(BF58,PROTOKOL!$A:$E,5,))</f>
        <v xml:space="preserve"> </v>
      </c>
      <c r="BK58" s="82" t="str">
        <f t="shared" si="73"/>
        <v xml:space="preserve"> </v>
      </c>
      <c r="BL58" s="65">
        <f t="shared" si="74"/>
        <v>0</v>
      </c>
      <c r="BM58" s="82" t="str">
        <f t="shared" si="75"/>
        <v xml:space="preserve"> </v>
      </c>
      <c r="BN58" s="117"/>
      <c r="BO58" s="207">
        <v>12</v>
      </c>
      <c r="BP58" s="226"/>
      <c r="BQ58" s="61" t="str">
        <f>IF(BS58=0," ",VLOOKUP(BS58,PROTOKOL!$A:$F,6))</f>
        <v xml:space="preserve"> </v>
      </c>
      <c r="BR58" s="62"/>
      <c r="BS58" s="62"/>
      <c r="BT58" s="62"/>
      <c r="BU58" s="63" t="str">
        <f>IF(BS58=0," ",(VLOOKUP(BS58,PROTOKOL!$A$1:$E$28,2))*BT58)</f>
        <v xml:space="preserve"> </v>
      </c>
      <c r="BV58" s="64" t="str">
        <f t="shared" si="26"/>
        <v xml:space="preserve"> </v>
      </c>
      <c r="BW58" s="65" t="str">
        <f>IF(BS58=0," ",VLOOKUP(BS58,PROTOKOL!$A:$E,5,))</f>
        <v xml:space="preserve"> </v>
      </c>
      <c r="BX58" s="65"/>
      <c r="BY58" s="82" t="str">
        <f t="shared" si="77"/>
        <v xml:space="preserve"> </v>
      </c>
      <c r="BZ58" s="61" t="str">
        <f>IF(CB58=0," ",VLOOKUP(CB58,PROTOKOL!$A:$F,6))</f>
        <v xml:space="preserve"> </v>
      </c>
      <c r="CA58" s="66"/>
      <c r="CB58" s="66"/>
      <c r="CC58" s="62"/>
      <c r="CD58" s="63" t="str">
        <f>IF(CB58=0," ",(VLOOKUP(CB58,PROTOKOL!$A$1:$E$28,2))*CC58)</f>
        <v xml:space="preserve"> </v>
      </c>
      <c r="CE58" s="64" t="str">
        <f t="shared" si="27"/>
        <v xml:space="preserve"> </v>
      </c>
      <c r="CF58" s="65" t="str">
        <f>IF(CB58=0," ",VLOOKUP(CB58,PROTOKOL!$A:$E,5,))</f>
        <v xml:space="preserve"> </v>
      </c>
      <c r="CG58" s="82" t="str">
        <f t="shared" si="78"/>
        <v xml:space="preserve"> </v>
      </c>
      <c r="CH58" s="65">
        <f t="shared" si="79"/>
        <v>0</v>
      </c>
      <c r="CI58" s="82" t="str">
        <f t="shared" si="80"/>
        <v xml:space="preserve"> </v>
      </c>
      <c r="CJ58" s="117"/>
      <c r="CK58" s="207">
        <v>12</v>
      </c>
      <c r="CL58" s="226"/>
      <c r="CM58" s="61" t="str">
        <f>IF(CO58=0," ",VLOOKUP(CO58,PROTOKOL!$A:$F,6))</f>
        <v xml:space="preserve"> </v>
      </c>
      <c r="CN58" s="62"/>
      <c r="CO58" s="62"/>
      <c r="CP58" s="62"/>
      <c r="CQ58" s="63" t="str">
        <f>IF(CO58=0," ",(VLOOKUP(CO58,PROTOKOL!$A$1:$E$28,2))*CP58)</f>
        <v xml:space="preserve"> </v>
      </c>
      <c r="CR58" s="64" t="str">
        <f t="shared" si="28"/>
        <v xml:space="preserve"> </v>
      </c>
      <c r="CS58" s="65" t="str">
        <f>IF(CO58=0," ",VLOOKUP(CO58,PROTOKOL!$A:$E,5,))</f>
        <v xml:space="preserve"> </v>
      </c>
      <c r="CT58" s="65"/>
      <c r="CU58" s="82" t="str">
        <f t="shared" si="82"/>
        <v xml:space="preserve"> </v>
      </c>
      <c r="CV58" s="61" t="str">
        <f>IF(CX58=0," ",VLOOKUP(CX58,PROTOKOL!$A:$F,6))</f>
        <v xml:space="preserve"> </v>
      </c>
      <c r="CW58" s="66"/>
      <c r="CX58" s="66"/>
      <c r="CY58" s="62"/>
      <c r="CZ58" s="63" t="str">
        <f>IF(CX58=0," ",(VLOOKUP(CX58,PROTOKOL!$A$1:$E$28,2))*CY58)</f>
        <v xml:space="preserve"> </v>
      </c>
      <c r="DA58" s="64" t="str">
        <f t="shared" si="29"/>
        <v xml:space="preserve"> </v>
      </c>
      <c r="DB58" s="65" t="str">
        <f>IF(CX58=0," ",VLOOKUP(CX58,PROTOKOL!$A:$E,5,))</f>
        <v xml:space="preserve"> </v>
      </c>
      <c r="DC58" s="82" t="str">
        <f t="shared" si="83"/>
        <v xml:space="preserve"> </v>
      </c>
      <c r="DD58" s="65">
        <f t="shared" si="84"/>
        <v>0</v>
      </c>
      <c r="DE58" s="82" t="str">
        <f t="shared" si="85"/>
        <v xml:space="preserve"> </v>
      </c>
      <c r="DF58" s="117"/>
      <c r="DG58" s="207">
        <v>12</v>
      </c>
      <c r="DH58" s="226"/>
      <c r="DI58" s="61" t="str">
        <f>IF(DK58=0," ",VLOOKUP(DK58,PROTOKOL!$A:$F,6))</f>
        <v xml:space="preserve"> </v>
      </c>
      <c r="DJ58" s="62"/>
      <c r="DK58" s="62"/>
      <c r="DL58" s="62"/>
      <c r="DM58" s="63" t="str">
        <f>IF(DK58=0," ",(VLOOKUP(DK58,PROTOKOL!$A$1:$E$28,2))*DL58)</f>
        <v xml:space="preserve"> </v>
      </c>
      <c r="DN58" s="64" t="str">
        <f t="shared" si="30"/>
        <v xml:space="preserve"> </v>
      </c>
      <c r="DO58" s="65" t="str">
        <f>IF(DK58=0," ",VLOOKUP(DK58,PROTOKOL!$A:$E,5,))</f>
        <v xml:space="preserve"> </v>
      </c>
      <c r="DP58" s="65"/>
      <c r="DQ58" s="82" t="str">
        <f t="shared" si="87"/>
        <v xml:space="preserve"> </v>
      </c>
      <c r="DR58" s="61" t="str">
        <f>IF(DT58=0," ",VLOOKUP(DT58,PROTOKOL!$A:$F,6))</f>
        <v xml:space="preserve"> </v>
      </c>
      <c r="DS58" s="66"/>
      <c r="DT58" s="66"/>
      <c r="DU58" s="62"/>
      <c r="DV58" s="63" t="str">
        <f>IF(DT58=0," ",(VLOOKUP(DT58,PROTOKOL!$A$1:$E$28,2))*DU58)</f>
        <v xml:space="preserve"> </v>
      </c>
      <c r="DW58" s="64" t="str">
        <f t="shared" si="31"/>
        <v xml:space="preserve"> </v>
      </c>
      <c r="DX58" s="65" t="str">
        <f>IF(DT58=0," ",VLOOKUP(DT58,PROTOKOL!$A:$E,5,))</f>
        <v xml:space="preserve"> </v>
      </c>
      <c r="DY58" s="82" t="str">
        <f t="shared" si="88"/>
        <v xml:space="preserve"> </v>
      </c>
      <c r="DZ58" s="65">
        <f t="shared" si="89"/>
        <v>0</v>
      </c>
      <c r="EA58" s="82" t="str">
        <f t="shared" si="90"/>
        <v xml:space="preserve"> </v>
      </c>
      <c r="EB58" s="117"/>
      <c r="EC58" s="207">
        <v>12</v>
      </c>
      <c r="ED58" s="226"/>
      <c r="EE58" s="61" t="str">
        <f>IF(EG58=0," ",VLOOKUP(EG58,PROTOKOL!$A:$F,6))</f>
        <v xml:space="preserve"> </v>
      </c>
      <c r="EF58" s="62"/>
      <c r="EG58" s="62"/>
      <c r="EH58" s="62"/>
      <c r="EI58" s="63" t="str">
        <f>IF(EG58=0," ",(VLOOKUP(EG58,PROTOKOL!$A$1:$E$28,2))*EH58)</f>
        <v xml:space="preserve"> </v>
      </c>
      <c r="EJ58" s="64" t="str">
        <f t="shared" si="32"/>
        <v xml:space="preserve"> </v>
      </c>
      <c r="EK58" s="65" t="str">
        <f>IF(EG58=0," ",VLOOKUP(EG58,PROTOKOL!$A:$E,5,))</f>
        <v xml:space="preserve"> </v>
      </c>
      <c r="EL58" s="65"/>
      <c r="EM58" s="82" t="str">
        <f t="shared" si="92"/>
        <v xml:space="preserve"> </v>
      </c>
      <c r="EN58" s="61" t="str">
        <f>IF(EP58=0," ",VLOOKUP(EP58,PROTOKOL!$A:$F,6))</f>
        <v xml:space="preserve"> </v>
      </c>
      <c r="EO58" s="66"/>
      <c r="EP58" s="66"/>
      <c r="EQ58" s="62"/>
      <c r="ER58" s="63" t="str">
        <f>IF(EP58=0," ",(VLOOKUP(EP58,PROTOKOL!$A$1:$E$28,2))*EQ58)</f>
        <v xml:space="preserve"> </v>
      </c>
      <c r="ES58" s="64" t="str">
        <f t="shared" si="33"/>
        <v xml:space="preserve"> </v>
      </c>
      <c r="ET58" s="65" t="str">
        <f>IF(EP58=0," ",VLOOKUP(EP58,PROTOKOL!$A:$E,5,))</f>
        <v xml:space="preserve"> </v>
      </c>
      <c r="EU58" s="82" t="str">
        <f t="shared" si="93"/>
        <v xml:space="preserve"> </v>
      </c>
      <c r="EV58" s="65">
        <f t="shared" si="94"/>
        <v>0</v>
      </c>
      <c r="EW58" s="82" t="str">
        <f t="shared" si="95"/>
        <v xml:space="preserve"> </v>
      </c>
      <c r="EX58" s="117"/>
      <c r="EY58" s="207">
        <v>12</v>
      </c>
      <c r="EZ58" s="226"/>
      <c r="FA58" s="61" t="str">
        <f>IF(FC58=0," ",VLOOKUP(FC58,PROTOKOL!$A:$F,6))</f>
        <v xml:space="preserve"> </v>
      </c>
      <c r="FB58" s="62"/>
      <c r="FC58" s="62"/>
      <c r="FD58" s="62"/>
      <c r="FE58" s="63" t="str">
        <f>IF(FC58=0," ",(VLOOKUP(FC58,PROTOKOL!$A$1:$E$28,2))*FD58)</f>
        <v xml:space="preserve"> </v>
      </c>
      <c r="FF58" s="64" t="str">
        <f t="shared" si="34"/>
        <v xml:space="preserve"> </v>
      </c>
      <c r="FG58" s="65" t="str">
        <f>IF(FC58=0," ",VLOOKUP(FC58,PROTOKOL!$A:$E,5,))</f>
        <v xml:space="preserve"> </v>
      </c>
      <c r="FH58" s="65"/>
      <c r="FI58" s="82" t="str">
        <f t="shared" si="97"/>
        <v xml:space="preserve"> </v>
      </c>
      <c r="FJ58" s="61" t="str">
        <f>IF(FL58=0," ",VLOOKUP(FL58,PROTOKOL!$A:$F,6))</f>
        <v xml:space="preserve"> </v>
      </c>
      <c r="FK58" s="66"/>
      <c r="FL58" s="66"/>
      <c r="FM58" s="62"/>
      <c r="FN58" s="63" t="str">
        <f>IF(FL58=0," ",(VLOOKUP(FL58,PROTOKOL!$A$1:$E$28,2))*FM58)</f>
        <v xml:space="preserve"> </v>
      </c>
      <c r="FO58" s="64" t="str">
        <f t="shared" si="35"/>
        <v xml:space="preserve"> </v>
      </c>
      <c r="FP58" s="65" t="str">
        <f>IF(FL58=0," ",VLOOKUP(FL58,PROTOKOL!$A:$E,5,))</f>
        <v xml:space="preserve"> </v>
      </c>
      <c r="FQ58" s="82" t="str">
        <f t="shared" si="98"/>
        <v xml:space="preserve"> </v>
      </c>
      <c r="FR58" s="65">
        <f t="shared" si="99"/>
        <v>0</v>
      </c>
      <c r="FS58" s="82" t="str">
        <f t="shared" si="100"/>
        <v xml:space="preserve"> </v>
      </c>
      <c r="FT58" s="117"/>
      <c r="FU58" s="207">
        <v>12</v>
      </c>
      <c r="FV58" s="226"/>
      <c r="FW58" s="61" t="str">
        <f>IF(FY58=0," ",VLOOKUP(FY58,PROTOKOL!$A:$F,6))</f>
        <v xml:space="preserve"> </v>
      </c>
      <c r="FX58" s="62"/>
      <c r="FY58" s="62"/>
      <c r="FZ58" s="62"/>
      <c r="GA58" s="63" t="str">
        <f>IF(FY58=0," ",(VLOOKUP(FY58,PROTOKOL!$A$1:$E$28,2))*FZ58)</f>
        <v xml:space="preserve"> </v>
      </c>
      <c r="GB58" s="64" t="str">
        <f t="shared" si="36"/>
        <v xml:space="preserve"> </v>
      </c>
      <c r="GC58" s="65" t="str">
        <f>IF(FY58=0," ",VLOOKUP(FY58,PROTOKOL!$A:$E,5,))</f>
        <v xml:space="preserve"> </v>
      </c>
      <c r="GD58" s="65"/>
      <c r="GE58" s="82" t="str">
        <f t="shared" si="102"/>
        <v xml:space="preserve"> </v>
      </c>
      <c r="GF58" s="61" t="str">
        <f>IF(GH58=0," ",VLOOKUP(GH58,PROTOKOL!$A:$F,6))</f>
        <v xml:space="preserve"> </v>
      </c>
      <c r="GG58" s="66"/>
      <c r="GH58" s="66"/>
      <c r="GI58" s="62"/>
      <c r="GJ58" s="63" t="str">
        <f>IF(GH58=0," ",(VLOOKUP(GH58,PROTOKOL!$A$1:$E$28,2))*GI58)</f>
        <v xml:space="preserve"> </v>
      </c>
      <c r="GK58" s="64" t="str">
        <f t="shared" si="37"/>
        <v xml:space="preserve"> </v>
      </c>
      <c r="GL58" s="65" t="str">
        <f>IF(GH58=0," ",VLOOKUP(GH58,PROTOKOL!$A:$E,5,))</f>
        <v xml:space="preserve"> </v>
      </c>
      <c r="GM58" s="82" t="str">
        <f t="shared" si="103"/>
        <v xml:space="preserve"> </v>
      </c>
      <c r="GN58" s="65">
        <f t="shared" si="104"/>
        <v>0</v>
      </c>
      <c r="GO58" s="82" t="str">
        <f t="shared" si="105"/>
        <v xml:space="preserve"> </v>
      </c>
      <c r="GP58" s="117"/>
      <c r="GQ58" s="207">
        <v>12</v>
      </c>
      <c r="GR58" s="226"/>
      <c r="GS58" s="61" t="str">
        <f>IF(GU58=0," ",VLOOKUP(GU58,PROTOKOL!$A:$F,6))</f>
        <v xml:space="preserve"> </v>
      </c>
      <c r="GT58" s="62"/>
      <c r="GU58" s="62"/>
      <c r="GV58" s="62"/>
      <c r="GW58" s="63" t="str">
        <f>IF(GU58=0," ",(VLOOKUP(GU58,PROTOKOL!$A$1:$E$28,2))*GV58)</f>
        <v xml:space="preserve"> </v>
      </c>
      <c r="GX58" s="64" t="str">
        <f t="shared" si="38"/>
        <v xml:space="preserve"> </v>
      </c>
      <c r="GY58" s="65" t="str">
        <f>IF(GU58=0," ",VLOOKUP(GU58,PROTOKOL!$A:$E,5,))</f>
        <v xml:space="preserve"> </v>
      </c>
      <c r="GZ58" s="65"/>
      <c r="HA58" s="82" t="str">
        <f t="shared" si="107"/>
        <v xml:space="preserve"> </v>
      </c>
      <c r="HB58" s="61" t="str">
        <f>IF(HD58=0," ",VLOOKUP(HD58,PROTOKOL!$A:$F,6))</f>
        <v xml:space="preserve"> </v>
      </c>
      <c r="HC58" s="66"/>
      <c r="HD58" s="66"/>
      <c r="HE58" s="62"/>
      <c r="HF58" s="63" t="str">
        <f>IF(HD58=0," ",(VLOOKUP(HD58,PROTOKOL!$A$1:$E$28,2))*HE58)</f>
        <v xml:space="preserve"> </v>
      </c>
      <c r="HG58" s="64" t="str">
        <f t="shared" si="39"/>
        <v xml:space="preserve"> </v>
      </c>
      <c r="HH58" s="65" t="str">
        <f>IF(HD58=0," ",VLOOKUP(HD58,PROTOKOL!$A:$E,5,))</f>
        <v xml:space="preserve"> </v>
      </c>
      <c r="HI58" s="82" t="str">
        <f t="shared" si="108"/>
        <v xml:space="preserve"> </v>
      </c>
      <c r="HJ58" s="65">
        <f t="shared" si="109"/>
        <v>0</v>
      </c>
      <c r="HK58" s="82" t="str">
        <f t="shared" si="110"/>
        <v xml:space="preserve"> </v>
      </c>
      <c r="HL58" s="117"/>
      <c r="HM58" s="207">
        <v>12</v>
      </c>
      <c r="HN58" s="226"/>
      <c r="HO58" s="61" t="str">
        <f>IF(HQ58=0," ",VLOOKUP(HQ58,PROTOKOL!$A:$F,6))</f>
        <v xml:space="preserve"> </v>
      </c>
      <c r="HP58" s="62"/>
      <c r="HQ58" s="62"/>
      <c r="HR58" s="62"/>
      <c r="HS58" s="63" t="str">
        <f>IF(HQ58=0," ",(VLOOKUP(HQ58,PROTOKOL!$A$1:$E$28,2))*HR58)</f>
        <v xml:space="preserve"> </v>
      </c>
      <c r="HT58" s="64" t="str">
        <f t="shared" si="40"/>
        <v xml:space="preserve"> </v>
      </c>
      <c r="HU58" s="65" t="str">
        <f>IF(HQ58=0," ",VLOOKUP(HQ58,PROTOKOL!$A:$E,5,))</f>
        <v xml:space="preserve"> </v>
      </c>
      <c r="HV58" s="65"/>
      <c r="HW58" s="82" t="str">
        <f t="shared" si="112"/>
        <v xml:space="preserve"> </v>
      </c>
      <c r="HX58" s="61" t="str">
        <f>IF(HZ58=0," ",VLOOKUP(HZ58,PROTOKOL!$A:$F,6))</f>
        <v xml:space="preserve"> </v>
      </c>
      <c r="HY58" s="66"/>
      <c r="HZ58" s="66"/>
      <c r="IA58" s="62"/>
      <c r="IB58" s="63" t="str">
        <f>IF(HZ58=0," ",(VLOOKUP(HZ58,PROTOKOL!$A$1:$E$28,2))*IA58)</f>
        <v xml:space="preserve"> </v>
      </c>
      <c r="IC58" s="64" t="str">
        <f t="shared" si="41"/>
        <v xml:space="preserve"> </v>
      </c>
      <c r="ID58" s="65" t="str">
        <f>IF(HZ58=0," ",VLOOKUP(HZ58,PROTOKOL!$A:$E,5,))</f>
        <v xml:space="preserve"> </v>
      </c>
      <c r="IE58" s="82" t="str">
        <f t="shared" si="113"/>
        <v xml:space="preserve"> </v>
      </c>
      <c r="IF58" s="65">
        <f t="shared" si="114"/>
        <v>0</v>
      </c>
      <c r="IG58" s="82" t="str">
        <f t="shared" si="115"/>
        <v xml:space="preserve"> </v>
      </c>
      <c r="IH58" s="117"/>
      <c r="II58" s="207">
        <v>12</v>
      </c>
      <c r="IJ58" s="226"/>
      <c r="IK58" s="61" t="str">
        <f>IF(IM58=0," ",VLOOKUP(IM58,PROTOKOL!$A:$F,6))</f>
        <v xml:space="preserve"> </v>
      </c>
      <c r="IL58" s="62"/>
      <c r="IM58" s="62"/>
      <c r="IN58" s="62"/>
      <c r="IO58" s="63" t="str">
        <f>IF(IM58=0," ",(VLOOKUP(IM58,PROTOKOL!$A$1:$E$28,2))*IN58)</f>
        <v xml:space="preserve"> </v>
      </c>
      <c r="IP58" s="64" t="str">
        <f t="shared" si="42"/>
        <v xml:space="preserve"> </v>
      </c>
      <c r="IQ58" s="65" t="str">
        <f>IF(IM58=0," ",VLOOKUP(IM58,PROTOKOL!$A:$E,5,))</f>
        <v xml:space="preserve"> </v>
      </c>
      <c r="IR58" s="65"/>
      <c r="IS58" s="82" t="str">
        <f t="shared" si="117"/>
        <v xml:space="preserve"> </v>
      </c>
      <c r="IT58" s="61" t="str">
        <f>IF(IV58=0," ",VLOOKUP(IV58,PROTOKOL!$A:$F,6))</f>
        <v xml:space="preserve"> </v>
      </c>
      <c r="IU58" s="66"/>
      <c r="IV58" s="66"/>
      <c r="IW58" s="62"/>
      <c r="IX58" s="63" t="str">
        <f>IF(IV58=0," ",(VLOOKUP(IV58,PROTOKOL!$A$1:$E$28,2))*IW58)</f>
        <v xml:space="preserve"> </v>
      </c>
      <c r="IY58" s="64" t="str">
        <f t="shared" si="43"/>
        <v xml:space="preserve"> </v>
      </c>
      <c r="IZ58" s="65" t="str">
        <f>IF(IV58=0," ",VLOOKUP(IV58,PROTOKOL!$A:$E,5,))</f>
        <v xml:space="preserve"> </v>
      </c>
      <c r="JA58" s="82" t="str">
        <f t="shared" si="118"/>
        <v xml:space="preserve"> </v>
      </c>
      <c r="JB58" s="65">
        <f t="shared" si="119"/>
        <v>0</v>
      </c>
      <c r="JC58" s="82" t="str">
        <f t="shared" si="120"/>
        <v xml:space="preserve"> </v>
      </c>
      <c r="JD58" s="117"/>
      <c r="JE58" s="207">
        <v>12</v>
      </c>
      <c r="JF58" s="226"/>
      <c r="JG58" s="61" t="str">
        <f>IF(JI58=0," ",VLOOKUP(JI58,PROTOKOL!$A:$F,6))</f>
        <v xml:space="preserve"> </v>
      </c>
      <c r="JH58" s="62"/>
      <c r="JI58" s="62"/>
      <c r="JJ58" s="62"/>
      <c r="JK58" s="63" t="str">
        <f>IF(JI58=0," ",(VLOOKUP(JI58,PROTOKOL!$A$1:$E$28,2))*JJ58)</f>
        <v xml:space="preserve"> </v>
      </c>
      <c r="JL58" s="64" t="str">
        <f t="shared" si="44"/>
        <v xml:space="preserve"> </v>
      </c>
      <c r="JM58" s="65" t="str">
        <f>IF(JI58=0," ",VLOOKUP(JI58,PROTOKOL!$A:$E,5,))</f>
        <v xml:space="preserve"> </v>
      </c>
      <c r="JN58" s="65"/>
      <c r="JO58" s="82" t="str">
        <f t="shared" si="122"/>
        <v xml:space="preserve"> </v>
      </c>
      <c r="JP58" s="61" t="str">
        <f>IF(JR58=0," ",VLOOKUP(JR58,PROTOKOL!$A:$F,6))</f>
        <v xml:space="preserve"> </v>
      </c>
      <c r="JQ58" s="66"/>
      <c r="JR58" s="66"/>
      <c r="JS58" s="62"/>
      <c r="JT58" s="63" t="str">
        <f>IF(JR58=0," ",(VLOOKUP(JR58,PROTOKOL!$A$1:$E$28,2))*JS58)</f>
        <v xml:space="preserve"> </v>
      </c>
      <c r="JU58" s="64" t="str">
        <f t="shared" si="45"/>
        <v xml:space="preserve"> </v>
      </c>
      <c r="JV58" s="65" t="str">
        <f>IF(JR58=0," ",VLOOKUP(JR58,PROTOKOL!$A:$E,5,))</f>
        <v xml:space="preserve"> </v>
      </c>
      <c r="JW58" s="82" t="str">
        <f t="shared" si="123"/>
        <v xml:space="preserve"> </v>
      </c>
      <c r="JX58" s="65">
        <f t="shared" si="124"/>
        <v>0</v>
      </c>
      <c r="JY58" s="82" t="str">
        <f t="shared" si="125"/>
        <v xml:space="preserve"> </v>
      </c>
      <c r="JZ58" s="117"/>
      <c r="KA58" s="207">
        <v>12</v>
      </c>
      <c r="KB58" s="226"/>
      <c r="KC58" s="61" t="str">
        <f>IF(KE58=0," ",VLOOKUP(KE58,PROTOKOL!$A:$F,6))</f>
        <v xml:space="preserve"> </v>
      </c>
      <c r="KD58" s="62"/>
      <c r="KE58" s="62"/>
      <c r="KF58" s="62"/>
      <c r="KG58" s="63" t="str">
        <f>IF(KE58=0," ",(VLOOKUP(KE58,PROTOKOL!$A$1:$E$28,2))*KF58)</f>
        <v xml:space="preserve"> </v>
      </c>
      <c r="KH58" s="64" t="str">
        <f t="shared" si="46"/>
        <v xml:space="preserve"> </v>
      </c>
      <c r="KI58" s="65" t="str">
        <f>IF(KE58=0," ",VLOOKUP(KE58,PROTOKOL!$A:$E,5,))</f>
        <v xml:space="preserve"> </v>
      </c>
      <c r="KJ58" s="65"/>
      <c r="KK58" s="82" t="str">
        <f t="shared" si="127"/>
        <v xml:space="preserve"> </v>
      </c>
      <c r="KL58" s="61" t="str">
        <f>IF(KN58=0," ",VLOOKUP(KN58,PROTOKOL!$A:$F,6))</f>
        <v xml:space="preserve"> </v>
      </c>
      <c r="KM58" s="66"/>
      <c r="KN58" s="66"/>
      <c r="KO58" s="62"/>
      <c r="KP58" s="63" t="str">
        <f>IF(KN58=0," ",(VLOOKUP(KN58,PROTOKOL!$A$1:$E$28,2))*KO58)</f>
        <v xml:space="preserve"> </v>
      </c>
      <c r="KQ58" s="64" t="str">
        <f t="shared" si="47"/>
        <v xml:space="preserve"> </v>
      </c>
      <c r="KR58" s="65" t="str">
        <f>IF(KN58=0," ",VLOOKUP(KN58,PROTOKOL!$A:$E,5,))</f>
        <v xml:space="preserve"> </v>
      </c>
      <c r="KS58" s="82" t="str">
        <f t="shared" si="128"/>
        <v xml:space="preserve"> </v>
      </c>
      <c r="KT58" s="65">
        <f t="shared" si="129"/>
        <v>0</v>
      </c>
      <c r="KU58" s="82" t="str">
        <f t="shared" si="130"/>
        <v xml:space="preserve"> </v>
      </c>
      <c r="KV58" s="117"/>
      <c r="KW58" s="207">
        <v>12</v>
      </c>
      <c r="KX58" s="226"/>
      <c r="KY58" s="61" t="str">
        <f>IF(LA58=0," ",VLOOKUP(LA58,PROTOKOL!$A:$F,6))</f>
        <v xml:space="preserve"> </v>
      </c>
      <c r="KZ58" s="62"/>
      <c r="LA58" s="62"/>
      <c r="LB58" s="62"/>
      <c r="LC58" s="63" t="str">
        <f>IF(LA58=0," ",(VLOOKUP(LA58,PROTOKOL!$A$1:$E$28,2))*LB58)</f>
        <v xml:space="preserve"> </v>
      </c>
      <c r="LD58" s="64" t="str">
        <f t="shared" si="48"/>
        <v xml:space="preserve"> </v>
      </c>
      <c r="LE58" s="65" t="str">
        <f>IF(LA58=0," ",VLOOKUP(LA58,PROTOKOL!$A:$E,5,))</f>
        <v xml:space="preserve"> </v>
      </c>
      <c r="LF58" s="65"/>
      <c r="LG58" s="82" t="str">
        <f t="shared" si="132"/>
        <v xml:space="preserve"> </v>
      </c>
      <c r="LH58" s="61" t="str">
        <f>IF(LJ58=0," ",VLOOKUP(LJ58,PROTOKOL!$A:$F,6))</f>
        <v xml:space="preserve"> </v>
      </c>
      <c r="LI58" s="66"/>
      <c r="LJ58" s="66"/>
      <c r="LK58" s="62"/>
      <c r="LL58" s="63" t="str">
        <f>IF(LJ58=0," ",(VLOOKUP(LJ58,PROTOKOL!$A$1:$E$28,2))*LK58)</f>
        <v xml:space="preserve"> </v>
      </c>
      <c r="LM58" s="64" t="str">
        <f t="shared" si="49"/>
        <v xml:space="preserve"> </v>
      </c>
      <c r="LN58" s="65" t="str">
        <f>IF(LJ58=0," ",VLOOKUP(LJ58,PROTOKOL!$A:$E,5,))</f>
        <v xml:space="preserve"> </v>
      </c>
      <c r="LO58" s="82" t="str">
        <f t="shared" si="133"/>
        <v xml:space="preserve"> </v>
      </c>
      <c r="LP58" s="65">
        <f t="shared" si="134"/>
        <v>0</v>
      </c>
      <c r="LQ58" s="82" t="str">
        <f t="shared" si="135"/>
        <v xml:space="preserve"> </v>
      </c>
      <c r="LR58" s="117"/>
      <c r="LS58" s="207">
        <v>12</v>
      </c>
      <c r="LT58" s="226"/>
      <c r="LU58" s="61" t="str">
        <f>IF(LW58=0," ",VLOOKUP(LW58,PROTOKOL!$A:$F,6))</f>
        <v xml:space="preserve"> </v>
      </c>
      <c r="LV58" s="62"/>
      <c r="LW58" s="62"/>
      <c r="LX58" s="62"/>
      <c r="LY58" s="63" t="str">
        <f>IF(LW58=0," ",(VLOOKUP(LW58,PROTOKOL!$A$1:$E$28,2))*LX58)</f>
        <v xml:space="preserve"> </v>
      </c>
      <c r="LZ58" s="64" t="str">
        <f t="shared" si="50"/>
        <v xml:space="preserve"> </v>
      </c>
      <c r="MA58" s="65" t="str">
        <f>IF(LW58=0," ",VLOOKUP(LW58,PROTOKOL!$A:$E,5,))</f>
        <v xml:space="preserve"> </v>
      </c>
      <c r="MB58" s="65"/>
      <c r="MC58" s="82" t="str">
        <f t="shared" si="137"/>
        <v xml:space="preserve"> </v>
      </c>
      <c r="MD58" s="61" t="str">
        <f>IF(MF58=0," ",VLOOKUP(MF58,PROTOKOL!$A:$F,6))</f>
        <v xml:space="preserve"> </v>
      </c>
      <c r="ME58" s="66"/>
      <c r="MF58" s="66"/>
      <c r="MG58" s="62"/>
      <c r="MH58" s="63" t="str">
        <f>IF(MF58=0," ",(VLOOKUP(MF58,PROTOKOL!$A$1:$E$28,2))*MG58)</f>
        <v xml:space="preserve"> </v>
      </c>
      <c r="MI58" s="64" t="str">
        <f t="shared" si="51"/>
        <v xml:space="preserve"> </v>
      </c>
      <c r="MJ58" s="65" t="str">
        <f>IF(MF58=0," ",VLOOKUP(MF58,PROTOKOL!$A:$E,5,))</f>
        <v xml:space="preserve"> </v>
      </c>
      <c r="MK58" s="82" t="str">
        <f t="shared" si="138"/>
        <v xml:space="preserve"> </v>
      </c>
      <c r="ML58" s="65">
        <f t="shared" si="139"/>
        <v>0</v>
      </c>
      <c r="MM58" s="82" t="str">
        <f t="shared" si="140"/>
        <v xml:space="preserve"> </v>
      </c>
      <c r="MN58" s="117"/>
      <c r="MO58" s="207">
        <v>12</v>
      </c>
      <c r="MP58" s="226"/>
      <c r="MQ58" s="61" t="str">
        <f>IF(MS58=0," ",VLOOKUP(MS58,PROTOKOL!$A:$F,6))</f>
        <v xml:space="preserve"> </v>
      </c>
      <c r="MR58" s="62"/>
      <c r="MS58" s="62"/>
      <c r="MT58" s="62"/>
      <c r="MU58" s="63" t="str">
        <f>IF(MS58=0," ",(VLOOKUP(MS58,PROTOKOL!$A$1:$E$28,2))*MT58)</f>
        <v xml:space="preserve"> </v>
      </c>
      <c r="MV58" s="64" t="str">
        <f t="shared" si="52"/>
        <v xml:space="preserve"> </v>
      </c>
      <c r="MW58" s="65" t="str">
        <f>IF(MS58=0," ",VLOOKUP(MS58,PROTOKOL!$A:$E,5,))</f>
        <v xml:space="preserve"> </v>
      </c>
      <c r="MX58" s="65"/>
      <c r="MY58" s="82" t="str">
        <f t="shared" si="142"/>
        <v xml:space="preserve"> </v>
      </c>
      <c r="MZ58" s="61" t="str">
        <f>IF(NB58=0," ",VLOOKUP(NB58,PROTOKOL!$A:$F,6))</f>
        <v xml:space="preserve"> </v>
      </c>
      <c r="NA58" s="66"/>
      <c r="NB58" s="66"/>
      <c r="NC58" s="62"/>
      <c r="ND58" s="63" t="str">
        <f>IF(NB58=0," ",(VLOOKUP(NB58,PROTOKOL!$A$1:$E$28,2))*NC58)</f>
        <v xml:space="preserve"> </v>
      </c>
      <c r="NE58" s="64" t="str">
        <f t="shared" si="53"/>
        <v xml:space="preserve"> </v>
      </c>
      <c r="NF58" s="65" t="str">
        <f>IF(NB58=0," ",VLOOKUP(NB58,PROTOKOL!$A:$E,5,))</f>
        <v xml:space="preserve"> </v>
      </c>
      <c r="NG58" s="82" t="str">
        <f t="shared" si="143"/>
        <v xml:space="preserve"> </v>
      </c>
      <c r="NH58" s="65">
        <f t="shared" si="144"/>
        <v>0</v>
      </c>
      <c r="NI58" s="82" t="str">
        <f t="shared" si="145"/>
        <v xml:space="preserve"> </v>
      </c>
      <c r="NJ58" s="117"/>
      <c r="NK58" s="207">
        <v>12</v>
      </c>
      <c r="NL58" s="226"/>
      <c r="NM58" s="61" t="str">
        <f>IF(NO58=0," ",VLOOKUP(NO58,PROTOKOL!$A:$F,6))</f>
        <v xml:space="preserve"> </v>
      </c>
      <c r="NN58" s="62"/>
      <c r="NO58" s="62"/>
      <c r="NP58" s="62"/>
      <c r="NQ58" s="63" t="str">
        <f>IF(NO58=0," ",(VLOOKUP(NO58,PROTOKOL!$A$1:$E$28,2))*NP58)</f>
        <v xml:space="preserve"> </v>
      </c>
      <c r="NR58" s="64" t="str">
        <f t="shared" si="54"/>
        <v xml:space="preserve"> </v>
      </c>
      <c r="NS58" s="65" t="str">
        <f>IF(NO58=0," ",VLOOKUP(NO58,PROTOKOL!$A:$E,5,))</f>
        <v xml:space="preserve"> </v>
      </c>
      <c r="NT58" s="65"/>
      <c r="NU58" s="82" t="str">
        <f t="shared" si="147"/>
        <v xml:space="preserve"> </v>
      </c>
      <c r="NV58" s="61" t="str">
        <f>IF(NX58=0," ",VLOOKUP(NX58,PROTOKOL!$A:$F,6))</f>
        <v xml:space="preserve"> </v>
      </c>
      <c r="NW58" s="66"/>
      <c r="NX58" s="66"/>
      <c r="NY58" s="62"/>
      <c r="NZ58" s="63" t="str">
        <f>IF(NX58=0," ",(VLOOKUP(NX58,PROTOKOL!$A$1:$E$28,2))*NY58)</f>
        <v xml:space="preserve"> </v>
      </c>
      <c r="OA58" s="64" t="str">
        <f t="shared" si="55"/>
        <v xml:space="preserve"> </v>
      </c>
      <c r="OB58" s="65" t="str">
        <f>IF(NX58=0," ",VLOOKUP(NX58,PROTOKOL!$A:$E,5,))</f>
        <v xml:space="preserve"> </v>
      </c>
      <c r="OC58" s="82" t="str">
        <f t="shared" si="148"/>
        <v xml:space="preserve"> </v>
      </c>
      <c r="OD58" s="65">
        <f t="shared" si="149"/>
        <v>0</v>
      </c>
      <c r="OE58" s="82" t="str">
        <f t="shared" si="150"/>
        <v xml:space="preserve"> </v>
      </c>
      <c r="OF58" s="117"/>
      <c r="OG58" s="207">
        <v>12</v>
      </c>
      <c r="OH58" s="226"/>
      <c r="OI58" s="61" t="str">
        <f>IF(OK58=0," ",VLOOKUP(OK58,PROTOKOL!$A:$F,6))</f>
        <v xml:space="preserve"> </v>
      </c>
      <c r="OJ58" s="62"/>
      <c r="OK58" s="62"/>
      <c r="OL58" s="62"/>
      <c r="OM58" s="63" t="str">
        <f>IF(OK58=0," ",(VLOOKUP(OK58,PROTOKOL!$A$1:$E$28,2))*OL58)</f>
        <v xml:space="preserve"> </v>
      </c>
      <c r="ON58" s="64" t="str">
        <f t="shared" si="56"/>
        <v xml:space="preserve"> </v>
      </c>
      <c r="OO58" s="65" t="str">
        <f>IF(OK58=0," ",VLOOKUP(OK58,PROTOKOL!$A:$E,5,))</f>
        <v xml:space="preserve"> </v>
      </c>
      <c r="OP58" s="65"/>
      <c r="OQ58" s="82" t="str">
        <f t="shared" si="152"/>
        <v xml:space="preserve"> </v>
      </c>
      <c r="OR58" s="61" t="str">
        <f>IF(OT58=0," ",VLOOKUP(OT58,PROTOKOL!$A:$F,6))</f>
        <v xml:space="preserve"> </v>
      </c>
      <c r="OS58" s="66"/>
      <c r="OT58" s="66"/>
      <c r="OU58" s="62"/>
      <c r="OV58" s="63" t="str">
        <f>IF(OT58=0," ",(VLOOKUP(OT58,PROTOKOL!$A$1:$E$28,2))*OU58)</f>
        <v xml:space="preserve"> </v>
      </c>
      <c r="OW58" s="64" t="str">
        <f t="shared" si="57"/>
        <v xml:space="preserve"> </v>
      </c>
      <c r="OX58" s="65" t="str">
        <f>IF(OT58=0," ",VLOOKUP(OT58,PROTOKOL!$A:$E,5,))</f>
        <v xml:space="preserve"> </v>
      </c>
      <c r="OY58" s="82" t="str">
        <f t="shared" si="153"/>
        <v xml:space="preserve"> </v>
      </c>
      <c r="OZ58" s="65">
        <f t="shared" si="154"/>
        <v>0</v>
      </c>
      <c r="PA58" s="82" t="str">
        <f t="shared" si="155"/>
        <v xml:space="preserve"> </v>
      </c>
      <c r="PB58" s="117"/>
      <c r="PC58" s="207">
        <v>12</v>
      </c>
      <c r="PD58" s="226"/>
      <c r="PE58" s="61" t="str">
        <f>IF(PG58=0," ",VLOOKUP(PG58,PROTOKOL!$A:$F,6))</f>
        <v xml:space="preserve"> </v>
      </c>
      <c r="PF58" s="62"/>
      <c r="PG58" s="62"/>
      <c r="PH58" s="62"/>
      <c r="PI58" s="63" t="str">
        <f>IF(PG58=0," ",(VLOOKUP(PG58,PROTOKOL!$A$1:$E$28,2))*PH58)</f>
        <v xml:space="preserve"> </v>
      </c>
      <c r="PJ58" s="64" t="str">
        <f t="shared" si="58"/>
        <v xml:space="preserve"> </v>
      </c>
      <c r="PK58" s="65" t="str">
        <f>IF(PG58=0," ",VLOOKUP(PG58,PROTOKOL!$A:$E,5,))</f>
        <v xml:space="preserve"> </v>
      </c>
      <c r="PL58" s="65"/>
      <c r="PM58" s="82" t="str">
        <f t="shared" si="157"/>
        <v xml:space="preserve"> </v>
      </c>
      <c r="PN58" s="61" t="str">
        <f>IF(PP58=0," ",VLOOKUP(PP58,PROTOKOL!$A:$F,6))</f>
        <v xml:space="preserve"> </v>
      </c>
      <c r="PO58" s="66"/>
      <c r="PP58" s="66"/>
      <c r="PQ58" s="62"/>
      <c r="PR58" s="63" t="str">
        <f>IF(PP58=0," ",(VLOOKUP(PP58,PROTOKOL!$A$1:$E$28,2))*PQ58)</f>
        <v xml:space="preserve"> </v>
      </c>
      <c r="PS58" s="64" t="str">
        <f t="shared" si="59"/>
        <v xml:space="preserve"> </v>
      </c>
      <c r="PT58" s="65" t="str">
        <f>IF(PP58=0," ",VLOOKUP(PP58,PROTOKOL!$A:$E,5,))</f>
        <v xml:space="preserve"> </v>
      </c>
      <c r="PU58" s="82" t="str">
        <f t="shared" si="158"/>
        <v xml:space="preserve"> </v>
      </c>
      <c r="PV58" s="65">
        <f t="shared" si="159"/>
        <v>0</v>
      </c>
      <c r="PW58" s="82" t="str">
        <f t="shared" si="160"/>
        <v xml:space="preserve"> </v>
      </c>
      <c r="PX58" s="117"/>
      <c r="PY58" s="207">
        <v>12</v>
      </c>
      <c r="PZ58" s="226"/>
      <c r="QA58" s="61" t="str">
        <f>IF(QC58=0," ",VLOOKUP(QC58,PROTOKOL!$A:$F,6))</f>
        <v xml:space="preserve"> </v>
      </c>
      <c r="QB58" s="62"/>
      <c r="QC58" s="62"/>
      <c r="QD58" s="62"/>
      <c r="QE58" s="63" t="str">
        <f>IF(QC58=0," ",(VLOOKUP(QC58,PROTOKOL!$A$1:$E$28,2))*QD58)</f>
        <v xml:space="preserve"> </v>
      </c>
      <c r="QF58" s="64" t="str">
        <f t="shared" si="60"/>
        <v xml:space="preserve"> </v>
      </c>
      <c r="QG58" s="65" t="str">
        <f>IF(QC58=0," ",VLOOKUP(QC58,PROTOKOL!$A:$E,5,))</f>
        <v xml:space="preserve"> </v>
      </c>
      <c r="QH58" s="65"/>
      <c r="QI58" s="82" t="str">
        <f t="shared" si="162"/>
        <v xml:space="preserve"> </v>
      </c>
      <c r="QJ58" s="61" t="str">
        <f>IF(QL58=0," ",VLOOKUP(QL58,PROTOKOL!$A:$F,6))</f>
        <v xml:space="preserve"> </v>
      </c>
      <c r="QK58" s="66"/>
      <c r="QL58" s="66"/>
      <c r="QM58" s="62"/>
      <c r="QN58" s="63" t="str">
        <f>IF(QL58=0," ",(VLOOKUP(QL58,PROTOKOL!$A$1:$E$28,2))*QM58)</f>
        <v xml:space="preserve"> </v>
      </c>
      <c r="QO58" s="64" t="str">
        <f t="shared" si="61"/>
        <v xml:space="preserve"> </v>
      </c>
      <c r="QP58" s="65" t="str">
        <f>IF(QL58=0," ",VLOOKUP(QL58,PROTOKOL!$A:$E,5,))</f>
        <v xml:space="preserve"> </v>
      </c>
      <c r="QQ58" s="82" t="str">
        <f t="shared" si="163"/>
        <v xml:space="preserve"> </v>
      </c>
      <c r="QR58" s="65">
        <f t="shared" si="164"/>
        <v>0</v>
      </c>
      <c r="QS58" s="82" t="str">
        <f t="shared" si="165"/>
        <v xml:space="preserve"> </v>
      </c>
      <c r="QT58" s="117"/>
      <c r="QU58" s="207">
        <v>12</v>
      </c>
      <c r="QV58" s="226"/>
      <c r="QW58" s="61" t="str">
        <f>IF(QY58=0," ",VLOOKUP(QY58,PROTOKOL!$A:$F,6))</f>
        <v xml:space="preserve"> </v>
      </c>
      <c r="QX58" s="62"/>
      <c r="QY58" s="62"/>
      <c r="QZ58" s="62"/>
      <c r="RA58" s="63" t="str">
        <f>IF(QY58=0," ",(VLOOKUP(QY58,PROTOKOL!$A$1:$E$28,2))*QZ58)</f>
        <v xml:space="preserve"> </v>
      </c>
      <c r="RB58" s="64" t="str">
        <f t="shared" si="62"/>
        <v xml:space="preserve"> </v>
      </c>
      <c r="RC58" s="65" t="str">
        <f>IF(QY58=0," ",VLOOKUP(QY58,PROTOKOL!$A:$E,5,))</f>
        <v xml:space="preserve"> </v>
      </c>
      <c r="RD58" s="65"/>
      <c r="RE58" s="82" t="str">
        <f t="shared" si="167"/>
        <v xml:space="preserve"> </v>
      </c>
      <c r="RF58" s="61" t="str">
        <f>IF(RH58=0," ",VLOOKUP(RH58,PROTOKOL!$A:$F,6))</f>
        <v xml:space="preserve"> </v>
      </c>
      <c r="RG58" s="66"/>
      <c r="RH58" s="66"/>
      <c r="RI58" s="62"/>
      <c r="RJ58" s="63" t="str">
        <f>IF(RH58=0," ",(VLOOKUP(RH58,PROTOKOL!$A$1:$E$28,2))*RI58)</f>
        <v xml:space="preserve"> </v>
      </c>
      <c r="RK58" s="64" t="str">
        <f t="shared" si="63"/>
        <v xml:space="preserve"> </v>
      </c>
      <c r="RL58" s="65" t="str">
        <f>IF(RH58=0," ",VLOOKUP(RH58,PROTOKOL!$A:$E,5,))</f>
        <v xml:space="preserve"> </v>
      </c>
      <c r="RM58" s="82" t="str">
        <f t="shared" si="168"/>
        <v xml:space="preserve"> </v>
      </c>
      <c r="RN58" s="65">
        <f t="shared" si="169"/>
        <v>0</v>
      </c>
      <c r="RO58" s="82" t="str">
        <f t="shared" si="170"/>
        <v xml:space="preserve"> </v>
      </c>
      <c r="RP58" s="117"/>
    </row>
    <row r="59" spans="1:484" ht="14.4" thickBot="1">
      <c r="A59" s="207">
        <v>13</v>
      </c>
      <c r="B59" s="225">
        <v>13</v>
      </c>
      <c r="C59" s="61" t="str">
        <f>IF(E59=0," ",VLOOKUP(E59,PROTOKOL!$A:$F,6))</f>
        <v xml:space="preserve"> </v>
      </c>
      <c r="D59" s="62"/>
      <c r="E59" s="62"/>
      <c r="F59" s="62"/>
      <c r="G59" s="63" t="str">
        <f>IF(E59=0," ",(VLOOKUP(E59,PROTOKOL!$A$1:$E$28,2))*F59)</f>
        <v xml:space="preserve"> </v>
      </c>
      <c r="H59" s="64" t="str">
        <f t="shared" si="20"/>
        <v xml:space="preserve"> </v>
      </c>
      <c r="I59" s="65" t="str">
        <f>IF(E59=0," ",VLOOKUP(E59,PROTOKOL!$A:$E,5,))</f>
        <v xml:space="preserve"> </v>
      </c>
      <c r="J59" s="65"/>
      <c r="K59" s="82" t="str">
        <f t="shared" si="64"/>
        <v xml:space="preserve"> </v>
      </c>
      <c r="L59" s="61" t="str">
        <f>IF(N59=0," ",VLOOKUP(N59,PROTOKOL!$A:$F,6))</f>
        <v xml:space="preserve"> </v>
      </c>
      <c r="M59" s="66"/>
      <c r="N59" s="66"/>
      <c r="O59" s="62"/>
      <c r="P59" s="63" t="str">
        <f>IF(N59=0," ",(VLOOKUP(N59,PROTOKOL!$A$1:$E$28,2))*O59)</f>
        <v xml:space="preserve"> </v>
      </c>
      <c r="Q59" s="64" t="str">
        <f t="shared" si="21"/>
        <v xml:space="preserve"> </v>
      </c>
      <c r="R59" s="65" t="str">
        <f>IF(N59=0," ",VLOOKUP(N59,PROTOKOL!$A:$E,5,))</f>
        <v xml:space="preserve"> </v>
      </c>
      <c r="S59" s="82" t="str">
        <f t="shared" si="65"/>
        <v xml:space="preserve"> </v>
      </c>
      <c r="T59" s="65">
        <f t="shared" si="66"/>
        <v>0</v>
      </c>
      <c r="U59" s="82" t="str">
        <f t="shared" si="67"/>
        <v xml:space="preserve"> </v>
      </c>
      <c r="V59" s="117"/>
      <c r="W59" s="207">
        <v>13</v>
      </c>
      <c r="X59" s="225">
        <v>13</v>
      </c>
      <c r="Y59" s="61" t="str">
        <f>IF(AA59=0," ",VLOOKUP(AA59,PROTOKOL!$A:$F,6))</f>
        <v xml:space="preserve"> </v>
      </c>
      <c r="Z59" s="62"/>
      <c r="AA59" s="62"/>
      <c r="AB59" s="62"/>
      <c r="AC59" s="63" t="str">
        <f>IF(AA59=0," ",(VLOOKUP(AA59,PROTOKOL!$A$1:$E$28,2))*AB59)</f>
        <v xml:space="preserve"> </v>
      </c>
      <c r="AD59" s="64" t="str">
        <f t="shared" si="22"/>
        <v xml:space="preserve"> </v>
      </c>
      <c r="AE59" s="65" t="str">
        <f>IF(AA59=0," ",VLOOKUP(AA59,PROTOKOL!$A:$E,5,))</f>
        <v xml:space="preserve"> </v>
      </c>
      <c r="AF59" s="65"/>
      <c r="AG59" s="82" t="str">
        <f t="shared" si="68"/>
        <v xml:space="preserve"> </v>
      </c>
      <c r="AH59" s="61" t="str">
        <f>IF(AJ59=0," ",VLOOKUP(AJ59,PROTOKOL!$A:$F,6))</f>
        <v xml:space="preserve"> </v>
      </c>
      <c r="AI59" s="66"/>
      <c r="AJ59" s="66"/>
      <c r="AK59" s="62"/>
      <c r="AL59" s="63" t="str">
        <f>IF(AJ59=0," ",(VLOOKUP(AJ59,PROTOKOL!$A$1:$E$28,2))*AK59)</f>
        <v xml:space="preserve"> </v>
      </c>
      <c r="AM59" s="64" t="str">
        <f t="shared" si="23"/>
        <v xml:space="preserve"> </v>
      </c>
      <c r="AN59" s="65" t="str">
        <f>IF(AJ59=0," ",VLOOKUP(AJ59,PROTOKOL!$A:$E,5,))</f>
        <v xml:space="preserve"> </v>
      </c>
      <c r="AO59" s="82" t="str">
        <f t="shared" si="69"/>
        <v xml:space="preserve"> </v>
      </c>
      <c r="AP59" s="65">
        <f t="shared" si="70"/>
        <v>0</v>
      </c>
      <c r="AQ59" s="82" t="str">
        <f t="shared" si="71"/>
        <v xml:space="preserve"> </v>
      </c>
      <c r="AR59" s="117"/>
      <c r="AS59" s="207">
        <v>13</v>
      </c>
      <c r="AT59" s="225">
        <v>13</v>
      </c>
      <c r="AU59" s="61" t="str">
        <f>IF(AW59=0," ",VLOOKUP(AW59,PROTOKOL!$A:$F,6))</f>
        <v xml:space="preserve"> </v>
      </c>
      <c r="AV59" s="62"/>
      <c r="AW59" s="62"/>
      <c r="AX59" s="62"/>
      <c r="AY59" s="63" t="str">
        <f>IF(AW59=0," ",(VLOOKUP(AW59,PROTOKOL!$A$1:$E$28,2))*AX59)</f>
        <v xml:space="preserve"> </v>
      </c>
      <c r="AZ59" s="64" t="str">
        <f t="shared" si="24"/>
        <v xml:space="preserve"> </v>
      </c>
      <c r="BA59" s="65" t="str">
        <f>IF(AW59=0," ",VLOOKUP(AW59,PROTOKOL!$A:$E,5,))</f>
        <v xml:space="preserve"> </v>
      </c>
      <c r="BB59" s="65"/>
      <c r="BC59" s="82" t="str">
        <f t="shared" si="72"/>
        <v xml:space="preserve"> </v>
      </c>
      <c r="BD59" s="61" t="str">
        <f>IF(BF59=0," ",VLOOKUP(BF59,PROTOKOL!$A:$F,6))</f>
        <v xml:space="preserve"> </v>
      </c>
      <c r="BE59" s="66"/>
      <c r="BF59" s="66"/>
      <c r="BG59" s="62"/>
      <c r="BH59" s="63" t="str">
        <f>IF(BF59=0," ",(VLOOKUP(BF59,PROTOKOL!$A$1:$E$28,2))*BG59)</f>
        <v xml:space="preserve"> </v>
      </c>
      <c r="BI59" s="64" t="str">
        <f t="shared" si="25"/>
        <v xml:space="preserve"> </v>
      </c>
      <c r="BJ59" s="65" t="str">
        <f>IF(BF59=0," ",VLOOKUP(BF59,PROTOKOL!$A:$E,5,))</f>
        <v xml:space="preserve"> </v>
      </c>
      <c r="BK59" s="82" t="str">
        <f t="shared" si="73"/>
        <v xml:space="preserve"> </v>
      </c>
      <c r="BL59" s="65">
        <f t="shared" si="74"/>
        <v>0</v>
      </c>
      <c r="BM59" s="82" t="str">
        <f t="shared" si="75"/>
        <v xml:space="preserve"> </v>
      </c>
      <c r="BN59" s="117"/>
      <c r="BO59" s="207">
        <v>13</v>
      </c>
      <c r="BP59" s="225">
        <v>13</v>
      </c>
      <c r="BQ59" s="61" t="str">
        <f>IF(BS59=0," ",VLOOKUP(BS59,PROTOKOL!$A:$F,6))</f>
        <v xml:space="preserve"> </v>
      </c>
      <c r="BR59" s="62"/>
      <c r="BS59" s="62"/>
      <c r="BT59" s="62"/>
      <c r="BU59" s="63" t="str">
        <f>IF(BS59=0," ",(VLOOKUP(BS59,PROTOKOL!$A$1:$E$28,2))*BT59)</f>
        <v xml:space="preserve"> </v>
      </c>
      <c r="BV59" s="64" t="str">
        <f t="shared" si="26"/>
        <v xml:space="preserve"> </v>
      </c>
      <c r="BW59" s="65" t="str">
        <f>IF(BS59=0," ",VLOOKUP(BS59,PROTOKOL!$A:$E,5,))</f>
        <v xml:space="preserve"> </v>
      </c>
      <c r="BX59" s="65"/>
      <c r="BY59" s="82" t="str">
        <f t="shared" si="77"/>
        <v xml:space="preserve"> </v>
      </c>
      <c r="BZ59" s="61" t="str">
        <f>IF(CB59=0," ",VLOOKUP(CB59,PROTOKOL!$A:$F,6))</f>
        <v xml:space="preserve"> </v>
      </c>
      <c r="CA59" s="66"/>
      <c r="CB59" s="66"/>
      <c r="CC59" s="62"/>
      <c r="CD59" s="63" t="str">
        <f>IF(CB59=0," ",(VLOOKUP(CB59,PROTOKOL!$A$1:$E$28,2))*CC59)</f>
        <v xml:space="preserve"> </v>
      </c>
      <c r="CE59" s="64" t="str">
        <f t="shared" si="27"/>
        <v xml:space="preserve"> </v>
      </c>
      <c r="CF59" s="65" t="str">
        <f>IF(CB59=0," ",VLOOKUP(CB59,PROTOKOL!$A:$E,5,))</f>
        <v xml:space="preserve"> </v>
      </c>
      <c r="CG59" s="82" t="str">
        <f t="shared" si="78"/>
        <v xml:space="preserve"> </v>
      </c>
      <c r="CH59" s="65">
        <f t="shared" si="79"/>
        <v>0</v>
      </c>
      <c r="CI59" s="82" t="str">
        <f t="shared" si="80"/>
        <v xml:space="preserve"> </v>
      </c>
      <c r="CJ59" s="117"/>
      <c r="CK59" s="207">
        <v>13</v>
      </c>
      <c r="CL59" s="225">
        <v>13</v>
      </c>
      <c r="CM59" s="61" t="str">
        <f>IF(CO59=0," ",VLOOKUP(CO59,PROTOKOL!$A:$F,6))</f>
        <v xml:space="preserve"> </v>
      </c>
      <c r="CN59" s="62"/>
      <c r="CO59" s="62"/>
      <c r="CP59" s="62"/>
      <c r="CQ59" s="63" t="str">
        <f>IF(CO59=0," ",(VLOOKUP(CO59,PROTOKOL!$A$1:$E$28,2))*CP59)</f>
        <v xml:space="preserve"> </v>
      </c>
      <c r="CR59" s="64" t="str">
        <f t="shared" si="28"/>
        <v xml:space="preserve"> </v>
      </c>
      <c r="CS59" s="65" t="str">
        <f>IF(CO59=0," ",VLOOKUP(CO59,PROTOKOL!$A:$E,5,))</f>
        <v xml:space="preserve"> </v>
      </c>
      <c r="CT59" s="65"/>
      <c r="CU59" s="82" t="str">
        <f t="shared" si="82"/>
        <v xml:space="preserve"> </v>
      </c>
      <c r="CV59" s="61" t="str">
        <f>IF(CX59=0," ",VLOOKUP(CX59,PROTOKOL!$A:$F,6))</f>
        <v xml:space="preserve"> </v>
      </c>
      <c r="CW59" s="66"/>
      <c r="CX59" s="66"/>
      <c r="CY59" s="62"/>
      <c r="CZ59" s="63" t="str">
        <f>IF(CX59=0," ",(VLOOKUP(CX59,PROTOKOL!$A$1:$E$28,2))*CY59)</f>
        <v xml:space="preserve"> </v>
      </c>
      <c r="DA59" s="64" t="str">
        <f t="shared" si="29"/>
        <v xml:space="preserve"> </v>
      </c>
      <c r="DB59" s="65" t="str">
        <f>IF(CX59=0," ",VLOOKUP(CX59,PROTOKOL!$A:$E,5,))</f>
        <v xml:space="preserve"> </v>
      </c>
      <c r="DC59" s="82" t="str">
        <f t="shared" si="83"/>
        <v xml:space="preserve"> </v>
      </c>
      <c r="DD59" s="65">
        <f t="shared" si="84"/>
        <v>0</v>
      </c>
      <c r="DE59" s="82" t="str">
        <f t="shared" si="85"/>
        <v xml:space="preserve"> </v>
      </c>
      <c r="DF59" s="117"/>
      <c r="DG59" s="207">
        <v>13</v>
      </c>
      <c r="DH59" s="225">
        <v>13</v>
      </c>
      <c r="DI59" s="61" t="str">
        <f>IF(DK59=0," ",VLOOKUP(DK59,PROTOKOL!$A:$F,6))</f>
        <v xml:space="preserve"> </v>
      </c>
      <c r="DJ59" s="62"/>
      <c r="DK59" s="62"/>
      <c r="DL59" s="62"/>
      <c r="DM59" s="63" t="str">
        <f>IF(DK59=0," ",(VLOOKUP(DK59,PROTOKOL!$A$1:$E$28,2))*DL59)</f>
        <v xml:space="preserve"> </v>
      </c>
      <c r="DN59" s="64" t="str">
        <f t="shared" si="30"/>
        <v xml:space="preserve"> </v>
      </c>
      <c r="DO59" s="65" t="str">
        <f>IF(DK59=0," ",VLOOKUP(DK59,PROTOKOL!$A:$E,5,))</f>
        <v xml:space="preserve"> </v>
      </c>
      <c r="DP59" s="65"/>
      <c r="DQ59" s="82" t="str">
        <f t="shared" si="87"/>
        <v xml:space="preserve"> </v>
      </c>
      <c r="DR59" s="61" t="str">
        <f>IF(DT59=0," ",VLOOKUP(DT59,PROTOKOL!$A:$F,6))</f>
        <v xml:space="preserve"> </v>
      </c>
      <c r="DS59" s="66"/>
      <c r="DT59" s="66"/>
      <c r="DU59" s="62"/>
      <c r="DV59" s="63" t="str">
        <f>IF(DT59=0," ",(VLOOKUP(DT59,PROTOKOL!$A$1:$E$28,2))*DU59)</f>
        <v xml:space="preserve"> </v>
      </c>
      <c r="DW59" s="64" t="str">
        <f t="shared" si="31"/>
        <v xml:space="preserve"> </v>
      </c>
      <c r="DX59" s="65" t="str">
        <f>IF(DT59=0," ",VLOOKUP(DT59,PROTOKOL!$A:$E,5,))</f>
        <v xml:space="preserve"> </v>
      </c>
      <c r="DY59" s="82" t="str">
        <f t="shared" si="88"/>
        <v xml:space="preserve"> </v>
      </c>
      <c r="DZ59" s="65">
        <f t="shared" si="89"/>
        <v>0</v>
      </c>
      <c r="EA59" s="82" t="str">
        <f t="shared" si="90"/>
        <v xml:space="preserve"> </v>
      </c>
      <c r="EB59" s="117"/>
      <c r="EC59" s="207">
        <v>13</v>
      </c>
      <c r="ED59" s="225">
        <v>13</v>
      </c>
      <c r="EE59" s="61" t="str">
        <f>IF(EG59=0," ",VLOOKUP(EG59,PROTOKOL!$A:$F,6))</f>
        <v xml:space="preserve"> </v>
      </c>
      <c r="EF59" s="62"/>
      <c r="EG59" s="62"/>
      <c r="EH59" s="62"/>
      <c r="EI59" s="63" t="str">
        <f>IF(EG59=0," ",(VLOOKUP(EG59,PROTOKOL!$A$1:$E$28,2))*EH59)</f>
        <v xml:space="preserve"> </v>
      </c>
      <c r="EJ59" s="64" t="str">
        <f t="shared" si="32"/>
        <v xml:space="preserve"> </v>
      </c>
      <c r="EK59" s="65" t="str">
        <f>IF(EG59=0," ",VLOOKUP(EG59,PROTOKOL!$A:$E,5,))</f>
        <v xml:space="preserve"> </v>
      </c>
      <c r="EL59" s="65"/>
      <c r="EM59" s="82" t="str">
        <f t="shared" si="92"/>
        <v xml:space="preserve"> </v>
      </c>
      <c r="EN59" s="61" t="str">
        <f>IF(EP59=0," ",VLOOKUP(EP59,PROTOKOL!$A:$F,6))</f>
        <v xml:space="preserve"> </v>
      </c>
      <c r="EO59" s="66"/>
      <c r="EP59" s="66"/>
      <c r="EQ59" s="62"/>
      <c r="ER59" s="63" t="str">
        <f>IF(EP59=0," ",(VLOOKUP(EP59,PROTOKOL!$A$1:$E$28,2))*EQ59)</f>
        <v xml:space="preserve"> </v>
      </c>
      <c r="ES59" s="64" t="str">
        <f t="shared" si="33"/>
        <v xml:space="preserve"> </v>
      </c>
      <c r="ET59" s="65" t="str">
        <f>IF(EP59=0," ",VLOOKUP(EP59,PROTOKOL!$A:$E,5,))</f>
        <v xml:space="preserve"> </v>
      </c>
      <c r="EU59" s="82" t="str">
        <f t="shared" si="93"/>
        <v xml:space="preserve"> </v>
      </c>
      <c r="EV59" s="65">
        <f t="shared" si="94"/>
        <v>0</v>
      </c>
      <c r="EW59" s="82" t="str">
        <f t="shared" si="95"/>
        <v xml:space="preserve"> </v>
      </c>
      <c r="EX59" s="117"/>
      <c r="EY59" s="207">
        <v>13</v>
      </c>
      <c r="EZ59" s="225">
        <v>13</v>
      </c>
      <c r="FA59" s="61" t="str">
        <f>IF(FC59=0," ",VLOOKUP(FC59,PROTOKOL!$A:$F,6))</f>
        <v xml:space="preserve"> </v>
      </c>
      <c r="FB59" s="62"/>
      <c r="FC59" s="62"/>
      <c r="FD59" s="62"/>
      <c r="FE59" s="63" t="str">
        <f>IF(FC59=0," ",(VLOOKUP(FC59,PROTOKOL!$A$1:$E$28,2))*FD59)</f>
        <v xml:space="preserve"> </v>
      </c>
      <c r="FF59" s="64" t="str">
        <f t="shared" si="34"/>
        <v xml:space="preserve"> </v>
      </c>
      <c r="FG59" s="65" t="str">
        <f>IF(FC59=0," ",VLOOKUP(FC59,PROTOKOL!$A:$E,5,))</f>
        <v xml:space="preserve"> </v>
      </c>
      <c r="FH59" s="65"/>
      <c r="FI59" s="82" t="str">
        <f t="shared" si="97"/>
        <v xml:space="preserve"> </v>
      </c>
      <c r="FJ59" s="61" t="str">
        <f>IF(FL59=0," ",VLOOKUP(FL59,PROTOKOL!$A:$F,6))</f>
        <v xml:space="preserve"> </v>
      </c>
      <c r="FK59" s="66"/>
      <c r="FL59" s="66"/>
      <c r="FM59" s="62"/>
      <c r="FN59" s="63" t="str">
        <f>IF(FL59=0," ",(VLOOKUP(FL59,PROTOKOL!$A$1:$E$28,2))*FM59)</f>
        <v xml:space="preserve"> </v>
      </c>
      <c r="FO59" s="64" t="str">
        <f t="shared" si="35"/>
        <v xml:space="preserve"> </v>
      </c>
      <c r="FP59" s="65" t="str">
        <f>IF(FL59=0," ",VLOOKUP(FL59,PROTOKOL!$A:$E,5,))</f>
        <v xml:space="preserve"> </v>
      </c>
      <c r="FQ59" s="82" t="str">
        <f t="shared" si="98"/>
        <v xml:space="preserve"> </v>
      </c>
      <c r="FR59" s="65">
        <f t="shared" si="99"/>
        <v>0</v>
      </c>
      <c r="FS59" s="82" t="str">
        <f t="shared" si="100"/>
        <v xml:space="preserve"> </v>
      </c>
      <c r="FT59" s="117"/>
      <c r="FU59" s="207">
        <v>13</v>
      </c>
      <c r="FV59" s="225">
        <v>13</v>
      </c>
      <c r="FW59" s="61" t="str">
        <f>IF(FY59=0," ",VLOOKUP(FY59,PROTOKOL!$A:$F,6))</f>
        <v xml:space="preserve"> </v>
      </c>
      <c r="FX59" s="62"/>
      <c r="FY59" s="62"/>
      <c r="FZ59" s="62"/>
      <c r="GA59" s="63" t="str">
        <f>IF(FY59=0," ",(VLOOKUP(FY59,PROTOKOL!$A$1:$E$28,2))*FZ59)</f>
        <v xml:space="preserve"> </v>
      </c>
      <c r="GB59" s="64" t="str">
        <f t="shared" si="36"/>
        <v xml:space="preserve"> </v>
      </c>
      <c r="GC59" s="65" t="str">
        <f>IF(FY59=0," ",VLOOKUP(FY59,PROTOKOL!$A:$E,5,))</f>
        <v xml:space="preserve"> </v>
      </c>
      <c r="GD59" s="65"/>
      <c r="GE59" s="82" t="str">
        <f t="shared" si="102"/>
        <v xml:space="preserve"> </v>
      </c>
      <c r="GF59" s="61" t="str">
        <f>IF(GH59=0," ",VLOOKUP(GH59,PROTOKOL!$A:$F,6))</f>
        <v xml:space="preserve"> </v>
      </c>
      <c r="GG59" s="66"/>
      <c r="GH59" s="66"/>
      <c r="GI59" s="62"/>
      <c r="GJ59" s="63" t="str">
        <f>IF(GH59=0," ",(VLOOKUP(GH59,PROTOKOL!$A$1:$E$28,2))*GI59)</f>
        <v xml:space="preserve"> </v>
      </c>
      <c r="GK59" s="64" t="str">
        <f t="shared" si="37"/>
        <v xml:space="preserve"> </v>
      </c>
      <c r="GL59" s="65" t="str">
        <f>IF(GH59=0," ",VLOOKUP(GH59,PROTOKOL!$A:$E,5,))</f>
        <v xml:space="preserve"> </v>
      </c>
      <c r="GM59" s="82" t="str">
        <f t="shared" si="103"/>
        <v xml:space="preserve"> </v>
      </c>
      <c r="GN59" s="65">
        <f t="shared" si="104"/>
        <v>0</v>
      </c>
      <c r="GO59" s="82" t="str">
        <f t="shared" si="105"/>
        <v xml:space="preserve"> </v>
      </c>
      <c r="GP59" s="117"/>
      <c r="GQ59" s="207">
        <v>13</v>
      </c>
      <c r="GR59" s="225">
        <v>13</v>
      </c>
      <c r="GS59" s="61" t="str">
        <f>IF(GU59=0," ",VLOOKUP(GU59,PROTOKOL!$A:$F,6))</f>
        <v xml:space="preserve"> </v>
      </c>
      <c r="GT59" s="62"/>
      <c r="GU59" s="62"/>
      <c r="GV59" s="62"/>
      <c r="GW59" s="63" t="str">
        <f>IF(GU59=0," ",(VLOOKUP(GU59,PROTOKOL!$A$1:$E$28,2))*GV59)</f>
        <v xml:space="preserve"> </v>
      </c>
      <c r="GX59" s="64" t="str">
        <f t="shared" si="38"/>
        <v xml:space="preserve"> </v>
      </c>
      <c r="GY59" s="65" t="str">
        <f>IF(GU59=0," ",VLOOKUP(GU59,PROTOKOL!$A:$E,5,))</f>
        <v xml:space="preserve"> </v>
      </c>
      <c r="GZ59" s="65"/>
      <c r="HA59" s="82" t="str">
        <f t="shared" si="107"/>
        <v xml:space="preserve"> </v>
      </c>
      <c r="HB59" s="61" t="str">
        <f>IF(HD59=0," ",VLOOKUP(HD59,PROTOKOL!$A:$F,6))</f>
        <v xml:space="preserve"> </v>
      </c>
      <c r="HC59" s="66"/>
      <c r="HD59" s="66"/>
      <c r="HE59" s="62"/>
      <c r="HF59" s="63" t="str">
        <f>IF(HD59=0," ",(VLOOKUP(HD59,PROTOKOL!$A$1:$E$28,2))*HE59)</f>
        <v xml:space="preserve"> </v>
      </c>
      <c r="HG59" s="64" t="str">
        <f t="shared" si="39"/>
        <v xml:space="preserve"> </v>
      </c>
      <c r="HH59" s="65" t="str">
        <f>IF(HD59=0," ",VLOOKUP(HD59,PROTOKOL!$A:$E,5,))</f>
        <v xml:space="preserve"> </v>
      </c>
      <c r="HI59" s="82" t="str">
        <f t="shared" si="108"/>
        <v xml:space="preserve"> </v>
      </c>
      <c r="HJ59" s="65">
        <f t="shared" si="109"/>
        <v>0</v>
      </c>
      <c r="HK59" s="82" t="str">
        <f t="shared" si="110"/>
        <v xml:space="preserve"> </v>
      </c>
      <c r="HL59" s="117"/>
      <c r="HM59" s="207">
        <v>13</v>
      </c>
      <c r="HN59" s="225">
        <v>13</v>
      </c>
      <c r="HO59" s="61" t="str">
        <f>IF(HQ59=0," ",VLOOKUP(HQ59,PROTOKOL!$A:$F,6))</f>
        <v xml:space="preserve"> </v>
      </c>
      <c r="HP59" s="62"/>
      <c r="HQ59" s="62"/>
      <c r="HR59" s="62"/>
      <c r="HS59" s="63" t="str">
        <f>IF(HQ59=0," ",(VLOOKUP(HQ59,PROTOKOL!$A$1:$E$28,2))*HR59)</f>
        <v xml:space="preserve"> </v>
      </c>
      <c r="HT59" s="64" t="str">
        <f t="shared" si="40"/>
        <v xml:space="preserve"> </v>
      </c>
      <c r="HU59" s="65" t="str">
        <f>IF(HQ59=0," ",VLOOKUP(HQ59,PROTOKOL!$A:$E,5,))</f>
        <v xml:space="preserve"> </v>
      </c>
      <c r="HV59" s="65"/>
      <c r="HW59" s="82" t="str">
        <f t="shared" si="112"/>
        <v xml:space="preserve"> </v>
      </c>
      <c r="HX59" s="61" t="str">
        <f>IF(HZ59=0," ",VLOOKUP(HZ59,PROTOKOL!$A:$F,6))</f>
        <v xml:space="preserve"> </v>
      </c>
      <c r="HY59" s="66"/>
      <c r="HZ59" s="66"/>
      <c r="IA59" s="62"/>
      <c r="IB59" s="63" t="str">
        <f>IF(HZ59=0," ",(VLOOKUP(HZ59,PROTOKOL!$A$1:$E$28,2))*IA59)</f>
        <v xml:space="preserve"> </v>
      </c>
      <c r="IC59" s="64" t="str">
        <f t="shared" si="41"/>
        <v xml:space="preserve"> </v>
      </c>
      <c r="ID59" s="65" t="str">
        <f>IF(HZ59=0," ",VLOOKUP(HZ59,PROTOKOL!$A:$E,5,))</f>
        <v xml:space="preserve"> </v>
      </c>
      <c r="IE59" s="82" t="str">
        <f t="shared" si="113"/>
        <v xml:space="preserve"> </v>
      </c>
      <c r="IF59" s="65">
        <f t="shared" si="114"/>
        <v>0</v>
      </c>
      <c r="IG59" s="82" t="str">
        <f t="shared" si="115"/>
        <v xml:space="preserve"> </v>
      </c>
      <c r="IH59" s="117"/>
      <c r="II59" s="207">
        <v>13</v>
      </c>
      <c r="IJ59" s="225">
        <v>13</v>
      </c>
      <c r="IK59" s="61" t="str">
        <f>IF(IM59=0," ",VLOOKUP(IM59,PROTOKOL!$A:$F,6))</f>
        <v xml:space="preserve"> </v>
      </c>
      <c r="IL59" s="62"/>
      <c r="IM59" s="62"/>
      <c r="IN59" s="62"/>
      <c r="IO59" s="63" t="str">
        <f>IF(IM59=0," ",(VLOOKUP(IM59,PROTOKOL!$A$1:$E$28,2))*IN59)</f>
        <v xml:space="preserve"> </v>
      </c>
      <c r="IP59" s="64" t="str">
        <f t="shared" si="42"/>
        <v xml:space="preserve"> </v>
      </c>
      <c r="IQ59" s="65" t="str">
        <f>IF(IM59=0," ",VLOOKUP(IM59,PROTOKOL!$A:$E,5,))</f>
        <v xml:space="preserve"> </v>
      </c>
      <c r="IR59" s="65"/>
      <c r="IS59" s="82" t="str">
        <f t="shared" si="117"/>
        <v xml:space="preserve"> </v>
      </c>
      <c r="IT59" s="61" t="str">
        <f>IF(IV59=0," ",VLOOKUP(IV59,PROTOKOL!$A:$F,6))</f>
        <v xml:space="preserve"> </v>
      </c>
      <c r="IU59" s="66"/>
      <c r="IV59" s="66"/>
      <c r="IW59" s="62"/>
      <c r="IX59" s="63" t="str">
        <f>IF(IV59=0," ",(VLOOKUP(IV59,PROTOKOL!$A$1:$E$28,2))*IW59)</f>
        <v xml:space="preserve"> </v>
      </c>
      <c r="IY59" s="64" t="str">
        <f t="shared" si="43"/>
        <v xml:space="preserve"> </v>
      </c>
      <c r="IZ59" s="65" t="str">
        <f>IF(IV59=0," ",VLOOKUP(IV59,PROTOKOL!$A:$E,5,))</f>
        <v xml:space="preserve"> </v>
      </c>
      <c r="JA59" s="82" t="str">
        <f t="shared" si="118"/>
        <v xml:space="preserve"> </v>
      </c>
      <c r="JB59" s="65">
        <f t="shared" si="119"/>
        <v>0</v>
      </c>
      <c r="JC59" s="82" t="str">
        <f t="shared" si="120"/>
        <v xml:space="preserve"> </v>
      </c>
      <c r="JD59" s="117"/>
      <c r="JE59" s="207">
        <v>13</v>
      </c>
      <c r="JF59" s="225">
        <v>13</v>
      </c>
      <c r="JG59" s="61" t="str">
        <f>IF(JI59=0," ",VLOOKUP(JI59,PROTOKOL!$A:$F,6))</f>
        <v xml:space="preserve"> </v>
      </c>
      <c r="JH59" s="62"/>
      <c r="JI59" s="62"/>
      <c r="JJ59" s="62"/>
      <c r="JK59" s="63" t="str">
        <f>IF(JI59=0," ",(VLOOKUP(JI59,PROTOKOL!$A$1:$E$28,2))*JJ59)</f>
        <v xml:space="preserve"> </v>
      </c>
      <c r="JL59" s="64" t="str">
        <f t="shared" si="44"/>
        <v xml:space="preserve"> </v>
      </c>
      <c r="JM59" s="65" t="str">
        <f>IF(JI59=0," ",VLOOKUP(JI59,PROTOKOL!$A:$E,5,))</f>
        <v xml:space="preserve"> </v>
      </c>
      <c r="JN59" s="65"/>
      <c r="JO59" s="82" t="str">
        <f t="shared" si="122"/>
        <v xml:space="preserve"> </v>
      </c>
      <c r="JP59" s="61" t="str">
        <f>IF(JR59=0," ",VLOOKUP(JR59,PROTOKOL!$A:$F,6))</f>
        <v xml:space="preserve"> </v>
      </c>
      <c r="JQ59" s="66"/>
      <c r="JR59" s="66"/>
      <c r="JS59" s="62"/>
      <c r="JT59" s="63" t="str">
        <f>IF(JR59=0," ",(VLOOKUP(JR59,PROTOKOL!$A$1:$E$28,2))*JS59)</f>
        <v xml:space="preserve"> </v>
      </c>
      <c r="JU59" s="64" t="str">
        <f t="shared" si="45"/>
        <v xml:space="preserve"> </v>
      </c>
      <c r="JV59" s="65" t="str">
        <f>IF(JR59=0," ",VLOOKUP(JR59,PROTOKOL!$A:$E,5,))</f>
        <v xml:space="preserve"> </v>
      </c>
      <c r="JW59" s="82" t="str">
        <f t="shared" si="123"/>
        <v xml:space="preserve"> </v>
      </c>
      <c r="JX59" s="65">
        <f t="shared" si="124"/>
        <v>0</v>
      </c>
      <c r="JY59" s="82" t="str">
        <f t="shared" si="125"/>
        <v xml:space="preserve"> </v>
      </c>
      <c r="JZ59" s="117"/>
      <c r="KA59" s="207">
        <v>13</v>
      </c>
      <c r="KB59" s="225">
        <v>13</v>
      </c>
      <c r="KC59" s="61" t="str">
        <f>IF(KE59=0," ",VLOOKUP(KE59,PROTOKOL!$A:$F,6))</f>
        <v xml:space="preserve"> </v>
      </c>
      <c r="KD59" s="62"/>
      <c r="KE59" s="62"/>
      <c r="KF59" s="62"/>
      <c r="KG59" s="63" t="str">
        <f>IF(KE59=0," ",(VLOOKUP(KE59,PROTOKOL!$A$1:$E$28,2))*KF59)</f>
        <v xml:space="preserve"> </v>
      </c>
      <c r="KH59" s="64" t="str">
        <f t="shared" si="46"/>
        <v xml:space="preserve"> </v>
      </c>
      <c r="KI59" s="65" t="str">
        <f>IF(KE59=0," ",VLOOKUP(KE59,PROTOKOL!$A:$E,5,))</f>
        <v xml:space="preserve"> </v>
      </c>
      <c r="KJ59" s="65"/>
      <c r="KK59" s="82" t="str">
        <f t="shared" si="127"/>
        <v xml:space="preserve"> </v>
      </c>
      <c r="KL59" s="61" t="str">
        <f>IF(KN59=0," ",VLOOKUP(KN59,PROTOKOL!$A:$F,6))</f>
        <v xml:space="preserve"> </v>
      </c>
      <c r="KM59" s="66"/>
      <c r="KN59" s="66"/>
      <c r="KO59" s="62"/>
      <c r="KP59" s="63" t="str">
        <f>IF(KN59=0," ",(VLOOKUP(KN59,PROTOKOL!$A$1:$E$28,2))*KO59)</f>
        <v xml:space="preserve"> </v>
      </c>
      <c r="KQ59" s="64" t="str">
        <f t="shared" si="47"/>
        <v xml:space="preserve"> </v>
      </c>
      <c r="KR59" s="65" t="str">
        <f>IF(KN59=0," ",VLOOKUP(KN59,PROTOKOL!$A:$E,5,))</f>
        <v xml:space="preserve"> </v>
      </c>
      <c r="KS59" s="82" t="str">
        <f t="shared" si="128"/>
        <v xml:space="preserve"> </v>
      </c>
      <c r="KT59" s="65">
        <f t="shared" si="129"/>
        <v>0</v>
      </c>
      <c r="KU59" s="82" t="str">
        <f t="shared" si="130"/>
        <v xml:space="preserve"> </v>
      </c>
      <c r="KV59" s="117"/>
      <c r="KW59" s="207">
        <v>13</v>
      </c>
      <c r="KX59" s="225">
        <v>13</v>
      </c>
      <c r="KY59" s="61" t="str">
        <f>IF(LA59=0," ",VLOOKUP(LA59,PROTOKOL!$A:$F,6))</f>
        <v xml:space="preserve"> </v>
      </c>
      <c r="KZ59" s="62"/>
      <c r="LA59" s="62"/>
      <c r="LB59" s="62"/>
      <c r="LC59" s="63" t="str">
        <f>IF(LA59=0," ",(VLOOKUP(LA59,PROTOKOL!$A$1:$E$28,2))*LB59)</f>
        <v xml:space="preserve"> </v>
      </c>
      <c r="LD59" s="64" t="str">
        <f t="shared" si="48"/>
        <v xml:space="preserve"> </v>
      </c>
      <c r="LE59" s="65" t="str">
        <f>IF(LA59=0," ",VLOOKUP(LA59,PROTOKOL!$A:$E,5,))</f>
        <v xml:space="preserve"> </v>
      </c>
      <c r="LF59" s="65"/>
      <c r="LG59" s="82" t="str">
        <f t="shared" si="132"/>
        <v xml:space="preserve"> </v>
      </c>
      <c r="LH59" s="61" t="str">
        <f>IF(LJ59=0," ",VLOOKUP(LJ59,PROTOKOL!$A:$F,6))</f>
        <v xml:space="preserve"> </v>
      </c>
      <c r="LI59" s="66"/>
      <c r="LJ59" s="66"/>
      <c r="LK59" s="62"/>
      <c r="LL59" s="63" t="str">
        <f>IF(LJ59=0," ",(VLOOKUP(LJ59,PROTOKOL!$A$1:$E$28,2))*LK59)</f>
        <v xml:space="preserve"> </v>
      </c>
      <c r="LM59" s="64" t="str">
        <f t="shared" si="49"/>
        <v xml:space="preserve"> </v>
      </c>
      <c r="LN59" s="65" t="str">
        <f>IF(LJ59=0," ",VLOOKUP(LJ59,PROTOKOL!$A:$E,5,))</f>
        <v xml:space="preserve"> </v>
      </c>
      <c r="LO59" s="82" t="str">
        <f t="shared" si="133"/>
        <v xml:space="preserve"> </v>
      </c>
      <c r="LP59" s="65">
        <f t="shared" si="134"/>
        <v>0</v>
      </c>
      <c r="LQ59" s="82" t="str">
        <f t="shared" si="135"/>
        <v xml:space="preserve"> </v>
      </c>
      <c r="LR59" s="117"/>
      <c r="LS59" s="207">
        <v>13</v>
      </c>
      <c r="LT59" s="225">
        <v>13</v>
      </c>
      <c r="LU59" s="61" t="str">
        <f>IF(LW59=0," ",VLOOKUP(LW59,PROTOKOL!$A:$F,6))</f>
        <v xml:space="preserve"> </v>
      </c>
      <c r="LV59" s="62"/>
      <c r="LW59" s="62"/>
      <c r="LX59" s="62"/>
      <c r="LY59" s="63" t="str">
        <f>IF(LW59=0," ",(VLOOKUP(LW59,PROTOKOL!$A$1:$E$28,2))*LX59)</f>
        <v xml:space="preserve"> </v>
      </c>
      <c r="LZ59" s="64" t="str">
        <f t="shared" si="50"/>
        <v xml:space="preserve"> </v>
      </c>
      <c r="MA59" s="65" t="str">
        <f>IF(LW59=0," ",VLOOKUP(LW59,PROTOKOL!$A:$E,5,))</f>
        <v xml:space="preserve"> </v>
      </c>
      <c r="MB59" s="65"/>
      <c r="MC59" s="82" t="str">
        <f t="shared" si="137"/>
        <v xml:space="preserve"> </v>
      </c>
      <c r="MD59" s="61" t="str">
        <f>IF(MF59=0," ",VLOOKUP(MF59,PROTOKOL!$A:$F,6))</f>
        <v xml:space="preserve"> </v>
      </c>
      <c r="ME59" s="66"/>
      <c r="MF59" s="66"/>
      <c r="MG59" s="62"/>
      <c r="MH59" s="63" t="str">
        <f>IF(MF59=0," ",(VLOOKUP(MF59,PROTOKOL!$A$1:$E$28,2))*MG59)</f>
        <v xml:space="preserve"> </v>
      </c>
      <c r="MI59" s="64" t="str">
        <f t="shared" si="51"/>
        <v xml:space="preserve"> </v>
      </c>
      <c r="MJ59" s="65" t="str">
        <f>IF(MF59=0," ",VLOOKUP(MF59,PROTOKOL!$A:$E,5,))</f>
        <v xml:space="preserve"> </v>
      </c>
      <c r="MK59" s="82" t="str">
        <f t="shared" si="138"/>
        <v xml:space="preserve"> </v>
      </c>
      <c r="ML59" s="65">
        <f t="shared" si="139"/>
        <v>0</v>
      </c>
      <c r="MM59" s="82" t="str">
        <f t="shared" si="140"/>
        <v xml:space="preserve"> </v>
      </c>
      <c r="MN59" s="117"/>
      <c r="MO59" s="207">
        <v>13</v>
      </c>
      <c r="MP59" s="225">
        <v>13</v>
      </c>
      <c r="MQ59" s="61" t="str">
        <f>IF(MS59=0," ",VLOOKUP(MS59,PROTOKOL!$A:$F,6))</f>
        <v xml:space="preserve"> </v>
      </c>
      <c r="MR59" s="62"/>
      <c r="MS59" s="62"/>
      <c r="MT59" s="62"/>
      <c r="MU59" s="63" t="str">
        <f>IF(MS59=0," ",(VLOOKUP(MS59,PROTOKOL!$A$1:$E$28,2))*MT59)</f>
        <v xml:space="preserve"> </v>
      </c>
      <c r="MV59" s="64" t="str">
        <f t="shared" si="52"/>
        <v xml:space="preserve"> </v>
      </c>
      <c r="MW59" s="65" t="str">
        <f>IF(MS59=0," ",VLOOKUP(MS59,PROTOKOL!$A:$E,5,))</f>
        <v xml:space="preserve"> </v>
      </c>
      <c r="MX59" s="65"/>
      <c r="MY59" s="82" t="str">
        <f t="shared" si="142"/>
        <v xml:space="preserve"> </v>
      </c>
      <c r="MZ59" s="61" t="str">
        <f>IF(NB59=0," ",VLOOKUP(NB59,PROTOKOL!$A:$F,6))</f>
        <v xml:space="preserve"> </v>
      </c>
      <c r="NA59" s="66"/>
      <c r="NB59" s="66"/>
      <c r="NC59" s="62"/>
      <c r="ND59" s="63" t="str">
        <f>IF(NB59=0," ",(VLOOKUP(NB59,PROTOKOL!$A$1:$E$28,2))*NC59)</f>
        <v xml:space="preserve"> </v>
      </c>
      <c r="NE59" s="64" t="str">
        <f t="shared" si="53"/>
        <v xml:space="preserve"> </v>
      </c>
      <c r="NF59" s="65" t="str">
        <f>IF(NB59=0," ",VLOOKUP(NB59,PROTOKOL!$A:$E,5,))</f>
        <v xml:space="preserve"> </v>
      </c>
      <c r="NG59" s="82" t="str">
        <f t="shared" si="143"/>
        <v xml:space="preserve"> </v>
      </c>
      <c r="NH59" s="65">
        <f t="shared" si="144"/>
        <v>0</v>
      </c>
      <c r="NI59" s="82" t="str">
        <f t="shared" si="145"/>
        <v xml:space="preserve"> </v>
      </c>
      <c r="NJ59" s="117"/>
      <c r="NK59" s="207">
        <v>13</v>
      </c>
      <c r="NL59" s="225">
        <v>13</v>
      </c>
      <c r="NM59" s="61" t="str">
        <f>IF(NO59=0," ",VLOOKUP(NO59,PROTOKOL!$A:$F,6))</f>
        <v xml:space="preserve"> </v>
      </c>
      <c r="NN59" s="62"/>
      <c r="NO59" s="62"/>
      <c r="NP59" s="62"/>
      <c r="NQ59" s="63" t="str">
        <f>IF(NO59=0," ",(VLOOKUP(NO59,PROTOKOL!$A$1:$E$28,2))*NP59)</f>
        <v xml:space="preserve"> </v>
      </c>
      <c r="NR59" s="64" t="str">
        <f t="shared" si="54"/>
        <v xml:space="preserve"> </v>
      </c>
      <c r="NS59" s="65" t="str">
        <f>IF(NO59=0," ",VLOOKUP(NO59,PROTOKOL!$A:$E,5,))</f>
        <v xml:space="preserve"> </v>
      </c>
      <c r="NT59" s="65"/>
      <c r="NU59" s="82" t="str">
        <f t="shared" si="147"/>
        <v xml:space="preserve"> </v>
      </c>
      <c r="NV59" s="61" t="str">
        <f>IF(NX59=0," ",VLOOKUP(NX59,PROTOKOL!$A:$F,6))</f>
        <v xml:space="preserve"> </v>
      </c>
      <c r="NW59" s="66"/>
      <c r="NX59" s="66"/>
      <c r="NY59" s="62"/>
      <c r="NZ59" s="63" t="str">
        <f>IF(NX59=0," ",(VLOOKUP(NX59,PROTOKOL!$A$1:$E$28,2))*NY59)</f>
        <v xml:space="preserve"> </v>
      </c>
      <c r="OA59" s="64" t="str">
        <f t="shared" si="55"/>
        <v xml:space="preserve"> </v>
      </c>
      <c r="OB59" s="65" t="str">
        <f>IF(NX59=0," ",VLOOKUP(NX59,PROTOKOL!$A:$E,5,))</f>
        <v xml:space="preserve"> </v>
      </c>
      <c r="OC59" s="82" t="str">
        <f t="shared" si="148"/>
        <v xml:space="preserve"> </v>
      </c>
      <c r="OD59" s="65">
        <f t="shared" si="149"/>
        <v>0</v>
      </c>
      <c r="OE59" s="82" t="str">
        <f t="shared" si="150"/>
        <v xml:space="preserve"> </v>
      </c>
      <c r="OF59" s="117"/>
      <c r="OG59" s="207">
        <v>13</v>
      </c>
      <c r="OH59" s="225">
        <v>13</v>
      </c>
      <c r="OI59" s="61" t="str">
        <f>IF(OK59=0," ",VLOOKUP(OK59,PROTOKOL!$A:$F,6))</f>
        <v xml:space="preserve"> </v>
      </c>
      <c r="OJ59" s="62"/>
      <c r="OK59" s="62"/>
      <c r="OL59" s="62"/>
      <c r="OM59" s="63" t="str">
        <f>IF(OK59=0," ",(VLOOKUP(OK59,PROTOKOL!$A$1:$E$28,2))*OL59)</f>
        <v xml:space="preserve"> </v>
      </c>
      <c r="ON59" s="64" t="str">
        <f t="shared" si="56"/>
        <v xml:space="preserve"> </v>
      </c>
      <c r="OO59" s="65" t="str">
        <f>IF(OK59=0," ",VLOOKUP(OK59,PROTOKOL!$A:$E,5,))</f>
        <v xml:space="preserve"> </v>
      </c>
      <c r="OP59" s="65"/>
      <c r="OQ59" s="82" t="str">
        <f t="shared" si="152"/>
        <v xml:space="preserve"> </v>
      </c>
      <c r="OR59" s="61" t="str">
        <f>IF(OT59=0," ",VLOOKUP(OT59,PROTOKOL!$A:$F,6))</f>
        <v xml:space="preserve"> </v>
      </c>
      <c r="OS59" s="66"/>
      <c r="OT59" s="66"/>
      <c r="OU59" s="62"/>
      <c r="OV59" s="63" t="str">
        <f>IF(OT59=0," ",(VLOOKUP(OT59,PROTOKOL!$A$1:$E$28,2))*OU59)</f>
        <v xml:space="preserve"> </v>
      </c>
      <c r="OW59" s="64" t="str">
        <f t="shared" si="57"/>
        <v xml:space="preserve"> </v>
      </c>
      <c r="OX59" s="65" t="str">
        <f>IF(OT59=0," ",VLOOKUP(OT59,PROTOKOL!$A:$E,5,))</f>
        <v xml:space="preserve"> </v>
      </c>
      <c r="OY59" s="82" t="str">
        <f t="shared" si="153"/>
        <v xml:space="preserve"> </v>
      </c>
      <c r="OZ59" s="65">
        <f t="shared" si="154"/>
        <v>0</v>
      </c>
      <c r="PA59" s="82" t="str">
        <f t="shared" si="155"/>
        <v xml:space="preserve"> </v>
      </c>
      <c r="PB59" s="117"/>
      <c r="PC59" s="207">
        <v>13</v>
      </c>
      <c r="PD59" s="225">
        <v>13</v>
      </c>
      <c r="PE59" s="61" t="str">
        <f>IF(PG59=0," ",VLOOKUP(PG59,PROTOKOL!$A:$F,6))</f>
        <v xml:space="preserve"> </v>
      </c>
      <c r="PF59" s="62"/>
      <c r="PG59" s="62"/>
      <c r="PH59" s="62"/>
      <c r="PI59" s="63" t="str">
        <f>IF(PG59=0," ",(VLOOKUP(PG59,PROTOKOL!$A$1:$E$28,2))*PH59)</f>
        <v xml:space="preserve"> </v>
      </c>
      <c r="PJ59" s="64" t="str">
        <f t="shared" si="58"/>
        <v xml:space="preserve"> </v>
      </c>
      <c r="PK59" s="65" t="str">
        <f>IF(PG59=0," ",VLOOKUP(PG59,PROTOKOL!$A:$E,5,))</f>
        <v xml:space="preserve"> </v>
      </c>
      <c r="PL59" s="65"/>
      <c r="PM59" s="82" t="str">
        <f t="shared" si="157"/>
        <v xml:space="preserve"> </v>
      </c>
      <c r="PN59" s="61" t="str">
        <f>IF(PP59=0," ",VLOOKUP(PP59,PROTOKOL!$A:$F,6))</f>
        <v xml:space="preserve"> </v>
      </c>
      <c r="PO59" s="66"/>
      <c r="PP59" s="66"/>
      <c r="PQ59" s="62"/>
      <c r="PR59" s="63" t="str">
        <f>IF(PP59=0," ",(VLOOKUP(PP59,PROTOKOL!$A$1:$E$28,2))*PQ59)</f>
        <v xml:space="preserve"> </v>
      </c>
      <c r="PS59" s="64" t="str">
        <f t="shared" si="59"/>
        <v xml:space="preserve"> </v>
      </c>
      <c r="PT59" s="65" t="str">
        <f>IF(PP59=0," ",VLOOKUP(PP59,PROTOKOL!$A:$E,5,))</f>
        <v xml:space="preserve"> </v>
      </c>
      <c r="PU59" s="82" t="str">
        <f t="shared" si="158"/>
        <v xml:space="preserve"> </v>
      </c>
      <c r="PV59" s="65">
        <f t="shared" si="159"/>
        <v>0</v>
      </c>
      <c r="PW59" s="82" t="str">
        <f t="shared" si="160"/>
        <v xml:space="preserve"> </v>
      </c>
      <c r="PX59" s="117"/>
      <c r="PY59" s="207">
        <v>13</v>
      </c>
      <c r="PZ59" s="225">
        <v>13</v>
      </c>
      <c r="QA59" s="61" t="str">
        <f>IF(QC59=0," ",VLOOKUP(QC59,PROTOKOL!$A:$F,6))</f>
        <v xml:space="preserve"> </v>
      </c>
      <c r="QB59" s="62"/>
      <c r="QC59" s="62"/>
      <c r="QD59" s="62"/>
      <c r="QE59" s="63" t="str">
        <f>IF(QC59=0," ",(VLOOKUP(QC59,PROTOKOL!$A$1:$E$28,2))*QD59)</f>
        <v xml:space="preserve"> </v>
      </c>
      <c r="QF59" s="64" t="str">
        <f t="shared" si="60"/>
        <v xml:space="preserve"> </v>
      </c>
      <c r="QG59" s="65" t="str">
        <f>IF(QC59=0," ",VLOOKUP(QC59,PROTOKOL!$A:$E,5,))</f>
        <v xml:space="preserve"> </v>
      </c>
      <c r="QH59" s="65"/>
      <c r="QI59" s="82" t="str">
        <f t="shared" si="162"/>
        <v xml:space="preserve"> </v>
      </c>
      <c r="QJ59" s="61" t="str">
        <f>IF(QL59=0," ",VLOOKUP(QL59,PROTOKOL!$A:$F,6))</f>
        <v xml:space="preserve"> </v>
      </c>
      <c r="QK59" s="66"/>
      <c r="QL59" s="66"/>
      <c r="QM59" s="62"/>
      <c r="QN59" s="63" t="str">
        <f>IF(QL59=0," ",(VLOOKUP(QL59,PROTOKOL!$A$1:$E$28,2))*QM59)</f>
        <v xml:space="preserve"> </v>
      </c>
      <c r="QO59" s="64" t="str">
        <f t="shared" si="61"/>
        <v xml:space="preserve"> </v>
      </c>
      <c r="QP59" s="65" t="str">
        <f>IF(QL59=0," ",VLOOKUP(QL59,PROTOKOL!$A:$E,5,))</f>
        <v xml:space="preserve"> </v>
      </c>
      <c r="QQ59" s="82" t="str">
        <f t="shared" si="163"/>
        <v xml:space="preserve"> </v>
      </c>
      <c r="QR59" s="65">
        <f t="shared" si="164"/>
        <v>0</v>
      </c>
      <c r="QS59" s="82" t="str">
        <f t="shared" si="165"/>
        <v xml:space="preserve"> </v>
      </c>
      <c r="QT59" s="117"/>
      <c r="QU59" s="207">
        <v>13</v>
      </c>
      <c r="QV59" s="225">
        <v>13</v>
      </c>
      <c r="QW59" s="61" t="str">
        <f>IF(QY59=0," ",VLOOKUP(QY59,PROTOKOL!$A:$F,6))</f>
        <v xml:space="preserve"> </v>
      </c>
      <c r="QX59" s="62"/>
      <c r="QY59" s="62"/>
      <c r="QZ59" s="62"/>
      <c r="RA59" s="63" t="str">
        <f>IF(QY59=0," ",(VLOOKUP(QY59,PROTOKOL!$A$1:$E$28,2))*QZ59)</f>
        <v xml:space="preserve"> </v>
      </c>
      <c r="RB59" s="64" t="str">
        <f t="shared" si="62"/>
        <v xml:space="preserve"> </v>
      </c>
      <c r="RC59" s="65" t="str">
        <f>IF(QY59=0," ",VLOOKUP(QY59,PROTOKOL!$A:$E,5,))</f>
        <v xml:space="preserve"> </v>
      </c>
      <c r="RD59" s="65"/>
      <c r="RE59" s="82" t="str">
        <f t="shared" si="167"/>
        <v xml:space="preserve"> </v>
      </c>
      <c r="RF59" s="61" t="str">
        <f>IF(RH59=0," ",VLOOKUP(RH59,PROTOKOL!$A:$F,6))</f>
        <v xml:space="preserve"> </v>
      </c>
      <c r="RG59" s="66"/>
      <c r="RH59" s="66"/>
      <c r="RI59" s="62"/>
      <c r="RJ59" s="63" t="str">
        <f>IF(RH59=0," ",(VLOOKUP(RH59,PROTOKOL!$A$1:$E$28,2))*RI59)</f>
        <v xml:space="preserve"> </v>
      </c>
      <c r="RK59" s="64" t="str">
        <f t="shared" si="63"/>
        <v xml:space="preserve"> </v>
      </c>
      <c r="RL59" s="65" t="str">
        <f>IF(RH59=0," ",VLOOKUP(RH59,PROTOKOL!$A:$E,5,))</f>
        <v xml:space="preserve"> </v>
      </c>
      <c r="RM59" s="82" t="str">
        <f t="shared" si="168"/>
        <v xml:space="preserve"> </v>
      </c>
      <c r="RN59" s="65">
        <f t="shared" si="169"/>
        <v>0</v>
      </c>
      <c r="RO59" s="82" t="str">
        <f t="shared" si="170"/>
        <v xml:space="preserve"> </v>
      </c>
      <c r="RP59" s="117"/>
    </row>
    <row r="60" spans="1:484" ht="15.6" thickBot="1">
      <c r="A60" s="208">
        <v>13</v>
      </c>
      <c r="B60" s="226"/>
      <c r="C60" s="61" t="str">
        <f>IF(E60=0," ",VLOOKUP(E60,PROTOKOL!$A:$F,6))</f>
        <v xml:space="preserve"> </v>
      </c>
      <c r="D60" s="62"/>
      <c r="E60" s="62"/>
      <c r="F60" s="62"/>
      <c r="G60" s="63" t="str">
        <f>IF(E60=0," ",(VLOOKUP(E60,PROTOKOL!$A$1:$E$28,2))*F60)</f>
        <v xml:space="preserve"> </v>
      </c>
      <c r="H60" s="64" t="str">
        <f t="shared" si="20"/>
        <v xml:space="preserve"> </v>
      </c>
      <c r="I60" s="65" t="str">
        <f>IF(E60=0," ",VLOOKUP(E60,PROTOKOL!$A:$E,5,))</f>
        <v xml:space="preserve"> </v>
      </c>
      <c r="J60" s="65"/>
      <c r="K60" s="82" t="str">
        <f t="shared" si="64"/>
        <v xml:space="preserve"> </v>
      </c>
      <c r="L60" s="61" t="str">
        <f>IF(N60=0," ",VLOOKUP(N60,PROTOKOL!$A:$F,6))</f>
        <v xml:space="preserve"> </v>
      </c>
      <c r="M60" s="66"/>
      <c r="N60" s="66"/>
      <c r="O60" s="62"/>
      <c r="P60" s="63" t="str">
        <f>IF(N60=0," ",(VLOOKUP(N60,PROTOKOL!$A$1:$E$28,2))*O60)</f>
        <v xml:space="preserve"> </v>
      </c>
      <c r="Q60" s="64" t="str">
        <f t="shared" si="21"/>
        <v xml:space="preserve"> </v>
      </c>
      <c r="R60" s="65" t="str">
        <f>IF(N60=0," ",VLOOKUP(N60,PROTOKOL!$A:$E,5,))</f>
        <v xml:space="preserve"> </v>
      </c>
      <c r="S60" s="82" t="str">
        <f t="shared" si="65"/>
        <v xml:space="preserve"> </v>
      </c>
      <c r="T60" s="65">
        <f t="shared" si="66"/>
        <v>0</v>
      </c>
      <c r="U60" s="82" t="str">
        <f t="shared" si="67"/>
        <v xml:space="preserve"> </v>
      </c>
      <c r="V60" s="185" t="str">
        <f>IF(F59+F60+F61=7.5,"ü","û")</f>
        <v>û</v>
      </c>
      <c r="W60" s="207">
        <v>13</v>
      </c>
      <c r="X60" s="226"/>
      <c r="Y60" s="61" t="str">
        <f>IF(AA60=0," ",VLOOKUP(AA60,PROTOKOL!$A:$F,6))</f>
        <v xml:space="preserve"> </v>
      </c>
      <c r="Z60" s="62"/>
      <c r="AA60" s="62"/>
      <c r="AB60" s="62"/>
      <c r="AC60" s="63" t="str">
        <f>IF(AA60=0," ",(VLOOKUP(AA60,PROTOKOL!$A$1:$E$28,2))*AB60)</f>
        <v xml:space="preserve"> </v>
      </c>
      <c r="AD60" s="64" t="str">
        <f t="shared" si="22"/>
        <v xml:space="preserve"> </v>
      </c>
      <c r="AE60" s="65" t="str">
        <f>IF(AA60=0," ",VLOOKUP(AA60,PROTOKOL!$A:$E,5,))</f>
        <v xml:space="preserve"> </v>
      </c>
      <c r="AF60" s="65"/>
      <c r="AG60" s="82" t="str">
        <f t="shared" si="68"/>
        <v xml:space="preserve"> </v>
      </c>
      <c r="AH60" s="61" t="str">
        <f>IF(AJ60=0," ",VLOOKUP(AJ60,PROTOKOL!$A:$F,6))</f>
        <v xml:space="preserve"> </v>
      </c>
      <c r="AI60" s="66"/>
      <c r="AJ60" s="66"/>
      <c r="AK60" s="62"/>
      <c r="AL60" s="63" t="str">
        <f>IF(AJ60=0," ",(VLOOKUP(AJ60,PROTOKOL!$A$1:$E$28,2))*AK60)</f>
        <v xml:space="preserve"> </v>
      </c>
      <c r="AM60" s="64" t="str">
        <f t="shared" si="23"/>
        <v xml:space="preserve"> </v>
      </c>
      <c r="AN60" s="65" t="str">
        <f>IF(AJ60=0," ",VLOOKUP(AJ60,PROTOKOL!$A:$E,5,))</f>
        <v xml:space="preserve"> </v>
      </c>
      <c r="AO60" s="82" t="str">
        <f t="shared" si="69"/>
        <v xml:space="preserve"> </v>
      </c>
      <c r="AP60" s="65">
        <f t="shared" si="70"/>
        <v>0</v>
      </c>
      <c r="AQ60" s="82" t="str">
        <f t="shared" si="71"/>
        <v xml:space="preserve"> </v>
      </c>
      <c r="AR60" s="185" t="str">
        <f>IF(AB59+AB60+AB61=7.5,"ü","û")</f>
        <v>û</v>
      </c>
      <c r="AS60" s="207">
        <v>13</v>
      </c>
      <c r="AT60" s="226"/>
      <c r="AU60" s="61" t="str">
        <f>IF(AW60=0," ",VLOOKUP(AW60,PROTOKOL!$A:$F,6))</f>
        <v xml:space="preserve"> </v>
      </c>
      <c r="AV60" s="62"/>
      <c r="AW60" s="62"/>
      <c r="AX60" s="62"/>
      <c r="AY60" s="63" t="str">
        <f>IF(AW60=0," ",(VLOOKUP(AW60,PROTOKOL!$A$1:$E$28,2))*AX60)</f>
        <v xml:space="preserve"> </v>
      </c>
      <c r="AZ60" s="64" t="str">
        <f t="shared" si="24"/>
        <v xml:space="preserve"> </v>
      </c>
      <c r="BA60" s="65" t="str">
        <f>IF(AW60=0," ",VLOOKUP(AW60,PROTOKOL!$A:$E,5,))</f>
        <v xml:space="preserve"> </v>
      </c>
      <c r="BB60" s="65"/>
      <c r="BC60" s="82" t="str">
        <f t="shared" si="72"/>
        <v xml:space="preserve"> </v>
      </c>
      <c r="BD60" s="61" t="str">
        <f>IF(BF60=0," ",VLOOKUP(BF60,PROTOKOL!$A:$F,6))</f>
        <v xml:space="preserve"> </v>
      </c>
      <c r="BE60" s="66"/>
      <c r="BF60" s="66"/>
      <c r="BG60" s="62"/>
      <c r="BH60" s="63" t="str">
        <f>IF(BF60=0," ",(VLOOKUP(BF60,PROTOKOL!$A$1:$E$28,2))*BG60)</f>
        <v xml:space="preserve"> </v>
      </c>
      <c r="BI60" s="64" t="str">
        <f t="shared" si="25"/>
        <v xml:space="preserve"> </v>
      </c>
      <c r="BJ60" s="65" t="str">
        <f>IF(BF60=0," ",VLOOKUP(BF60,PROTOKOL!$A:$E,5,))</f>
        <v xml:space="preserve"> </v>
      </c>
      <c r="BK60" s="82" t="str">
        <f t="shared" si="73"/>
        <v xml:space="preserve"> </v>
      </c>
      <c r="BL60" s="65">
        <f t="shared" si="74"/>
        <v>0</v>
      </c>
      <c r="BM60" s="82" t="str">
        <f t="shared" si="75"/>
        <v xml:space="preserve"> </v>
      </c>
      <c r="BN60" s="185" t="str">
        <f t="shared" ref="BN60" si="492">IF(AX59+AX60+AX61=7.5,"ü","û")</f>
        <v>û</v>
      </c>
      <c r="BO60" s="207">
        <v>13</v>
      </c>
      <c r="BP60" s="226"/>
      <c r="BQ60" s="61" t="str">
        <f>IF(BS60=0," ",VLOOKUP(BS60,PROTOKOL!$A:$F,6))</f>
        <v xml:space="preserve"> </v>
      </c>
      <c r="BR60" s="62"/>
      <c r="BS60" s="62"/>
      <c r="BT60" s="62"/>
      <c r="BU60" s="63" t="str">
        <f>IF(BS60=0," ",(VLOOKUP(BS60,PROTOKOL!$A$1:$E$28,2))*BT60)</f>
        <v xml:space="preserve"> </v>
      </c>
      <c r="BV60" s="64" t="str">
        <f t="shared" si="26"/>
        <v xml:space="preserve"> </v>
      </c>
      <c r="BW60" s="65" t="str">
        <f>IF(BS60=0," ",VLOOKUP(BS60,PROTOKOL!$A:$E,5,))</f>
        <v xml:space="preserve"> </v>
      </c>
      <c r="BX60" s="65"/>
      <c r="BY60" s="82" t="str">
        <f t="shared" si="77"/>
        <v xml:space="preserve"> </v>
      </c>
      <c r="BZ60" s="61" t="str">
        <f>IF(CB60=0," ",VLOOKUP(CB60,PROTOKOL!$A:$F,6))</f>
        <v xml:space="preserve"> </v>
      </c>
      <c r="CA60" s="66"/>
      <c r="CB60" s="66"/>
      <c r="CC60" s="62"/>
      <c r="CD60" s="63" t="str">
        <f>IF(CB60=0," ",(VLOOKUP(CB60,PROTOKOL!$A$1:$E$28,2))*CC60)</f>
        <v xml:space="preserve"> </v>
      </c>
      <c r="CE60" s="64" t="str">
        <f t="shared" si="27"/>
        <v xml:space="preserve"> </v>
      </c>
      <c r="CF60" s="65" t="str">
        <f>IF(CB60=0," ",VLOOKUP(CB60,PROTOKOL!$A:$E,5,))</f>
        <v xml:space="preserve"> </v>
      </c>
      <c r="CG60" s="82" t="str">
        <f t="shared" si="78"/>
        <v xml:space="preserve"> </v>
      </c>
      <c r="CH60" s="65">
        <f t="shared" si="79"/>
        <v>0</v>
      </c>
      <c r="CI60" s="82" t="str">
        <f t="shared" si="80"/>
        <v xml:space="preserve"> </v>
      </c>
      <c r="CJ60" s="185" t="str">
        <f t="shared" ref="CJ60" si="493">IF(BT59+BT60+BT61=7.5,"ü","û")</f>
        <v>û</v>
      </c>
      <c r="CK60" s="207">
        <v>13</v>
      </c>
      <c r="CL60" s="226"/>
      <c r="CM60" s="61" t="str">
        <f>IF(CO60=0," ",VLOOKUP(CO60,PROTOKOL!$A:$F,6))</f>
        <v xml:space="preserve"> </v>
      </c>
      <c r="CN60" s="62"/>
      <c r="CO60" s="62"/>
      <c r="CP60" s="62"/>
      <c r="CQ60" s="63" t="str">
        <f>IF(CO60=0," ",(VLOOKUP(CO60,PROTOKOL!$A$1:$E$28,2))*CP60)</f>
        <v xml:space="preserve"> </v>
      </c>
      <c r="CR60" s="64" t="str">
        <f t="shared" si="28"/>
        <v xml:space="preserve"> </v>
      </c>
      <c r="CS60" s="65" t="str">
        <f>IF(CO60=0," ",VLOOKUP(CO60,PROTOKOL!$A:$E,5,))</f>
        <v xml:space="preserve"> </v>
      </c>
      <c r="CT60" s="65"/>
      <c r="CU60" s="82" t="str">
        <f t="shared" si="82"/>
        <v xml:space="preserve"> </v>
      </c>
      <c r="CV60" s="61" t="str">
        <f>IF(CX60=0," ",VLOOKUP(CX60,PROTOKOL!$A:$F,6))</f>
        <v xml:space="preserve"> </v>
      </c>
      <c r="CW60" s="66"/>
      <c r="CX60" s="66"/>
      <c r="CY60" s="62"/>
      <c r="CZ60" s="63" t="str">
        <f>IF(CX60=0," ",(VLOOKUP(CX60,PROTOKOL!$A$1:$E$28,2))*CY60)</f>
        <v xml:space="preserve"> </v>
      </c>
      <c r="DA60" s="64" t="str">
        <f t="shared" si="29"/>
        <v xml:space="preserve"> </v>
      </c>
      <c r="DB60" s="65" t="str">
        <f>IF(CX60=0," ",VLOOKUP(CX60,PROTOKOL!$A:$E,5,))</f>
        <v xml:space="preserve"> </v>
      </c>
      <c r="DC60" s="82" t="str">
        <f t="shared" si="83"/>
        <v xml:space="preserve"> </v>
      </c>
      <c r="DD60" s="65">
        <f t="shared" si="84"/>
        <v>0</v>
      </c>
      <c r="DE60" s="82" t="str">
        <f t="shared" si="85"/>
        <v xml:space="preserve"> </v>
      </c>
      <c r="DF60" s="185" t="str">
        <f t="shared" ref="DF60" si="494">IF(CP59+CP60+CP61=7.5,"ü","û")</f>
        <v>û</v>
      </c>
      <c r="DG60" s="207">
        <v>13</v>
      </c>
      <c r="DH60" s="226"/>
      <c r="DI60" s="61" t="str">
        <f>IF(DK60=0," ",VLOOKUP(DK60,PROTOKOL!$A:$F,6))</f>
        <v xml:space="preserve"> </v>
      </c>
      <c r="DJ60" s="62"/>
      <c r="DK60" s="62"/>
      <c r="DL60" s="62"/>
      <c r="DM60" s="63" t="str">
        <f>IF(DK60=0," ",(VLOOKUP(DK60,PROTOKOL!$A$1:$E$28,2))*DL60)</f>
        <v xml:space="preserve"> </v>
      </c>
      <c r="DN60" s="64" t="str">
        <f t="shared" si="30"/>
        <v xml:space="preserve"> </v>
      </c>
      <c r="DO60" s="65" t="str">
        <f>IF(DK60=0," ",VLOOKUP(DK60,PROTOKOL!$A:$E,5,))</f>
        <v xml:space="preserve"> </v>
      </c>
      <c r="DP60" s="65"/>
      <c r="DQ60" s="82" t="str">
        <f t="shared" si="87"/>
        <v xml:space="preserve"> </v>
      </c>
      <c r="DR60" s="61" t="str">
        <f>IF(DT60=0," ",VLOOKUP(DT60,PROTOKOL!$A:$F,6))</f>
        <v xml:space="preserve"> </v>
      </c>
      <c r="DS60" s="66"/>
      <c r="DT60" s="66"/>
      <c r="DU60" s="62"/>
      <c r="DV60" s="63" t="str">
        <f>IF(DT60=0," ",(VLOOKUP(DT60,PROTOKOL!$A$1:$E$28,2))*DU60)</f>
        <v xml:space="preserve"> </v>
      </c>
      <c r="DW60" s="64" t="str">
        <f t="shared" si="31"/>
        <v xml:space="preserve"> </v>
      </c>
      <c r="DX60" s="65" t="str">
        <f>IF(DT60=0," ",VLOOKUP(DT60,PROTOKOL!$A:$E,5,))</f>
        <v xml:space="preserve"> </v>
      </c>
      <c r="DY60" s="82" t="str">
        <f t="shared" si="88"/>
        <v xml:space="preserve"> </v>
      </c>
      <c r="DZ60" s="65">
        <f t="shared" si="89"/>
        <v>0</v>
      </c>
      <c r="EA60" s="82" t="str">
        <f t="shared" si="90"/>
        <v xml:space="preserve"> </v>
      </c>
      <c r="EB60" s="185" t="str">
        <f t="shared" ref="EB60" si="495">IF(DL59+DL60+DL61=7.5,"ü","û")</f>
        <v>û</v>
      </c>
      <c r="EC60" s="207">
        <v>13</v>
      </c>
      <c r="ED60" s="226"/>
      <c r="EE60" s="61" t="str">
        <f>IF(EG60=0," ",VLOOKUP(EG60,PROTOKOL!$A:$F,6))</f>
        <v xml:space="preserve"> </v>
      </c>
      <c r="EF60" s="62"/>
      <c r="EG60" s="62"/>
      <c r="EH60" s="62"/>
      <c r="EI60" s="63" t="str">
        <f>IF(EG60=0," ",(VLOOKUP(EG60,PROTOKOL!$A$1:$E$28,2))*EH60)</f>
        <v xml:space="preserve"> </v>
      </c>
      <c r="EJ60" s="64" t="str">
        <f t="shared" si="32"/>
        <v xml:space="preserve"> </v>
      </c>
      <c r="EK60" s="65" t="str">
        <f>IF(EG60=0," ",VLOOKUP(EG60,PROTOKOL!$A:$E,5,))</f>
        <v xml:space="preserve"> </v>
      </c>
      <c r="EL60" s="65"/>
      <c r="EM60" s="82" t="str">
        <f t="shared" si="92"/>
        <v xml:space="preserve"> </v>
      </c>
      <c r="EN60" s="61" t="str">
        <f>IF(EP60=0," ",VLOOKUP(EP60,PROTOKOL!$A:$F,6))</f>
        <v xml:space="preserve"> </v>
      </c>
      <c r="EO60" s="66"/>
      <c r="EP60" s="66"/>
      <c r="EQ60" s="62"/>
      <c r="ER60" s="63" t="str">
        <f>IF(EP60=0," ",(VLOOKUP(EP60,PROTOKOL!$A$1:$E$28,2))*EQ60)</f>
        <v xml:space="preserve"> </v>
      </c>
      <c r="ES60" s="64" t="str">
        <f t="shared" si="33"/>
        <v xml:space="preserve"> </v>
      </c>
      <c r="ET60" s="65" t="str">
        <f>IF(EP60=0," ",VLOOKUP(EP60,PROTOKOL!$A:$E,5,))</f>
        <v xml:space="preserve"> </v>
      </c>
      <c r="EU60" s="82" t="str">
        <f t="shared" si="93"/>
        <v xml:space="preserve"> </v>
      </c>
      <c r="EV60" s="65">
        <f t="shared" si="94"/>
        <v>0</v>
      </c>
      <c r="EW60" s="82" t="str">
        <f t="shared" si="95"/>
        <v xml:space="preserve"> </v>
      </c>
      <c r="EX60" s="185" t="str">
        <f t="shared" ref="EX60" si="496">IF(EH59+EH60+EH61=7.5,"ü","û")</f>
        <v>û</v>
      </c>
      <c r="EY60" s="207">
        <v>13</v>
      </c>
      <c r="EZ60" s="226"/>
      <c r="FA60" s="61" t="str">
        <f>IF(FC60=0," ",VLOOKUP(FC60,PROTOKOL!$A:$F,6))</f>
        <v xml:space="preserve"> </v>
      </c>
      <c r="FB60" s="62"/>
      <c r="FC60" s="62"/>
      <c r="FD60" s="62"/>
      <c r="FE60" s="63" t="str">
        <f>IF(FC60=0," ",(VLOOKUP(FC60,PROTOKOL!$A$1:$E$28,2))*FD60)</f>
        <v xml:space="preserve"> </v>
      </c>
      <c r="FF60" s="64" t="str">
        <f t="shared" si="34"/>
        <v xml:space="preserve"> </v>
      </c>
      <c r="FG60" s="65" t="str">
        <f>IF(FC60=0," ",VLOOKUP(FC60,PROTOKOL!$A:$E,5,))</f>
        <v xml:space="preserve"> </v>
      </c>
      <c r="FH60" s="65"/>
      <c r="FI60" s="82" t="str">
        <f t="shared" si="97"/>
        <v xml:space="preserve"> </v>
      </c>
      <c r="FJ60" s="61" t="str">
        <f>IF(FL60=0," ",VLOOKUP(FL60,PROTOKOL!$A:$F,6))</f>
        <v xml:space="preserve"> </v>
      </c>
      <c r="FK60" s="66"/>
      <c r="FL60" s="66"/>
      <c r="FM60" s="62"/>
      <c r="FN60" s="63" t="str">
        <f>IF(FL60=0," ",(VLOOKUP(FL60,PROTOKOL!$A$1:$E$28,2))*FM60)</f>
        <v xml:space="preserve"> </v>
      </c>
      <c r="FO60" s="64" t="str">
        <f t="shared" si="35"/>
        <v xml:space="preserve"> </v>
      </c>
      <c r="FP60" s="65" t="str">
        <f>IF(FL60=0," ",VLOOKUP(FL60,PROTOKOL!$A:$E,5,))</f>
        <v xml:space="preserve"> </v>
      </c>
      <c r="FQ60" s="82" t="str">
        <f t="shared" si="98"/>
        <v xml:space="preserve"> </v>
      </c>
      <c r="FR60" s="65">
        <f t="shared" si="99"/>
        <v>0</v>
      </c>
      <c r="FS60" s="82" t="str">
        <f t="shared" si="100"/>
        <v xml:space="preserve"> </v>
      </c>
      <c r="FT60" s="185" t="str">
        <f t="shared" ref="FT60" si="497">IF(FD59+FD60+FD61=7.5,"ü","û")</f>
        <v>û</v>
      </c>
      <c r="FU60" s="207">
        <v>13</v>
      </c>
      <c r="FV60" s="226"/>
      <c r="FW60" s="61" t="str">
        <f>IF(FY60=0," ",VLOOKUP(FY60,PROTOKOL!$A:$F,6))</f>
        <v xml:space="preserve"> </v>
      </c>
      <c r="FX60" s="62"/>
      <c r="FY60" s="62"/>
      <c r="FZ60" s="62"/>
      <c r="GA60" s="63" t="str">
        <f>IF(FY60=0," ",(VLOOKUP(FY60,PROTOKOL!$A$1:$E$28,2))*FZ60)</f>
        <v xml:space="preserve"> </v>
      </c>
      <c r="GB60" s="64" t="str">
        <f t="shared" si="36"/>
        <v xml:space="preserve"> </v>
      </c>
      <c r="GC60" s="65" t="str">
        <f>IF(FY60=0," ",VLOOKUP(FY60,PROTOKOL!$A:$E,5,))</f>
        <v xml:space="preserve"> </v>
      </c>
      <c r="GD60" s="65"/>
      <c r="GE60" s="82" t="str">
        <f t="shared" si="102"/>
        <v xml:space="preserve"> </v>
      </c>
      <c r="GF60" s="61" t="str">
        <f>IF(GH60=0," ",VLOOKUP(GH60,PROTOKOL!$A:$F,6))</f>
        <v xml:space="preserve"> </v>
      </c>
      <c r="GG60" s="66"/>
      <c r="GH60" s="66"/>
      <c r="GI60" s="62"/>
      <c r="GJ60" s="63" t="str">
        <f>IF(GH60=0," ",(VLOOKUP(GH60,PROTOKOL!$A$1:$E$28,2))*GI60)</f>
        <v xml:space="preserve"> </v>
      </c>
      <c r="GK60" s="64" t="str">
        <f t="shared" si="37"/>
        <v xml:space="preserve"> </v>
      </c>
      <c r="GL60" s="65" t="str">
        <f>IF(GH60=0," ",VLOOKUP(GH60,PROTOKOL!$A:$E,5,))</f>
        <v xml:space="preserve"> </v>
      </c>
      <c r="GM60" s="82" t="str">
        <f t="shared" si="103"/>
        <v xml:space="preserve"> </v>
      </c>
      <c r="GN60" s="65">
        <f t="shared" si="104"/>
        <v>0</v>
      </c>
      <c r="GO60" s="82" t="str">
        <f t="shared" si="105"/>
        <v xml:space="preserve"> </v>
      </c>
      <c r="GP60" s="185" t="str">
        <f t="shared" ref="GP60" si="498">IF(FZ59+FZ60+FZ61=7.5,"ü","û")</f>
        <v>û</v>
      </c>
      <c r="GQ60" s="207">
        <v>13</v>
      </c>
      <c r="GR60" s="226"/>
      <c r="GS60" s="61" t="str">
        <f>IF(GU60=0," ",VLOOKUP(GU60,PROTOKOL!$A:$F,6))</f>
        <v xml:space="preserve"> </v>
      </c>
      <c r="GT60" s="62"/>
      <c r="GU60" s="62"/>
      <c r="GV60" s="62"/>
      <c r="GW60" s="63" t="str">
        <f>IF(GU60=0," ",(VLOOKUP(GU60,PROTOKOL!$A$1:$E$28,2))*GV60)</f>
        <v xml:space="preserve"> </v>
      </c>
      <c r="GX60" s="64" t="str">
        <f t="shared" si="38"/>
        <v xml:space="preserve"> </v>
      </c>
      <c r="GY60" s="65" t="str">
        <f>IF(GU60=0," ",VLOOKUP(GU60,PROTOKOL!$A:$E,5,))</f>
        <v xml:space="preserve"> </v>
      </c>
      <c r="GZ60" s="65"/>
      <c r="HA60" s="82" t="str">
        <f t="shared" si="107"/>
        <v xml:space="preserve"> </v>
      </c>
      <c r="HB60" s="61" t="str">
        <f>IF(HD60=0," ",VLOOKUP(HD60,PROTOKOL!$A:$F,6))</f>
        <v xml:space="preserve"> </v>
      </c>
      <c r="HC60" s="66"/>
      <c r="HD60" s="66"/>
      <c r="HE60" s="62"/>
      <c r="HF60" s="63" t="str">
        <f>IF(HD60=0," ",(VLOOKUP(HD60,PROTOKOL!$A$1:$E$28,2))*HE60)</f>
        <v xml:space="preserve"> </v>
      </c>
      <c r="HG60" s="64" t="str">
        <f t="shared" si="39"/>
        <v xml:space="preserve"> </v>
      </c>
      <c r="HH60" s="65" t="str">
        <f>IF(HD60=0," ",VLOOKUP(HD60,PROTOKOL!$A:$E,5,))</f>
        <v xml:space="preserve"> </v>
      </c>
      <c r="HI60" s="82" t="str">
        <f t="shared" si="108"/>
        <v xml:space="preserve"> </v>
      </c>
      <c r="HJ60" s="65">
        <f t="shared" si="109"/>
        <v>0</v>
      </c>
      <c r="HK60" s="82" t="str">
        <f t="shared" si="110"/>
        <v xml:space="preserve"> </v>
      </c>
      <c r="HL60" s="185" t="str">
        <f t="shared" ref="HL60" si="499">IF(GV59+GV60+GV61=7.5,"ü","û")</f>
        <v>û</v>
      </c>
      <c r="HM60" s="207">
        <v>13</v>
      </c>
      <c r="HN60" s="226"/>
      <c r="HO60" s="61" t="str">
        <f>IF(HQ60=0," ",VLOOKUP(HQ60,PROTOKOL!$A:$F,6))</f>
        <v xml:space="preserve"> </v>
      </c>
      <c r="HP60" s="62"/>
      <c r="HQ60" s="62"/>
      <c r="HR60" s="62"/>
      <c r="HS60" s="63" t="str">
        <f>IF(HQ60=0," ",(VLOOKUP(HQ60,PROTOKOL!$A$1:$E$28,2))*HR60)</f>
        <v xml:space="preserve"> </v>
      </c>
      <c r="HT60" s="64" t="str">
        <f t="shared" si="40"/>
        <v xml:space="preserve"> </v>
      </c>
      <c r="HU60" s="65" t="str">
        <f>IF(HQ60=0," ",VLOOKUP(HQ60,PROTOKOL!$A:$E,5,))</f>
        <v xml:space="preserve"> </v>
      </c>
      <c r="HV60" s="65"/>
      <c r="HW60" s="82" t="str">
        <f t="shared" si="112"/>
        <v xml:space="preserve"> </v>
      </c>
      <c r="HX60" s="61" t="str">
        <f>IF(HZ60=0," ",VLOOKUP(HZ60,PROTOKOL!$A:$F,6))</f>
        <v xml:space="preserve"> </v>
      </c>
      <c r="HY60" s="66"/>
      <c r="HZ60" s="66"/>
      <c r="IA60" s="62"/>
      <c r="IB60" s="63" t="str">
        <f>IF(HZ60=0," ",(VLOOKUP(HZ60,PROTOKOL!$A$1:$E$28,2))*IA60)</f>
        <v xml:space="preserve"> </v>
      </c>
      <c r="IC60" s="64" t="str">
        <f t="shared" si="41"/>
        <v xml:space="preserve"> </v>
      </c>
      <c r="ID60" s="65" t="str">
        <f>IF(HZ60=0," ",VLOOKUP(HZ60,PROTOKOL!$A:$E,5,))</f>
        <v xml:space="preserve"> </v>
      </c>
      <c r="IE60" s="82" t="str">
        <f t="shared" si="113"/>
        <v xml:space="preserve"> </v>
      </c>
      <c r="IF60" s="65">
        <f t="shared" si="114"/>
        <v>0</v>
      </c>
      <c r="IG60" s="82" t="str">
        <f t="shared" si="115"/>
        <v xml:space="preserve"> </v>
      </c>
      <c r="IH60" s="185" t="str">
        <f t="shared" ref="IH60" si="500">IF(HR59+HR60+HR61=7.5,"ü","û")</f>
        <v>û</v>
      </c>
      <c r="II60" s="207">
        <v>13</v>
      </c>
      <c r="IJ60" s="226"/>
      <c r="IK60" s="61" t="str">
        <f>IF(IM60=0," ",VLOOKUP(IM60,PROTOKOL!$A:$F,6))</f>
        <v xml:space="preserve"> </v>
      </c>
      <c r="IL60" s="62"/>
      <c r="IM60" s="62"/>
      <c r="IN60" s="62"/>
      <c r="IO60" s="63" t="str">
        <f>IF(IM60=0," ",(VLOOKUP(IM60,PROTOKOL!$A$1:$E$28,2))*IN60)</f>
        <v xml:space="preserve"> </v>
      </c>
      <c r="IP60" s="64" t="str">
        <f t="shared" si="42"/>
        <v xml:space="preserve"> </v>
      </c>
      <c r="IQ60" s="65" t="str">
        <f>IF(IM60=0," ",VLOOKUP(IM60,PROTOKOL!$A:$E,5,))</f>
        <v xml:space="preserve"> </v>
      </c>
      <c r="IR60" s="65"/>
      <c r="IS60" s="82" t="str">
        <f t="shared" si="117"/>
        <v xml:space="preserve"> </v>
      </c>
      <c r="IT60" s="61" t="str">
        <f>IF(IV60=0," ",VLOOKUP(IV60,PROTOKOL!$A:$F,6))</f>
        <v xml:space="preserve"> </v>
      </c>
      <c r="IU60" s="66"/>
      <c r="IV60" s="66"/>
      <c r="IW60" s="62"/>
      <c r="IX60" s="63" t="str">
        <f>IF(IV60=0," ",(VLOOKUP(IV60,PROTOKOL!$A$1:$E$28,2))*IW60)</f>
        <v xml:space="preserve"> </v>
      </c>
      <c r="IY60" s="64" t="str">
        <f t="shared" si="43"/>
        <v xml:space="preserve"> </v>
      </c>
      <c r="IZ60" s="65" t="str">
        <f>IF(IV60=0," ",VLOOKUP(IV60,PROTOKOL!$A:$E,5,))</f>
        <v xml:space="preserve"> </v>
      </c>
      <c r="JA60" s="82" t="str">
        <f t="shared" si="118"/>
        <v xml:space="preserve"> </v>
      </c>
      <c r="JB60" s="65">
        <f t="shared" si="119"/>
        <v>0</v>
      </c>
      <c r="JC60" s="82" t="str">
        <f t="shared" si="120"/>
        <v xml:space="preserve"> </v>
      </c>
      <c r="JD60" s="185" t="str">
        <f t="shared" ref="JD60" si="501">IF(IN59+IN60+IN61=7.5,"ü","û")</f>
        <v>û</v>
      </c>
      <c r="JE60" s="207">
        <v>13</v>
      </c>
      <c r="JF60" s="226"/>
      <c r="JG60" s="61" t="str">
        <f>IF(JI60=0," ",VLOOKUP(JI60,PROTOKOL!$A:$F,6))</f>
        <v xml:space="preserve"> </v>
      </c>
      <c r="JH60" s="62"/>
      <c r="JI60" s="62"/>
      <c r="JJ60" s="62"/>
      <c r="JK60" s="63" t="str">
        <f>IF(JI60=0," ",(VLOOKUP(JI60,PROTOKOL!$A$1:$E$28,2))*JJ60)</f>
        <v xml:space="preserve"> </v>
      </c>
      <c r="JL60" s="64" t="str">
        <f t="shared" si="44"/>
        <v xml:space="preserve"> </v>
      </c>
      <c r="JM60" s="65" t="str">
        <f>IF(JI60=0," ",VLOOKUP(JI60,PROTOKOL!$A:$E,5,))</f>
        <v xml:space="preserve"> </v>
      </c>
      <c r="JN60" s="65"/>
      <c r="JO60" s="82" t="str">
        <f t="shared" si="122"/>
        <v xml:space="preserve"> </v>
      </c>
      <c r="JP60" s="61" t="str">
        <f>IF(JR60=0," ",VLOOKUP(JR60,PROTOKOL!$A:$F,6))</f>
        <v xml:space="preserve"> </v>
      </c>
      <c r="JQ60" s="66"/>
      <c r="JR60" s="66"/>
      <c r="JS60" s="62"/>
      <c r="JT60" s="63" t="str">
        <f>IF(JR60=0," ",(VLOOKUP(JR60,PROTOKOL!$A$1:$E$28,2))*JS60)</f>
        <v xml:space="preserve"> </v>
      </c>
      <c r="JU60" s="64" t="str">
        <f t="shared" si="45"/>
        <v xml:space="preserve"> </v>
      </c>
      <c r="JV60" s="65" t="str">
        <f>IF(JR60=0," ",VLOOKUP(JR60,PROTOKOL!$A:$E,5,))</f>
        <v xml:space="preserve"> </v>
      </c>
      <c r="JW60" s="82" t="str">
        <f t="shared" si="123"/>
        <v xml:space="preserve"> </v>
      </c>
      <c r="JX60" s="65">
        <f t="shared" si="124"/>
        <v>0</v>
      </c>
      <c r="JY60" s="82" t="str">
        <f t="shared" si="125"/>
        <v xml:space="preserve"> </v>
      </c>
      <c r="JZ60" s="185" t="str">
        <f t="shared" ref="JZ60" si="502">IF(JJ59+JJ60+JJ61=7.5,"ü","û")</f>
        <v>û</v>
      </c>
      <c r="KA60" s="207">
        <v>13</v>
      </c>
      <c r="KB60" s="226"/>
      <c r="KC60" s="61" t="str">
        <f>IF(KE60=0," ",VLOOKUP(KE60,PROTOKOL!$A:$F,6))</f>
        <v xml:space="preserve"> </v>
      </c>
      <c r="KD60" s="62"/>
      <c r="KE60" s="62"/>
      <c r="KF60" s="62"/>
      <c r="KG60" s="63" t="str">
        <f>IF(KE60=0," ",(VLOOKUP(KE60,PROTOKOL!$A$1:$E$28,2))*KF60)</f>
        <v xml:space="preserve"> </v>
      </c>
      <c r="KH60" s="64" t="str">
        <f t="shared" si="46"/>
        <v xml:space="preserve"> </v>
      </c>
      <c r="KI60" s="65" t="str">
        <f>IF(KE60=0," ",VLOOKUP(KE60,PROTOKOL!$A:$E,5,))</f>
        <v xml:space="preserve"> </v>
      </c>
      <c r="KJ60" s="65"/>
      <c r="KK60" s="82" t="str">
        <f t="shared" si="127"/>
        <v xml:space="preserve"> </v>
      </c>
      <c r="KL60" s="61" t="str">
        <f>IF(KN60=0," ",VLOOKUP(KN60,PROTOKOL!$A:$F,6))</f>
        <v xml:space="preserve"> </v>
      </c>
      <c r="KM60" s="66"/>
      <c r="KN60" s="66"/>
      <c r="KO60" s="62"/>
      <c r="KP60" s="63" t="str">
        <f>IF(KN60=0," ",(VLOOKUP(KN60,PROTOKOL!$A$1:$E$28,2))*KO60)</f>
        <v xml:space="preserve"> </v>
      </c>
      <c r="KQ60" s="64" t="str">
        <f t="shared" si="47"/>
        <v xml:space="preserve"> </v>
      </c>
      <c r="KR60" s="65" t="str">
        <f>IF(KN60=0," ",VLOOKUP(KN60,PROTOKOL!$A:$E,5,))</f>
        <v xml:space="preserve"> </v>
      </c>
      <c r="KS60" s="82" t="str">
        <f t="shared" si="128"/>
        <v xml:space="preserve"> </v>
      </c>
      <c r="KT60" s="65">
        <f t="shared" si="129"/>
        <v>0</v>
      </c>
      <c r="KU60" s="82" t="str">
        <f t="shared" si="130"/>
        <v xml:space="preserve"> </v>
      </c>
      <c r="KV60" s="185" t="str">
        <f t="shared" ref="KV60" si="503">IF(KF59+KF60+KF61=7.5,"ü","û")</f>
        <v>û</v>
      </c>
      <c r="KW60" s="207">
        <v>13</v>
      </c>
      <c r="KX60" s="226"/>
      <c r="KY60" s="61" t="str">
        <f>IF(LA60=0," ",VLOOKUP(LA60,PROTOKOL!$A:$F,6))</f>
        <v xml:space="preserve"> </v>
      </c>
      <c r="KZ60" s="62"/>
      <c r="LA60" s="62"/>
      <c r="LB60" s="62"/>
      <c r="LC60" s="63" t="str">
        <f>IF(LA60=0," ",(VLOOKUP(LA60,PROTOKOL!$A$1:$E$28,2))*LB60)</f>
        <v xml:space="preserve"> </v>
      </c>
      <c r="LD60" s="64" t="str">
        <f t="shared" si="48"/>
        <v xml:space="preserve"> </v>
      </c>
      <c r="LE60" s="65" t="str">
        <f>IF(LA60=0," ",VLOOKUP(LA60,PROTOKOL!$A:$E,5,))</f>
        <v xml:space="preserve"> </v>
      </c>
      <c r="LF60" s="65"/>
      <c r="LG60" s="82" t="str">
        <f t="shared" si="132"/>
        <v xml:space="preserve"> </v>
      </c>
      <c r="LH60" s="61" t="str">
        <f>IF(LJ60=0," ",VLOOKUP(LJ60,PROTOKOL!$A:$F,6))</f>
        <v xml:space="preserve"> </v>
      </c>
      <c r="LI60" s="66"/>
      <c r="LJ60" s="66"/>
      <c r="LK60" s="62"/>
      <c r="LL60" s="63" t="str">
        <f>IF(LJ60=0," ",(VLOOKUP(LJ60,PROTOKOL!$A$1:$E$28,2))*LK60)</f>
        <v xml:space="preserve"> </v>
      </c>
      <c r="LM60" s="64" t="str">
        <f t="shared" si="49"/>
        <v xml:space="preserve"> </v>
      </c>
      <c r="LN60" s="65" t="str">
        <f>IF(LJ60=0," ",VLOOKUP(LJ60,PROTOKOL!$A:$E,5,))</f>
        <v xml:space="preserve"> </v>
      </c>
      <c r="LO60" s="82" t="str">
        <f t="shared" si="133"/>
        <v xml:space="preserve"> </v>
      </c>
      <c r="LP60" s="65">
        <f t="shared" si="134"/>
        <v>0</v>
      </c>
      <c r="LQ60" s="82" t="str">
        <f t="shared" si="135"/>
        <v xml:space="preserve"> </v>
      </c>
      <c r="LR60" s="185" t="str">
        <f t="shared" ref="LR60" si="504">IF(LB59+LB60+LB61=7.5,"ü","û")</f>
        <v>û</v>
      </c>
      <c r="LS60" s="207">
        <v>13</v>
      </c>
      <c r="LT60" s="226"/>
      <c r="LU60" s="61" t="str">
        <f>IF(LW60=0," ",VLOOKUP(LW60,PROTOKOL!$A:$F,6))</f>
        <v xml:space="preserve"> </v>
      </c>
      <c r="LV60" s="62"/>
      <c r="LW60" s="62"/>
      <c r="LX60" s="62"/>
      <c r="LY60" s="63" t="str">
        <f>IF(LW60=0," ",(VLOOKUP(LW60,PROTOKOL!$A$1:$E$28,2))*LX60)</f>
        <v xml:space="preserve"> </v>
      </c>
      <c r="LZ60" s="64" t="str">
        <f t="shared" si="50"/>
        <v xml:space="preserve"> </v>
      </c>
      <c r="MA60" s="65" t="str">
        <f>IF(LW60=0," ",VLOOKUP(LW60,PROTOKOL!$A:$E,5,))</f>
        <v xml:space="preserve"> </v>
      </c>
      <c r="MB60" s="65"/>
      <c r="MC60" s="82" t="str">
        <f t="shared" si="137"/>
        <v xml:space="preserve"> </v>
      </c>
      <c r="MD60" s="61" t="str">
        <f>IF(MF60=0," ",VLOOKUP(MF60,PROTOKOL!$A:$F,6))</f>
        <v xml:space="preserve"> </v>
      </c>
      <c r="ME60" s="66"/>
      <c r="MF60" s="66"/>
      <c r="MG60" s="62"/>
      <c r="MH60" s="63" t="str">
        <f>IF(MF60=0," ",(VLOOKUP(MF60,PROTOKOL!$A$1:$E$28,2))*MG60)</f>
        <v xml:space="preserve"> </v>
      </c>
      <c r="MI60" s="64" t="str">
        <f t="shared" si="51"/>
        <v xml:space="preserve"> </v>
      </c>
      <c r="MJ60" s="65" t="str">
        <f>IF(MF60=0," ",VLOOKUP(MF60,PROTOKOL!$A:$E,5,))</f>
        <v xml:space="preserve"> </v>
      </c>
      <c r="MK60" s="82" t="str">
        <f t="shared" si="138"/>
        <v xml:space="preserve"> </v>
      </c>
      <c r="ML60" s="65">
        <f t="shared" si="139"/>
        <v>0</v>
      </c>
      <c r="MM60" s="82" t="str">
        <f t="shared" si="140"/>
        <v xml:space="preserve"> </v>
      </c>
      <c r="MN60" s="185" t="str">
        <f t="shared" ref="MN60" si="505">IF(LX59+LX60+LX61=7.5,"ü","û")</f>
        <v>û</v>
      </c>
      <c r="MO60" s="207">
        <v>13</v>
      </c>
      <c r="MP60" s="226"/>
      <c r="MQ60" s="61" t="str">
        <f>IF(MS60=0," ",VLOOKUP(MS60,PROTOKOL!$A:$F,6))</f>
        <v xml:space="preserve"> </v>
      </c>
      <c r="MR60" s="62"/>
      <c r="MS60" s="62"/>
      <c r="MT60" s="62"/>
      <c r="MU60" s="63" t="str">
        <f>IF(MS60=0," ",(VLOOKUP(MS60,PROTOKOL!$A$1:$E$28,2))*MT60)</f>
        <v xml:space="preserve"> </v>
      </c>
      <c r="MV60" s="64" t="str">
        <f t="shared" si="52"/>
        <v xml:space="preserve"> </v>
      </c>
      <c r="MW60" s="65" t="str">
        <f>IF(MS60=0," ",VLOOKUP(MS60,PROTOKOL!$A:$E,5,))</f>
        <v xml:space="preserve"> </v>
      </c>
      <c r="MX60" s="65"/>
      <c r="MY60" s="82" t="str">
        <f t="shared" si="142"/>
        <v xml:space="preserve"> </v>
      </c>
      <c r="MZ60" s="61" t="str">
        <f>IF(NB60=0," ",VLOOKUP(NB60,PROTOKOL!$A:$F,6))</f>
        <v xml:space="preserve"> </v>
      </c>
      <c r="NA60" s="66"/>
      <c r="NB60" s="66"/>
      <c r="NC60" s="62"/>
      <c r="ND60" s="63" t="str">
        <f>IF(NB60=0," ",(VLOOKUP(NB60,PROTOKOL!$A$1:$E$28,2))*NC60)</f>
        <v xml:space="preserve"> </v>
      </c>
      <c r="NE60" s="64" t="str">
        <f t="shared" si="53"/>
        <v xml:space="preserve"> </v>
      </c>
      <c r="NF60" s="65" t="str">
        <f>IF(NB60=0," ",VLOOKUP(NB60,PROTOKOL!$A:$E,5,))</f>
        <v xml:space="preserve"> </v>
      </c>
      <c r="NG60" s="82" t="str">
        <f t="shared" si="143"/>
        <v xml:space="preserve"> </v>
      </c>
      <c r="NH60" s="65">
        <f t="shared" si="144"/>
        <v>0</v>
      </c>
      <c r="NI60" s="82" t="str">
        <f t="shared" si="145"/>
        <v xml:space="preserve"> </v>
      </c>
      <c r="NJ60" s="185" t="str">
        <f t="shared" ref="NJ60" si="506">IF(MT59+MT60+MT61=7.5,"ü","û")</f>
        <v>û</v>
      </c>
      <c r="NK60" s="207">
        <v>13</v>
      </c>
      <c r="NL60" s="226"/>
      <c r="NM60" s="61" t="str">
        <f>IF(NO60=0," ",VLOOKUP(NO60,PROTOKOL!$A:$F,6))</f>
        <v xml:space="preserve"> </v>
      </c>
      <c r="NN60" s="62"/>
      <c r="NO60" s="62"/>
      <c r="NP60" s="62"/>
      <c r="NQ60" s="63" t="str">
        <f>IF(NO60=0," ",(VLOOKUP(NO60,PROTOKOL!$A$1:$E$28,2))*NP60)</f>
        <v xml:space="preserve"> </v>
      </c>
      <c r="NR60" s="64" t="str">
        <f t="shared" si="54"/>
        <v xml:space="preserve"> </v>
      </c>
      <c r="NS60" s="65" t="str">
        <f>IF(NO60=0," ",VLOOKUP(NO60,PROTOKOL!$A:$E,5,))</f>
        <v xml:space="preserve"> </v>
      </c>
      <c r="NT60" s="65"/>
      <c r="NU60" s="82" t="str">
        <f t="shared" si="147"/>
        <v xml:space="preserve"> </v>
      </c>
      <c r="NV60" s="61" t="str">
        <f>IF(NX60=0," ",VLOOKUP(NX60,PROTOKOL!$A:$F,6))</f>
        <v xml:space="preserve"> </v>
      </c>
      <c r="NW60" s="66"/>
      <c r="NX60" s="66"/>
      <c r="NY60" s="62"/>
      <c r="NZ60" s="63" t="str">
        <f>IF(NX60=0," ",(VLOOKUP(NX60,PROTOKOL!$A$1:$E$28,2))*NY60)</f>
        <v xml:space="preserve"> </v>
      </c>
      <c r="OA60" s="64" t="str">
        <f t="shared" si="55"/>
        <v xml:space="preserve"> </v>
      </c>
      <c r="OB60" s="65" t="str">
        <f>IF(NX60=0," ",VLOOKUP(NX60,PROTOKOL!$A:$E,5,))</f>
        <v xml:space="preserve"> </v>
      </c>
      <c r="OC60" s="82" t="str">
        <f t="shared" si="148"/>
        <v xml:space="preserve"> </v>
      </c>
      <c r="OD60" s="65">
        <f t="shared" si="149"/>
        <v>0</v>
      </c>
      <c r="OE60" s="82" t="str">
        <f t="shared" si="150"/>
        <v xml:space="preserve"> </v>
      </c>
      <c r="OF60" s="185" t="str">
        <f t="shared" ref="OF60" si="507">IF(NP59+NP60+NP61=7.5,"ü","û")</f>
        <v>û</v>
      </c>
      <c r="OG60" s="207">
        <v>13</v>
      </c>
      <c r="OH60" s="226"/>
      <c r="OI60" s="61" t="str">
        <f>IF(OK60=0," ",VLOOKUP(OK60,PROTOKOL!$A:$F,6))</f>
        <v xml:space="preserve"> </v>
      </c>
      <c r="OJ60" s="62"/>
      <c r="OK60" s="62"/>
      <c r="OL60" s="62"/>
      <c r="OM60" s="63" t="str">
        <f>IF(OK60=0," ",(VLOOKUP(OK60,PROTOKOL!$A$1:$E$28,2))*OL60)</f>
        <v xml:space="preserve"> </v>
      </c>
      <c r="ON60" s="64" t="str">
        <f t="shared" si="56"/>
        <v xml:space="preserve"> </v>
      </c>
      <c r="OO60" s="65" t="str">
        <f>IF(OK60=0," ",VLOOKUP(OK60,PROTOKOL!$A:$E,5,))</f>
        <v xml:space="preserve"> </v>
      </c>
      <c r="OP60" s="65"/>
      <c r="OQ60" s="82" t="str">
        <f t="shared" si="152"/>
        <v xml:space="preserve"> </v>
      </c>
      <c r="OR60" s="61" t="str">
        <f>IF(OT60=0," ",VLOOKUP(OT60,PROTOKOL!$A:$F,6))</f>
        <v xml:space="preserve"> </v>
      </c>
      <c r="OS60" s="66"/>
      <c r="OT60" s="66"/>
      <c r="OU60" s="62"/>
      <c r="OV60" s="63" t="str">
        <f>IF(OT60=0," ",(VLOOKUP(OT60,PROTOKOL!$A$1:$E$28,2))*OU60)</f>
        <v xml:space="preserve"> </v>
      </c>
      <c r="OW60" s="64" t="str">
        <f t="shared" si="57"/>
        <v xml:space="preserve"> </v>
      </c>
      <c r="OX60" s="65" t="str">
        <f>IF(OT60=0," ",VLOOKUP(OT60,PROTOKOL!$A:$E,5,))</f>
        <v xml:space="preserve"> </v>
      </c>
      <c r="OY60" s="82" t="str">
        <f t="shared" si="153"/>
        <v xml:space="preserve"> </v>
      </c>
      <c r="OZ60" s="65">
        <f t="shared" si="154"/>
        <v>0</v>
      </c>
      <c r="PA60" s="82" t="str">
        <f t="shared" si="155"/>
        <v xml:space="preserve"> </v>
      </c>
      <c r="PB60" s="185" t="str">
        <f t="shared" ref="PB60" si="508">IF(OL59+OL60+OL61=7.5,"ü","û")</f>
        <v>û</v>
      </c>
      <c r="PC60" s="207">
        <v>13</v>
      </c>
      <c r="PD60" s="226"/>
      <c r="PE60" s="61" t="str">
        <f>IF(PG60=0," ",VLOOKUP(PG60,PROTOKOL!$A:$F,6))</f>
        <v xml:space="preserve"> </v>
      </c>
      <c r="PF60" s="62"/>
      <c r="PG60" s="62"/>
      <c r="PH60" s="62"/>
      <c r="PI60" s="63" t="str">
        <f>IF(PG60=0," ",(VLOOKUP(PG60,PROTOKOL!$A$1:$E$28,2))*PH60)</f>
        <v xml:space="preserve"> </v>
      </c>
      <c r="PJ60" s="64" t="str">
        <f t="shared" si="58"/>
        <v xml:space="preserve"> </v>
      </c>
      <c r="PK60" s="65" t="str">
        <f>IF(PG60=0," ",VLOOKUP(PG60,PROTOKOL!$A:$E,5,))</f>
        <v xml:space="preserve"> </v>
      </c>
      <c r="PL60" s="65"/>
      <c r="PM60" s="82" t="str">
        <f t="shared" si="157"/>
        <v xml:space="preserve"> </v>
      </c>
      <c r="PN60" s="61" t="str">
        <f>IF(PP60=0," ",VLOOKUP(PP60,PROTOKOL!$A:$F,6))</f>
        <v xml:space="preserve"> </v>
      </c>
      <c r="PO60" s="66"/>
      <c r="PP60" s="66"/>
      <c r="PQ60" s="62"/>
      <c r="PR60" s="63" t="str">
        <f>IF(PP60=0," ",(VLOOKUP(PP60,PROTOKOL!$A$1:$E$28,2))*PQ60)</f>
        <v xml:space="preserve"> </v>
      </c>
      <c r="PS60" s="64" t="str">
        <f t="shared" si="59"/>
        <v xml:space="preserve"> </v>
      </c>
      <c r="PT60" s="65" t="str">
        <f>IF(PP60=0," ",VLOOKUP(PP60,PROTOKOL!$A:$E,5,))</f>
        <v xml:space="preserve"> </v>
      </c>
      <c r="PU60" s="82" t="str">
        <f t="shared" si="158"/>
        <v xml:space="preserve"> </v>
      </c>
      <c r="PV60" s="65">
        <f t="shared" si="159"/>
        <v>0</v>
      </c>
      <c r="PW60" s="82" t="str">
        <f t="shared" si="160"/>
        <v xml:space="preserve"> </v>
      </c>
      <c r="PX60" s="185" t="str">
        <f t="shared" ref="PX60" si="509">IF(PH59+PH60+PH61=7.5,"ü","û")</f>
        <v>û</v>
      </c>
      <c r="PY60" s="207">
        <v>13</v>
      </c>
      <c r="PZ60" s="226"/>
      <c r="QA60" s="61" t="str">
        <f>IF(QC60=0," ",VLOOKUP(QC60,PROTOKOL!$A:$F,6))</f>
        <v xml:space="preserve"> </v>
      </c>
      <c r="QB60" s="62"/>
      <c r="QC60" s="62"/>
      <c r="QD60" s="62"/>
      <c r="QE60" s="63" t="str">
        <f>IF(QC60=0," ",(VLOOKUP(QC60,PROTOKOL!$A$1:$E$28,2))*QD60)</f>
        <v xml:space="preserve"> </v>
      </c>
      <c r="QF60" s="64" t="str">
        <f t="shared" si="60"/>
        <v xml:space="preserve"> </v>
      </c>
      <c r="QG60" s="65" t="str">
        <f>IF(QC60=0," ",VLOOKUP(QC60,PROTOKOL!$A:$E,5,))</f>
        <v xml:space="preserve"> </v>
      </c>
      <c r="QH60" s="65"/>
      <c r="QI60" s="82" t="str">
        <f t="shared" si="162"/>
        <v xml:space="preserve"> </v>
      </c>
      <c r="QJ60" s="61" t="str">
        <f>IF(QL60=0," ",VLOOKUP(QL60,PROTOKOL!$A:$F,6))</f>
        <v xml:space="preserve"> </v>
      </c>
      <c r="QK60" s="66"/>
      <c r="QL60" s="66"/>
      <c r="QM60" s="62"/>
      <c r="QN60" s="63" t="str">
        <f>IF(QL60=0," ",(VLOOKUP(QL60,PROTOKOL!$A$1:$E$28,2))*QM60)</f>
        <v xml:space="preserve"> </v>
      </c>
      <c r="QO60" s="64" t="str">
        <f t="shared" si="61"/>
        <v xml:space="preserve"> </v>
      </c>
      <c r="QP60" s="65" t="str">
        <f>IF(QL60=0," ",VLOOKUP(QL60,PROTOKOL!$A:$E,5,))</f>
        <v xml:space="preserve"> </v>
      </c>
      <c r="QQ60" s="82" t="str">
        <f t="shared" si="163"/>
        <v xml:space="preserve"> </v>
      </c>
      <c r="QR60" s="65">
        <f t="shared" si="164"/>
        <v>0</v>
      </c>
      <c r="QS60" s="82" t="str">
        <f t="shared" si="165"/>
        <v xml:space="preserve"> </v>
      </c>
      <c r="QT60" s="185" t="str">
        <f t="shared" ref="QT60" si="510">IF(QD59+QD60+QD61=7.5,"ü","û")</f>
        <v>û</v>
      </c>
      <c r="QU60" s="207">
        <v>13</v>
      </c>
      <c r="QV60" s="226"/>
      <c r="QW60" s="61" t="str">
        <f>IF(QY60=0," ",VLOOKUP(QY60,PROTOKOL!$A:$F,6))</f>
        <v xml:space="preserve"> </v>
      </c>
      <c r="QX60" s="62"/>
      <c r="QY60" s="62"/>
      <c r="QZ60" s="62"/>
      <c r="RA60" s="63" t="str">
        <f>IF(QY60=0," ",(VLOOKUP(QY60,PROTOKOL!$A$1:$E$28,2))*QZ60)</f>
        <v xml:space="preserve"> </v>
      </c>
      <c r="RB60" s="64" t="str">
        <f t="shared" si="62"/>
        <v xml:space="preserve"> </v>
      </c>
      <c r="RC60" s="65" t="str">
        <f>IF(QY60=0," ",VLOOKUP(QY60,PROTOKOL!$A:$E,5,))</f>
        <v xml:space="preserve"> </v>
      </c>
      <c r="RD60" s="65"/>
      <c r="RE60" s="82" t="str">
        <f t="shared" si="167"/>
        <v xml:space="preserve"> </v>
      </c>
      <c r="RF60" s="61" t="str">
        <f>IF(RH60=0," ",VLOOKUP(RH60,PROTOKOL!$A:$F,6))</f>
        <v xml:space="preserve"> </v>
      </c>
      <c r="RG60" s="66"/>
      <c r="RH60" s="66"/>
      <c r="RI60" s="62"/>
      <c r="RJ60" s="63" t="str">
        <f>IF(RH60=0," ",(VLOOKUP(RH60,PROTOKOL!$A$1:$E$28,2))*RI60)</f>
        <v xml:space="preserve"> </v>
      </c>
      <c r="RK60" s="64" t="str">
        <f t="shared" si="63"/>
        <v xml:space="preserve"> </v>
      </c>
      <c r="RL60" s="65" t="str">
        <f>IF(RH60=0," ",VLOOKUP(RH60,PROTOKOL!$A:$E,5,))</f>
        <v xml:space="preserve"> </v>
      </c>
      <c r="RM60" s="82" t="str">
        <f t="shared" si="168"/>
        <v xml:space="preserve"> </v>
      </c>
      <c r="RN60" s="65">
        <f t="shared" si="169"/>
        <v>0</v>
      </c>
      <c r="RO60" s="82" t="str">
        <f t="shared" si="170"/>
        <v xml:space="preserve"> </v>
      </c>
      <c r="RP60" s="185" t="str">
        <f t="shared" ref="RP60" si="511">IF(QZ59+QZ60+QZ61=7.5,"ü","û")</f>
        <v>û</v>
      </c>
    </row>
    <row r="61" spans="1:484" ht="14.4" thickBot="1">
      <c r="A61" s="209">
        <v>13</v>
      </c>
      <c r="B61" s="226"/>
      <c r="C61" s="61" t="str">
        <f>IF(E61=0," ",VLOOKUP(E61,PROTOKOL!$A:$F,6))</f>
        <v xml:space="preserve"> </v>
      </c>
      <c r="D61" s="62"/>
      <c r="E61" s="62"/>
      <c r="F61" s="62"/>
      <c r="G61" s="63" t="str">
        <f>IF(E61=0," ",(VLOOKUP(E61,PROTOKOL!$A$1:$E$28,2))*F61)</f>
        <v xml:space="preserve"> </v>
      </c>
      <c r="H61" s="64" t="str">
        <f t="shared" si="20"/>
        <v xml:space="preserve"> </v>
      </c>
      <c r="I61" s="65" t="str">
        <f>IF(E61=0," ",VLOOKUP(E61,PROTOKOL!$A:$E,5,))</f>
        <v xml:space="preserve"> </v>
      </c>
      <c r="J61" s="65"/>
      <c r="K61" s="82" t="str">
        <f t="shared" si="64"/>
        <v xml:space="preserve"> </v>
      </c>
      <c r="L61" s="61" t="str">
        <f>IF(N61=0," ",VLOOKUP(N61,PROTOKOL!$A:$F,6))</f>
        <v xml:space="preserve"> </v>
      </c>
      <c r="M61" s="66"/>
      <c r="N61" s="66"/>
      <c r="O61" s="62"/>
      <c r="P61" s="63" t="str">
        <f>IF(N61=0," ",(VLOOKUP(N61,PROTOKOL!$A$1:$E$28,2))*O61)</f>
        <v xml:space="preserve"> </v>
      </c>
      <c r="Q61" s="64" t="str">
        <f t="shared" si="21"/>
        <v xml:space="preserve"> </v>
      </c>
      <c r="R61" s="65" t="str">
        <f>IF(N61=0," ",VLOOKUP(N61,PROTOKOL!$A:$E,5,))</f>
        <v xml:space="preserve"> </v>
      </c>
      <c r="S61" s="82" t="str">
        <f t="shared" si="65"/>
        <v xml:space="preserve"> </v>
      </c>
      <c r="T61" s="65">
        <f t="shared" si="66"/>
        <v>0</v>
      </c>
      <c r="U61" s="82" t="str">
        <f t="shared" si="67"/>
        <v xml:space="preserve"> </v>
      </c>
      <c r="V61" s="117"/>
      <c r="W61" s="207">
        <v>13</v>
      </c>
      <c r="X61" s="226"/>
      <c r="Y61" s="61" t="str">
        <f>IF(AA61=0," ",VLOOKUP(AA61,PROTOKOL!$A:$F,6))</f>
        <v xml:space="preserve"> </v>
      </c>
      <c r="Z61" s="62"/>
      <c r="AA61" s="62"/>
      <c r="AB61" s="62"/>
      <c r="AC61" s="63" t="str">
        <f>IF(AA61=0," ",(VLOOKUP(AA61,PROTOKOL!$A$1:$E$28,2))*AB61)</f>
        <v xml:space="preserve"> </v>
      </c>
      <c r="AD61" s="64" t="str">
        <f t="shared" si="22"/>
        <v xml:space="preserve"> </v>
      </c>
      <c r="AE61" s="65" t="str">
        <f>IF(AA61=0," ",VLOOKUP(AA61,PROTOKOL!$A:$E,5,))</f>
        <v xml:space="preserve"> </v>
      </c>
      <c r="AF61" s="65"/>
      <c r="AG61" s="82" t="str">
        <f t="shared" si="68"/>
        <v xml:space="preserve"> </v>
      </c>
      <c r="AH61" s="61" t="str">
        <f>IF(AJ61=0," ",VLOOKUP(AJ61,PROTOKOL!$A:$F,6))</f>
        <v xml:space="preserve"> </v>
      </c>
      <c r="AI61" s="66"/>
      <c r="AJ61" s="66"/>
      <c r="AK61" s="62"/>
      <c r="AL61" s="63" t="str">
        <f>IF(AJ61=0," ",(VLOOKUP(AJ61,PROTOKOL!$A$1:$E$28,2))*AK61)</f>
        <v xml:space="preserve"> </v>
      </c>
      <c r="AM61" s="64" t="str">
        <f t="shared" si="23"/>
        <v xml:space="preserve"> </v>
      </c>
      <c r="AN61" s="65" t="str">
        <f>IF(AJ61=0," ",VLOOKUP(AJ61,PROTOKOL!$A:$E,5,))</f>
        <v xml:space="preserve"> </v>
      </c>
      <c r="AO61" s="82" t="str">
        <f t="shared" si="69"/>
        <v xml:space="preserve"> </v>
      </c>
      <c r="AP61" s="65">
        <f t="shared" si="70"/>
        <v>0</v>
      </c>
      <c r="AQ61" s="82" t="str">
        <f t="shared" si="71"/>
        <v xml:space="preserve"> </v>
      </c>
      <c r="AR61" s="117"/>
      <c r="AS61" s="207">
        <v>13</v>
      </c>
      <c r="AT61" s="226"/>
      <c r="AU61" s="61" t="str">
        <f>IF(AW61=0," ",VLOOKUP(AW61,PROTOKOL!$A:$F,6))</f>
        <v xml:space="preserve"> </v>
      </c>
      <c r="AV61" s="62"/>
      <c r="AW61" s="62"/>
      <c r="AX61" s="62"/>
      <c r="AY61" s="63" t="str">
        <f>IF(AW61=0," ",(VLOOKUP(AW61,PROTOKOL!$A$1:$E$28,2))*AX61)</f>
        <v xml:space="preserve"> </v>
      </c>
      <c r="AZ61" s="64" t="str">
        <f t="shared" si="24"/>
        <v xml:space="preserve"> </v>
      </c>
      <c r="BA61" s="65" t="str">
        <f>IF(AW61=0," ",VLOOKUP(AW61,PROTOKOL!$A:$E,5,))</f>
        <v xml:space="preserve"> </v>
      </c>
      <c r="BB61" s="65"/>
      <c r="BC61" s="82" t="str">
        <f t="shared" si="72"/>
        <v xml:space="preserve"> </v>
      </c>
      <c r="BD61" s="61" t="str">
        <f>IF(BF61=0," ",VLOOKUP(BF61,PROTOKOL!$A:$F,6))</f>
        <v xml:space="preserve"> </v>
      </c>
      <c r="BE61" s="66"/>
      <c r="BF61" s="66"/>
      <c r="BG61" s="62"/>
      <c r="BH61" s="63" t="str">
        <f>IF(BF61=0," ",(VLOOKUP(BF61,PROTOKOL!$A$1:$E$28,2))*BG61)</f>
        <v xml:space="preserve"> </v>
      </c>
      <c r="BI61" s="64" t="str">
        <f t="shared" si="25"/>
        <v xml:space="preserve"> </v>
      </c>
      <c r="BJ61" s="65" t="str">
        <f>IF(BF61=0," ",VLOOKUP(BF61,PROTOKOL!$A:$E,5,))</f>
        <v xml:space="preserve"> </v>
      </c>
      <c r="BK61" s="82" t="str">
        <f t="shared" si="73"/>
        <v xml:space="preserve"> </v>
      </c>
      <c r="BL61" s="65">
        <f t="shared" si="74"/>
        <v>0</v>
      </c>
      <c r="BM61" s="82" t="str">
        <f t="shared" si="75"/>
        <v xml:space="preserve"> </v>
      </c>
      <c r="BN61" s="117"/>
      <c r="BO61" s="207">
        <v>13</v>
      </c>
      <c r="BP61" s="226"/>
      <c r="BQ61" s="61" t="str">
        <f>IF(BS61=0," ",VLOOKUP(BS61,PROTOKOL!$A:$F,6))</f>
        <v xml:space="preserve"> </v>
      </c>
      <c r="BR61" s="62"/>
      <c r="BS61" s="62"/>
      <c r="BT61" s="62"/>
      <c r="BU61" s="63" t="str">
        <f>IF(BS61=0," ",(VLOOKUP(BS61,PROTOKOL!$A$1:$E$28,2))*BT61)</f>
        <v xml:space="preserve"> </v>
      </c>
      <c r="BV61" s="64" t="str">
        <f t="shared" si="26"/>
        <v xml:space="preserve"> </v>
      </c>
      <c r="BW61" s="65" t="str">
        <f>IF(BS61=0," ",VLOOKUP(BS61,PROTOKOL!$A:$E,5,))</f>
        <v xml:space="preserve"> </v>
      </c>
      <c r="BX61" s="65"/>
      <c r="BY61" s="82" t="str">
        <f t="shared" si="77"/>
        <v xml:space="preserve"> </v>
      </c>
      <c r="BZ61" s="61" t="str">
        <f>IF(CB61=0," ",VLOOKUP(CB61,PROTOKOL!$A:$F,6))</f>
        <v xml:space="preserve"> </v>
      </c>
      <c r="CA61" s="66"/>
      <c r="CB61" s="66"/>
      <c r="CC61" s="62"/>
      <c r="CD61" s="63" t="str">
        <f>IF(CB61=0," ",(VLOOKUP(CB61,PROTOKOL!$A$1:$E$28,2))*CC61)</f>
        <v xml:space="preserve"> </v>
      </c>
      <c r="CE61" s="64" t="str">
        <f t="shared" si="27"/>
        <v xml:space="preserve"> </v>
      </c>
      <c r="CF61" s="65" t="str">
        <f>IF(CB61=0," ",VLOOKUP(CB61,PROTOKOL!$A:$E,5,))</f>
        <v xml:space="preserve"> </v>
      </c>
      <c r="CG61" s="82" t="str">
        <f t="shared" si="78"/>
        <v xml:space="preserve"> </v>
      </c>
      <c r="CH61" s="65">
        <f t="shared" si="79"/>
        <v>0</v>
      </c>
      <c r="CI61" s="82" t="str">
        <f t="shared" si="80"/>
        <v xml:space="preserve"> </v>
      </c>
      <c r="CJ61" s="117"/>
      <c r="CK61" s="207">
        <v>13</v>
      </c>
      <c r="CL61" s="226"/>
      <c r="CM61" s="61" t="str">
        <f>IF(CO61=0," ",VLOOKUP(CO61,PROTOKOL!$A:$F,6))</f>
        <v xml:space="preserve"> </v>
      </c>
      <c r="CN61" s="62"/>
      <c r="CO61" s="62"/>
      <c r="CP61" s="62"/>
      <c r="CQ61" s="63" t="str">
        <f>IF(CO61=0," ",(VLOOKUP(CO61,PROTOKOL!$A$1:$E$28,2))*CP61)</f>
        <v xml:space="preserve"> </v>
      </c>
      <c r="CR61" s="64" t="str">
        <f t="shared" si="28"/>
        <v xml:space="preserve"> </v>
      </c>
      <c r="CS61" s="65" t="str">
        <f>IF(CO61=0," ",VLOOKUP(CO61,PROTOKOL!$A:$E,5,))</f>
        <v xml:space="preserve"> </v>
      </c>
      <c r="CT61" s="65"/>
      <c r="CU61" s="82" t="str">
        <f t="shared" si="82"/>
        <v xml:space="preserve"> </v>
      </c>
      <c r="CV61" s="61" t="str">
        <f>IF(CX61=0," ",VLOOKUP(CX61,PROTOKOL!$A:$F,6))</f>
        <v xml:space="preserve"> </v>
      </c>
      <c r="CW61" s="66"/>
      <c r="CX61" s="66"/>
      <c r="CY61" s="62"/>
      <c r="CZ61" s="63" t="str">
        <f>IF(CX61=0," ",(VLOOKUP(CX61,PROTOKOL!$A$1:$E$28,2))*CY61)</f>
        <v xml:space="preserve"> </v>
      </c>
      <c r="DA61" s="64" t="str">
        <f t="shared" si="29"/>
        <v xml:space="preserve"> </v>
      </c>
      <c r="DB61" s="65" t="str">
        <f>IF(CX61=0," ",VLOOKUP(CX61,PROTOKOL!$A:$E,5,))</f>
        <v xml:space="preserve"> </v>
      </c>
      <c r="DC61" s="82" t="str">
        <f t="shared" si="83"/>
        <v xml:space="preserve"> </v>
      </c>
      <c r="DD61" s="65">
        <f t="shared" si="84"/>
        <v>0</v>
      </c>
      <c r="DE61" s="82" t="str">
        <f t="shared" si="85"/>
        <v xml:space="preserve"> </v>
      </c>
      <c r="DF61" s="117"/>
      <c r="DG61" s="207">
        <v>13</v>
      </c>
      <c r="DH61" s="226"/>
      <c r="DI61" s="61" t="str">
        <f>IF(DK61=0," ",VLOOKUP(DK61,PROTOKOL!$A:$F,6))</f>
        <v xml:space="preserve"> </v>
      </c>
      <c r="DJ61" s="62"/>
      <c r="DK61" s="62"/>
      <c r="DL61" s="62"/>
      <c r="DM61" s="63" t="str">
        <f>IF(DK61=0," ",(VLOOKUP(DK61,PROTOKOL!$A$1:$E$28,2))*DL61)</f>
        <v xml:space="preserve"> </v>
      </c>
      <c r="DN61" s="64" t="str">
        <f t="shared" si="30"/>
        <v xml:space="preserve"> </v>
      </c>
      <c r="DO61" s="65" t="str">
        <f>IF(DK61=0," ",VLOOKUP(DK61,PROTOKOL!$A:$E,5,))</f>
        <v xml:space="preserve"> </v>
      </c>
      <c r="DP61" s="65"/>
      <c r="DQ61" s="82" t="str">
        <f t="shared" si="87"/>
        <v xml:space="preserve"> </v>
      </c>
      <c r="DR61" s="61" t="str">
        <f>IF(DT61=0," ",VLOOKUP(DT61,PROTOKOL!$A:$F,6))</f>
        <v xml:space="preserve"> </v>
      </c>
      <c r="DS61" s="66"/>
      <c r="DT61" s="66"/>
      <c r="DU61" s="62"/>
      <c r="DV61" s="63" t="str">
        <f>IF(DT61=0," ",(VLOOKUP(DT61,PROTOKOL!$A$1:$E$28,2))*DU61)</f>
        <v xml:space="preserve"> </v>
      </c>
      <c r="DW61" s="64" t="str">
        <f t="shared" si="31"/>
        <v xml:space="preserve"> </v>
      </c>
      <c r="DX61" s="65" t="str">
        <f>IF(DT61=0," ",VLOOKUP(DT61,PROTOKOL!$A:$E,5,))</f>
        <v xml:space="preserve"> </v>
      </c>
      <c r="DY61" s="82" t="str">
        <f t="shared" si="88"/>
        <v xml:space="preserve"> </v>
      </c>
      <c r="DZ61" s="65">
        <f t="shared" si="89"/>
        <v>0</v>
      </c>
      <c r="EA61" s="82" t="str">
        <f t="shared" si="90"/>
        <v xml:space="preserve"> </v>
      </c>
      <c r="EB61" s="117"/>
      <c r="EC61" s="207">
        <v>13</v>
      </c>
      <c r="ED61" s="226"/>
      <c r="EE61" s="61" t="str">
        <f>IF(EG61=0," ",VLOOKUP(EG61,PROTOKOL!$A:$F,6))</f>
        <v xml:space="preserve"> </v>
      </c>
      <c r="EF61" s="62"/>
      <c r="EG61" s="62"/>
      <c r="EH61" s="62"/>
      <c r="EI61" s="63" t="str">
        <f>IF(EG61=0," ",(VLOOKUP(EG61,PROTOKOL!$A$1:$E$28,2))*EH61)</f>
        <v xml:space="preserve"> </v>
      </c>
      <c r="EJ61" s="64" t="str">
        <f t="shared" si="32"/>
        <v xml:space="preserve"> </v>
      </c>
      <c r="EK61" s="65" t="str">
        <f>IF(EG61=0," ",VLOOKUP(EG61,PROTOKOL!$A:$E,5,))</f>
        <v xml:space="preserve"> </v>
      </c>
      <c r="EL61" s="65"/>
      <c r="EM61" s="82" t="str">
        <f t="shared" si="92"/>
        <v xml:space="preserve"> </v>
      </c>
      <c r="EN61" s="61" t="str">
        <f>IF(EP61=0," ",VLOOKUP(EP61,PROTOKOL!$A:$F,6))</f>
        <v xml:space="preserve"> </v>
      </c>
      <c r="EO61" s="66"/>
      <c r="EP61" s="66"/>
      <c r="EQ61" s="62"/>
      <c r="ER61" s="63" t="str">
        <f>IF(EP61=0," ",(VLOOKUP(EP61,PROTOKOL!$A$1:$E$28,2))*EQ61)</f>
        <v xml:space="preserve"> </v>
      </c>
      <c r="ES61" s="64" t="str">
        <f t="shared" si="33"/>
        <v xml:space="preserve"> </v>
      </c>
      <c r="ET61" s="65" t="str">
        <f>IF(EP61=0," ",VLOOKUP(EP61,PROTOKOL!$A:$E,5,))</f>
        <v xml:space="preserve"> </v>
      </c>
      <c r="EU61" s="82" t="str">
        <f t="shared" si="93"/>
        <v xml:space="preserve"> </v>
      </c>
      <c r="EV61" s="65">
        <f t="shared" si="94"/>
        <v>0</v>
      </c>
      <c r="EW61" s="82" t="str">
        <f t="shared" si="95"/>
        <v xml:space="preserve"> </v>
      </c>
      <c r="EX61" s="117"/>
      <c r="EY61" s="207">
        <v>13</v>
      </c>
      <c r="EZ61" s="226"/>
      <c r="FA61" s="61" t="str">
        <f>IF(FC61=0," ",VLOOKUP(FC61,PROTOKOL!$A:$F,6))</f>
        <v xml:space="preserve"> </v>
      </c>
      <c r="FB61" s="62"/>
      <c r="FC61" s="62"/>
      <c r="FD61" s="62"/>
      <c r="FE61" s="63" t="str">
        <f>IF(FC61=0," ",(VLOOKUP(FC61,PROTOKOL!$A$1:$E$28,2))*FD61)</f>
        <v xml:space="preserve"> </v>
      </c>
      <c r="FF61" s="64" t="str">
        <f t="shared" si="34"/>
        <v xml:space="preserve"> </v>
      </c>
      <c r="FG61" s="65" t="str">
        <f>IF(FC61=0," ",VLOOKUP(FC61,PROTOKOL!$A:$E,5,))</f>
        <v xml:space="preserve"> </v>
      </c>
      <c r="FH61" s="65"/>
      <c r="FI61" s="82" t="str">
        <f t="shared" si="97"/>
        <v xml:space="preserve"> </v>
      </c>
      <c r="FJ61" s="61" t="str">
        <f>IF(FL61=0," ",VLOOKUP(FL61,PROTOKOL!$A:$F,6))</f>
        <v xml:space="preserve"> </v>
      </c>
      <c r="FK61" s="66"/>
      <c r="FL61" s="66"/>
      <c r="FM61" s="62"/>
      <c r="FN61" s="63" t="str">
        <f>IF(FL61=0," ",(VLOOKUP(FL61,PROTOKOL!$A$1:$E$28,2))*FM61)</f>
        <v xml:space="preserve"> </v>
      </c>
      <c r="FO61" s="64" t="str">
        <f t="shared" si="35"/>
        <v xml:space="preserve"> </v>
      </c>
      <c r="FP61" s="65" t="str">
        <f>IF(FL61=0," ",VLOOKUP(FL61,PROTOKOL!$A:$E,5,))</f>
        <v xml:space="preserve"> </v>
      </c>
      <c r="FQ61" s="82" t="str">
        <f t="shared" si="98"/>
        <v xml:space="preserve"> </v>
      </c>
      <c r="FR61" s="65">
        <f t="shared" si="99"/>
        <v>0</v>
      </c>
      <c r="FS61" s="82" t="str">
        <f t="shared" si="100"/>
        <v xml:space="preserve"> </v>
      </c>
      <c r="FT61" s="117"/>
      <c r="FU61" s="207">
        <v>13</v>
      </c>
      <c r="FV61" s="226"/>
      <c r="FW61" s="61" t="str">
        <f>IF(FY61=0," ",VLOOKUP(FY61,PROTOKOL!$A:$F,6))</f>
        <v xml:space="preserve"> </v>
      </c>
      <c r="FX61" s="62"/>
      <c r="FY61" s="62"/>
      <c r="FZ61" s="62"/>
      <c r="GA61" s="63" t="str">
        <f>IF(FY61=0," ",(VLOOKUP(FY61,PROTOKOL!$A$1:$E$28,2))*FZ61)</f>
        <v xml:space="preserve"> </v>
      </c>
      <c r="GB61" s="64" t="str">
        <f t="shared" si="36"/>
        <v xml:space="preserve"> </v>
      </c>
      <c r="GC61" s="65" t="str">
        <f>IF(FY61=0," ",VLOOKUP(FY61,PROTOKOL!$A:$E,5,))</f>
        <v xml:space="preserve"> </v>
      </c>
      <c r="GD61" s="65"/>
      <c r="GE61" s="82" t="str">
        <f t="shared" si="102"/>
        <v xml:space="preserve"> </v>
      </c>
      <c r="GF61" s="61" t="str">
        <f>IF(GH61=0," ",VLOOKUP(GH61,PROTOKOL!$A:$F,6))</f>
        <v xml:space="preserve"> </v>
      </c>
      <c r="GG61" s="66"/>
      <c r="GH61" s="66"/>
      <c r="GI61" s="62"/>
      <c r="GJ61" s="63" t="str">
        <f>IF(GH61=0," ",(VLOOKUP(GH61,PROTOKOL!$A$1:$E$28,2))*GI61)</f>
        <v xml:space="preserve"> </v>
      </c>
      <c r="GK61" s="64" t="str">
        <f t="shared" si="37"/>
        <v xml:space="preserve"> </v>
      </c>
      <c r="GL61" s="65" t="str">
        <f>IF(GH61=0," ",VLOOKUP(GH61,PROTOKOL!$A:$E,5,))</f>
        <v xml:space="preserve"> </v>
      </c>
      <c r="GM61" s="82" t="str">
        <f t="shared" si="103"/>
        <v xml:space="preserve"> </v>
      </c>
      <c r="GN61" s="65">
        <f t="shared" si="104"/>
        <v>0</v>
      </c>
      <c r="GO61" s="82" t="str">
        <f t="shared" si="105"/>
        <v xml:space="preserve"> </v>
      </c>
      <c r="GP61" s="117"/>
      <c r="GQ61" s="207">
        <v>13</v>
      </c>
      <c r="GR61" s="226"/>
      <c r="GS61" s="61" t="str">
        <f>IF(GU61=0," ",VLOOKUP(GU61,PROTOKOL!$A:$F,6))</f>
        <v xml:space="preserve"> </v>
      </c>
      <c r="GT61" s="62"/>
      <c r="GU61" s="62"/>
      <c r="GV61" s="62"/>
      <c r="GW61" s="63" t="str">
        <f>IF(GU61=0," ",(VLOOKUP(GU61,PROTOKOL!$A$1:$E$28,2))*GV61)</f>
        <v xml:space="preserve"> </v>
      </c>
      <c r="GX61" s="64" t="str">
        <f t="shared" si="38"/>
        <v xml:space="preserve"> </v>
      </c>
      <c r="GY61" s="65" t="str">
        <f>IF(GU61=0," ",VLOOKUP(GU61,PROTOKOL!$A:$E,5,))</f>
        <v xml:space="preserve"> </v>
      </c>
      <c r="GZ61" s="65"/>
      <c r="HA61" s="82" t="str">
        <f t="shared" si="107"/>
        <v xml:space="preserve"> </v>
      </c>
      <c r="HB61" s="61" t="str">
        <f>IF(HD61=0," ",VLOOKUP(HD61,PROTOKOL!$A:$F,6))</f>
        <v xml:space="preserve"> </v>
      </c>
      <c r="HC61" s="66"/>
      <c r="HD61" s="66"/>
      <c r="HE61" s="62"/>
      <c r="HF61" s="63" t="str">
        <f>IF(HD61=0," ",(VLOOKUP(HD61,PROTOKOL!$A$1:$E$28,2))*HE61)</f>
        <v xml:space="preserve"> </v>
      </c>
      <c r="HG61" s="64" t="str">
        <f t="shared" si="39"/>
        <v xml:space="preserve"> </v>
      </c>
      <c r="HH61" s="65" t="str">
        <f>IF(HD61=0," ",VLOOKUP(HD61,PROTOKOL!$A:$E,5,))</f>
        <v xml:space="preserve"> </v>
      </c>
      <c r="HI61" s="82" t="str">
        <f t="shared" si="108"/>
        <v xml:space="preserve"> </v>
      </c>
      <c r="HJ61" s="65">
        <f t="shared" si="109"/>
        <v>0</v>
      </c>
      <c r="HK61" s="82" t="str">
        <f t="shared" si="110"/>
        <v xml:space="preserve"> </v>
      </c>
      <c r="HL61" s="117"/>
      <c r="HM61" s="207">
        <v>13</v>
      </c>
      <c r="HN61" s="226"/>
      <c r="HO61" s="61" t="str">
        <f>IF(HQ61=0," ",VLOOKUP(HQ61,PROTOKOL!$A:$F,6))</f>
        <v xml:space="preserve"> </v>
      </c>
      <c r="HP61" s="62"/>
      <c r="HQ61" s="62"/>
      <c r="HR61" s="62"/>
      <c r="HS61" s="63" t="str">
        <f>IF(HQ61=0," ",(VLOOKUP(HQ61,PROTOKOL!$A$1:$E$28,2))*HR61)</f>
        <v xml:space="preserve"> </v>
      </c>
      <c r="HT61" s="64" t="str">
        <f t="shared" si="40"/>
        <v xml:space="preserve"> </v>
      </c>
      <c r="HU61" s="65" t="str">
        <f>IF(HQ61=0," ",VLOOKUP(HQ61,PROTOKOL!$A:$E,5,))</f>
        <v xml:space="preserve"> </v>
      </c>
      <c r="HV61" s="65"/>
      <c r="HW61" s="82" t="str">
        <f t="shared" si="112"/>
        <v xml:space="preserve"> </v>
      </c>
      <c r="HX61" s="61" t="str">
        <f>IF(HZ61=0," ",VLOOKUP(HZ61,PROTOKOL!$A:$F,6))</f>
        <v xml:space="preserve"> </v>
      </c>
      <c r="HY61" s="66"/>
      <c r="HZ61" s="66"/>
      <c r="IA61" s="62"/>
      <c r="IB61" s="63" t="str">
        <f>IF(HZ61=0," ",(VLOOKUP(HZ61,PROTOKOL!$A$1:$E$28,2))*IA61)</f>
        <v xml:space="preserve"> </v>
      </c>
      <c r="IC61" s="64" t="str">
        <f t="shared" si="41"/>
        <v xml:space="preserve"> </v>
      </c>
      <c r="ID61" s="65" t="str">
        <f>IF(HZ61=0," ",VLOOKUP(HZ61,PROTOKOL!$A:$E,5,))</f>
        <v xml:space="preserve"> </v>
      </c>
      <c r="IE61" s="82" t="str">
        <f t="shared" si="113"/>
        <v xml:space="preserve"> </v>
      </c>
      <c r="IF61" s="65">
        <f t="shared" si="114"/>
        <v>0</v>
      </c>
      <c r="IG61" s="82" t="str">
        <f t="shared" si="115"/>
        <v xml:space="preserve"> </v>
      </c>
      <c r="IH61" s="117"/>
      <c r="II61" s="207">
        <v>13</v>
      </c>
      <c r="IJ61" s="226"/>
      <c r="IK61" s="61" t="str">
        <f>IF(IM61=0," ",VLOOKUP(IM61,PROTOKOL!$A:$F,6))</f>
        <v xml:space="preserve"> </v>
      </c>
      <c r="IL61" s="62"/>
      <c r="IM61" s="62"/>
      <c r="IN61" s="62"/>
      <c r="IO61" s="63" t="str">
        <f>IF(IM61=0," ",(VLOOKUP(IM61,PROTOKOL!$A$1:$E$28,2))*IN61)</f>
        <v xml:space="preserve"> </v>
      </c>
      <c r="IP61" s="64" t="str">
        <f t="shared" si="42"/>
        <v xml:space="preserve"> </v>
      </c>
      <c r="IQ61" s="65" t="str">
        <f>IF(IM61=0," ",VLOOKUP(IM61,PROTOKOL!$A:$E,5,))</f>
        <v xml:space="preserve"> </v>
      </c>
      <c r="IR61" s="65"/>
      <c r="IS61" s="82" t="str">
        <f t="shared" si="117"/>
        <v xml:space="preserve"> </v>
      </c>
      <c r="IT61" s="61" t="str">
        <f>IF(IV61=0," ",VLOOKUP(IV61,PROTOKOL!$A:$F,6))</f>
        <v xml:space="preserve"> </v>
      </c>
      <c r="IU61" s="66"/>
      <c r="IV61" s="66"/>
      <c r="IW61" s="62"/>
      <c r="IX61" s="63" t="str">
        <f>IF(IV61=0," ",(VLOOKUP(IV61,PROTOKOL!$A$1:$E$28,2))*IW61)</f>
        <v xml:space="preserve"> </v>
      </c>
      <c r="IY61" s="64" t="str">
        <f t="shared" si="43"/>
        <v xml:space="preserve"> </v>
      </c>
      <c r="IZ61" s="65" t="str">
        <f>IF(IV61=0," ",VLOOKUP(IV61,PROTOKOL!$A:$E,5,))</f>
        <v xml:space="preserve"> </v>
      </c>
      <c r="JA61" s="82" t="str">
        <f t="shared" si="118"/>
        <v xml:space="preserve"> </v>
      </c>
      <c r="JB61" s="65">
        <f t="shared" si="119"/>
        <v>0</v>
      </c>
      <c r="JC61" s="82" t="str">
        <f t="shared" si="120"/>
        <v xml:space="preserve"> </v>
      </c>
      <c r="JD61" s="117"/>
      <c r="JE61" s="207">
        <v>13</v>
      </c>
      <c r="JF61" s="226"/>
      <c r="JG61" s="61" t="str">
        <f>IF(JI61=0," ",VLOOKUP(JI61,PROTOKOL!$A:$F,6))</f>
        <v xml:space="preserve"> </v>
      </c>
      <c r="JH61" s="62"/>
      <c r="JI61" s="62"/>
      <c r="JJ61" s="62"/>
      <c r="JK61" s="63" t="str">
        <f>IF(JI61=0," ",(VLOOKUP(JI61,PROTOKOL!$A$1:$E$28,2))*JJ61)</f>
        <v xml:space="preserve"> </v>
      </c>
      <c r="JL61" s="64" t="str">
        <f t="shared" si="44"/>
        <v xml:space="preserve"> </v>
      </c>
      <c r="JM61" s="65" t="str">
        <f>IF(JI61=0," ",VLOOKUP(JI61,PROTOKOL!$A:$E,5,))</f>
        <v xml:space="preserve"> </v>
      </c>
      <c r="JN61" s="65"/>
      <c r="JO61" s="82" t="str">
        <f t="shared" si="122"/>
        <v xml:space="preserve"> </v>
      </c>
      <c r="JP61" s="61" t="str">
        <f>IF(JR61=0," ",VLOOKUP(JR61,PROTOKOL!$A:$F,6))</f>
        <v xml:space="preserve"> </v>
      </c>
      <c r="JQ61" s="66"/>
      <c r="JR61" s="66"/>
      <c r="JS61" s="62"/>
      <c r="JT61" s="63" t="str">
        <f>IF(JR61=0," ",(VLOOKUP(JR61,PROTOKOL!$A$1:$E$28,2))*JS61)</f>
        <v xml:space="preserve"> </v>
      </c>
      <c r="JU61" s="64" t="str">
        <f t="shared" si="45"/>
        <v xml:space="preserve"> </v>
      </c>
      <c r="JV61" s="65" t="str">
        <f>IF(JR61=0," ",VLOOKUP(JR61,PROTOKOL!$A:$E,5,))</f>
        <v xml:space="preserve"> </v>
      </c>
      <c r="JW61" s="82" t="str">
        <f t="shared" si="123"/>
        <v xml:space="preserve"> </v>
      </c>
      <c r="JX61" s="65">
        <f t="shared" si="124"/>
        <v>0</v>
      </c>
      <c r="JY61" s="82" t="str">
        <f t="shared" si="125"/>
        <v xml:space="preserve"> </v>
      </c>
      <c r="JZ61" s="117"/>
      <c r="KA61" s="207">
        <v>13</v>
      </c>
      <c r="KB61" s="226"/>
      <c r="KC61" s="61" t="str">
        <f>IF(KE61=0," ",VLOOKUP(KE61,PROTOKOL!$A:$F,6))</f>
        <v xml:space="preserve"> </v>
      </c>
      <c r="KD61" s="62"/>
      <c r="KE61" s="62"/>
      <c r="KF61" s="62"/>
      <c r="KG61" s="63" t="str">
        <f>IF(KE61=0," ",(VLOOKUP(KE61,PROTOKOL!$A$1:$E$28,2))*KF61)</f>
        <v xml:space="preserve"> </v>
      </c>
      <c r="KH61" s="64" t="str">
        <f t="shared" si="46"/>
        <v xml:space="preserve"> </v>
      </c>
      <c r="KI61" s="65" t="str">
        <f>IF(KE61=0," ",VLOOKUP(KE61,PROTOKOL!$A:$E,5,))</f>
        <v xml:space="preserve"> </v>
      </c>
      <c r="KJ61" s="65"/>
      <c r="KK61" s="82" t="str">
        <f t="shared" si="127"/>
        <v xml:space="preserve"> </v>
      </c>
      <c r="KL61" s="61" t="str">
        <f>IF(KN61=0," ",VLOOKUP(KN61,PROTOKOL!$A:$F,6))</f>
        <v xml:space="preserve"> </v>
      </c>
      <c r="KM61" s="66"/>
      <c r="KN61" s="66"/>
      <c r="KO61" s="62"/>
      <c r="KP61" s="63" t="str">
        <f>IF(KN61=0," ",(VLOOKUP(KN61,PROTOKOL!$A$1:$E$28,2))*KO61)</f>
        <v xml:space="preserve"> </v>
      </c>
      <c r="KQ61" s="64" t="str">
        <f t="shared" si="47"/>
        <v xml:space="preserve"> </v>
      </c>
      <c r="KR61" s="65" t="str">
        <f>IF(KN61=0," ",VLOOKUP(KN61,PROTOKOL!$A:$E,5,))</f>
        <v xml:space="preserve"> </v>
      </c>
      <c r="KS61" s="82" t="str">
        <f t="shared" si="128"/>
        <v xml:space="preserve"> </v>
      </c>
      <c r="KT61" s="65">
        <f t="shared" si="129"/>
        <v>0</v>
      </c>
      <c r="KU61" s="82" t="str">
        <f t="shared" si="130"/>
        <v xml:space="preserve"> </v>
      </c>
      <c r="KV61" s="117"/>
      <c r="KW61" s="207">
        <v>13</v>
      </c>
      <c r="KX61" s="226"/>
      <c r="KY61" s="61" t="str">
        <f>IF(LA61=0," ",VLOOKUP(LA61,PROTOKOL!$A:$F,6))</f>
        <v xml:space="preserve"> </v>
      </c>
      <c r="KZ61" s="62"/>
      <c r="LA61" s="62"/>
      <c r="LB61" s="62"/>
      <c r="LC61" s="63" t="str">
        <f>IF(LA61=0," ",(VLOOKUP(LA61,PROTOKOL!$A$1:$E$28,2))*LB61)</f>
        <v xml:space="preserve"> </v>
      </c>
      <c r="LD61" s="64" t="str">
        <f t="shared" si="48"/>
        <v xml:space="preserve"> </v>
      </c>
      <c r="LE61" s="65" t="str">
        <f>IF(LA61=0," ",VLOOKUP(LA61,PROTOKOL!$A:$E,5,))</f>
        <v xml:space="preserve"> </v>
      </c>
      <c r="LF61" s="65"/>
      <c r="LG61" s="82" t="str">
        <f t="shared" si="132"/>
        <v xml:space="preserve"> </v>
      </c>
      <c r="LH61" s="61" t="str">
        <f>IF(LJ61=0," ",VLOOKUP(LJ61,PROTOKOL!$A:$F,6))</f>
        <v xml:space="preserve"> </v>
      </c>
      <c r="LI61" s="66"/>
      <c r="LJ61" s="66"/>
      <c r="LK61" s="62"/>
      <c r="LL61" s="63" t="str">
        <f>IF(LJ61=0," ",(VLOOKUP(LJ61,PROTOKOL!$A$1:$E$28,2))*LK61)</f>
        <v xml:space="preserve"> </v>
      </c>
      <c r="LM61" s="64" t="str">
        <f t="shared" si="49"/>
        <v xml:space="preserve"> </v>
      </c>
      <c r="LN61" s="65" t="str">
        <f>IF(LJ61=0," ",VLOOKUP(LJ61,PROTOKOL!$A:$E,5,))</f>
        <v xml:space="preserve"> </v>
      </c>
      <c r="LO61" s="82" t="str">
        <f t="shared" si="133"/>
        <v xml:space="preserve"> </v>
      </c>
      <c r="LP61" s="65">
        <f t="shared" si="134"/>
        <v>0</v>
      </c>
      <c r="LQ61" s="82" t="str">
        <f t="shared" si="135"/>
        <v xml:space="preserve"> </v>
      </c>
      <c r="LR61" s="117"/>
      <c r="LS61" s="207">
        <v>13</v>
      </c>
      <c r="LT61" s="226"/>
      <c r="LU61" s="61" t="str">
        <f>IF(LW61=0," ",VLOOKUP(LW61,PROTOKOL!$A:$F,6))</f>
        <v xml:space="preserve"> </v>
      </c>
      <c r="LV61" s="62"/>
      <c r="LW61" s="62"/>
      <c r="LX61" s="62"/>
      <c r="LY61" s="63" t="str">
        <f>IF(LW61=0," ",(VLOOKUP(LW61,PROTOKOL!$A$1:$E$28,2))*LX61)</f>
        <v xml:space="preserve"> </v>
      </c>
      <c r="LZ61" s="64" t="str">
        <f t="shared" si="50"/>
        <v xml:space="preserve"> </v>
      </c>
      <c r="MA61" s="65" t="str">
        <f>IF(LW61=0," ",VLOOKUP(LW61,PROTOKOL!$A:$E,5,))</f>
        <v xml:space="preserve"> </v>
      </c>
      <c r="MB61" s="65"/>
      <c r="MC61" s="82" t="str">
        <f t="shared" si="137"/>
        <v xml:space="preserve"> </v>
      </c>
      <c r="MD61" s="61" t="str">
        <f>IF(MF61=0," ",VLOOKUP(MF61,PROTOKOL!$A:$F,6))</f>
        <v xml:space="preserve"> </v>
      </c>
      <c r="ME61" s="66"/>
      <c r="MF61" s="66"/>
      <c r="MG61" s="62"/>
      <c r="MH61" s="63" t="str">
        <f>IF(MF61=0," ",(VLOOKUP(MF61,PROTOKOL!$A$1:$E$28,2))*MG61)</f>
        <v xml:space="preserve"> </v>
      </c>
      <c r="MI61" s="64" t="str">
        <f t="shared" si="51"/>
        <v xml:space="preserve"> </v>
      </c>
      <c r="MJ61" s="65" t="str">
        <f>IF(MF61=0," ",VLOOKUP(MF61,PROTOKOL!$A:$E,5,))</f>
        <v xml:space="preserve"> </v>
      </c>
      <c r="MK61" s="82" t="str">
        <f t="shared" si="138"/>
        <v xml:space="preserve"> </v>
      </c>
      <c r="ML61" s="65">
        <f t="shared" si="139"/>
        <v>0</v>
      </c>
      <c r="MM61" s="82" t="str">
        <f t="shared" si="140"/>
        <v xml:space="preserve"> </v>
      </c>
      <c r="MN61" s="117"/>
      <c r="MO61" s="207">
        <v>13</v>
      </c>
      <c r="MP61" s="226"/>
      <c r="MQ61" s="61" t="str">
        <f>IF(MS61=0," ",VLOOKUP(MS61,PROTOKOL!$A:$F,6))</f>
        <v xml:space="preserve"> </v>
      </c>
      <c r="MR61" s="62"/>
      <c r="MS61" s="62"/>
      <c r="MT61" s="62"/>
      <c r="MU61" s="63" t="str">
        <f>IF(MS61=0," ",(VLOOKUP(MS61,PROTOKOL!$A$1:$E$28,2))*MT61)</f>
        <v xml:space="preserve"> </v>
      </c>
      <c r="MV61" s="64" t="str">
        <f t="shared" si="52"/>
        <v xml:space="preserve"> </v>
      </c>
      <c r="MW61" s="65" t="str">
        <f>IF(MS61=0," ",VLOOKUP(MS61,PROTOKOL!$A:$E,5,))</f>
        <v xml:space="preserve"> </v>
      </c>
      <c r="MX61" s="65"/>
      <c r="MY61" s="82" t="str">
        <f t="shared" si="142"/>
        <v xml:space="preserve"> </v>
      </c>
      <c r="MZ61" s="61" t="str">
        <f>IF(NB61=0," ",VLOOKUP(NB61,PROTOKOL!$A:$F,6))</f>
        <v xml:space="preserve"> </v>
      </c>
      <c r="NA61" s="66"/>
      <c r="NB61" s="66"/>
      <c r="NC61" s="62"/>
      <c r="ND61" s="63" t="str">
        <f>IF(NB61=0," ",(VLOOKUP(NB61,PROTOKOL!$A$1:$E$28,2))*NC61)</f>
        <v xml:space="preserve"> </v>
      </c>
      <c r="NE61" s="64" t="str">
        <f t="shared" si="53"/>
        <v xml:space="preserve"> </v>
      </c>
      <c r="NF61" s="65" t="str">
        <f>IF(NB61=0," ",VLOOKUP(NB61,PROTOKOL!$A:$E,5,))</f>
        <v xml:space="preserve"> </v>
      </c>
      <c r="NG61" s="82" t="str">
        <f t="shared" si="143"/>
        <v xml:space="preserve"> </v>
      </c>
      <c r="NH61" s="65">
        <f t="shared" si="144"/>
        <v>0</v>
      </c>
      <c r="NI61" s="82" t="str">
        <f t="shared" si="145"/>
        <v xml:space="preserve"> </v>
      </c>
      <c r="NJ61" s="117"/>
      <c r="NK61" s="207">
        <v>13</v>
      </c>
      <c r="NL61" s="226"/>
      <c r="NM61" s="61" t="str">
        <f>IF(NO61=0," ",VLOOKUP(NO61,PROTOKOL!$A:$F,6))</f>
        <v xml:space="preserve"> </v>
      </c>
      <c r="NN61" s="62"/>
      <c r="NO61" s="62"/>
      <c r="NP61" s="62"/>
      <c r="NQ61" s="63" t="str">
        <f>IF(NO61=0," ",(VLOOKUP(NO61,PROTOKOL!$A$1:$E$28,2))*NP61)</f>
        <v xml:space="preserve"> </v>
      </c>
      <c r="NR61" s="64" t="str">
        <f t="shared" si="54"/>
        <v xml:space="preserve"> </v>
      </c>
      <c r="NS61" s="65" t="str">
        <f>IF(NO61=0," ",VLOOKUP(NO61,PROTOKOL!$A:$E,5,))</f>
        <v xml:space="preserve"> </v>
      </c>
      <c r="NT61" s="65"/>
      <c r="NU61" s="82" t="str">
        <f t="shared" si="147"/>
        <v xml:space="preserve"> </v>
      </c>
      <c r="NV61" s="61" t="str">
        <f>IF(NX61=0," ",VLOOKUP(NX61,PROTOKOL!$A:$F,6))</f>
        <v xml:space="preserve"> </v>
      </c>
      <c r="NW61" s="66"/>
      <c r="NX61" s="66"/>
      <c r="NY61" s="62"/>
      <c r="NZ61" s="63" t="str">
        <f>IF(NX61=0," ",(VLOOKUP(NX61,PROTOKOL!$A$1:$E$28,2))*NY61)</f>
        <v xml:space="preserve"> </v>
      </c>
      <c r="OA61" s="64" t="str">
        <f t="shared" si="55"/>
        <v xml:space="preserve"> </v>
      </c>
      <c r="OB61" s="65" t="str">
        <f>IF(NX61=0," ",VLOOKUP(NX61,PROTOKOL!$A:$E,5,))</f>
        <v xml:space="preserve"> </v>
      </c>
      <c r="OC61" s="82" t="str">
        <f t="shared" si="148"/>
        <v xml:space="preserve"> </v>
      </c>
      <c r="OD61" s="65">
        <f t="shared" si="149"/>
        <v>0</v>
      </c>
      <c r="OE61" s="82" t="str">
        <f t="shared" si="150"/>
        <v xml:space="preserve"> </v>
      </c>
      <c r="OF61" s="117"/>
      <c r="OG61" s="207">
        <v>13</v>
      </c>
      <c r="OH61" s="226"/>
      <c r="OI61" s="61" t="str">
        <f>IF(OK61=0," ",VLOOKUP(OK61,PROTOKOL!$A:$F,6))</f>
        <v xml:space="preserve"> </v>
      </c>
      <c r="OJ61" s="62"/>
      <c r="OK61" s="62"/>
      <c r="OL61" s="62"/>
      <c r="OM61" s="63" t="str">
        <f>IF(OK61=0," ",(VLOOKUP(OK61,PROTOKOL!$A$1:$E$28,2))*OL61)</f>
        <v xml:space="preserve"> </v>
      </c>
      <c r="ON61" s="64" t="str">
        <f t="shared" si="56"/>
        <v xml:space="preserve"> </v>
      </c>
      <c r="OO61" s="65" t="str">
        <f>IF(OK61=0," ",VLOOKUP(OK61,PROTOKOL!$A:$E,5,))</f>
        <v xml:space="preserve"> </v>
      </c>
      <c r="OP61" s="65"/>
      <c r="OQ61" s="82" t="str">
        <f t="shared" si="152"/>
        <v xml:space="preserve"> </v>
      </c>
      <c r="OR61" s="61" t="str">
        <f>IF(OT61=0," ",VLOOKUP(OT61,PROTOKOL!$A:$F,6))</f>
        <v xml:space="preserve"> </v>
      </c>
      <c r="OS61" s="66"/>
      <c r="OT61" s="66"/>
      <c r="OU61" s="62"/>
      <c r="OV61" s="63" t="str">
        <f>IF(OT61=0," ",(VLOOKUP(OT61,PROTOKOL!$A$1:$E$28,2))*OU61)</f>
        <v xml:space="preserve"> </v>
      </c>
      <c r="OW61" s="64" t="str">
        <f t="shared" si="57"/>
        <v xml:space="preserve"> </v>
      </c>
      <c r="OX61" s="65" t="str">
        <f>IF(OT61=0," ",VLOOKUP(OT61,PROTOKOL!$A:$E,5,))</f>
        <v xml:space="preserve"> </v>
      </c>
      <c r="OY61" s="82" t="str">
        <f t="shared" si="153"/>
        <v xml:space="preserve"> </v>
      </c>
      <c r="OZ61" s="65">
        <f t="shared" si="154"/>
        <v>0</v>
      </c>
      <c r="PA61" s="82" t="str">
        <f t="shared" si="155"/>
        <v xml:space="preserve"> </v>
      </c>
      <c r="PB61" s="117"/>
      <c r="PC61" s="207">
        <v>13</v>
      </c>
      <c r="PD61" s="226"/>
      <c r="PE61" s="61" t="str">
        <f>IF(PG61=0," ",VLOOKUP(PG61,PROTOKOL!$A:$F,6))</f>
        <v xml:space="preserve"> </v>
      </c>
      <c r="PF61" s="62"/>
      <c r="PG61" s="62"/>
      <c r="PH61" s="62"/>
      <c r="PI61" s="63" t="str">
        <f>IF(PG61=0," ",(VLOOKUP(PG61,PROTOKOL!$A$1:$E$28,2))*PH61)</f>
        <v xml:space="preserve"> </v>
      </c>
      <c r="PJ61" s="64" t="str">
        <f t="shared" si="58"/>
        <v xml:space="preserve"> </v>
      </c>
      <c r="PK61" s="65" t="str">
        <f>IF(PG61=0," ",VLOOKUP(PG61,PROTOKOL!$A:$E,5,))</f>
        <v xml:space="preserve"> </v>
      </c>
      <c r="PL61" s="65"/>
      <c r="PM61" s="82" t="str">
        <f t="shared" si="157"/>
        <v xml:space="preserve"> </v>
      </c>
      <c r="PN61" s="61" t="str">
        <f>IF(PP61=0," ",VLOOKUP(PP61,PROTOKOL!$A:$F,6))</f>
        <v xml:space="preserve"> </v>
      </c>
      <c r="PO61" s="66"/>
      <c r="PP61" s="66"/>
      <c r="PQ61" s="62"/>
      <c r="PR61" s="63" t="str">
        <f>IF(PP61=0," ",(VLOOKUP(PP61,PROTOKOL!$A$1:$E$28,2))*PQ61)</f>
        <v xml:space="preserve"> </v>
      </c>
      <c r="PS61" s="64" t="str">
        <f t="shared" si="59"/>
        <v xml:space="preserve"> </v>
      </c>
      <c r="PT61" s="65" t="str">
        <f>IF(PP61=0," ",VLOOKUP(PP61,PROTOKOL!$A:$E,5,))</f>
        <v xml:space="preserve"> </v>
      </c>
      <c r="PU61" s="82" t="str">
        <f t="shared" si="158"/>
        <v xml:space="preserve"> </v>
      </c>
      <c r="PV61" s="65">
        <f t="shared" si="159"/>
        <v>0</v>
      </c>
      <c r="PW61" s="82" t="str">
        <f t="shared" si="160"/>
        <v xml:space="preserve"> </v>
      </c>
      <c r="PX61" s="117"/>
      <c r="PY61" s="207">
        <v>13</v>
      </c>
      <c r="PZ61" s="226"/>
      <c r="QA61" s="61" t="str">
        <f>IF(QC61=0," ",VLOOKUP(QC61,PROTOKOL!$A:$F,6))</f>
        <v xml:space="preserve"> </v>
      </c>
      <c r="QB61" s="62"/>
      <c r="QC61" s="62"/>
      <c r="QD61" s="62"/>
      <c r="QE61" s="63" t="str">
        <f>IF(QC61=0," ",(VLOOKUP(QC61,PROTOKOL!$A$1:$E$28,2))*QD61)</f>
        <v xml:space="preserve"> </v>
      </c>
      <c r="QF61" s="64" t="str">
        <f t="shared" si="60"/>
        <v xml:space="preserve"> </v>
      </c>
      <c r="QG61" s="65" t="str">
        <f>IF(QC61=0," ",VLOOKUP(QC61,PROTOKOL!$A:$E,5,))</f>
        <v xml:space="preserve"> </v>
      </c>
      <c r="QH61" s="65"/>
      <c r="QI61" s="82" t="str">
        <f t="shared" si="162"/>
        <v xml:space="preserve"> </v>
      </c>
      <c r="QJ61" s="61" t="str">
        <f>IF(QL61=0," ",VLOOKUP(QL61,PROTOKOL!$A:$F,6))</f>
        <v xml:space="preserve"> </v>
      </c>
      <c r="QK61" s="66"/>
      <c r="QL61" s="66"/>
      <c r="QM61" s="62"/>
      <c r="QN61" s="63" t="str">
        <f>IF(QL61=0," ",(VLOOKUP(QL61,PROTOKOL!$A$1:$E$28,2))*QM61)</f>
        <v xml:space="preserve"> </v>
      </c>
      <c r="QO61" s="64" t="str">
        <f t="shared" si="61"/>
        <v xml:space="preserve"> </v>
      </c>
      <c r="QP61" s="65" t="str">
        <f>IF(QL61=0," ",VLOOKUP(QL61,PROTOKOL!$A:$E,5,))</f>
        <v xml:space="preserve"> </v>
      </c>
      <c r="QQ61" s="82" t="str">
        <f t="shared" si="163"/>
        <v xml:space="preserve"> </v>
      </c>
      <c r="QR61" s="65">
        <f t="shared" si="164"/>
        <v>0</v>
      </c>
      <c r="QS61" s="82" t="str">
        <f t="shared" si="165"/>
        <v xml:space="preserve"> </v>
      </c>
      <c r="QT61" s="117"/>
      <c r="QU61" s="207">
        <v>13</v>
      </c>
      <c r="QV61" s="226"/>
      <c r="QW61" s="61" t="str">
        <f>IF(QY61=0," ",VLOOKUP(QY61,PROTOKOL!$A:$F,6))</f>
        <v xml:space="preserve"> </v>
      </c>
      <c r="QX61" s="62"/>
      <c r="QY61" s="62"/>
      <c r="QZ61" s="62"/>
      <c r="RA61" s="63" t="str">
        <f>IF(QY61=0," ",(VLOOKUP(QY61,PROTOKOL!$A$1:$E$28,2))*QZ61)</f>
        <v xml:space="preserve"> </v>
      </c>
      <c r="RB61" s="64" t="str">
        <f t="shared" si="62"/>
        <v xml:space="preserve"> </v>
      </c>
      <c r="RC61" s="65" t="str">
        <f>IF(QY61=0," ",VLOOKUP(QY61,PROTOKOL!$A:$E,5,))</f>
        <v xml:space="preserve"> </v>
      </c>
      <c r="RD61" s="65"/>
      <c r="RE61" s="82" t="str">
        <f t="shared" si="167"/>
        <v xml:space="preserve"> </v>
      </c>
      <c r="RF61" s="61" t="str">
        <f>IF(RH61=0," ",VLOOKUP(RH61,PROTOKOL!$A:$F,6))</f>
        <v xml:space="preserve"> </v>
      </c>
      <c r="RG61" s="66"/>
      <c r="RH61" s="66"/>
      <c r="RI61" s="62"/>
      <c r="RJ61" s="63" t="str">
        <f>IF(RH61=0," ",(VLOOKUP(RH61,PROTOKOL!$A$1:$E$28,2))*RI61)</f>
        <v xml:space="preserve"> </v>
      </c>
      <c r="RK61" s="64" t="str">
        <f t="shared" si="63"/>
        <v xml:space="preserve"> </v>
      </c>
      <c r="RL61" s="65" t="str">
        <f>IF(RH61=0," ",VLOOKUP(RH61,PROTOKOL!$A:$E,5,))</f>
        <v xml:space="preserve"> </v>
      </c>
      <c r="RM61" s="82" t="str">
        <f t="shared" si="168"/>
        <v xml:space="preserve"> </v>
      </c>
      <c r="RN61" s="65">
        <f t="shared" si="169"/>
        <v>0</v>
      </c>
      <c r="RO61" s="82" t="str">
        <f t="shared" si="170"/>
        <v xml:space="preserve"> </v>
      </c>
      <c r="RP61" s="117"/>
    </row>
    <row r="62" spans="1:484" ht="14.4" thickBot="1">
      <c r="A62" s="207">
        <v>14</v>
      </c>
      <c r="B62" s="225">
        <v>14</v>
      </c>
      <c r="C62" s="61" t="str">
        <f>IF(E62=0," ",VLOOKUP(E62,PROTOKOL!$A:$F,6))</f>
        <v>VAKUM TEST</v>
      </c>
      <c r="D62" s="62">
        <v>197</v>
      </c>
      <c r="E62" s="62">
        <v>4</v>
      </c>
      <c r="F62" s="62">
        <v>6.5</v>
      </c>
      <c r="G62" s="63">
        <f>IF(E62=0," ",(VLOOKUP(E62,PROTOKOL!$A$1:$E$28,2))*F62)</f>
        <v>130</v>
      </c>
      <c r="H62" s="64">
        <f t="shared" si="20"/>
        <v>67</v>
      </c>
      <c r="I62" s="65">
        <f>IF(E62=0," ",VLOOKUP(E62,PROTOKOL!$A:$E,5,))</f>
        <v>0.32253749999999998</v>
      </c>
      <c r="J62" s="65" t="s">
        <v>164</v>
      </c>
      <c r="K62" s="82">
        <f t="shared" si="64"/>
        <v>18.7286775</v>
      </c>
      <c r="L62" s="61" t="str">
        <f>IF(N62=0," ",VLOOKUP(N62,PROTOKOL!$A:$F,6))</f>
        <v xml:space="preserve"> </v>
      </c>
      <c r="M62" s="66"/>
      <c r="N62" s="66"/>
      <c r="O62" s="62"/>
      <c r="P62" s="63" t="str">
        <f>IF(N62=0," ",(VLOOKUP(N62,PROTOKOL!$A$1:$E$28,2))*O62)</f>
        <v xml:space="preserve"> </v>
      </c>
      <c r="Q62" s="64" t="str">
        <f t="shared" si="21"/>
        <v xml:space="preserve"> </v>
      </c>
      <c r="R62" s="65" t="str">
        <f>IF(N62=0," ",VLOOKUP(N62,PROTOKOL!$A:$E,5,))</f>
        <v xml:space="preserve"> </v>
      </c>
      <c r="S62" s="82" t="str">
        <f t="shared" si="65"/>
        <v xml:space="preserve"> </v>
      </c>
      <c r="T62" s="65">
        <f t="shared" si="66"/>
        <v>0</v>
      </c>
      <c r="U62" s="82" t="str">
        <f t="shared" si="67"/>
        <v xml:space="preserve"> </v>
      </c>
      <c r="V62" s="117"/>
      <c r="W62" s="207">
        <v>14</v>
      </c>
      <c r="X62" s="225">
        <v>14</v>
      </c>
      <c r="Y62" s="61" t="s">
        <v>115</v>
      </c>
      <c r="Z62" s="62"/>
      <c r="AA62" s="62"/>
      <c r="AB62" s="62"/>
      <c r="AC62" s="63" t="str">
        <f>IF(AA62=0," ",(VLOOKUP(AA62,PROTOKOL!$A$1:$E$28,2))*AB62)</f>
        <v xml:space="preserve"> </v>
      </c>
      <c r="AD62" s="64" t="str">
        <f t="shared" si="22"/>
        <v xml:space="preserve"> </v>
      </c>
      <c r="AE62" s="65" t="str">
        <f>IF(AA62=0," ",VLOOKUP(AA62,PROTOKOL!$A:$E,5,))</f>
        <v xml:space="preserve"> </v>
      </c>
      <c r="AF62" s="65" t="s">
        <v>164</v>
      </c>
      <c r="AG62" s="82" t="str">
        <f t="shared" si="68"/>
        <v xml:space="preserve"> </v>
      </c>
      <c r="AH62" s="61" t="str">
        <f>IF(AJ62=0," ",VLOOKUP(AJ62,PROTOKOL!$A:$F,6))</f>
        <v xml:space="preserve"> </v>
      </c>
      <c r="AI62" s="66"/>
      <c r="AJ62" s="66"/>
      <c r="AK62" s="62"/>
      <c r="AL62" s="63" t="str">
        <f>IF(AJ62=0," ",(VLOOKUP(AJ62,PROTOKOL!$A$1:$E$28,2))*AK62)</f>
        <v xml:space="preserve"> </v>
      </c>
      <c r="AM62" s="64" t="str">
        <f t="shared" si="23"/>
        <v xml:space="preserve"> </v>
      </c>
      <c r="AN62" s="65" t="str">
        <f>IF(AJ62=0," ",VLOOKUP(AJ62,PROTOKOL!$A:$E,5,))</f>
        <v xml:space="preserve"> </v>
      </c>
      <c r="AO62" s="82" t="str">
        <f t="shared" si="69"/>
        <v xml:space="preserve"> </v>
      </c>
      <c r="AP62" s="65">
        <f t="shared" si="70"/>
        <v>0</v>
      </c>
      <c r="AQ62" s="82" t="str">
        <f t="shared" si="71"/>
        <v xml:space="preserve"> </v>
      </c>
      <c r="AR62" s="117"/>
      <c r="AS62" s="207">
        <v>14</v>
      </c>
      <c r="AT62" s="225">
        <v>14</v>
      </c>
      <c r="AU62" s="61" t="str">
        <f>IF(AW62=0," ",VLOOKUP(AW62,PROTOKOL!$A:$F,6))</f>
        <v>VAKUM TEST</v>
      </c>
      <c r="AV62" s="62">
        <v>240</v>
      </c>
      <c r="AW62" s="62">
        <v>4</v>
      </c>
      <c r="AX62" s="62">
        <v>7.5</v>
      </c>
      <c r="AY62" s="63">
        <f>IF(AW62=0," ",(VLOOKUP(AW62,PROTOKOL!$A$1:$E$28,2))*AX62)</f>
        <v>150</v>
      </c>
      <c r="AZ62" s="64">
        <f t="shared" si="24"/>
        <v>90</v>
      </c>
      <c r="BA62" s="65">
        <f>IF(AW62=0," ",VLOOKUP(AW62,PROTOKOL!$A:$E,5,))</f>
        <v>0.32253749999999998</v>
      </c>
      <c r="BB62" s="65" t="s">
        <v>164</v>
      </c>
      <c r="BC62" s="82">
        <f t="shared" si="72"/>
        <v>29.028374999999997</v>
      </c>
      <c r="BD62" s="61" t="str">
        <f>IF(BF62=0," ",VLOOKUP(BF62,PROTOKOL!$A:$F,6))</f>
        <v xml:space="preserve"> </v>
      </c>
      <c r="BE62" s="66"/>
      <c r="BF62" s="66"/>
      <c r="BG62" s="62"/>
      <c r="BH62" s="63" t="str">
        <f>IF(BF62=0," ",(VLOOKUP(BF62,PROTOKOL!$A$1:$E$28,2))*BG62)</f>
        <v xml:space="preserve"> </v>
      </c>
      <c r="BI62" s="64" t="str">
        <f t="shared" si="25"/>
        <v xml:space="preserve"> </v>
      </c>
      <c r="BJ62" s="65" t="str">
        <f>IF(BF62=0," ",VLOOKUP(BF62,PROTOKOL!$A:$E,5,))</f>
        <v xml:space="preserve"> </v>
      </c>
      <c r="BK62" s="82" t="str">
        <f t="shared" si="73"/>
        <v xml:space="preserve"> </v>
      </c>
      <c r="BL62" s="65">
        <f t="shared" si="74"/>
        <v>0</v>
      </c>
      <c r="BM62" s="82" t="str">
        <f t="shared" si="75"/>
        <v xml:space="preserve"> </v>
      </c>
      <c r="BN62" s="117"/>
      <c r="BO62" s="207">
        <v>14</v>
      </c>
      <c r="BP62" s="225">
        <v>14</v>
      </c>
      <c r="BQ62" s="61" t="str">
        <f>IF(BS62=0," ",VLOOKUP(BS62,PROTOKOL!$A:$F,6))</f>
        <v>WNZL. LAV. VE DUV. ASMA KLZ</v>
      </c>
      <c r="BR62" s="62">
        <v>230</v>
      </c>
      <c r="BS62" s="62">
        <v>1</v>
      </c>
      <c r="BT62" s="62">
        <v>7.5</v>
      </c>
      <c r="BU62" s="63">
        <f>IF(BS62=0," ",(VLOOKUP(BS62,PROTOKOL!$A$1:$E$28,2))*BT62)</f>
        <v>144</v>
      </c>
      <c r="BV62" s="64">
        <f t="shared" si="26"/>
        <v>86</v>
      </c>
      <c r="BW62" s="65">
        <f>IF(BS62=0," ",VLOOKUP(BS62,PROTOKOL!$A:$E,5,))</f>
        <v>0.33951315789473691</v>
      </c>
      <c r="BX62" s="65" t="s">
        <v>164</v>
      </c>
      <c r="BY62" s="82">
        <f t="shared" si="77"/>
        <v>29.198131578947375</v>
      </c>
      <c r="BZ62" s="61" t="str">
        <f>IF(CB62=0," ",VLOOKUP(CB62,PROTOKOL!$A:$F,6))</f>
        <v xml:space="preserve"> </v>
      </c>
      <c r="CA62" s="66"/>
      <c r="CB62" s="66"/>
      <c r="CC62" s="62"/>
      <c r="CD62" s="63" t="str">
        <f>IF(CB62=0," ",(VLOOKUP(CB62,PROTOKOL!$A$1:$E$28,2))*CC62)</f>
        <v xml:space="preserve"> </v>
      </c>
      <c r="CE62" s="64" t="str">
        <f t="shared" si="27"/>
        <v xml:space="preserve"> </v>
      </c>
      <c r="CF62" s="65" t="str">
        <f>IF(CB62=0," ",VLOOKUP(CB62,PROTOKOL!$A:$E,5,))</f>
        <v xml:space="preserve"> </v>
      </c>
      <c r="CG62" s="82" t="str">
        <f t="shared" si="78"/>
        <v xml:space="preserve"> </v>
      </c>
      <c r="CH62" s="65">
        <f t="shared" si="79"/>
        <v>0</v>
      </c>
      <c r="CI62" s="82" t="str">
        <f t="shared" si="80"/>
        <v xml:space="preserve"> </v>
      </c>
      <c r="CJ62" s="117"/>
      <c r="CK62" s="207">
        <v>14</v>
      </c>
      <c r="CL62" s="225">
        <v>14</v>
      </c>
      <c r="CM62" s="61" t="str">
        <f>IF(CO62=0," ",VLOOKUP(CO62,PROTOKOL!$A:$F,6))</f>
        <v>WNZL. LAV. VE DUV. ASMA KLZ</v>
      </c>
      <c r="CN62" s="62">
        <v>177</v>
      </c>
      <c r="CO62" s="62">
        <v>1</v>
      </c>
      <c r="CP62" s="62">
        <v>6.5</v>
      </c>
      <c r="CQ62" s="63">
        <f>IF(CO62=0," ",(VLOOKUP(CO62,PROTOKOL!$A$1:$E$28,2))*CP62)</f>
        <v>124.8</v>
      </c>
      <c r="CR62" s="64">
        <f t="shared" si="28"/>
        <v>52.2</v>
      </c>
      <c r="CS62" s="65">
        <f>IF(CO62=0," ",VLOOKUP(CO62,PROTOKOL!$A:$E,5,))</f>
        <v>0.33951315789473691</v>
      </c>
      <c r="CT62" s="65" t="s">
        <v>164</v>
      </c>
      <c r="CU62" s="82">
        <f t="shared" si="82"/>
        <v>15.3595752631579</v>
      </c>
      <c r="CV62" s="61" t="str">
        <f>IF(CX62=0," ",VLOOKUP(CX62,PROTOKOL!$A:$F,6))</f>
        <v>ÜRÜN KONTROL</v>
      </c>
      <c r="CW62" s="66">
        <v>1</v>
      </c>
      <c r="CX62" s="66">
        <v>19</v>
      </c>
      <c r="CY62" s="62">
        <v>3</v>
      </c>
      <c r="CZ62" s="63">
        <f>IF(CX62=0," ",(VLOOKUP(CX62,PROTOKOL!$A$1:$E$28,2))*CY62)</f>
        <v>0</v>
      </c>
      <c r="DA62" s="64">
        <f t="shared" si="29"/>
        <v>1</v>
      </c>
      <c r="DB62" s="65">
        <f>IF(CX62=0," ",VLOOKUP(CX62,PROTOKOL!$A:$E,5,))</f>
        <v>22.864891602375288</v>
      </c>
      <c r="DC62" s="82">
        <f t="shared" si="83"/>
        <v>9.1459566409501143</v>
      </c>
      <c r="DD62" s="65">
        <f t="shared" si="84"/>
        <v>6</v>
      </c>
      <c r="DE62" s="82">
        <f t="shared" si="85"/>
        <v>18.291913281900229</v>
      </c>
      <c r="DF62" s="117"/>
      <c r="DG62" s="207">
        <v>14</v>
      </c>
      <c r="DH62" s="225">
        <v>14</v>
      </c>
      <c r="DI62" s="61" t="s">
        <v>48</v>
      </c>
      <c r="DJ62" s="62"/>
      <c r="DK62" s="62"/>
      <c r="DL62" s="62"/>
      <c r="DM62" s="63" t="str">
        <f>IF(DK62=0," ",(VLOOKUP(DK62,PROTOKOL!$A$1:$E$28,2))*DL62)</f>
        <v xml:space="preserve"> </v>
      </c>
      <c r="DN62" s="64" t="str">
        <f t="shared" si="30"/>
        <v xml:space="preserve"> </v>
      </c>
      <c r="DO62" s="65" t="str">
        <f>IF(DK62=0," ",VLOOKUP(DK62,PROTOKOL!$A:$E,5,))</f>
        <v xml:space="preserve"> </v>
      </c>
      <c r="DP62" s="65" t="s">
        <v>164</v>
      </c>
      <c r="DQ62" s="82" t="str">
        <f t="shared" si="87"/>
        <v xml:space="preserve"> </v>
      </c>
      <c r="DR62" s="61" t="str">
        <f>IF(DT62=0," ",VLOOKUP(DT62,PROTOKOL!$A:$F,6))</f>
        <v xml:space="preserve"> </v>
      </c>
      <c r="DS62" s="66"/>
      <c r="DT62" s="66"/>
      <c r="DU62" s="62"/>
      <c r="DV62" s="63" t="str">
        <f>IF(DT62=0," ",(VLOOKUP(DT62,PROTOKOL!$A$1:$E$28,2))*DU62)</f>
        <v xml:space="preserve"> </v>
      </c>
      <c r="DW62" s="64" t="str">
        <f t="shared" si="31"/>
        <v xml:space="preserve"> </v>
      </c>
      <c r="DX62" s="65" t="str">
        <f>IF(DT62=0," ",VLOOKUP(DT62,PROTOKOL!$A:$E,5,))</f>
        <v xml:space="preserve"> </v>
      </c>
      <c r="DY62" s="82" t="str">
        <f t="shared" si="88"/>
        <v xml:space="preserve"> </v>
      </c>
      <c r="DZ62" s="65">
        <f t="shared" si="89"/>
        <v>0</v>
      </c>
      <c r="EA62" s="82" t="str">
        <f t="shared" si="90"/>
        <v xml:space="preserve"> </v>
      </c>
      <c r="EB62" s="117"/>
      <c r="EC62" s="207">
        <v>14</v>
      </c>
      <c r="ED62" s="225">
        <v>14</v>
      </c>
      <c r="EE62" s="61" t="str">
        <f>IF(EG62=0," ",VLOOKUP(EG62,PROTOKOL!$A:$F,6))</f>
        <v>VAKUM TEST</v>
      </c>
      <c r="EF62" s="62">
        <v>232</v>
      </c>
      <c r="EG62" s="62">
        <v>4</v>
      </c>
      <c r="EH62" s="62">
        <v>7.5</v>
      </c>
      <c r="EI62" s="63">
        <f>IF(EG62=0," ",(VLOOKUP(EG62,PROTOKOL!$A$1:$E$28,2))*EH62)</f>
        <v>150</v>
      </c>
      <c r="EJ62" s="64">
        <f t="shared" si="32"/>
        <v>82</v>
      </c>
      <c r="EK62" s="65">
        <f>IF(EG62=0," ",VLOOKUP(EG62,PROTOKOL!$A:$E,5,))</f>
        <v>0.32253749999999998</v>
      </c>
      <c r="EL62" s="65" t="s">
        <v>164</v>
      </c>
      <c r="EM62" s="82">
        <f t="shared" si="92"/>
        <v>26.448074999999999</v>
      </c>
      <c r="EN62" s="61" t="str">
        <f>IF(EP62=0," ",VLOOKUP(EP62,PROTOKOL!$A:$F,6))</f>
        <v xml:space="preserve"> </v>
      </c>
      <c r="EO62" s="66"/>
      <c r="EP62" s="66"/>
      <c r="EQ62" s="62"/>
      <c r="ER62" s="63" t="str">
        <f>IF(EP62=0," ",(VLOOKUP(EP62,PROTOKOL!$A$1:$E$28,2))*EQ62)</f>
        <v xml:space="preserve"> </v>
      </c>
      <c r="ES62" s="64" t="str">
        <f t="shared" si="33"/>
        <v xml:space="preserve"> </v>
      </c>
      <c r="ET62" s="65" t="str">
        <f>IF(EP62=0," ",VLOOKUP(EP62,PROTOKOL!$A:$E,5,))</f>
        <v xml:space="preserve"> </v>
      </c>
      <c r="EU62" s="82" t="str">
        <f t="shared" si="93"/>
        <v xml:space="preserve"> </v>
      </c>
      <c r="EV62" s="65">
        <f t="shared" si="94"/>
        <v>0</v>
      </c>
      <c r="EW62" s="82" t="str">
        <f t="shared" si="95"/>
        <v xml:space="preserve"> </v>
      </c>
      <c r="EX62" s="117"/>
      <c r="EY62" s="207">
        <v>14</v>
      </c>
      <c r="EZ62" s="225">
        <v>14</v>
      </c>
      <c r="FA62" s="61" t="str">
        <f>IF(FC62=0," ",VLOOKUP(FC62,PROTOKOL!$A:$F,6))</f>
        <v>SIZDIRMAZLIK TAMİR</v>
      </c>
      <c r="FB62" s="62">
        <v>112</v>
      </c>
      <c r="FC62" s="62">
        <v>11</v>
      </c>
      <c r="FD62" s="62">
        <v>6.5</v>
      </c>
      <c r="FE62" s="63">
        <f>IF(FC62=0," ",(VLOOKUP(FC62,PROTOKOL!$A$1:$E$28,2))*FD62)</f>
        <v>67.600000000000009</v>
      </c>
      <c r="FF62" s="64">
        <f t="shared" si="34"/>
        <v>44.399999999999991</v>
      </c>
      <c r="FG62" s="65">
        <f>IF(FC62=0," ",VLOOKUP(FC62,PROTOKOL!$A:$E,5,))</f>
        <v>0.61435714285714293</v>
      </c>
      <c r="FH62" s="65" t="s">
        <v>164</v>
      </c>
      <c r="FI62" s="82">
        <f t="shared" si="97"/>
        <v>23.640462857142857</v>
      </c>
      <c r="FJ62" s="61" t="str">
        <f>IF(FL62=0," ",VLOOKUP(FL62,PROTOKOL!$A:$F,6))</f>
        <v>ÜRÜN KONTROL</v>
      </c>
      <c r="FK62" s="66">
        <v>1</v>
      </c>
      <c r="FL62" s="66">
        <v>19</v>
      </c>
      <c r="FM62" s="62">
        <v>3</v>
      </c>
      <c r="FN62" s="63">
        <f>IF(FL62=0," ",(VLOOKUP(FL62,PROTOKOL!$A$1:$E$28,2))*FM62)</f>
        <v>0</v>
      </c>
      <c r="FO62" s="64">
        <f t="shared" si="35"/>
        <v>1</v>
      </c>
      <c r="FP62" s="65">
        <f>IF(FL62=0," ",VLOOKUP(FL62,PROTOKOL!$A:$E,5,))</f>
        <v>22.864891602375288</v>
      </c>
      <c r="FQ62" s="82">
        <f t="shared" si="98"/>
        <v>9.1459566409501143</v>
      </c>
      <c r="FR62" s="65">
        <f t="shared" si="99"/>
        <v>6</v>
      </c>
      <c r="FS62" s="82">
        <f t="shared" si="100"/>
        <v>18.291913281900229</v>
      </c>
      <c r="FT62" s="117"/>
      <c r="FU62" s="207">
        <v>14</v>
      </c>
      <c r="FV62" s="225">
        <v>14</v>
      </c>
      <c r="FW62" s="61" t="s">
        <v>115</v>
      </c>
      <c r="FX62" s="62"/>
      <c r="FY62" s="62"/>
      <c r="FZ62" s="62"/>
      <c r="GA62" s="63" t="str">
        <f>IF(FY62=0," ",(VLOOKUP(FY62,PROTOKOL!$A$1:$E$28,2))*FZ62)</f>
        <v xml:space="preserve"> </v>
      </c>
      <c r="GB62" s="64" t="str">
        <f t="shared" si="36"/>
        <v xml:space="preserve"> </v>
      </c>
      <c r="GC62" s="65" t="str">
        <f>IF(FY62=0," ",VLOOKUP(FY62,PROTOKOL!$A:$E,5,))</f>
        <v xml:space="preserve"> </v>
      </c>
      <c r="GD62" s="65" t="s">
        <v>164</v>
      </c>
      <c r="GE62" s="82" t="str">
        <f t="shared" si="102"/>
        <v xml:space="preserve"> </v>
      </c>
      <c r="GF62" s="61" t="str">
        <f>IF(GH62=0," ",VLOOKUP(GH62,PROTOKOL!$A:$F,6))</f>
        <v xml:space="preserve"> </v>
      </c>
      <c r="GG62" s="66"/>
      <c r="GH62" s="66"/>
      <c r="GI62" s="62"/>
      <c r="GJ62" s="63" t="str">
        <f>IF(GH62=0," ",(VLOOKUP(GH62,PROTOKOL!$A$1:$E$28,2))*GI62)</f>
        <v xml:space="preserve"> </v>
      </c>
      <c r="GK62" s="64" t="str">
        <f t="shared" si="37"/>
        <v xml:space="preserve"> </v>
      </c>
      <c r="GL62" s="65" t="str">
        <f>IF(GH62=0," ",VLOOKUP(GH62,PROTOKOL!$A:$E,5,))</f>
        <v xml:space="preserve"> </v>
      </c>
      <c r="GM62" s="82" t="str">
        <f t="shared" si="103"/>
        <v xml:space="preserve"> </v>
      </c>
      <c r="GN62" s="65">
        <f t="shared" si="104"/>
        <v>0</v>
      </c>
      <c r="GO62" s="82" t="str">
        <f t="shared" si="105"/>
        <v xml:space="preserve"> </v>
      </c>
      <c r="GP62" s="117"/>
      <c r="GQ62" s="207">
        <v>14</v>
      </c>
      <c r="GR62" s="225">
        <v>14</v>
      </c>
      <c r="GS62" s="61" t="str">
        <f>IF(GU62=0," ",VLOOKUP(GU62,PROTOKOL!$A:$F,6))</f>
        <v>SIZDIRMAZLIK TAMİR</v>
      </c>
      <c r="GT62" s="62">
        <v>120</v>
      </c>
      <c r="GU62" s="62">
        <v>11</v>
      </c>
      <c r="GV62" s="62">
        <v>7.5</v>
      </c>
      <c r="GW62" s="63">
        <f>IF(GU62=0," ",(VLOOKUP(GU62,PROTOKOL!$A$1:$E$28,2))*GV62)</f>
        <v>78</v>
      </c>
      <c r="GX62" s="64">
        <f t="shared" si="38"/>
        <v>42</v>
      </c>
      <c r="GY62" s="65">
        <f>IF(GU62=0," ",VLOOKUP(GU62,PROTOKOL!$A:$E,5,))</f>
        <v>0.61435714285714293</v>
      </c>
      <c r="GZ62" s="65" t="s">
        <v>164</v>
      </c>
      <c r="HA62" s="82">
        <f t="shared" si="107"/>
        <v>25.803000000000004</v>
      </c>
      <c r="HB62" s="61" t="str">
        <f>IF(HD62=0," ",VLOOKUP(HD62,PROTOKOL!$A:$F,6))</f>
        <v xml:space="preserve"> </v>
      </c>
      <c r="HC62" s="66"/>
      <c r="HD62" s="66"/>
      <c r="HE62" s="62"/>
      <c r="HF62" s="63" t="str">
        <f>IF(HD62=0," ",(VLOOKUP(HD62,PROTOKOL!$A$1:$E$28,2))*HE62)</f>
        <v xml:space="preserve"> </v>
      </c>
      <c r="HG62" s="64" t="str">
        <f t="shared" si="39"/>
        <v xml:space="preserve"> </v>
      </c>
      <c r="HH62" s="65" t="str">
        <f>IF(HD62=0," ",VLOOKUP(HD62,PROTOKOL!$A:$E,5,))</f>
        <v xml:space="preserve"> </v>
      </c>
      <c r="HI62" s="82" t="str">
        <f t="shared" si="108"/>
        <v xml:space="preserve"> </v>
      </c>
      <c r="HJ62" s="65">
        <f t="shared" si="109"/>
        <v>0</v>
      </c>
      <c r="HK62" s="82" t="str">
        <f t="shared" si="110"/>
        <v xml:space="preserve"> </v>
      </c>
      <c r="HL62" s="117"/>
      <c r="HM62" s="207">
        <v>14</v>
      </c>
      <c r="HN62" s="225">
        <v>14</v>
      </c>
      <c r="HO62" s="61" t="s">
        <v>48</v>
      </c>
      <c r="HP62" s="62"/>
      <c r="HQ62" s="62"/>
      <c r="HR62" s="62"/>
      <c r="HS62" s="63" t="str">
        <f>IF(HQ62=0," ",(VLOOKUP(HQ62,PROTOKOL!$A$1:$E$28,2))*HR62)</f>
        <v xml:space="preserve"> </v>
      </c>
      <c r="HT62" s="64" t="str">
        <f t="shared" si="40"/>
        <v xml:space="preserve"> </v>
      </c>
      <c r="HU62" s="65" t="str">
        <f>IF(HQ62=0," ",VLOOKUP(HQ62,PROTOKOL!$A:$E,5,))</f>
        <v xml:space="preserve"> </v>
      </c>
      <c r="HV62" s="65" t="s">
        <v>164</v>
      </c>
      <c r="HW62" s="82" t="str">
        <f t="shared" si="112"/>
        <v xml:space="preserve"> </v>
      </c>
      <c r="HX62" s="61" t="str">
        <f>IF(HZ62=0," ",VLOOKUP(HZ62,PROTOKOL!$A:$F,6))</f>
        <v xml:space="preserve"> </v>
      </c>
      <c r="HY62" s="66"/>
      <c r="HZ62" s="66"/>
      <c r="IA62" s="62"/>
      <c r="IB62" s="63" t="str">
        <f>IF(HZ62=0," ",(VLOOKUP(HZ62,PROTOKOL!$A$1:$E$28,2))*IA62)</f>
        <v xml:space="preserve"> </v>
      </c>
      <c r="IC62" s="64" t="str">
        <f t="shared" si="41"/>
        <v xml:space="preserve"> </v>
      </c>
      <c r="ID62" s="65" t="str">
        <f>IF(HZ62=0," ",VLOOKUP(HZ62,PROTOKOL!$A:$E,5,))</f>
        <v xml:space="preserve"> </v>
      </c>
      <c r="IE62" s="82" t="str">
        <f t="shared" si="113"/>
        <v xml:space="preserve"> </v>
      </c>
      <c r="IF62" s="65">
        <f t="shared" si="114"/>
        <v>0</v>
      </c>
      <c r="IG62" s="82" t="str">
        <f t="shared" si="115"/>
        <v xml:space="preserve"> </v>
      </c>
      <c r="IH62" s="117"/>
      <c r="II62" s="207">
        <v>14</v>
      </c>
      <c r="IJ62" s="225">
        <v>14</v>
      </c>
      <c r="IK62" s="61" t="s">
        <v>48</v>
      </c>
      <c r="IL62" s="62"/>
      <c r="IM62" s="62"/>
      <c r="IN62" s="62"/>
      <c r="IO62" s="63" t="str">
        <f>IF(IM62=0," ",(VLOOKUP(IM62,PROTOKOL!$A$1:$E$28,2))*IN62)</f>
        <v xml:space="preserve"> </v>
      </c>
      <c r="IP62" s="64" t="str">
        <f t="shared" si="42"/>
        <v xml:space="preserve"> </v>
      </c>
      <c r="IQ62" s="65" t="str">
        <f>IF(IM62=0," ",VLOOKUP(IM62,PROTOKOL!$A:$E,5,))</f>
        <v xml:space="preserve"> </v>
      </c>
      <c r="IR62" s="65" t="s">
        <v>164</v>
      </c>
      <c r="IS62" s="82" t="str">
        <f t="shared" si="117"/>
        <v xml:space="preserve"> </v>
      </c>
      <c r="IT62" s="61" t="str">
        <f>IF(IV62=0," ",VLOOKUP(IV62,PROTOKOL!$A:$F,6))</f>
        <v xml:space="preserve"> </v>
      </c>
      <c r="IU62" s="66"/>
      <c r="IV62" s="66"/>
      <c r="IW62" s="62"/>
      <c r="IX62" s="63" t="str">
        <f>IF(IV62=0," ",(VLOOKUP(IV62,PROTOKOL!$A$1:$E$28,2))*IW62)</f>
        <v xml:space="preserve"> </v>
      </c>
      <c r="IY62" s="64" t="str">
        <f t="shared" si="43"/>
        <v xml:space="preserve"> </v>
      </c>
      <c r="IZ62" s="65" t="str">
        <f>IF(IV62=0," ",VLOOKUP(IV62,PROTOKOL!$A:$E,5,))</f>
        <v xml:space="preserve"> </v>
      </c>
      <c r="JA62" s="82" t="str">
        <f t="shared" si="118"/>
        <v xml:space="preserve"> </v>
      </c>
      <c r="JB62" s="65">
        <f t="shared" si="119"/>
        <v>0</v>
      </c>
      <c r="JC62" s="82" t="str">
        <f t="shared" si="120"/>
        <v xml:space="preserve"> </v>
      </c>
      <c r="JD62" s="117"/>
      <c r="JE62" s="207">
        <v>14</v>
      </c>
      <c r="JF62" s="225">
        <v>14</v>
      </c>
      <c r="JG62" s="61" t="s">
        <v>48</v>
      </c>
      <c r="JH62" s="62"/>
      <c r="JI62" s="62"/>
      <c r="JJ62" s="62"/>
      <c r="JK62" s="63" t="str">
        <f>IF(JI62=0," ",(VLOOKUP(JI62,PROTOKOL!$A$1:$E$28,2))*JJ62)</f>
        <v xml:space="preserve"> </v>
      </c>
      <c r="JL62" s="64" t="str">
        <f t="shared" si="44"/>
        <v xml:space="preserve"> </v>
      </c>
      <c r="JM62" s="65" t="str">
        <f>IF(JI62=0," ",VLOOKUP(JI62,PROTOKOL!$A:$E,5,))</f>
        <v xml:space="preserve"> </v>
      </c>
      <c r="JN62" s="65" t="s">
        <v>164</v>
      </c>
      <c r="JO62" s="82" t="str">
        <f t="shared" si="122"/>
        <v xml:space="preserve"> </v>
      </c>
      <c r="JP62" s="61" t="str">
        <f>IF(JR62=0," ",VLOOKUP(JR62,PROTOKOL!$A:$F,6))</f>
        <v xml:space="preserve"> </v>
      </c>
      <c r="JQ62" s="66"/>
      <c r="JR62" s="66"/>
      <c r="JS62" s="62"/>
      <c r="JT62" s="63" t="str">
        <f>IF(JR62=0," ",(VLOOKUP(JR62,PROTOKOL!$A$1:$E$28,2))*JS62)</f>
        <v xml:space="preserve"> </v>
      </c>
      <c r="JU62" s="64" t="str">
        <f t="shared" si="45"/>
        <v xml:space="preserve"> </v>
      </c>
      <c r="JV62" s="65" t="str">
        <f>IF(JR62=0," ",VLOOKUP(JR62,PROTOKOL!$A:$E,5,))</f>
        <v xml:space="preserve"> </v>
      </c>
      <c r="JW62" s="82" t="str">
        <f t="shared" si="123"/>
        <v xml:space="preserve"> </v>
      </c>
      <c r="JX62" s="65">
        <f t="shared" si="124"/>
        <v>0</v>
      </c>
      <c r="JY62" s="82" t="str">
        <f t="shared" si="125"/>
        <v xml:space="preserve"> </v>
      </c>
      <c r="JZ62" s="117"/>
      <c r="KA62" s="207">
        <v>14</v>
      </c>
      <c r="KB62" s="225">
        <v>14</v>
      </c>
      <c r="KC62" s="61" t="str">
        <f>IF(KE62=0," ",VLOOKUP(KE62,PROTOKOL!$A:$F,6))</f>
        <v>VAKUM TEST</v>
      </c>
      <c r="KD62" s="62">
        <v>91</v>
      </c>
      <c r="KE62" s="62">
        <v>4</v>
      </c>
      <c r="KF62" s="62">
        <v>3</v>
      </c>
      <c r="KG62" s="63">
        <f>IF(KE62=0," ",(VLOOKUP(KE62,PROTOKOL!$A$1:$E$28,2))*KF62)</f>
        <v>60</v>
      </c>
      <c r="KH62" s="64">
        <f t="shared" si="46"/>
        <v>31</v>
      </c>
      <c r="KI62" s="65">
        <f>IF(KE62=0," ",VLOOKUP(KE62,PROTOKOL!$A:$E,5,))</f>
        <v>0.32253749999999998</v>
      </c>
      <c r="KJ62" s="65" t="s">
        <v>164</v>
      </c>
      <c r="KK62" s="82">
        <f t="shared" si="127"/>
        <v>3.9994650000000003</v>
      </c>
      <c r="KL62" s="61" t="str">
        <f>IF(KN62=0," ",VLOOKUP(KN62,PROTOKOL!$A:$F,6))</f>
        <v xml:space="preserve"> </v>
      </c>
      <c r="KM62" s="66"/>
      <c r="KN62" s="66"/>
      <c r="KO62" s="62"/>
      <c r="KP62" s="63" t="str">
        <f>IF(KN62=0," ",(VLOOKUP(KN62,PROTOKOL!$A$1:$E$28,2))*KO62)</f>
        <v xml:space="preserve"> </v>
      </c>
      <c r="KQ62" s="64" t="str">
        <f t="shared" si="47"/>
        <v xml:space="preserve"> </v>
      </c>
      <c r="KR62" s="65" t="str">
        <f>IF(KN62=0," ",VLOOKUP(KN62,PROTOKOL!$A:$E,5,))</f>
        <v xml:space="preserve"> </v>
      </c>
      <c r="KS62" s="82" t="str">
        <f t="shared" si="128"/>
        <v xml:space="preserve"> </v>
      </c>
      <c r="KT62" s="65">
        <f t="shared" si="129"/>
        <v>0</v>
      </c>
      <c r="KU62" s="82" t="str">
        <f t="shared" si="130"/>
        <v xml:space="preserve"> </v>
      </c>
      <c r="KV62" s="117"/>
      <c r="KW62" s="207">
        <v>14</v>
      </c>
      <c r="KX62" s="225">
        <v>14</v>
      </c>
      <c r="KY62" s="61" t="s">
        <v>44</v>
      </c>
      <c r="KZ62" s="62"/>
      <c r="LA62" s="62"/>
      <c r="LB62" s="62"/>
      <c r="LC62" s="63" t="str">
        <f>IF(LA62=0," ",(VLOOKUP(LA62,PROTOKOL!$A$1:$E$28,2))*LB62)</f>
        <v xml:space="preserve"> </v>
      </c>
      <c r="LD62" s="64" t="str">
        <f t="shared" si="48"/>
        <v xml:space="preserve"> </v>
      </c>
      <c r="LE62" s="65" t="str">
        <f>IF(LA62=0," ",VLOOKUP(LA62,PROTOKOL!$A:$E,5,))</f>
        <v xml:space="preserve"> </v>
      </c>
      <c r="LF62" s="65" t="s">
        <v>164</v>
      </c>
      <c r="LG62" s="82" t="str">
        <f t="shared" si="132"/>
        <v xml:space="preserve"> </v>
      </c>
      <c r="LH62" s="61" t="str">
        <f>IF(LJ62=0," ",VLOOKUP(LJ62,PROTOKOL!$A:$F,6))</f>
        <v xml:space="preserve"> </v>
      </c>
      <c r="LI62" s="66"/>
      <c r="LJ62" s="66"/>
      <c r="LK62" s="62"/>
      <c r="LL62" s="63" t="str">
        <f>IF(LJ62=0," ",(VLOOKUP(LJ62,PROTOKOL!$A$1:$E$28,2))*LK62)</f>
        <v xml:space="preserve"> </v>
      </c>
      <c r="LM62" s="64" t="str">
        <f t="shared" si="49"/>
        <v xml:space="preserve"> </v>
      </c>
      <c r="LN62" s="65" t="str">
        <f>IF(LJ62=0," ",VLOOKUP(LJ62,PROTOKOL!$A:$E,5,))</f>
        <v xml:space="preserve"> </v>
      </c>
      <c r="LO62" s="82" t="str">
        <f t="shared" si="133"/>
        <v xml:space="preserve"> </v>
      </c>
      <c r="LP62" s="65">
        <f t="shared" si="134"/>
        <v>0</v>
      </c>
      <c r="LQ62" s="82" t="str">
        <f t="shared" si="135"/>
        <v xml:space="preserve"> </v>
      </c>
      <c r="LR62" s="117"/>
      <c r="LS62" s="207">
        <v>14</v>
      </c>
      <c r="LT62" s="225">
        <v>14</v>
      </c>
      <c r="LU62" s="61" t="s">
        <v>48</v>
      </c>
      <c r="LV62" s="62"/>
      <c r="LW62" s="62"/>
      <c r="LX62" s="62"/>
      <c r="LY62" s="63" t="str">
        <f>IF(LW62=0," ",(VLOOKUP(LW62,PROTOKOL!$A$1:$E$28,2))*LX62)</f>
        <v xml:space="preserve"> </v>
      </c>
      <c r="LZ62" s="64" t="str">
        <f t="shared" si="50"/>
        <v xml:space="preserve"> </v>
      </c>
      <c r="MA62" s="65" t="str">
        <f>IF(LW62=0," ",VLOOKUP(LW62,PROTOKOL!$A:$E,5,))</f>
        <v xml:space="preserve"> </v>
      </c>
      <c r="MB62" s="65" t="s">
        <v>164</v>
      </c>
      <c r="MC62" s="82" t="str">
        <f t="shared" si="137"/>
        <v xml:space="preserve"> </v>
      </c>
      <c r="MD62" s="61" t="str">
        <f>IF(MF62=0," ",VLOOKUP(MF62,PROTOKOL!$A:$F,6))</f>
        <v xml:space="preserve"> </v>
      </c>
      <c r="ME62" s="66"/>
      <c r="MF62" s="66"/>
      <c r="MG62" s="62"/>
      <c r="MH62" s="63" t="str">
        <f>IF(MF62=0," ",(VLOOKUP(MF62,PROTOKOL!$A$1:$E$28,2))*MG62)</f>
        <v xml:space="preserve"> </v>
      </c>
      <c r="MI62" s="64" t="str">
        <f t="shared" si="51"/>
        <v xml:space="preserve"> </v>
      </c>
      <c r="MJ62" s="65" t="str">
        <f>IF(MF62=0," ",VLOOKUP(MF62,PROTOKOL!$A:$E,5,))</f>
        <v xml:space="preserve"> </v>
      </c>
      <c r="MK62" s="82" t="str">
        <f t="shared" si="138"/>
        <v xml:space="preserve"> </v>
      </c>
      <c r="ML62" s="65">
        <f t="shared" si="139"/>
        <v>0</v>
      </c>
      <c r="MM62" s="82" t="str">
        <f t="shared" si="140"/>
        <v xml:space="preserve"> </v>
      </c>
      <c r="MN62" s="117"/>
      <c r="MO62" s="207">
        <v>14</v>
      </c>
      <c r="MP62" s="225">
        <v>14</v>
      </c>
      <c r="MQ62" s="61" t="s">
        <v>48</v>
      </c>
      <c r="MR62" s="62"/>
      <c r="MS62" s="62"/>
      <c r="MT62" s="62"/>
      <c r="MU62" s="63" t="str">
        <f>IF(MS62=0," ",(VLOOKUP(MS62,PROTOKOL!$A$1:$E$28,2))*MT62)</f>
        <v xml:space="preserve"> </v>
      </c>
      <c r="MV62" s="64" t="str">
        <f t="shared" si="52"/>
        <v xml:space="preserve"> </v>
      </c>
      <c r="MW62" s="65" t="str">
        <f>IF(MS62=0," ",VLOOKUP(MS62,PROTOKOL!$A:$E,5,))</f>
        <v xml:space="preserve"> </v>
      </c>
      <c r="MX62" s="65" t="s">
        <v>164</v>
      </c>
      <c r="MY62" s="82" t="str">
        <f t="shared" si="142"/>
        <v xml:space="preserve"> </v>
      </c>
      <c r="MZ62" s="61" t="str">
        <f>IF(NB62=0," ",VLOOKUP(NB62,PROTOKOL!$A:$F,6))</f>
        <v>PANTOGRAF LAVABO TAŞLAMA</v>
      </c>
      <c r="NA62" s="66">
        <v>100</v>
      </c>
      <c r="NB62" s="66">
        <v>9</v>
      </c>
      <c r="NC62" s="62">
        <v>7.5</v>
      </c>
      <c r="ND62" s="63">
        <f>IF(NB62=0," ",(VLOOKUP(NB62,PROTOKOL!$A$1:$E$28,2))*NC62)</f>
        <v>65</v>
      </c>
      <c r="NE62" s="64">
        <f t="shared" si="53"/>
        <v>35</v>
      </c>
      <c r="NF62" s="65">
        <f>IF(NB62=0," ",VLOOKUP(NB62,PROTOKOL!$A:$E,5,))</f>
        <v>0.73722857142857134</v>
      </c>
      <c r="NG62" s="82">
        <f t="shared" si="143"/>
        <v>25.802999999999997</v>
      </c>
      <c r="NH62" s="65">
        <f t="shared" si="144"/>
        <v>15</v>
      </c>
      <c r="NI62" s="82">
        <f t="shared" si="145"/>
        <v>51.605999999999995</v>
      </c>
      <c r="NJ62" s="117"/>
      <c r="NK62" s="207">
        <v>14</v>
      </c>
      <c r="NL62" s="225">
        <v>14</v>
      </c>
      <c r="NM62" s="61" t="str">
        <f>IF(NO62=0," ",VLOOKUP(NO62,PROTOKOL!$A:$F,6))</f>
        <v>PANTOGRAF LAVABO TAŞLAMA</v>
      </c>
      <c r="NN62" s="62">
        <v>107</v>
      </c>
      <c r="NO62" s="62">
        <v>9</v>
      </c>
      <c r="NP62" s="62">
        <v>7.5</v>
      </c>
      <c r="NQ62" s="63">
        <f>IF(NO62=0," ",(VLOOKUP(NO62,PROTOKOL!$A$1:$E$28,2))*NP62)</f>
        <v>65</v>
      </c>
      <c r="NR62" s="64">
        <f t="shared" si="54"/>
        <v>42</v>
      </c>
      <c r="NS62" s="65">
        <f>IF(NO62=0," ",VLOOKUP(NO62,PROTOKOL!$A:$E,5,))</f>
        <v>0.73722857142857134</v>
      </c>
      <c r="NT62" s="65" t="s">
        <v>164</v>
      </c>
      <c r="NU62" s="82">
        <f t="shared" si="147"/>
        <v>30.9636</v>
      </c>
      <c r="NV62" s="61" t="str">
        <f>IF(NX62=0," ",VLOOKUP(NX62,PROTOKOL!$A:$F,6))</f>
        <v xml:space="preserve"> </v>
      </c>
      <c r="NW62" s="66"/>
      <c r="NX62" s="66"/>
      <c r="NY62" s="62"/>
      <c r="NZ62" s="63" t="str">
        <f>IF(NX62=0," ",(VLOOKUP(NX62,PROTOKOL!$A$1:$E$28,2))*NY62)</f>
        <v xml:space="preserve"> </v>
      </c>
      <c r="OA62" s="64" t="str">
        <f t="shared" si="55"/>
        <v xml:space="preserve"> </v>
      </c>
      <c r="OB62" s="65" t="str">
        <f>IF(NX62=0," ",VLOOKUP(NX62,PROTOKOL!$A:$E,5,))</f>
        <v xml:space="preserve"> </v>
      </c>
      <c r="OC62" s="82" t="str">
        <f t="shared" si="148"/>
        <v xml:space="preserve"> </v>
      </c>
      <c r="OD62" s="65">
        <f t="shared" si="149"/>
        <v>0</v>
      </c>
      <c r="OE62" s="82" t="str">
        <f t="shared" si="150"/>
        <v xml:space="preserve"> </v>
      </c>
      <c r="OF62" s="117"/>
      <c r="OG62" s="207">
        <v>14</v>
      </c>
      <c r="OH62" s="225">
        <v>14</v>
      </c>
      <c r="OI62" s="61" t="s">
        <v>48</v>
      </c>
      <c r="OJ62" s="62"/>
      <c r="OK62" s="62"/>
      <c r="OL62" s="62"/>
      <c r="OM62" s="63" t="str">
        <f>IF(OK62=0," ",(VLOOKUP(OK62,PROTOKOL!$A$1:$E$28,2))*OL62)</f>
        <v xml:space="preserve"> </v>
      </c>
      <c r="ON62" s="64" t="str">
        <f t="shared" si="56"/>
        <v xml:space="preserve"> </v>
      </c>
      <c r="OO62" s="65" t="str">
        <f>IF(OK62=0," ",VLOOKUP(OK62,PROTOKOL!$A:$E,5,))</f>
        <v xml:space="preserve"> </v>
      </c>
      <c r="OP62" s="65" t="s">
        <v>164</v>
      </c>
      <c r="OQ62" s="82" t="str">
        <f t="shared" si="152"/>
        <v xml:space="preserve"> </v>
      </c>
      <c r="OR62" s="61" t="str">
        <f>IF(OT62=0," ",VLOOKUP(OT62,PROTOKOL!$A:$F,6))</f>
        <v xml:space="preserve"> </v>
      </c>
      <c r="OS62" s="66"/>
      <c r="OT62" s="66"/>
      <c r="OU62" s="62"/>
      <c r="OV62" s="63" t="str">
        <f>IF(OT62=0," ",(VLOOKUP(OT62,PROTOKOL!$A$1:$E$28,2))*OU62)</f>
        <v xml:space="preserve"> </v>
      </c>
      <c r="OW62" s="64" t="str">
        <f t="shared" si="57"/>
        <v xml:space="preserve"> </v>
      </c>
      <c r="OX62" s="65" t="str">
        <f>IF(OT62=0," ",VLOOKUP(OT62,PROTOKOL!$A:$E,5,))</f>
        <v xml:space="preserve"> </v>
      </c>
      <c r="OY62" s="82" t="str">
        <f t="shared" si="153"/>
        <v xml:space="preserve"> </v>
      </c>
      <c r="OZ62" s="65">
        <f t="shared" si="154"/>
        <v>0</v>
      </c>
      <c r="PA62" s="82" t="str">
        <f t="shared" si="155"/>
        <v xml:space="preserve"> </v>
      </c>
      <c r="PB62" s="117"/>
      <c r="PC62" s="207">
        <v>14</v>
      </c>
      <c r="PD62" s="225">
        <v>14</v>
      </c>
      <c r="PE62" s="61" t="str">
        <f>IF(PG62=0," ",VLOOKUP(PG62,PROTOKOL!$A:$F,6))</f>
        <v>VAKUM TEST</v>
      </c>
      <c r="PF62" s="62">
        <v>240</v>
      </c>
      <c r="PG62" s="62">
        <v>4</v>
      </c>
      <c r="PH62" s="62">
        <v>7.5</v>
      </c>
      <c r="PI62" s="63">
        <f>IF(PG62=0," ",(VLOOKUP(PG62,PROTOKOL!$A$1:$E$28,2))*PH62)</f>
        <v>150</v>
      </c>
      <c r="PJ62" s="64">
        <f t="shared" si="58"/>
        <v>90</v>
      </c>
      <c r="PK62" s="65">
        <f>IF(PG62=0," ",VLOOKUP(PG62,PROTOKOL!$A:$E,5,))</f>
        <v>0.32253749999999998</v>
      </c>
      <c r="PL62" s="65" t="s">
        <v>164</v>
      </c>
      <c r="PM62" s="82">
        <f t="shared" si="157"/>
        <v>29.028374999999997</v>
      </c>
      <c r="PN62" s="61" t="str">
        <f>IF(PP62=0," ",VLOOKUP(PP62,PROTOKOL!$A:$F,6))</f>
        <v xml:space="preserve"> </v>
      </c>
      <c r="PO62" s="66"/>
      <c r="PP62" s="66"/>
      <c r="PQ62" s="62"/>
      <c r="PR62" s="63" t="str">
        <f>IF(PP62=0," ",(VLOOKUP(PP62,PROTOKOL!$A$1:$E$28,2))*PQ62)</f>
        <v xml:space="preserve"> </v>
      </c>
      <c r="PS62" s="64" t="str">
        <f t="shared" si="59"/>
        <v xml:space="preserve"> </v>
      </c>
      <c r="PT62" s="65" t="str">
        <f>IF(PP62=0," ",VLOOKUP(PP62,PROTOKOL!$A:$E,5,))</f>
        <v xml:space="preserve"> </v>
      </c>
      <c r="PU62" s="82" t="str">
        <f t="shared" si="158"/>
        <v xml:space="preserve"> </v>
      </c>
      <c r="PV62" s="65">
        <f t="shared" si="159"/>
        <v>0</v>
      </c>
      <c r="PW62" s="82" t="str">
        <f t="shared" si="160"/>
        <v xml:space="preserve"> </v>
      </c>
      <c r="PX62" s="117"/>
      <c r="PY62" s="207">
        <v>14</v>
      </c>
      <c r="PZ62" s="225">
        <v>14</v>
      </c>
      <c r="QA62" s="61" t="s">
        <v>115</v>
      </c>
      <c r="QB62" s="62"/>
      <c r="QC62" s="62"/>
      <c r="QD62" s="62"/>
      <c r="QE62" s="63" t="str">
        <f>IF(QC62=0," ",(VLOOKUP(QC62,PROTOKOL!$A$1:$E$28,2))*QD62)</f>
        <v xml:space="preserve"> </v>
      </c>
      <c r="QF62" s="64" t="str">
        <f t="shared" si="60"/>
        <v xml:space="preserve"> </v>
      </c>
      <c r="QG62" s="65" t="str">
        <f>IF(QC62=0," ",VLOOKUP(QC62,PROTOKOL!$A:$E,5,))</f>
        <v xml:space="preserve"> </v>
      </c>
      <c r="QH62" s="65" t="s">
        <v>164</v>
      </c>
      <c r="QI62" s="82" t="str">
        <f t="shared" si="162"/>
        <v xml:space="preserve"> </v>
      </c>
      <c r="QJ62" s="61" t="str">
        <f>IF(QL62=0," ",VLOOKUP(QL62,PROTOKOL!$A:$F,6))</f>
        <v xml:space="preserve"> </v>
      </c>
      <c r="QK62" s="66"/>
      <c r="QL62" s="66"/>
      <c r="QM62" s="62"/>
      <c r="QN62" s="63" t="str">
        <f>IF(QL62=0," ",(VLOOKUP(QL62,PROTOKOL!$A$1:$E$28,2))*QM62)</f>
        <v xml:space="preserve"> </v>
      </c>
      <c r="QO62" s="64" t="str">
        <f t="shared" si="61"/>
        <v xml:space="preserve"> </v>
      </c>
      <c r="QP62" s="65" t="str">
        <f>IF(QL62=0," ",VLOOKUP(QL62,PROTOKOL!$A:$E,5,))</f>
        <v xml:space="preserve"> </v>
      </c>
      <c r="QQ62" s="82" t="str">
        <f t="shared" si="163"/>
        <v xml:space="preserve"> </v>
      </c>
      <c r="QR62" s="65">
        <f t="shared" si="164"/>
        <v>0</v>
      </c>
      <c r="QS62" s="82" t="str">
        <f t="shared" si="165"/>
        <v xml:space="preserve"> </v>
      </c>
      <c r="QT62" s="117"/>
      <c r="QU62" s="207">
        <v>14</v>
      </c>
      <c r="QV62" s="225">
        <v>14</v>
      </c>
      <c r="QW62" s="61" t="str">
        <f>IF(QY62=0," ",VLOOKUP(QY62,PROTOKOL!$A:$F,6))</f>
        <v>PANTOGRAF LAVABO TAŞLAMA</v>
      </c>
      <c r="QX62" s="62">
        <v>105</v>
      </c>
      <c r="QY62" s="62">
        <v>9</v>
      </c>
      <c r="QZ62" s="62">
        <v>7.5</v>
      </c>
      <c r="RA62" s="63">
        <f>IF(QY62=0," ",(VLOOKUP(QY62,PROTOKOL!$A$1:$E$28,2))*QZ62)</f>
        <v>65</v>
      </c>
      <c r="RB62" s="64">
        <f t="shared" si="62"/>
        <v>40</v>
      </c>
      <c r="RC62" s="65">
        <f>IF(QY62=0," ",VLOOKUP(QY62,PROTOKOL!$A:$E,5,))</f>
        <v>0.73722857142857134</v>
      </c>
      <c r="RD62" s="65" t="s">
        <v>164</v>
      </c>
      <c r="RE62" s="82">
        <f t="shared" si="167"/>
        <v>29.489142857142852</v>
      </c>
      <c r="RF62" s="61" t="str">
        <f>IF(RH62=0," ",VLOOKUP(RH62,PROTOKOL!$A:$F,6))</f>
        <v xml:space="preserve"> </v>
      </c>
      <c r="RG62" s="66"/>
      <c r="RH62" s="66"/>
      <c r="RI62" s="62"/>
      <c r="RJ62" s="63" t="str">
        <f>IF(RH62=0," ",(VLOOKUP(RH62,PROTOKOL!$A$1:$E$28,2))*RI62)</f>
        <v xml:space="preserve"> </v>
      </c>
      <c r="RK62" s="64" t="str">
        <f t="shared" si="63"/>
        <v xml:space="preserve"> </v>
      </c>
      <c r="RL62" s="65" t="str">
        <f>IF(RH62=0," ",VLOOKUP(RH62,PROTOKOL!$A:$E,5,))</f>
        <v xml:space="preserve"> </v>
      </c>
      <c r="RM62" s="82" t="str">
        <f t="shared" si="168"/>
        <v xml:space="preserve"> </v>
      </c>
      <c r="RN62" s="65">
        <f t="shared" si="169"/>
        <v>0</v>
      </c>
      <c r="RO62" s="82" t="str">
        <f t="shared" si="170"/>
        <v xml:space="preserve"> </v>
      </c>
      <c r="RP62" s="117"/>
    </row>
    <row r="63" spans="1:484" ht="15.6" thickBot="1">
      <c r="A63" s="208">
        <v>14</v>
      </c>
      <c r="B63" s="226"/>
      <c r="C63" s="61" t="str">
        <f>IF(E63=0," ",VLOOKUP(E63,PROTOKOL!$A:$F,6))</f>
        <v>KOKU TESTİ</v>
      </c>
      <c r="D63" s="62">
        <v>40</v>
      </c>
      <c r="E63" s="62">
        <v>16</v>
      </c>
      <c r="F63" s="62">
        <v>1</v>
      </c>
      <c r="G63" s="63">
        <f>IF(E63=0," ",(VLOOKUP(E63,PROTOKOL!$A$1:$E$28,2))*F63)</f>
        <v>0</v>
      </c>
      <c r="H63" s="64">
        <f t="shared" si="20"/>
        <v>40</v>
      </c>
      <c r="I63" s="65">
        <f>IF(E63=0," ",VLOOKUP(E63,PROTOKOL!$A:$E,5,))</f>
        <v>25.405435113750318</v>
      </c>
      <c r="J63" s="65" t="s">
        <v>164</v>
      </c>
      <c r="K63" s="82">
        <f t="shared" si="64"/>
        <v>135.49565394000169</v>
      </c>
      <c r="L63" s="61" t="str">
        <f>IF(N63=0," ",VLOOKUP(N63,PROTOKOL!$A:$F,6))</f>
        <v xml:space="preserve"> </v>
      </c>
      <c r="M63" s="66"/>
      <c r="N63" s="66"/>
      <c r="O63" s="62"/>
      <c r="P63" s="63" t="str">
        <f>IF(N63=0," ",(VLOOKUP(N63,PROTOKOL!$A$1:$E$28,2))*O63)</f>
        <v xml:space="preserve"> </v>
      </c>
      <c r="Q63" s="64" t="str">
        <f t="shared" si="21"/>
        <v xml:space="preserve"> </v>
      </c>
      <c r="R63" s="65" t="str">
        <f>IF(N63=0," ",VLOOKUP(N63,PROTOKOL!$A:$E,5,))</f>
        <v xml:space="preserve"> </v>
      </c>
      <c r="S63" s="82" t="str">
        <f t="shared" si="65"/>
        <v xml:space="preserve"> </v>
      </c>
      <c r="T63" s="65">
        <f t="shared" si="66"/>
        <v>0</v>
      </c>
      <c r="U63" s="82" t="str">
        <f t="shared" si="67"/>
        <v xml:space="preserve"> </v>
      </c>
      <c r="V63" s="185" t="str">
        <f>IF(F62+F63+F64=7.5,"ü","û")</f>
        <v>ü</v>
      </c>
      <c r="W63" s="207">
        <v>14</v>
      </c>
      <c r="X63" s="226"/>
      <c r="Y63" s="61" t="str">
        <f>IF(AA63=0," ",VLOOKUP(AA63,PROTOKOL!$A:$F,6))</f>
        <v xml:space="preserve"> </v>
      </c>
      <c r="Z63" s="62"/>
      <c r="AA63" s="62"/>
      <c r="AB63" s="62"/>
      <c r="AC63" s="63" t="str">
        <f>IF(AA63=0," ",(VLOOKUP(AA63,PROTOKOL!$A$1:$E$28,2))*AB63)</f>
        <v xml:space="preserve"> </v>
      </c>
      <c r="AD63" s="64" t="str">
        <f t="shared" si="22"/>
        <v xml:space="preserve"> </v>
      </c>
      <c r="AE63" s="65" t="str">
        <f>IF(AA63=0," ",VLOOKUP(AA63,PROTOKOL!$A:$E,5,))</f>
        <v xml:space="preserve"> </v>
      </c>
      <c r="AF63" s="65" t="s">
        <v>164</v>
      </c>
      <c r="AG63" s="82" t="str">
        <f t="shared" si="68"/>
        <v xml:space="preserve"> </v>
      </c>
      <c r="AH63" s="61" t="str">
        <f>IF(AJ63=0," ",VLOOKUP(AJ63,PROTOKOL!$A:$F,6))</f>
        <v xml:space="preserve"> </v>
      </c>
      <c r="AI63" s="66"/>
      <c r="AJ63" s="66"/>
      <c r="AK63" s="62"/>
      <c r="AL63" s="63" t="str">
        <f>IF(AJ63=0," ",(VLOOKUP(AJ63,PROTOKOL!$A$1:$E$28,2))*AK63)</f>
        <v xml:space="preserve"> </v>
      </c>
      <c r="AM63" s="64" t="str">
        <f t="shared" si="23"/>
        <v xml:space="preserve"> </v>
      </c>
      <c r="AN63" s="65" t="str">
        <f>IF(AJ63=0," ",VLOOKUP(AJ63,PROTOKOL!$A:$E,5,))</f>
        <v xml:space="preserve"> </v>
      </c>
      <c r="AO63" s="82" t="str">
        <f t="shared" si="69"/>
        <v xml:space="preserve"> </v>
      </c>
      <c r="AP63" s="65">
        <f t="shared" si="70"/>
        <v>0</v>
      </c>
      <c r="AQ63" s="82" t="str">
        <f t="shared" si="71"/>
        <v xml:space="preserve"> </v>
      </c>
      <c r="AR63" s="185" t="str">
        <f>IF(AB62+AB63+AB64=7.5,"ü","û")</f>
        <v>û</v>
      </c>
      <c r="AS63" s="207">
        <v>14</v>
      </c>
      <c r="AT63" s="226"/>
      <c r="AU63" s="61" t="str">
        <f>IF(AW63=0," ",VLOOKUP(AW63,PROTOKOL!$A:$F,6))</f>
        <v xml:space="preserve"> </v>
      </c>
      <c r="AV63" s="62"/>
      <c r="AW63" s="62"/>
      <c r="AX63" s="62"/>
      <c r="AY63" s="63" t="str">
        <f>IF(AW63=0," ",(VLOOKUP(AW63,PROTOKOL!$A$1:$E$28,2))*AX63)</f>
        <v xml:space="preserve"> </v>
      </c>
      <c r="AZ63" s="64" t="str">
        <f t="shared" si="24"/>
        <v xml:space="preserve"> </v>
      </c>
      <c r="BA63" s="65" t="str">
        <f>IF(AW63=0," ",VLOOKUP(AW63,PROTOKOL!$A:$E,5,))</f>
        <v xml:space="preserve"> </v>
      </c>
      <c r="BB63" s="65" t="s">
        <v>164</v>
      </c>
      <c r="BC63" s="82" t="str">
        <f t="shared" si="72"/>
        <v xml:space="preserve"> </v>
      </c>
      <c r="BD63" s="61" t="str">
        <f>IF(BF63=0," ",VLOOKUP(BF63,PROTOKOL!$A:$F,6))</f>
        <v xml:space="preserve"> </v>
      </c>
      <c r="BE63" s="66"/>
      <c r="BF63" s="66"/>
      <c r="BG63" s="62"/>
      <c r="BH63" s="63" t="str">
        <f>IF(BF63=0," ",(VLOOKUP(BF63,PROTOKOL!$A$1:$E$28,2))*BG63)</f>
        <v xml:space="preserve"> </v>
      </c>
      <c r="BI63" s="64" t="str">
        <f t="shared" si="25"/>
        <v xml:space="preserve"> </v>
      </c>
      <c r="BJ63" s="65" t="str">
        <f>IF(BF63=0," ",VLOOKUP(BF63,PROTOKOL!$A:$E,5,))</f>
        <v xml:space="preserve"> </v>
      </c>
      <c r="BK63" s="82" t="str">
        <f t="shared" si="73"/>
        <v xml:space="preserve"> </v>
      </c>
      <c r="BL63" s="65">
        <f t="shared" si="74"/>
        <v>0</v>
      </c>
      <c r="BM63" s="82" t="str">
        <f t="shared" si="75"/>
        <v xml:space="preserve"> </v>
      </c>
      <c r="BN63" s="185" t="str">
        <f t="shared" ref="BN63" si="512">IF(AX62+AX63+AX64=7.5,"ü","û")</f>
        <v>ü</v>
      </c>
      <c r="BO63" s="207">
        <v>14</v>
      </c>
      <c r="BP63" s="226"/>
      <c r="BQ63" s="61" t="str">
        <f>IF(BS63=0," ",VLOOKUP(BS63,PROTOKOL!$A:$F,6))</f>
        <v xml:space="preserve"> </v>
      </c>
      <c r="BR63" s="62"/>
      <c r="BS63" s="62"/>
      <c r="BT63" s="62"/>
      <c r="BU63" s="63" t="str">
        <f>IF(BS63=0," ",(VLOOKUP(BS63,PROTOKOL!$A$1:$E$28,2))*BT63)</f>
        <v xml:space="preserve"> </v>
      </c>
      <c r="BV63" s="64" t="str">
        <f t="shared" si="26"/>
        <v xml:space="preserve"> </v>
      </c>
      <c r="BW63" s="65" t="str">
        <f>IF(BS63=0," ",VLOOKUP(BS63,PROTOKOL!$A:$E,5,))</f>
        <v xml:space="preserve"> </v>
      </c>
      <c r="BX63" s="65" t="s">
        <v>164</v>
      </c>
      <c r="BY63" s="82" t="str">
        <f t="shared" si="77"/>
        <v xml:space="preserve"> </v>
      </c>
      <c r="BZ63" s="61" t="str">
        <f>IF(CB63=0," ",VLOOKUP(CB63,PROTOKOL!$A:$F,6))</f>
        <v xml:space="preserve"> </v>
      </c>
      <c r="CA63" s="66"/>
      <c r="CB63" s="66"/>
      <c r="CC63" s="62"/>
      <c r="CD63" s="63" t="str">
        <f>IF(CB63=0," ",(VLOOKUP(CB63,PROTOKOL!$A$1:$E$28,2))*CC63)</f>
        <v xml:space="preserve"> </v>
      </c>
      <c r="CE63" s="64" t="str">
        <f t="shared" si="27"/>
        <v xml:space="preserve"> </v>
      </c>
      <c r="CF63" s="65" t="str">
        <f>IF(CB63=0," ",VLOOKUP(CB63,PROTOKOL!$A:$E,5,))</f>
        <v xml:space="preserve"> </v>
      </c>
      <c r="CG63" s="82" t="str">
        <f t="shared" si="78"/>
        <v xml:space="preserve"> </v>
      </c>
      <c r="CH63" s="65">
        <f t="shared" si="79"/>
        <v>0</v>
      </c>
      <c r="CI63" s="82" t="str">
        <f t="shared" si="80"/>
        <v xml:space="preserve"> </v>
      </c>
      <c r="CJ63" s="185" t="str">
        <f t="shared" ref="CJ63" si="513">IF(BT62+BT63+BT64=7.5,"ü","û")</f>
        <v>ü</v>
      </c>
      <c r="CK63" s="207">
        <v>14</v>
      </c>
      <c r="CL63" s="226"/>
      <c r="CM63" s="61" t="str">
        <f>IF(CO63=0," ",VLOOKUP(CO63,PROTOKOL!$A:$F,6))</f>
        <v>VAKUM TEST</v>
      </c>
      <c r="CN63" s="62">
        <v>16</v>
      </c>
      <c r="CO63" s="62">
        <v>4</v>
      </c>
      <c r="CP63" s="62">
        <v>0.5</v>
      </c>
      <c r="CQ63" s="63">
        <f>IF(CO63=0," ",(VLOOKUP(CO63,PROTOKOL!$A$1:$E$28,2))*CP63)</f>
        <v>10</v>
      </c>
      <c r="CR63" s="64">
        <f t="shared" si="28"/>
        <v>6</v>
      </c>
      <c r="CS63" s="65">
        <f>IF(CO63=0," ",VLOOKUP(CO63,PROTOKOL!$A:$E,5,))</f>
        <v>0.32253749999999998</v>
      </c>
      <c r="CT63" s="65" t="s">
        <v>164</v>
      </c>
      <c r="CU63" s="82">
        <f t="shared" si="82"/>
        <v>0.12901499999999999</v>
      </c>
      <c r="CV63" s="61" t="str">
        <f>IF(CX63=0," ",VLOOKUP(CX63,PROTOKOL!$A:$F,6))</f>
        <v xml:space="preserve"> </v>
      </c>
      <c r="CW63" s="66"/>
      <c r="CX63" s="66"/>
      <c r="CY63" s="62"/>
      <c r="CZ63" s="63" t="str">
        <f>IF(CX63=0," ",(VLOOKUP(CX63,PROTOKOL!$A$1:$E$28,2))*CY63)</f>
        <v xml:space="preserve"> </v>
      </c>
      <c r="DA63" s="64" t="str">
        <f t="shared" si="29"/>
        <v xml:space="preserve"> </v>
      </c>
      <c r="DB63" s="65" t="str">
        <f>IF(CX63=0," ",VLOOKUP(CX63,PROTOKOL!$A:$E,5,))</f>
        <v xml:space="preserve"> </v>
      </c>
      <c r="DC63" s="82" t="str">
        <f t="shared" si="83"/>
        <v xml:space="preserve"> </v>
      </c>
      <c r="DD63" s="65">
        <f t="shared" si="84"/>
        <v>0</v>
      </c>
      <c r="DE63" s="82" t="str">
        <f t="shared" si="85"/>
        <v xml:space="preserve"> </v>
      </c>
      <c r="DF63" s="185" t="str">
        <f t="shared" ref="DF63" si="514">IF(CP62+CP63+CP64=7.5,"ü","û")</f>
        <v>ü</v>
      </c>
      <c r="DG63" s="207">
        <v>14</v>
      </c>
      <c r="DH63" s="226"/>
      <c r="DI63" s="61" t="str">
        <f>IF(DK63=0," ",VLOOKUP(DK63,PROTOKOL!$A:$F,6))</f>
        <v xml:space="preserve"> </v>
      </c>
      <c r="DJ63" s="62"/>
      <c r="DK63" s="62"/>
      <c r="DL63" s="62"/>
      <c r="DM63" s="63" t="str">
        <f>IF(DK63=0," ",(VLOOKUP(DK63,PROTOKOL!$A$1:$E$28,2))*DL63)</f>
        <v xml:space="preserve"> </v>
      </c>
      <c r="DN63" s="64" t="str">
        <f t="shared" si="30"/>
        <v xml:space="preserve"> </v>
      </c>
      <c r="DO63" s="65" t="str">
        <f>IF(DK63=0," ",VLOOKUP(DK63,PROTOKOL!$A:$E,5,))</f>
        <v xml:space="preserve"> </v>
      </c>
      <c r="DP63" s="65" t="s">
        <v>164</v>
      </c>
      <c r="DQ63" s="82" t="str">
        <f t="shared" si="87"/>
        <v xml:space="preserve"> </v>
      </c>
      <c r="DR63" s="61" t="str">
        <f>IF(DT63=0," ",VLOOKUP(DT63,PROTOKOL!$A:$F,6))</f>
        <v xml:space="preserve"> </v>
      </c>
      <c r="DS63" s="66"/>
      <c r="DT63" s="66"/>
      <c r="DU63" s="62"/>
      <c r="DV63" s="63" t="str">
        <f>IF(DT63=0," ",(VLOOKUP(DT63,PROTOKOL!$A$1:$E$28,2))*DU63)</f>
        <v xml:space="preserve"> </v>
      </c>
      <c r="DW63" s="64" t="str">
        <f t="shared" si="31"/>
        <v xml:space="preserve"> </v>
      </c>
      <c r="DX63" s="65" t="str">
        <f>IF(DT63=0," ",VLOOKUP(DT63,PROTOKOL!$A:$E,5,))</f>
        <v xml:space="preserve"> </v>
      </c>
      <c r="DY63" s="82" t="str">
        <f t="shared" si="88"/>
        <v xml:space="preserve"> </v>
      </c>
      <c r="DZ63" s="65">
        <f t="shared" si="89"/>
        <v>0</v>
      </c>
      <c r="EA63" s="82" t="str">
        <f t="shared" si="90"/>
        <v xml:space="preserve"> </v>
      </c>
      <c r="EB63" s="185" t="str">
        <f t="shared" ref="EB63" si="515">IF(DL62+DL63+DL64=7.5,"ü","û")</f>
        <v>û</v>
      </c>
      <c r="EC63" s="207">
        <v>14</v>
      </c>
      <c r="ED63" s="226"/>
      <c r="EE63" s="61" t="str">
        <f>IF(EG63=0," ",VLOOKUP(EG63,PROTOKOL!$A:$F,6))</f>
        <v xml:space="preserve"> </v>
      </c>
      <c r="EF63" s="62"/>
      <c r="EG63" s="62"/>
      <c r="EH63" s="62"/>
      <c r="EI63" s="63" t="str">
        <f>IF(EG63=0," ",(VLOOKUP(EG63,PROTOKOL!$A$1:$E$28,2))*EH63)</f>
        <v xml:space="preserve"> </v>
      </c>
      <c r="EJ63" s="64" t="str">
        <f t="shared" si="32"/>
        <v xml:space="preserve"> </v>
      </c>
      <c r="EK63" s="65" t="str">
        <f>IF(EG63=0," ",VLOOKUP(EG63,PROTOKOL!$A:$E,5,))</f>
        <v xml:space="preserve"> </v>
      </c>
      <c r="EL63" s="65" t="s">
        <v>164</v>
      </c>
      <c r="EM63" s="82" t="str">
        <f t="shared" si="92"/>
        <v xml:space="preserve"> </v>
      </c>
      <c r="EN63" s="61" t="str">
        <f>IF(EP63=0," ",VLOOKUP(EP63,PROTOKOL!$A:$F,6))</f>
        <v xml:space="preserve"> </v>
      </c>
      <c r="EO63" s="66"/>
      <c r="EP63" s="66"/>
      <c r="EQ63" s="62"/>
      <c r="ER63" s="63" t="str">
        <f>IF(EP63=0," ",(VLOOKUP(EP63,PROTOKOL!$A$1:$E$28,2))*EQ63)</f>
        <v xml:space="preserve"> </v>
      </c>
      <c r="ES63" s="64" t="str">
        <f t="shared" si="33"/>
        <v xml:space="preserve"> </v>
      </c>
      <c r="ET63" s="65" t="str">
        <f>IF(EP63=0," ",VLOOKUP(EP63,PROTOKOL!$A:$E,5,))</f>
        <v xml:space="preserve"> </v>
      </c>
      <c r="EU63" s="82" t="str">
        <f t="shared" si="93"/>
        <v xml:space="preserve"> </v>
      </c>
      <c r="EV63" s="65">
        <f t="shared" si="94"/>
        <v>0</v>
      </c>
      <c r="EW63" s="82" t="str">
        <f t="shared" si="95"/>
        <v xml:space="preserve"> </v>
      </c>
      <c r="EX63" s="185" t="str">
        <f t="shared" ref="EX63" si="516">IF(EH62+EH63+EH64=7.5,"ü","û")</f>
        <v>ü</v>
      </c>
      <c r="EY63" s="207">
        <v>14</v>
      </c>
      <c r="EZ63" s="226"/>
      <c r="FA63" s="61" t="str">
        <f>IF(FC63=0," ",VLOOKUP(FC63,PROTOKOL!$A:$F,6))</f>
        <v>ÜRÜN KONTROL</v>
      </c>
      <c r="FB63" s="62">
        <v>1</v>
      </c>
      <c r="FC63" s="62">
        <v>19</v>
      </c>
      <c r="FD63" s="62">
        <v>1</v>
      </c>
      <c r="FE63" s="63">
        <f>IF(FC63=0," ",(VLOOKUP(FC63,PROTOKOL!$A$1:$E$28,2))*FD63)</f>
        <v>0</v>
      </c>
      <c r="FF63" s="64">
        <f t="shared" si="34"/>
        <v>1</v>
      </c>
      <c r="FG63" s="65">
        <f>IF(FC63=0," ",VLOOKUP(FC63,PROTOKOL!$A:$E,5,))</f>
        <v>22.864891602375288</v>
      </c>
      <c r="FH63" s="65" t="s">
        <v>164</v>
      </c>
      <c r="FI63" s="82">
        <f t="shared" si="97"/>
        <v>3.0486522136500382</v>
      </c>
      <c r="FJ63" s="61" t="str">
        <f>IF(FL63=0," ",VLOOKUP(FL63,PROTOKOL!$A:$F,6))</f>
        <v xml:space="preserve"> </v>
      </c>
      <c r="FK63" s="66"/>
      <c r="FL63" s="66"/>
      <c r="FM63" s="62"/>
      <c r="FN63" s="63" t="str">
        <f>IF(FL63=0," ",(VLOOKUP(FL63,PROTOKOL!$A$1:$E$28,2))*FM63)</f>
        <v xml:space="preserve"> </v>
      </c>
      <c r="FO63" s="64" t="str">
        <f t="shared" si="35"/>
        <v xml:space="preserve"> </v>
      </c>
      <c r="FP63" s="65" t="str">
        <f>IF(FL63=0," ",VLOOKUP(FL63,PROTOKOL!$A:$E,5,))</f>
        <v xml:space="preserve"> </v>
      </c>
      <c r="FQ63" s="82" t="str">
        <f t="shared" si="98"/>
        <v xml:space="preserve"> </v>
      </c>
      <c r="FR63" s="65">
        <f t="shared" si="99"/>
        <v>0</v>
      </c>
      <c r="FS63" s="82" t="str">
        <f t="shared" si="100"/>
        <v xml:space="preserve"> </v>
      </c>
      <c r="FT63" s="185" t="str">
        <f t="shared" ref="FT63" si="517">IF(FD62+FD63+FD64=7.5,"ü","û")</f>
        <v>ü</v>
      </c>
      <c r="FU63" s="207">
        <v>14</v>
      </c>
      <c r="FV63" s="226"/>
      <c r="FW63" s="61" t="str">
        <f>IF(FY63=0," ",VLOOKUP(FY63,PROTOKOL!$A:$F,6))</f>
        <v xml:space="preserve"> </v>
      </c>
      <c r="FX63" s="62"/>
      <c r="FY63" s="62"/>
      <c r="FZ63" s="62"/>
      <c r="GA63" s="63" t="str">
        <f>IF(FY63=0," ",(VLOOKUP(FY63,PROTOKOL!$A$1:$E$28,2))*FZ63)</f>
        <v xml:space="preserve"> </v>
      </c>
      <c r="GB63" s="64" t="str">
        <f t="shared" si="36"/>
        <v xml:space="preserve"> </v>
      </c>
      <c r="GC63" s="65" t="str">
        <f>IF(FY63=0," ",VLOOKUP(FY63,PROTOKOL!$A:$E,5,))</f>
        <v xml:space="preserve"> </v>
      </c>
      <c r="GD63" s="65" t="s">
        <v>164</v>
      </c>
      <c r="GE63" s="82" t="str">
        <f t="shared" si="102"/>
        <v xml:space="preserve"> </v>
      </c>
      <c r="GF63" s="61" t="str">
        <f>IF(GH63=0," ",VLOOKUP(GH63,PROTOKOL!$A:$F,6))</f>
        <v xml:space="preserve"> </v>
      </c>
      <c r="GG63" s="66"/>
      <c r="GH63" s="66"/>
      <c r="GI63" s="62"/>
      <c r="GJ63" s="63" t="str">
        <f>IF(GH63=0," ",(VLOOKUP(GH63,PROTOKOL!$A$1:$E$28,2))*GI63)</f>
        <v xml:space="preserve"> </v>
      </c>
      <c r="GK63" s="64" t="str">
        <f t="shared" si="37"/>
        <v xml:space="preserve"> </v>
      </c>
      <c r="GL63" s="65" t="str">
        <f>IF(GH63=0," ",VLOOKUP(GH63,PROTOKOL!$A:$E,5,))</f>
        <v xml:space="preserve"> </v>
      </c>
      <c r="GM63" s="82" t="str">
        <f t="shared" si="103"/>
        <v xml:space="preserve"> </v>
      </c>
      <c r="GN63" s="65">
        <f t="shared" si="104"/>
        <v>0</v>
      </c>
      <c r="GO63" s="82" t="str">
        <f t="shared" si="105"/>
        <v xml:space="preserve"> </v>
      </c>
      <c r="GP63" s="185" t="str">
        <f t="shared" ref="GP63" si="518">IF(FZ62+FZ63+FZ64=7.5,"ü","û")</f>
        <v>û</v>
      </c>
      <c r="GQ63" s="207">
        <v>14</v>
      </c>
      <c r="GR63" s="226"/>
      <c r="GS63" s="61" t="str">
        <f>IF(GU63=0," ",VLOOKUP(GU63,PROTOKOL!$A:$F,6))</f>
        <v xml:space="preserve"> </v>
      </c>
      <c r="GT63" s="62"/>
      <c r="GU63" s="62"/>
      <c r="GV63" s="62"/>
      <c r="GW63" s="63" t="str">
        <f>IF(GU63=0," ",(VLOOKUP(GU63,PROTOKOL!$A$1:$E$28,2))*GV63)</f>
        <v xml:space="preserve"> </v>
      </c>
      <c r="GX63" s="64" t="str">
        <f t="shared" si="38"/>
        <v xml:space="preserve"> </v>
      </c>
      <c r="GY63" s="65" t="str">
        <f>IF(GU63=0," ",VLOOKUP(GU63,PROTOKOL!$A:$E,5,))</f>
        <v xml:space="preserve"> </v>
      </c>
      <c r="GZ63" s="65" t="s">
        <v>164</v>
      </c>
      <c r="HA63" s="82" t="str">
        <f t="shared" si="107"/>
        <v xml:space="preserve"> </v>
      </c>
      <c r="HB63" s="61" t="str">
        <f>IF(HD63=0," ",VLOOKUP(HD63,PROTOKOL!$A:$F,6))</f>
        <v xml:space="preserve"> </v>
      </c>
      <c r="HC63" s="66"/>
      <c r="HD63" s="66"/>
      <c r="HE63" s="62"/>
      <c r="HF63" s="63" t="str">
        <f>IF(HD63=0," ",(VLOOKUP(HD63,PROTOKOL!$A$1:$E$28,2))*HE63)</f>
        <v xml:space="preserve"> </v>
      </c>
      <c r="HG63" s="64" t="str">
        <f t="shared" si="39"/>
        <v xml:space="preserve"> </v>
      </c>
      <c r="HH63" s="65" t="str">
        <f>IF(HD63=0," ",VLOOKUP(HD63,PROTOKOL!$A:$E,5,))</f>
        <v xml:space="preserve"> </v>
      </c>
      <c r="HI63" s="82" t="str">
        <f t="shared" si="108"/>
        <v xml:space="preserve"> </v>
      </c>
      <c r="HJ63" s="65">
        <f t="shared" si="109"/>
        <v>0</v>
      </c>
      <c r="HK63" s="82" t="str">
        <f t="shared" si="110"/>
        <v xml:space="preserve"> </v>
      </c>
      <c r="HL63" s="185" t="str">
        <f t="shared" ref="HL63" si="519">IF(GV62+GV63+GV64=7.5,"ü","û")</f>
        <v>ü</v>
      </c>
      <c r="HM63" s="207">
        <v>14</v>
      </c>
      <c r="HN63" s="226"/>
      <c r="HO63" s="61" t="str">
        <f>IF(HQ63=0," ",VLOOKUP(HQ63,PROTOKOL!$A:$F,6))</f>
        <v xml:space="preserve"> </v>
      </c>
      <c r="HP63" s="62"/>
      <c r="HQ63" s="62"/>
      <c r="HR63" s="62"/>
      <c r="HS63" s="63" t="str">
        <f>IF(HQ63=0," ",(VLOOKUP(HQ63,PROTOKOL!$A$1:$E$28,2))*HR63)</f>
        <v xml:space="preserve"> </v>
      </c>
      <c r="HT63" s="64" t="str">
        <f t="shared" si="40"/>
        <v xml:space="preserve"> </v>
      </c>
      <c r="HU63" s="65" t="str">
        <f>IF(HQ63=0," ",VLOOKUP(HQ63,PROTOKOL!$A:$E,5,))</f>
        <v xml:space="preserve"> </v>
      </c>
      <c r="HV63" s="65" t="s">
        <v>164</v>
      </c>
      <c r="HW63" s="82" t="str">
        <f t="shared" si="112"/>
        <v xml:space="preserve"> </v>
      </c>
      <c r="HX63" s="61" t="str">
        <f>IF(HZ63=0," ",VLOOKUP(HZ63,PROTOKOL!$A:$F,6))</f>
        <v xml:space="preserve"> </v>
      </c>
      <c r="HY63" s="66"/>
      <c r="HZ63" s="66"/>
      <c r="IA63" s="62"/>
      <c r="IB63" s="63" t="str">
        <f>IF(HZ63=0," ",(VLOOKUP(HZ63,PROTOKOL!$A$1:$E$28,2))*IA63)</f>
        <v xml:space="preserve"> </v>
      </c>
      <c r="IC63" s="64" t="str">
        <f t="shared" si="41"/>
        <v xml:space="preserve"> </v>
      </c>
      <c r="ID63" s="65" t="str">
        <f>IF(HZ63=0," ",VLOOKUP(HZ63,PROTOKOL!$A:$E,5,))</f>
        <v xml:space="preserve"> </v>
      </c>
      <c r="IE63" s="82" t="str">
        <f t="shared" si="113"/>
        <v xml:space="preserve"> </v>
      </c>
      <c r="IF63" s="65">
        <f t="shared" si="114"/>
        <v>0</v>
      </c>
      <c r="IG63" s="82" t="str">
        <f t="shared" si="115"/>
        <v xml:space="preserve"> </v>
      </c>
      <c r="IH63" s="185" t="str">
        <f t="shared" ref="IH63" si="520">IF(HR62+HR63+HR64=7.5,"ü","û")</f>
        <v>û</v>
      </c>
      <c r="II63" s="207">
        <v>14</v>
      </c>
      <c r="IJ63" s="226"/>
      <c r="IK63" s="61" t="str">
        <f>IF(IM63=0," ",VLOOKUP(IM63,PROTOKOL!$A:$F,6))</f>
        <v xml:space="preserve"> </v>
      </c>
      <c r="IL63" s="62"/>
      <c r="IM63" s="62"/>
      <c r="IN63" s="62"/>
      <c r="IO63" s="63" t="str">
        <f>IF(IM63=0," ",(VLOOKUP(IM63,PROTOKOL!$A$1:$E$28,2))*IN63)</f>
        <v xml:space="preserve"> </v>
      </c>
      <c r="IP63" s="64" t="str">
        <f t="shared" si="42"/>
        <v xml:space="preserve"> </v>
      </c>
      <c r="IQ63" s="65" t="str">
        <f>IF(IM63=0," ",VLOOKUP(IM63,PROTOKOL!$A:$E,5,))</f>
        <v xml:space="preserve"> </v>
      </c>
      <c r="IR63" s="65" t="s">
        <v>164</v>
      </c>
      <c r="IS63" s="82" t="str">
        <f t="shared" si="117"/>
        <v xml:space="preserve"> </v>
      </c>
      <c r="IT63" s="61" t="str">
        <f>IF(IV63=0," ",VLOOKUP(IV63,PROTOKOL!$A:$F,6))</f>
        <v xml:space="preserve"> </v>
      </c>
      <c r="IU63" s="66"/>
      <c r="IV63" s="66"/>
      <c r="IW63" s="62"/>
      <c r="IX63" s="63" t="str">
        <f>IF(IV63=0," ",(VLOOKUP(IV63,PROTOKOL!$A$1:$E$28,2))*IW63)</f>
        <v xml:space="preserve"> </v>
      </c>
      <c r="IY63" s="64" t="str">
        <f t="shared" si="43"/>
        <v xml:space="preserve"> </v>
      </c>
      <c r="IZ63" s="65" t="str">
        <f>IF(IV63=0," ",VLOOKUP(IV63,PROTOKOL!$A:$E,5,))</f>
        <v xml:space="preserve"> </v>
      </c>
      <c r="JA63" s="82" t="str">
        <f t="shared" si="118"/>
        <v xml:space="preserve"> </v>
      </c>
      <c r="JB63" s="65">
        <f t="shared" si="119"/>
        <v>0</v>
      </c>
      <c r="JC63" s="82" t="str">
        <f t="shared" si="120"/>
        <v xml:space="preserve"> </v>
      </c>
      <c r="JD63" s="185" t="str">
        <f t="shared" ref="JD63" si="521">IF(IN62+IN63+IN64=7.5,"ü","û")</f>
        <v>û</v>
      </c>
      <c r="JE63" s="207">
        <v>14</v>
      </c>
      <c r="JF63" s="226"/>
      <c r="JG63" s="61" t="str">
        <f>IF(JI63=0," ",VLOOKUP(JI63,PROTOKOL!$A:$F,6))</f>
        <v xml:space="preserve"> </v>
      </c>
      <c r="JH63" s="62"/>
      <c r="JI63" s="62"/>
      <c r="JJ63" s="62"/>
      <c r="JK63" s="63" t="str">
        <f>IF(JI63=0," ",(VLOOKUP(JI63,PROTOKOL!$A$1:$E$28,2))*JJ63)</f>
        <v xml:space="preserve"> </v>
      </c>
      <c r="JL63" s="64" t="str">
        <f t="shared" si="44"/>
        <v xml:space="preserve"> </v>
      </c>
      <c r="JM63" s="65" t="str">
        <f>IF(JI63=0," ",VLOOKUP(JI63,PROTOKOL!$A:$E,5,))</f>
        <v xml:space="preserve"> </v>
      </c>
      <c r="JN63" s="65" t="s">
        <v>164</v>
      </c>
      <c r="JO63" s="82" t="str">
        <f t="shared" si="122"/>
        <v xml:space="preserve"> </v>
      </c>
      <c r="JP63" s="61" t="str">
        <f>IF(JR63=0," ",VLOOKUP(JR63,PROTOKOL!$A:$F,6))</f>
        <v xml:space="preserve"> </v>
      </c>
      <c r="JQ63" s="66"/>
      <c r="JR63" s="66"/>
      <c r="JS63" s="62"/>
      <c r="JT63" s="63" t="str">
        <f>IF(JR63=0," ",(VLOOKUP(JR63,PROTOKOL!$A$1:$E$28,2))*JS63)</f>
        <v xml:space="preserve"> </v>
      </c>
      <c r="JU63" s="64" t="str">
        <f t="shared" si="45"/>
        <v xml:space="preserve"> </v>
      </c>
      <c r="JV63" s="65" t="str">
        <f>IF(JR63=0," ",VLOOKUP(JR63,PROTOKOL!$A:$E,5,))</f>
        <v xml:space="preserve"> </v>
      </c>
      <c r="JW63" s="82" t="str">
        <f t="shared" si="123"/>
        <v xml:space="preserve"> </v>
      </c>
      <c r="JX63" s="65">
        <f t="shared" si="124"/>
        <v>0</v>
      </c>
      <c r="JY63" s="82" t="str">
        <f t="shared" si="125"/>
        <v xml:space="preserve"> </v>
      </c>
      <c r="JZ63" s="185" t="str">
        <f t="shared" ref="JZ63" si="522">IF(JJ62+JJ63+JJ64=7.5,"ü","û")</f>
        <v>û</v>
      </c>
      <c r="KA63" s="207">
        <v>14</v>
      </c>
      <c r="KB63" s="226"/>
      <c r="KC63" s="61" t="str">
        <f>IF(KE63=0," ",VLOOKUP(KE63,PROTOKOL!$A:$F,6))</f>
        <v>PERDE KESME SULU SİST.</v>
      </c>
      <c r="KD63" s="62">
        <v>80</v>
      </c>
      <c r="KE63" s="62">
        <v>8</v>
      </c>
      <c r="KF63" s="62">
        <v>4</v>
      </c>
      <c r="KG63" s="63">
        <f>IF(KE63=0," ",(VLOOKUP(KE63,PROTOKOL!$A$1:$E$28,2))*KF63)</f>
        <v>52.266666666666666</v>
      </c>
      <c r="KH63" s="64">
        <f t="shared" si="46"/>
        <v>27.733333333333334</v>
      </c>
      <c r="KI63" s="65">
        <f>IF(KE63=0," ",VLOOKUP(KE63,PROTOKOL!$A:$E,5,))</f>
        <v>0.49621153846153848</v>
      </c>
      <c r="KJ63" s="65" t="s">
        <v>164</v>
      </c>
      <c r="KK63" s="82">
        <f t="shared" si="127"/>
        <v>7.3395200000000012</v>
      </c>
      <c r="KL63" s="61" t="str">
        <f>IF(KN63=0," ",VLOOKUP(KN63,PROTOKOL!$A:$F,6))</f>
        <v xml:space="preserve"> </v>
      </c>
      <c r="KM63" s="66"/>
      <c r="KN63" s="66"/>
      <c r="KO63" s="62"/>
      <c r="KP63" s="63" t="str">
        <f>IF(KN63=0," ",(VLOOKUP(KN63,PROTOKOL!$A$1:$E$28,2))*KO63)</f>
        <v xml:space="preserve"> </v>
      </c>
      <c r="KQ63" s="64" t="str">
        <f t="shared" si="47"/>
        <v xml:space="preserve"> </v>
      </c>
      <c r="KR63" s="65" t="str">
        <f>IF(KN63=0," ",VLOOKUP(KN63,PROTOKOL!$A:$E,5,))</f>
        <v xml:space="preserve"> </v>
      </c>
      <c r="KS63" s="82" t="str">
        <f t="shared" si="128"/>
        <v xml:space="preserve"> </v>
      </c>
      <c r="KT63" s="65">
        <f t="shared" si="129"/>
        <v>0</v>
      </c>
      <c r="KU63" s="82" t="str">
        <f t="shared" si="130"/>
        <v xml:space="preserve"> </v>
      </c>
      <c r="KV63" s="185" t="str">
        <f t="shared" ref="KV63" si="523">IF(KF62+KF63+KF64=7.5,"ü","û")</f>
        <v>ü</v>
      </c>
      <c r="KW63" s="207">
        <v>14</v>
      </c>
      <c r="KX63" s="226"/>
      <c r="KY63" s="61" t="str">
        <f>IF(LA63=0," ",VLOOKUP(LA63,PROTOKOL!$A:$F,6))</f>
        <v xml:space="preserve"> </v>
      </c>
      <c r="KZ63" s="62"/>
      <c r="LA63" s="62"/>
      <c r="LB63" s="62"/>
      <c r="LC63" s="63" t="str">
        <f>IF(LA63=0," ",(VLOOKUP(LA63,PROTOKOL!$A$1:$E$28,2))*LB63)</f>
        <v xml:space="preserve"> </v>
      </c>
      <c r="LD63" s="64" t="str">
        <f t="shared" si="48"/>
        <v xml:space="preserve"> </v>
      </c>
      <c r="LE63" s="65" t="str">
        <f>IF(LA63=0," ",VLOOKUP(LA63,PROTOKOL!$A:$E,5,))</f>
        <v xml:space="preserve"> </v>
      </c>
      <c r="LF63" s="65" t="s">
        <v>164</v>
      </c>
      <c r="LG63" s="82" t="str">
        <f t="shared" si="132"/>
        <v xml:space="preserve"> </v>
      </c>
      <c r="LH63" s="61" t="str">
        <f>IF(LJ63=0," ",VLOOKUP(LJ63,PROTOKOL!$A:$F,6))</f>
        <v xml:space="preserve"> </v>
      </c>
      <c r="LI63" s="66"/>
      <c r="LJ63" s="66"/>
      <c r="LK63" s="62"/>
      <c r="LL63" s="63" t="str">
        <f>IF(LJ63=0," ",(VLOOKUP(LJ63,PROTOKOL!$A$1:$E$28,2))*LK63)</f>
        <v xml:space="preserve"> </v>
      </c>
      <c r="LM63" s="64" t="str">
        <f t="shared" si="49"/>
        <v xml:space="preserve"> </v>
      </c>
      <c r="LN63" s="65" t="str">
        <f>IF(LJ63=0," ",VLOOKUP(LJ63,PROTOKOL!$A:$E,5,))</f>
        <v xml:space="preserve"> </v>
      </c>
      <c r="LO63" s="82" t="str">
        <f t="shared" si="133"/>
        <v xml:space="preserve"> </v>
      </c>
      <c r="LP63" s="65">
        <f t="shared" si="134"/>
        <v>0</v>
      </c>
      <c r="LQ63" s="82" t="str">
        <f t="shared" si="135"/>
        <v xml:space="preserve"> </v>
      </c>
      <c r="LR63" s="185" t="str">
        <f t="shared" ref="LR63" si="524">IF(LB62+LB63+LB64=7.5,"ü","û")</f>
        <v>û</v>
      </c>
      <c r="LS63" s="207">
        <v>14</v>
      </c>
      <c r="LT63" s="226"/>
      <c r="LU63" s="61" t="str">
        <f>IF(LW63=0," ",VLOOKUP(LW63,PROTOKOL!$A:$F,6))</f>
        <v xml:space="preserve"> </v>
      </c>
      <c r="LV63" s="62"/>
      <c r="LW63" s="62"/>
      <c r="LX63" s="62"/>
      <c r="LY63" s="63" t="str">
        <f>IF(LW63=0," ",(VLOOKUP(LW63,PROTOKOL!$A$1:$E$28,2))*LX63)</f>
        <v xml:space="preserve"> </v>
      </c>
      <c r="LZ63" s="64" t="str">
        <f t="shared" si="50"/>
        <v xml:space="preserve"> </v>
      </c>
      <c r="MA63" s="65" t="str">
        <f>IF(LW63=0," ",VLOOKUP(LW63,PROTOKOL!$A:$E,5,))</f>
        <v xml:space="preserve"> </v>
      </c>
      <c r="MB63" s="65" t="s">
        <v>164</v>
      </c>
      <c r="MC63" s="82" t="str">
        <f t="shared" si="137"/>
        <v xml:space="preserve"> </v>
      </c>
      <c r="MD63" s="61" t="str">
        <f>IF(MF63=0," ",VLOOKUP(MF63,PROTOKOL!$A:$F,6))</f>
        <v xml:space="preserve"> </v>
      </c>
      <c r="ME63" s="66"/>
      <c r="MF63" s="66"/>
      <c r="MG63" s="62"/>
      <c r="MH63" s="63" t="str">
        <f>IF(MF63=0," ",(VLOOKUP(MF63,PROTOKOL!$A$1:$E$28,2))*MG63)</f>
        <v xml:space="preserve"> </v>
      </c>
      <c r="MI63" s="64" t="str">
        <f t="shared" si="51"/>
        <v xml:space="preserve"> </v>
      </c>
      <c r="MJ63" s="65" t="str">
        <f>IF(MF63=0," ",VLOOKUP(MF63,PROTOKOL!$A:$E,5,))</f>
        <v xml:space="preserve"> </v>
      </c>
      <c r="MK63" s="82" t="str">
        <f t="shared" si="138"/>
        <v xml:space="preserve"> </v>
      </c>
      <c r="ML63" s="65">
        <f t="shared" si="139"/>
        <v>0</v>
      </c>
      <c r="MM63" s="82" t="str">
        <f t="shared" si="140"/>
        <v xml:space="preserve"> </v>
      </c>
      <c r="MN63" s="185" t="str">
        <f t="shared" ref="MN63" si="525">IF(LX62+LX63+LX64=7.5,"ü","û")</f>
        <v>û</v>
      </c>
      <c r="MO63" s="207">
        <v>14</v>
      </c>
      <c r="MP63" s="226"/>
      <c r="MQ63" s="61" t="str">
        <f>IF(MS63=0," ",VLOOKUP(MS63,PROTOKOL!$A:$F,6))</f>
        <v xml:space="preserve"> </v>
      </c>
      <c r="MR63" s="62"/>
      <c r="MS63" s="62"/>
      <c r="MT63" s="62"/>
      <c r="MU63" s="63" t="str">
        <f>IF(MS63=0," ",(VLOOKUP(MS63,PROTOKOL!$A$1:$E$28,2))*MT63)</f>
        <v xml:space="preserve"> </v>
      </c>
      <c r="MV63" s="64" t="str">
        <f t="shared" si="52"/>
        <v xml:space="preserve"> </v>
      </c>
      <c r="MW63" s="65" t="str">
        <f>IF(MS63=0," ",VLOOKUP(MS63,PROTOKOL!$A:$E,5,))</f>
        <v xml:space="preserve"> </v>
      </c>
      <c r="MX63" s="65" t="s">
        <v>164</v>
      </c>
      <c r="MY63" s="82" t="str">
        <f t="shared" si="142"/>
        <v xml:space="preserve"> </v>
      </c>
      <c r="MZ63" s="61" t="str">
        <f>IF(NB63=0," ",VLOOKUP(NB63,PROTOKOL!$A:$F,6))</f>
        <v xml:space="preserve"> </v>
      </c>
      <c r="NA63" s="66"/>
      <c r="NB63" s="66"/>
      <c r="NC63" s="62"/>
      <c r="ND63" s="63" t="str">
        <f>IF(NB63=0," ",(VLOOKUP(NB63,PROTOKOL!$A$1:$E$28,2))*NC63)</f>
        <v xml:space="preserve"> </v>
      </c>
      <c r="NE63" s="64" t="str">
        <f t="shared" si="53"/>
        <v xml:space="preserve"> </v>
      </c>
      <c r="NF63" s="65" t="str">
        <f>IF(NB63=0," ",VLOOKUP(NB63,PROTOKOL!$A:$E,5,))</f>
        <v xml:space="preserve"> </v>
      </c>
      <c r="NG63" s="82" t="str">
        <f t="shared" si="143"/>
        <v xml:space="preserve"> </v>
      </c>
      <c r="NH63" s="65">
        <f t="shared" si="144"/>
        <v>0</v>
      </c>
      <c r="NI63" s="82" t="str">
        <f t="shared" si="145"/>
        <v xml:space="preserve"> </v>
      </c>
      <c r="NJ63" s="185" t="str">
        <f t="shared" ref="NJ63" si="526">IF(MT62+MT63+MT64=7.5,"ü","û")</f>
        <v>û</v>
      </c>
      <c r="NK63" s="207">
        <v>14</v>
      </c>
      <c r="NL63" s="226"/>
      <c r="NM63" s="61" t="str">
        <f>IF(NO63=0," ",VLOOKUP(NO63,PROTOKOL!$A:$F,6))</f>
        <v xml:space="preserve"> </v>
      </c>
      <c r="NN63" s="62"/>
      <c r="NO63" s="62"/>
      <c r="NP63" s="62"/>
      <c r="NQ63" s="63" t="str">
        <f>IF(NO63=0," ",(VLOOKUP(NO63,PROTOKOL!$A$1:$E$28,2))*NP63)</f>
        <v xml:space="preserve"> </v>
      </c>
      <c r="NR63" s="64" t="str">
        <f t="shared" si="54"/>
        <v xml:space="preserve"> </v>
      </c>
      <c r="NS63" s="65" t="str">
        <f>IF(NO63=0," ",VLOOKUP(NO63,PROTOKOL!$A:$E,5,))</f>
        <v xml:space="preserve"> </v>
      </c>
      <c r="NT63" s="65" t="s">
        <v>164</v>
      </c>
      <c r="NU63" s="82" t="str">
        <f t="shared" si="147"/>
        <v xml:space="preserve"> </v>
      </c>
      <c r="NV63" s="61" t="str">
        <f>IF(NX63=0," ",VLOOKUP(NX63,PROTOKOL!$A:$F,6))</f>
        <v xml:space="preserve"> </v>
      </c>
      <c r="NW63" s="66"/>
      <c r="NX63" s="66"/>
      <c r="NY63" s="62"/>
      <c r="NZ63" s="63" t="str">
        <f>IF(NX63=0," ",(VLOOKUP(NX63,PROTOKOL!$A$1:$E$28,2))*NY63)</f>
        <v xml:space="preserve"> </v>
      </c>
      <c r="OA63" s="64" t="str">
        <f t="shared" si="55"/>
        <v xml:space="preserve"> </v>
      </c>
      <c r="OB63" s="65" t="str">
        <f>IF(NX63=0," ",VLOOKUP(NX63,PROTOKOL!$A:$E,5,))</f>
        <v xml:space="preserve"> </v>
      </c>
      <c r="OC63" s="82" t="str">
        <f t="shared" si="148"/>
        <v xml:space="preserve"> </v>
      </c>
      <c r="OD63" s="65">
        <f t="shared" si="149"/>
        <v>0</v>
      </c>
      <c r="OE63" s="82" t="str">
        <f t="shared" si="150"/>
        <v xml:space="preserve"> </v>
      </c>
      <c r="OF63" s="185" t="str">
        <f t="shared" ref="OF63" si="527">IF(NP62+NP63+NP64=7.5,"ü","û")</f>
        <v>ü</v>
      </c>
      <c r="OG63" s="207">
        <v>14</v>
      </c>
      <c r="OH63" s="226"/>
      <c r="OI63" s="61" t="str">
        <f>IF(OK63=0," ",VLOOKUP(OK63,PROTOKOL!$A:$F,6))</f>
        <v xml:space="preserve"> </v>
      </c>
      <c r="OJ63" s="62"/>
      <c r="OK63" s="62"/>
      <c r="OL63" s="62"/>
      <c r="OM63" s="63" t="str">
        <f>IF(OK63=0," ",(VLOOKUP(OK63,PROTOKOL!$A$1:$E$28,2))*OL63)</f>
        <v xml:space="preserve"> </v>
      </c>
      <c r="ON63" s="64" t="str">
        <f t="shared" si="56"/>
        <v xml:space="preserve"> </v>
      </c>
      <c r="OO63" s="65" t="str">
        <f>IF(OK63=0," ",VLOOKUP(OK63,PROTOKOL!$A:$E,5,))</f>
        <v xml:space="preserve"> </v>
      </c>
      <c r="OP63" s="65" t="s">
        <v>164</v>
      </c>
      <c r="OQ63" s="82" t="str">
        <f t="shared" si="152"/>
        <v xml:space="preserve"> </v>
      </c>
      <c r="OR63" s="61" t="str">
        <f>IF(OT63=0," ",VLOOKUP(OT63,PROTOKOL!$A:$F,6))</f>
        <v xml:space="preserve"> </v>
      </c>
      <c r="OS63" s="66"/>
      <c r="OT63" s="66"/>
      <c r="OU63" s="62"/>
      <c r="OV63" s="63" t="str">
        <f>IF(OT63=0," ",(VLOOKUP(OT63,PROTOKOL!$A$1:$E$28,2))*OU63)</f>
        <v xml:space="preserve"> </v>
      </c>
      <c r="OW63" s="64" t="str">
        <f t="shared" si="57"/>
        <v xml:space="preserve"> </v>
      </c>
      <c r="OX63" s="65" t="str">
        <f>IF(OT63=0," ",VLOOKUP(OT63,PROTOKOL!$A:$E,5,))</f>
        <v xml:space="preserve"> </v>
      </c>
      <c r="OY63" s="82" t="str">
        <f t="shared" si="153"/>
        <v xml:space="preserve"> </v>
      </c>
      <c r="OZ63" s="65">
        <f t="shared" si="154"/>
        <v>0</v>
      </c>
      <c r="PA63" s="82" t="str">
        <f t="shared" si="155"/>
        <v xml:space="preserve"> </v>
      </c>
      <c r="PB63" s="185" t="str">
        <f t="shared" ref="PB63" si="528">IF(OL62+OL63+OL64=7.5,"ü","û")</f>
        <v>û</v>
      </c>
      <c r="PC63" s="207">
        <v>14</v>
      </c>
      <c r="PD63" s="226"/>
      <c r="PE63" s="61" t="str">
        <f>IF(PG63=0," ",VLOOKUP(PG63,PROTOKOL!$A:$F,6))</f>
        <v xml:space="preserve"> </v>
      </c>
      <c r="PF63" s="62"/>
      <c r="PG63" s="62"/>
      <c r="PH63" s="62"/>
      <c r="PI63" s="63" t="str">
        <f>IF(PG63=0," ",(VLOOKUP(PG63,PROTOKOL!$A$1:$E$28,2))*PH63)</f>
        <v xml:space="preserve"> </v>
      </c>
      <c r="PJ63" s="64" t="str">
        <f t="shared" si="58"/>
        <v xml:space="preserve"> </v>
      </c>
      <c r="PK63" s="65" t="str">
        <f>IF(PG63=0," ",VLOOKUP(PG63,PROTOKOL!$A:$E,5,))</f>
        <v xml:space="preserve"> </v>
      </c>
      <c r="PL63" s="65" t="s">
        <v>164</v>
      </c>
      <c r="PM63" s="82" t="str">
        <f t="shared" si="157"/>
        <v xml:space="preserve"> </v>
      </c>
      <c r="PN63" s="61" t="str">
        <f>IF(PP63=0," ",VLOOKUP(PP63,PROTOKOL!$A:$F,6))</f>
        <v xml:space="preserve"> </v>
      </c>
      <c r="PO63" s="66"/>
      <c r="PP63" s="66"/>
      <c r="PQ63" s="62"/>
      <c r="PR63" s="63" t="str">
        <f>IF(PP63=0," ",(VLOOKUP(PP63,PROTOKOL!$A$1:$E$28,2))*PQ63)</f>
        <v xml:space="preserve"> </v>
      </c>
      <c r="PS63" s="64" t="str">
        <f t="shared" si="59"/>
        <v xml:space="preserve"> </v>
      </c>
      <c r="PT63" s="65" t="str">
        <f>IF(PP63=0," ",VLOOKUP(PP63,PROTOKOL!$A:$E,5,))</f>
        <v xml:space="preserve"> </v>
      </c>
      <c r="PU63" s="82" t="str">
        <f t="shared" si="158"/>
        <v xml:space="preserve"> </v>
      </c>
      <c r="PV63" s="65">
        <f t="shared" si="159"/>
        <v>0</v>
      </c>
      <c r="PW63" s="82" t="str">
        <f t="shared" si="160"/>
        <v xml:space="preserve"> </v>
      </c>
      <c r="PX63" s="185" t="str">
        <f t="shared" ref="PX63" si="529">IF(PH62+PH63+PH64=7.5,"ü","û")</f>
        <v>ü</v>
      </c>
      <c r="PY63" s="207">
        <v>14</v>
      </c>
      <c r="PZ63" s="226"/>
      <c r="QA63" s="61" t="str">
        <f>IF(QC63=0," ",VLOOKUP(QC63,PROTOKOL!$A:$F,6))</f>
        <v xml:space="preserve"> </v>
      </c>
      <c r="QB63" s="62"/>
      <c r="QC63" s="62"/>
      <c r="QD63" s="62"/>
      <c r="QE63" s="63" t="str">
        <f>IF(QC63=0," ",(VLOOKUP(QC63,PROTOKOL!$A$1:$E$28,2))*QD63)</f>
        <v xml:space="preserve"> </v>
      </c>
      <c r="QF63" s="64" t="str">
        <f t="shared" si="60"/>
        <v xml:space="preserve"> </v>
      </c>
      <c r="QG63" s="65" t="str">
        <f>IF(QC63=0," ",VLOOKUP(QC63,PROTOKOL!$A:$E,5,))</f>
        <v xml:space="preserve"> </v>
      </c>
      <c r="QH63" s="65" t="s">
        <v>164</v>
      </c>
      <c r="QI63" s="82" t="str">
        <f t="shared" si="162"/>
        <v xml:space="preserve"> </v>
      </c>
      <c r="QJ63" s="61" t="str">
        <f>IF(QL63=0," ",VLOOKUP(QL63,PROTOKOL!$A:$F,6))</f>
        <v xml:space="preserve"> </v>
      </c>
      <c r="QK63" s="66"/>
      <c r="QL63" s="66"/>
      <c r="QM63" s="62"/>
      <c r="QN63" s="63" t="str">
        <f>IF(QL63=0," ",(VLOOKUP(QL63,PROTOKOL!$A$1:$E$28,2))*QM63)</f>
        <v xml:space="preserve"> </v>
      </c>
      <c r="QO63" s="64" t="str">
        <f t="shared" si="61"/>
        <v xml:space="preserve"> </v>
      </c>
      <c r="QP63" s="65" t="str">
        <f>IF(QL63=0," ",VLOOKUP(QL63,PROTOKOL!$A:$E,5,))</f>
        <v xml:space="preserve"> </v>
      </c>
      <c r="QQ63" s="82" t="str">
        <f t="shared" si="163"/>
        <v xml:space="preserve"> </v>
      </c>
      <c r="QR63" s="65">
        <f t="shared" si="164"/>
        <v>0</v>
      </c>
      <c r="QS63" s="82" t="str">
        <f t="shared" si="165"/>
        <v xml:space="preserve"> </v>
      </c>
      <c r="QT63" s="185" t="str">
        <f t="shared" ref="QT63" si="530">IF(QD62+QD63+QD64=7.5,"ü","û")</f>
        <v>û</v>
      </c>
      <c r="QU63" s="207">
        <v>14</v>
      </c>
      <c r="QV63" s="226"/>
      <c r="QW63" s="61" t="str">
        <f>IF(QY63=0," ",VLOOKUP(QY63,PROTOKOL!$A:$F,6))</f>
        <v xml:space="preserve"> </v>
      </c>
      <c r="QX63" s="62"/>
      <c r="QY63" s="62"/>
      <c r="QZ63" s="62"/>
      <c r="RA63" s="63" t="str">
        <f>IF(QY63=0," ",(VLOOKUP(QY63,PROTOKOL!$A$1:$E$28,2))*QZ63)</f>
        <v xml:space="preserve"> </v>
      </c>
      <c r="RB63" s="64" t="str">
        <f t="shared" si="62"/>
        <v xml:space="preserve"> </v>
      </c>
      <c r="RC63" s="65" t="str">
        <f>IF(QY63=0," ",VLOOKUP(QY63,PROTOKOL!$A:$E,5,))</f>
        <v xml:space="preserve"> </v>
      </c>
      <c r="RD63" s="65" t="s">
        <v>164</v>
      </c>
      <c r="RE63" s="82" t="str">
        <f t="shared" si="167"/>
        <v xml:space="preserve"> </v>
      </c>
      <c r="RF63" s="61" t="str">
        <f>IF(RH63=0," ",VLOOKUP(RH63,PROTOKOL!$A:$F,6))</f>
        <v xml:space="preserve"> </v>
      </c>
      <c r="RG63" s="66"/>
      <c r="RH63" s="66"/>
      <c r="RI63" s="62"/>
      <c r="RJ63" s="63" t="str">
        <f>IF(RH63=0," ",(VLOOKUP(RH63,PROTOKOL!$A$1:$E$28,2))*RI63)</f>
        <v xml:space="preserve"> </v>
      </c>
      <c r="RK63" s="64" t="str">
        <f t="shared" si="63"/>
        <v xml:space="preserve"> </v>
      </c>
      <c r="RL63" s="65" t="str">
        <f>IF(RH63=0," ",VLOOKUP(RH63,PROTOKOL!$A:$E,5,))</f>
        <v xml:space="preserve"> </v>
      </c>
      <c r="RM63" s="82" t="str">
        <f t="shared" si="168"/>
        <v xml:space="preserve"> </v>
      </c>
      <c r="RN63" s="65">
        <f t="shared" si="169"/>
        <v>0</v>
      </c>
      <c r="RO63" s="82" t="str">
        <f t="shared" si="170"/>
        <v xml:space="preserve"> </v>
      </c>
      <c r="RP63" s="185" t="str">
        <f t="shared" ref="RP63" si="531">IF(QZ62+QZ63+QZ64=7.5,"ü","û")</f>
        <v>ü</v>
      </c>
    </row>
    <row r="64" spans="1:484" ht="14.4" thickBot="1">
      <c r="A64" s="209">
        <v>14</v>
      </c>
      <c r="B64" s="226"/>
      <c r="C64" s="61" t="str">
        <f>IF(E64=0," ",VLOOKUP(E64,PROTOKOL!$A:$F,6))</f>
        <v xml:space="preserve"> </v>
      </c>
      <c r="D64" s="62"/>
      <c r="E64" s="62"/>
      <c r="F64" s="62"/>
      <c r="G64" s="63" t="str">
        <f>IF(E64=0," ",(VLOOKUP(E64,PROTOKOL!$A$1:$E$28,2))*F64)</f>
        <v xml:space="preserve"> </v>
      </c>
      <c r="H64" s="64" t="str">
        <f t="shared" si="20"/>
        <v xml:space="preserve"> </v>
      </c>
      <c r="I64" s="65" t="str">
        <f>IF(E64=0," ",VLOOKUP(E64,PROTOKOL!$A:$E,5,))</f>
        <v xml:space="preserve"> </v>
      </c>
      <c r="J64" s="65" t="s">
        <v>164</v>
      </c>
      <c r="K64" s="82" t="str">
        <f t="shared" si="64"/>
        <v xml:space="preserve"> </v>
      </c>
      <c r="L64" s="61" t="str">
        <f>IF(N64=0," ",VLOOKUP(N64,PROTOKOL!$A:$F,6))</f>
        <v xml:space="preserve"> </v>
      </c>
      <c r="M64" s="66"/>
      <c r="N64" s="66"/>
      <c r="O64" s="62"/>
      <c r="P64" s="63" t="str">
        <f>IF(N64=0," ",(VLOOKUP(N64,PROTOKOL!$A$1:$E$28,2))*O64)</f>
        <v xml:space="preserve"> </v>
      </c>
      <c r="Q64" s="64" t="str">
        <f t="shared" si="21"/>
        <v xml:space="preserve"> </v>
      </c>
      <c r="R64" s="65" t="str">
        <f>IF(N64=0," ",VLOOKUP(N64,PROTOKOL!$A:$E,5,))</f>
        <v xml:space="preserve"> </v>
      </c>
      <c r="S64" s="82" t="str">
        <f t="shared" si="65"/>
        <v xml:space="preserve"> </v>
      </c>
      <c r="T64" s="65">
        <f t="shared" si="66"/>
        <v>0</v>
      </c>
      <c r="U64" s="82" t="str">
        <f t="shared" si="67"/>
        <v xml:space="preserve"> </v>
      </c>
      <c r="V64" s="117"/>
      <c r="W64" s="207">
        <v>14</v>
      </c>
      <c r="X64" s="226"/>
      <c r="Y64" s="61" t="str">
        <f>IF(AA64=0," ",VLOOKUP(AA64,PROTOKOL!$A:$F,6))</f>
        <v xml:space="preserve"> </v>
      </c>
      <c r="Z64" s="62"/>
      <c r="AA64" s="62"/>
      <c r="AB64" s="62"/>
      <c r="AC64" s="63" t="str">
        <f>IF(AA64=0," ",(VLOOKUP(AA64,PROTOKOL!$A$1:$E$28,2))*AB64)</f>
        <v xml:space="preserve"> </v>
      </c>
      <c r="AD64" s="64" t="str">
        <f t="shared" si="22"/>
        <v xml:space="preserve"> </v>
      </c>
      <c r="AE64" s="65" t="str">
        <f>IF(AA64=0," ",VLOOKUP(AA64,PROTOKOL!$A:$E,5,))</f>
        <v xml:space="preserve"> </v>
      </c>
      <c r="AF64" s="65" t="s">
        <v>164</v>
      </c>
      <c r="AG64" s="82" t="str">
        <f t="shared" si="68"/>
        <v xml:space="preserve"> </v>
      </c>
      <c r="AH64" s="61" t="str">
        <f>IF(AJ64=0," ",VLOOKUP(AJ64,PROTOKOL!$A:$F,6))</f>
        <v xml:space="preserve"> </v>
      </c>
      <c r="AI64" s="66"/>
      <c r="AJ64" s="66"/>
      <c r="AK64" s="62"/>
      <c r="AL64" s="63" t="str">
        <f>IF(AJ64=0," ",(VLOOKUP(AJ64,PROTOKOL!$A$1:$E$28,2))*AK64)</f>
        <v xml:space="preserve"> </v>
      </c>
      <c r="AM64" s="64" t="str">
        <f t="shared" si="23"/>
        <v xml:space="preserve"> </v>
      </c>
      <c r="AN64" s="65" t="str">
        <f>IF(AJ64=0," ",VLOOKUP(AJ64,PROTOKOL!$A:$E,5,))</f>
        <v xml:space="preserve"> </v>
      </c>
      <c r="AO64" s="82" t="str">
        <f t="shared" si="69"/>
        <v xml:space="preserve"> </v>
      </c>
      <c r="AP64" s="65">
        <f t="shared" si="70"/>
        <v>0</v>
      </c>
      <c r="AQ64" s="82" t="str">
        <f t="shared" si="71"/>
        <v xml:space="preserve"> </v>
      </c>
      <c r="AR64" s="117"/>
      <c r="AS64" s="207">
        <v>14</v>
      </c>
      <c r="AT64" s="226"/>
      <c r="AU64" s="61" t="str">
        <f>IF(AW64=0," ",VLOOKUP(AW64,PROTOKOL!$A:$F,6))</f>
        <v xml:space="preserve"> </v>
      </c>
      <c r="AV64" s="62"/>
      <c r="AW64" s="62"/>
      <c r="AX64" s="62"/>
      <c r="AY64" s="63" t="str">
        <f>IF(AW64=0," ",(VLOOKUP(AW64,PROTOKOL!$A$1:$E$28,2))*AX64)</f>
        <v xml:space="preserve"> </v>
      </c>
      <c r="AZ64" s="64" t="str">
        <f t="shared" si="24"/>
        <v xml:space="preserve"> </v>
      </c>
      <c r="BA64" s="65" t="str">
        <f>IF(AW64=0," ",VLOOKUP(AW64,PROTOKOL!$A:$E,5,))</f>
        <v xml:space="preserve"> </v>
      </c>
      <c r="BB64" s="65" t="s">
        <v>164</v>
      </c>
      <c r="BC64" s="82" t="str">
        <f t="shared" si="72"/>
        <v xml:space="preserve"> </v>
      </c>
      <c r="BD64" s="61" t="str">
        <f>IF(BF64=0," ",VLOOKUP(BF64,PROTOKOL!$A:$F,6))</f>
        <v xml:space="preserve"> </v>
      </c>
      <c r="BE64" s="66"/>
      <c r="BF64" s="66"/>
      <c r="BG64" s="62"/>
      <c r="BH64" s="63" t="str">
        <f>IF(BF64=0," ",(VLOOKUP(BF64,PROTOKOL!$A$1:$E$28,2))*BG64)</f>
        <v xml:space="preserve"> </v>
      </c>
      <c r="BI64" s="64" t="str">
        <f t="shared" si="25"/>
        <v xml:space="preserve"> </v>
      </c>
      <c r="BJ64" s="65" t="str">
        <f>IF(BF64=0," ",VLOOKUP(BF64,PROTOKOL!$A:$E,5,))</f>
        <v xml:space="preserve"> </v>
      </c>
      <c r="BK64" s="82" t="str">
        <f t="shared" si="73"/>
        <v xml:space="preserve"> </v>
      </c>
      <c r="BL64" s="65">
        <f t="shared" si="74"/>
        <v>0</v>
      </c>
      <c r="BM64" s="82" t="str">
        <f t="shared" si="75"/>
        <v xml:space="preserve"> </v>
      </c>
      <c r="BN64" s="117"/>
      <c r="BO64" s="207">
        <v>14</v>
      </c>
      <c r="BP64" s="226"/>
      <c r="BQ64" s="61" t="str">
        <f>IF(BS64=0," ",VLOOKUP(BS64,PROTOKOL!$A:$F,6))</f>
        <v xml:space="preserve"> </v>
      </c>
      <c r="BR64" s="62"/>
      <c r="BS64" s="62"/>
      <c r="BT64" s="62"/>
      <c r="BU64" s="63" t="str">
        <f>IF(BS64=0," ",(VLOOKUP(BS64,PROTOKOL!$A$1:$E$28,2))*BT64)</f>
        <v xml:space="preserve"> </v>
      </c>
      <c r="BV64" s="64" t="str">
        <f t="shared" si="26"/>
        <v xml:space="preserve"> </v>
      </c>
      <c r="BW64" s="65" t="str">
        <f>IF(BS64=0," ",VLOOKUP(BS64,PROTOKOL!$A:$E,5,))</f>
        <v xml:space="preserve"> </v>
      </c>
      <c r="BX64" s="65" t="s">
        <v>164</v>
      </c>
      <c r="BY64" s="82" t="str">
        <f t="shared" si="77"/>
        <v xml:space="preserve"> </v>
      </c>
      <c r="BZ64" s="61" t="str">
        <f>IF(CB64=0," ",VLOOKUP(CB64,PROTOKOL!$A:$F,6))</f>
        <v xml:space="preserve"> </v>
      </c>
      <c r="CA64" s="66"/>
      <c r="CB64" s="66"/>
      <c r="CC64" s="62"/>
      <c r="CD64" s="63" t="str">
        <f>IF(CB64=0," ",(VLOOKUP(CB64,PROTOKOL!$A$1:$E$28,2))*CC64)</f>
        <v xml:space="preserve"> </v>
      </c>
      <c r="CE64" s="64" t="str">
        <f t="shared" si="27"/>
        <v xml:space="preserve"> </v>
      </c>
      <c r="CF64" s="65" t="str">
        <f>IF(CB64=0," ",VLOOKUP(CB64,PROTOKOL!$A:$E,5,))</f>
        <v xml:space="preserve"> </v>
      </c>
      <c r="CG64" s="82" t="str">
        <f t="shared" si="78"/>
        <v xml:space="preserve"> </v>
      </c>
      <c r="CH64" s="65">
        <f t="shared" si="79"/>
        <v>0</v>
      </c>
      <c r="CI64" s="82" t="str">
        <f t="shared" si="80"/>
        <v xml:space="preserve"> </v>
      </c>
      <c r="CJ64" s="117"/>
      <c r="CK64" s="207">
        <v>14</v>
      </c>
      <c r="CL64" s="226"/>
      <c r="CM64" s="61" t="str">
        <f>IF(CO64=0," ",VLOOKUP(CO64,PROTOKOL!$A:$F,6))</f>
        <v>KOKU TESTİ</v>
      </c>
      <c r="CN64" s="62">
        <v>21</v>
      </c>
      <c r="CO64" s="62">
        <v>16</v>
      </c>
      <c r="CP64" s="62">
        <v>0.5</v>
      </c>
      <c r="CQ64" s="63">
        <f>IF(CO64=0," ",(VLOOKUP(CO64,PROTOKOL!$A$1:$E$28,2))*CP64)</f>
        <v>0</v>
      </c>
      <c r="CR64" s="64">
        <f t="shared" si="28"/>
        <v>21</v>
      </c>
      <c r="CS64" s="65">
        <f>IF(CO64=0," ",VLOOKUP(CO64,PROTOKOL!$A:$E,5,))</f>
        <v>25.405435113750318</v>
      </c>
      <c r="CT64" s="65" t="s">
        <v>164</v>
      </c>
      <c r="CU64" s="82">
        <f t="shared" si="82"/>
        <v>35.567609159250445</v>
      </c>
      <c r="CV64" s="61" t="str">
        <f>IF(CX64=0," ",VLOOKUP(CX64,PROTOKOL!$A:$F,6))</f>
        <v xml:space="preserve"> </v>
      </c>
      <c r="CW64" s="66"/>
      <c r="CX64" s="66"/>
      <c r="CY64" s="62"/>
      <c r="CZ64" s="63" t="str">
        <f>IF(CX64=0," ",(VLOOKUP(CX64,PROTOKOL!$A$1:$E$28,2))*CY64)</f>
        <v xml:space="preserve"> </v>
      </c>
      <c r="DA64" s="64" t="str">
        <f t="shared" si="29"/>
        <v xml:space="preserve"> </v>
      </c>
      <c r="DB64" s="65" t="str">
        <f>IF(CX64=0," ",VLOOKUP(CX64,PROTOKOL!$A:$E,5,))</f>
        <v xml:space="preserve"> </v>
      </c>
      <c r="DC64" s="82" t="str">
        <f t="shared" si="83"/>
        <v xml:space="preserve"> </v>
      </c>
      <c r="DD64" s="65">
        <f t="shared" si="84"/>
        <v>0</v>
      </c>
      <c r="DE64" s="82" t="str">
        <f t="shared" si="85"/>
        <v xml:space="preserve"> </v>
      </c>
      <c r="DF64" s="117"/>
      <c r="DG64" s="207">
        <v>14</v>
      </c>
      <c r="DH64" s="226"/>
      <c r="DI64" s="61" t="str">
        <f>IF(DK64=0," ",VLOOKUP(DK64,PROTOKOL!$A:$F,6))</f>
        <v xml:space="preserve"> </v>
      </c>
      <c r="DJ64" s="62"/>
      <c r="DK64" s="62"/>
      <c r="DL64" s="62"/>
      <c r="DM64" s="63" t="str">
        <f>IF(DK64=0," ",(VLOOKUP(DK64,PROTOKOL!$A$1:$E$28,2))*DL64)</f>
        <v xml:space="preserve"> </v>
      </c>
      <c r="DN64" s="64" t="str">
        <f t="shared" si="30"/>
        <v xml:space="preserve"> </v>
      </c>
      <c r="DO64" s="65" t="str">
        <f>IF(DK64=0," ",VLOOKUP(DK64,PROTOKOL!$A:$E,5,))</f>
        <v xml:space="preserve"> </v>
      </c>
      <c r="DP64" s="65" t="s">
        <v>164</v>
      </c>
      <c r="DQ64" s="82" t="str">
        <f t="shared" si="87"/>
        <v xml:space="preserve"> </v>
      </c>
      <c r="DR64" s="61" t="str">
        <f>IF(DT64=0," ",VLOOKUP(DT64,PROTOKOL!$A:$F,6))</f>
        <v xml:space="preserve"> </v>
      </c>
      <c r="DS64" s="66"/>
      <c r="DT64" s="66"/>
      <c r="DU64" s="62"/>
      <c r="DV64" s="63" t="str">
        <f>IF(DT64=0," ",(VLOOKUP(DT64,PROTOKOL!$A$1:$E$28,2))*DU64)</f>
        <v xml:space="preserve"> </v>
      </c>
      <c r="DW64" s="64" t="str">
        <f t="shared" si="31"/>
        <v xml:space="preserve"> </v>
      </c>
      <c r="DX64" s="65" t="str">
        <f>IF(DT64=0," ",VLOOKUP(DT64,PROTOKOL!$A:$E,5,))</f>
        <v xml:space="preserve"> </v>
      </c>
      <c r="DY64" s="82" t="str">
        <f t="shared" si="88"/>
        <v xml:space="preserve"> </v>
      </c>
      <c r="DZ64" s="65">
        <f t="shared" si="89"/>
        <v>0</v>
      </c>
      <c r="EA64" s="82" t="str">
        <f t="shared" si="90"/>
        <v xml:space="preserve"> </v>
      </c>
      <c r="EB64" s="117"/>
      <c r="EC64" s="207">
        <v>14</v>
      </c>
      <c r="ED64" s="226"/>
      <c r="EE64" s="61" t="str">
        <f>IF(EG64=0," ",VLOOKUP(EG64,PROTOKOL!$A:$F,6))</f>
        <v xml:space="preserve"> </v>
      </c>
      <c r="EF64" s="62"/>
      <c r="EG64" s="62"/>
      <c r="EH64" s="62"/>
      <c r="EI64" s="63" t="str">
        <f>IF(EG64=0," ",(VLOOKUP(EG64,PROTOKOL!$A$1:$E$28,2))*EH64)</f>
        <v xml:space="preserve"> </v>
      </c>
      <c r="EJ64" s="64" t="str">
        <f t="shared" si="32"/>
        <v xml:space="preserve"> </v>
      </c>
      <c r="EK64" s="65" t="str">
        <f>IF(EG64=0," ",VLOOKUP(EG64,PROTOKOL!$A:$E,5,))</f>
        <v xml:space="preserve"> </v>
      </c>
      <c r="EL64" s="65" t="s">
        <v>164</v>
      </c>
      <c r="EM64" s="82" t="str">
        <f t="shared" si="92"/>
        <v xml:space="preserve"> </v>
      </c>
      <c r="EN64" s="61" t="str">
        <f>IF(EP64=0," ",VLOOKUP(EP64,PROTOKOL!$A:$F,6))</f>
        <v xml:space="preserve"> </v>
      </c>
      <c r="EO64" s="66"/>
      <c r="EP64" s="66"/>
      <c r="EQ64" s="62"/>
      <c r="ER64" s="63" t="str">
        <f>IF(EP64=0," ",(VLOOKUP(EP64,PROTOKOL!$A$1:$E$28,2))*EQ64)</f>
        <v xml:space="preserve"> </v>
      </c>
      <c r="ES64" s="64" t="str">
        <f t="shared" si="33"/>
        <v xml:space="preserve"> </v>
      </c>
      <c r="ET64" s="65" t="str">
        <f>IF(EP64=0," ",VLOOKUP(EP64,PROTOKOL!$A:$E,5,))</f>
        <v xml:space="preserve"> </v>
      </c>
      <c r="EU64" s="82" t="str">
        <f t="shared" si="93"/>
        <v xml:space="preserve"> </v>
      </c>
      <c r="EV64" s="65">
        <f t="shared" si="94"/>
        <v>0</v>
      </c>
      <c r="EW64" s="82" t="str">
        <f t="shared" si="95"/>
        <v xml:space="preserve"> </v>
      </c>
      <c r="EX64" s="117"/>
      <c r="EY64" s="207">
        <v>14</v>
      </c>
      <c r="EZ64" s="226"/>
      <c r="FA64" s="61" t="str">
        <f>IF(FC64=0," ",VLOOKUP(FC64,PROTOKOL!$A:$F,6))</f>
        <v xml:space="preserve"> </v>
      </c>
      <c r="FB64" s="62"/>
      <c r="FC64" s="62"/>
      <c r="FD64" s="62"/>
      <c r="FE64" s="63" t="str">
        <f>IF(FC64=0," ",(VLOOKUP(FC64,PROTOKOL!$A$1:$E$28,2))*FD64)</f>
        <v xml:space="preserve"> </v>
      </c>
      <c r="FF64" s="64" t="str">
        <f t="shared" si="34"/>
        <v xml:space="preserve"> </v>
      </c>
      <c r="FG64" s="65" t="str">
        <f>IF(FC64=0," ",VLOOKUP(FC64,PROTOKOL!$A:$E,5,))</f>
        <v xml:space="preserve"> </v>
      </c>
      <c r="FH64" s="65" t="s">
        <v>164</v>
      </c>
      <c r="FI64" s="82" t="str">
        <f t="shared" si="97"/>
        <v xml:space="preserve"> </v>
      </c>
      <c r="FJ64" s="61" t="str">
        <f>IF(FL64=0," ",VLOOKUP(FL64,PROTOKOL!$A:$F,6))</f>
        <v xml:space="preserve"> </v>
      </c>
      <c r="FK64" s="66"/>
      <c r="FL64" s="66"/>
      <c r="FM64" s="62"/>
      <c r="FN64" s="63" t="str">
        <f>IF(FL64=0," ",(VLOOKUP(FL64,PROTOKOL!$A$1:$E$28,2))*FM64)</f>
        <v xml:space="preserve"> </v>
      </c>
      <c r="FO64" s="64" t="str">
        <f t="shared" si="35"/>
        <v xml:space="preserve"> </v>
      </c>
      <c r="FP64" s="65" t="str">
        <f>IF(FL64=0," ",VLOOKUP(FL64,PROTOKOL!$A:$E,5,))</f>
        <v xml:space="preserve"> </v>
      </c>
      <c r="FQ64" s="82" t="str">
        <f t="shared" si="98"/>
        <v xml:space="preserve"> </v>
      </c>
      <c r="FR64" s="65">
        <f t="shared" si="99"/>
        <v>0</v>
      </c>
      <c r="FS64" s="82" t="str">
        <f t="shared" si="100"/>
        <v xml:space="preserve"> </v>
      </c>
      <c r="FT64" s="117"/>
      <c r="FU64" s="207">
        <v>14</v>
      </c>
      <c r="FV64" s="226"/>
      <c r="FW64" s="61" t="str">
        <f>IF(FY64=0," ",VLOOKUP(FY64,PROTOKOL!$A:$F,6))</f>
        <v xml:space="preserve"> </v>
      </c>
      <c r="FX64" s="62"/>
      <c r="FY64" s="62"/>
      <c r="FZ64" s="62"/>
      <c r="GA64" s="63" t="str">
        <f>IF(FY64=0," ",(VLOOKUP(FY64,PROTOKOL!$A$1:$E$28,2))*FZ64)</f>
        <v xml:space="preserve"> </v>
      </c>
      <c r="GB64" s="64" t="str">
        <f t="shared" si="36"/>
        <v xml:space="preserve"> </v>
      </c>
      <c r="GC64" s="65" t="str">
        <f>IF(FY64=0," ",VLOOKUP(FY64,PROTOKOL!$A:$E,5,))</f>
        <v xml:space="preserve"> </v>
      </c>
      <c r="GD64" s="65" t="s">
        <v>164</v>
      </c>
      <c r="GE64" s="82" t="str">
        <f t="shared" si="102"/>
        <v xml:space="preserve"> </v>
      </c>
      <c r="GF64" s="61" t="str">
        <f>IF(GH64=0," ",VLOOKUP(GH64,PROTOKOL!$A:$F,6))</f>
        <v xml:space="preserve"> </v>
      </c>
      <c r="GG64" s="66"/>
      <c r="GH64" s="66"/>
      <c r="GI64" s="62"/>
      <c r="GJ64" s="63" t="str">
        <f>IF(GH64=0," ",(VLOOKUP(GH64,PROTOKOL!$A$1:$E$28,2))*GI64)</f>
        <v xml:space="preserve"> </v>
      </c>
      <c r="GK64" s="64" t="str">
        <f t="shared" si="37"/>
        <v xml:space="preserve"> </v>
      </c>
      <c r="GL64" s="65" t="str">
        <f>IF(GH64=0," ",VLOOKUP(GH64,PROTOKOL!$A:$E,5,))</f>
        <v xml:space="preserve"> </v>
      </c>
      <c r="GM64" s="82" t="str">
        <f t="shared" si="103"/>
        <v xml:space="preserve"> </v>
      </c>
      <c r="GN64" s="65">
        <f t="shared" si="104"/>
        <v>0</v>
      </c>
      <c r="GO64" s="82" t="str">
        <f t="shared" si="105"/>
        <v xml:space="preserve"> </v>
      </c>
      <c r="GP64" s="117"/>
      <c r="GQ64" s="207">
        <v>14</v>
      </c>
      <c r="GR64" s="226"/>
      <c r="GS64" s="61" t="str">
        <f>IF(GU64=0," ",VLOOKUP(GU64,PROTOKOL!$A:$F,6))</f>
        <v xml:space="preserve"> </v>
      </c>
      <c r="GT64" s="62"/>
      <c r="GU64" s="62"/>
      <c r="GV64" s="62"/>
      <c r="GW64" s="63" t="str">
        <f>IF(GU64=0," ",(VLOOKUP(GU64,PROTOKOL!$A$1:$E$28,2))*GV64)</f>
        <v xml:space="preserve"> </v>
      </c>
      <c r="GX64" s="64" t="str">
        <f t="shared" si="38"/>
        <v xml:space="preserve"> </v>
      </c>
      <c r="GY64" s="65" t="str">
        <f>IF(GU64=0," ",VLOOKUP(GU64,PROTOKOL!$A:$E,5,))</f>
        <v xml:space="preserve"> </v>
      </c>
      <c r="GZ64" s="65" t="s">
        <v>164</v>
      </c>
      <c r="HA64" s="82" t="str">
        <f t="shared" si="107"/>
        <v xml:space="preserve"> </v>
      </c>
      <c r="HB64" s="61" t="str">
        <f>IF(HD64=0," ",VLOOKUP(HD64,PROTOKOL!$A:$F,6))</f>
        <v xml:space="preserve"> </v>
      </c>
      <c r="HC64" s="66"/>
      <c r="HD64" s="66"/>
      <c r="HE64" s="62"/>
      <c r="HF64" s="63" t="str">
        <f>IF(HD64=0," ",(VLOOKUP(HD64,PROTOKOL!$A$1:$E$28,2))*HE64)</f>
        <v xml:space="preserve"> </v>
      </c>
      <c r="HG64" s="64" t="str">
        <f t="shared" si="39"/>
        <v xml:space="preserve"> </v>
      </c>
      <c r="HH64" s="65" t="str">
        <f>IF(HD64=0," ",VLOOKUP(HD64,PROTOKOL!$A:$E,5,))</f>
        <v xml:space="preserve"> </v>
      </c>
      <c r="HI64" s="82" t="str">
        <f t="shared" si="108"/>
        <v xml:space="preserve"> </v>
      </c>
      <c r="HJ64" s="65">
        <f t="shared" si="109"/>
        <v>0</v>
      </c>
      <c r="HK64" s="82" t="str">
        <f t="shared" si="110"/>
        <v xml:space="preserve"> </v>
      </c>
      <c r="HL64" s="117"/>
      <c r="HM64" s="207">
        <v>14</v>
      </c>
      <c r="HN64" s="226"/>
      <c r="HO64" s="61" t="str">
        <f>IF(HQ64=0," ",VLOOKUP(HQ64,PROTOKOL!$A:$F,6))</f>
        <v xml:space="preserve"> </v>
      </c>
      <c r="HP64" s="62"/>
      <c r="HQ64" s="62"/>
      <c r="HR64" s="62"/>
      <c r="HS64" s="63" t="str">
        <f>IF(HQ64=0," ",(VLOOKUP(HQ64,PROTOKOL!$A$1:$E$28,2))*HR64)</f>
        <v xml:space="preserve"> </v>
      </c>
      <c r="HT64" s="64" t="str">
        <f t="shared" si="40"/>
        <v xml:space="preserve"> </v>
      </c>
      <c r="HU64" s="65" t="str">
        <f>IF(HQ64=0," ",VLOOKUP(HQ64,PROTOKOL!$A:$E,5,))</f>
        <v xml:space="preserve"> </v>
      </c>
      <c r="HV64" s="65" t="s">
        <v>164</v>
      </c>
      <c r="HW64" s="82" t="str">
        <f t="shared" si="112"/>
        <v xml:space="preserve"> </v>
      </c>
      <c r="HX64" s="61" t="str">
        <f>IF(HZ64=0," ",VLOOKUP(HZ64,PROTOKOL!$A:$F,6))</f>
        <v xml:space="preserve"> </v>
      </c>
      <c r="HY64" s="66"/>
      <c r="HZ64" s="66"/>
      <c r="IA64" s="62"/>
      <c r="IB64" s="63" t="str">
        <f>IF(HZ64=0," ",(VLOOKUP(HZ64,PROTOKOL!$A$1:$E$28,2))*IA64)</f>
        <v xml:space="preserve"> </v>
      </c>
      <c r="IC64" s="64" t="str">
        <f t="shared" si="41"/>
        <v xml:space="preserve"> </v>
      </c>
      <c r="ID64" s="65" t="str">
        <f>IF(HZ64=0," ",VLOOKUP(HZ64,PROTOKOL!$A:$E,5,))</f>
        <v xml:space="preserve"> </v>
      </c>
      <c r="IE64" s="82" t="str">
        <f t="shared" si="113"/>
        <v xml:space="preserve"> </v>
      </c>
      <c r="IF64" s="65">
        <f t="shared" si="114"/>
        <v>0</v>
      </c>
      <c r="IG64" s="82" t="str">
        <f t="shared" si="115"/>
        <v xml:space="preserve"> </v>
      </c>
      <c r="IH64" s="117"/>
      <c r="II64" s="207">
        <v>14</v>
      </c>
      <c r="IJ64" s="226"/>
      <c r="IK64" s="61" t="str">
        <f>IF(IM64=0," ",VLOOKUP(IM64,PROTOKOL!$A:$F,6))</f>
        <v xml:space="preserve"> </v>
      </c>
      <c r="IL64" s="62"/>
      <c r="IM64" s="62"/>
      <c r="IN64" s="62"/>
      <c r="IO64" s="63" t="str">
        <f>IF(IM64=0," ",(VLOOKUP(IM64,PROTOKOL!$A$1:$E$28,2))*IN64)</f>
        <v xml:space="preserve"> </v>
      </c>
      <c r="IP64" s="64" t="str">
        <f t="shared" si="42"/>
        <v xml:space="preserve"> </v>
      </c>
      <c r="IQ64" s="65" t="str">
        <f>IF(IM64=0," ",VLOOKUP(IM64,PROTOKOL!$A:$E,5,))</f>
        <v xml:space="preserve"> </v>
      </c>
      <c r="IR64" s="65" t="s">
        <v>164</v>
      </c>
      <c r="IS64" s="82" t="str">
        <f t="shared" si="117"/>
        <v xml:space="preserve"> </v>
      </c>
      <c r="IT64" s="61" t="str">
        <f>IF(IV64=0," ",VLOOKUP(IV64,PROTOKOL!$A:$F,6))</f>
        <v xml:space="preserve"> </v>
      </c>
      <c r="IU64" s="66"/>
      <c r="IV64" s="66"/>
      <c r="IW64" s="62"/>
      <c r="IX64" s="63" t="str">
        <f>IF(IV64=0," ",(VLOOKUP(IV64,PROTOKOL!$A$1:$E$28,2))*IW64)</f>
        <v xml:space="preserve"> </v>
      </c>
      <c r="IY64" s="64" t="str">
        <f t="shared" si="43"/>
        <v xml:space="preserve"> </v>
      </c>
      <c r="IZ64" s="65" t="str">
        <f>IF(IV64=0," ",VLOOKUP(IV64,PROTOKOL!$A:$E,5,))</f>
        <v xml:space="preserve"> </v>
      </c>
      <c r="JA64" s="82" t="str">
        <f t="shared" si="118"/>
        <v xml:space="preserve"> </v>
      </c>
      <c r="JB64" s="65">
        <f t="shared" si="119"/>
        <v>0</v>
      </c>
      <c r="JC64" s="82" t="str">
        <f t="shared" si="120"/>
        <v xml:space="preserve"> </v>
      </c>
      <c r="JD64" s="117"/>
      <c r="JE64" s="207">
        <v>14</v>
      </c>
      <c r="JF64" s="226"/>
      <c r="JG64" s="61" t="str">
        <f>IF(JI64=0," ",VLOOKUP(JI64,PROTOKOL!$A:$F,6))</f>
        <v xml:space="preserve"> </v>
      </c>
      <c r="JH64" s="62"/>
      <c r="JI64" s="62"/>
      <c r="JJ64" s="62"/>
      <c r="JK64" s="63" t="str">
        <f>IF(JI64=0," ",(VLOOKUP(JI64,PROTOKOL!$A$1:$E$28,2))*JJ64)</f>
        <v xml:space="preserve"> </v>
      </c>
      <c r="JL64" s="64" t="str">
        <f t="shared" si="44"/>
        <v xml:space="preserve"> </v>
      </c>
      <c r="JM64" s="65" t="str">
        <f>IF(JI64=0," ",VLOOKUP(JI64,PROTOKOL!$A:$E,5,))</f>
        <v xml:space="preserve"> </v>
      </c>
      <c r="JN64" s="65" t="s">
        <v>164</v>
      </c>
      <c r="JO64" s="82" t="str">
        <f t="shared" si="122"/>
        <v xml:space="preserve"> </v>
      </c>
      <c r="JP64" s="61" t="str">
        <f>IF(JR64=0," ",VLOOKUP(JR64,PROTOKOL!$A:$F,6))</f>
        <v xml:space="preserve"> </v>
      </c>
      <c r="JQ64" s="66"/>
      <c r="JR64" s="66"/>
      <c r="JS64" s="62"/>
      <c r="JT64" s="63" t="str">
        <f>IF(JR64=0," ",(VLOOKUP(JR64,PROTOKOL!$A$1:$E$28,2))*JS64)</f>
        <v xml:space="preserve"> </v>
      </c>
      <c r="JU64" s="64" t="str">
        <f t="shared" si="45"/>
        <v xml:space="preserve"> </v>
      </c>
      <c r="JV64" s="65" t="str">
        <f>IF(JR64=0," ",VLOOKUP(JR64,PROTOKOL!$A:$E,5,))</f>
        <v xml:space="preserve"> </v>
      </c>
      <c r="JW64" s="82" t="str">
        <f t="shared" si="123"/>
        <v xml:space="preserve"> </v>
      </c>
      <c r="JX64" s="65">
        <f t="shared" si="124"/>
        <v>0</v>
      </c>
      <c r="JY64" s="82" t="str">
        <f t="shared" si="125"/>
        <v xml:space="preserve"> </v>
      </c>
      <c r="JZ64" s="117"/>
      <c r="KA64" s="207">
        <v>14</v>
      </c>
      <c r="KB64" s="226"/>
      <c r="KC64" s="61" t="str">
        <f>IF(KE64=0," ",VLOOKUP(KE64,PROTOKOL!$A:$F,6))</f>
        <v>KOKU TESTİ</v>
      </c>
      <c r="KD64" s="62">
        <v>22</v>
      </c>
      <c r="KE64" s="62">
        <v>16</v>
      </c>
      <c r="KF64" s="62">
        <v>0.5</v>
      </c>
      <c r="KG64" s="63">
        <f>IF(KE64=0," ",(VLOOKUP(KE64,PROTOKOL!$A$1:$E$28,2))*KF64)</f>
        <v>0</v>
      </c>
      <c r="KH64" s="64">
        <f t="shared" si="46"/>
        <v>22</v>
      </c>
      <c r="KI64" s="65">
        <f>IF(KE64=0," ",VLOOKUP(KE64,PROTOKOL!$A:$E,5,))</f>
        <v>25.405435113750318</v>
      </c>
      <c r="KJ64" s="65" t="s">
        <v>164</v>
      </c>
      <c r="KK64" s="82">
        <f t="shared" si="127"/>
        <v>37.261304833500468</v>
      </c>
      <c r="KL64" s="61" t="str">
        <f>IF(KN64=0," ",VLOOKUP(KN64,PROTOKOL!$A:$F,6))</f>
        <v xml:space="preserve"> </v>
      </c>
      <c r="KM64" s="66"/>
      <c r="KN64" s="66"/>
      <c r="KO64" s="62"/>
      <c r="KP64" s="63" t="str">
        <f>IF(KN64=0," ",(VLOOKUP(KN64,PROTOKOL!$A$1:$E$28,2))*KO64)</f>
        <v xml:space="preserve"> </v>
      </c>
      <c r="KQ64" s="64" t="str">
        <f t="shared" si="47"/>
        <v xml:space="preserve"> </v>
      </c>
      <c r="KR64" s="65" t="str">
        <f>IF(KN64=0," ",VLOOKUP(KN64,PROTOKOL!$A:$E,5,))</f>
        <v xml:space="preserve"> </v>
      </c>
      <c r="KS64" s="82" t="str">
        <f t="shared" si="128"/>
        <v xml:space="preserve"> </v>
      </c>
      <c r="KT64" s="65">
        <f t="shared" si="129"/>
        <v>0</v>
      </c>
      <c r="KU64" s="82" t="str">
        <f t="shared" si="130"/>
        <v xml:space="preserve"> </v>
      </c>
      <c r="KV64" s="117"/>
      <c r="KW64" s="207">
        <v>14</v>
      </c>
      <c r="KX64" s="226"/>
      <c r="KY64" s="61" t="str">
        <f>IF(LA64=0," ",VLOOKUP(LA64,PROTOKOL!$A:$F,6))</f>
        <v xml:space="preserve"> </v>
      </c>
      <c r="KZ64" s="62"/>
      <c r="LA64" s="62"/>
      <c r="LB64" s="62"/>
      <c r="LC64" s="63" t="str">
        <f>IF(LA64=0," ",(VLOOKUP(LA64,PROTOKOL!$A$1:$E$28,2))*LB64)</f>
        <v xml:space="preserve"> </v>
      </c>
      <c r="LD64" s="64" t="str">
        <f t="shared" si="48"/>
        <v xml:space="preserve"> </v>
      </c>
      <c r="LE64" s="65" t="str">
        <f>IF(LA64=0," ",VLOOKUP(LA64,PROTOKOL!$A:$E,5,))</f>
        <v xml:space="preserve"> </v>
      </c>
      <c r="LF64" s="65" t="s">
        <v>164</v>
      </c>
      <c r="LG64" s="82" t="str">
        <f t="shared" si="132"/>
        <v xml:space="preserve"> </v>
      </c>
      <c r="LH64" s="61" t="str">
        <f>IF(LJ64=0," ",VLOOKUP(LJ64,PROTOKOL!$A:$F,6))</f>
        <v xml:space="preserve"> </v>
      </c>
      <c r="LI64" s="66"/>
      <c r="LJ64" s="66"/>
      <c r="LK64" s="62"/>
      <c r="LL64" s="63" t="str">
        <f>IF(LJ64=0," ",(VLOOKUP(LJ64,PROTOKOL!$A$1:$E$28,2))*LK64)</f>
        <v xml:space="preserve"> </v>
      </c>
      <c r="LM64" s="64" t="str">
        <f t="shared" si="49"/>
        <v xml:space="preserve"> </v>
      </c>
      <c r="LN64" s="65" t="str">
        <f>IF(LJ64=0," ",VLOOKUP(LJ64,PROTOKOL!$A:$E,5,))</f>
        <v xml:space="preserve"> </v>
      </c>
      <c r="LO64" s="82" t="str">
        <f t="shared" si="133"/>
        <v xml:space="preserve"> </v>
      </c>
      <c r="LP64" s="65">
        <f t="shared" si="134"/>
        <v>0</v>
      </c>
      <c r="LQ64" s="82" t="str">
        <f t="shared" si="135"/>
        <v xml:space="preserve"> </v>
      </c>
      <c r="LR64" s="117"/>
      <c r="LS64" s="207">
        <v>14</v>
      </c>
      <c r="LT64" s="226"/>
      <c r="LU64" s="61" t="str">
        <f>IF(LW64=0," ",VLOOKUP(LW64,PROTOKOL!$A:$F,6))</f>
        <v xml:space="preserve"> </v>
      </c>
      <c r="LV64" s="62"/>
      <c r="LW64" s="62"/>
      <c r="LX64" s="62"/>
      <c r="LY64" s="63" t="str">
        <f>IF(LW64=0," ",(VLOOKUP(LW64,PROTOKOL!$A$1:$E$28,2))*LX64)</f>
        <v xml:space="preserve"> </v>
      </c>
      <c r="LZ64" s="64" t="str">
        <f t="shared" si="50"/>
        <v xml:space="preserve"> </v>
      </c>
      <c r="MA64" s="65" t="str">
        <f>IF(LW64=0," ",VLOOKUP(LW64,PROTOKOL!$A:$E,5,))</f>
        <v xml:space="preserve"> </v>
      </c>
      <c r="MB64" s="65" t="s">
        <v>164</v>
      </c>
      <c r="MC64" s="82" t="str">
        <f t="shared" si="137"/>
        <v xml:space="preserve"> </v>
      </c>
      <c r="MD64" s="61" t="str">
        <f>IF(MF64=0," ",VLOOKUP(MF64,PROTOKOL!$A:$F,6))</f>
        <v xml:space="preserve"> </v>
      </c>
      <c r="ME64" s="66"/>
      <c r="MF64" s="66"/>
      <c r="MG64" s="62"/>
      <c r="MH64" s="63" t="str">
        <f>IF(MF64=0," ",(VLOOKUP(MF64,PROTOKOL!$A$1:$E$28,2))*MG64)</f>
        <v xml:space="preserve"> </v>
      </c>
      <c r="MI64" s="64" t="str">
        <f t="shared" si="51"/>
        <v xml:space="preserve"> </v>
      </c>
      <c r="MJ64" s="65" t="str">
        <f>IF(MF64=0," ",VLOOKUP(MF64,PROTOKOL!$A:$E,5,))</f>
        <v xml:space="preserve"> </v>
      </c>
      <c r="MK64" s="82" t="str">
        <f t="shared" si="138"/>
        <v xml:space="preserve"> </v>
      </c>
      <c r="ML64" s="65">
        <f t="shared" si="139"/>
        <v>0</v>
      </c>
      <c r="MM64" s="82" t="str">
        <f t="shared" si="140"/>
        <v xml:space="preserve"> </v>
      </c>
      <c r="MN64" s="117"/>
      <c r="MO64" s="207">
        <v>14</v>
      </c>
      <c r="MP64" s="226"/>
      <c r="MQ64" s="61" t="str">
        <f>IF(MS64=0," ",VLOOKUP(MS64,PROTOKOL!$A:$F,6))</f>
        <v xml:space="preserve"> </v>
      </c>
      <c r="MR64" s="62"/>
      <c r="MS64" s="62"/>
      <c r="MT64" s="62"/>
      <c r="MU64" s="63" t="str">
        <f>IF(MS64=0," ",(VLOOKUP(MS64,PROTOKOL!$A$1:$E$28,2))*MT64)</f>
        <v xml:space="preserve"> </v>
      </c>
      <c r="MV64" s="64" t="str">
        <f t="shared" si="52"/>
        <v xml:space="preserve"> </v>
      </c>
      <c r="MW64" s="65" t="str">
        <f>IF(MS64=0," ",VLOOKUP(MS64,PROTOKOL!$A:$E,5,))</f>
        <v xml:space="preserve"> </v>
      </c>
      <c r="MX64" s="65" t="s">
        <v>164</v>
      </c>
      <c r="MY64" s="82" t="str">
        <f t="shared" si="142"/>
        <v xml:space="preserve"> </v>
      </c>
      <c r="MZ64" s="61" t="str">
        <f>IF(NB64=0," ",VLOOKUP(NB64,PROTOKOL!$A:$F,6))</f>
        <v xml:space="preserve"> </v>
      </c>
      <c r="NA64" s="66"/>
      <c r="NB64" s="66"/>
      <c r="NC64" s="62"/>
      <c r="ND64" s="63" t="str">
        <f>IF(NB64=0," ",(VLOOKUP(NB64,PROTOKOL!$A$1:$E$28,2))*NC64)</f>
        <v xml:space="preserve"> </v>
      </c>
      <c r="NE64" s="64" t="str">
        <f t="shared" si="53"/>
        <v xml:space="preserve"> </v>
      </c>
      <c r="NF64" s="65" t="str">
        <f>IF(NB64=0," ",VLOOKUP(NB64,PROTOKOL!$A:$E,5,))</f>
        <v xml:space="preserve"> </v>
      </c>
      <c r="NG64" s="82" t="str">
        <f t="shared" si="143"/>
        <v xml:space="preserve"> </v>
      </c>
      <c r="NH64" s="65">
        <f t="shared" si="144"/>
        <v>0</v>
      </c>
      <c r="NI64" s="82" t="str">
        <f t="shared" si="145"/>
        <v xml:space="preserve"> </v>
      </c>
      <c r="NJ64" s="117"/>
      <c r="NK64" s="207">
        <v>14</v>
      </c>
      <c r="NL64" s="226"/>
      <c r="NM64" s="61" t="str">
        <f>IF(NO64=0," ",VLOOKUP(NO64,PROTOKOL!$A:$F,6))</f>
        <v xml:space="preserve"> </v>
      </c>
      <c r="NN64" s="62"/>
      <c r="NO64" s="62"/>
      <c r="NP64" s="62"/>
      <c r="NQ64" s="63" t="str">
        <f>IF(NO64=0," ",(VLOOKUP(NO64,PROTOKOL!$A$1:$E$28,2))*NP64)</f>
        <v xml:space="preserve"> </v>
      </c>
      <c r="NR64" s="64" t="str">
        <f t="shared" si="54"/>
        <v xml:space="preserve"> </v>
      </c>
      <c r="NS64" s="65" t="str">
        <f>IF(NO64=0," ",VLOOKUP(NO64,PROTOKOL!$A:$E,5,))</f>
        <v xml:space="preserve"> </v>
      </c>
      <c r="NT64" s="65" t="s">
        <v>164</v>
      </c>
      <c r="NU64" s="82" t="str">
        <f t="shared" si="147"/>
        <v xml:space="preserve"> </v>
      </c>
      <c r="NV64" s="61" t="str">
        <f>IF(NX64=0," ",VLOOKUP(NX64,PROTOKOL!$A:$F,6))</f>
        <v xml:space="preserve"> </v>
      </c>
      <c r="NW64" s="66"/>
      <c r="NX64" s="66"/>
      <c r="NY64" s="62"/>
      <c r="NZ64" s="63" t="str">
        <f>IF(NX64=0," ",(VLOOKUP(NX64,PROTOKOL!$A$1:$E$28,2))*NY64)</f>
        <v xml:space="preserve"> </v>
      </c>
      <c r="OA64" s="64" t="str">
        <f t="shared" si="55"/>
        <v xml:space="preserve"> </v>
      </c>
      <c r="OB64" s="65" t="str">
        <f>IF(NX64=0," ",VLOOKUP(NX64,PROTOKOL!$A:$E,5,))</f>
        <v xml:space="preserve"> </v>
      </c>
      <c r="OC64" s="82" t="str">
        <f t="shared" si="148"/>
        <v xml:space="preserve"> </v>
      </c>
      <c r="OD64" s="65">
        <f t="shared" si="149"/>
        <v>0</v>
      </c>
      <c r="OE64" s="82" t="str">
        <f t="shared" si="150"/>
        <v xml:space="preserve"> </v>
      </c>
      <c r="OF64" s="117"/>
      <c r="OG64" s="207">
        <v>14</v>
      </c>
      <c r="OH64" s="226"/>
      <c r="OI64" s="61" t="str">
        <f>IF(OK64=0," ",VLOOKUP(OK64,PROTOKOL!$A:$F,6))</f>
        <v xml:space="preserve"> </v>
      </c>
      <c r="OJ64" s="62"/>
      <c r="OK64" s="62"/>
      <c r="OL64" s="62"/>
      <c r="OM64" s="63" t="str">
        <f>IF(OK64=0," ",(VLOOKUP(OK64,PROTOKOL!$A$1:$E$28,2))*OL64)</f>
        <v xml:space="preserve"> </v>
      </c>
      <c r="ON64" s="64" t="str">
        <f t="shared" si="56"/>
        <v xml:space="preserve"> </v>
      </c>
      <c r="OO64" s="65" t="str">
        <f>IF(OK64=0," ",VLOOKUP(OK64,PROTOKOL!$A:$E,5,))</f>
        <v xml:space="preserve"> </v>
      </c>
      <c r="OP64" s="65" t="s">
        <v>164</v>
      </c>
      <c r="OQ64" s="82" t="str">
        <f t="shared" si="152"/>
        <v xml:space="preserve"> </v>
      </c>
      <c r="OR64" s="61" t="str">
        <f>IF(OT64=0," ",VLOOKUP(OT64,PROTOKOL!$A:$F,6))</f>
        <v xml:space="preserve"> </v>
      </c>
      <c r="OS64" s="66"/>
      <c r="OT64" s="66"/>
      <c r="OU64" s="62"/>
      <c r="OV64" s="63" t="str">
        <f>IF(OT64=0," ",(VLOOKUP(OT64,PROTOKOL!$A$1:$E$28,2))*OU64)</f>
        <v xml:space="preserve"> </v>
      </c>
      <c r="OW64" s="64" t="str">
        <f t="shared" si="57"/>
        <v xml:space="preserve"> </v>
      </c>
      <c r="OX64" s="65" t="str">
        <f>IF(OT64=0," ",VLOOKUP(OT64,PROTOKOL!$A:$E,5,))</f>
        <v xml:space="preserve"> </v>
      </c>
      <c r="OY64" s="82" t="str">
        <f t="shared" si="153"/>
        <v xml:space="preserve"> </v>
      </c>
      <c r="OZ64" s="65">
        <f t="shared" si="154"/>
        <v>0</v>
      </c>
      <c r="PA64" s="82" t="str">
        <f t="shared" si="155"/>
        <v xml:space="preserve"> </v>
      </c>
      <c r="PB64" s="117"/>
      <c r="PC64" s="207">
        <v>14</v>
      </c>
      <c r="PD64" s="226"/>
      <c r="PE64" s="61" t="str">
        <f>IF(PG64=0," ",VLOOKUP(PG64,PROTOKOL!$A:$F,6))</f>
        <v xml:space="preserve"> </v>
      </c>
      <c r="PF64" s="62"/>
      <c r="PG64" s="62"/>
      <c r="PH64" s="62"/>
      <c r="PI64" s="63" t="str">
        <f>IF(PG64=0," ",(VLOOKUP(PG64,PROTOKOL!$A$1:$E$28,2))*PH64)</f>
        <v xml:space="preserve"> </v>
      </c>
      <c r="PJ64" s="64" t="str">
        <f t="shared" si="58"/>
        <v xml:space="preserve"> </v>
      </c>
      <c r="PK64" s="65" t="str">
        <f>IF(PG64=0," ",VLOOKUP(PG64,PROTOKOL!$A:$E,5,))</f>
        <v xml:space="preserve"> </v>
      </c>
      <c r="PL64" s="65" t="s">
        <v>164</v>
      </c>
      <c r="PM64" s="82" t="str">
        <f t="shared" si="157"/>
        <v xml:space="preserve"> </v>
      </c>
      <c r="PN64" s="61" t="str">
        <f>IF(PP64=0," ",VLOOKUP(PP64,PROTOKOL!$A:$F,6))</f>
        <v xml:space="preserve"> </v>
      </c>
      <c r="PO64" s="66"/>
      <c r="PP64" s="66"/>
      <c r="PQ64" s="62"/>
      <c r="PR64" s="63" t="str">
        <f>IF(PP64=0," ",(VLOOKUP(PP64,PROTOKOL!$A$1:$E$28,2))*PQ64)</f>
        <v xml:space="preserve"> </v>
      </c>
      <c r="PS64" s="64" t="str">
        <f t="shared" si="59"/>
        <v xml:space="preserve"> </v>
      </c>
      <c r="PT64" s="65" t="str">
        <f>IF(PP64=0," ",VLOOKUP(PP64,PROTOKOL!$A:$E,5,))</f>
        <v xml:space="preserve"> </v>
      </c>
      <c r="PU64" s="82" t="str">
        <f t="shared" si="158"/>
        <v xml:space="preserve"> </v>
      </c>
      <c r="PV64" s="65">
        <f t="shared" si="159"/>
        <v>0</v>
      </c>
      <c r="PW64" s="82" t="str">
        <f t="shared" si="160"/>
        <v xml:space="preserve"> </v>
      </c>
      <c r="PX64" s="117"/>
      <c r="PY64" s="207">
        <v>14</v>
      </c>
      <c r="PZ64" s="226"/>
      <c r="QA64" s="61" t="str">
        <f>IF(QC64=0," ",VLOOKUP(QC64,PROTOKOL!$A:$F,6))</f>
        <v xml:space="preserve"> </v>
      </c>
      <c r="QB64" s="62"/>
      <c r="QC64" s="62"/>
      <c r="QD64" s="62"/>
      <c r="QE64" s="63" t="str">
        <f>IF(QC64=0," ",(VLOOKUP(QC64,PROTOKOL!$A$1:$E$28,2))*QD64)</f>
        <v xml:space="preserve"> </v>
      </c>
      <c r="QF64" s="64" t="str">
        <f t="shared" si="60"/>
        <v xml:space="preserve"> </v>
      </c>
      <c r="QG64" s="65" t="str">
        <f>IF(QC64=0," ",VLOOKUP(QC64,PROTOKOL!$A:$E,5,))</f>
        <v xml:space="preserve"> </v>
      </c>
      <c r="QH64" s="65" t="s">
        <v>164</v>
      </c>
      <c r="QI64" s="82" t="str">
        <f t="shared" si="162"/>
        <v xml:space="preserve"> </v>
      </c>
      <c r="QJ64" s="61" t="str">
        <f>IF(QL64=0," ",VLOOKUP(QL64,PROTOKOL!$A:$F,6))</f>
        <v xml:space="preserve"> </v>
      </c>
      <c r="QK64" s="66"/>
      <c r="QL64" s="66"/>
      <c r="QM64" s="62"/>
      <c r="QN64" s="63" t="str">
        <f>IF(QL64=0," ",(VLOOKUP(QL64,PROTOKOL!$A$1:$E$28,2))*QM64)</f>
        <v xml:space="preserve"> </v>
      </c>
      <c r="QO64" s="64" t="str">
        <f t="shared" si="61"/>
        <v xml:space="preserve"> </v>
      </c>
      <c r="QP64" s="65" t="str">
        <f>IF(QL64=0," ",VLOOKUP(QL64,PROTOKOL!$A:$E,5,))</f>
        <v xml:space="preserve"> </v>
      </c>
      <c r="QQ64" s="82" t="str">
        <f t="shared" si="163"/>
        <v xml:space="preserve"> </v>
      </c>
      <c r="QR64" s="65">
        <f t="shared" si="164"/>
        <v>0</v>
      </c>
      <c r="QS64" s="82" t="str">
        <f t="shared" si="165"/>
        <v xml:space="preserve"> </v>
      </c>
      <c r="QT64" s="117"/>
      <c r="QU64" s="207">
        <v>14</v>
      </c>
      <c r="QV64" s="226"/>
      <c r="QW64" s="61" t="str">
        <f>IF(QY64=0," ",VLOOKUP(QY64,PROTOKOL!$A:$F,6))</f>
        <v xml:space="preserve"> </v>
      </c>
      <c r="QX64" s="62"/>
      <c r="QY64" s="62"/>
      <c r="QZ64" s="62"/>
      <c r="RA64" s="63" t="str">
        <f>IF(QY64=0," ",(VLOOKUP(QY64,PROTOKOL!$A$1:$E$28,2))*QZ64)</f>
        <v xml:space="preserve"> </v>
      </c>
      <c r="RB64" s="64" t="str">
        <f t="shared" si="62"/>
        <v xml:space="preserve"> </v>
      </c>
      <c r="RC64" s="65" t="str">
        <f>IF(QY64=0," ",VLOOKUP(QY64,PROTOKOL!$A:$E,5,))</f>
        <v xml:space="preserve"> </v>
      </c>
      <c r="RD64" s="65" t="s">
        <v>164</v>
      </c>
      <c r="RE64" s="82" t="str">
        <f t="shared" si="167"/>
        <v xml:space="preserve"> </v>
      </c>
      <c r="RF64" s="61" t="str">
        <f>IF(RH64=0," ",VLOOKUP(RH64,PROTOKOL!$A:$F,6))</f>
        <v xml:space="preserve"> </v>
      </c>
      <c r="RG64" s="66"/>
      <c r="RH64" s="66"/>
      <c r="RI64" s="62"/>
      <c r="RJ64" s="63" t="str">
        <f>IF(RH64=0," ",(VLOOKUP(RH64,PROTOKOL!$A$1:$E$28,2))*RI64)</f>
        <v xml:space="preserve"> </v>
      </c>
      <c r="RK64" s="64" t="str">
        <f t="shared" si="63"/>
        <v xml:space="preserve"> </v>
      </c>
      <c r="RL64" s="65" t="str">
        <f>IF(RH64=0," ",VLOOKUP(RH64,PROTOKOL!$A:$E,5,))</f>
        <v xml:space="preserve"> </v>
      </c>
      <c r="RM64" s="82" t="str">
        <f t="shared" si="168"/>
        <v xml:space="preserve"> </v>
      </c>
      <c r="RN64" s="65">
        <f t="shared" si="169"/>
        <v>0</v>
      </c>
      <c r="RO64" s="82" t="str">
        <f t="shared" si="170"/>
        <v xml:space="preserve"> </v>
      </c>
      <c r="RP64" s="117"/>
    </row>
    <row r="65" spans="1:484" ht="14.4" thickBot="1">
      <c r="A65" s="207">
        <v>15</v>
      </c>
      <c r="B65" s="225">
        <v>15</v>
      </c>
      <c r="C65" s="61" t="str">
        <f>IF(E65=0," ",VLOOKUP(E65,PROTOKOL!$A:$F,6))</f>
        <v xml:space="preserve"> </v>
      </c>
      <c r="D65" s="62"/>
      <c r="E65" s="62"/>
      <c r="F65" s="62"/>
      <c r="G65" s="63" t="str">
        <f>IF(E65=0," ",(VLOOKUP(E65,PROTOKOL!$A$1:$E$28,2))*F65)</f>
        <v xml:space="preserve"> </v>
      </c>
      <c r="H65" s="64" t="str">
        <f t="shared" si="20"/>
        <v xml:space="preserve"> </v>
      </c>
      <c r="I65" s="65" t="str">
        <f>IF(E65=0," ",VLOOKUP(E65,PROTOKOL!$A:$E,5,))</f>
        <v xml:space="preserve"> </v>
      </c>
      <c r="J65" s="65"/>
      <c r="K65" s="82" t="str">
        <f t="shared" si="64"/>
        <v xml:space="preserve"> </v>
      </c>
      <c r="L65" s="61" t="str">
        <f>IF(N65=0," ",VLOOKUP(N65,PROTOKOL!$A:$F,6))</f>
        <v xml:space="preserve"> </v>
      </c>
      <c r="M65" s="66"/>
      <c r="N65" s="66"/>
      <c r="O65" s="62"/>
      <c r="P65" s="63" t="str">
        <f>IF(N65=0," ",(VLOOKUP(N65,PROTOKOL!$A$1:$E$28,2))*O65)</f>
        <v xml:space="preserve"> </v>
      </c>
      <c r="Q65" s="64" t="str">
        <f t="shared" si="21"/>
        <v xml:space="preserve"> </v>
      </c>
      <c r="R65" s="65" t="str">
        <f>IF(N65=0," ",VLOOKUP(N65,PROTOKOL!$A:$E,5,))</f>
        <v xml:space="preserve"> </v>
      </c>
      <c r="S65" s="82" t="str">
        <f t="shared" si="65"/>
        <v xml:space="preserve"> </v>
      </c>
      <c r="T65" s="65">
        <f t="shared" si="66"/>
        <v>0</v>
      </c>
      <c r="U65" s="82" t="str">
        <f t="shared" si="67"/>
        <v xml:space="preserve"> </v>
      </c>
      <c r="V65" s="117"/>
      <c r="W65" s="207">
        <v>15</v>
      </c>
      <c r="X65" s="225">
        <v>15</v>
      </c>
      <c r="Y65" s="61" t="str">
        <f>IF(AA65=0," ",VLOOKUP(AA65,PROTOKOL!$A:$F,6))</f>
        <v xml:space="preserve"> </v>
      </c>
      <c r="Z65" s="62"/>
      <c r="AA65" s="62"/>
      <c r="AB65" s="62"/>
      <c r="AC65" s="63" t="str">
        <f>IF(AA65=0," ",(VLOOKUP(AA65,PROTOKOL!$A$1:$E$28,2))*AB65)</f>
        <v xml:space="preserve"> </v>
      </c>
      <c r="AD65" s="64" t="str">
        <f t="shared" si="22"/>
        <v xml:space="preserve"> </v>
      </c>
      <c r="AE65" s="65" t="str">
        <f>IF(AA65=0," ",VLOOKUP(AA65,PROTOKOL!$A:$E,5,))</f>
        <v xml:space="preserve"> </v>
      </c>
      <c r="AF65" s="65"/>
      <c r="AG65" s="82" t="str">
        <f t="shared" si="68"/>
        <v xml:space="preserve"> </v>
      </c>
      <c r="AH65" s="61" t="str">
        <f>IF(AJ65=0," ",VLOOKUP(AJ65,PROTOKOL!$A:$F,6))</f>
        <v xml:space="preserve"> </v>
      </c>
      <c r="AI65" s="66"/>
      <c r="AJ65" s="66"/>
      <c r="AK65" s="62"/>
      <c r="AL65" s="63" t="str">
        <f>IF(AJ65=0," ",(VLOOKUP(AJ65,PROTOKOL!$A$1:$E$28,2))*AK65)</f>
        <v xml:space="preserve"> </v>
      </c>
      <c r="AM65" s="64" t="str">
        <f t="shared" si="23"/>
        <v xml:space="preserve"> </v>
      </c>
      <c r="AN65" s="65" t="str">
        <f>IF(AJ65=0," ",VLOOKUP(AJ65,PROTOKOL!$A:$E,5,))</f>
        <v xml:space="preserve"> </v>
      </c>
      <c r="AO65" s="82" t="str">
        <f t="shared" si="69"/>
        <v xml:space="preserve"> </v>
      </c>
      <c r="AP65" s="65">
        <f t="shared" si="70"/>
        <v>0</v>
      </c>
      <c r="AQ65" s="82" t="str">
        <f t="shared" si="71"/>
        <v xml:space="preserve"> </v>
      </c>
      <c r="AR65" s="117"/>
      <c r="AS65" s="207">
        <v>15</v>
      </c>
      <c r="AT65" s="225">
        <v>15</v>
      </c>
      <c r="AU65" s="61" t="str">
        <f>IF(AW65=0," ",VLOOKUP(AW65,PROTOKOL!$A:$F,6))</f>
        <v xml:space="preserve"> </v>
      </c>
      <c r="AV65" s="62"/>
      <c r="AW65" s="62"/>
      <c r="AX65" s="62"/>
      <c r="AY65" s="63" t="str">
        <f>IF(AW65=0," ",(VLOOKUP(AW65,PROTOKOL!$A$1:$E$28,2))*AX65)</f>
        <v xml:space="preserve"> </v>
      </c>
      <c r="AZ65" s="64" t="str">
        <f t="shared" si="24"/>
        <v xml:space="preserve"> </v>
      </c>
      <c r="BA65" s="65" t="str">
        <f>IF(AW65=0," ",VLOOKUP(AW65,PROTOKOL!$A:$E,5,))</f>
        <v xml:space="preserve"> </v>
      </c>
      <c r="BB65" s="65"/>
      <c r="BC65" s="82" t="str">
        <f t="shared" si="72"/>
        <v xml:space="preserve"> </v>
      </c>
      <c r="BD65" s="61" t="str">
        <f>IF(BF65=0," ",VLOOKUP(BF65,PROTOKOL!$A:$F,6))</f>
        <v xml:space="preserve"> </v>
      </c>
      <c r="BE65" s="66"/>
      <c r="BF65" s="66"/>
      <c r="BG65" s="62"/>
      <c r="BH65" s="63" t="str">
        <f>IF(BF65=0," ",(VLOOKUP(BF65,PROTOKOL!$A$1:$E$28,2))*BG65)</f>
        <v xml:space="preserve"> </v>
      </c>
      <c r="BI65" s="64" t="str">
        <f t="shared" si="25"/>
        <v xml:space="preserve"> </v>
      </c>
      <c r="BJ65" s="65" t="str">
        <f>IF(BF65=0," ",VLOOKUP(BF65,PROTOKOL!$A:$E,5,))</f>
        <v xml:space="preserve"> </v>
      </c>
      <c r="BK65" s="82" t="str">
        <f t="shared" si="73"/>
        <v xml:space="preserve"> </v>
      </c>
      <c r="BL65" s="65">
        <f t="shared" si="74"/>
        <v>0</v>
      </c>
      <c r="BM65" s="82" t="str">
        <f t="shared" si="75"/>
        <v xml:space="preserve"> </v>
      </c>
      <c r="BN65" s="117"/>
      <c r="BO65" s="207">
        <v>15</v>
      </c>
      <c r="BP65" s="225">
        <v>15</v>
      </c>
      <c r="BQ65" s="61" t="str">
        <f>IF(BS65=0," ",VLOOKUP(BS65,PROTOKOL!$A:$F,6))</f>
        <v xml:space="preserve"> </v>
      </c>
      <c r="BR65" s="62"/>
      <c r="BS65" s="62"/>
      <c r="BT65" s="62"/>
      <c r="BU65" s="63" t="str">
        <f>IF(BS65=0," ",(VLOOKUP(BS65,PROTOKOL!$A$1:$E$28,2))*BT65)</f>
        <v xml:space="preserve"> </v>
      </c>
      <c r="BV65" s="64" t="str">
        <f t="shared" si="26"/>
        <v xml:space="preserve"> </v>
      </c>
      <c r="BW65" s="65" t="str">
        <f>IF(BS65=0," ",VLOOKUP(BS65,PROTOKOL!$A:$E,5,))</f>
        <v xml:space="preserve"> </v>
      </c>
      <c r="BX65" s="65"/>
      <c r="BY65" s="82" t="str">
        <f t="shared" si="77"/>
        <v xml:space="preserve"> </v>
      </c>
      <c r="BZ65" s="61" t="str">
        <f>IF(CB65=0," ",VLOOKUP(CB65,PROTOKOL!$A:$F,6))</f>
        <v xml:space="preserve"> </v>
      </c>
      <c r="CA65" s="66"/>
      <c r="CB65" s="66"/>
      <c r="CC65" s="62"/>
      <c r="CD65" s="63" t="str">
        <f>IF(CB65=0," ",(VLOOKUP(CB65,PROTOKOL!$A$1:$E$28,2))*CC65)</f>
        <v xml:space="preserve"> </v>
      </c>
      <c r="CE65" s="64" t="str">
        <f t="shared" si="27"/>
        <v xml:space="preserve"> </v>
      </c>
      <c r="CF65" s="65" t="str">
        <f>IF(CB65=0," ",VLOOKUP(CB65,PROTOKOL!$A:$E,5,))</f>
        <v xml:space="preserve"> </v>
      </c>
      <c r="CG65" s="82" t="str">
        <f t="shared" si="78"/>
        <v xml:space="preserve"> </v>
      </c>
      <c r="CH65" s="65">
        <f t="shared" si="79"/>
        <v>0</v>
      </c>
      <c r="CI65" s="82" t="str">
        <f t="shared" si="80"/>
        <v xml:space="preserve"> </v>
      </c>
      <c r="CJ65" s="117"/>
      <c r="CK65" s="207">
        <v>15</v>
      </c>
      <c r="CL65" s="225">
        <v>15</v>
      </c>
      <c r="CM65" s="61" t="str">
        <f>IF(CO65=0," ",VLOOKUP(CO65,PROTOKOL!$A:$F,6))</f>
        <v xml:space="preserve"> </v>
      </c>
      <c r="CN65" s="62"/>
      <c r="CO65" s="62"/>
      <c r="CP65" s="62"/>
      <c r="CQ65" s="63" t="str">
        <f>IF(CO65=0," ",(VLOOKUP(CO65,PROTOKOL!$A$1:$E$28,2))*CP65)</f>
        <v xml:space="preserve"> </v>
      </c>
      <c r="CR65" s="64" t="str">
        <f t="shared" si="28"/>
        <v xml:space="preserve"> </v>
      </c>
      <c r="CS65" s="65" t="str">
        <f>IF(CO65=0," ",VLOOKUP(CO65,PROTOKOL!$A:$E,5,))</f>
        <v xml:space="preserve"> </v>
      </c>
      <c r="CT65" s="65"/>
      <c r="CU65" s="82" t="str">
        <f t="shared" si="82"/>
        <v xml:space="preserve"> </v>
      </c>
      <c r="CV65" s="61" t="str">
        <f>IF(CX65=0," ",VLOOKUP(CX65,PROTOKOL!$A:$F,6))</f>
        <v xml:space="preserve"> </v>
      </c>
      <c r="CW65" s="66"/>
      <c r="CX65" s="66"/>
      <c r="CY65" s="62"/>
      <c r="CZ65" s="63" t="str">
        <f>IF(CX65=0," ",(VLOOKUP(CX65,PROTOKOL!$A$1:$E$28,2))*CY65)</f>
        <v xml:space="preserve"> </v>
      </c>
      <c r="DA65" s="64" t="str">
        <f t="shared" si="29"/>
        <v xml:space="preserve"> </v>
      </c>
      <c r="DB65" s="65" t="str">
        <f>IF(CX65=0," ",VLOOKUP(CX65,PROTOKOL!$A:$E,5,))</f>
        <v xml:space="preserve"> </v>
      </c>
      <c r="DC65" s="82" t="str">
        <f t="shared" si="83"/>
        <v xml:space="preserve"> </v>
      </c>
      <c r="DD65" s="65">
        <f t="shared" si="84"/>
        <v>0</v>
      </c>
      <c r="DE65" s="82" t="str">
        <f t="shared" si="85"/>
        <v xml:space="preserve"> </v>
      </c>
      <c r="DF65" s="117"/>
      <c r="DG65" s="207">
        <v>15</v>
      </c>
      <c r="DH65" s="225">
        <v>15</v>
      </c>
      <c r="DI65" s="61" t="str">
        <f>IF(DK65=0," ",VLOOKUP(DK65,PROTOKOL!$A:$F,6))</f>
        <v xml:space="preserve"> </v>
      </c>
      <c r="DJ65" s="62"/>
      <c r="DK65" s="62"/>
      <c r="DL65" s="62"/>
      <c r="DM65" s="63" t="str">
        <f>IF(DK65=0," ",(VLOOKUP(DK65,PROTOKOL!$A$1:$E$28,2))*DL65)</f>
        <v xml:space="preserve"> </v>
      </c>
      <c r="DN65" s="64" t="str">
        <f t="shared" si="30"/>
        <v xml:space="preserve"> </v>
      </c>
      <c r="DO65" s="65" t="str">
        <f>IF(DK65=0," ",VLOOKUP(DK65,PROTOKOL!$A:$E,5,))</f>
        <v xml:space="preserve"> </v>
      </c>
      <c r="DP65" s="65"/>
      <c r="DQ65" s="82" t="str">
        <f t="shared" si="87"/>
        <v xml:space="preserve"> </v>
      </c>
      <c r="DR65" s="61" t="str">
        <f>IF(DT65=0," ",VLOOKUP(DT65,PROTOKOL!$A:$F,6))</f>
        <v xml:space="preserve"> </v>
      </c>
      <c r="DS65" s="66"/>
      <c r="DT65" s="66"/>
      <c r="DU65" s="62"/>
      <c r="DV65" s="63" t="str">
        <f>IF(DT65=0," ",(VLOOKUP(DT65,PROTOKOL!$A$1:$E$28,2))*DU65)</f>
        <v xml:space="preserve"> </v>
      </c>
      <c r="DW65" s="64" t="str">
        <f t="shared" si="31"/>
        <v xml:space="preserve"> </v>
      </c>
      <c r="DX65" s="65" t="str">
        <f>IF(DT65=0," ",VLOOKUP(DT65,PROTOKOL!$A:$E,5,))</f>
        <v xml:space="preserve"> </v>
      </c>
      <c r="DY65" s="82" t="str">
        <f t="shared" si="88"/>
        <v xml:space="preserve"> </v>
      </c>
      <c r="DZ65" s="65">
        <f t="shared" si="89"/>
        <v>0</v>
      </c>
      <c r="EA65" s="82" t="str">
        <f t="shared" si="90"/>
        <v xml:space="preserve"> </v>
      </c>
      <c r="EB65" s="117"/>
      <c r="EC65" s="207">
        <v>15</v>
      </c>
      <c r="ED65" s="225">
        <v>15</v>
      </c>
      <c r="EE65" s="61" t="str">
        <f>IF(EG65=0," ",VLOOKUP(EG65,PROTOKOL!$A:$F,6))</f>
        <v xml:space="preserve"> </v>
      </c>
      <c r="EF65" s="62"/>
      <c r="EG65" s="62"/>
      <c r="EH65" s="62"/>
      <c r="EI65" s="63" t="str">
        <f>IF(EG65=0," ",(VLOOKUP(EG65,PROTOKOL!$A$1:$E$28,2))*EH65)</f>
        <v xml:space="preserve"> </v>
      </c>
      <c r="EJ65" s="64" t="str">
        <f t="shared" si="32"/>
        <v xml:space="preserve"> </v>
      </c>
      <c r="EK65" s="65" t="str">
        <f>IF(EG65=0," ",VLOOKUP(EG65,PROTOKOL!$A:$E,5,))</f>
        <v xml:space="preserve"> </v>
      </c>
      <c r="EL65" s="65"/>
      <c r="EM65" s="82" t="str">
        <f t="shared" si="92"/>
        <v xml:space="preserve"> </v>
      </c>
      <c r="EN65" s="61" t="str">
        <f>IF(EP65=0," ",VLOOKUP(EP65,PROTOKOL!$A:$F,6))</f>
        <v xml:space="preserve"> </v>
      </c>
      <c r="EO65" s="66"/>
      <c r="EP65" s="66"/>
      <c r="EQ65" s="62"/>
      <c r="ER65" s="63" t="str">
        <f>IF(EP65=0," ",(VLOOKUP(EP65,PROTOKOL!$A$1:$E$28,2))*EQ65)</f>
        <v xml:space="preserve"> </v>
      </c>
      <c r="ES65" s="64" t="str">
        <f t="shared" si="33"/>
        <v xml:space="preserve"> </v>
      </c>
      <c r="ET65" s="65" t="str">
        <f>IF(EP65=0," ",VLOOKUP(EP65,PROTOKOL!$A:$E,5,))</f>
        <v xml:space="preserve"> </v>
      </c>
      <c r="EU65" s="82" t="str">
        <f t="shared" si="93"/>
        <v xml:space="preserve"> </v>
      </c>
      <c r="EV65" s="65">
        <f t="shared" si="94"/>
        <v>0</v>
      </c>
      <c r="EW65" s="82" t="str">
        <f t="shared" si="95"/>
        <v xml:space="preserve"> </v>
      </c>
      <c r="EX65" s="117"/>
      <c r="EY65" s="207">
        <v>15</v>
      </c>
      <c r="EZ65" s="225">
        <v>15</v>
      </c>
      <c r="FA65" s="61" t="str">
        <f>IF(FC65=0," ",VLOOKUP(FC65,PROTOKOL!$A:$F,6))</f>
        <v xml:space="preserve"> </v>
      </c>
      <c r="FB65" s="62"/>
      <c r="FC65" s="62"/>
      <c r="FD65" s="62"/>
      <c r="FE65" s="63" t="str">
        <f>IF(FC65=0," ",(VLOOKUP(FC65,PROTOKOL!$A$1:$E$28,2))*FD65)</f>
        <v xml:space="preserve"> </v>
      </c>
      <c r="FF65" s="64" t="str">
        <f t="shared" si="34"/>
        <v xml:space="preserve"> </v>
      </c>
      <c r="FG65" s="65" t="str">
        <f>IF(FC65=0," ",VLOOKUP(FC65,PROTOKOL!$A:$E,5,))</f>
        <v xml:space="preserve"> </v>
      </c>
      <c r="FH65" s="65"/>
      <c r="FI65" s="82" t="str">
        <f t="shared" si="97"/>
        <v xml:space="preserve"> </v>
      </c>
      <c r="FJ65" s="61" t="str">
        <f>IF(FL65=0," ",VLOOKUP(FL65,PROTOKOL!$A:$F,6))</f>
        <v xml:space="preserve"> </v>
      </c>
      <c r="FK65" s="66"/>
      <c r="FL65" s="66"/>
      <c r="FM65" s="62"/>
      <c r="FN65" s="63" t="str">
        <f>IF(FL65=0," ",(VLOOKUP(FL65,PROTOKOL!$A$1:$E$28,2))*FM65)</f>
        <v xml:space="preserve"> </v>
      </c>
      <c r="FO65" s="64" t="str">
        <f t="shared" si="35"/>
        <v xml:space="preserve"> </v>
      </c>
      <c r="FP65" s="65" t="str">
        <f>IF(FL65=0," ",VLOOKUP(FL65,PROTOKOL!$A:$E,5,))</f>
        <v xml:space="preserve"> </v>
      </c>
      <c r="FQ65" s="82" t="str">
        <f t="shared" si="98"/>
        <v xml:space="preserve"> </v>
      </c>
      <c r="FR65" s="65">
        <f t="shared" si="99"/>
        <v>0</v>
      </c>
      <c r="FS65" s="82" t="str">
        <f t="shared" si="100"/>
        <v xml:space="preserve"> </v>
      </c>
      <c r="FT65" s="117"/>
      <c r="FU65" s="207">
        <v>15</v>
      </c>
      <c r="FV65" s="225">
        <v>15</v>
      </c>
      <c r="FW65" s="61" t="str">
        <f>IF(FY65=0," ",VLOOKUP(FY65,PROTOKOL!$A:$F,6))</f>
        <v xml:space="preserve"> </v>
      </c>
      <c r="FX65" s="62"/>
      <c r="FY65" s="62"/>
      <c r="FZ65" s="62"/>
      <c r="GA65" s="63" t="str">
        <f>IF(FY65=0," ",(VLOOKUP(FY65,PROTOKOL!$A$1:$E$28,2))*FZ65)</f>
        <v xml:space="preserve"> </v>
      </c>
      <c r="GB65" s="64" t="str">
        <f t="shared" si="36"/>
        <v xml:space="preserve"> </v>
      </c>
      <c r="GC65" s="65" t="str">
        <f>IF(FY65=0," ",VLOOKUP(FY65,PROTOKOL!$A:$E,5,))</f>
        <v xml:space="preserve"> </v>
      </c>
      <c r="GD65" s="65"/>
      <c r="GE65" s="82" t="str">
        <f t="shared" si="102"/>
        <v xml:space="preserve"> </v>
      </c>
      <c r="GF65" s="61" t="str">
        <f>IF(GH65=0," ",VLOOKUP(GH65,PROTOKOL!$A:$F,6))</f>
        <v xml:space="preserve"> </v>
      </c>
      <c r="GG65" s="66"/>
      <c r="GH65" s="66"/>
      <c r="GI65" s="62"/>
      <c r="GJ65" s="63" t="str">
        <f>IF(GH65=0," ",(VLOOKUP(GH65,PROTOKOL!$A$1:$E$28,2))*GI65)</f>
        <v xml:space="preserve"> </v>
      </c>
      <c r="GK65" s="64" t="str">
        <f t="shared" si="37"/>
        <v xml:space="preserve"> </v>
      </c>
      <c r="GL65" s="65" t="str">
        <f>IF(GH65=0," ",VLOOKUP(GH65,PROTOKOL!$A:$E,5,))</f>
        <v xml:space="preserve"> </v>
      </c>
      <c r="GM65" s="82" t="str">
        <f t="shared" si="103"/>
        <v xml:space="preserve"> </v>
      </c>
      <c r="GN65" s="65">
        <f t="shared" si="104"/>
        <v>0</v>
      </c>
      <c r="GO65" s="82" t="str">
        <f t="shared" si="105"/>
        <v xml:space="preserve"> </v>
      </c>
      <c r="GP65" s="117"/>
      <c r="GQ65" s="207">
        <v>15</v>
      </c>
      <c r="GR65" s="225">
        <v>15</v>
      </c>
      <c r="GS65" s="61" t="str">
        <f>IF(GU65=0," ",VLOOKUP(GU65,PROTOKOL!$A:$F,6))</f>
        <v xml:space="preserve"> </v>
      </c>
      <c r="GT65" s="62"/>
      <c r="GU65" s="62"/>
      <c r="GV65" s="62"/>
      <c r="GW65" s="63" t="str">
        <f>IF(GU65=0," ",(VLOOKUP(GU65,PROTOKOL!$A$1:$E$28,2))*GV65)</f>
        <v xml:space="preserve"> </v>
      </c>
      <c r="GX65" s="64" t="str">
        <f t="shared" si="38"/>
        <v xml:space="preserve"> </v>
      </c>
      <c r="GY65" s="65" t="str">
        <f>IF(GU65=0," ",VLOOKUP(GU65,PROTOKOL!$A:$E,5,))</f>
        <v xml:space="preserve"> </v>
      </c>
      <c r="GZ65" s="65"/>
      <c r="HA65" s="82" t="str">
        <f t="shared" si="107"/>
        <v xml:space="preserve"> </v>
      </c>
      <c r="HB65" s="61" t="str">
        <f>IF(HD65=0," ",VLOOKUP(HD65,PROTOKOL!$A:$F,6))</f>
        <v xml:space="preserve"> </v>
      </c>
      <c r="HC65" s="66"/>
      <c r="HD65" s="66"/>
      <c r="HE65" s="62"/>
      <c r="HF65" s="63" t="str">
        <f>IF(HD65=0," ",(VLOOKUP(HD65,PROTOKOL!$A$1:$E$28,2))*HE65)</f>
        <v xml:space="preserve"> </v>
      </c>
      <c r="HG65" s="64" t="str">
        <f t="shared" si="39"/>
        <v xml:space="preserve"> </v>
      </c>
      <c r="HH65" s="65" t="str">
        <f>IF(HD65=0," ",VLOOKUP(HD65,PROTOKOL!$A:$E,5,))</f>
        <v xml:space="preserve"> </v>
      </c>
      <c r="HI65" s="82" t="str">
        <f t="shared" si="108"/>
        <v xml:space="preserve"> </v>
      </c>
      <c r="HJ65" s="65">
        <f t="shared" si="109"/>
        <v>0</v>
      </c>
      <c r="HK65" s="82" t="str">
        <f t="shared" si="110"/>
        <v xml:space="preserve"> </v>
      </c>
      <c r="HL65" s="117"/>
      <c r="HM65" s="207">
        <v>15</v>
      </c>
      <c r="HN65" s="225">
        <v>15</v>
      </c>
      <c r="HO65" s="61" t="str">
        <f>IF(HQ65=0," ",VLOOKUP(HQ65,PROTOKOL!$A:$F,6))</f>
        <v xml:space="preserve"> </v>
      </c>
      <c r="HP65" s="62"/>
      <c r="HQ65" s="62"/>
      <c r="HR65" s="62"/>
      <c r="HS65" s="63" t="str">
        <f>IF(HQ65=0," ",(VLOOKUP(HQ65,PROTOKOL!$A$1:$E$28,2))*HR65)</f>
        <v xml:space="preserve"> </v>
      </c>
      <c r="HT65" s="64" t="str">
        <f t="shared" si="40"/>
        <v xml:space="preserve"> </v>
      </c>
      <c r="HU65" s="65" t="str">
        <f>IF(HQ65=0," ",VLOOKUP(HQ65,PROTOKOL!$A:$E,5,))</f>
        <v xml:space="preserve"> </v>
      </c>
      <c r="HV65" s="65"/>
      <c r="HW65" s="82" t="str">
        <f t="shared" si="112"/>
        <v xml:space="preserve"> </v>
      </c>
      <c r="HX65" s="61" t="str">
        <f>IF(HZ65=0," ",VLOOKUP(HZ65,PROTOKOL!$A:$F,6))</f>
        <v xml:space="preserve"> </v>
      </c>
      <c r="HY65" s="66"/>
      <c r="HZ65" s="66"/>
      <c r="IA65" s="62"/>
      <c r="IB65" s="63" t="str">
        <f>IF(HZ65=0," ",(VLOOKUP(HZ65,PROTOKOL!$A$1:$E$28,2))*IA65)</f>
        <v xml:space="preserve"> </v>
      </c>
      <c r="IC65" s="64" t="str">
        <f t="shared" si="41"/>
        <v xml:space="preserve"> </v>
      </c>
      <c r="ID65" s="65" t="str">
        <f>IF(HZ65=0," ",VLOOKUP(HZ65,PROTOKOL!$A:$E,5,))</f>
        <v xml:space="preserve"> </v>
      </c>
      <c r="IE65" s="82" t="str">
        <f t="shared" si="113"/>
        <v xml:space="preserve"> </v>
      </c>
      <c r="IF65" s="65">
        <f t="shared" si="114"/>
        <v>0</v>
      </c>
      <c r="IG65" s="82" t="str">
        <f t="shared" si="115"/>
        <v xml:space="preserve"> </v>
      </c>
      <c r="IH65" s="117"/>
      <c r="II65" s="207">
        <v>15</v>
      </c>
      <c r="IJ65" s="225">
        <v>15</v>
      </c>
      <c r="IK65" s="61" t="str">
        <f>IF(IM65=0," ",VLOOKUP(IM65,PROTOKOL!$A:$F,6))</f>
        <v xml:space="preserve"> </v>
      </c>
      <c r="IL65" s="62"/>
      <c r="IM65" s="62"/>
      <c r="IN65" s="62"/>
      <c r="IO65" s="63" t="str">
        <f>IF(IM65=0," ",(VLOOKUP(IM65,PROTOKOL!$A$1:$E$28,2))*IN65)</f>
        <v xml:space="preserve"> </v>
      </c>
      <c r="IP65" s="64" t="str">
        <f t="shared" si="42"/>
        <v xml:space="preserve"> </v>
      </c>
      <c r="IQ65" s="65" t="str">
        <f>IF(IM65=0," ",VLOOKUP(IM65,PROTOKOL!$A:$E,5,))</f>
        <v xml:space="preserve"> </v>
      </c>
      <c r="IR65" s="65"/>
      <c r="IS65" s="82" t="str">
        <f t="shared" si="117"/>
        <v xml:space="preserve"> </v>
      </c>
      <c r="IT65" s="61" t="str">
        <f>IF(IV65=0," ",VLOOKUP(IV65,PROTOKOL!$A:$F,6))</f>
        <v xml:space="preserve"> </v>
      </c>
      <c r="IU65" s="66"/>
      <c r="IV65" s="66"/>
      <c r="IW65" s="62"/>
      <c r="IX65" s="63" t="str">
        <f>IF(IV65=0," ",(VLOOKUP(IV65,PROTOKOL!$A$1:$E$28,2))*IW65)</f>
        <v xml:space="preserve"> </v>
      </c>
      <c r="IY65" s="64" t="str">
        <f t="shared" si="43"/>
        <v xml:space="preserve"> </v>
      </c>
      <c r="IZ65" s="65" t="str">
        <f>IF(IV65=0," ",VLOOKUP(IV65,PROTOKOL!$A:$E,5,))</f>
        <v xml:space="preserve"> </v>
      </c>
      <c r="JA65" s="82" t="str">
        <f t="shared" si="118"/>
        <v xml:space="preserve"> </v>
      </c>
      <c r="JB65" s="65">
        <f t="shared" si="119"/>
        <v>0</v>
      </c>
      <c r="JC65" s="82" t="str">
        <f t="shared" si="120"/>
        <v xml:space="preserve"> </v>
      </c>
      <c r="JD65" s="117"/>
      <c r="JE65" s="207">
        <v>15</v>
      </c>
      <c r="JF65" s="225">
        <v>15</v>
      </c>
      <c r="JG65" s="61" t="str">
        <f>IF(JI65=0," ",VLOOKUP(JI65,PROTOKOL!$A:$F,6))</f>
        <v xml:space="preserve"> </v>
      </c>
      <c r="JH65" s="62"/>
      <c r="JI65" s="62"/>
      <c r="JJ65" s="62"/>
      <c r="JK65" s="63" t="str">
        <f>IF(JI65=0," ",(VLOOKUP(JI65,PROTOKOL!$A$1:$E$28,2))*JJ65)</f>
        <v xml:space="preserve"> </v>
      </c>
      <c r="JL65" s="64" t="str">
        <f t="shared" si="44"/>
        <v xml:space="preserve"> </v>
      </c>
      <c r="JM65" s="65" t="str">
        <f>IF(JI65=0," ",VLOOKUP(JI65,PROTOKOL!$A:$E,5,))</f>
        <v xml:space="preserve"> </v>
      </c>
      <c r="JN65" s="65"/>
      <c r="JO65" s="82" t="str">
        <f t="shared" si="122"/>
        <v xml:space="preserve"> </v>
      </c>
      <c r="JP65" s="61" t="str">
        <f>IF(JR65=0," ",VLOOKUP(JR65,PROTOKOL!$A:$F,6))</f>
        <v xml:space="preserve"> </v>
      </c>
      <c r="JQ65" s="66"/>
      <c r="JR65" s="66"/>
      <c r="JS65" s="62"/>
      <c r="JT65" s="63" t="str">
        <f>IF(JR65=0," ",(VLOOKUP(JR65,PROTOKOL!$A$1:$E$28,2))*JS65)</f>
        <v xml:space="preserve"> </v>
      </c>
      <c r="JU65" s="64" t="str">
        <f t="shared" si="45"/>
        <v xml:space="preserve"> </v>
      </c>
      <c r="JV65" s="65" t="str">
        <f>IF(JR65=0," ",VLOOKUP(JR65,PROTOKOL!$A:$E,5,))</f>
        <v xml:space="preserve"> </v>
      </c>
      <c r="JW65" s="82" t="str">
        <f t="shared" si="123"/>
        <v xml:space="preserve"> </v>
      </c>
      <c r="JX65" s="65">
        <f t="shared" si="124"/>
        <v>0</v>
      </c>
      <c r="JY65" s="82" t="str">
        <f t="shared" si="125"/>
        <v xml:space="preserve"> </v>
      </c>
      <c r="JZ65" s="117"/>
      <c r="KA65" s="207">
        <v>15</v>
      </c>
      <c r="KB65" s="225">
        <v>15</v>
      </c>
      <c r="KC65" s="61" t="str">
        <f>IF(KE65=0," ",VLOOKUP(KE65,PROTOKOL!$A:$F,6))</f>
        <v xml:space="preserve"> </v>
      </c>
      <c r="KD65" s="62"/>
      <c r="KE65" s="62"/>
      <c r="KF65" s="62"/>
      <c r="KG65" s="63" t="str">
        <f>IF(KE65=0," ",(VLOOKUP(KE65,PROTOKOL!$A$1:$E$28,2))*KF65)</f>
        <v xml:space="preserve"> </v>
      </c>
      <c r="KH65" s="64" t="str">
        <f t="shared" si="46"/>
        <v xml:space="preserve"> </v>
      </c>
      <c r="KI65" s="65" t="str">
        <f>IF(KE65=0," ",VLOOKUP(KE65,PROTOKOL!$A:$E,5,))</f>
        <v xml:space="preserve"> </v>
      </c>
      <c r="KJ65" s="65"/>
      <c r="KK65" s="82" t="str">
        <f t="shared" si="127"/>
        <v xml:space="preserve"> </v>
      </c>
      <c r="KL65" s="61" t="str">
        <f>IF(KN65=0," ",VLOOKUP(KN65,PROTOKOL!$A:$F,6))</f>
        <v xml:space="preserve"> </v>
      </c>
      <c r="KM65" s="66"/>
      <c r="KN65" s="66"/>
      <c r="KO65" s="62"/>
      <c r="KP65" s="63" t="str">
        <f>IF(KN65=0," ",(VLOOKUP(KN65,PROTOKOL!$A$1:$E$28,2))*KO65)</f>
        <v xml:space="preserve"> </v>
      </c>
      <c r="KQ65" s="64" t="str">
        <f t="shared" si="47"/>
        <v xml:space="preserve"> </v>
      </c>
      <c r="KR65" s="65" t="str">
        <f>IF(KN65=0," ",VLOOKUP(KN65,PROTOKOL!$A:$E,5,))</f>
        <v xml:space="preserve"> </v>
      </c>
      <c r="KS65" s="82" t="str">
        <f t="shared" si="128"/>
        <v xml:space="preserve"> </v>
      </c>
      <c r="KT65" s="65">
        <f t="shared" si="129"/>
        <v>0</v>
      </c>
      <c r="KU65" s="82" t="str">
        <f t="shared" si="130"/>
        <v xml:space="preserve"> </v>
      </c>
      <c r="KV65" s="117"/>
      <c r="KW65" s="207">
        <v>15</v>
      </c>
      <c r="KX65" s="225">
        <v>15</v>
      </c>
      <c r="KY65" s="61" t="str">
        <f>IF(LA65=0," ",VLOOKUP(LA65,PROTOKOL!$A:$F,6))</f>
        <v xml:space="preserve"> </v>
      </c>
      <c r="KZ65" s="62"/>
      <c r="LA65" s="62"/>
      <c r="LB65" s="62"/>
      <c r="LC65" s="63" t="str">
        <f>IF(LA65=0," ",(VLOOKUP(LA65,PROTOKOL!$A$1:$E$28,2))*LB65)</f>
        <v xml:space="preserve"> </v>
      </c>
      <c r="LD65" s="64" t="str">
        <f t="shared" si="48"/>
        <v xml:space="preserve"> </v>
      </c>
      <c r="LE65" s="65" t="str">
        <f>IF(LA65=0," ",VLOOKUP(LA65,PROTOKOL!$A:$E,5,))</f>
        <v xml:space="preserve"> </v>
      </c>
      <c r="LF65" s="65"/>
      <c r="LG65" s="82" t="str">
        <f t="shared" si="132"/>
        <v xml:space="preserve"> </v>
      </c>
      <c r="LH65" s="61" t="str">
        <f>IF(LJ65=0," ",VLOOKUP(LJ65,PROTOKOL!$A:$F,6))</f>
        <v xml:space="preserve"> </v>
      </c>
      <c r="LI65" s="66"/>
      <c r="LJ65" s="66"/>
      <c r="LK65" s="62"/>
      <c r="LL65" s="63" t="str">
        <f>IF(LJ65=0," ",(VLOOKUP(LJ65,PROTOKOL!$A$1:$E$28,2))*LK65)</f>
        <v xml:space="preserve"> </v>
      </c>
      <c r="LM65" s="64" t="str">
        <f t="shared" si="49"/>
        <v xml:space="preserve"> </v>
      </c>
      <c r="LN65" s="65" t="str">
        <f>IF(LJ65=0," ",VLOOKUP(LJ65,PROTOKOL!$A:$E,5,))</f>
        <v xml:space="preserve"> </v>
      </c>
      <c r="LO65" s="82" t="str">
        <f t="shared" si="133"/>
        <v xml:space="preserve"> </v>
      </c>
      <c r="LP65" s="65">
        <f t="shared" si="134"/>
        <v>0</v>
      </c>
      <c r="LQ65" s="82" t="str">
        <f t="shared" si="135"/>
        <v xml:space="preserve"> </v>
      </c>
      <c r="LR65" s="117"/>
      <c r="LS65" s="207">
        <v>15</v>
      </c>
      <c r="LT65" s="225">
        <v>15</v>
      </c>
      <c r="LU65" s="61" t="str">
        <f>IF(LW65=0," ",VLOOKUP(LW65,PROTOKOL!$A:$F,6))</f>
        <v xml:space="preserve"> </v>
      </c>
      <c r="LV65" s="62"/>
      <c r="LW65" s="62"/>
      <c r="LX65" s="62"/>
      <c r="LY65" s="63" t="str">
        <f>IF(LW65=0," ",(VLOOKUP(LW65,PROTOKOL!$A$1:$E$28,2))*LX65)</f>
        <v xml:space="preserve"> </v>
      </c>
      <c r="LZ65" s="64" t="str">
        <f t="shared" si="50"/>
        <v xml:space="preserve"> </v>
      </c>
      <c r="MA65" s="65" t="str">
        <f>IF(LW65=0," ",VLOOKUP(LW65,PROTOKOL!$A:$E,5,))</f>
        <v xml:space="preserve"> </v>
      </c>
      <c r="MB65" s="65"/>
      <c r="MC65" s="82" t="str">
        <f t="shared" si="137"/>
        <v xml:space="preserve"> </v>
      </c>
      <c r="MD65" s="61" t="str">
        <f>IF(MF65=0," ",VLOOKUP(MF65,PROTOKOL!$A:$F,6))</f>
        <v xml:space="preserve"> </v>
      </c>
      <c r="ME65" s="66"/>
      <c r="MF65" s="66"/>
      <c r="MG65" s="62"/>
      <c r="MH65" s="63" t="str">
        <f>IF(MF65=0," ",(VLOOKUP(MF65,PROTOKOL!$A$1:$E$28,2))*MG65)</f>
        <v xml:space="preserve"> </v>
      </c>
      <c r="MI65" s="64" t="str">
        <f t="shared" si="51"/>
        <v xml:space="preserve"> </v>
      </c>
      <c r="MJ65" s="65" t="str">
        <f>IF(MF65=0," ",VLOOKUP(MF65,PROTOKOL!$A:$E,5,))</f>
        <v xml:space="preserve"> </v>
      </c>
      <c r="MK65" s="82" t="str">
        <f t="shared" si="138"/>
        <v xml:space="preserve"> </v>
      </c>
      <c r="ML65" s="65">
        <f t="shared" si="139"/>
        <v>0</v>
      </c>
      <c r="MM65" s="82" t="str">
        <f t="shared" si="140"/>
        <v xml:space="preserve"> </v>
      </c>
      <c r="MN65" s="117"/>
      <c r="MO65" s="207">
        <v>15</v>
      </c>
      <c r="MP65" s="225">
        <v>15</v>
      </c>
      <c r="MQ65" s="61" t="str">
        <f>IF(MS65=0," ",VLOOKUP(MS65,PROTOKOL!$A:$F,6))</f>
        <v xml:space="preserve"> </v>
      </c>
      <c r="MR65" s="62"/>
      <c r="MS65" s="62"/>
      <c r="MT65" s="62"/>
      <c r="MU65" s="63" t="str">
        <f>IF(MS65=0," ",(VLOOKUP(MS65,PROTOKOL!$A$1:$E$28,2))*MT65)</f>
        <v xml:space="preserve"> </v>
      </c>
      <c r="MV65" s="64" t="str">
        <f t="shared" si="52"/>
        <v xml:space="preserve"> </v>
      </c>
      <c r="MW65" s="65" t="str">
        <f>IF(MS65=0," ",VLOOKUP(MS65,PROTOKOL!$A:$E,5,))</f>
        <v xml:space="preserve"> </v>
      </c>
      <c r="MX65" s="65"/>
      <c r="MY65" s="82" t="str">
        <f t="shared" si="142"/>
        <v xml:space="preserve"> </v>
      </c>
      <c r="MZ65" s="61" t="str">
        <f>IF(NB65=0," ",VLOOKUP(NB65,PROTOKOL!$A:$F,6))</f>
        <v xml:space="preserve"> </v>
      </c>
      <c r="NA65" s="66"/>
      <c r="NB65" s="66"/>
      <c r="NC65" s="62"/>
      <c r="ND65" s="63" t="str">
        <f>IF(NB65=0," ",(VLOOKUP(NB65,PROTOKOL!$A$1:$E$28,2))*NC65)</f>
        <v xml:space="preserve"> </v>
      </c>
      <c r="NE65" s="64" t="str">
        <f t="shared" si="53"/>
        <v xml:space="preserve"> </v>
      </c>
      <c r="NF65" s="65" t="str">
        <f>IF(NB65=0," ",VLOOKUP(NB65,PROTOKOL!$A:$E,5,))</f>
        <v xml:space="preserve"> </v>
      </c>
      <c r="NG65" s="82" t="str">
        <f t="shared" si="143"/>
        <v xml:space="preserve"> </v>
      </c>
      <c r="NH65" s="65">
        <f t="shared" si="144"/>
        <v>0</v>
      </c>
      <c r="NI65" s="82" t="str">
        <f t="shared" si="145"/>
        <v xml:space="preserve"> </v>
      </c>
      <c r="NJ65" s="117"/>
      <c r="NK65" s="207">
        <v>15</v>
      </c>
      <c r="NL65" s="225">
        <v>15</v>
      </c>
      <c r="NM65" s="61" t="str">
        <f>IF(NO65=0," ",VLOOKUP(NO65,PROTOKOL!$A:$F,6))</f>
        <v xml:space="preserve"> </v>
      </c>
      <c r="NN65" s="62"/>
      <c r="NO65" s="62"/>
      <c r="NP65" s="62"/>
      <c r="NQ65" s="63" t="str">
        <f>IF(NO65=0," ",(VLOOKUP(NO65,PROTOKOL!$A$1:$E$28,2))*NP65)</f>
        <v xml:space="preserve"> </v>
      </c>
      <c r="NR65" s="64" t="str">
        <f t="shared" si="54"/>
        <v xml:space="preserve"> </v>
      </c>
      <c r="NS65" s="65" t="str">
        <f>IF(NO65=0," ",VLOOKUP(NO65,PROTOKOL!$A:$E,5,))</f>
        <v xml:space="preserve"> </v>
      </c>
      <c r="NT65" s="65"/>
      <c r="NU65" s="82" t="str">
        <f t="shared" si="147"/>
        <v xml:space="preserve"> </v>
      </c>
      <c r="NV65" s="61" t="str">
        <f>IF(NX65=0," ",VLOOKUP(NX65,PROTOKOL!$A:$F,6))</f>
        <v xml:space="preserve"> </v>
      </c>
      <c r="NW65" s="66"/>
      <c r="NX65" s="66"/>
      <c r="NY65" s="62"/>
      <c r="NZ65" s="63" t="str">
        <f>IF(NX65=0," ",(VLOOKUP(NX65,PROTOKOL!$A$1:$E$28,2))*NY65)</f>
        <v xml:space="preserve"> </v>
      </c>
      <c r="OA65" s="64" t="str">
        <f t="shared" si="55"/>
        <v xml:space="preserve"> </v>
      </c>
      <c r="OB65" s="65" t="str">
        <f>IF(NX65=0," ",VLOOKUP(NX65,PROTOKOL!$A:$E,5,))</f>
        <v xml:space="preserve"> </v>
      </c>
      <c r="OC65" s="82" t="str">
        <f t="shared" si="148"/>
        <v xml:space="preserve"> </v>
      </c>
      <c r="OD65" s="65">
        <f t="shared" si="149"/>
        <v>0</v>
      </c>
      <c r="OE65" s="82" t="str">
        <f t="shared" si="150"/>
        <v xml:space="preserve"> </v>
      </c>
      <c r="OF65" s="117"/>
      <c r="OG65" s="207">
        <v>15</v>
      </c>
      <c r="OH65" s="225">
        <v>15</v>
      </c>
      <c r="OI65" s="61" t="str">
        <f>IF(OK65=0," ",VLOOKUP(OK65,PROTOKOL!$A:$F,6))</f>
        <v xml:space="preserve"> </v>
      </c>
      <c r="OJ65" s="62"/>
      <c r="OK65" s="62"/>
      <c r="OL65" s="62"/>
      <c r="OM65" s="63" t="str">
        <f>IF(OK65=0," ",(VLOOKUP(OK65,PROTOKOL!$A$1:$E$28,2))*OL65)</f>
        <v xml:space="preserve"> </v>
      </c>
      <c r="ON65" s="64" t="str">
        <f t="shared" si="56"/>
        <v xml:space="preserve"> </v>
      </c>
      <c r="OO65" s="65" t="str">
        <f>IF(OK65=0," ",VLOOKUP(OK65,PROTOKOL!$A:$E,5,))</f>
        <v xml:space="preserve"> </v>
      </c>
      <c r="OP65" s="65"/>
      <c r="OQ65" s="82" t="str">
        <f t="shared" si="152"/>
        <v xml:space="preserve"> </v>
      </c>
      <c r="OR65" s="61" t="str">
        <f>IF(OT65=0," ",VLOOKUP(OT65,PROTOKOL!$A:$F,6))</f>
        <v xml:space="preserve"> </v>
      </c>
      <c r="OS65" s="66"/>
      <c r="OT65" s="66"/>
      <c r="OU65" s="62"/>
      <c r="OV65" s="63" t="str">
        <f>IF(OT65=0," ",(VLOOKUP(OT65,PROTOKOL!$A$1:$E$28,2))*OU65)</f>
        <v xml:space="preserve"> </v>
      </c>
      <c r="OW65" s="64" t="str">
        <f t="shared" si="57"/>
        <v xml:space="preserve"> </v>
      </c>
      <c r="OX65" s="65" t="str">
        <f>IF(OT65=0," ",VLOOKUP(OT65,PROTOKOL!$A:$E,5,))</f>
        <v xml:space="preserve"> </v>
      </c>
      <c r="OY65" s="82" t="str">
        <f t="shared" si="153"/>
        <v xml:space="preserve"> </v>
      </c>
      <c r="OZ65" s="65">
        <f t="shared" si="154"/>
        <v>0</v>
      </c>
      <c r="PA65" s="82" t="str">
        <f t="shared" si="155"/>
        <v xml:space="preserve"> </v>
      </c>
      <c r="PB65" s="117"/>
      <c r="PC65" s="207">
        <v>15</v>
      </c>
      <c r="PD65" s="225">
        <v>15</v>
      </c>
      <c r="PE65" s="61" t="str">
        <f>IF(PG65=0," ",VLOOKUP(PG65,PROTOKOL!$A:$F,6))</f>
        <v xml:space="preserve"> </v>
      </c>
      <c r="PF65" s="62"/>
      <c r="PG65" s="62"/>
      <c r="PH65" s="62"/>
      <c r="PI65" s="63" t="str">
        <f>IF(PG65=0," ",(VLOOKUP(PG65,PROTOKOL!$A$1:$E$28,2))*PH65)</f>
        <v xml:space="preserve"> </v>
      </c>
      <c r="PJ65" s="64" t="str">
        <f t="shared" si="58"/>
        <v xml:space="preserve"> </v>
      </c>
      <c r="PK65" s="65" t="str">
        <f>IF(PG65=0," ",VLOOKUP(PG65,PROTOKOL!$A:$E,5,))</f>
        <v xml:space="preserve"> </v>
      </c>
      <c r="PL65" s="65"/>
      <c r="PM65" s="82" t="str">
        <f t="shared" si="157"/>
        <v xml:space="preserve"> </v>
      </c>
      <c r="PN65" s="61" t="str">
        <f>IF(PP65=0," ",VLOOKUP(PP65,PROTOKOL!$A:$F,6))</f>
        <v xml:space="preserve"> </v>
      </c>
      <c r="PO65" s="66"/>
      <c r="PP65" s="66"/>
      <c r="PQ65" s="62"/>
      <c r="PR65" s="63" t="str">
        <f>IF(PP65=0," ",(VLOOKUP(PP65,PROTOKOL!$A$1:$E$28,2))*PQ65)</f>
        <v xml:space="preserve"> </v>
      </c>
      <c r="PS65" s="64" t="str">
        <f t="shared" si="59"/>
        <v xml:space="preserve"> </v>
      </c>
      <c r="PT65" s="65" t="str">
        <f>IF(PP65=0," ",VLOOKUP(PP65,PROTOKOL!$A:$E,5,))</f>
        <v xml:space="preserve"> </v>
      </c>
      <c r="PU65" s="82" t="str">
        <f t="shared" si="158"/>
        <v xml:space="preserve"> </v>
      </c>
      <c r="PV65" s="65">
        <f t="shared" si="159"/>
        <v>0</v>
      </c>
      <c r="PW65" s="82" t="str">
        <f t="shared" si="160"/>
        <v xml:space="preserve"> </v>
      </c>
      <c r="PX65" s="117"/>
      <c r="PY65" s="207">
        <v>15</v>
      </c>
      <c r="PZ65" s="225">
        <v>15</v>
      </c>
      <c r="QA65" s="61" t="str">
        <f>IF(QC65=0," ",VLOOKUP(QC65,PROTOKOL!$A:$F,6))</f>
        <v xml:space="preserve"> </v>
      </c>
      <c r="QB65" s="62"/>
      <c r="QC65" s="62"/>
      <c r="QD65" s="62"/>
      <c r="QE65" s="63" t="str">
        <f>IF(QC65=0," ",(VLOOKUP(QC65,PROTOKOL!$A$1:$E$28,2))*QD65)</f>
        <v xml:space="preserve"> </v>
      </c>
      <c r="QF65" s="64" t="str">
        <f t="shared" si="60"/>
        <v xml:space="preserve"> </v>
      </c>
      <c r="QG65" s="65" t="str">
        <f>IF(QC65=0," ",VLOOKUP(QC65,PROTOKOL!$A:$E,5,))</f>
        <v xml:space="preserve"> </v>
      </c>
      <c r="QH65" s="65"/>
      <c r="QI65" s="82" t="str">
        <f t="shared" si="162"/>
        <v xml:space="preserve"> </v>
      </c>
      <c r="QJ65" s="61" t="str">
        <f>IF(QL65=0," ",VLOOKUP(QL65,PROTOKOL!$A:$F,6))</f>
        <v xml:space="preserve"> </v>
      </c>
      <c r="QK65" s="66"/>
      <c r="QL65" s="66"/>
      <c r="QM65" s="62"/>
      <c r="QN65" s="63" t="str">
        <f>IF(QL65=0," ",(VLOOKUP(QL65,PROTOKOL!$A$1:$E$28,2))*QM65)</f>
        <v xml:space="preserve"> </v>
      </c>
      <c r="QO65" s="64" t="str">
        <f t="shared" si="61"/>
        <v xml:space="preserve"> </v>
      </c>
      <c r="QP65" s="65" t="str">
        <f>IF(QL65=0," ",VLOOKUP(QL65,PROTOKOL!$A:$E,5,))</f>
        <v xml:space="preserve"> </v>
      </c>
      <c r="QQ65" s="82" t="str">
        <f t="shared" si="163"/>
        <v xml:space="preserve"> </v>
      </c>
      <c r="QR65" s="65">
        <f t="shared" si="164"/>
        <v>0</v>
      </c>
      <c r="QS65" s="82" t="str">
        <f t="shared" si="165"/>
        <v xml:space="preserve"> </v>
      </c>
      <c r="QT65" s="117"/>
      <c r="QU65" s="207">
        <v>15</v>
      </c>
      <c r="QV65" s="225">
        <v>15</v>
      </c>
      <c r="QW65" s="61" t="str">
        <f>IF(QY65=0," ",VLOOKUP(QY65,PROTOKOL!$A:$F,6))</f>
        <v xml:space="preserve"> </v>
      </c>
      <c r="QX65" s="62"/>
      <c r="QY65" s="62"/>
      <c r="QZ65" s="62"/>
      <c r="RA65" s="63" t="str">
        <f>IF(QY65=0," ",(VLOOKUP(QY65,PROTOKOL!$A$1:$E$28,2))*QZ65)</f>
        <v xml:space="preserve"> </v>
      </c>
      <c r="RB65" s="64" t="str">
        <f t="shared" si="62"/>
        <v xml:space="preserve"> </v>
      </c>
      <c r="RC65" s="65" t="str">
        <f>IF(QY65=0," ",VLOOKUP(QY65,PROTOKOL!$A:$E,5,))</f>
        <v xml:space="preserve"> </v>
      </c>
      <c r="RD65" s="65"/>
      <c r="RE65" s="82" t="str">
        <f t="shared" si="167"/>
        <v xml:space="preserve"> </v>
      </c>
      <c r="RF65" s="61" t="str">
        <f>IF(RH65=0," ",VLOOKUP(RH65,PROTOKOL!$A:$F,6))</f>
        <v xml:space="preserve"> </v>
      </c>
      <c r="RG65" s="66"/>
      <c r="RH65" s="66"/>
      <c r="RI65" s="62"/>
      <c r="RJ65" s="63" t="str">
        <f>IF(RH65=0," ",(VLOOKUP(RH65,PROTOKOL!$A$1:$E$28,2))*RI65)</f>
        <v xml:space="preserve"> </v>
      </c>
      <c r="RK65" s="64" t="str">
        <f t="shared" si="63"/>
        <v xml:space="preserve"> </v>
      </c>
      <c r="RL65" s="65" t="str">
        <f>IF(RH65=0," ",VLOOKUP(RH65,PROTOKOL!$A:$E,5,))</f>
        <v xml:space="preserve"> </v>
      </c>
      <c r="RM65" s="82" t="str">
        <f t="shared" si="168"/>
        <v xml:space="preserve"> </v>
      </c>
      <c r="RN65" s="65">
        <f t="shared" si="169"/>
        <v>0</v>
      </c>
      <c r="RO65" s="82" t="str">
        <f t="shared" si="170"/>
        <v xml:space="preserve"> </v>
      </c>
      <c r="RP65" s="117"/>
    </row>
    <row r="66" spans="1:484" ht="15.6" thickBot="1">
      <c r="A66" s="208">
        <v>15</v>
      </c>
      <c r="B66" s="226"/>
      <c r="C66" s="61" t="str">
        <f>IF(E66=0," ",VLOOKUP(E66,PROTOKOL!$A:$F,6))</f>
        <v xml:space="preserve"> </v>
      </c>
      <c r="D66" s="62"/>
      <c r="E66" s="62"/>
      <c r="F66" s="62"/>
      <c r="G66" s="63" t="str">
        <f>IF(E66=0," ",(VLOOKUP(E66,PROTOKOL!$A$1:$E$28,2))*F66)</f>
        <v xml:space="preserve"> </v>
      </c>
      <c r="H66" s="64" t="str">
        <f t="shared" si="20"/>
        <v xml:space="preserve"> </v>
      </c>
      <c r="I66" s="65" t="str">
        <f>IF(E66=0," ",VLOOKUP(E66,PROTOKOL!$A:$E,5,))</f>
        <v xml:space="preserve"> </v>
      </c>
      <c r="J66" s="65"/>
      <c r="K66" s="82" t="str">
        <f t="shared" si="64"/>
        <v xml:space="preserve"> </v>
      </c>
      <c r="L66" s="61" t="str">
        <f>IF(N66=0," ",VLOOKUP(N66,PROTOKOL!$A:$F,6))</f>
        <v xml:space="preserve"> </v>
      </c>
      <c r="M66" s="66"/>
      <c r="N66" s="66"/>
      <c r="O66" s="62"/>
      <c r="P66" s="63" t="str">
        <f>IF(N66=0," ",(VLOOKUP(N66,PROTOKOL!$A$1:$E$28,2))*O66)</f>
        <v xml:space="preserve"> </v>
      </c>
      <c r="Q66" s="64" t="str">
        <f t="shared" si="21"/>
        <v xml:space="preserve"> </v>
      </c>
      <c r="R66" s="65" t="str">
        <f>IF(N66=0," ",VLOOKUP(N66,PROTOKOL!$A:$E,5,))</f>
        <v xml:space="preserve"> </v>
      </c>
      <c r="S66" s="82" t="str">
        <f t="shared" si="65"/>
        <v xml:space="preserve"> </v>
      </c>
      <c r="T66" s="65">
        <f t="shared" si="66"/>
        <v>0</v>
      </c>
      <c r="U66" s="82" t="str">
        <f t="shared" si="67"/>
        <v xml:space="preserve"> </v>
      </c>
      <c r="V66" s="185" t="str">
        <f>IF(F65+F66+F67=7.5,"ü","û")</f>
        <v>û</v>
      </c>
      <c r="W66" s="207">
        <v>15</v>
      </c>
      <c r="X66" s="226"/>
      <c r="Y66" s="61" t="str">
        <f>IF(AA66=0," ",VLOOKUP(AA66,PROTOKOL!$A:$F,6))</f>
        <v xml:space="preserve"> </v>
      </c>
      <c r="Z66" s="62"/>
      <c r="AA66" s="62"/>
      <c r="AB66" s="62"/>
      <c r="AC66" s="63" t="str">
        <f>IF(AA66=0," ",(VLOOKUP(AA66,PROTOKOL!$A$1:$E$28,2))*AB66)</f>
        <v xml:space="preserve"> </v>
      </c>
      <c r="AD66" s="64" t="str">
        <f t="shared" si="22"/>
        <v xml:space="preserve"> </v>
      </c>
      <c r="AE66" s="65" t="str">
        <f>IF(AA66=0," ",VLOOKUP(AA66,PROTOKOL!$A:$E,5,))</f>
        <v xml:space="preserve"> </v>
      </c>
      <c r="AF66" s="65"/>
      <c r="AG66" s="82" t="str">
        <f t="shared" si="68"/>
        <v xml:space="preserve"> </v>
      </c>
      <c r="AH66" s="61" t="str">
        <f>IF(AJ66=0," ",VLOOKUP(AJ66,PROTOKOL!$A:$F,6))</f>
        <v xml:space="preserve"> </v>
      </c>
      <c r="AI66" s="66"/>
      <c r="AJ66" s="66"/>
      <c r="AK66" s="62"/>
      <c r="AL66" s="63" t="str">
        <f>IF(AJ66=0," ",(VLOOKUP(AJ66,PROTOKOL!$A$1:$E$28,2))*AK66)</f>
        <v xml:space="preserve"> </v>
      </c>
      <c r="AM66" s="64" t="str">
        <f t="shared" si="23"/>
        <v xml:space="preserve"> </v>
      </c>
      <c r="AN66" s="65" t="str">
        <f>IF(AJ66=0," ",VLOOKUP(AJ66,PROTOKOL!$A:$E,5,))</f>
        <v xml:space="preserve"> </v>
      </c>
      <c r="AO66" s="82" t="str">
        <f t="shared" si="69"/>
        <v xml:space="preserve"> </v>
      </c>
      <c r="AP66" s="65">
        <f t="shared" si="70"/>
        <v>0</v>
      </c>
      <c r="AQ66" s="82" t="str">
        <f t="shared" si="71"/>
        <v xml:space="preserve"> </v>
      </c>
      <c r="AR66" s="185" t="str">
        <f>IF(AB65+AB66+AB67=7.5,"ü","û")</f>
        <v>û</v>
      </c>
      <c r="AS66" s="207">
        <v>15</v>
      </c>
      <c r="AT66" s="226"/>
      <c r="AU66" s="61" t="str">
        <f>IF(AW66=0," ",VLOOKUP(AW66,PROTOKOL!$A:$F,6))</f>
        <v xml:space="preserve"> </v>
      </c>
      <c r="AV66" s="62"/>
      <c r="AW66" s="62"/>
      <c r="AX66" s="62"/>
      <c r="AY66" s="63" t="str">
        <f>IF(AW66=0," ",(VLOOKUP(AW66,PROTOKOL!$A$1:$E$28,2))*AX66)</f>
        <v xml:space="preserve"> </v>
      </c>
      <c r="AZ66" s="64" t="str">
        <f t="shared" si="24"/>
        <v xml:space="preserve"> </v>
      </c>
      <c r="BA66" s="65" t="str">
        <f>IF(AW66=0," ",VLOOKUP(AW66,PROTOKOL!$A:$E,5,))</f>
        <v xml:space="preserve"> </v>
      </c>
      <c r="BB66" s="65"/>
      <c r="BC66" s="82" t="str">
        <f t="shared" si="72"/>
        <v xml:space="preserve"> </v>
      </c>
      <c r="BD66" s="61" t="str">
        <f>IF(BF66=0," ",VLOOKUP(BF66,PROTOKOL!$A:$F,6))</f>
        <v xml:space="preserve"> </v>
      </c>
      <c r="BE66" s="66"/>
      <c r="BF66" s="66"/>
      <c r="BG66" s="62"/>
      <c r="BH66" s="63" t="str">
        <f>IF(BF66=0," ",(VLOOKUP(BF66,PROTOKOL!$A$1:$E$28,2))*BG66)</f>
        <v xml:space="preserve"> </v>
      </c>
      <c r="BI66" s="64" t="str">
        <f t="shared" si="25"/>
        <v xml:space="preserve"> </v>
      </c>
      <c r="BJ66" s="65" t="str">
        <f>IF(BF66=0," ",VLOOKUP(BF66,PROTOKOL!$A:$E,5,))</f>
        <v xml:space="preserve"> </v>
      </c>
      <c r="BK66" s="82" t="str">
        <f t="shared" si="73"/>
        <v xml:space="preserve"> </v>
      </c>
      <c r="BL66" s="65">
        <f t="shared" si="74"/>
        <v>0</v>
      </c>
      <c r="BM66" s="82" t="str">
        <f t="shared" si="75"/>
        <v xml:space="preserve"> </v>
      </c>
      <c r="BN66" s="185" t="str">
        <f t="shared" ref="BN66" si="532">IF(AX65+AX66+AX67=7.5,"ü","û")</f>
        <v>û</v>
      </c>
      <c r="BO66" s="207">
        <v>15</v>
      </c>
      <c r="BP66" s="226"/>
      <c r="BQ66" s="61" t="str">
        <f>IF(BS66=0," ",VLOOKUP(BS66,PROTOKOL!$A:$F,6))</f>
        <v xml:space="preserve"> </v>
      </c>
      <c r="BR66" s="62"/>
      <c r="BS66" s="62"/>
      <c r="BT66" s="62"/>
      <c r="BU66" s="63" t="str">
        <f>IF(BS66=0," ",(VLOOKUP(BS66,PROTOKOL!$A$1:$E$28,2))*BT66)</f>
        <v xml:space="preserve"> </v>
      </c>
      <c r="BV66" s="64" t="str">
        <f t="shared" si="26"/>
        <v xml:space="preserve"> </v>
      </c>
      <c r="BW66" s="65" t="str">
        <f>IF(BS66=0," ",VLOOKUP(BS66,PROTOKOL!$A:$E,5,))</f>
        <v xml:space="preserve"> </v>
      </c>
      <c r="BX66" s="65"/>
      <c r="BY66" s="82" t="str">
        <f t="shared" si="77"/>
        <v xml:space="preserve"> </v>
      </c>
      <c r="BZ66" s="61" t="str">
        <f>IF(CB66=0," ",VLOOKUP(CB66,PROTOKOL!$A:$F,6))</f>
        <v xml:space="preserve"> </v>
      </c>
      <c r="CA66" s="66"/>
      <c r="CB66" s="66"/>
      <c r="CC66" s="62"/>
      <c r="CD66" s="63" t="str">
        <f>IF(CB66=0," ",(VLOOKUP(CB66,PROTOKOL!$A$1:$E$28,2))*CC66)</f>
        <v xml:space="preserve"> </v>
      </c>
      <c r="CE66" s="64" t="str">
        <f t="shared" si="27"/>
        <v xml:space="preserve"> </v>
      </c>
      <c r="CF66" s="65" t="str">
        <f>IF(CB66=0," ",VLOOKUP(CB66,PROTOKOL!$A:$E,5,))</f>
        <v xml:space="preserve"> </v>
      </c>
      <c r="CG66" s="82" t="str">
        <f t="shared" si="78"/>
        <v xml:space="preserve"> </v>
      </c>
      <c r="CH66" s="65">
        <f t="shared" si="79"/>
        <v>0</v>
      </c>
      <c r="CI66" s="82" t="str">
        <f t="shared" si="80"/>
        <v xml:space="preserve"> </v>
      </c>
      <c r="CJ66" s="185" t="str">
        <f t="shared" ref="CJ66" si="533">IF(BT65+BT66+BT67=7.5,"ü","û")</f>
        <v>û</v>
      </c>
      <c r="CK66" s="207">
        <v>15</v>
      </c>
      <c r="CL66" s="226"/>
      <c r="CM66" s="61" t="str">
        <f>IF(CO66=0," ",VLOOKUP(CO66,PROTOKOL!$A:$F,6))</f>
        <v xml:space="preserve"> </v>
      </c>
      <c r="CN66" s="62"/>
      <c r="CO66" s="62"/>
      <c r="CP66" s="62"/>
      <c r="CQ66" s="63" t="str">
        <f>IF(CO66=0," ",(VLOOKUP(CO66,PROTOKOL!$A$1:$E$28,2))*CP66)</f>
        <v xml:space="preserve"> </v>
      </c>
      <c r="CR66" s="64" t="str">
        <f t="shared" si="28"/>
        <v xml:space="preserve"> </v>
      </c>
      <c r="CS66" s="65" t="str">
        <f>IF(CO66=0," ",VLOOKUP(CO66,PROTOKOL!$A:$E,5,))</f>
        <v xml:space="preserve"> </v>
      </c>
      <c r="CT66" s="65"/>
      <c r="CU66" s="82" t="str">
        <f t="shared" si="82"/>
        <v xml:space="preserve"> </v>
      </c>
      <c r="CV66" s="61" t="str">
        <f>IF(CX66=0," ",VLOOKUP(CX66,PROTOKOL!$A:$F,6))</f>
        <v xml:space="preserve"> </v>
      </c>
      <c r="CW66" s="66"/>
      <c r="CX66" s="66"/>
      <c r="CY66" s="62"/>
      <c r="CZ66" s="63" t="str">
        <f>IF(CX66=0," ",(VLOOKUP(CX66,PROTOKOL!$A$1:$E$28,2))*CY66)</f>
        <v xml:space="preserve"> </v>
      </c>
      <c r="DA66" s="64" t="str">
        <f t="shared" si="29"/>
        <v xml:space="preserve"> </v>
      </c>
      <c r="DB66" s="65" t="str">
        <f>IF(CX66=0," ",VLOOKUP(CX66,PROTOKOL!$A:$E,5,))</f>
        <v xml:space="preserve"> </v>
      </c>
      <c r="DC66" s="82" t="str">
        <f t="shared" si="83"/>
        <v xml:space="preserve"> </v>
      </c>
      <c r="DD66" s="65">
        <f t="shared" si="84"/>
        <v>0</v>
      </c>
      <c r="DE66" s="82" t="str">
        <f t="shared" si="85"/>
        <v xml:space="preserve"> </v>
      </c>
      <c r="DF66" s="185" t="str">
        <f t="shared" ref="DF66" si="534">IF(CP65+CP66+CP67=7.5,"ü","û")</f>
        <v>û</v>
      </c>
      <c r="DG66" s="207">
        <v>15</v>
      </c>
      <c r="DH66" s="226"/>
      <c r="DI66" s="61" t="str">
        <f>IF(DK66=0," ",VLOOKUP(DK66,PROTOKOL!$A:$F,6))</f>
        <v xml:space="preserve"> </v>
      </c>
      <c r="DJ66" s="62"/>
      <c r="DK66" s="62"/>
      <c r="DL66" s="62"/>
      <c r="DM66" s="63" t="str">
        <f>IF(DK66=0," ",(VLOOKUP(DK66,PROTOKOL!$A$1:$E$28,2))*DL66)</f>
        <v xml:space="preserve"> </v>
      </c>
      <c r="DN66" s="64" t="str">
        <f t="shared" si="30"/>
        <v xml:space="preserve"> </v>
      </c>
      <c r="DO66" s="65" t="str">
        <f>IF(DK66=0," ",VLOOKUP(DK66,PROTOKOL!$A:$E,5,))</f>
        <v xml:space="preserve"> </v>
      </c>
      <c r="DP66" s="65"/>
      <c r="DQ66" s="82" t="str">
        <f t="shared" si="87"/>
        <v xml:space="preserve"> </v>
      </c>
      <c r="DR66" s="61" t="str">
        <f>IF(DT66=0," ",VLOOKUP(DT66,PROTOKOL!$A:$F,6))</f>
        <v xml:space="preserve"> </v>
      </c>
      <c r="DS66" s="66"/>
      <c r="DT66" s="66"/>
      <c r="DU66" s="62"/>
      <c r="DV66" s="63" t="str">
        <f>IF(DT66=0," ",(VLOOKUP(DT66,PROTOKOL!$A$1:$E$28,2))*DU66)</f>
        <v xml:space="preserve"> </v>
      </c>
      <c r="DW66" s="64" t="str">
        <f t="shared" si="31"/>
        <v xml:space="preserve"> </v>
      </c>
      <c r="DX66" s="65" t="str">
        <f>IF(DT66=0," ",VLOOKUP(DT66,PROTOKOL!$A:$E,5,))</f>
        <v xml:space="preserve"> </v>
      </c>
      <c r="DY66" s="82" t="str">
        <f t="shared" si="88"/>
        <v xml:space="preserve"> </v>
      </c>
      <c r="DZ66" s="65">
        <f t="shared" si="89"/>
        <v>0</v>
      </c>
      <c r="EA66" s="82" t="str">
        <f t="shared" si="90"/>
        <v xml:space="preserve"> </v>
      </c>
      <c r="EB66" s="185" t="str">
        <f t="shared" ref="EB66" si="535">IF(DL65+DL66+DL67=7.5,"ü","û")</f>
        <v>û</v>
      </c>
      <c r="EC66" s="207">
        <v>15</v>
      </c>
      <c r="ED66" s="226"/>
      <c r="EE66" s="61" t="str">
        <f>IF(EG66=0," ",VLOOKUP(EG66,PROTOKOL!$A:$F,6))</f>
        <v xml:space="preserve"> </v>
      </c>
      <c r="EF66" s="62"/>
      <c r="EG66" s="62"/>
      <c r="EH66" s="62"/>
      <c r="EI66" s="63" t="str">
        <f>IF(EG66=0," ",(VLOOKUP(EG66,PROTOKOL!$A$1:$E$28,2))*EH66)</f>
        <v xml:space="preserve"> </v>
      </c>
      <c r="EJ66" s="64" t="str">
        <f t="shared" si="32"/>
        <v xml:space="preserve"> </v>
      </c>
      <c r="EK66" s="65" t="str">
        <f>IF(EG66=0," ",VLOOKUP(EG66,PROTOKOL!$A:$E,5,))</f>
        <v xml:space="preserve"> </v>
      </c>
      <c r="EL66" s="65"/>
      <c r="EM66" s="82" t="str">
        <f t="shared" si="92"/>
        <v xml:space="preserve"> </v>
      </c>
      <c r="EN66" s="61" t="str">
        <f>IF(EP66=0," ",VLOOKUP(EP66,PROTOKOL!$A:$F,6))</f>
        <v xml:space="preserve"> </v>
      </c>
      <c r="EO66" s="66"/>
      <c r="EP66" s="66"/>
      <c r="EQ66" s="62"/>
      <c r="ER66" s="63" t="str">
        <f>IF(EP66=0," ",(VLOOKUP(EP66,PROTOKOL!$A$1:$E$28,2))*EQ66)</f>
        <v xml:space="preserve"> </v>
      </c>
      <c r="ES66" s="64" t="str">
        <f t="shared" si="33"/>
        <v xml:space="preserve"> </v>
      </c>
      <c r="ET66" s="65" t="str">
        <f>IF(EP66=0," ",VLOOKUP(EP66,PROTOKOL!$A:$E,5,))</f>
        <v xml:space="preserve"> </v>
      </c>
      <c r="EU66" s="82" t="str">
        <f t="shared" si="93"/>
        <v xml:space="preserve"> </v>
      </c>
      <c r="EV66" s="65">
        <f t="shared" si="94"/>
        <v>0</v>
      </c>
      <c r="EW66" s="82" t="str">
        <f t="shared" si="95"/>
        <v xml:space="preserve"> </v>
      </c>
      <c r="EX66" s="185" t="str">
        <f t="shared" ref="EX66" si="536">IF(EH65+EH66+EH67=7.5,"ü","û")</f>
        <v>û</v>
      </c>
      <c r="EY66" s="207">
        <v>15</v>
      </c>
      <c r="EZ66" s="226"/>
      <c r="FA66" s="61" t="str">
        <f>IF(FC66=0," ",VLOOKUP(FC66,PROTOKOL!$A:$F,6))</f>
        <v xml:space="preserve"> </v>
      </c>
      <c r="FB66" s="62"/>
      <c r="FC66" s="62"/>
      <c r="FD66" s="62"/>
      <c r="FE66" s="63" t="str">
        <f>IF(FC66=0," ",(VLOOKUP(FC66,PROTOKOL!$A$1:$E$28,2))*FD66)</f>
        <v xml:space="preserve"> </v>
      </c>
      <c r="FF66" s="64" t="str">
        <f t="shared" si="34"/>
        <v xml:space="preserve"> </v>
      </c>
      <c r="FG66" s="65" t="str">
        <f>IF(FC66=0," ",VLOOKUP(FC66,PROTOKOL!$A:$E,5,))</f>
        <v xml:space="preserve"> </v>
      </c>
      <c r="FH66" s="65"/>
      <c r="FI66" s="82" t="str">
        <f t="shared" si="97"/>
        <v xml:space="preserve"> </v>
      </c>
      <c r="FJ66" s="61" t="str">
        <f>IF(FL66=0," ",VLOOKUP(FL66,PROTOKOL!$A:$F,6))</f>
        <v xml:space="preserve"> </v>
      </c>
      <c r="FK66" s="66"/>
      <c r="FL66" s="66"/>
      <c r="FM66" s="62"/>
      <c r="FN66" s="63" t="str">
        <f>IF(FL66=0," ",(VLOOKUP(FL66,PROTOKOL!$A$1:$E$28,2))*FM66)</f>
        <v xml:space="preserve"> </v>
      </c>
      <c r="FO66" s="64" t="str">
        <f t="shared" si="35"/>
        <v xml:space="preserve"> </v>
      </c>
      <c r="FP66" s="65" t="str">
        <f>IF(FL66=0," ",VLOOKUP(FL66,PROTOKOL!$A:$E,5,))</f>
        <v xml:space="preserve"> </v>
      </c>
      <c r="FQ66" s="82" t="str">
        <f t="shared" si="98"/>
        <v xml:space="preserve"> </v>
      </c>
      <c r="FR66" s="65">
        <f t="shared" si="99"/>
        <v>0</v>
      </c>
      <c r="FS66" s="82" t="str">
        <f t="shared" si="100"/>
        <v xml:space="preserve"> </v>
      </c>
      <c r="FT66" s="185" t="str">
        <f t="shared" ref="FT66" si="537">IF(FD65+FD66+FD67=7.5,"ü","û")</f>
        <v>û</v>
      </c>
      <c r="FU66" s="207">
        <v>15</v>
      </c>
      <c r="FV66" s="226"/>
      <c r="FW66" s="61" t="str">
        <f>IF(FY66=0," ",VLOOKUP(FY66,PROTOKOL!$A:$F,6))</f>
        <v xml:space="preserve"> </v>
      </c>
      <c r="FX66" s="62"/>
      <c r="FY66" s="62"/>
      <c r="FZ66" s="62"/>
      <c r="GA66" s="63" t="str">
        <f>IF(FY66=0," ",(VLOOKUP(FY66,PROTOKOL!$A$1:$E$28,2))*FZ66)</f>
        <v xml:space="preserve"> </v>
      </c>
      <c r="GB66" s="64" t="str">
        <f t="shared" si="36"/>
        <v xml:space="preserve"> </v>
      </c>
      <c r="GC66" s="65" t="str">
        <f>IF(FY66=0," ",VLOOKUP(FY66,PROTOKOL!$A:$E,5,))</f>
        <v xml:space="preserve"> </v>
      </c>
      <c r="GD66" s="65"/>
      <c r="GE66" s="82" t="str">
        <f t="shared" si="102"/>
        <v xml:space="preserve"> </v>
      </c>
      <c r="GF66" s="61" t="str">
        <f>IF(GH66=0," ",VLOOKUP(GH66,PROTOKOL!$A:$F,6))</f>
        <v xml:space="preserve"> </v>
      </c>
      <c r="GG66" s="66"/>
      <c r="GH66" s="66"/>
      <c r="GI66" s="62"/>
      <c r="GJ66" s="63" t="str">
        <f>IF(GH66=0," ",(VLOOKUP(GH66,PROTOKOL!$A$1:$E$28,2))*GI66)</f>
        <v xml:space="preserve"> </v>
      </c>
      <c r="GK66" s="64" t="str">
        <f t="shared" si="37"/>
        <v xml:space="preserve"> </v>
      </c>
      <c r="GL66" s="65" t="str">
        <f>IF(GH66=0," ",VLOOKUP(GH66,PROTOKOL!$A:$E,5,))</f>
        <v xml:space="preserve"> </v>
      </c>
      <c r="GM66" s="82" t="str">
        <f t="shared" si="103"/>
        <v xml:space="preserve"> </v>
      </c>
      <c r="GN66" s="65">
        <f t="shared" si="104"/>
        <v>0</v>
      </c>
      <c r="GO66" s="82" t="str">
        <f t="shared" si="105"/>
        <v xml:space="preserve"> </v>
      </c>
      <c r="GP66" s="185" t="str">
        <f t="shared" ref="GP66" si="538">IF(FZ65+FZ66+FZ67=7.5,"ü","û")</f>
        <v>û</v>
      </c>
      <c r="GQ66" s="207">
        <v>15</v>
      </c>
      <c r="GR66" s="226"/>
      <c r="GS66" s="61" t="str">
        <f>IF(GU66=0," ",VLOOKUP(GU66,PROTOKOL!$A:$F,6))</f>
        <v xml:space="preserve"> </v>
      </c>
      <c r="GT66" s="62"/>
      <c r="GU66" s="62"/>
      <c r="GV66" s="62"/>
      <c r="GW66" s="63" t="str">
        <f>IF(GU66=0," ",(VLOOKUP(GU66,PROTOKOL!$A$1:$E$28,2))*GV66)</f>
        <v xml:space="preserve"> </v>
      </c>
      <c r="GX66" s="64" t="str">
        <f t="shared" si="38"/>
        <v xml:space="preserve"> </v>
      </c>
      <c r="GY66" s="65" t="str">
        <f>IF(GU66=0," ",VLOOKUP(GU66,PROTOKOL!$A:$E,5,))</f>
        <v xml:space="preserve"> </v>
      </c>
      <c r="GZ66" s="65"/>
      <c r="HA66" s="82" t="str">
        <f t="shared" si="107"/>
        <v xml:space="preserve"> </v>
      </c>
      <c r="HB66" s="61" t="str">
        <f>IF(HD66=0," ",VLOOKUP(HD66,PROTOKOL!$A:$F,6))</f>
        <v xml:space="preserve"> </v>
      </c>
      <c r="HC66" s="66"/>
      <c r="HD66" s="66"/>
      <c r="HE66" s="62"/>
      <c r="HF66" s="63" t="str">
        <f>IF(HD66=0," ",(VLOOKUP(HD66,PROTOKOL!$A$1:$E$28,2))*HE66)</f>
        <v xml:space="preserve"> </v>
      </c>
      <c r="HG66" s="64" t="str">
        <f t="shared" si="39"/>
        <v xml:space="preserve"> </v>
      </c>
      <c r="HH66" s="65" t="str">
        <f>IF(HD66=0," ",VLOOKUP(HD66,PROTOKOL!$A:$E,5,))</f>
        <v xml:space="preserve"> </v>
      </c>
      <c r="HI66" s="82" t="str">
        <f t="shared" si="108"/>
        <v xml:space="preserve"> </v>
      </c>
      <c r="HJ66" s="65">
        <f t="shared" si="109"/>
        <v>0</v>
      </c>
      <c r="HK66" s="82" t="str">
        <f t="shared" si="110"/>
        <v xml:space="preserve"> </v>
      </c>
      <c r="HL66" s="185" t="str">
        <f t="shared" ref="HL66" si="539">IF(GV65+GV66+GV67=7.5,"ü","û")</f>
        <v>û</v>
      </c>
      <c r="HM66" s="207">
        <v>15</v>
      </c>
      <c r="HN66" s="226"/>
      <c r="HO66" s="61" t="str">
        <f>IF(HQ66=0," ",VLOOKUP(HQ66,PROTOKOL!$A:$F,6))</f>
        <v xml:space="preserve"> </v>
      </c>
      <c r="HP66" s="62"/>
      <c r="HQ66" s="62"/>
      <c r="HR66" s="62"/>
      <c r="HS66" s="63" t="str">
        <f>IF(HQ66=0," ",(VLOOKUP(HQ66,PROTOKOL!$A$1:$E$28,2))*HR66)</f>
        <v xml:space="preserve"> </v>
      </c>
      <c r="HT66" s="64" t="str">
        <f t="shared" si="40"/>
        <v xml:space="preserve"> </v>
      </c>
      <c r="HU66" s="65" t="str">
        <f>IF(HQ66=0," ",VLOOKUP(HQ66,PROTOKOL!$A:$E,5,))</f>
        <v xml:space="preserve"> </v>
      </c>
      <c r="HV66" s="65"/>
      <c r="HW66" s="82" t="str">
        <f t="shared" si="112"/>
        <v xml:space="preserve"> </v>
      </c>
      <c r="HX66" s="61" t="str">
        <f>IF(HZ66=0," ",VLOOKUP(HZ66,PROTOKOL!$A:$F,6))</f>
        <v xml:space="preserve"> </v>
      </c>
      <c r="HY66" s="66"/>
      <c r="HZ66" s="66"/>
      <c r="IA66" s="62"/>
      <c r="IB66" s="63" t="str">
        <f>IF(HZ66=0," ",(VLOOKUP(HZ66,PROTOKOL!$A$1:$E$28,2))*IA66)</f>
        <v xml:space="preserve"> </v>
      </c>
      <c r="IC66" s="64" t="str">
        <f t="shared" si="41"/>
        <v xml:space="preserve"> </v>
      </c>
      <c r="ID66" s="65" t="str">
        <f>IF(HZ66=0," ",VLOOKUP(HZ66,PROTOKOL!$A:$E,5,))</f>
        <v xml:space="preserve"> </v>
      </c>
      <c r="IE66" s="82" t="str">
        <f t="shared" si="113"/>
        <v xml:space="preserve"> </v>
      </c>
      <c r="IF66" s="65">
        <f t="shared" si="114"/>
        <v>0</v>
      </c>
      <c r="IG66" s="82" t="str">
        <f t="shared" si="115"/>
        <v xml:space="preserve"> </v>
      </c>
      <c r="IH66" s="185" t="str">
        <f t="shared" ref="IH66" si="540">IF(HR65+HR66+HR67=7.5,"ü","û")</f>
        <v>û</v>
      </c>
      <c r="II66" s="207">
        <v>15</v>
      </c>
      <c r="IJ66" s="226"/>
      <c r="IK66" s="61" t="str">
        <f>IF(IM66=0," ",VLOOKUP(IM66,PROTOKOL!$A:$F,6))</f>
        <v xml:space="preserve"> </v>
      </c>
      <c r="IL66" s="62"/>
      <c r="IM66" s="62"/>
      <c r="IN66" s="62"/>
      <c r="IO66" s="63" t="str">
        <f>IF(IM66=0," ",(VLOOKUP(IM66,PROTOKOL!$A$1:$E$28,2))*IN66)</f>
        <v xml:space="preserve"> </v>
      </c>
      <c r="IP66" s="64" t="str">
        <f t="shared" si="42"/>
        <v xml:space="preserve"> </v>
      </c>
      <c r="IQ66" s="65" t="str">
        <f>IF(IM66=0," ",VLOOKUP(IM66,PROTOKOL!$A:$E,5,))</f>
        <v xml:space="preserve"> </v>
      </c>
      <c r="IR66" s="65"/>
      <c r="IS66" s="82" t="str">
        <f t="shared" si="117"/>
        <v xml:space="preserve"> </v>
      </c>
      <c r="IT66" s="61" t="str">
        <f>IF(IV66=0," ",VLOOKUP(IV66,PROTOKOL!$A:$F,6))</f>
        <v xml:space="preserve"> </v>
      </c>
      <c r="IU66" s="66"/>
      <c r="IV66" s="66"/>
      <c r="IW66" s="62"/>
      <c r="IX66" s="63" t="str">
        <f>IF(IV66=0," ",(VLOOKUP(IV66,PROTOKOL!$A$1:$E$28,2))*IW66)</f>
        <v xml:space="preserve"> </v>
      </c>
      <c r="IY66" s="64" t="str">
        <f t="shared" si="43"/>
        <v xml:space="preserve"> </v>
      </c>
      <c r="IZ66" s="65" t="str">
        <f>IF(IV66=0," ",VLOOKUP(IV66,PROTOKOL!$A:$E,5,))</f>
        <v xml:space="preserve"> </v>
      </c>
      <c r="JA66" s="82" t="str">
        <f t="shared" si="118"/>
        <v xml:space="preserve"> </v>
      </c>
      <c r="JB66" s="65">
        <f t="shared" si="119"/>
        <v>0</v>
      </c>
      <c r="JC66" s="82" t="str">
        <f t="shared" si="120"/>
        <v xml:space="preserve"> </v>
      </c>
      <c r="JD66" s="185" t="str">
        <f t="shared" ref="JD66" si="541">IF(IN65+IN66+IN67=7.5,"ü","û")</f>
        <v>û</v>
      </c>
      <c r="JE66" s="207">
        <v>15</v>
      </c>
      <c r="JF66" s="226"/>
      <c r="JG66" s="61" t="str">
        <f>IF(JI66=0," ",VLOOKUP(JI66,PROTOKOL!$A:$F,6))</f>
        <v xml:space="preserve"> </v>
      </c>
      <c r="JH66" s="62"/>
      <c r="JI66" s="62"/>
      <c r="JJ66" s="62"/>
      <c r="JK66" s="63" t="str">
        <f>IF(JI66=0," ",(VLOOKUP(JI66,PROTOKOL!$A$1:$E$28,2))*JJ66)</f>
        <v xml:space="preserve"> </v>
      </c>
      <c r="JL66" s="64" t="str">
        <f t="shared" si="44"/>
        <v xml:space="preserve"> </v>
      </c>
      <c r="JM66" s="65" t="str">
        <f>IF(JI66=0," ",VLOOKUP(JI66,PROTOKOL!$A:$E,5,))</f>
        <v xml:space="preserve"> </v>
      </c>
      <c r="JN66" s="65"/>
      <c r="JO66" s="82" t="str">
        <f t="shared" si="122"/>
        <v xml:space="preserve"> </v>
      </c>
      <c r="JP66" s="61" t="str">
        <f>IF(JR66=0," ",VLOOKUP(JR66,PROTOKOL!$A:$F,6))</f>
        <v xml:space="preserve"> </v>
      </c>
      <c r="JQ66" s="66"/>
      <c r="JR66" s="66"/>
      <c r="JS66" s="62"/>
      <c r="JT66" s="63" t="str">
        <f>IF(JR66=0," ",(VLOOKUP(JR66,PROTOKOL!$A$1:$E$28,2))*JS66)</f>
        <v xml:space="preserve"> </v>
      </c>
      <c r="JU66" s="64" t="str">
        <f t="shared" si="45"/>
        <v xml:space="preserve"> </v>
      </c>
      <c r="JV66" s="65" t="str">
        <f>IF(JR66=0," ",VLOOKUP(JR66,PROTOKOL!$A:$E,5,))</f>
        <v xml:space="preserve"> </v>
      </c>
      <c r="JW66" s="82" t="str">
        <f t="shared" si="123"/>
        <v xml:space="preserve"> </v>
      </c>
      <c r="JX66" s="65">
        <f t="shared" si="124"/>
        <v>0</v>
      </c>
      <c r="JY66" s="82" t="str">
        <f t="shared" si="125"/>
        <v xml:space="preserve"> </v>
      </c>
      <c r="JZ66" s="185" t="str">
        <f t="shared" ref="JZ66" si="542">IF(JJ65+JJ66+JJ67=7.5,"ü","û")</f>
        <v>û</v>
      </c>
      <c r="KA66" s="207">
        <v>15</v>
      </c>
      <c r="KB66" s="226"/>
      <c r="KC66" s="61" t="str">
        <f>IF(KE66=0," ",VLOOKUP(KE66,PROTOKOL!$A:$F,6))</f>
        <v xml:space="preserve"> </v>
      </c>
      <c r="KD66" s="62"/>
      <c r="KE66" s="62"/>
      <c r="KF66" s="62"/>
      <c r="KG66" s="63" t="str">
        <f>IF(KE66=0," ",(VLOOKUP(KE66,PROTOKOL!$A$1:$E$28,2))*KF66)</f>
        <v xml:space="preserve"> </v>
      </c>
      <c r="KH66" s="64" t="str">
        <f t="shared" si="46"/>
        <v xml:space="preserve"> </v>
      </c>
      <c r="KI66" s="65" t="str">
        <f>IF(KE66=0," ",VLOOKUP(KE66,PROTOKOL!$A:$E,5,))</f>
        <v xml:space="preserve"> </v>
      </c>
      <c r="KJ66" s="65"/>
      <c r="KK66" s="82" t="str">
        <f t="shared" si="127"/>
        <v xml:space="preserve"> </v>
      </c>
      <c r="KL66" s="61" t="str">
        <f>IF(KN66=0," ",VLOOKUP(KN66,PROTOKOL!$A:$F,6))</f>
        <v xml:space="preserve"> </v>
      </c>
      <c r="KM66" s="66"/>
      <c r="KN66" s="66"/>
      <c r="KO66" s="62"/>
      <c r="KP66" s="63" t="str">
        <f>IF(KN66=0," ",(VLOOKUP(KN66,PROTOKOL!$A$1:$E$28,2))*KO66)</f>
        <v xml:space="preserve"> </v>
      </c>
      <c r="KQ66" s="64" t="str">
        <f t="shared" si="47"/>
        <v xml:space="preserve"> </v>
      </c>
      <c r="KR66" s="65" t="str">
        <f>IF(KN66=0," ",VLOOKUP(KN66,PROTOKOL!$A:$E,5,))</f>
        <v xml:space="preserve"> </v>
      </c>
      <c r="KS66" s="82" t="str">
        <f t="shared" si="128"/>
        <v xml:space="preserve"> </v>
      </c>
      <c r="KT66" s="65">
        <f t="shared" si="129"/>
        <v>0</v>
      </c>
      <c r="KU66" s="82" t="str">
        <f t="shared" si="130"/>
        <v xml:space="preserve"> </v>
      </c>
      <c r="KV66" s="185" t="str">
        <f t="shared" ref="KV66" si="543">IF(KF65+KF66+KF67=7.5,"ü","û")</f>
        <v>û</v>
      </c>
      <c r="KW66" s="207">
        <v>15</v>
      </c>
      <c r="KX66" s="226"/>
      <c r="KY66" s="61" t="str">
        <f>IF(LA66=0," ",VLOOKUP(LA66,PROTOKOL!$A:$F,6))</f>
        <v xml:space="preserve"> </v>
      </c>
      <c r="KZ66" s="62"/>
      <c r="LA66" s="62"/>
      <c r="LB66" s="62"/>
      <c r="LC66" s="63" t="str">
        <f>IF(LA66=0," ",(VLOOKUP(LA66,PROTOKOL!$A$1:$E$28,2))*LB66)</f>
        <v xml:space="preserve"> </v>
      </c>
      <c r="LD66" s="64" t="str">
        <f t="shared" si="48"/>
        <v xml:space="preserve"> </v>
      </c>
      <c r="LE66" s="65" t="str">
        <f>IF(LA66=0," ",VLOOKUP(LA66,PROTOKOL!$A:$E,5,))</f>
        <v xml:space="preserve"> </v>
      </c>
      <c r="LF66" s="65"/>
      <c r="LG66" s="82" t="str">
        <f t="shared" si="132"/>
        <v xml:space="preserve"> </v>
      </c>
      <c r="LH66" s="61" t="str">
        <f>IF(LJ66=0," ",VLOOKUP(LJ66,PROTOKOL!$A:$F,6))</f>
        <v xml:space="preserve"> </v>
      </c>
      <c r="LI66" s="66"/>
      <c r="LJ66" s="66"/>
      <c r="LK66" s="62"/>
      <c r="LL66" s="63" t="str">
        <f>IF(LJ66=0," ",(VLOOKUP(LJ66,PROTOKOL!$A$1:$E$28,2))*LK66)</f>
        <v xml:space="preserve"> </v>
      </c>
      <c r="LM66" s="64" t="str">
        <f t="shared" si="49"/>
        <v xml:space="preserve"> </v>
      </c>
      <c r="LN66" s="65" t="str">
        <f>IF(LJ66=0," ",VLOOKUP(LJ66,PROTOKOL!$A:$E,5,))</f>
        <v xml:space="preserve"> </v>
      </c>
      <c r="LO66" s="82" t="str">
        <f t="shared" si="133"/>
        <v xml:space="preserve"> </v>
      </c>
      <c r="LP66" s="65">
        <f t="shared" si="134"/>
        <v>0</v>
      </c>
      <c r="LQ66" s="82" t="str">
        <f t="shared" si="135"/>
        <v xml:space="preserve"> </v>
      </c>
      <c r="LR66" s="185" t="str">
        <f t="shared" ref="LR66" si="544">IF(LB65+LB66+LB67=7.5,"ü","û")</f>
        <v>û</v>
      </c>
      <c r="LS66" s="207">
        <v>15</v>
      </c>
      <c r="LT66" s="226"/>
      <c r="LU66" s="61" t="str">
        <f>IF(LW66=0," ",VLOOKUP(LW66,PROTOKOL!$A:$F,6))</f>
        <v xml:space="preserve"> </v>
      </c>
      <c r="LV66" s="62"/>
      <c r="LW66" s="62"/>
      <c r="LX66" s="62"/>
      <c r="LY66" s="63" t="str">
        <f>IF(LW66=0," ",(VLOOKUP(LW66,PROTOKOL!$A$1:$E$28,2))*LX66)</f>
        <v xml:space="preserve"> </v>
      </c>
      <c r="LZ66" s="64" t="str">
        <f t="shared" si="50"/>
        <v xml:space="preserve"> </v>
      </c>
      <c r="MA66" s="65" t="str">
        <f>IF(LW66=0," ",VLOOKUP(LW66,PROTOKOL!$A:$E,5,))</f>
        <v xml:space="preserve"> </v>
      </c>
      <c r="MB66" s="65"/>
      <c r="MC66" s="82" t="str">
        <f t="shared" si="137"/>
        <v xml:space="preserve"> </v>
      </c>
      <c r="MD66" s="61" t="str">
        <f>IF(MF66=0," ",VLOOKUP(MF66,PROTOKOL!$A:$F,6))</f>
        <v xml:space="preserve"> </v>
      </c>
      <c r="ME66" s="66"/>
      <c r="MF66" s="66"/>
      <c r="MG66" s="62"/>
      <c r="MH66" s="63" t="str">
        <f>IF(MF66=0," ",(VLOOKUP(MF66,PROTOKOL!$A$1:$E$28,2))*MG66)</f>
        <v xml:space="preserve"> </v>
      </c>
      <c r="MI66" s="64" t="str">
        <f t="shared" si="51"/>
        <v xml:space="preserve"> </v>
      </c>
      <c r="MJ66" s="65" t="str">
        <f>IF(MF66=0," ",VLOOKUP(MF66,PROTOKOL!$A:$E,5,))</f>
        <v xml:space="preserve"> </v>
      </c>
      <c r="MK66" s="82" t="str">
        <f t="shared" si="138"/>
        <v xml:space="preserve"> </v>
      </c>
      <c r="ML66" s="65">
        <f t="shared" si="139"/>
        <v>0</v>
      </c>
      <c r="MM66" s="82" t="str">
        <f t="shared" si="140"/>
        <v xml:space="preserve"> </v>
      </c>
      <c r="MN66" s="185" t="str">
        <f t="shared" ref="MN66" si="545">IF(LX65+LX66+LX67=7.5,"ü","û")</f>
        <v>û</v>
      </c>
      <c r="MO66" s="207">
        <v>15</v>
      </c>
      <c r="MP66" s="226"/>
      <c r="MQ66" s="61" t="str">
        <f>IF(MS66=0," ",VLOOKUP(MS66,PROTOKOL!$A:$F,6))</f>
        <v xml:space="preserve"> </v>
      </c>
      <c r="MR66" s="62"/>
      <c r="MS66" s="62"/>
      <c r="MT66" s="62"/>
      <c r="MU66" s="63" t="str">
        <f>IF(MS66=0," ",(VLOOKUP(MS66,PROTOKOL!$A$1:$E$28,2))*MT66)</f>
        <v xml:space="preserve"> </v>
      </c>
      <c r="MV66" s="64" t="str">
        <f t="shared" si="52"/>
        <v xml:space="preserve"> </v>
      </c>
      <c r="MW66" s="65" t="str">
        <f>IF(MS66=0," ",VLOOKUP(MS66,PROTOKOL!$A:$E,5,))</f>
        <v xml:space="preserve"> </v>
      </c>
      <c r="MX66" s="65"/>
      <c r="MY66" s="82" t="str">
        <f t="shared" si="142"/>
        <v xml:space="preserve"> </v>
      </c>
      <c r="MZ66" s="61" t="str">
        <f>IF(NB66=0," ",VLOOKUP(NB66,PROTOKOL!$A:$F,6))</f>
        <v xml:space="preserve"> </v>
      </c>
      <c r="NA66" s="66"/>
      <c r="NB66" s="66"/>
      <c r="NC66" s="62"/>
      <c r="ND66" s="63" t="str">
        <f>IF(NB66=0," ",(VLOOKUP(NB66,PROTOKOL!$A$1:$E$28,2))*NC66)</f>
        <v xml:space="preserve"> </v>
      </c>
      <c r="NE66" s="64" t="str">
        <f t="shared" si="53"/>
        <v xml:space="preserve"> </v>
      </c>
      <c r="NF66" s="65" t="str">
        <f>IF(NB66=0," ",VLOOKUP(NB66,PROTOKOL!$A:$E,5,))</f>
        <v xml:space="preserve"> </v>
      </c>
      <c r="NG66" s="82" t="str">
        <f t="shared" si="143"/>
        <v xml:space="preserve"> </v>
      </c>
      <c r="NH66" s="65">
        <f t="shared" si="144"/>
        <v>0</v>
      </c>
      <c r="NI66" s="82" t="str">
        <f t="shared" si="145"/>
        <v xml:space="preserve"> </v>
      </c>
      <c r="NJ66" s="185" t="str">
        <f t="shared" ref="NJ66" si="546">IF(MT65+MT66+MT67=7.5,"ü","û")</f>
        <v>û</v>
      </c>
      <c r="NK66" s="207">
        <v>15</v>
      </c>
      <c r="NL66" s="226"/>
      <c r="NM66" s="61" t="str">
        <f>IF(NO66=0," ",VLOOKUP(NO66,PROTOKOL!$A:$F,6))</f>
        <v xml:space="preserve"> </v>
      </c>
      <c r="NN66" s="62"/>
      <c r="NO66" s="62"/>
      <c r="NP66" s="62"/>
      <c r="NQ66" s="63" t="str">
        <f>IF(NO66=0," ",(VLOOKUP(NO66,PROTOKOL!$A$1:$E$28,2))*NP66)</f>
        <v xml:space="preserve"> </v>
      </c>
      <c r="NR66" s="64" t="str">
        <f t="shared" si="54"/>
        <v xml:space="preserve"> </v>
      </c>
      <c r="NS66" s="65" t="str">
        <f>IF(NO66=0," ",VLOOKUP(NO66,PROTOKOL!$A:$E,5,))</f>
        <v xml:space="preserve"> </v>
      </c>
      <c r="NT66" s="65"/>
      <c r="NU66" s="82" t="str">
        <f t="shared" si="147"/>
        <v xml:space="preserve"> </v>
      </c>
      <c r="NV66" s="61" t="str">
        <f>IF(NX66=0," ",VLOOKUP(NX66,PROTOKOL!$A:$F,6))</f>
        <v xml:space="preserve"> </v>
      </c>
      <c r="NW66" s="66"/>
      <c r="NX66" s="66"/>
      <c r="NY66" s="62"/>
      <c r="NZ66" s="63" t="str">
        <f>IF(NX66=0," ",(VLOOKUP(NX66,PROTOKOL!$A$1:$E$28,2))*NY66)</f>
        <v xml:space="preserve"> </v>
      </c>
      <c r="OA66" s="64" t="str">
        <f t="shared" si="55"/>
        <v xml:space="preserve"> </v>
      </c>
      <c r="OB66" s="65" t="str">
        <f>IF(NX66=0," ",VLOOKUP(NX66,PROTOKOL!$A:$E,5,))</f>
        <v xml:space="preserve"> </v>
      </c>
      <c r="OC66" s="82" t="str">
        <f t="shared" si="148"/>
        <v xml:space="preserve"> </v>
      </c>
      <c r="OD66" s="65">
        <f t="shared" si="149"/>
        <v>0</v>
      </c>
      <c r="OE66" s="82" t="str">
        <f t="shared" si="150"/>
        <v xml:space="preserve"> </v>
      </c>
      <c r="OF66" s="185" t="str">
        <f t="shared" ref="OF66" si="547">IF(NP65+NP66+NP67=7.5,"ü","û")</f>
        <v>û</v>
      </c>
      <c r="OG66" s="207">
        <v>15</v>
      </c>
      <c r="OH66" s="226"/>
      <c r="OI66" s="61" t="str">
        <f>IF(OK66=0," ",VLOOKUP(OK66,PROTOKOL!$A:$F,6))</f>
        <v xml:space="preserve"> </v>
      </c>
      <c r="OJ66" s="62"/>
      <c r="OK66" s="62"/>
      <c r="OL66" s="62"/>
      <c r="OM66" s="63" t="str">
        <f>IF(OK66=0," ",(VLOOKUP(OK66,PROTOKOL!$A$1:$E$28,2))*OL66)</f>
        <v xml:space="preserve"> </v>
      </c>
      <c r="ON66" s="64" t="str">
        <f t="shared" si="56"/>
        <v xml:space="preserve"> </v>
      </c>
      <c r="OO66" s="65" t="str">
        <f>IF(OK66=0," ",VLOOKUP(OK66,PROTOKOL!$A:$E,5,))</f>
        <v xml:space="preserve"> </v>
      </c>
      <c r="OP66" s="65"/>
      <c r="OQ66" s="82" t="str">
        <f t="shared" si="152"/>
        <v xml:space="preserve"> </v>
      </c>
      <c r="OR66" s="61" t="str">
        <f>IF(OT66=0," ",VLOOKUP(OT66,PROTOKOL!$A:$F,6))</f>
        <v xml:space="preserve"> </v>
      </c>
      <c r="OS66" s="66"/>
      <c r="OT66" s="66"/>
      <c r="OU66" s="62"/>
      <c r="OV66" s="63" t="str">
        <f>IF(OT66=0," ",(VLOOKUP(OT66,PROTOKOL!$A$1:$E$28,2))*OU66)</f>
        <v xml:space="preserve"> </v>
      </c>
      <c r="OW66" s="64" t="str">
        <f t="shared" si="57"/>
        <v xml:space="preserve"> </v>
      </c>
      <c r="OX66" s="65" t="str">
        <f>IF(OT66=0," ",VLOOKUP(OT66,PROTOKOL!$A:$E,5,))</f>
        <v xml:space="preserve"> </v>
      </c>
      <c r="OY66" s="82" t="str">
        <f t="shared" si="153"/>
        <v xml:space="preserve"> </v>
      </c>
      <c r="OZ66" s="65">
        <f t="shared" si="154"/>
        <v>0</v>
      </c>
      <c r="PA66" s="82" t="str">
        <f t="shared" si="155"/>
        <v xml:space="preserve"> </v>
      </c>
      <c r="PB66" s="185" t="str">
        <f t="shared" ref="PB66" si="548">IF(OL65+OL66+OL67=7.5,"ü","û")</f>
        <v>û</v>
      </c>
      <c r="PC66" s="207">
        <v>15</v>
      </c>
      <c r="PD66" s="226"/>
      <c r="PE66" s="61" t="str">
        <f>IF(PG66=0," ",VLOOKUP(PG66,PROTOKOL!$A:$F,6))</f>
        <v xml:space="preserve"> </v>
      </c>
      <c r="PF66" s="62"/>
      <c r="PG66" s="62"/>
      <c r="PH66" s="62"/>
      <c r="PI66" s="63" t="str">
        <f>IF(PG66=0," ",(VLOOKUP(PG66,PROTOKOL!$A$1:$E$28,2))*PH66)</f>
        <v xml:space="preserve"> </v>
      </c>
      <c r="PJ66" s="64" t="str">
        <f t="shared" si="58"/>
        <v xml:space="preserve"> </v>
      </c>
      <c r="PK66" s="65" t="str">
        <f>IF(PG66=0," ",VLOOKUP(PG66,PROTOKOL!$A:$E,5,))</f>
        <v xml:space="preserve"> </v>
      </c>
      <c r="PL66" s="65"/>
      <c r="PM66" s="82" t="str">
        <f t="shared" si="157"/>
        <v xml:space="preserve"> </v>
      </c>
      <c r="PN66" s="61" t="str">
        <f>IF(PP66=0," ",VLOOKUP(PP66,PROTOKOL!$A:$F,6))</f>
        <v xml:space="preserve"> </v>
      </c>
      <c r="PO66" s="66"/>
      <c r="PP66" s="66"/>
      <c r="PQ66" s="62"/>
      <c r="PR66" s="63" t="str">
        <f>IF(PP66=0," ",(VLOOKUP(PP66,PROTOKOL!$A$1:$E$28,2))*PQ66)</f>
        <v xml:space="preserve"> </v>
      </c>
      <c r="PS66" s="64" t="str">
        <f t="shared" si="59"/>
        <v xml:space="preserve"> </v>
      </c>
      <c r="PT66" s="65" t="str">
        <f>IF(PP66=0," ",VLOOKUP(PP66,PROTOKOL!$A:$E,5,))</f>
        <v xml:space="preserve"> </v>
      </c>
      <c r="PU66" s="82" t="str">
        <f t="shared" si="158"/>
        <v xml:space="preserve"> </v>
      </c>
      <c r="PV66" s="65">
        <f t="shared" si="159"/>
        <v>0</v>
      </c>
      <c r="PW66" s="82" t="str">
        <f t="shared" si="160"/>
        <v xml:space="preserve"> </v>
      </c>
      <c r="PX66" s="185" t="str">
        <f t="shared" ref="PX66" si="549">IF(PH65+PH66+PH67=7.5,"ü","û")</f>
        <v>û</v>
      </c>
      <c r="PY66" s="207">
        <v>15</v>
      </c>
      <c r="PZ66" s="226"/>
      <c r="QA66" s="61" t="str">
        <f>IF(QC66=0," ",VLOOKUP(QC66,PROTOKOL!$A:$F,6))</f>
        <v xml:space="preserve"> </v>
      </c>
      <c r="QB66" s="62"/>
      <c r="QC66" s="62"/>
      <c r="QD66" s="62"/>
      <c r="QE66" s="63" t="str">
        <f>IF(QC66=0," ",(VLOOKUP(QC66,PROTOKOL!$A$1:$E$28,2))*QD66)</f>
        <v xml:space="preserve"> </v>
      </c>
      <c r="QF66" s="64" t="str">
        <f t="shared" si="60"/>
        <v xml:space="preserve"> </v>
      </c>
      <c r="QG66" s="65" t="str">
        <f>IF(QC66=0," ",VLOOKUP(QC66,PROTOKOL!$A:$E,5,))</f>
        <v xml:space="preserve"> </v>
      </c>
      <c r="QH66" s="65"/>
      <c r="QI66" s="82" t="str">
        <f t="shared" si="162"/>
        <v xml:space="preserve"> </v>
      </c>
      <c r="QJ66" s="61" t="str">
        <f>IF(QL66=0," ",VLOOKUP(QL66,PROTOKOL!$A:$F,6))</f>
        <v xml:space="preserve"> </v>
      </c>
      <c r="QK66" s="66"/>
      <c r="QL66" s="66"/>
      <c r="QM66" s="62"/>
      <c r="QN66" s="63" t="str">
        <f>IF(QL66=0," ",(VLOOKUP(QL66,PROTOKOL!$A$1:$E$28,2))*QM66)</f>
        <v xml:space="preserve"> </v>
      </c>
      <c r="QO66" s="64" t="str">
        <f t="shared" si="61"/>
        <v xml:space="preserve"> </v>
      </c>
      <c r="QP66" s="65" t="str">
        <f>IF(QL66=0," ",VLOOKUP(QL66,PROTOKOL!$A:$E,5,))</f>
        <v xml:space="preserve"> </v>
      </c>
      <c r="QQ66" s="82" t="str">
        <f t="shared" si="163"/>
        <v xml:space="preserve"> </v>
      </c>
      <c r="QR66" s="65">
        <f t="shared" si="164"/>
        <v>0</v>
      </c>
      <c r="QS66" s="82" t="str">
        <f t="shared" si="165"/>
        <v xml:space="preserve"> </v>
      </c>
      <c r="QT66" s="185" t="str">
        <f t="shared" ref="QT66" si="550">IF(QD65+QD66+QD67=7.5,"ü","û")</f>
        <v>û</v>
      </c>
      <c r="QU66" s="207">
        <v>15</v>
      </c>
      <c r="QV66" s="226"/>
      <c r="QW66" s="61" t="str">
        <f>IF(QY66=0," ",VLOOKUP(QY66,PROTOKOL!$A:$F,6))</f>
        <v xml:space="preserve"> </v>
      </c>
      <c r="QX66" s="62"/>
      <c r="QY66" s="62"/>
      <c r="QZ66" s="62"/>
      <c r="RA66" s="63" t="str">
        <f>IF(QY66=0," ",(VLOOKUP(QY66,PROTOKOL!$A$1:$E$28,2))*QZ66)</f>
        <v xml:space="preserve"> </v>
      </c>
      <c r="RB66" s="64" t="str">
        <f t="shared" si="62"/>
        <v xml:space="preserve"> </v>
      </c>
      <c r="RC66" s="65" t="str">
        <f>IF(QY66=0," ",VLOOKUP(QY66,PROTOKOL!$A:$E,5,))</f>
        <v xml:space="preserve"> </v>
      </c>
      <c r="RD66" s="65"/>
      <c r="RE66" s="82" t="str">
        <f t="shared" si="167"/>
        <v xml:space="preserve"> </v>
      </c>
      <c r="RF66" s="61" t="str">
        <f>IF(RH66=0," ",VLOOKUP(RH66,PROTOKOL!$A:$F,6))</f>
        <v xml:space="preserve"> </v>
      </c>
      <c r="RG66" s="66"/>
      <c r="RH66" s="66"/>
      <c r="RI66" s="62"/>
      <c r="RJ66" s="63" t="str">
        <f>IF(RH66=0," ",(VLOOKUP(RH66,PROTOKOL!$A$1:$E$28,2))*RI66)</f>
        <v xml:space="preserve"> </v>
      </c>
      <c r="RK66" s="64" t="str">
        <f t="shared" si="63"/>
        <v xml:space="preserve"> </v>
      </c>
      <c r="RL66" s="65" t="str">
        <f>IF(RH66=0," ",VLOOKUP(RH66,PROTOKOL!$A:$E,5,))</f>
        <v xml:space="preserve"> </v>
      </c>
      <c r="RM66" s="82" t="str">
        <f t="shared" si="168"/>
        <v xml:space="preserve"> </v>
      </c>
      <c r="RN66" s="65">
        <f t="shared" si="169"/>
        <v>0</v>
      </c>
      <c r="RO66" s="82" t="str">
        <f t="shared" si="170"/>
        <v xml:space="preserve"> </v>
      </c>
      <c r="RP66" s="185" t="str">
        <f t="shared" ref="RP66" si="551">IF(QZ65+QZ66+QZ67=7.5,"ü","û")</f>
        <v>û</v>
      </c>
    </row>
    <row r="67" spans="1:484" ht="14.4" thickBot="1">
      <c r="A67" s="209">
        <v>15</v>
      </c>
      <c r="B67" s="226"/>
      <c r="C67" s="61" t="str">
        <f>IF(E67=0," ",VLOOKUP(E67,PROTOKOL!$A:$F,6))</f>
        <v xml:space="preserve"> </v>
      </c>
      <c r="D67" s="62"/>
      <c r="E67" s="62"/>
      <c r="F67" s="62"/>
      <c r="G67" s="63" t="str">
        <f>IF(E67=0," ",(VLOOKUP(E67,PROTOKOL!$A$1:$E$28,2))*F67)</f>
        <v xml:space="preserve"> </v>
      </c>
      <c r="H67" s="64" t="str">
        <f t="shared" si="20"/>
        <v xml:space="preserve"> </v>
      </c>
      <c r="I67" s="65" t="str">
        <f>IF(E67=0," ",VLOOKUP(E67,PROTOKOL!$A:$E,5,))</f>
        <v xml:space="preserve"> </v>
      </c>
      <c r="J67" s="65"/>
      <c r="K67" s="82" t="str">
        <f t="shared" si="64"/>
        <v xml:space="preserve"> </v>
      </c>
      <c r="L67" s="61" t="str">
        <f>IF(N67=0," ",VLOOKUP(N67,PROTOKOL!$A:$F,6))</f>
        <v xml:space="preserve"> </v>
      </c>
      <c r="M67" s="66"/>
      <c r="N67" s="66"/>
      <c r="O67" s="62"/>
      <c r="P67" s="63" t="str">
        <f>IF(N67=0," ",(VLOOKUP(N67,PROTOKOL!$A$1:$E$28,2))*O67)</f>
        <v xml:space="preserve"> </v>
      </c>
      <c r="Q67" s="64" t="str">
        <f t="shared" si="21"/>
        <v xml:space="preserve"> </v>
      </c>
      <c r="R67" s="65" t="str">
        <f>IF(N67=0," ",VLOOKUP(N67,PROTOKOL!$A:$E,5,))</f>
        <v xml:space="preserve"> </v>
      </c>
      <c r="S67" s="82" t="str">
        <f t="shared" si="65"/>
        <v xml:space="preserve"> </v>
      </c>
      <c r="T67" s="65">
        <f t="shared" si="66"/>
        <v>0</v>
      </c>
      <c r="U67" s="82" t="str">
        <f t="shared" si="67"/>
        <v xml:space="preserve"> </v>
      </c>
      <c r="V67" s="117"/>
      <c r="W67" s="207">
        <v>15</v>
      </c>
      <c r="X67" s="226"/>
      <c r="Y67" s="61" t="str">
        <f>IF(AA67=0," ",VLOOKUP(AA67,PROTOKOL!$A:$F,6))</f>
        <v xml:space="preserve"> </v>
      </c>
      <c r="Z67" s="62"/>
      <c r="AA67" s="62"/>
      <c r="AB67" s="62"/>
      <c r="AC67" s="63" t="str">
        <f>IF(AA67=0," ",(VLOOKUP(AA67,PROTOKOL!$A$1:$E$28,2))*AB67)</f>
        <v xml:space="preserve"> </v>
      </c>
      <c r="AD67" s="64" t="str">
        <f t="shared" si="22"/>
        <v xml:space="preserve"> </v>
      </c>
      <c r="AE67" s="65" t="str">
        <f>IF(AA67=0," ",VLOOKUP(AA67,PROTOKOL!$A:$E,5,))</f>
        <v xml:space="preserve"> </v>
      </c>
      <c r="AF67" s="65"/>
      <c r="AG67" s="82" t="str">
        <f t="shared" si="68"/>
        <v xml:space="preserve"> </v>
      </c>
      <c r="AH67" s="61" t="str">
        <f>IF(AJ67=0," ",VLOOKUP(AJ67,PROTOKOL!$A:$F,6))</f>
        <v xml:space="preserve"> </v>
      </c>
      <c r="AI67" s="66"/>
      <c r="AJ67" s="66"/>
      <c r="AK67" s="62"/>
      <c r="AL67" s="63" t="str">
        <f>IF(AJ67=0," ",(VLOOKUP(AJ67,PROTOKOL!$A$1:$E$28,2))*AK67)</f>
        <v xml:space="preserve"> </v>
      </c>
      <c r="AM67" s="64" t="str">
        <f t="shared" si="23"/>
        <v xml:space="preserve"> </v>
      </c>
      <c r="AN67" s="65" t="str">
        <f>IF(AJ67=0," ",VLOOKUP(AJ67,PROTOKOL!$A:$E,5,))</f>
        <v xml:space="preserve"> </v>
      </c>
      <c r="AO67" s="82" t="str">
        <f t="shared" si="69"/>
        <v xml:space="preserve"> </v>
      </c>
      <c r="AP67" s="65">
        <f t="shared" si="70"/>
        <v>0</v>
      </c>
      <c r="AQ67" s="82" t="str">
        <f t="shared" si="71"/>
        <v xml:space="preserve"> </v>
      </c>
      <c r="AR67" s="117"/>
      <c r="AS67" s="207">
        <v>15</v>
      </c>
      <c r="AT67" s="226"/>
      <c r="AU67" s="61" t="str">
        <f>IF(AW67=0," ",VLOOKUP(AW67,PROTOKOL!$A:$F,6))</f>
        <v xml:space="preserve"> </v>
      </c>
      <c r="AV67" s="62"/>
      <c r="AW67" s="62"/>
      <c r="AX67" s="62"/>
      <c r="AY67" s="63" t="str">
        <f>IF(AW67=0," ",(VLOOKUP(AW67,PROTOKOL!$A$1:$E$28,2))*AX67)</f>
        <v xml:space="preserve"> </v>
      </c>
      <c r="AZ67" s="64" t="str">
        <f t="shared" si="24"/>
        <v xml:space="preserve"> </v>
      </c>
      <c r="BA67" s="65" t="str">
        <f>IF(AW67=0," ",VLOOKUP(AW67,PROTOKOL!$A:$E,5,))</f>
        <v xml:space="preserve"> </v>
      </c>
      <c r="BB67" s="65"/>
      <c r="BC67" s="82" t="str">
        <f t="shared" si="72"/>
        <v xml:space="preserve"> </v>
      </c>
      <c r="BD67" s="61" t="str">
        <f>IF(BF67=0," ",VLOOKUP(BF67,PROTOKOL!$A:$F,6))</f>
        <v xml:space="preserve"> </v>
      </c>
      <c r="BE67" s="66"/>
      <c r="BF67" s="66"/>
      <c r="BG67" s="62"/>
      <c r="BH67" s="63" t="str">
        <f>IF(BF67=0," ",(VLOOKUP(BF67,PROTOKOL!$A$1:$E$28,2))*BG67)</f>
        <v xml:space="preserve"> </v>
      </c>
      <c r="BI67" s="64" t="str">
        <f t="shared" si="25"/>
        <v xml:space="preserve"> </v>
      </c>
      <c r="BJ67" s="65" t="str">
        <f>IF(BF67=0," ",VLOOKUP(BF67,PROTOKOL!$A:$E,5,))</f>
        <v xml:space="preserve"> </v>
      </c>
      <c r="BK67" s="82" t="str">
        <f t="shared" si="73"/>
        <v xml:space="preserve"> </v>
      </c>
      <c r="BL67" s="65">
        <f t="shared" si="74"/>
        <v>0</v>
      </c>
      <c r="BM67" s="82" t="str">
        <f t="shared" si="75"/>
        <v xml:space="preserve"> </v>
      </c>
      <c r="BN67" s="117"/>
      <c r="BO67" s="207">
        <v>15</v>
      </c>
      <c r="BP67" s="226"/>
      <c r="BQ67" s="61" t="str">
        <f>IF(BS67=0," ",VLOOKUP(BS67,PROTOKOL!$A:$F,6))</f>
        <v xml:space="preserve"> </v>
      </c>
      <c r="BR67" s="62"/>
      <c r="BS67" s="62"/>
      <c r="BT67" s="62"/>
      <c r="BU67" s="63" t="str">
        <f>IF(BS67=0," ",(VLOOKUP(BS67,PROTOKOL!$A$1:$E$28,2))*BT67)</f>
        <v xml:space="preserve"> </v>
      </c>
      <c r="BV67" s="64" t="str">
        <f t="shared" si="26"/>
        <v xml:space="preserve"> </v>
      </c>
      <c r="BW67" s="65" t="str">
        <f>IF(BS67=0," ",VLOOKUP(BS67,PROTOKOL!$A:$E,5,))</f>
        <v xml:space="preserve"> </v>
      </c>
      <c r="BX67" s="65"/>
      <c r="BY67" s="82" t="str">
        <f t="shared" si="77"/>
        <v xml:space="preserve"> </v>
      </c>
      <c r="BZ67" s="61" t="str">
        <f>IF(CB67=0," ",VLOOKUP(CB67,PROTOKOL!$A:$F,6))</f>
        <v xml:space="preserve"> </v>
      </c>
      <c r="CA67" s="66"/>
      <c r="CB67" s="66"/>
      <c r="CC67" s="62"/>
      <c r="CD67" s="63" t="str">
        <f>IF(CB67=0," ",(VLOOKUP(CB67,PROTOKOL!$A$1:$E$28,2))*CC67)</f>
        <v xml:space="preserve"> </v>
      </c>
      <c r="CE67" s="64" t="str">
        <f t="shared" si="27"/>
        <v xml:space="preserve"> </v>
      </c>
      <c r="CF67" s="65" t="str">
        <f>IF(CB67=0," ",VLOOKUP(CB67,PROTOKOL!$A:$E,5,))</f>
        <v xml:space="preserve"> </v>
      </c>
      <c r="CG67" s="82" t="str">
        <f t="shared" si="78"/>
        <v xml:space="preserve"> </v>
      </c>
      <c r="CH67" s="65">
        <f t="shared" si="79"/>
        <v>0</v>
      </c>
      <c r="CI67" s="82" t="str">
        <f t="shared" si="80"/>
        <v xml:space="preserve"> </v>
      </c>
      <c r="CJ67" s="117"/>
      <c r="CK67" s="207">
        <v>15</v>
      </c>
      <c r="CL67" s="226"/>
      <c r="CM67" s="61" t="str">
        <f>IF(CO67=0," ",VLOOKUP(CO67,PROTOKOL!$A:$F,6))</f>
        <v xml:space="preserve"> </v>
      </c>
      <c r="CN67" s="62"/>
      <c r="CO67" s="62"/>
      <c r="CP67" s="62"/>
      <c r="CQ67" s="63" t="str">
        <f>IF(CO67=0," ",(VLOOKUP(CO67,PROTOKOL!$A$1:$E$28,2))*CP67)</f>
        <v xml:space="preserve"> </v>
      </c>
      <c r="CR67" s="64" t="str">
        <f t="shared" si="28"/>
        <v xml:space="preserve"> </v>
      </c>
      <c r="CS67" s="65" t="str">
        <f>IF(CO67=0," ",VLOOKUP(CO67,PROTOKOL!$A:$E,5,))</f>
        <v xml:space="preserve"> </v>
      </c>
      <c r="CT67" s="65"/>
      <c r="CU67" s="82" t="str">
        <f t="shared" si="82"/>
        <v xml:space="preserve"> </v>
      </c>
      <c r="CV67" s="61" t="str">
        <f>IF(CX67=0," ",VLOOKUP(CX67,PROTOKOL!$A:$F,6))</f>
        <v xml:space="preserve"> </v>
      </c>
      <c r="CW67" s="66"/>
      <c r="CX67" s="66"/>
      <c r="CY67" s="62"/>
      <c r="CZ67" s="63" t="str">
        <f>IF(CX67=0," ",(VLOOKUP(CX67,PROTOKOL!$A$1:$E$28,2))*CY67)</f>
        <v xml:space="preserve"> </v>
      </c>
      <c r="DA67" s="64" t="str">
        <f t="shared" si="29"/>
        <v xml:space="preserve"> </v>
      </c>
      <c r="DB67" s="65" t="str">
        <f>IF(CX67=0," ",VLOOKUP(CX67,PROTOKOL!$A:$E,5,))</f>
        <v xml:space="preserve"> </v>
      </c>
      <c r="DC67" s="82" t="str">
        <f t="shared" si="83"/>
        <v xml:space="preserve"> </v>
      </c>
      <c r="DD67" s="65">
        <f t="shared" si="84"/>
        <v>0</v>
      </c>
      <c r="DE67" s="82" t="str">
        <f t="shared" si="85"/>
        <v xml:space="preserve"> </v>
      </c>
      <c r="DF67" s="117"/>
      <c r="DG67" s="207">
        <v>15</v>
      </c>
      <c r="DH67" s="226"/>
      <c r="DI67" s="61" t="str">
        <f>IF(DK67=0," ",VLOOKUP(DK67,PROTOKOL!$A:$F,6))</f>
        <v xml:space="preserve"> </v>
      </c>
      <c r="DJ67" s="62"/>
      <c r="DK67" s="62"/>
      <c r="DL67" s="62"/>
      <c r="DM67" s="63" t="str">
        <f>IF(DK67=0," ",(VLOOKUP(DK67,PROTOKOL!$A$1:$E$28,2))*DL67)</f>
        <v xml:space="preserve"> </v>
      </c>
      <c r="DN67" s="64" t="str">
        <f t="shared" si="30"/>
        <v xml:space="preserve"> </v>
      </c>
      <c r="DO67" s="65" t="str">
        <f>IF(DK67=0," ",VLOOKUP(DK67,PROTOKOL!$A:$E,5,))</f>
        <v xml:space="preserve"> </v>
      </c>
      <c r="DP67" s="65"/>
      <c r="DQ67" s="82" t="str">
        <f t="shared" si="87"/>
        <v xml:space="preserve"> </v>
      </c>
      <c r="DR67" s="61" t="str">
        <f>IF(DT67=0," ",VLOOKUP(DT67,PROTOKOL!$A:$F,6))</f>
        <v xml:space="preserve"> </v>
      </c>
      <c r="DS67" s="66"/>
      <c r="DT67" s="66"/>
      <c r="DU67" s="62"/>
      <c r="DV67" s="63" t="str">
        <f>IF(DT67=0," ",(VLOOKUP(DT67,PROTOKOL!$A$1:$E$28,2))*DU67)</f>
        <v xml:space="preserve"> </v>
      </c>
      <c r="DW67" s="64" t="str">
        <f t="shared" si="31"/>
        <v xml:space="preserve"> </v>
      </c>
      <c r="DX67" s="65" t="str">
        <f>IF(DT67=0," ",VLOOKUP(DT67,PROTOKOL!$A:$E,5,))</f>
        <v xml:space="preserve"> </v>
      </c>
      <c r="DY67" s="82" t="str">
        <f t="shared" si="88"/>
        <v xml:space="preserve"> </v>
      </c>
      <c r="DZ67" s="65">
        <f t="shared" si="89"/>
        <v>0</v>
      </c>
      <c r="EA67" s="82" t="str">
        <f t="shared" si="90"/>
        <v xml:space="preserve"> </v>
      </c>
      <c r="EB67" s="117"/>
      <c r="EC67" s="207">
        <v>15</v>
      </c>
      <c r="ED67" s="226"/>
      <c r="EE67" s="61" t="str">
        <f>IF(EG67=0," ",VLOOKUP(EG67,PROTOKOL!$A:$F,6))</f>
        <v xml:space="preserve"> </v>
      </c>
      <c r="EF67" s="62"/>
      <c r="EG67" s="62"/>
      <c r="EH67" s="62"/>
      <c r="EI67" s="63" t="str">
        <f>IF(EG67=0," ",(VLOOKUP(EG67,PROTOKOL!$A$1:$E$28,2))*EH67)</f>
        <v xml:space="preserve"> </v>
      </c>
      <c r="EJ67" s="64" t="str">
        <f t="shared" si="32"/>
        <v xml:space="preserve"> </v>
      </c>
      <c r="EK67" s="65" t="str">
        <f>IF(EG67=0," ",VLOOKUP(EG67,PROTOKOL!$A:$E,5,))</f>
        <v xml:space="preserve"> </v>
      </c>
      <c r="EL67" s="65"/>
      <c r="EM67" s="82" t="str">
        <f t="shared" si="92"/>
        <v xml:space="preserve"> </v>
      </c>
      <c r="EN67" s="61" t="str">
        <f>IF(EP67=0," ",VLOOKUP(EP67,PROTOKOL!$A:$F,6))</f>
        <v xml:space="preserve"> </v>
      </c>
      <c r="EO67" s="66"/>
      <c r="EP67" s="66"/>
      <c r="EQ67" s="62"/>
      <c r="ER67" s="63" t="str">
        <f>IF(EP67=0," ",(VLOOKUP(EP67,PROTOKOL!$A$1:$E$28,2))*EQ67)</f>
        <v xml:space="preserve"> </v>
      </c>
      <c r="ES67" s="64" t="str">
        <f t="shared" si="33"/>
        <v xml:space="preserve"> </v>
      </c>
      <c r="ET67" s="65" t="str">
        <f>IF(EP67=0," ",VLOOKUP(EP67,PROTOKOL!$A:$E,5,))</f>
        <v xml:space="preserve"> </v>
      </c>
      <c r="EU67" s="82" t="str">
        <f t="shared" si="93"/>
        <v xml:space="preserve"> </v>
      </c>
      <c r="EV67" s="65">
        <f t="shared" si="94"/>
        <v>0</v>
      </c>
      <c r="EW67" s="82" t="str">
        <f t="shared" si="95"/>
        <v xml:space="preserve"> </v>
      </c>
      <c r="EX67" s="117"/>
      <c r="EY67" s="207">
        <v>15</v>
      </c>
      <c r="EZ67" s="226"/>
      <c r="FA67" s="61" t="str">
        <f>IF(FC67=0," ",VLOOKUP(FC67,PROTOKOL!$A:$F,6))</f>
        <v xml:space="preserve"> </v>
      </c>
      <c r="FB67" s="62"/>
      <c r="FC67" s="62"/>
      <c r="FD67" s="62"/>
      <c r="FE67" s="63" t="str">
        <f>IF(FC67=0," ",(VLOOKUP(FC67,PROTOKOL!$A$1:$E$28,2))*FD67)</f>
        <v xml:space="preserve"> </v>
      </c>
      <c r="FF67" s="64" t="str">
        <f t="shared" si="34"/>
        <v xml:space="preserve"> </v>
      </c>
      <c r="FG67" s="65" t="str">
        <f>IF(FC67=0," ",VLOOKUP(FC67,PROTOKOL!$A:$E,5,))</f>
        <v xml:space="preserve"> </v>
      </c>
      <c r="FH67" s="65"/>
      <c r="FI67" s="82" t="str">
        <f t="shared" si="97"/>
        <v xml:space="preserve"> </v>
      </c>
      <c r="FJ67" s="61" t="str">
        <f>IF(FL67=0," ",VLOOKUP(FL67,PROTOKOL!$A:$F,6))</f>
        <v xml:space="preserve"> </v>
      </c>
      <c r="FK67" s="66"/>
      <c r="FL67" s="66"/>
      <c r="FM67" s="62"/>
      <c r="FN67" s="63" t="str">
        <f>IF(FL67=0," ",(VLOOKUP(FL67,PROTOKOL!$A$1:$E$28,2))*FM67)</f>
        <v xml:space="preserve"> </v>
      </c>
      <c r="FO67" s="64" t="str">
        <f t="shared" si="35"/>
        <v xml:space="preserve"> </v>
      </c>
      <c r="FP67" s="65" t="str">
        <f>IF(FL67=0," ",VLOOKUP(FL67,PROTOKOL!$A:$E,5,))</f>
        <v xml:space="preserve"> </v>
      </c>
      <c r="FQ67" s="82" t="str">
        <f t="shared" si="98"/>
        <v xml:space="preserve"> </v>
      </c>
      <c r="FR67" s="65">
        <f t="shared" si="99"/>
        <v>0</v>
      </c>
      <c r="FS67" s="82" t="str">
        <f t="shared" si="100"/>
        <v xml:space="preserve"> </v>
      </c>
      <c r="FT67" s="117"/>
      <c r="FU67" s="207">
        <v>15</v>
      </c>
      <c r="FV67" s="226"/>
      <c r="FW67" s="61" t="str">
        <f>IF(FY67=0," ",VLOOKUP(FY67,PROTOKOL!$A:$F,6))</f>
        <v xml:space="preserve"> </v>
      </c>
      <c r="FX67" s="62"/>
      <c r="FY67" s="62"/>
      <c r="FZ67" s="62"/>
      <c r="GA67" s="63" t="str">
        <f>IF(FY67=0," ",(VLOOKUP(FY67,PROTOKOL!$A$1:$E$28,2))*FZ67)</f>
        <v xml:space="preserve"> </v>
      </c>
      <c r="GB67" s="64" t="str">
        <f t="shared" si="36"/>
        <v xml:space="preserve"> </v>
      </c>
      <c r="GC67" s="65" t="str">
        <f>IF(FY67=0," ",VLOOKUP(FY67,PROTOKOL!$A:$E,5,))</f>
        <v xml:space="preserve"> </v>
      </c>
      <c r="GD67" s="65"/>
      <c r="GE67" s="82" t="str">
        <f t="shared" si="102"/>
        <v xml:space="preserve"> </v>
      </c>
      <c r="GF67" s="61" t="str">
        <f>IF(GH67=0," ",VLOOKUP(GH67,PROTOKOL!$A:$F,6))</f>
        <v xml:space="preserve"> </v>
      </c>
      <c r="GG67" s="66"/>
      <c r="GH67" s="66"/>
      <c r="GI67" s="62"/>
      <c r="GJ67" s="63" t="str">
        <f>IF(GH67=0," ",(VLOOKUP(GH67,PROTOKOL!$A$1:$E$28,2))*GI67)</f>
        <v xml:space="preserve"> </v>
      </c>
      <c r="GK67" s="64" t="str">
        <f t="shared" si="37"/>
        <v xml:space="preserve"> </v>
      </c>
      <c r="GL67" s="65" t="str">
        <f>IF(GH67=0," ",VLOOKUP(GH67,PROTOKOL!$A:$E,5,))</f>
        <v xml:space="preserve"> </v>
      </c>
      <c r="GM67" s="82" t="str">
        <f t="shared" si="103"/>
        <v xml:space="preserve"> </v>
      </c>
      <c r="GN67" s="65">
        <f t="shared" si="104"/>
        <v>0</v>
      </c>
      <c r="GO67" s="82" t="str">
        <f t="shared" si="105"/>
        <v xml:space="preserve"> </v>
      </c>
      <c r="GP67" s="117"/>
      <c r="GQ67" s="207">
        <v>15</v>
      </c>
      <c r="GR67" s="226"/>
      <c r="GS67" s="61" t="str">
        <f>IF(GU67=0," ",VLOOKUP(GU67,PROTOKOL!$A:$F,6))</f>
        <v xml:space="preserve"> </v>
      </c>
      <c r="GT67" s="62"/>
      <c r="GU67" s="62"/>
      <c r="GV67" s="62"/>
      <c r="GW67" s="63" t="str">
        <f>IF(GU67=0," ",(VLOOKUP(GU67,PROTOKOL!$A$1:$E$28,2))*GV67)</f>
        <v xml:space="preserve"> </v>
      </c>
      <c r="GX67" s="64" t="str">
        <f t="shared" si="38"/>
        <v xml:space="preserve"> </v>
      </c>
      <c r="GY67" s="65" t="str">
        <f>IF(GU67=0," ",VLOOKUP(GU67,PROTOKOL!$A:$E,5,))</f>
        <v xml:space="preserve"> </v>
      </c>
      <c r="GZ67" s="65"/>
      <c r="HA67" s="82" t="str">
        <f t="shared" si="107"/>
        <v xml:space="preserve"> </v>
      </c>
      <c r="HB67" s="61" t="str">
        <f>IF(HD67=0," ",VLOOKUP(HD67,PROTOKOL!$A:$F,6))</f>
        <v xml:space="preserve"> </v>
      </c>
      <c r="HC67" s="66"/>
      <c r="HD67" s="66"/>
      <c r="HE67" s="62"/>
      <c r="HF67" s="63" t="str">
        <f>IF(HD67=0," ",(VLOOKUP(HD67,PROTOKOL!$A$1:$E$28,2))*HE67)</f>
        <v xml:space="preserve"> </v>
      </c>
      <c r="HG67" s="64" t="str">
        <f t="shared" si="39"/>
        <v xml:space="preserve"> </v>
      </c>
      <c r="HH67" s="65" t="str">
        <f>IF(HD67=0," ",VLOOKUP(HD67,PROTOKOL!$A:$E,5,))</f>
        <v xml:space="preserve"> </v>
      </c>
      <c r="HI67" s="82" t="str">
        <f t="shared" si="108"/>
        <v xml:space="preserve"> </v>
      </c>
      <c r="HJ67" s="65">
        <f t="shared" si="109"/>
        <v>0</v>
      </c>
      <c r="HK67" s="82" t="str">
        <f t="shared" si="110"/>
        <v xml:space="preserve"> </v>
      </c>
      <c r="HL67" s="117"/>
      <c r="HM67" s="207">
        <v>15</v>
      </c>
      <c r="HN67" s="226"/>
      <c r="HO67" s="61" t="str">
        <f>IF(HQ67=0," ",VLOOKUP(HQ67,PROTOKOL!$A:$F,6))</f>
        <v xml:space="preserve"> </v>
      </c>
      <c r="HP67" s="62"/>
      <c r="HQ67" s="62"/>
      <c r="HR67" s="62"/>
      <c r="HS67" s="63" t="str">
        <f>IF(HQ67=0," ",(VLOOKUP(HQ67,PROTOKOL!$A$1:$E$28,2))*HR67)</f>
        <v xml:space="preserve"> </v>
      </c>
      <c r="HT67" s="64" t="str">
        <f t="shared" si="40"/>
        <v xml:space="preserve"> </v>
      </c>
      <c r="HU67" s="65" t="str">
        <f>IF(HQ67=0," ",VLOOKUP(HQ67,PROTOKOL!$A:$E,5,))</f>
        <v xml:space="preserve"> </v>
      </c>
      <c r="HV67" s="65"/>
      <c r="HW67" s="82" t="str">
        <f t="shared" si="112"/>
        <v xml:space="preserve"> </v>
      </c>
      <c r="HX67" s="61" t="str">
        <f>IF(HZ67=0," ",VLOOKUP(HZ67,PROTOKOL!$A:$F,6))</f>
        <v xml:space="preserve"> </v>
      </c>
      <c r="HY67" s="66"/>
      <c r="HZ67" s="66"/>
      <c r="IA67" s="62"/>
      <c r="IB67" s="63" t="str">
        <f>IF(HZ67=0," ",(VLOOKUP(HZ67,PROTOKOL!$A$1:$E$28,2))*IA67)</f>
        <v xml:space="preserve"> </v>
      </c>
      <c r="IC67" s="64" t="str">
        <f t="shared" si="41"/>
        <v xml:space="preserve"> </v>
      </c>
      <c r="ID67" s="65" t="str">
        <f>IF(HZ67=0," ",VLOOKUP(HZ67,PROTOKOL!$A:$E,5,))</f>
        <v xml:space="preserve"> </v>
      </c>
      <c r="IE67" s="82" t="str">
        <f t="shared" si="113"/>
        <v xml:space="preserve"> </v>
      </c>
      <c r="IF67" s="65">
        <f t="shared" si="114"/>
        <v>0</v>
      </c>
      <c r="IG67" s="82" t="str">
        <f t="shared" si="115"/>
        <v xml:space="preserve"> </v>
      </c>
      <c r="IH67" s="117"/>
      <c r="II67" s="207">
        <v>15</v>
      </c>
      <c r="IJ67" s="226"/>
      <c r="IK67" s="61" t="str">
        <f>IF(IM67=0," ",VLOOKUP(IM67,PROTOKOL!$A:$F,6))</f>
        <v xml:space="preserve"> </v>
      </c>
      <c r="IL67" s="62"/>
      <c r="IM67" s="62"/>
      <c r="IN67" s="62"/>
      <c r="IO67" s="63" t="str">
        <f>IF(IM67=0," ",(VLOOKUP(IM67,PROTOKOL!$A$1:$E$28,2))*IN67)</f>
        <v xml:space="preserve"> </v>
      </c>
      <c r="IP67" s="64" t="str">
        <f t="shared" si="42"/>
        <v xml:space="preserve"> </v>
      </c>
      <c r="IQ67" s="65" t="str">
        <f>IF(IM67=0," ",VLOOKUP(IM67,PROTOKOL!$A:$E,5,))</f>
        <v xml:space="preserve"> </v>
      </c>
      <c r="IR67" s="65"/>
      <c r="IS67" s="82" t="str">
        <f t="shared" si="117"/>
        <v xml:space="preserve"> </v>
      </c>
      <c r="IT67" s="61" t="str">
        <f>IF(IV67=0," ",VLOOKUP(IV67,PROTOKOL!$A:$F,6))</f>
        <v xml:space="preserve"> </v>
      </c>
      <c r="IU67" s="66"/>
      <c r="IV67" s="66"/>
      <c r="IW67" s="62"/>
      <c r="IX67" s="63" t="str">
        <f>IF(IV67=0," ",(VLOOKUP(IV67,PROTOKOL!$A$1:$E$28,2))*IW67)</f>
        <v xml:space="preserve"> </v>
      </c>
      <c r="IY67" s="64" t="str">
        <f t="shared" si="43"/>
        <v xml:space="preserve"> </v>
      </c>
      <c r="IZ67" s="65" t="str">
        <f>IF(IV67=0," ",VLOOKUP(IV67,PROTOKOL!$A:$E,5,))</f>
        <v xml:space="preserve"> </v>
      </c>
      <c r="JA67" s="82" t="str">
        <f t="shared" si="118"/>
        <v xml:space="preserve"> </v>
      </c>
      <c r="JB67" s="65">
        <f t="shared" si="119"/>
        <v>0</v>
      </c>
      <c r="JC67" s="82" t="str">
        <f t="shared" si="120"/>
        <v xml:space="preserve"> </v>
      </c>
      <c r="JD67" s="117"/>
      <c r="JE67" s="207">
        <v>15</v>
      </c>
      <c r="JF67" s="226"/>
      <c r="JG67" s="61" t="str">
        <f>IF(JI67=0," ",VLOOKUP(JI67,PROTOKOL!$A:$F,6))</f>
        <v xml:space="preserve"> </v>
      </c>
      <c r="JH67" s="62"/>
      <c r="JI67" s="62"/>
      <c r="JJ67" s="62"/>
      <c r="JK67" s="63" t="str">
        <f>IF(JI67=0," ",(VLOOKUP(JI67,PROTOKOL!$A$1:$E$28,2))*JJ67)</f>
        <v xml:space="preserve"> </v>
      </c>
      <c r="JL67" s="64" t="str">
        <f t="shared" si="44"/>
        <v xml:space="preserve"> </v>
      </c>
      <c r="JM67" s="65" t="str">
        <f>IF(JI67=0," ",VLOOKUP(JI67,PROTOKOL!$A:$E,5,))</f>
        <v xml:space="preserve"> </v>
      </c>
      <c r="JN67" s="65"/>
      <c r="JO67" s="82" t="str">
        <f t="shared" si="122"/>
        <v xml:space="preserve"> </v>
      </c>
      <c r="JP67" s="61" t="str">
        <f>IF(JR67=0," ",VLOOKUP(JR67,PROTOKOL!$A:$F,6))</f>
        <v xml:space="preserve"> </v>
      </c>
      <c r="JQ67" s="66"/>
      <c r="JR67" s="66"/>
      <c r="JS67" s="62"/>
      <c r="JT67" s="63" t="str">
        <f>IF(JR67=0," ",(VLOOKUP(JR67,PROTOKOL!$A$1:$E$28,2))*JS67)</f>
        <v xml:space="preserve"> </v>
      </c>
      <c r="JU67" s="64" t="str">
        <f t="shared" si="45"/>
        <v xml:space="preserve"> </v>
      </c>
      <c r="JV67" s="65" t="str">
        <f>IF(JR67=0," ",VLOOKUP(JR67,PROTOKOL!$A:$E,5,))</f>
        <v xml:space="preserve"> </v>
      </c>
      <c r="JW67" s="82" t="str">
        <f t="shared" si="123"/>
        <v xml:space="preserve"> </v>
      </c>
      <c r="JX67" s="65">
        <f t="shared" si="124"/>
        <v>0</v>
      </c>
      <c r="JY67" s="82" t="str">
        <f t="shared" si="125"/>
        <v xml:space="preserve"> </v>
      </c>
      <c r="JZ67" s="117"/>
      <c r="KA67" s="207">
        <v>15</v>
      </c>
      <c r="KB67" s="226"/>
      <c r="KC67" s="61" t="str">
        <f>IF(KE67=0," ",VLOOKUP(KE67,PROTOKOL!$A:$F,6))</f>
        <v xml:space="preserve"> </v>
      </c>
      <c r="KD67" s="62"/>
      <c r="KE67" s="62"/>
      <c r="KF67" s="62"/>
      <c r="KG67" s="63" t="str">
        <f>IF(KE67=0," ",(VLOOKUP(KE67,PROTOKOL!$A$1:$E$28,2))*KF67)</f>
        <v xml:space="preserve"> </v>
      </c>
      <c r="KH67" s="64" t="str">
        <f t="shared" si="46"/>
        <v xml:space="preserve"> </v>
      </c>
      <c r="KI67" s="65" t="str">
        <f>IF(KE67=0," ",VLOOKUP(KE67,PROTOKOL!$A:$E,5,))</f>
        <v xml:space="preserve"> </v>
      </c>
      <c r="KJ67" s="65"/>
      <c r="KK67" s="82" t="str">
        <f t="shared" si="127"/>
        <v xml:space="preserve"> </v>
      </c>
      <c r="KL67" s="61" t="str">
        <f>IF(KN67=0," ",VLOOKUP(KN67,PROTOKOL!$A:$F,6))</f>
        <v xml:space="preserve"> </v>
      </c>
      <c r="KM67" s="66"/>
      <c r="KN67" s="66"/>
      <c r="KO67" s="62"/>
      <c r="KP67" s="63" t="str">
        <f>IF(KN67=0," ",(VLOOKUP(KN67,PROTOKOL!$A$1:$E$28,2))*KO67)</f>
        <v xml:space="preserve"> </v>
      </c>
      <c r="KQ67" s="64" t="str">
        <f t="shared" si="47"/>
        <v xml:space="preserve"> </v>
      </c>
      <c r="KR67" s="65" t="str">
        <f>IF(KN67=0," ",VLOOKUP(KN67,PROTOKOL!$A:$E,5,))</f>
        <v xml:space="preserve"> </v>
      </c>
      <c r="KS67" s="82" t="str">
        <f t="shared" si="128"/>
        <v xml:space="preserve"> </v>
      </c>
      <c r="KT67" s="65">
        <f t="shared" si="129"/>
        <v>0</v>
      </c>
      <c r="KU67" s="82" t="str">
        <f t="shared" si="130"/>
        <v xml:space="preserve"> </v>
      </c>
      <c r="KV67" s="117"/>
      <c r="KW67" s="207">
        <v>15</v>
      </c>
      <c r="KX67" s="226"/>
      <c r="KY67" s="61" t="str">
        <f>IF(LA67=0," ",VLOOKUP(LA67,PROTOKOL!$A:$F,6))</f>
        <v xml:space="preserve"> </v>
      </c>
      <c r="KZ67" s="62"/>
      <c r="LA67" s="62"/>
      <c r="LB67" s="62"/>
      <c r="LC67" s="63" t="str">
        <f>IF(LA67=0," ",(VLOOKUP(LA67,PROTOKOL!$A$1:$E$28,2))*LB67)</f>
        <v xml:space="preserve"> </v>
      </c>
      <c r="LD67" s="64" t="str">
        <f t="shared" si="48"/>
        <v xml:space="preserve"> </v>
      </c>
      <c r="LE67" s="65" t="str">
        <f>IF(LA67=0," ",VLOOKUP(LA67,PROTOKOL!$A:$E,5,))</f>
        <v xml:space="preserve"> </v>
      </c>
      <c r="LF67" s="65"/>
      <c r="LG67" s="82" t="str">
        <f t="shared" si="132"/>
        <v xml:space="preserve"> </v>
      </c>
      <c r="LH67" s="61" t="str">
        <f>IF(LJ67=0," ",VLOOKUP(LJ67,PROTOKOL!$A:$F,6))</f>
        <v xml:space="preserve"> </v>
      </c>
      <c r="LI67" s="66"/>
      <c r="LJ67" s="66"/>
      <c r="LK67" s="62"/>
      <c r="LL67" s="63" t="str">
        <f>IF(LJ67=0," ",(VLOOKUP(LJ67,PROTOKOL!$A$1:$E$28,2))*LK67)</f>
        <v xml:space="preserve"> </v>
      </c>
      <c r="LM67" s="64" t="str">
        <f t="shared" si="49"/>
        <v xml:space="preserve"> </v>
      </c>
      <c r="LN67" s="65" t="str">
        <f>IF(LJ67=0," ",VLOOKUP(LJ67,PROTOKOL!$A:$E,5,))</f>
        <v xml:space="preserve"> </v>
      </c>
      <c r="LO67" s="82" t="str">
        <f t="shared" si="133"/>
        <v xml:space="preserve"> </v>
      </c>
      <c r="LP67" s="65">
        <f t="shared" si="134"/>
        <v>0</v>
      </c>
      <c r="LQ67" s="82" t="str">
        <f t="shared" si="135"/>
        <v xml:space="preserve"> </v>
      </c>
      <c r="LR67" s="117"/>
      <c r="LS67" s="207">
        <v>15</v>
      </c>
      <c r="LT67" s="226"/>
      <c r="LU67" s="61" t="str">
        <f>IF(LW67=0," ",VLOOKUP(LW67,PROTOKOL!$A:$F,6))</f>
        <v xml:space="preserve"> </v>
      </c>
      <c r="LV67" s="62"/>
      <c r="LW67" s="62"/>
      <c r="LX67" s="62"/>
      <c r="LY67" s="63" t="str">
        <f>IF(LW67=0," ",(VLOOKUP(LW67,PROTOKOL!$A$1:$E$28,2))*LX67)</f>
        <v xml:space="preserve"> </v>
      </c>
      <c r="LZ67" s="64" t="str">
        <f t="shared" si="50"/>
        <v xml:space="preserve"> </v>
      </c>
      <c r="MA67" s="65" t="str">
        <f>IF(LW67=0," ",VLOOKUP(LW67,PROTOKOL!$A:$E,5,))</f>
        <v xml:space="preserve"> </v>
      </c>
      <c r="MB67" s="65"/>
      <c r="MC67" s="82" t="str">
        <f t="shared" si="137"/>
        <v xml:space="preserve"> </v>
      </c>
      <c r="MD67" s="61" t="str">
        <f>IF(MF67=0," ",VLOOKUP(MF67,PROTOKOL!$A:$F,6))</f>
        <v xml:space="preserve"> </v>
      </c>
      <c r="ME67" s="66"/>
      <c r="MF67" s="66"/>
      <c r="MG67" s="62"/>
      <c r="MH67" s="63" t="str">
        <f>IF(MF67=0," ",(VLOOKUP(MF67,PROTOKOL!$A$1:$E$28,2))*MG67)</f>
        <v xml:space="preserve"> </v>
      </c>
      <c r="MI67" s="64" t="str">
        <f t="shared" si="51"/>
        <v xml:space="preserve"> </v>
      </c>
      <c r="MJ67" s="65" t="str">
        <f>IF(MF67=0," ",VLOOKUP(MF67,PROTOKOL!$A:$E,5,))</f>
        <v xml:space="preserve"> </v>
      </c>
      <c r="MK67" s="82" t="str">
        <f t="shared" si="138"/>
        <v xml:space="preserve"> </v>
      </c>
      <c r="ML67" s="65">
        <f t="shared" si="139"/>
        <v>0</v>
      </c>
      <c r="MM67" s="82" t="str">
        <f t="shared" si="140"/>
        <v xml:space="preserve"> </v>
      </c>
      <c r="MN67" s="117"/>
      <c r="MO67" s="207">
        <v>15</v>
      </c>
      <c r="MP67" s="226"/>
      <c r="MQ67" s="61" t="str">
        <f>IF(MS67=0," ",VLOOKUP(MS67,PROTOKOL!$A:$F,6))</f>
        <v xml:space="preserve"> </v>
      </c>
      <c r="MR67" s="62"/>
      <c r="MS67" s="62"/>
      <c r="MT67" s="62"/>
      <c r="MU67" s="63" t="str">
        <f>IF(MS67=0," ",(VLOOKUP(MS67,PROTOKOL!$A$1:$E$28,2))*MT67)</f>
        <v xml:space="preserve"> </v>
      </c>
      <c r="MV67" s="64" t="str">
        <f t="shared" si="52"/>
        <v xml:space="preserve"> </v>
      </c>
      <c r="MW67" s="65" t="str">
        <f>IF(MS67=0," ",VLOOKUP(MS67,PROTOKOL!$A:$E,5,))</f>
        <v xml:space="preserve"> </v>
      </c>
      <c r="MX67" s="65"/>
      <c r="MY67" s="82" t="str">
        <f t="shared" si="142"/>
        <v xml:space="preserve"> </v>
      </c>
      <c r="MZ67" s="61" t="str">
        <f>IF(NB67=0," ",VLOOKUP(NB67,PROTOKOL!$A:$F,6))</f>
        <v xml:space="preserve"> </v>
      </c>
      <c r="NA67" s="66"/>
      <c r="NB67" s="66"/>
      <c r="NC67" s="62"/>
      <c r="ND67" s="63" t="str">
        <f>IF(NB67=0," ",(VLOOKUP(NB67,PROTOKOL!$A$1:$E$28,2))*NC67)</f>
        <v xml:space="preserve"> </v>
      </c>
      <c r="NE67" s="64" t="str">
        <f t="shared" si="53"/>
        <v xml:space="preserve"> </v>
      </c>
      <c r="NF67" s="65" t="str">
        <f>IF(NB67=0," ",VLOOKUP(NB67,PROTOKOL!$A:$E,5,))</f>
        <v xml:space="preserve"> </v>
      </c>
      <c r="NG67" s="82" t="str">
        <f t="shared" si="143"/>
        <v xml:space="preserve"> </v>
      </c>
      <c r="NH67" s="65">
        <f t="shared" si="144"/>
        <v>0</v>
      </c>
      <c r="NI67" s="82" t="str">
        <f t="shared" si="145"/>
        <v xml:space="preserve"> </v>
      </c>
      <c r="NJ67" s="117"/>
      <c r="NK67" s="207">
        <v>15</v>
      </c>
      <c r="NL67" s="226"/>
      <c r="NM67" s="61" t="str">
        <f>IF(NO67=0," ",VLOOKUP(NO67,PROTOKOL!$A:$F,6))</f>
        <v xml:space="preserve"> </v>
      </c>
      <c r="NN67" s="62"/>
      <c r="NO67" s="62"/>
      <c r="NP67" s="62"/>
      <c r="NQ67" s="63" t="str">
        <f>IF(NO67=0," ",(VLOOKUP(NO67,PROTOKOL!$A$1:$E$28,2))*NP67)</f>
        <v xml:space="preserve"> </v>
      </c>
      <c r="NR67" s="64" t="str">
        <f t="shared" si="54"/>
        <v xml:space="preserve"> </v>
      </c>
      <c r="NS67" s="65" t="str">
        <f>IF(NO67=0," ",VLOOKUP(NO67,PROTOKOL!$A:$E,5,))</f>
        <v xml:space="preserve"> </v>
      </c>
      <c r="NT67" s="65"/>
      <c r="NU67" s="82" t="str">
        <f t="shared" si="147"/>
        <v xml:space="preserve"> </v>
      </c>
      <c r="NV67" s="61" t="str">
        <f>IF(NX67=0," ",VLOOKUP(NX67,PROTOKOL!$A:$F,6))</f>
        <v xml:space="preserve"> </v>
      </c>
      <c r="NW67" s="66"/>
      <c r="NX67" s="66"/>
      <c r="NY67" s="62"/>
      <c r="NZ67" s="63" t="str">
        <f>IF(NX67=0," ",(VLOOKUP(NX67,PROTOKOL!$A$1:$E$28,2))*NY67)</f>
        <v xml:space="preserve"> </v>
      </c>
      <c r="OA67" s="64" t="str">
        <f t="shared" si="55"/>
        <v xml:space="preserve"> </v>
      </c>
      <c r="OB67" s="65" t="str">
        <f>IF(NX67=0," ",VLOOKUP(NX67,PROTOKOL!$A:$E,5,))</f>
        <v xml:space="preserve"> </v>
      </c>
      <c r="OC67" s="82" t="str">
        <f t="shared" si="148"/>
        <v xml:space="preserve"> </v>
      </c>
      <c r="OD67" s="65">
        <f t="shared" si="149"/>
        <v>0</v>
      </c>
      <c r="OE67" s="82" t="str">
        <f t="shared" si="150"/>
        <v xml:space="preserve"> </v>
      </c>
      <c r="OF67" s="117"/>
      <c r="OG67" s="207">
        <v>15</v>
      </c>
      <c r="OH67" s="226"/>
      <c r="OI67" s="61" t="str">
        <f>IF(OK67=0," ",VLOOKUP(OK67,PROTOKOL!$A:$F,6))</f>
        <v xml:space="preserve"> </v>
      </c>
      <c r="OJ67" s="62"/>
      <c r="OK67" s="62"/>
      <c r="OL67" s="62"/>
      <c r="OM67" s="63" t="str">
        <f>IF(OK67=0," ",(VLOOKUP(OK67,PROTOKOL!$A$1:$E$28,2))*OL67)</f>
        <v xml:space="preserve"> </v>
      </c>
      <c r="ON67" s="64" t="str">
        <f t="shared" si="56"/>
        <v xml:space="preserve"> </v>
      </c>
      <c r="OO67" s="65" t="str">
        <f>IF(OK67=0," ",VLOOKUP(OK67,PROTOKOL!$A:$E,5,))</f>
        <v xml:space="preserve"> </v>
      </c>
      <c r="OP67" s="65"/>
      <c r="OQ67" s="82" t="str">
        <f t="shared" si="152"/>
        <v xml:space="preserve"> </v>
      </c>
      <c r="OR67" s="61" t="str">
        <f>IF(OT67=0," ",VLOOKUP(OT67,PROTOKOL!$A:$F,6))</f>
        <v xml:space="preserve"> </v>
      </c>
      <c r="OS67" s="66"/>
      <c r="OT67" s="66"/>
      <c r="OU67" s="62"/>
      <c r="OV67" s="63" t="str">
        <f>IF(OT67=0," ",(VLOOKUP(OT67,PROTOKOL!$A$1:$E$28,2))*OU67)</f>
        <v xml:space="preserve"> </v>
      </c>
      <c r="OW67" s="64" t="str">
        <f t="shared" si="57"/>
        <v xml:space="preserve"> </v>
      </c>
      <c r="OX67" s="65" t="str">
        <f>IF(OT67=0," ",VLOOKUP(OT67,PROTOKOL!$A:$E,5,))</f>
        <v xml:space="preserve"> </v>
      </c>
      <c r="OY67" s="82" t="str">
        <f t="shared" si="153"/>
        <v xml:space="preserve"> </v>
      </c>
      <c r="OZ67" s="65">
        <f t="shared" si="154"/>
        <v>0</v>
      </c>
      <c r="PA67" s="82" t="str">
        <f t="shared" si="155"/>
        <v xml:space="preserve"> </v>
      </c>
      <c r="PB67" s="117"/>
      <c r="PC67" s="207">
        <v>15</v>
      </c>
      <c r="PD67" s="226"/>
      <c r="PE67" s="61" t="str">
        <f>IF(PG67=0," ",VLOOKUP(PG67,PROTOKOL!$A:$F,6))</f>
        <v xml:space="preserve"> </v>
      </c>
      <c r="PF67" s="62"/>
      <c r="PG67" s="62"/>
      <c r="PH67" s="62"/>
      <c r="PI67" s="63" t="str">
        <f>IF(PG67=0," ",(VLOOKUP(PG67,PROTOKOL!$A$1:$E$28,2))*PH67)</f>
        <v xml:space="preserve"> </v>
      </c>
      <c r="PJ67" s="64" t="str">
        <f t="shared" si="58"/>
        <v xml:space="preserve"> </v>
      </c>
      <c r="PK67" s="65" t="str">
        <f>IF(PG67=0," ",VLOOKUP(PG67,PROTOKOL!$A:$E,5,))</f>
        <v xml:space="preserve"> </v>
      </c>
      <c r="PL67" s="65"/>
      <c r="PM67" s="82" t="str">
        <f t="shared" si="157"/>
        <v xml:space="preserve"> </v>
      </c>
      <c r="PN67" s="61" t="str">
        <f>IF(PP67=0," ",VLOOKUP(PP67,PROTOKOL!$A:$F,6))</f>
        <v xml:space="preserve"> </v>
      </c>
      <c r="PO67" s="66"/>
      <c r="PP67" s="66"/>
      <c r="PQ67" s="62"/>
      <c r="PR67" s="63" t="str">
        <f>IF(PP67=0," ",(VLOOKUP(PP67,PROTOKOL!$A$1:$E$28,2))*PQ67)</f>
        <v xml:space="preserve"> </v>
      </c>
      <c r="PS67" s="64" t="str">
        <f t="shared" si="59"/>
        <v xml:space="preserve"> </v>
      </c>
      <c r="PT67" s="65" t="str">
        <f>IF(PP67=0," ",VLOOKUP(PP67,PROTOKOL!$A:$E,5,))</f>
        <v xml:space="preserve"> </v>
      </c>
      <c r="PU67" s="82" t="str">
        <f t="shared" si="158"/>
        <v xml:space="preserve"> </v>
      </c>
      <c r="PV67" s="65">
        <f t="shared" si="159"/>
        <v>0</v>
      </c>
      <c r="PW67" s="82" t="str">
        <f t="shared" si="160"/>
        <v xml:space="preserve"> </v>
      </c>
      <c r="PX67" s="117"/>
      <c r="PY67" s="207">
        <v>15</v>
      </c>
      <c r="PZ67" s="226"/>
      <c r="QA67" s="61" t="str">
        <f>IF(QC67=0," ",VLOOKUP(QC67,PROTOKOL!$A:$F,6))</f>
        <v xml:space="preserve"> </v>
      </c>
      <c r="QB67" s="62"/>
      <c r="QC67" s="62"/>
      <c r="QD67" s="62"/>
      <c r="QE67" s="63" t="str">
        <f>IF(QC67=0," ",(VLOOKUP(QC67,PROTOKOL!$A$1:$E$28,2))*QD67)</f>
        <v xml:space="preserve"> </v>
      </c>
      <c r="QF67" s="64" t="str">
        <f t="shared" si="60"/>
        <v xml:space="preserve"> </v>
      </c>
      <c r="QG67" s="65" t="str">
        <f>IF(QC67=0," ",VLOOKUP(QC67,PROTOKOL!$A:$E,5,))</f>
        <v xml:space="preserve"> </v>
      </c>
      <c r="QH67" s="65"/>
      <c r="QI67" s="82" t="str">
        <f t="shared" si="162"/>
        <v xml:space="preserve"> </v>
      </c>
      <c r="QJ67" s="61" t="str">
        <f>IF(QL67=0," ",VLOOKUP(QL67,PROTOKOL!$A:$F,6))</f>
        <v xml:space="preserve"> </v>
      </c>
      <c r="QK67" s="66"/>
      <c r="QL67" s="66"/>
      <c r="QM67" s="62"/>
      <c r="QN67" s="63" t="str">
        <f>IF(QL67=0," ",(VLOOKUP(QL67,PROTOKOL!$A$1:$E$28,2))*QM67)</f>
        <v xml:space="preserve"> </v>
      </c>
      <c r="QO67" s="64" t="str">
        <f t="shared" si="61"/>
        <v xml:space="preserve"> </v>
      </c>
      <c r="QP67" s="65" t="str">
        <f>IF(QL67=0," ",VLOOKUP(QL67,PROTOKOL!$A:$E,5,))</f>
        <v xml:space="preserve"> </v>
      </c>
      <c r="QQ67" s="82" t="str">
        <f t="shared" si="163"/>
        <v xml:space="preserve"> </v>
      </c>
      <c r="QR67" s="65">
        <f t="shared" si="164"/>
        <v>0</v>
      </c>
      <c r="QS67" s="82" t="str">
        <f t="shared" si="165"/>
        <v xml:space="preserve"> </v>
      </c>
      <c r="QT67" s="117"/>
      <c r="QU67" s="207">
        <v>15</v>
      </c>
      <c r="QV67" s="226"/>
      <c r="QW67" s="61" t="str">
        <f>IF(QY67=0," ",VLOOKUP(QY67,PROTOKOL!$A:$F,6))</f>
        <v xml:space="preserve"> </v>
      </c>
      <c r="QX67" s="62"/>
      <c r="QY67" s="62"/>
      <c r="QZ67" s="62"/>
      <c r="RA67" s="63" t="str">
        <f>IF(QY67=0," ",(VLOOKUP(QY67,PROTOKOL!$A$1:$E$28,2))*QZ67)</f>
        <v xml:space="preserve"> </v>
      </c>
      <c r="RB67" s="64" t="str">
        <f t="shared" si="62"/>
        <v xml:space="preserve"> </v>
      </c>
      <c r="RC67" s="65" t="str">
        <f>IF(QY67=0," ",VLOOKUP(QY67,PROTOKOL!$A:$E,5,))</f>
        <v xml:space="preserve"> </v>
      </c>
      <c r="RD67" s="65"/>
      <c r="RE67" s="82" t="str">
        <f t="shared" si="167"/>
        <v xml:space="preserve"> </v>
      </c>
      <c r="RF67" s="61" t="str">
        <f>IF(RH67=0," ",VLOOKUP(RH67,PROTOKOL!$A:$F,6))</f>
        <v xml:space="preserve"> </v>
      </c>
      <c r="RG67" s="66"/>
      <c r="RH67" s="66"/>
      <c r="RI67" s="62"/>
      <c r="RJ67" s="63" t="str">
        <f>IF(RH67=0," ",(VLOOKUP(RH67,PROTOKOL!$A$1:$E$28,2))*RI67)</f>
        <v xml:space="preserve"> </v>
      </c>
      <c r="RK67" s="64" t="str">
        <f t="shared" si="63"/>
        <v xml:space="preserve"> </v>
      </c>
      <c r="RL67" s="65" t="str">
        <f>IF(RH67=0," ",VLOOKUP(RH67,PROTOKOL!$A:$E,5,))</f>
        <v xml:space="preserve"> </v>
      </c>
      <c r="RM67" s="82" t="str">
        <f t="shared" si="168"/>
        <v xml:space="preserve"> </v>
      </c>
      <c r="RN67" s="65">
        <f t="shared" si="169"/>
        <v>0</v>
      </c>
      <c r="RO67" s="82" t="str">
        <f t="shared" si="170"/>
        <v xml:space="preserve"> </v>
      </c>
      <c r="RP67" s="117"/>
    </row>
    <row r="68" spans="1:484" ht="14.4" thickBot="1">
      <c r="A68" s="207">
        <v>16</v>
      </c>
      <c r="B68" s="225">
        <v>16</v>
      </c>
      <c r="C68" s="61" t="str">
        <f>IF(E68=0," ",VLOOKUP(E68,PROTOKOL!$A:$F,6))</f>
        <v xml:space="preserve"> </v>
      </c>
      <c r="D68" s="62"/>
      <c r="E68" s="62"/>
      <c r="F68" s="62"/>
      <c r="G68" s="63" t="str">
        <f>IF(E68=0," ",(VLOOKUP(E68,PROTOKOL!$A$1:$E$28,2))*F68)</f>
        <v xml:space="preserve"> </v>
      </c>
      <c r="H68" s="64" t="str">
        <f t="shared" si="20"/>
        <v xml:space="preserve"> </v>
      </c>
      <c r="I68" s="65" t="str">
        <f>IF(E68=0," ",VLOOKUP(E68,PROTOKOL!$A:$E,5,))</f>
        <v xml:space="preserve"> </v>
      </c>
      <c r="J68" s="65"/>
      <c r="K68" s="82" t="str">
        <f t="shared" si="64"/>
        <v xml:space="preserve"> </v>
      </c>
      <c r="L68" s="61" t="str">
        <f>IF(N68=0," ",VLOOKUP(N68,PROTOKOL!$A:$F,6))</f>
        <v xml:space="preserve"> </v>
      </c>
      <c r="M68" s="66"/>
      <c r="N68" s="66"/>
      <c r="O68" s="62"/>
      <c r="P68" s="63" t="str">
        <f>IF(N68=0," ",(VLOOKUP(N68,PROTOKOL!$A$1:$E$28,2))*O68)</f>
        <v xml:space="preserve"> </v>
      </c>
      <c r="Q68" s="64" t="str">
        <f t="shared" si="21"/>
        <v xml:space="preserve"> </v>
      </c>
      <c r="R68" s="65" t="str">
        <f>IF(N68=0," ",VLOOKUP(N68,PROTOKOL!$A:$E,5,))</f>
        <v xml:space="preserve"> </v>
      </c>
      <c r="S68" s="82" t="str">
        <f t="shared" si="65"/>
        <v xml:space="preserve"> </v>
      </c>
      <c r="T68" s="65">
        <f t="shared" si="66"/>
        <v>0</v>
      </c>
      <c r="U68" s="82" t="str">
        <f t="shared" si="67"/>
        <v xml:space="preserve"> </v>
      </c>
      <c r="V68" s="117"/>
      <c r="W68" s="207">
        <v>16</v>
      </c>
      <c r="X68" s="225">
        <v>16</v>
      </c>
      <c r="Y68" s="61" t="str">
        <f>IF(AA68=0," ",VLOOKUP(AA68,PROTOKOL!$A:$F,6))</f>
        <v xml:space="preserve"> </v>
      </c>
      <c r="Z68" s="62"/>
      <c r="AA68" s="62"/>
      <c r="AB68" s="62"/>
      <c r="AC68" s="63" t="str">
        <f>IF(AA68=0," ",(VLOOKUP(AA68,PROTOKOL!$A$1:$E$28,2))*AB68)</f>
        <v xml:space="preserve"> </v>
      </c>
      <c r="AD68" s="64" t="str">
        <f t="shared" si="22"/>
        <v xml:space="preserve"> </v>
      </c>
      <c r="AE68" s="65" t="str">
        <f>IF(AA68=0," ",VLOOKUP(AA68,PROTOKOL!$A:$E,5,))</f>
        <v xml:space="preserve"> </v>
      </c>
      <c r="AF68" s="65"/>
      <c r="AG68" s="82" t="str">
        <f t="shared" si="68"/>
        <v xml:space="preserve"> </v>
      </c>
      <c r="AH68" s="61" t="str">
        <f>IF(AJ68=0," ",VLOOKUP(AJ68,PROTOKOL!$A:$F,6))</f>
        <v xml:space="preserve"> </v>
      </c>
      <c r="AI68" s="66"/>
      <c r="AJ68" s="66"/>
      <c r="AK68" s="62"/>
      <c r="AL68" s="63" t="str">
        <f>IF(AJ68=0," ",(VLOOKUP(AJ68,PROTOKOL!$A$1:$E$28,2))*AK68)</f>
        <v xml:space="preserve"> </v>
      </c>
      <c r="AM68" s="64" t="str">
        <f t="shared" si="23"/>
        <v xml:space="preserve"> </v>
      </c>
      <c r="AN68" s="65" t="str">
        <f>IF(AJ68=0," ",VLOOKUP(AJ68,PROTOKOL!$A:$E,5,))</f>
        <v xml:space="preserve"> </v>
      </c>
      <c r="AO68" s="82" t="str">
        <f t="shared" si="69"/>
        <v xml:space="preserve"> </v>
      </c>
      <c r="AP68" s="65">
        <f t="shared" si="70"/>
        <v>0</v>
      </c>
      <c r="AQ68" s="82" t="str">
        <f t="shared" si="71"/>
        <v xml:space="preserve"> </v>
      </c>
      <c r="AR68" s="117"/>
      <c r="AS68" s="207">
        <v>16</v>
      </c>
      <c r="AT68" s="225">
        <v>16</v>
      </c>
      <c r="AU68" s="61" t="str">
        <f>IF(AW68=0," ",VLOOKUP(AW68,PROTOKOL!$A:$F,6))</f>
        <v xml:space="preserve"> </v>
      </c>
      <c r="AV68" s="62"/>
      <c r="AW68" s="62"/>
      <c r="AX68" s="62"/>
      <c r="AY68" s="63" t="str">
        <f>IF(AW68=0," ",(VLOOKUP(AW68,PROTOKOL!$A$1:$E$28,2))*AX68)</f>
        <v xml:space="preserve"> </v>
      </c>
      <c r="AZ68" s="64" t="str">
        <f t="shared" si="24"/>
        <v xml:space="preserve"> </v>
      </c>
      <c r="BA68" s="65" t="str">
        <f>IF(AW68=0," ",VLOOKUP(AW68,PROTOKOL!$A:$E,5,))</f>
        <v xml:space="preserve"> </v>
      </c>
      <c r="BB68" s="65"/>
      <c r="BC68" s="82" t="str">
        <f t="shared" si="72"/>
        <v xml:space="preserve"> </v>
      </c>
      <c r="BD68" s="61" t="str">
        <f>IF(BF68=0," ",VLOOKUP(BF68,PROTOKOL!$A:$F,6))</f>
        <v xml:space="preserve"> </v>
      </c>
      <c r="BE68" s="66"/>
      <c r="BF68" s="66"/>
      <c r="BG68" s="62"/>
      <c r="BH68" s="63" t="str">
        <f>IF(BF68=0," ",(VLOOKUP(BF68,PROTOKOL!$A$1:$E$28,2))*BG68)</f>
        <v xml:space="preserve"> </v>
      </c>
      <c r="BI68" s="64" t="str">
        <f t="shared" si="25"/>
        <v xml:space="preserve"> </v>
      </c>
      <c r="BJ68" s="65" t="str">
        <f>IF(BF68=0," ",VLOOKUP(BF68,PROTOKOL!$A:$E,5,))</f>
        <v xml:space="preserve"> </v>
      </c>
      <c r="BK68" s="82" t="str">
        <f t="shared" si="73"/>
        <v xml:space="preserve"> </v>
      </c>
      <c r="BL68" s="65">
        <f t="shared" si="74"/>
        <v>0</v>
      </c>
      <c r="BM68" s="82" t="str">
        <f t="shared" si="75"/>
        <v xml:space="preserve"> </v>
      </c>
      <c r="BN68" s="117"/>
      <c r="BO68" s="207">
        <v>16</v>
      </c>
      <c r="BP68" s="225">
        <v>16</v>
      </c>
      <c r="BQ68" s="61" t="str">
        <f>IF(BS68=0," ",VLOOKUP(BS68,PROTOKOL!$A:$F,6))</f>
        <v xml:space="preserve"> </v>
      </c>
      <c r="BR68" s="62"/>
      <c r="BS68" s="62"/>
      <c r="BT68" s="62"/>
      <c r="BU68" s="63" t="str">
        <f>IF(BS68=0," ",(VLOOKUP(BS68,PROTOKOL!$A$1:$E$28,2))*BT68)</f>
        <v xml:space="preserve"> </v>
      </c>
      <c r="BV68" s="64" t="str">
        <f t="shared" si="26"/>
        <v xml:space="preserve"> </v>
      </c>
      <c r="BW68" s="65" t="str">
        <f>IF(BS68=0," ",VLOOKUP(BS68,PROTOKOL!$A:$E,5,))</f>
        <v xml:space="preserve"> </v>
      </c>
      <c r="BX68" s="65"/>
      <c r="BY68" s="82" t="str">
        <f t="shared" si="77"/>
        <v xml:space="preserve"> </v>
      </c>
      <c r="BZ68" s="61" t="str">
        <f>IF(CB68=0," ",VLOOKUP(CB68,PROTOKOL!$A:$F,6))</f>
        <v xml:space="preserve"> </v>
      </c>
      <c r="CA68" s="66"/>
      <c r="CB68" s="66"/>
      <c r="CC68" s="62"/>
      <c r="CD68" s="63" t="str">
        <f>IF(CB68=0," ",(VLOOKUP(CB68,PROTOKOL!$A$1:$E$28,2))*CC68)</f>
        <v xml:space="preserve"> </v>
      </c>
      <c r="CE68" s="64" t="str">
        <f t="shared" si="27"/>
        <v xml:space="preserve"> </v>
      </c>
      <c r="CF68" s="65" t="str">
        <f>IF(CB68=0," ",VLOOKUP(CB68,PROTOKOL!$A:$E,5,))</f>
        <v xml:space="preserve"> </v>
      </c>
      <c r="CG68" s="82" t="str">
        <f t="shared" si="78"/>
        <v xml:space="preserve"> </v>
      </c>
      <c r="CH68" s="65">
        <f t="shared" si="79"/>
        <v>0</v>
      </c>
      <c r="CI68" s="82" t="str">
        <f t="shared" si="80"/>
        <v xml:space="preserve"> </v>
      </c>
      <c r="CJ68" s="117"/>
      <c r="CK68" s="207">
        <v>16</v>
      </c>
      <c r="CL68" s="225">
        <v>16</v>
      </c>
      <c r="CM68" s="61" t="str">
        <f>IF(CO68=0," ",VLOOKUP(CO68,PROTOKOL!$A:$F,6))</f>
        <v xml:space="preserve"> </v>
      </c>
      <c r="CN68" s="62"/>
      <c r="CO68" s="62"/>
      <c r="CP68" s="62"/>
      <c r="CQ68" s="63" t="str">
        <f>IF(CO68=0," ",(VLOOKUP(CO68,PROTOKOL!$A$1:$E$28,2))*CP68)</f>
        <v xml:space="preserve"> </v>
      </c>
      <c r="CR68" s="64" t="str">
        <f t="shared" si="28"/>
        <v xml:space="preserve"> </v>
      </c>
      <c r="CS68" s="65" t="str">
        <f>IF(CO68=0," ",VLOOKUP(CO68,PROTOKOL!$A:$E,5,))</f>
        <v xml:space="preserve"> </v>
      </c>
      <c r="CT68" s="65"/>
      <c r="CU68" s="82" t="str">
        <f t="shared" si="82"/>
        <v xml:space="preserve"> </v>
      </c>
      <c r="CV68" s="61" t="str">
        <f>IF(CX68=0," ",VLOOKUP(CX68,PROTOKOL!$A:$F,6))</f>
        <v xml:space="preserve"> </v>
      </c>
      <c r="CW68" s="66"/>
      <c r="CX68" s="66"/>
      <c r="CY68" s="62"/>
      <c r="CZ68" s="63" t="str">
        <f>IF(CX68=0," ",(VLOOKUP(CX68,PROTOKOL!$A$1:$E$28,2))*CY68)</f>
        <v xml:space="preserve"> </v>
      </c>
      <c r="DA68" s="64" t="str">
        <f t="shared" si="29"/>
        <v xml:space="preserve"> </v>
      </c>
      <c r="DB68" s="65" t="str">
        <f>IF(CX68=0," ",VLOOKUP(CX68,PROTOKOL!$A:$E,5,))</f>
        <v xml:space="preserve"> </v>
      </c>
      <c r="DC68" s="82" t="str">
        <f t="shared" si="83"/>
        <v xml:space="preserve"> </v>
      </c>
      <c r="DD68" s="65">
        <f t="shared" si="84"/>
        <v>0</v>
      </c>
      <c r="DE68" s="82" t="str">
        <f t="shared" si="85"/>
        <v xml:space="preserve"> </v>
      </c>
      <c r="DF68" s="117"/>
      <c r="DG68" s="207">
        <v>16</v>
      </c>
      <c r="DH68" s="225">
        <v>16</v>
      </c>
      <c r="DI68" s="61" t="str">
        <f>IF(DK68=0," ",VLOOKUP(DK68,PROTOKOL!$A:$F,6))</f>
        <v xml:space="preserve"> </v>
      </c>
      <c r="DJ68" s="62"/>
      <c r="DK68" s="62"/>
      <c r="DL68" s="62"/>
      <c r="DM68" s="63" t="str">
        <f>IF(DK68=0," ",(VLOOKUP(DK68,PROTOKOL!$A$1:$E$28,2))*DL68)</f>
        <v xml:space="preserve"> </v>
      </c>
      <c r="DN68" s="64" t="str">
        <f t="shared" si="30"/>
        <v xml:space="preserve"> </v>
      </c>
      <c r="DO68" s="65" t="str">
        <f>IF(DK68=0," ",VLOOKUP(DK68,PROTOKOL!$A:$E,5,))</f>
        <v xml:space="preserve"> </v>
      </c>
      <c r="DP68" s="65"/>
      <c r="DQ68" s="82" t="str">
        <f t="shared" si="87"/>
        <v xml:space="preserve"> </v>
      </c>
      <c r="DR68" s="61" t="str">
        <f>IF(DT68=0," ",VLOOKUP(DT68,PROTOKOL!$A:$F,6))</f>
        <v xml:space="preserve"> </v>
      </c>
      <c r="DS68" s="66"/>
      <c r="DT68" s="66"/>
      <c r="DU68" s="62"/>
      <c r="DV68" s="63" t="str">
        <f>IF(DT68=0," ",(VLOOKUP(DT68,PROTOKOL!$A$1:$E$28,2))*DU68)</f>
        <v xml:space="preserve"> </v>
      </c>
      <c r="DW68" s="64" t="str">
        <f t="shared" si="31"/>
        <v xml:space="preserve"> </v>
      </c>
      <c r="DX68" s="65" t="str">
        <f>IF(DT68=0," ",VLOOKUP(DT68,PROTOKOL!$A:$E,5,))</f>
        <v xml:space="preserve"> </v>
      </c>
      <c r="DY68" s="82" t="str">
        <f t="shared" si="88"/>
        <v xml:space="preserve"> </v>
      </c>
      <c r="DZ68" s="65">
        <f t="shared" si="89"/>
        <v>0</v>
      </c>
      <c r="EA68" s="82" t="str">
        <f t="shared" si="90"/>
        <v xml:space="preserve"> </v>
      </c>
      <c r="EB68" s="117"/>
      <c r="EC68" s="207">
        <v>16</v>
      </c>
      <c r="ED68" s="225">
        <v>16</v>
      </c>
      <c r="EE68" s="61" t="str">
        <f>IF(EG68=0," ",VLOOKUP(EG68,PROTOKOL!$A:$F,6))</f>
        <v xml:space="preserve"> </v>
      </c>
      <c r="EF68" s="62"/>
      <c r="EG68" s="62"/>
      <c r="EH68" s="62"/>
      <c r="EI68" s="63" t="str">
        <f>IF(EG68=0," ",(VLOOKUP(EG68,PROTOKOL!$A$1:$E$28,2))*EH68)</f>
        <v xml:space="preserve"> </v>
      </c>
      <c r="EJ68" s="64" t="str">
        <f t="shared" si="32"/>
        <v xml:space="preserve"> </v>
      </c>
      <c r="EK68" s="65" t="str">
        <f>IF(EG68=0," ",VLOOKUP(EG68,PROTOKOL!$A:$E,5,))</f>
        <v xml:space="preserve"> </v>
      </c>
      <c r="EL68" s="65"/>
      <c r="EM68" s="82" t="str">
        <f t="shared" si="92"/>
        <v xml:space="preserve"> </v>
      </c>
      <c r="EN68" s="61" t="str">
        <f>IF(EP68=0," ",VLOOKUP(EP68,PROTOKOL!$A:$F,6))</f>
        <v xml:space="preserve"> </v>
      </c>
      <c r="EO68" s="66"/>
      <c r="EP68" s="66"/>
      <c r="EQ68" s="62"/>
      <c r="ER68" s="63" t="str">
        <f>IF(EP68=0," ",(VLOOKUP(EP68,PROTOKOL!$A$1:$E$28,2))*EQ68)</f>
        <v xml:space="preserve"> </v>
      </c>
      <c r="ES68" s="64" t="str">
        <f t="shared" si="33"/>
        <v xml:space="preserve"> </v>
      </c>
      <c r="ET68" s="65" t="str">
        <f>IF(EP68=0," ",VLOOKUP(EP68,PROTOKOL!$A:$E,5,))</f>
        <v xml:space="preserve"> </v>
      </c>
      <c r="EU68" s="82" t="str">
        <f t="shared" si="93"/>
        <v xml:space="preserve"> </v>
      </c>
      <c r="EV68" s="65">
        <f t="shared" si="94"/>
        <v>0</v>
      </c>
      <c r="EW68" s="82" t="str">
        <f t="shared" si="95"/>
        <v xml:space="preserve"> </v>
      </c>
      <c r="EX68" s="117"/>
      <c r="EY68" s="207">
        <v>16</v>
      </c>
      <c r="EZ68" s="225">
        <v>16</v>
      </c>
      <c r="FA68" s="61" t="str">
        <f>IF(FC68=0," ",VLOOKUP(FC68,PROTOKOL!$A:$F,6))</f>
        <v xml:space="preserve"> </v>
      </c>
      <c r="FB68" s="62"/>
      <c r="FC68" s="62"/>
      <c r="FD68" s="62"/>
      <c r="FE68" s="63" t="str">
        <f>IF(FC68=0," ",(VLOOKUP(FC68,PROTOKOL!$A$1:$E$28,2))*FD68)</f>
        <v xml:space="preserve"> </v>
      </c>
      <c r="FF68" s="64" t="str">
        <f t="shared" si="34"/>
        <v xml:space="preserve"> </v>
      </c>
      <c r="FG68" s="65" t="str">
        <f>IF(FC68=0," ",VLOOKUP(FC68,PROTOKOL!$A:$E,5,))</f>
        <v xml:space="preserve"> </v>
      </c>
      <c r="FH68" s="65"/>
      <c r="FI68" s="82" t="str">
        <f t="shared" si="97"/>
        <v xml:space="preserve"> </v>
      </c>
      <c r="FJ68" s="61" t="str">
        <f>IF(FL68=0," ",VLOOKUP(FL68,PROTOKOL!$A:$F,6))</f>
        <v xml:space="preserve"> </v>
      </c>
      <c r="FK68" s="66"/>
      <c r="FL68" s="66"/>
      <c r="FM68" s="62"/>
      <c r="FN68" s="63" t="str">
        <f>IF(FL68=0," ",(VLOOKUP(FL68,PROTOKOL!$A$1:$E$28,2))*FM68)</f>
        <v xml:space="preserve"> </v>
      </c>
      <c r="FO68" s="64" t="str">
        <f t="shared" si="35"/>
        <v xml:space="preserve"> </v>
      </c>
      <c r="FP68" s="65" t="str">
        <f>IF(FL68=0," ",VLOOKUP(FL68,PROTOKOL!$A:$E,5,))</f>
        <v xml:space="preserve"> </v>
      </c>
      <c r="FQ68" s="82" t="str">
        <f t="shared" si="98"/>
        <v xml:space="preserve"> </v>
      </c>
      <c r="FR68" s="65">
        <f t="shared" si="99"/>
        <v>0</v>
      </c>
      <c r="FS68" s="82" t="str">
        <f t="shared" si="100"/>
        <v xml:space="preserve"> </v>
      </c>
      <c r="FT68" s="117"/>
      <c r="FU68" s="207">
        <v>16</v>
      </c>
      <c r="FV68" s="225">
        <v>16</v>
      </c>
      <c r="FW68" s="61" t="str">
        <f>IF(FY68=0," ",VLOOKUP(FY68,PROTOKOL!$A:$F,6))</f>
        <v xml:space="preserve"> </v>
      </c>
      <c r="FX68" s="62"/>
      <c r="FY68" s="62"/>
      <c r="FZ68" s="62"/>
      <c r="GA68" s="63" t="str">
        <f>IF(FY68=0," ",(VLOOKUP(FY68,PROTOKOL!$A$1:$E$28,2))*FZ68)</f>
        <v xml:space="preserve"> </v>
      </c>
      <c r="GB68" s="64" t="str">
        <f t="shared" si="36"/>
        <v xml:space="preserve"> </v>
      </c>
      <c r="GC68" s="65" t="str">
        <f>IF(FY68=0," ",VLOOKUP(FY68,PROTOKOL!$A:$E,5,))</f>
        <v xml:space="preserve"> </v>
      </c>
      <c r="GD68" s="65"/>
      <c r="GE68" s="82" t="str">
        <f t="shared" si="102"/>
        <v xml:space="preserve"> </v>
      </c>
      <c r="GF68" s="61" t="str">
        <f>IF(GH68=0," ",VLOOKUP(GH68,PROTOKOL!$A:$F,6))</f>
        <v xml:space="preserve"> </v>
      </c>
      <c r="GG68" s="66"/>
      <c r="GH68" s="66"/>
      <c r="GI68" s="62"/>
      <c r="GJ68" s="63" t="str">
        <f>IF(GH68=0," ",(VLOOKUP(GH68,PROTOKOL!$A$1:$E$28,2))*GI68)</f>
        <v xml:space="preserve"> </v>
      </c>
      <c r="GK68" s="64" t="str">
        <f t="shared" si="37"/>
        <v xml:space="preserve"> </v>
      </c>
      <c r="GL68" s="65" t="str">
        <f>IF(GH68=0," ",VLOOKUP(GH68,PROTOKOL!$A:$E,5,))</f>
        <v xml:space="preserve"> </v>
      </c>
      <c r="GM68" s="82" t="str">
        <f t="shared" si="103"/>
        <v xml:space="preserve"> </v>
      </c>
      <c r="GN68" s="65">
        <f t="shared" si="104"/>
        <v>0</v>
      </c>
      <c r="GO68" s="82" t="str">
        <f t="shared" si="105"/>
        <v xml:space="preserve"> </v>
      </c>
      <c r="GP68" s="117"/>
      <c r="GQ68" s="207">
        <v>16</v>
      </c>
      <c r="GR68" s="225">
        <v>16</v>
      </c>
      <c r="GS68" s="61" t="str">
        <f>IF(GU68=0," ",VLOOKUP(GU68,PROTOKOL!$A:$F,6))</f>
        <v xml:space="preserve"> </v>
      </c>
      <c r="GT68" s="62"/>
      <c r="GU68" s="62"/>
      <c r="GV68" s="62"/>
      <c r="GW68" s="63" t="str">
        <f>IF(GU68=0," ",(VLOOKUP(GU68,PROTOKOL!$A$1:$E$28,2))*GV68)</f>
        <v xml:space="preserve"> </v>
      </c>
      <c r="GX68" s="64" t="str">
        <f t="shared" si="38"/>
        <v xml:space="preserve"> </v>
      </c>
      <c r="GY68" s="65" t="str">
        <f>IF(GU68=0," ",VLOOKUP(GU68,PROTOKOL!$A:$E,5,))</f>
        <v xml:space="preserve"> </v>
      </c>
      <c r="GZ68" s="65"/>
      <c r="HA68" s="82" t="str">
        <f t="shared" si="107"/>
        <v xml:space="preserve"> </v>
      </c>
      <c r="HB68" s="61" t="str">
        <f>IF(HD68=0," ",VLOOKUP(HD68,PROTOKOL!$A:$F,6))</f>
        <v xml:space="preserve"> </v>
      </c>
      <c r="HC68" s="66"/>
      <c r="HD68" s="66"/>
      <c r="HE68" s="62"/>
      <c r="HF68" s="63" t="str">
        <f>IF(HD68=0," ",(VLOOKUP(HD68,PROTOKOL!$A$1:$E$28,2))*HE68)</f>
        <v xml:space="preserve"> </v>
      </c>
      <c r="HG68" s="64" t="str">
        <f t="shared" si="39"/>
        <v xml:space="preserve"> </v>
      </c>
      <c r="HH68" s="65" t="str">
        <f>IF(HD68=0," ",VLOOKUP(HD68,PROTOKOL!$A:$E,5,))</f>
        <v xml:space="preserve"> </v>
      </c>
      <c r="HI68" s="82" t="str">
        <f t="shared" si="108"/>
        <v xml:space="preserve"> </v>
      </c>
      <c r="HJ68" s="65">
        <f t="shared" si="109"/>
        <v>0</v>
      </c>
      <c r="HK68" s="82" t="str">
        <f t="shared" si="110"/>
        <v xml:space="preserve"> </v>
      </c>
      <c r="HL68" s="117"/>
      <c r="HM68" s="207">
        <v>16</v>
      </c>
      <c r="HN68" s="225">
        <v>16</v>
      </c>
      <c r="HO68" s="61" t="str">
        <f>IF(HQ68=0," ",VLOOKUP(HQ68,PROTOKOL!$A:$F,6))</f>
        <v xml:space="preserve"> </v>
      </c>
      <c r="HP68" s="62"/>
      <c r="HQ68" s="62"/>
      <c r="HR68" s="62"/>
      <c r="HS68" s="63" t="str">
        <f>IF(HQ68=0," ",(VLOOKUP(HQ68,PROTOKOL!$A$1:$E$28,2))*HR68)</f>
        <v xml:space="preserve"> </v>
      </c>
      <c r="HT68" s="64" t="str">
        <f t="shared" si="40"/>
        <v xml:space="preserve"> </v>
      </c>
      <c r="HU68" s="65" t="str">
        <f>IF(HQ68=0," ",VLOOKUP(HQ68,PROTOKOL!$A:$E,5,))</f>
        <v xml:space="preserve"> </v>
      </c>
      <c r="HV68" s="65"/>
      <c r="HW68" s="82" t="str">
        <f t="shared" si="112"/>
        <v xml:space="preserve"> </v>
      </c>
      <c r="HX68" s="61" t="str">
        <f>IF(HZ68=0," ",VLOOKUP(HZ68,PROTOKOL!$A:$F,6))</f>
        <v xml:space="preserve"> </v>
      </c>
      <c r="HY68" s="66"/>
      <c r="HZ68" s="66"/>
      <c r="IA68" s="62"/>
      <c r="IB68" s="63" t="str">
        <f>IF(HZ68=0," ",(VLOOKUP(HZ68,PROTOKOL!$A$1:$E$28,2))*IA68)</f>
        <v xml:space="preserve"> </v>
      </c>
      <c r="IC68" s="64" t="str">
        <f t="shared" si="41"/>
        <v xml:space="preserve"> </v>
      </c>
      <c r="ID68" s="65" t="str">
        <f>IF(HZ68=0," ",VLOOKUP(HZ68,PROTOKOL!$A:$E,5,))</f>
        <v xml:space="preserve"> </v>
      </c>
      <c r="IE68" s="82" t="str">
        <f t="shared" si="113"/>
        <v xml:space="preserve"> </v>
      </c>
      <c r="IF68" s="65">
        <f t="shared" si="114"/>
        <v>0</v>
      </c>
      <c r="IG68" s="82" t="str">
        <f t="shared" si="115"/>
        <v xml:space="preserve"> </v>
      </c>
      <c r="IH68" s="117"/>
      <c r="II68" s="207">
        <v>16</v>
      </c>
      <c r="IJ68" s="225">
        <v>16</v>
      </c>
      <c r="IK68" s="61" t="str">
        <f>IF(IM68=0," ",VLOOKUP(IM68,PROTOKOL!$A:$F,6))</f>
        <v xml:space="preserve"> </v>
      </c>
      <c r="IL68" s="62"/>
      <c r="IM68" s="62"/>
      <c r="IN68" s="62"/>
      <c r="IO68" s="63" t="str">
        <f>IF(IM68=0," ",(VLOOKUP(IM68,PROTOKOL!$A$1:$E$28,2))*IN68)</f>
        <v xml:space="preserve"> </v>
      </c>
      <c r="IP68" s="64" t="str">
        <f t="shared" si="42"/>
        <v xml:space="preserve"> </v>
      </c>
      <c r="IQ68" s="65" t="str">
        <f>IF(IM68=0," ",VLOOKUP(IM68,PROTOKOL!$A:$E,5,))</f>
        <v xml:space="preserve"> </v>
      </c>
      <c r="IR68" s="65"/>
      <c r="IS68" s="82" t="str">
        <f t="shared" si="117"/>
        <v xml:space="preserve"> </v>
      </c>
      <c r="IT68" s="61" t="str">
        <f>IF(IV68=0," ",VLOOKUP(IV68,PROTOKOL!$A:$F,6))</f>
        <v xml:space="preserve"> </v>
      </c>
      <c r="IU68" s="66"/>
      <c r="IV68" s="66"/>
      <c r="IW68" s="62"/>
      <c r="IX68" s="63" t="str">
        <f>IF(IV68=0," ",(VLOOKUP(IV68,PROTOKOL!$A$1:$E$28,2))*IW68)</f>
        <v xml:space="preserve"> </v>
      </c>
      <c r="IY68" s="64" t="str">
        <f t="shared" si="43"/>
        <v xml:space="preserve"> </v>
      </c>
      <c r="IZ68" s="65" t="str">
        <f>IF(IV68=0," ",VLOOKUP(IV68,PROTOKOL!$A:$E,5,))</f>
        <v xml:space="preserve"> </v>
      </c>
      <c r="JA68" s="82" t="str">
        <f t="shared" si="118"/>
        <v xml:space="preserve"> </v>
      </c>
      <c r="JB68" s="65">
        <f t="shared" si="119"/>
        <v>0</v>
      </c>
      <c r="JC68" s="82" t="str">
        <f t="shared" si="120"/>
        <v xml:space="preserve"> </v>
      </c>
      <c r="JD68" s="117"/>
      <c r="JE68" s="207">
        <v>16</v>
      </c>
      <c r="JF68" s="225">
        <v>16</v>
      </c>
      <c r="JG68" s="61" t="str">
        <f>IF(JI68=0," ",VLOOKUP(JI68,PROTOKOL!$A:$F,6))</f>
        <v xml:space="preserve"> </v>
      </c>
      <c r="JH68" s="62"/>
      <c r="JI68" s="62"/>
      <c r="JJ68" s="62"/>
      <c r="JK68" s="63" t="str">
        <f>IF(JI68=0," ",(VLOOKUP(JI68,PROTOKOL!$A$1:$E$28,2))*JJ68)</f>
        <v xml:space="preserve"> </v>
      </c>
      <c r="JL68" s="64" t="str">
        <f t="shared" si="44"/>
        <v xml:space="preserve"> </v>
      </c>
      <c r="JM68" s="65" t="str">
        <f>IF(JI68=0," ",VLOOKUP(JI68,PROTOKOL!$A:$E,5,))</f>
        <v xml:space="preserve"> </v>
      </c>
      <c r="JN68" s="65"/>
      <c r="JO68" s="82" t="str">
        <f t="shared" si="122"/>
        <v xml:space="preserve"> </v>
      </c>
      <c r="JP68" s="61" t="str">
        <f>IF(JR68=0," ",VLOOKUP(JR68,PROTOKOL!$A:$F,6))</f>
        <v xml:space="preserve"> </v>
      </c>
      <c r="JQ68" s="66"/>
      <c r="JR68" s="66"/>
      <c r="JS68" s="62"/>
      <c r="JT68" s="63" t="str">
        <f>IF(JR68=0," ",(VLOOKUP(JR68,PROTOKOL!$A$1:$E$28,2))*JS68)</f>
        <v xml:space="preserve"> </v>
      </c>
      <c r="JU68" s="64" t="str">
        <f t="shared" si="45"/>
        <v xml:space="preserve"> </v>
      </c>
      <c r="JV68" s="65" t="str">
        <f>IF(JR68=0," ",VLOOKUP(JR68,PROTOKOL!$A:$E,5,))</f>
        <v xml:space="preserve"> </v>
      </c>
      <c r="JW68" s="82" t="str">
        <f t="shared" si="123"/>
        <v xml:space="preserve"> </v>
      </c>
      <c r="JX68" s="65">
        <f t="shared" si="124"/>
        <v>0</v>
      </c>
      <c r="JY68" s="82" t="str">
        <f t="shared" si="125"/>
        <v xml:space="preserve"> </v>
      </c>
      <c r="JZ68" s="117"/>
      <c r="KA68" s="207">
        <v>16</v>
      </c>
      <c r="KB68" s="225">
        <v>16</v>
      </c>
      <c r="KC68" s="61" t="str">
        <f>IF(KE68=0," ",VLOOKUP(KE68,PROTOKOL!$A:$F,6))</f>
        <v xml:space="preserve"> </v>
      </c>
      <c r="KD68" s="62"/>
      <c r="KE68" s="62"/>
      <c r="KF68" s="62"/>
      <c r="KG68" s="63" t="str">
        <f>IF(KE68=0," ",(VLOOKUP(KE68,PROTOKOL!$A$1:$E$28,2))*KF68)</f>
        <v xml:space="preserve"> </v>
      </c>
      <c r="KH68" s="64" t="str">
        <f t="shared" si="46"/>
        <v xml:space="preserve"> </v>
      </c>
      <c r="KI68" s="65" t="str">
        <f>IF(KE68=0," ",VLOOKUP(KE68,PROTOKOL!$A:$E,5,))</f>
        <v xml:space="preserve"> </v>
      </c>
      <c r="KJ68" s="65"/>
      <c r="KK68" s="82" t="str">
        <f t="shared" si="127"/>
        <v xml:space="preserve"> </v>
      </c>
      <c r="KL68" s="61" t="str">
        <f>IF(KN68=0," ",VLOOKUP(KN68,PROTOKOL!$A:$F,6))</f>
        <v xml:space="preserve"> </v>
      </c>
      <c r="KM68" s="66"/>
      <c r="KN68" s="66"/>
      <c r="KO68" s="62"/>
      <c r="KP68" s="63" t="str">
        <f>IF(KN68=0," ",(VLOOKUP(KN68,PROTOKOL!$A$1:$E$28,2))*KO68)</f>
        <v xml:space="preserve"> </v>
      </c>
      <c r="KQ68" s="64" t="str">
        <f t="shared" si="47"/>
        <v xml:space="preserve"> </v>
      </c>
      <c r="KR68" s="65" t="str">
        <f>IF(KN68=0," ",VLOOKUP(KN68,PROTOKOL!$A:$E,5,))</f>
        <v xml:space="preserve"> </v>
      </c>
      <c r="KS68" s="82" t="str">
        <f t="shared" si="128"/>
        <v xml:space="preserve"> </v>
      </c>
      <c r="KT68" s="65">
        <f t="shared" si="129"/>
        <v>0</v>
      </c>
      <c r="KU68" s="82" t="str">
        <f t="shared" si="130"/>
        <v xml:space="preserve"> </v>
      </c>
      <c r="KV68" s="117"/>
      <c r="KW68" s="207">
        <v>16</v>
      </c>
      <c r="KX68" s="225">
        <v>16</v>
      </c>
      <c r="KY68" s="61" t="str">
        <f>IF(LA68=0," ",VLOOKUP(LA68,PROTOKOL!$A:$F,6))</f>
        <v xml:space="preserve"> </v>
      </c>
      <c r="KZ68" s="62"/>
      <c r="LA68" s="62"/>
      <c r="LB68" s="62"/>
      <c r="LC68" s="63" t="str">
        <f>IF(LA68=0," ",(VLOOKUP(LA68,PROTOKOL!$A$1:$E$28,2))*LB68)</f>
        <v xml:space="preserve"> </v>
      </c>
      <c r="LD68" s="64" t="str">
        <f t="shared" si="48"/>
        <v xml:space="preserve"> </v>
      </c>
      <c r="LE68" s="65" t="str">
        <f>IF(LA68=0," ",VLOOKUP(LA68,PROTOKOL!$A:$E,5,))</f>
        <v xml:space="preserve"> </v>
      </c>
      <c r="LF68" s="65"/>
      <c r="LG68" s="82" t="str">
        <f t="shared" si="132"/>
        <v xml:space="preserve"> </v>
      </c>
      <c r="LH68" s="61" t="str">
        <f>IF(LJ68=0," ",VLOOKUP(LJ68,PROTOKOL!$A:$F,6))</f>
        <v xml:space="preserve"> </v>
      </c>
      <c r="LI68" s="66"/>
      <c r="LJ68" s="66"/>
      <c r="LK68" s="62"/>
      <c r="LL68" s="63" t="str">
        <f>IF(LJ68=0," ",(VLOOKUP(LJ68,PROTOKOL!$A$1:$E$28,2))*LK68)</f>
        <v xml:space="preserve"> </v>
      </c>
      <c r="LM68" s="64" t="str">
        <f t="shared" si="49"/>
        <v xml:space="preserve"> </v>
      </c>
      <c r="LN68" s="65" t="str">
        <f>IF(LJ68=0," ",VLOOKUP(LJ68,PROTOKOL!$A:$E,5,))</f>
        <v xml:space="preserve"> </v>
      </c>
      <c r="LO68" s="82" t="str">
        <f t="shared" si="133"/>
        <v xml:space="preserve"> </v>
      </c>
      <c r="LP68" s="65">
        <f t="shared" si="134"/>
        <v>0</v>
      </c>
      <c r="LQ68" s="82" t="str">
        <f t="shared" si="135"/>
        <v xml:space="preserve"> </v>
      </c>
      <c r="LR68" s="117"/>
      <c r="LS68" s="207">
        <v>16</v>
      </c>
      <c r="LT68" s="225">
        <v>16</v>
      </c>
      <c r="LU68" s="61" t="str">
        <f>IF(LW68=0," ",VLOOKUP(LW68,PROTOKOL!$A:$F,6))</f>
        <v xml:space="preserve"> </v>
      </c>
      <c r="LV68" s="62"/>
      <c r="LW68" s="62"/>
      <c r="LX68" s="62"/>
      <c r="LY68" s="63" t="str">
        <f>IF(LW68=0," ",(VLOOKUP(LW68,PROTOKOL!$A$1:$E$28,2))*LX68)</f>
        <v xml:space="preserve"> </v>
      </c>
      <c r="LZ68" s="64" t="str">
        <f t="shared" si="50"/>
        <v xml:space="preserve"> </v>
      </c>
      <c r="MA68" s="65" t="str">
        <f>IF(LW68=0," ",VLOOKUP(LW68,PROTOKOL!$A:$E,5,))</f>
        <v xml:space="preserve"> </v>
      </c>
      <c r="MB68" s="65"/>
      <c r="MC68" s="82" t="str">
        <f t="shared" si="137"/>
        <v xml:space="preserve"> </v>
      </c>
      <c r="MD68" s="61" t="str">
        <f>IF(MF68=0," ",VLOOKUP(MF68,PROTOKOL!$A:$F,6))</f>
        <v xml:space="preserve"> </v>
      </c>
      <c r="ME68" s="66"/>
      <c r="MF68" s="66"/>
      <c r="MG68" s="62"/>
      <c r="MH68" s="63" t="str">
        <f>IF(MF68=0," ",(VLOOKUP(MF68,PROTOKOL!$A$1:$E$28,2))*MG68)</f>
        <v xml:space="preserve"> </v>
      </c>
      <c r="MI68" s="64" t="str">
        <f t="shared" si="51"/>
        <v xml:space="preserve"> </v>
      </c>
      <c r="MJ68" s="65" t="str">
        <f>IF(MF68=0," ",VLOOKUP(MF68,PROTOKOL!$A:$E,5,))</f>
        <v xml:space="preserve"> </v>
      </c>
      <c r="MK68" s="82" t="str">
        <f t="shared" si="138"/>
        <v xml:space="preserve"> </v>
      </c>
      <c r="ML68" s="65">
        <f t="shared" si="139"/>
        <v>0</v>
      </c>
      <c r="MM68" s="82" t="str">
        <f t="shared" si="140"/>
        <v xml:space="preserve"> </v>
      </c>
      <c r="MN68" s="117"/>
      <c r="MO68" s="207">
        <v>16</v>
      </c>
      <c r="MP68" s="225">
        <v>16</v>
      </c>
      <c r="MQ68" s="61" t="str">
        <f>IF(MS68=0," ",VLOOKUP(MS68,PROTOKOL!$A:$F,6))</f>
        <v xml:space="preserve"> </v>
      </c>
      <c r="MR68" s="62"/>
      <c r="MS68" s="62"/>
      <c r="MT68" s="62"/>
      <c r="MU68" s="63" t="str">
        <f>IF(MS68=0," ",(VLOOKUP(MS68,PROTOKOL!$A$1:$E$28,2))*MT68)</f>
        <v xml:space="preserve"> </v>
      </c>
      <c r="MV68" s="64" t="str">
        <f t="shared" si="52"/>
        <v xml:space="preserve"> </v>
      </c>
      <c r="MW68" s="65" t="str">
        <f>IF(MS68=0," ",VLOOKUP(MS68,PROTOKOL!$A:$E,5,))</f>
        <v xml:space="preserve"> </v>
      </c>
      <c r="MX68" s="65"/>
      <c r="MY68" s="82" t="str">
        <f t="shared" si="142"/>
        <v xml:space="preserve"> </v>
      </c>
      <c r="MZ68" s="61" t="str">
        <f>IF(NB68=0," ",VLOOKUP(NB68,PROTOKOL!$A:$F,6))</f>
        <v xml:space="preserve"> </v>
      </c>
      <c r="NA68" s="66"/>
      <c r="NB68" s="66"/>
      <c r="NC68" s="62"/>
      <c r="ND68" s="63" t="str">
        <f>IF(NB68=0," ",(VLOOKUP(NB68,PROTOKOL!$A$1:$E$28,2))*NC68)</f>
        <v xml:space="preserve"> </v>
      </c>
      <c r="NE68" s="64" t="str">
        <f t="shared" si="53"/>
        <v xml:space="preserve"> </v>
      </c>
      <c r="NF68" s="65" t="str">
        <f>IF(NB68=0," ",VLOOKUP(NB68,PROTOKOL!$A:$E,5,))</f>
        <v xml:space="preserve"> </v>
      </c>
      <c r="NG68" s="82" t="str">
        <f t="shared" si="143"/>
        <v xml:space="preserve"> </v>
      </c>
      <c r="NH68" s="65">
        <f t="shared" si="144"/>
        <v>0</v>
      </c>
      <c r="NI68" s="82" t="str">
        <f t="shared" si="145"/>
        <v xml:space="preserve"> </v>
      </c>
      <c r="NJ68" s="117"/>
      <c r="NK68" s="207">
        <v>16</v>
      </c>
      <c r="NL68" s="225">
        <v>16</v>
      </c>
      <c r="NM68" s="61" t="str">
        <f>IF(NO68=0," ",VLOOKUP(NO68,PROTOKOL!$A:$F,6))</f>
        <v xml:space="preserve"> </v>
      </c>
      <c r="NN68" s="62"/>
      <c r="NO68" s="62"/>
      <c r="NP68" s="62"/>
      <c r="NQ68" s="63" t="str">
        <f>IF(NO68=0," ",(VLOOKUP(NO68,PROTOKOL!$A$1:$E$28,2))*NP68)</f>
        <v xml:space="preserve"> </v>
      </c>
      <c r="NR68" s="64" t="str">
        <f t="shared" si="54"/>
        <v xml:space="preserve"> </v>
      </c>
      <c r="NS68" s="65" t="str">
        <f>IF(NO68=0," ",VLOOKUP(NO68,PROTOKOL!$A:$E,5,))</f>
        <v xml:space="preserve"> </v>
      </c>
      <c r="NT68" s="65"/>
      <c r="NU68" s="82" t="str">
        <f t="shared" si="147"/>
        <v xml:space="preserve"> </v>
      </c>
      <c r="NV68" s="61" t="str">
        <f>IF(NX68=0," ",VLOOKUP(NX68,PROTOKOL!$A:$F,6))</f>
        <v xml:space="preserve"> </v>
      </c>
      <c r="NW68" s="66"/>
      <c r="NX68" s="66"/>
      <c r="NY68" s="62"/>
      <c r="NZ68" s="63" t="str">
        <f>IF(NX68=0," ",(VLOOKUP(NX68,PROTOKOL!$A$1:$E$28,2))*NY68)</f>
        <v xml:space="preserve"> </v>
      </c>
      <c r="OA68" s="64" t="str">
        <f t="shared" si="55"/>
        <v xml:space="preserve"> </v>
      </c>
      <c r="OB68" s="65" t="str">
        <f>IF(NX68=0," ",VLOOKUP(NX68,PROTOKOL!$A:$E,5,))</f>
        <v xml:space="preserve"> </v>
      </c>
      <c r="OC68" s="82" t="str">
        <f t="shared" si="148"/>
        <v xml:space="preserve"> </v>
      </c>
      <c r="OD68" s="65">
        <f t="shared" si="149"/>
        <v>0</v>
      </c>
      <c r="OE68" s="82" t="str">
        <f t="shared" si="150"/>
        <v xml:space="preserve"> </v>
      </c>
      <c r="OF68" s="117"/>
      <c r="OG68" s="207">
        <v>16</v>
      </c>
      <c r="OH68" s="225">
        <v>16</v>
      </c>
      <c r="OI68" s="61" t="str">
        <f>IF(OK68=0," ",VLOOKUP(OK68,PROTOKOL!$A:$F,6))</f>
        <v xml:space="preserve"> </v>
      </c>
      <c r="OJ68" s="62"/>
      <c r="OK68" s="62"/>
      <c r="OL68" s="62"/>
      <c r="OM68" s="63" t="str">
        <f>IF(OK68=0," ",(VLOOKUP(OK68,PROTOKOL!$A$1:$E$28,2))*OL68)</f>
        <v xml:space="preserve"> </v>
      </c>
      <c r="ON68" s="64" t="str">
        <f t="shared" si="56"/>
        <v xml:space="preserve"> </v>
      </c>
      <c r="OO68" s="65" t="str">
        <f>IF(OK68=0," ",VLOOKUP(OK68,PROTOKOL!$A:$E,5,))</f>
        <v xml:space="preserve"> </v>
      </c>
      <c r="OP68" s="65"/>
      <c r="OQ68" s="82" t="str">
        <f t="shared" si="152"/>
        <v xml:space="preserve"> </v>
      </c>
      <c r="OR68" s="61" t="str">
        <f>IF(OT68=0," ",VLOOKUP(OT68,PROTOKOL!$A:$F,6))</f>
        <v xml:space="preserve"> </v>
      </c>
      <c r="OS68" s="66"/>
      <c r="OT68" s="66"/>
      <c r="OU68" s="62"/>
      <c r="OV68" s="63" t="str">
        <f>IF(OT68=0," ",(VLOOKUP(OT68,PROTOKOL!$A$1:$E$28,2))*OU68)</f>
        <v xml:space="preserve"> </v>
      </c>
      <c r="OW68" s="64" t="str">
        <f t="shared" si="57"/>
        <v xml:space="preserve"> </v>
      </c>
      <c r="OX68" s="65" t="str">
        <f>IF(OT68=0," ",VLOOKUP(OT68,PROTOKOL!$A:$E,5,))</f>
        <v xml:space="preserve"> </v>
      </c>
      <c r="OY68" s="82" t="str">
        <f t="shared" si="153"/>
        <v xml:space="preserve"> </v>
      </c>
      <c r="OZ68" s="65">
        <f t="shared" si="154"/>
        <v>0</v>
      </c>
      <c r="PA68" s="82" t="str">
        <f t="shared" si="155"/>
        <v xml:space="preserve"> </v>
      </c>
      <c r="PB68" s="117"/>
      <c r="PC68" s="207">
        <v>16</v>
      </c>
      <c r="PD68" s="225">
        <v>16</v>
      </c>
      <c r="PE68" s="61" t="str">
        <f>IF(PG68=0," ",VLOOKUP(PG68,PROTOKOL!$A:$F,6))</f>
        <v xml:space="preserve"> </v>
      </c>
      <c r="PF68" s="62"/>
      <c r="PG68" s="62"/>
      <c r="PH68" s="62"/>
      <c r="PI68" s="63" t="str">
        <f>IF(PG68=0," ",(VLOOKUP(PG68,PROTOKOL!$A$1:$E$28,2))*PH68)</f>
        <v xml:space="preserve"> </v>
      </c>
      <c r="PJ68" s="64" t="str">
        <f t="shared" si="58"/>
        <v xml:space="preserve"> </v>
      </c>
      <c r="PK68" s="65" t="str">
        <f>IF(PG68=0," ",VLOOKUP(PG68,PROTOKOL!$A:$E,5,))</f>
        <v xml:space="preserve"> </v>
      </c>
      <c r="PL68" s="65"/>
      <c r="PM68" s="82" t="str">
        <f t="shared" si="157"/>
        <v xml:space="preserve"> </v>
      </c>
      <c r="PN68" s="61" t="str">
        <f>IF(PP68=0," ",VLOOKUP(PP68,PROTOKOL!$A:$F,6))</f>
        <v xml:space="preserve"> </v>
      </c>
      <c r="PO68" s="66"/>
      <c r="PP68" s="66"/>
      <c r="PQ68" s="62"/>
      <c r="PR68" s="63" t="str">
        <f>IF(PP68=0," ",(VLOOKUP(PP68,PROTOKOL!$A$1:$E$28,2))*PQ68)</f>
        <v xml:space="preserve"> </v>
      </c>
      <c r="PS68" s="64" t="str">
        <f t="shared" si="59"/>
        <v xml:space="preserve"> </v>
      </c>
      <c r="PT68" s="65" t="str">
        <f>IF(PP68=0," ",VLOOKUP(PP68,PROTOKOL!$A:$E,5,))</f>
        <v xml:space="preserve"> </v>
      </c>
      <c r="PU68" s="82" t="str">
        <f t="shared" si="158"/>
        <v xml:space="preserve"> </v>
      </c>
      <c r="PV68" s="65">
        <f t="shared" si="159"/>
        <v>0</v>
      </c>
      <c r="PW68" s="82" t="str">
        <f t="shared" si="160"/>
        <v xml:space="preserve"> </v>
      </c>
      <c r="PX68" s="117"/>
      <c r="PY68" s="207">
        <v>16</v>
      </c>
      <c r="PZ68" s="225">
        <v>16</v>
      </c>
      <c r="QA68" s="61" t="str">
        <f>IF(QC68=0," ",VLOOKUP(QC68,PROTOKOL!$A:$F,6))</f>
        <v xml:space="preserve"> </v>
      </c>
      <c r="QB68" s="62"/>
      <c r="QC68" s="62"/>
      <c r="QD68" s="62"/>
      <c r="QE68" s="63" t="str">
        <f>IF(QC68=0," ",(VLOOKUP(QC68,PROTOKOL!$A$1:$E$28,2))*QD68)</f>
        <v xml:space="preserve"> </v>
      </c>
      <c r="QF68" s="64" t="str">
        <f t="shared" si="60"/>
        <v xml:space="preserve"> </v>
      </c>
      <c r="QG68" s="65" t="str">
        <f>IF(QC68=0," ",VLOOKUP(QC68,PROTOKOL!$A:$E,5,))</f>
        <v xml:space="preserve"> </v>
      </c>
      <c r="QH68" s="65"/>
      <c r="QI68" s="82" t="str">
        <f t="shared" si="162"/>
        <v xml:space="preserve"> </v>
      </c>
      <c r="QJ68" s="61" t="str">
        <f>IF(QL68=0," ",VLOOKUP(QL68,PROTOKOL!$A:$F,6))</f>
        <v xml:space="preserve"> </v>
      </c>
      <c r="QK68" s="66"/>
      <c r="QL68" s="66"/>
      <c r="QM68" s="62"/>
      <c r="QN68" s="63" t="str">
        <f>IF(QL68=0," ",(VLOOKUP(QL68,PROTOKOL!$A$1:$E$28,2))*QM68)</f>
        <v xml:space="preserve"> </v>
      </c>
      <c r="QO68" s="64" t="str">
        <f t="shared" si="61"/>
        <v xml:space="preserve"> </v>
      </c>
      <c r="QP68" s="65" t="str">
        <f>IF(QL68=0," ",VLOOKUP(QL68,PROTOKOL!$A:$E,5,))</f>
        <v xml:space="preserve"> </v>
      </c>
      <c r="QQ68" s="82" t="str">
        <f t="shared" si="163"/>
        <v xml:space="preserve"> </v>
      </c>
      <c r="QR68" s="65">
        <f t="shared" si="164"/>
        <v>0</v>
      </c>
      <c r="QS68" s="82" t="str">
        <f t="shared" si="165"/>
        <v xml:space="preserve"> </v>
      </c>
      <c r="QT68" s="117"/>
      <c r="QU68" s="207">
        <v>16</v>
      </c>
      <c r="QV68" s="225">
        <v>16</v>
      </c>
      <c r="QW68" s="61" t="str">
        <f>IF(QY68=0," ",VLOOKUP(QY68,PROTOKOL!$A:$F,6))</f>
        <v xml:space="preserve"> </v>
      </c>
      <c r="QX68" s="62"/>
      <c r="QY68" s="62"/>
      <c r="QZ68" s="62"/>
      <c r="RA68" s="63" t="str">
        <f>IF(QY68=0," ",(VLOOKUP(QY68,PROTOKOL!$A$1:$E$28,2))*QZ68)</f>
        <v xml:space="preserve"> </v>
      </c>
      <c r="RB68" s="64" t="str">
        <f t="shared" si="62"/>
        <v xml:space="preserve"> </v>
      </c>
      <c r="RC68" s="65" t="str">
        <f>IF(QY68=0," ",VLOOKUP(QY68,PROTOKOL!$A:$E,5,))</f>
        <v xml:space="preserve"> </v>
      </c>
      <c r="RD68" s="65"/>
      <c r="RE68" s="82" t="str">
        <f t="shared" si="167"/>
        <v xml:space="preserve"> </v>
      </c>
      <c r="RF68" s="61" t="str">
        <f>IF(RH68=0," ",VLOOKUP(RH68,PROTOKOL!$A:$F,6))</f>
        <v xml:space="preserve"> </v>
      </c>
      <c r="RG68" s="66"/>
      <c r="RH68" s="66"/>
      <c r="RI68" s="62"/>
      <c r="RJ68" s="63" t="str">
        <f>IF(RH68=0," ",(VLOOKUP(RH68,PROTOKOL!$A$1:$E$28,2))*RI68)</f>
        <v xml:space="preserve"> </v>
      </c>
      <c r="RK68" s="64" t="str">
        <f t="shared" si="63"/>
        <v xml:space="preserve"> </v>
      </c>
      <c r="RL68" s="65" t="str">
        <f>IF(RH68=0," ",VLOOKUP(RH68,PROTOKOL!$A:$E,5,))</f>
        <v xml:space="preserve"> </v>
      </c>
      <c r="RM68" s="82" t="str">
        <f t="shared" si="168"/>
        <v xml:space="preserve"> </v>
      </c>
      <c r="RN68" s="65">
        <f t="shared" si="169"/>
        <v>0</v>
      </c>
      <c r="RO68" s="82" t="str">
        <f t="shared" si="170"/>
        <v xml:space="preserve"> </v>
      </c>
      <c r="RP68" s="117"/>
    </row>
    <row r="69" spans="1:484" ht="15.6" thickBot="1">
      <c r="A69" s="208">
        <v>16</v>
      </c>
      <c r="B69" s="226"/>
      <c r="C69" s="61" t="str">
        <f>IF(E69=0," ",VLOOKUP(E69,PROTOKOL!$A:$F,6))</f>
        <v xml:space="preserve"> </v>
      </c>
      <c r="D69" s="62"/>
      <c r="E69" s="62"/>
      <c r="F69" s="62"/>
      <c r="G69" s="63" t="str">
        <f>IF(E69=0," ",(VLOOKUP(E69,PROTOKOL!$A$1:$E$28,2))*F69)</f>
        <v xml:space="preserve"> </v>
      </c>
      <c r="H69" s="64" t="str">
        <f t="shared" si="20"/>
        <v xml:space="preserve"> </v>
      </c>
      <c r="I69" s="65" t="str">
        <f>IF(E69=0," ",VLOOKUP(E69,PROTOKOL!$A:$E,5,))</f>
        <v xml:space="preserve"> </v>
      </c>
      <c r="J69" s="65"/>
      <c r="K69" s="82" t="str">
        <f t="shared" si="64"/>
        <v xml:space="preserve"> </v>
      </c>
      <c r="L69" s="61" t="str">
        <f>IF(N69=0," ",VLOOKUP(N69,PROTOKOL!$A:$F,6))</f>
        <v xml:space="preserve"> </v>
      </c>
      <c r="M69" s="66"/>
      <c r="N69" s="66"/>
      <c r="O69" s="62"/>
      <c r="P69" s="63" t="str">
        <f>IF(N69=0," ",(VLOOKUP(N69,PROTOKOL!$A$1:$E$28,2))*O69)</f>
        <v xml:space="preserve"> </v>
      </c>
      <c r="Q69" s="64" t="str">
        <f t="shared" si="21"/>
        <v xml:space="preserve"> </v>
      </c>
      <c r="R69" s="65" t="str">
        <f>IF(N69=0," ",VLOOKUP(N69,PROTOKOL!$A:$E,5,))</f>
        <v xml:space="preserve"> </v>
      </c>
      <c r="S69" s="82" t="str">
        <f t="shared" si="65"/>
        <v xml:space="preserve"> </v>
      </c>
      <c r="T69" s="65">
        <f t="shared" si="66"/>
        <v>0</v>
      </c>
      <c r="U69" s="82" t="str">
        <f t="shared" si="67"/>
        <v xml:space="preserve"> </v>
      </c>
      <c r="V69" s="185" t="str">
        <f>IF(F68+F69+F70=7.5,"ü","û")</f>
        <v>û</v>
      </c>
      <c r="W69" s="207">
        <v>16</v>
      </c>
      <c r="X69" s="226"/>
      <c r="Y69" s="61" t="str">
        <f>IF(AA69=0," ",VLOOKUP(AA69,PROTOKOL!$A:$F,6))</f>
        <v xml:space="preserve"> </v>
      </c>
      <c r="Z69" s="62"/>
      <c r="AA69" s="62"/>
      <c r="AB69" s="62"/>
      <c r="AC69" s="63" t="str">
        <f>IF(AA69=0," ",(VLOOKUP(AA69,PROTOKOL!$A$1:$E$28,2))*AB69)</f>
        <v xml:space="preserve"> </v>
      </c>
      <c r="AD69" s="64" t="str">
        <f t="shared" si="22"/>
        <v xml:space="preserve"> </v>
      </c>
      <c r="AE69" s="65" t="str">
        <f>IF(AA69=0," ",VLOOKUP(AA69,PROTOKOL!$A:$E,5,))</f>
        <v xml:space="preserve"> </v>
      </c>
      <c r="AF69" s="65"/>
      <c r="AG69" s="82" t="str">
        <f t="shared" si="68"/>
        <v xml:space="preserve"> </v>
      </c>
      <c r="AH69" s="61" t="str">
        <f>IF(AJ69=0," ",VLOOKUP(AJ69,PROTOKOL!$A:$F,6))</f>
        <v xml:space="preserve"> </v>
      </c>
      <c r="AI69" s="66"/>
      <c r="AJ69" s="66"/>
      <c r="AK69" s="62"/>
      <c r="AL69" s="63" t="str">
        <f>IF(AJ69=0," ",(VLOOKUP(AJ69,PROTOKOL!$A$1:$E$28,2))*AK69)</f>
        <v xml:space="preserve"> </v>
      </c>
      <c r="AM69" s="64" t="str">
        <f t="shared" si="23"/>
        <v xml:space="preserve"> </v>
      </c>
      <c r="AN69" s="65" t="str">
        <f>IF(AJ69=0," ",VLOOKUP(AJ69,PROTOKOL!$A:$E,5,))</f>
        <v xml:space="preserve"> </v>
      </c>
      <c r="AO69" s="82" t="str">
        <f t="shared" si="69"/>
        <v xml:space="preserve"> </v>
      </c>
      <c r="AP69" s="65">
        <f t="shared" si="70"/>
        <v>0</v>
      </c>
      <c r="AQ69" s="82" t="str">
        <f t="shared" si="71"/>
        <v xml:space="preserve"> </v>
      </c>
      <c r="AR69" s="185" t="str">
        <f>IF(AB68+AB69+AB70=7.5,"ü","û")</f>
        <v>û</v>
      </c>
      <c r="AS69" s="207">
        <v>16</v>
      </c>
      <c r="AT69" s="226"/>
      <c r="AU69" s="61" t="str">
        <f>IF(AW69=0," ",VLOOKUP(AW69,PROTOKOL!$A:$F,6))</f>
        <v xml:space="preserve"> </v>
      </c>
      <c r="AV69" s="62"/>
      <c r="AW69" s="62"/>
      <c r="AX69" s="62"/>
      <c r="AY69" s="63" t="str">
        <f>IF(AW69=0," ",(VLOOKUP(AW69,PROTOKOL!$A$1:$E$28,2))*AX69)</f>
        <v xml:space="preserve"> </v>
      </c>
      <c r="AZ69" s="64" t="str">
        <f t="shared" si="24"/>
        <v xml:space="preserve"> </v>
      </c>
      <c r="BA69" s="65" t="str">
        <f>IF(AW69=0," ",VLOOKUP(AW69,PROTOKOL!$A:$E,5,))</f>
        <v xml:space="preserve"> </v>
      </c>
      <c r="BB69" s="65"/>
      <c r="BC69" s="82" t="str">
        <f t="shared" si="72"/>
        <v xml:space="preserve"> </v>
      </c>
      <c r="BD69" s="61" t="str">
        <f>IF(BF69=0," ",VLOOKUP(BF69,PROTOKOL!$A:$F,6))</f>
        <v xml:space="preserve"> </v>
      </c>
      <c r="BE69" s="66"/>
      <c r="BF69" s="66"/>
      <c r="BG69" s="62"/>
      <c r="BH69" s="63" t="str">
        <f>IF(BF69=0," ",(VLOOKUP(BF69,PROTOKOL!$A$1:$E$28,2))*BG69)</f>
        <v xml:space="preserve"> </v>
      </c>
      <c r="BI69" s="64" t="str">
        <f t="shared" si="25"/>
        <v xml:space="preserve"> </v>
      </c>
      <c r="BJ69" s="65" t="str">
        <f>IF(BF69=0," ",VLOOKUP(BF69,PROTOKOL!$A:$E,5,))</f>
        <v xml:space="preserve"> </v>
      </c>
      <c r="BK69" s="82" t="str">
        <f t="shared" si="73"/>
        <v xml:space="preserve"> </v>
      </c>
      <c r="BL69" s="65">
        <f t="shared" si="74"/>
        <v>0</v>
      </c>
      <c r="BM69" s="82" t="str">
        <f t="shared" si="75"/>
        <v xml:space="preserve"> </v>
      </c>
      <c r="BN69" s="185" t="str">
        <f t="shared" ref="BN69" si="552">IF(AX68+AX69+AX70=7.5,"ü","û")</f>
        <v>û</v>
      </c>
      <c r="BO69" s="207">
        <v>16</v>
      </c>
      <c r="BP69" s="226"/>
      <c r="BQ69" s="61" t="str">
        <f>IF(BS69=0," ",VLOOKUP(BS69,PROTOKOL!$A:$F,6))</f>
        <v xml:space="preserve"> </v>
      </c>
      <c r="BR69" s="62"/>
      <c r="BS69" s="62"/>
      <c r="BT69" s="62"/>
      <c r="BU69" s="63" t="str">
        <f>IF(BS69=0," ",(VLOOKUP(BS69,PROTOKOL!$A$1:$E$28,2))*BT69)</f>
        <v xml:space="preserve"> </v>
      </c>
      <c r="BV69" s="64" t="str">
        <f t="shared" si="26"/>
        <v xml:space="preserve"> </v>
      </c>
      <c r="BW69" s="65" t="str">
        <f>IF(BS69=0," ",VLOOKUP(BS69,PROTOKOL!$A:$E,5,))</f>
        <v xml:space="preserve"> </v>
      </c>
      <c r="BX69" s="65"/>
      <c r="BY69" s="82" t="str">
        <f t="shared" si="77"/>
        <v xml:space="preserve"> </v>
      </c>
      <c r="BZ69" s="61" t="str">
        <f>IF(CB69=0," ",VLOOKUP(CB69,PROTOKOL!$A:$F,6))</f>
        <v xml:space="preserve"> </v>
      </c>
      <c r="CA69" s="66"/>
      <c r="CB69" s="66"/>
      <c r="CC69" s="62"/>
      <c r="CD69" s="63" t="str">
        <f>IF(CB69=0," ",(VLOOKUP(CB69,PROTOKOL!$A$1:$E$28,2))*CC69)</f>
        <v xml:space="preserve"> </v>
      </c>
      <c r="CE69" s="64" t="str">
        <f t="shared" si="27"/>
        <v xml:space="preserve"> </v>
      </c>
      <c r="CF69" s="65" t="str">
        <f>IF(CB69=0," ",VLOOKUP(CB69,PROTOKOL!$A:$E,5,))</f>
        <v xml:space="preserve"> </v>
      </c>
      <c r="CG69" s="82" t="str">
        <f t="shared" si="78"/>
        <v xml:space="preserve"> </v>
      </c>
      <c r="CH69" s="65">
        <f t="shared" si="79"/>
        <v>0</v>
      </c>
      <c r="CI69" s="82" t="str">
        <f t="shared" si="80"/>
        <v xml:space="preserve"> </v>
      </c>
      <c r="CJ69" s="185" t="str">
        <f t="shared" ref="CJ69" si="553">IF(BT68+BT69+BT70=7.5,"ü","û")</f>
        <v>û</v>
      </c>
      <c r="CK69" s="207">
        <v>16</v>
      </c>
      <c r="CL69" s="226"/>
      <c r="CM69" s="61" t="str">
        <f>IF(CO69=0," ",VLOOKUP(CO69,PROTOKOL!$A:$F,6))</f>
        <v xml:space="preserve"> </v>
      </c>
      <c r="CN69" s="62"/>
      <c r="CO69" s="62"/>
      <c r="CP69" s="62"/>
      <c r="CQ69" s="63" t="str">
        <f>IF(CO69=0," ",(VLOOKUP(CO69,PROTOKOL!$A$1:$E$28,2))*CP69)</f>
        <v xml:space="preserve"> </v>
      </c>
      <c r="CR69" s="64" t="str">
        <f t="shared" si="28"/>
        <v xml:space="preserve"> </v>
      </c>
      <c r="CS69" s="65" t="str">
        <f>IF(CO69=0," ",VLOOKUP(CO69,PROTOKOL!$A:$E,5,))</f>
        <v xml:space="preserve"> </v>
      </c>
      <c r="CT69" s="65"/>
      <c r="CU69" s="82" t="str">
        <f t="shared" si="82"/>
        <v xml:space="preserve"> </v>
      </c>
      <c r="CV69" s="61" t="str">
        <f>IF(CX69=0," ",VLOOKUP(CX69,PROTOKOL!$A:$F,6))</f>
        <v xml:space="preserve"> </v>
      </c>
      <c r="CW69" s="66"/>
      <c r="CX69" s="66"/>
      <c r="CY69" s="62"/>
      <c r="CZ69" s="63" t="str">
        <f>IF(CX69=0," ",(VLOOKUP(CX69,PROTOKOL!$A$1:$E$28,2))*CY69)</f>
        <v xml:space="preserve"> </v>
      </c>
      <c r="DA69" s="64" t="str">
        <f t="shared" si="29"/>
        <v xml:space="preserve"> </v>
      </c>
      <c r="DB69" s="65" t="str">
        <f>IF(CX69=0," ",VLOOKUP(CX69,PROTOKOL!$A:$E,5,))</f>
        <v xml:space="preserve"> </v>
      </c>
      <c r="DC69" s="82" t="str">
        <f t="shared" si="83"/>
        <v xml:space="preserve"> </v>
      </c>
      <c r="DD69" s="65">
        <f t="shared" si="84"/>
        <v>0</v>
      </c>
      <c r="DE69" s="82" t="str">
        <f t="shared" si="85"/>
        <v xml:space="preserve"> </v>
      </c>
      <c r="DF69" s="185" t="str">
        <f t="shared" ref="DF69" si="554">IF(CP68+CP69+CP70=7.5,"ü","û")</f>
        <v>û</v>
      </c>
      <c r="DG69" s="207">
        <v>16</v>
      </c>
      <c r="DH69" s="226"/>
      <c r="DI69" s="61" t="str">
        <f>IF(DK69=0," ",VLOOKUP(DK69,PROTOKOL!$A:$F,6))</f>
        <v xml:space="preserve"> </v>
      </c>
      <c r="DJ69" s="62"/>
      <c r="DK69" s="62"/>
      <c r="DL69" s="62"/>
      <c r="DM69" s="63" t="str">
        <f>IF(DK69=0," ",(VLOOKUP(DK69,PROTOKOL!$A$1:$E$28,2))*DL69)</f>
        <v xml:space="preserve"> </v>
      </c>
      <c r="DN69" s="64" t="str">
        <f t="shared" si="30"/>
        <v xml:space="preserve"> </v>
      </c>
      <c r="DO69" s="65" t="str">
        <f>IF(DK69=0," ",VLOOKUP(DK69,PROTOKOL!$A:$E,5,))</f>
        <v xml:space="preserve"> </v>
      </c>
      <c r="DP69" s="65"/>
      <c r="DQ69" s="82" t="str">
        <f t="shared" si="87"/>
        <v xml:space="preserve"> </v>
      </c>
      <c r="DR69" s="61" t="str">
        <f>IF(DT69=0," ",VLOOKUP(DT69,PROTOKOL!$A:$F,6))</f>
        <v xml:space="preserve"> </v>
      </c>
      <c r="DS69" s="66"/>
      <c r="DT69" s="66"/>
      <c r="DU69" s="62"/>
      <c r="DV69" s="63" t="str">
        <f>IF(DT69=0," ",(VLOOKUP(DT69,PROTOKOL!$A$1:$E$28,2))*DU69)</f>
        <v xml:space="preserve"> </v>
      </c>
      <c r="DW69" s="64" t="str">
        <f t="shared" si="31"/>
        <v xml:space="preserve"> </v>
      </c>
      <c r="DX69" s="65" t="str">
        <f>IF(DT69=0," ",VLOOKUP(DT69,PROTOKOL!$A:$E,5,))</f>
        <v xml:space="preserve"> </v>
      </c>
      <c r="DY69" s="82" t="str">
        <f t="shared" si="88"/>
        <v xml:space="preserve"> </v>
      </c>
      <c r="DZ69" s="65">
        <f t="shared" si="89"/>
        <v>0</v>
      </c>
      <c r="EA69" s="82" t="str">
        <f t="shared" si="90"/>
        <v xml:space="preserve"> </v>
      </c>
      <c r="EB69" s="185" t="str">
        <f t="shared" ref="EB69" si="555">IF(DL68+DL69+DL70=7.5,"ü","û")</f>
        <v>û</v>
      </c>
      <c r="EC69" s="207">
        <v>16</v>
      </c>
      <c r="ED69" s="226"/>
      <c r="EE69" s="61" t="str">
        <f>IF(EG69=0," ",VLOOKUP(EG69,PROTOKOL!$A:$F,6))</f>
        <v xml:space="preserve"> </v>
      </c>
      <c r="EF69" s="62"/>
      <c r="EG69" s="62"/>
      <c r="EH69" s="62"/>
      <c r="EI69" s="63" t="str">
        <f>IF(EG69=0," ",(VLOOKUP(EG69,PROTOKOL!$A$1:$E$28,2))*EH69)</f>
        <v xml:space="preserve"> </v>
      </c>
      <c r="EJ69" s="64" t="str">
        <f t="shared" si="32"/>
        <v xml:space="preserve"> </v>
      </c>
      <c r="EK69" s="65" t="str">
        <f>IF(EG69=0," ",VLOOKUP(EG69,PROTOKOL!$A:$E,5,))</f>
        <v xml:space="preserve"> </v>
      </c>
      <c r="EL69" s="65"/>
      <c r="EM69" s="82" t="str">
        <f t="shared" si="92"/>
        <v xml:space="preserve"> </v>
      </c>
      <c r="EN69" s="61" t="str">
        <f>IF(EP69=0," ",VLOOKUP(EP69,PROTOKOL!$A:$F,6))</f>
        <v xml:space="preserve"> </v>
      </c>
      <c r="EO69" s="66"/>
      <c r="EP69" s="66"/>
      <c r="EQ69" s="62"/>
      <c r="ER69" s="63" t="str">
        <f>IF(EP69=0," ",(VLOOKUP(EP69,PROTOKOL!$A$1:$E$28,2))*EQ69)</f>
        <v xml:space="preserve"> </v>
      </c>
      <c r="ES69" s="64" t="str">
        <f t="shared" si="33"/>
        <v xml:space="preserve"> </v>
      </c>
      <c r="ET69" s="65" t="str">
        <f>IF(EP69=0," ",VLOOKUP(EP69,PROTOKOL!$A:$E,5,))</f>
        <v xml:space="preserve"> </v>
      </c>
      <c r="EU69" s="82" t="str">
        <f t="shared" si="93"/>
        <v xml:space="preserve"> </v>
      </c>
      <c r="EV69" s="65">
        <f t="shared" si="94"/>
        <v>0</v>
      </c>
      <c r="EW69" s="82" t="str">
        <f t="shared" si="95"/>
        <v xml:space="preserve"> </v>
      </c>
      <c r="EX69" s="185" t="str">
        <f t="shared" ref="EX69" si="556">IF(EH68+EH69+EH70=7.5,"ü","û")</f>
        <v>û</v>
      </c>
      <c r="EY69" s="207">
        <v>16</v>
      </c>
      <c r="EZ69" s="226"/>
      <c r="FA69" s="61" t="str">
        <f>IF(FC69=0," ",VLOOKUP(FC69,PROTOKOL!$A:$F,6))</f>
        <v xml:space="preserve"> </v>
      </c>
      <c r="FB69" s="62"/>
      <c r="FC69" s="62"/>
      <c r="FD69" s="62"/>
      <c r="FE69" s="63" t="str">
        <f>IF(FC69=0," ",(VLOOKUP(FC69,PROTOKOL!$A$1:$E$28,2))*FD69)</f>
        <v xml:space="preserve"> </v>
      </c>
      <c r="FF69" s="64" t="str">
        <f t="shared" si="34"/>
        <v xml:space="preserve"> </v>
      </c>
      <c r="FG69" s="65" t="str">
        <f>IF(FC69=0," ",VLOOKUP(FC69,PROTOKOL!$A:$E,5,))</f>
        <v xml:space="preserve"> </v>
      </c>
      <c r="FH69" s="65"/>
      <c r="FI69" s="82" t="str">
        <f t="shared" si="97"/>
        <v xml:space="preserve"> </v>
      </c>
      <c r="FJ69" s="61" t="str">
        <f>IF(FL69=0," ",VLOOKUP(FL69,PROTOKOL!$A:$F,6))</f>
        <v xml:space="preserve"> </v>
      </c>
      <c r="FK69" s="66"/>
      <c r="FL69" s="66"/>
      <c r="FM69" s="62"/>
      <c r="FN69" s="63" t="str">
        <f>IF(FL69=0," ",(VLOOKUP(FL69,PROTOKOL!$A$1:$E$28,2))*FM69)</f>
        <v xml:space="preserve"> </v>
      </c>
      <c r="FO69" s="64" t="str">
        <f t="shared" si="35"/>
        <v xml:space="preserve"> </v>
      </c>
      <c r="FP69" s="65" t="str">
        <f>IF(FL69=0," ",VLOOKUP(FL69,PROTOKOL!$A:$E,5,))</f>
        <v xml:space="preserve"> </v>
      </c>
      <c r="FQ69" s="82" t="str">
        <f t="shared" si="98"/>
        <v xml:space="preserve"> </v>
      </c>
      <c r="FR69" s="65">
        <f t="shared" si="99"/>
        <v>0</v>
      </c>
      <c r="FS69" s="82" t="str">
        <f t="shared" si="100"/>
        <v xml:space="preserve"> </v>
      </c>
      <c r="FT69" s="185" t="str">
        <f t="shared" ref="FT69" si="557">IF(FD68+FD69+FD70=7.5,"ü","û")</f>
        <v>û</v>
      </c>
      <c r="FU69" s="207">
        <v>16</v>
      </c>
      <c r="FV69" s="226"/>
      <c r="FW69" s="61" t="str">
        <f>IF(FY69=0," ",VLOOKUP(FY69,PROTOKOL!$A:$F,6))</f>
        <v xml:space="preserve"> </v>
      </c>
      <c r="FX69" s="62"/>
      <c r="FY69" s="62"/>
      <c r="FZ69" s="62"/>
      <c r="GA69" s="63" t="str">
        <f>IF(FY69=0," ",(VLOOKUP(FY69,PROTOKOL!$A$1:$E$28,2))*FZ69)</f>
        <v xml:space="preserve"> </v>
      </c>
      <c r="GB69" s="64" t="str">
        <f t="shared" si="36"/>
        <v xml:space="preserve"> </v>
      </c>
      <c r="GC69" s="65" t="str">
        <f>IF(FY69=0," ",VLOOKUP(FY69,PROTOKOL!$A:$E,5,))</f>
        <v xml:space="preserve"> </v>
      </c>
      <c r="GD69" s="65"/>
      <c r="GE69" s="82" t="str">
        <f t="shared" si="102"/>
        <v xml:space="preserve"> </v>
      </c>
      <c r="GF69" s="61" t="str">
        <f>IF(GH69=0," ",VLOOKUP(GH69,PROTOKOL!$A:$F,6))</f>
        <v xml:space="preserve"> </v>
      </c>
      <c r="GG69" s="66"/>
      <c r="GH69" s="66"/>
      <c r="GI69" s="62"/>
      <c r="GJ69" s="63" t="str">
        <f>IF(GH69=0," ",(VLOOKUP(GH69,PROTOKOL!$A$1:$E$28,2))*GI69)</f>
        <v xml:space="preserve"> </v>
      </c>
      <c r="GK69" s="64" t="str">
        <f t="shared" si="37"/>
        <v xml:space="preserve"> </v>
      </c>
      <c r="GL69" s="65" t="str">
        <f>IF(GH69=0," ",VLOOKUP(GH69,PROTOKOL!$A:$E,5,))</f>
        <v xml:space="preserve"> </v>
      </c>
      <c r="GM69" s="82" t="str">
        <f t="shared" si="103"/>
        <v xml:space="preserve"> </v>
      </c>
      <c r="GN69" s="65">
        <f t="shared" si="104"/>
        <v>0</v>
      </c>
      <c r="GO69" s="82" t="str">
        <f t="shared" si="105"/>
        <v xml:space="preserve"> </v>
      </c>
      <c r="GP69" s="185" t="str">
        <f t="shared" ref="GP69" si="558">IF(FZ68+FZ69+FZ70=7.5,"ü","û")</f>
        <v>û</v>
      </c>
      <c r="GQ69" s="207">
        <v>16</v>
      </c>
      <c r="GR69" s="226"/>
      <c r="GS69" s="61" t="str">
        <f>IF(GU69=0," ",VLOOKUP(GU69,PROTOKOL!$A:$F,6))</f>
        <v xml:space="preserve"> </v>
      </c>
      <c r="GT69" s="62"/>
      <c r="GU69" s="62"/>
      <c r="GV69" s="62"/>
      <c r="GW69" s="63" t="str">
        <f>IF(GU69=0," ",(VLOOKUP(GU69,PROTOKOL!$A$1:$E$28,2))*GV69)</f>
        <v xml:space="preserve"> </v>
      </c>
      <c r="GX69" s="64" t="str">
        <f t="shared" si="38"/>
        <v xml:space="preserve"> </v>
      </c>
      <c r="GY69" s="65" t="str">
        <f>IF(GU69=0," ",VLOOKUP(GU69,PROTOKOL!$A:$E,5,))</f>
        <v xml:space="preserve"> </v>
      </c>
      <c r="GZ69" s="65"/>
      <c r="HA69" s="82" t="str">
        <f t="shared" si="107"/>
        <v xml:space="preserve"> </v>
      </c>
      <c r="HB69" s="61" t="str">
        <f>IF(HD69=0," ",VLOOKUP(HD69,PROTOKOL!$A:$F,6))</f>
        <v xml:space="preserve"> </v>
      </c>
      <c r="HC69" s="66"/>
      <c r="HD69" s="66"/>
      <c r="HE69" s="62"/>
      <c r="HF69" s="63" t="str">
        <f>IF(HD69=0," ",(VLOOKUP(HD69,PROTOKOL!$A$1:$E$28,2))*HE69)</f>
        <v xml:space="preserve"> </v>
      </c>
      <c r="HG69" s="64" t="str">
        <f t="shared" si="39"/>
        <v xml:space="preserve"> </v>
      </c>
      <c r="HH69" s="65" t="str">
        <f>IF(HD69=0," ",VLOOKUP(HD69,PROTOKOL!$A:$E,5,))</f>
        <v xml:space="preserve"> </v>
      </c>
      <c r="HI69" s="82" t="str">
        <f t="shared" si="108"/>
        <v xml:space="preserve"> </v>
      </c>
      <c r="HJ69" s="65">
        <f t="shared" si="109"/>
        <v>0</v>
      </c>
      <c r="HK69" s="82" t="str">
        <f t="shared" si="110"/>
        <v xml:space="preserve"> </v>
      </c>
      <c r="HL69" s="185" t="str">
        <f t="shared" ref="HL69" si="559">IF(GV68+GV69+GV70=7.5,"ü","û")</f>
        <v>û</v>
      </c>
      <c r="HM69" s="207">
        <v>16</v>
      </c>
      <c r="HN69" s="226"/>
      <c r="HO69" s="61" t="str">
        <f>IF(HQ69=0," ",VLOOKUP(HQ69,PROTOKOL!$A:$F,6))</f>
        <v xml:space="preserve"> </v>
      </c>
      <c r="HP69" s="62"/>
      <c r="HQ69" s="62"/>
      <c r="HR69" s="62"/>
      <c r="HS69" s="63" t="str">
        <f>IF(HQ69=0," ",(VLOOKUP(HQ69,PROTOKOL!$A$1:$E$28,2))*HR69)</f>
        <v xml:space="preserve"> </v>
      </c>
      <c r="HT69" s="64" t="str">
        <f t="shared" si="40"/>
        <v xml:space="preserve"> </v>
      </c>
      <c r="HU69" s="65" t="str">
        <f>IF(HQ69=0," ",VLOOKUP(HQ69,PROTOKOL!$A:$E,5,))</f>
        <v xml:space="preserve"> </v>
      </c>
      <c r="HV69" s="65"/>
      <c r="HW69" s="82" t="str">
        <f t="shared" si="112"/>
        <v xml:space="preserve"> </v>
      </c>
      <c r="HX69" s="61" t="str">
        <f>IF(HZ69=0," ",VLOOKUP(HZ69,PROTOKOL!$A:$F,6))</f>
        <v xml:space="preserve"> </v>
      </c>
      <c r="HY69" s="66"/>
      <c r="HZ69" s="66"/>
      <c r="IA69" s="62"/>
      <c r="IB69" s="63" t="str">
        <f>IF(HZ69=0," ",(VLOOKUP(HZ69,PROTOKOL!$A$1:$E$28,2))*IA69)</f>
        <v xml:space="preserve"> </v>
      </c>
      <c r="IC69" s="64" t="str">
        <f t="shared" si="41"/>
        <v xml:space="preserve"> </v>
      </c>
      <c r="ID69" s="65" t="str">
        <f>IF(HZ69=0," ",VLOOKUP(HZ69,PROTOKOL!$A:$E,5,))</f>
        <v xml:space="preserve"> </v>
      </c>
      <c r="IE69" s="82" t="str">
        <f t="shared" si="113"/>
        <v xml:space="preserve"> </v>
      </c>
      <c r="IF69" s="65">
        <f t="shared" si="114"/>
        <v>0</v>
      </c>
      <c r="IG69" s="82" t="str">
        <f t="shared" si="115"/>
        <v xml:space="preserve"> </v>
      </c>
      <c r="IH69" s="185" t="str">
        <f t="shared" ref="IH69" si="560">IF(HR68+HR69+HR70=7.5,"ü","û")</f>
        <v>û</v>
      </c>
      <c r="II69" s="207">
        <v>16</v>
      </c>
      <c r="IJ69" s="226"/>
      <c r="IK69" s="61" t="str">
        <f>IF(IM69=0," ",VLOOKUP(IM69,PROTOKOL!$A:$F,6))</f>
        <v xml:space="preserve"> </v>
      </c>
      <c r="IL69" s="62"/>
      <c r="IM69" s="62"/>
      <c r="IN69" s="62"/>
      <c r="IO69" s="63" t="str">
        <f>IF(IM69=0," ",(VLOOKUP(IM69,PROTOKOL!$A$1:$E$28,2))*IN69)</f>
        <v xml:space="preserve"> </v>
      </c>
      <c r="IP69" s="64" t="str">
        <f t="shared" si="42"/>
        <v xml:space="preserve"> </v>
      </c>
      <c r="IQ69" s="65" t="str">
        <f>IF(IM69=0," ",VLOOKUP(IM69,PROTOKOL!$A:$E,5,))</f>
        <v xml:space="preserve"> </v>
      </c>
      <c r="IR69" s="65"/>
      <c r="IS69" s="82" t="str">
        <f t="shared" si="117"/>
        <v xml:space="preserve"> </v>
      </c>
      <c r="IT69" s="61" t="str">
        <f>IF(IV69=0," ",VLOOKUP(IV69,PROTOKOL!$A:$F,6))</f>
        <v xml:space="preserve"> </v>
      </c>
      <c r="IU69" s="66"/>
      <c r="IV69" s="66"/>
      <c r="IW69" s="62"/>
      <c r="IX69" s="63" t="str">
        <f>IF(IV69=0," ",(VLOOKUP(IV69,PROTOKOL!$A$1:$E$28,2))*IW69)</f>
        <v xml:space="preserve"> </v>
      </c>
      <c r="IY69" s="64" t="str">
        <f t="shared" si="43"/>
        <v xml:space="preserve"> </v>
      </c>
      <c r="IZ69" s="65" t="str">
        <f>IF(IV69=0," ",VLOOKUP(IV69,PROTOKOL!$A:$E,5,))</f>
        <v xml:space="preserve"> </v>
      </c>
      <c r="JA69" s="82" t="str">
        <f t="shared" si="118"/>
        <v xml:space="preserve"> </v>
      </c>
      <c r="JB69" s="65">
        <f t="shared" si="119"/>
        <v>0</v>
      </c>
      <c r="JC69" s="82" t="str">
        <f t="shared" si="120"/>
        <v xml:space="preserve"> </v>
      </c>
      <c r="JD69" s="185" t="str">
        <f t="shared" ref="JD69" si="561">IF(IN68+IN69+IN70=7.5,"ü","û")</f>
        <v>û</v>
      </c>
      <c r="JE69" s="207">
        <v>16</v>
      </c>
      <c r="JF69" s="226"/>
      <c r="JG69" s="61" t="str">
        <f>IF(JI69=0," ",VLOOKUP(JI69,PROTOKOL!$A:$F,6))</f>
        <v xml:space="preserve"> </v>
      </c>
      <c r="JH69" s="62"/>
      <c r="JI69" s="62"/>
      <c r="JJ69" s="62"/>
      <c r="JK69" s="63" t="str">
        <f>IF(JI69=0," ",(VLOOKUP(JI69,PROTOKOL!$A$1:$E$28,2))*JJ69)</f>
        <v xml:space="preserve"> </v>
      </c>
      <c r="JL69" s="64" t="str">
        <f t="shared" si="44"/>
        <v xml:space="preserve"> </v>
      </c>
      <c r="JM69" s="65" t="str">
        <f>IF(JI69=0," ",VLOOKUP(JI69,PROTOKOL!$A:$E,5,))</f>
        <v xml:space="preserve"> </v>
      </c>
      <c r="JN69" s="65"/>
      <c r="JO69" s="82" t="str">
        <f t="shared" si="122"/>
        <v xml:space="preserve"> </v>
      </c>
      <c r="JP69" s="61" t="str">
        <f>IF(JR69=0," ",VLOOKUP(JR69,PROTOKOL!$A:$F,6))</f>
        <v xml:space="preserve"> </v>
      </c>
      <c r="JQ69" s="66"/>
      <c r="JR69" s="66"/>
      <c r="JS69" s="62"/>
      <c r="JT69" s="63" t="str">
        <f>IF(JR69=0," ",(VLOOKUP(JR69,PROTOKOL!$A$1:$E$28,2))*JS69)</f>
        <v xml:space="preserve"> </v>
      </c>
      <c r="JU69" s="64" t="str">
        <f t="shared" si="45"/>
        <v xml:space="preserve"> </v>
      </c>
      <c r="JV69" s="65" t="str">
        <f>IF(JR69=0," ",VLOOKUP(JR69,PROTOKOL!$A:$E,5,))</f>
        <v xml:space="preserve"> </v>
      </c>
      <c r="JW69" s="82" t="str">
        <f t="shared" si="123"/>
        <v xml:space="preserve"> </v>
      </c>
      <c r="JX69" s="65">
        <f t="shared" si="124"/>
        <v>0</v>
      </c>
      <c r="JY69" s="82" t="str">
        <f t="shared" si="125"/>
        <v xml:space="preserve"> </v>
      </c>
      <c r="JZ69" s="185" t="str">
        <f t="shared" ref="JZ69" si="562">IF(JJ68+JJ69+JJ70=7.5,"ü","û")</f>
        <v>û</v>
      </c>
      <c r="KA69" s="207">
        <v>16</v>
      </c>
      <c r="KB69" s="226"/>
      <c r="KC69" s="61" t="str">
        <f>IF(KE69=0," ",VLOOKUP(KE69,PROTOKOL!$A:$F,6))</f>
        <v xml:space="preserve"> </v>
      </c>
      <c r="KD69" s="62"/>
      <c r="KE69" s="62"/>
      <c r="KF69" s="62"/>
      <c r="KG69" s="63" t="str">
        <f>IF(KE69=0," ",(VLOOKUP(KE69,PROTOKOL!$A$1:$E$28,2))*KF69)</f>
        <v xml:space="preserve"> </v>
      </c>
      <c r="KH69" s="64" t="str">
        <f t="shared" si="46"/>
        <v xml:space="preserve"> </v>
      </c>
      <c r="KI69" s="65" t="str">
        <f>IF(KE69=0," ",VLOOKUP(KE69,PROTOKOL!$A:$E,5,))</f>
        <v xml:space="preserve"> </v>
      </c>
      <c r="KJ69" s="65"/>
      <c r="KK69" s="82" t="str">
        <f t="shared" si="127"/>
        <v xml:space="preserve"> </v>
      </c>
      <c r="KL69" s="61" t="str">
        <f>IF(KN69=0," ",VLOOKUP(KN69,PROTOKOL!$A:$F,6))</f>
        <v xml:space="preserve"> </v>
      </c>
      <c r="KM69" s="66"/>
      <c r="KN69" s="66"/>
      <c r="KO69" s="62"/>
      <c r="KP69" s="63" t="str">
        <f>IF(KN69=0," ",(VLOOKUP(KN69,PROTOKOL!$A$1:$E$28,2))*KO69)</f>
        <v xml:space="preserve"> </v>
      </c>
      <c r="KQ69" s="64" t="str">
        <f t="shared" si="47"/>
        <v xml:space="preserve"> </v>
      </c>
      <c r="KR69" s="65" t="str">
        <f>IF(KN69=0," ",VLOOKUP(KN69,PROTOKOL!$A:$E,5,))</f>
        <v xml:space="preserve"> </v>
      </c>
      <c r="KS69" s="82" t="str">
        <f t="shared" si="128"/>
        <v xml:space="preserve"> </v>
      </c>
      <c r="KT69" s="65">
        <f t="shared" si="129"/>
        <v>0</v>
      </c>
      <c r="KU69" s="82" t="str">
        <f t="shared" si="130"/>
        <v xml:space="preserve"> </v>
      </c>
      <c r="KV69" s="185" t="str">
        <f t="shared" ref="KV69" si="563">IF(KF68+KF69+KF70=7.5,"ü","û")</f>
        <v>û</v>
      </c>
      <c r="KW69" s="207">
        <v>16</v>
      </c>
      <c r="KX69" s="226"/>
      <c r="KY69" s="61" t="str">
        <f>IF(LA69=0," ",VLOOKUP(LA69,PROTOKOL!$A:$F,6))</f>
        <v xml:space="preserve"> </v>
      </c>
      <c r="KZ69" s="62"/>
      <c r="LA69" s="62"/>
      <c r="LB69" s="62"/>
      <c r="LC69" s="63" t="str">
        <f>IF(LA69=0," ",(VLOOKUP(LA69,PROTOKOL!$A$1:$E$28,2))*LB69)</f>
        <v xml:space="preserve"> </v>
      </c>
      <c r="LD69" s="64" t="str">
        <f t="shared" si="48"/>
        <v xml:space="preserve"> </v>
      </c>
      <c r="LE69" s="65" t="str">
        <f>IF(LA69=0," ",VLOOKUP(LA69,PROTOKOL!$A:$E,5,))</f>
        <v xml:space="preserve"> </v>
      </c>
      <c r="LF69" s="65"/>
      <c r="LG69" s="82" t="str">
        <f t="shared" si="132"/>
        <v xml:space="preserve"> </v>
      </c>
      <c r="LH69" s="61" t="str">
        <f>IF(LJ69=0," ",VLOOKUP(LJ69,PROTOKOL!$A:$F,6))</f>
        <v xml:space="preserve"> </v>
      </c>
      <c r="LI69" s="66"/>
      <c r="LJ69" s="66"/>
      <c r="LK69" s="62"/>
      <c r="LL69" s="63" t="str">
        <f>IF(LJ69=0," ",(VLOOKUP(LJ69,PROTOKOL!$A$1:$E$28,2))*LK69)</f>
        <v xml:space="preserve"> </v>
      </c>
      <c r="LM69" s="64" t="str">
        <f t="shared" si="49"/>
        <v xml:space="preserve"> </v>
      </c>
      <c r="LN69" s="65" t="str">
        <f>IF(LJ69=0," ",VLOOKUP(LJ69,PROTOKOL!$A:$E,5,))</f>
        <v xml:space="preserve"> </v>
      </c>
      <c r="LO69" s="82" t="str">
        <f t="shared" si="133"/>
        <v xml:space="preserve"> </v>
      </c>
      <c r="LP69" s="65">
        <f t="shared" si="134"/>
        <v>0</v>
      </c>
      <c r="LQ69" s="82" t="str">
        <f t="shared" si="135"/>
        <v xml:space="preserve"> </v>
      </c>
      <c r="LR69" s="185" t="str">
        <f t="shared" ref="LR69" si="564">IF(LB68+LB69+LB70=7.5,"ü","û")</f>
        <v>û</v>
      </c>
      <c r="LS69" s="207">
        <v>16</v>
      </c>
      <c r="LT69" s="226"/>
      <c r="LU69" s="61" t="str">
        <f>IF(LW69=0," ",VLOOKUP(LW69,PROTOKOL!$A:$F,6))</f>
        <v xml:space="preserve"> </v>
      </c>
      <c r="LV69" s="62"/>
      <c r="LW69" s="62"/>
      <c r="LX69" s="62"/>
      <c r="LY69" s="63" t="str">
        <f>IF(LW69=0," ",(VLOOKUP(LW69,PROTOKOL!$A$1:$E$28,2))*LX69)</f>
        <v xml:space="preserve"> </v>
      </c>
      <c r="LZ69" s="64" t="str">
        <f t="shared" si="50"/>
        <v xml:space="preserve"> </v>
      </c>
      <c r="MA69" s="65" t="str">
        <f>IF(LW69=0," ",VLOOKUP(LW69,PROTOKOL!$A:$E,5,))</f>
        <v xml:space="preserve"> </v>
      </c>
      <c r="MB69" s="65"/>
      <c r="MC69" s="82" t="str">
        <f t="shared" si="137"/>
        <v xml:space="preserve"> </v>
      </c>
      <c r="MD69" s="61" t="str">
        <f>IF(MF69=0," ",VLOOKUP(MF69,PROTOKOL!$A:$F,6))</f>
        <v xml:space="preserve"> </v>
      </c>
      <c r="ME69" s="66"/>
      <c r="MF69" s="66"/>
      <c r="MG69" s="62"/>
      <c r="MH69" s="63" t="str">
        <f>IF(MF69=0," ",(VLOOKUP(MF69,PROTOKOL!$A$1:$E$28,2))*MG69)</f>
        <v xml:space="preserve"> </v>
      </c>
      <c r="MI69" s="64" t="str">
        <f t="shared" si="51"/>
        <v xml:space="preserve"> </v>
      </c>
      <c r="MJ69" s="65" t="str">
        <f>IF(MF69=0," ",VLOOKUP(MF69,PROTOKOL!$A:$E,5,))</f>
        <v xml:space="preserve"> </v>
      </c>
      <c r="MK69" s="82" t="str">
        <f t="shared" si="138"/>
        <v xml:space="preserve"> </v>
      </c>
      <c r="ML69" s="65">
        <f t="shared" si="139"/>
        <v>0</v>
      </c>
      <c r="MM69" s="82" t="str">
        <f t="shared" si="140"/>
        <v xml:space="preserve"> </v>
      </c>
      <c r="MN69" s="185" t="str">
        <f t="shared" ref="MN69" si="565">IF(LX68+LX69+LX70=7.5,"ü","û")</f>
        <v>û</v>
      </c>
      <c r="MO69" s="207">
        <v>16</v>
      </c>
      <c r="MP69" s="226"/>
      <c r="MQ69" s="61" t="str">
        <f>IF(MS69=0," ",VLOOKUP(MS69,PROTOKOL!$A:$F,6))</f>
        <v xml:space="preserve"> </v>
      </c>
      <c r="MR69" s="62"/>
      <c r="MS69" s="62"/>
      <c r="MT69" s="62"/>
      <c r="MU69" s="63" t="str">
        <f>IF(MS69=0," ",(VLOOKUP(MS69,PROTOKOL!$A$1:$E$28,2))*MT69)</f>
        <v xml:space="preserve"> </v>
      </c>
      <c r="MV69" s="64" t="str">
        <f t="shared" si="52"/>
        <v xml:space="preserve"> </v>
      </c>
      <c r="MW69" s="65" t="str">
        <f>IF(MS69=0," ",VLOOKUP(MS69,PROTOKOL!$A:$E,5,))</f>
        <v xml:space="preserve"> </v>
      </c>
      <c r="MX69" s="65"/>
      <c r="MY69" s="82" t="str">
        <f t="shared" si="142"/>
        <v xml:space="preserve"> </v>
      </c>
      <c r="MZ69" s="61" t="str">
        <f>IF(NB69=0," ",VLOOKUP(NB69,PROTOKOL!$A:$F,6))</f>
        <v xml:space="preserve"> </v>
      </c>
      <c r="NA69" s="66"/>
      <c r="NB69" s="66"/>
      <c r="NC69" s="62"/>
      <c r="ND69" s="63" t="str">
        <f>IF(NB69=0," ",(VLOOKUP(NB69,PROTOKOL!$A$1:$E$28,2))*NC69)</f>
        <v xml:space="preserve"> </v>
      </c>
      <c r="NE69" s="64" t="str">
        <f t="shared" si="53"/>
        <v xml:space="preserve"> </v>
      </c>
      <c r="NF69" s="65" t="str">
        <f>IF(NB69=0," ",VLOOKUP(NB69,PROTOKOL!$A:$E,5,))</f>
        <v xml:space="preserve"> </v>
      </c>
      <c r="NG69" s="82" t="str">
        <f t="shared" si="143"/>
        <v xml:space="preserve"> </v>
      </c>
      <c r="NH69" s="65">
        <f t="shared" si="144"/>
        <v>0</v>
      </c>
      <c r="NI69" s="82" t="str">
        <f t="shared" si="145"/>
        <v xml:space="preserve"> </v>
      </c>
      <c r="NJ69" s="185" t="str">
        <f t="shared" ref="NJ69" si="566">IF(MT68+MT69+MT70=7.5,"ü","û")</f>
        <v>û</v>
      </c>
      <c r="NK69" s="207">
        <v>16</v>
      </c>
      <c r="NL69" s="226"/>
      <c r="NM69" s="61" t="str">
        <f>IF(NO69=0," ",VLOOKUP(NO69,PROTOKOL!$A:$F,6))</f>
        <v xml:space="preserve"> </v>
      </c>
      <c r="NN69" s="62"/>
      <c r="NO69" s="62"/>
      <c r="NP69" s="62"/>
      <c r="NQ69" s="63" t="str">
        <f>IF(NO69=0," ",(VLOOKUP(NO69,PROTOKOL!$A$1:$E$28,2))*NP69)</f>
        <v xml:space="preserve"> </v>
      </c>
      <c r="NR69" s="64" t="str">
        <f t="shared" si="54"/>
        <v xml:space="preserve"> </v>
      </c>
      <c r="NS69" s="65" t="str">
        <f>IF(NO69=0," ",VLOOKUP(NO69,PROTOKOL!$A:$E,5,))</f>
        <v xml:space="preserve"> </v>
      </c>
      <c r="NT69" s="65"/>
      <c r="NU69" s="82" t="str">
        <f t="shared" si="147"/>
        <v xml:space="preserve"> </v>
      </c>
      <c r="NV69" s="61" t="str">
        <f>IF(NX69=0," ",VLOOKUP(NX69,PROTOKOL!$A:$F,6))</f>
        <v xml:space="preserve"> </v>
      </c>
      <c r="NW69" s="66"/>
      <c r="NX69" s="66"/>
      <c r="NY69" s="62"/>
      <c r="NZ69" s="63" t="str">
        <f>IF(NX69=0," ",(VLOOKUP(NX69,PROTOKOL!$A$1:$E$28,2))*NY69)</f>
        <v xml:space="preserve"> </v>
      </c>
      <c r="OA69" s="64" t="str">
        <f t="shared" si="55"/>
        <v xml:space="preserve"> </v>
      </c>
      <c r="OB69" s="65" t="str">
        <f>IF(NX69=0," ",VLOOKUP(NX69,PROTOKOL!$A:$E,5,))</f>
        <v xml:space="preserve"> </v>
      </c>
      <c r="OC69" s="82" t="str">
        <f t="shared" si="148"/>
        <v xml:space="preserve"> </v>
      </c>
      <c r="OD69" s="65">
        <f t="shared" si="149"/>
        <v>0</v>
      </c>
      <c r="OE69" s="82" t="str">
        <f t="shared" si="150"/>
        <v xml:space="preserve"> </v>
      </c>
      <c r="OF69" s="185" t="str">
        <f t="shared" ref="OF69" si="567">IF(NP68+NP69+NP70=7.5,"ü","û")</f>
        <v>û</v>
      </c>
      <c r="OG69" s="207">
        <v>16</v>
      </c>
      <c r="OH69" s="226"/>
      <c r="OI69" s="61" t="str">
        <f>IF(OK69=0," ",VLOOKUP(OK69,PROTOKOL!$A:$F,6))</f>
        <v xml:space="preserve"> </v>
      </c>
      <c r="OJ69" s="62"/>
      <c r="OK69" s="62"/>
      <c r="OL69" s="62"/>
      <c r="OM69" s="63" t="str">
        <f>IF(OK69=0," ",(VLOOKUP(OK69,PROTOKOL!$A$1:$E$28,2))*OL69)</f>
        <v xml:space="preserve"> </v>
      </c>
      <c r="ON69" s="64" t="str">
        <f t="shared" si="56"/>
        <v xml:space="preserve"> </v>
      </c>
      <c r="OO69" s="65" t="str">
        <f>IF(OK69=0," ",VLOOKUP(OK69,PROTOKOL!$A:$E,5,))</f>
        <v xml:space="preserve"> </v>
      </c>
      <c r="OP69" s="65"/>
      <c r="OQ69" s="82" t="str">
        <f t="shared" si="152"/>
        <v xml:space="preserve"> </v>
      </c>
      <c r="OR69" s="61" t="str">
        <f>IF(OT69=0," ",VLOOKUP(OT69,PROTOKOL!$A:$F,6))</f>
        <v xml:space="preserve"> </v>
      </c>
      <c r="OS69" s="66"/>
      <c r="OT69" s="66"/>
      <c r="OU69" s="62"/>
      <c r="OV69" s="63" t="str">
        <f>IF(OT69=0," ",(VLOOKUP(OT69,PROTOKOL!$A$1:$E$28,2))*OU69)</f>
        <v xml:space="preserve"> </v>
      </c>
      <c r="OW69" s="64" t="str">
        <f t="shared" si="57"/>
        <v xml:space="preserve"> </v>
      </c>
      <c r="OX69" s="65" t="str">
        <f>IF(OT69=0," ",VLOOKUP(OT69,PROTOKOL!$A:$E,5,))</f>
        <v xml:space="preserve"> </v>
      </c>
      <c r="OY69" s="82" t="str">
        <f t="shared" si="153"/>
        <v xml:space="preserve"> </v>
      </c>
      <c r="OZ69" s="65">
        <f t="shared" si="154"/>
        <v>0</v>
      </c>
      <c r="PA69" s="82" t="str">
        <f t="shared" si="155"/>
        <v xml:space="preserve"> </v>
      </c>
      <c r="PB69" s="185" t="str">
        <f t="shared" ref="PB69" si="568">IF(OL68+OL69+OL70=7.5,"ü","û")</f>
        <v>û</v>
      </c>
      <c r="PC69" s="207">
        <v>16</v>
      </c>
      <c r="PD69" s="226"/>
      <c r="PE69" s="61" t="str">
        <f>IF(PG69=0," ",VLOOKUP(PG69,PROTOKOL!$A:$F,6))</f>
        <v xml:space="preserve"> </v>
      </c>
      <c r="PF69" s="62"/>
      <c r="PG69" s="62"/>
      <c r="PH69" s="62"/>
      <c r="PI69" s="63" t="str">
        <f>IF(PG69=0," ",(VLOOKUP(PG69,PROTOKOL!$A$1:$E$28,2))*PH69)</f>
        <v xml:space="preserve"> </v>
      </c>
      <c r="PJ69" s="64" t="str">
        <f t="shared" si="58"/>
        <v xml:space="preserve"> </v>
      </c>
      <c r="PK69" s="65" t="str">
        <f>IF(PG69=0," ",VLOOKUP(PG69,PROTOKOL!$A:$E,5,))</f>
        <v xml:space="preserve"> </v>
      </c>
      <c r="PL69" s="65"/>
      <c r="PM69" s="82" t="str">
        <f t="shared" si="157"/>
        <v xml:space="preserve"> </v>
      </c>
      <c r="PN69" s="61" t="str">
        <f>IF(PP69=0," ",VLOOKUP(PP69,PROTOKOL!$A:$F,6))</f>
        <v xml:space="preserve"> </v>
      </c>
      <c r="PO69" s="66"/>
      <c r="PP69" s="66"/>
      <c r="PQ69" s="62"/>
      <c r="PR69" s="63" t="str">
        <f>IF(PP69=0," ",(VLOOKUP(PP69,PROTOKOL!$A$1:$E$28,2))*PQ69)</f>
        <v xml:space="preserve"> </v>
      </c>
      <c r="PS69" s="64" t="str">
        <f t="shared" si="59"/>
        <v xml:space="preserve"> </v>
      </c>
      <c r="PT69" s="65" t="str">
        <f>IF(PP69=0," ",VLOOKUP(PP69,PROTOKOL!$A:$E,5,))</f>
        <v xml:space="preserve"> </v>
      </c>
      <c r="PU69" s="82" t="str">
        <f t="shared" si="158"/>
        <v xml:space="preserve"> </v>
      </c>
      <c r="PV69" s="65">
        <f t="shared" si="159"/>
        <v>0</v>
      </c>
      <c r="PW69" s="82" t="str">
        <f t="shared" si="160"/>
        <v xml:space="preserve"> </v>
      </c>
      <c r="PX69" s="185" t="str">
        <f t="shared" ref="PX69" si="569">IF(PH68+PH69+PH70=7.5,"ü","û")</f>
        <v>û</v>
      </c>
      <c r="PY69" s="207">
        <v>16</v>
      </c>
      <c r="PZ69" s="226"/>
      <c r="QA69" s="61" t="str">
        <f>IF(QC69=0," ",VLOOKUP(QC69,PROTOKOL!$A:$F,6))</f>
        <v xml:space="preserve"> </v>
      </c>
      <c r="QB69" s="62"/>
      <c r="QC69" s="62"/>
      <c r="QD69" s="62"/>
      <c r="QE69" s="63" t="str">
        <f>IF(QC69=0," ",(VLOOKUP(QC69,PROTOKOL!$A$1:$E$28,2))*QD69)</f>
        <v xml:space="preserve"> </v>
      </c>
      <c r="QF69" s="64" t="str">
        <f t="shared" si="60"/>
        <v xml:space="preserve"> </v>
      </c>
      <c r="QG69" s="65" t="str">
        <f>IF(QC69=0," ",VLOOKUP(QC69,PROTOKOL!$A:$E,5,))</f>
        <v xml:space="preserve"> </v>
      </c>
      <c r="QH69" s="65"/>
      <c r="QI69" s="82" t="str">
        <f t="shared" si="162"/>
        <v xml:space="preserve"> </v>
      </c>
      <c r="QJ69" s="61" t="str">
        <f>IF(QL69=0," ",VLOOKUP(QL69,PROTOKOL!$A:$F,6))</f>
        <v xml:space="preserve"> </v>
      </c>
      <c r="QK69" s="66"/>
      <c r="QL69" s="66"/>
      <c r="QM69" s="62"/>
      <c r="QN69" s="63" t="str">
        <f>IF(QL69=0," ",(VLOOKUP(QL69,PROTOKOL!$A$1:$E$28,2))*QM69)</f>
        <v xml:space="preserve"> </v>
      </c>
      <c r="QO69" s="64" t="str">
        <f t="shared" si="61"/>
        <v xml:space="preserve"> </v>
      </c>
      <c r="QP69" s="65" t="str">
        <f>IF(QL69=0," ",VLOOKUP(QL69,PROTOKOL!$A:$E,5,))</f>
        <v xml:space="preserve"> </v>
      </c>
      <c r="QQ69" s="82" t="str">
        <f t="shared" si="163"/>
        <v xml:space="preserve"> </v>
      </c>
      <c r="QR69" s="65">
        <f t="shared" si="164"/>
        <v>0</v>
      </c>
      <c r="QS69" s="82" t="str">
        <f t="shared" si="165"/>
        <v xml:space="preserve"> </v>
      </c>
      <c r="QT69" s="185" t="str">
        <f t="shared" ref="QT69" si="570">IF(QD68+QD69+QD70=7.5,"ü","û")</f>
        <v>û</v>
      </c>
      <c r="QU69" s="207">
        <v>16</v>
      </c>
      <c r="QV69" s="226"/>
      <c r="QW69" s="61" t="str">
        <f>IF(QY69=0," ",VLOOKUP(QY69,PROTOKOL!$A:$F,6))</f>
        <v xml:space="preserve"> </v>
      </c>
      <c r="QX69" s="62"/>
      <c r="QY69" s="62"/>
      <c r="QZ69" s="62"/>
      <c r="RA69" s="63" t="str">
        <f>IF(QY69=0," ",(VLOOKUP(QY69,PROTOKOL!$A$1:$E$28,2))*QZ69)</f>
        <v xml:space="preserve"> </v>
      </c>
      <c r="RB69" s="64" t="str">
        <f t="shared" si="62"/>
        <v xml:space="preserve"> </v>
      </c>
      <c r="RC69" s="65" t="str">
        <f>IF(QY69=0," ",VLOOKUP(QY69,PROTOKOL!$A:$E,5,))</f>
        <v xml:space="preserve"> </v>
      </c>
      <c r="RD69" s="65"/>
      <c r="RE69" s="82" t="str">
        <f t="shared" si="167"/>
        <v xml:space="preserve"> </v>
      </c>
      <c r="RF69" s="61" t="str">
        <f>IF(RH69=0," ",VLOOKUP(RH69,PROTOKOL!$A:$F,6))</f>
        <v xml:space="preserve"> </v>
      </c>
      <c r="RG69" s="66"/>
      <c r="RH69" s="66"/>
      <c r="RI69" s="62"/>
      <c r="RJ69" s="63" t="str">
        <f>IF(RH69=0," ",(VLOOKUP(RH69,PROTOKOL!$A$1:$E$28,2))*RI69)</f>
        <v xml:space="preserve"> </v>
      </c>
      <c r="RK69" s="64" t="str">
        <f t="shared" si="63"/>
        <v xml:space="preserve"> </v>
      </c>
      <c r="RL69" s="65" t="str">
        <f>IF(RH69=0," ",VLOOKUP(RH69,PROTOKOL!$A:$E,5,))</f>
        <v xml:space="preserve"> </v>
      </c>
      <c r="RM69" s="82" t="str">
        <f t="shared" si="168"/>
        <v xml:space="preserve"> </v>
      </c>
      <c r="RN69" s="65">
        <f t="shared" si="169"/>
        <v>0</v>
      </c>
      <c r="RO69" s="82" t="str">
        <f t="shared" si="170"/>
        <v xml:space="preserve"> </v>
      </c>
      <c r="RP69" s="185" t="str">
        <f t="shared" ref="RP69" si="571">IF(QZ68+QZ69+QZ70=7.5,"ü","û")</f>
        <v>û</v>
      </c>
    </row>
    <row r="70" spans="1:484" ht="14.4" thickBot="1">
      <c r="A70" s="209">
        <v>16</v>
      </c>
      <c r="B70" s="226"/>
      <c r="C70" s="61" t="str">
        <f>IF(E70=0," ",VLOOKUP(E70,PROTOKOL!$A:$F,6))</f>
        <v xml:space="preserve"> </v>
      </c>
      <c r="D70" s="62"/>
      <c r="E70" s="62"/>
      <c r="F70" s="62"/>
      <c r="G70" s="63" t="str">
        <f>IF(E70=0," ",(VLOOKUP(E70,PROTOKOL!$A$1:$E$28,2))*F70)</f>
        <v xml:space="preserve"> </v>
      </c>
      <c r="H70" s="64" t="str">
        <f t="shared" si="20"/>
        <v xml:space="preserve"> </v>
      </c>
      <c r="I70" s="65" t="str">
        <f>IF(E70=0," ",VLOOKUP(E70,PROTOKOL!$A:$E,5,))</f>
        <v xml:space="preserve"> </v>
      </c>
      <c r="J70" s="65"/>
      <c r="K70" s="82" t="str">
        <f t="shared" si="64"/>
        <v xml:space="preserve"> </v>
      </c>
      <c r="L70" s="61" t="str">
        <f>IF(N70=0," ",VLOOKUP(N70,PROTOKOL!$A:$F,6))</f>
        <v xml:space="preserve"> </v>
      </c>
      <c r="M70" s="66"/>
      <c r="N70" s="66"/>
      <c r="O70" s="62"/>
      <c r="P70" s="63" t="str">
        <f>IF(N70=0," ",(VLOOKUP(N70,PROTOKOL!$A$1:$E$28,2))*O70)</f>
        <v xml:space="preserve"> </v>
      </c>
      <c r="Q70" s="64" t="str">
        <f t="shared" si="21"/>
        <v xml:space="preserve"> </v>
      </c>
      <c r="R70" s="65" t="str">
        <f>IF(N70=0," ",VLOOKUP(N70,PROTOKOL!$A:$E,5,))</f>
        <v xml:space="preserve"> </v>
      </c>
      <c r="S70" s="82" t="str">
        <f t="shared" si="65"/>
        <v xml:space="preserve"> </v>
      </c>
      <c r="T70" s="65">
        <f t="shared" si="66"/>
        <v>0</v>
      </c>
      <c r="U70" s="82" t="str">
        <f t="shared" si="67"/>
        <v xml:space="preserve"> </v>
      </c>
      <c r="V70" s="117"/>
      <c r="W70" s="207">
        <v>16</v>
      </c>
      <c r="X70" s="226"/>
      <c r="Y70" s="61" t="str">
        <f>IF(AA70=0," ",VLOOKUP(AA70,PROTOKOL!$A:$F,6))</f>
        <v xml:space="preserve"> </v>
      </c>
      <c r="Z70" s="62"/>
      <c r="AA70" s="62"/>
      <c r="AB70" s="62"/>
      <c r="AC70" s="63" t="str">
        <f>IF(AA70=0," ",(VLOOKUP(AA70,PROTOKOL!$A$1:$E$28,2))*AB70)</f>
        <v xml:space="preserve"> </v>
      </c>
      <c r="AD70" s="64" t="str">
        <f t="shared" si="22"/>
        <v xml:space="preserve"> </v>
      </c>
      <c r="AE70" s="65" t="str">
        <f>IF(AA70=0," ",VLOOKUP(AA70,PROTOKOL!$A:$E,5,))</f>
        <v xml:space="preserve"> </v>
      </c>
      <c r="AF70" s="65"/>
      <c r="AG70" s="82" t="str">
        <f t="shared" si="68"/>
        <v xml:space="preserve"> </v>
      </c>
      <c r="AH70" s="61" t="str">
        <f>IF(AJ70=0," ",VLOOKUP(AJ70,PROTOKOL!$A:$F,6))</f>
        <v xml:space="preserve"> </v>
      </c>
      <c r="AI70" s="66"/>
      <c r="AJ70" s="66"/>
      <c r="AK70" s="62"/>
      <c r="AL70" s="63" t="str">
        <f>IF(AJ70=0," ",(VLOOKUP(AJ70,PROTOKOL!$A$1:$E$28,2))*AK70)</f>
        <v xml:space="preserve"> </v>
      </c>
      <c r="AM70" s="64" t="str">
        <f t="shared" si="23"/>
        <v xml:space="preserve"> </v>
      </c>
      <c r="AN70" s="65" t="str">
        <f>IF(AJ70=0," ",VLOOKUP(AJ70,PROTOKOL!$A:$E,5,))</f>
        <v xml:space="preserve"> </v>
      </c>
      <c r="AO70" s="82" t="str">
        <f t="shared" si="69"/>
        <v xml:space="preserve"> </v>
      </c>
      <c r="AP70" s="65">
        <f t="shared" si="70"/>
        <v>0</v>
      </c>
      <c r="AQ70" s="82" t="str">
        <f t="shared" si="71"/>
        <v xml:space="preserve"> </v>
      </c>
      <c r="AR70" s="117"/>
      <c r="AS70" s="207">
        <v>16</v>
      </c>
      <c r="AT70" s="226"/>
      <c r="AU70" s="61" t="str">
        <f>IF(AW70=0," ",VLOOKUP(AW70,PROTOKOL!$A:$F,6))</f>
        <v xml:space="preserve"> </v>
      </c>
      <c r="AV70" s="62"/>
      <c r="AW70" s="62"/>
      <c r="AX70" s="62"/>
      <c r="AY70" s="63" t="str">
        <f>IF(AW70=0," ",(VLOOKUP(AW70,PROTOKOL!$A$1:$E$28,2))*AX70)</f>
        <v xml:space="preserve"> </v>
      </c>
      <c r="AZ70" s="64" t="str">
        <f t="shared" si="24"/>
        <v xml:space="preserve"> </v>
      </c>
      <c r="BA70" s="65" t="str">
        <f>IF(AW70=0," ",VLOOKUP(AW70,PROTOKOL!$A:$E,5,))</f>
        <v xml:space="preserve"> </v>
      </c>
      <c r="BB70" s="65"/>
      <c r="BC70" s="82" t="str">
        <f t="shared" si="72"/>
        <v xml:space="preserve"> </v>
      </c>
      <c r="BD70" s="61" t="str">
        <f>IF(BF70=0," ",VLOOKUP(BF70,PROTOKOL!$A:$F,6))</f>
        <v xml:space="preserve"> </v>
      </c>
      <c r="BE70" s="66"/>
      <c r="BF70" s="66"/>
      <c r="BG70" s="62"/>
      <c r="BH70" s="63" t="str">
        <f>IF(BF70=0," ",(VLOOKUP(BF70,PROTOKOL!$A$1:$E$28,2))*BG70)</f>
        <v xml:space="preserve"> </v>
      </c>
      <c r="BI70" s="64" t="str">
        <f t="shared" si="25"/>
        <v xml:space="preserve"> </v>
      </c>
      <c r="BJ70" s="65" t="str">
        <f>IF(BF70=0," ",VLOOKUP(BF70,PROTOKOL!$A:$E,5,))</f>
        <v xml:space="preserve"> </v>
      </c>
      <c r="BK70" s="82" t="str">
        <f t="shared" si="73"/>
        <v xml:space="preserve"> </v>
      </c>
      <c r="BL70" s="65">
        <f t="shared" si="74"/>
        <v>0</v>
      </c>
      <c r="BM70" s="82" t="str">
        <f t="shared" si="75"/>
        <v xml:space="preserve"> </v>
      </c>
      <c r="BN70" s="117"/>
      <c r="BO70" s="207">
        <v>16</v>
      </c>
      <c r="BP70" s="226"/>
      <c r="BQ70" s="61" t="str">
        <f>IF(BS70=0," ",VLOOKUP(BS70,PROTOKOL!$A:$F,6))</f>
        <v xml:space="preserve"> </v>
      </c>
      <c r="BR70" s="62"/>
      <c r="BS70" s="62"/>
      <c r="BT70" s="62"/>
      <c r="BU70" s="63" t="str">
        <f>IF(BS70=0," ",(VLOOKUP(BS70,PROTOKOL!$A$1:$E$28,2))*BT70)</f>
        <v xml:space="preserve"> </v>
      </c>
      <c r="BV70" s="64" t="str">
        <f t="shared" si="26"/>
        <v xml:space="preserve"> </v>
      </c>
      <c r="BW70" s="65" t="str">
        <f>IF(BS70=0," ",VLOOKUP(BS70,PROTOKOL!$A:$E,5,))</f>
        <v xml:space="preserve"> </v>
      </c>
      <c r="BX70" s="65"/>
      <c r="BY70" s="82" t="str">
        <f t="shared" si="77"/>
        <v xml:space="preserve"> </v>
      </c>
      <c r="BZ70" s="61" t="str">
        <f>IF(CB70=0," ",VLOOKUP(CB70,PROTOKOL!$A:$F,6))</f>
        <v xml:space="preserve"> </v>
      </c>
      <c r="CA70" s="66"/>
      <c r="CB70" s="66"/>
      <c r="CC70" s="62"/>
      <c r="CD70" s="63" t="str">
        <f>IF(CB70=0," ",(VLOOKUP(CB70,PROTOKOL!$A$1:$E$28,2))*CC70)</f>
        <v xml:space="preserve"> </v>
      </c>
      <c r="CE70" s="64" t="str">
        <f t="shared" si="27"/>
        <v xml:space="preserve"> </v>
      </c>
      <c r="CF70" s="65" t="str">
        <f>IF(CB70=0," ",VLOOKUP(CB70,PROTOKOL!$A:$E,5,))</f>
        <v xml:space="preserve"> </v>
      </c>
      <c r="CG70" s="82" t="str">
        <f t="shared" si="78"/>
        <v xml:space="preserve"> </v>
      </c>
      <c r="CH70" s="65">
        <f t="shared" si="79"/>
        <v>0</v>
      </c>
      <c r="CI70" s="82" t="str">
        <f t="shared" si="80"/>
        <v xml:space="preserve"> </v>
      </c>
      <c r="CJ70" s="117"/>
      <c r="CK70" s="207">
        <v>16</v>
      </c>
      <c r="CL70" s="226"/>
      <c r="CM70" s="61" t="str">
        <f>IF(CO70=0," ",VLOOKUP(CO70,PROTOKOL!$A:$F,6))</f>
        <v xml:space="preserve"> </v>
      </c>
      <c r="CN70" s="62"/>
      <c r="CO70" s="62"/>
      <c r="CP70" s="62"/>
      <c r="CQ70" s="63" t="str">
        <f>IF(CO70=0," ",(VLOOKUP(CO70,PROTOKOL!$A$1:$E$28,2))*CP70)</f>
        <v xml:space="preserve"> </v>
      </c>
      <c r="CR70" s="64" t="str">
        <f t="shared" si="28"/>
        <v xml:space="preserve"> </v>
      </c>
      <c r="CS70" s="65" t="str">
        <f>IF(CO70=0," ",VLOOKUP(CO70,PROTOKOL!$A:$E,5,))</f>
        <v xml:space="preserve"> </v>
      </c>
      <c r="CT70" s="65"/>
      <c r="CU70" s="82" t="str">
        <f t="shared" si="82"/>
        <v xml:space="preserve"> </v>
      </c>
      <c r="CV70" s="61" t="str">
        <f>IF(CX70=0," ",VLOOKUP(CX70,PROTOKOL!$A:$F,6))</f>
        <v xml:space="preserve"> </v>
      </c>
      <c r="CW70" s="66"/>
      <c r="CX70" s="66"/>
      <c r="CY70" s="62"/>
      <c r="CZ70" s="63" t="str">
        <f>IF(CX70=0," ",(VLOOKUP(CX70,PROTOKOL!$A$1:$E$28,2))*CY70)</f>
        <v xml:space="preserve"> </v>
      </c>
      <c r="DA70" s="64" t="str">
        <f t="shared" si="29"/>
        <v xml:space="preserve"> </v>
      </c>
      <c r="DB70" s="65" t="str">
        <f>IF(CX70=0," ",VLOOKUP(CX70,PROTOKOL!$A:$E,5,))</f>
        <v xml:space="preserve"> </v>
      </c>
      <c r="DC70" s="82" t="str">
        <f t="shared" si="83"/>
        <v xml:space="preserve"> </v>
      </c>
      <c r="DD70" s="65">
        <f t="shared" si="84"/>
        <v>0</v>
      </c>
      <c r="DE70" s="82" t="str">
        <f t="shared" si="85"/>
        <v xml:space="preserve"> </v>
      </c>
      <c r="DF70" s="117"/>
      <c r="DG70" s="207">
        <v>16</v>
      </c>
      <c r="DH70" s="226"/>
      <c r="DI70" s="61" t="str">
        <f>IF(DK70=0," ",VLOOKUP(DK70,PROTOKOL!$A:$F,6))</f>
        <v xml:space="preserve"> </v>
      </c>
      <c r="DJ70" s="62"/>
      <c r="DK70" s="62"/>
      <c r="DL70" s="62"/>
      <c r="DM70" s="63" t="str">
        <f>IF(DK70=0," ",(VLOOKUP(DK70,PROTOKOL!$A$1:$E$28,2))*DL70)</f>
        <v xml:space="preserve"> </v>
      </c>
      <c r="DN70" s="64" t="str">
        <f t="shared" si="30"/>
        <v xml:space="preserve"> </v>
      </c>
      <c r="DO70" s="65" t="str">
        <f>IF(DK70=0," ",VLOOKUP(DK70,PROTOKOL!$A:$E,5,))</f>
        <v xml:space="preserve"> </v>
      </c>
      <c r="DP70" s="65"/>
      <c r="DQ70" s="82" t="str">
        <f t="shared" si="87"/>
        <v xml:space="preserve"> </v>
      </c>
      <c r="DR70" s="61" t="str">
        <f>IF(DT70=0," ",VLOOKUP(DT70,PROTOKOL!$A:$F,6))</f>
        <v xml:space="preserve"> </v>
      </c>
      <c r="DS70" s="66"/>
      <c r="DT70" s="66"/>
      <c r="DU70" s="62"/>
      <c r="DV70" s="63" t="str">
        <f>IF(DT70=0," ",(VLOOKUP(DT70,PROTOKOL!$A$1:$E$28,2))*DU70)</f>
        <v xml:space="preserve"> </v>
      </c>
      <c r="DW70" s="64" t="str">
        <f t="shared" si="31"/>
        <v xml:space="preserve"> </v>
      </c>
      <c r="DX70" s="65" t="str">
        <f>IF(DT70=0," ",VLOOKUP(DT70,PROTOKOL!$A:$E,5,))</f>
        <v xml:space="preserve"> </v>
      </c>
      <c r="DY70" s="82" t="str">
        <f t="shared" si="88"/>
        <v xml:space="preserve"> </v>
      </c>
      <c r="DZ70" s="65">
        <f t="shared" si="89"/>
        <v>0</v>
      </c>
      <c r="EA70" s="82" t="str">
        <f t="shared" si="90"/>
        <v xml:space="preserve"> </v>
      </c>
      <c r="EB70" s="117"/>
      <c r="EC70" s="207">
        <v>16</v>
      </c>
      <c r="ED70" s="226"/>
      <c r="EE70" s="61" t="str">
        <f>IF(EG70=0," ",VLOOKUP(EG70,PROTOKOL!$A:$F,6))</f>
        <v xml:space="preserve"> </v>
      </c>
      <c r="EF70" s="62"/>
      <c r="EG70" s="62"/>
      <c r="EH70" s="62"/>
      <c r="EI70" s="63" t="str">
        <f>IF(EG70=0," ",(VLOOKUP(EG70,PROTOKOL!$A$1:$E$28,2))*EH70)</f>
        <v xml:space="preserve"> </v>
      </c>
      <c r="EJ70" s="64" t="str">
        <f t="shared" si="32"/>
        <v xml:space="preserve"> </v>
      </c>
      <c r="EK70" s="65" t="str">
        <f>IF(EG70=0," ",VLOOKUP(EG70,PROTOKOL!$A:$E,5,))</f>
        <v xml:space="preserve"> </v>
      </c>
      <c r="EL70" s="65"/>
      <c r="EM70" s="82" t="str">
        <f t="shared" si="92"/>
        <v xml:space="preserve"> </v>
      </c>
      <c r="EN70" s="61" t="str">
        <f>IF(EP70=0," ",VLOOKUP(EP70,PROTOKOL!$A:$F,6))</f>
        <v xml:space="preserve"> </v>
      </c>
      <c r="EO70" s="66"/>
      <c r="EP70" s="66"/>
      <c r="EQ70" s="62"/>
      <c r="ER70" s="63" t="str">
        <f>IF(EP70=0," ",(VLOOKUP(EP70,PROTOKOL!$A$1:$E$28,2))*EQ70)</f>
        <v xml:space="preserve"> </v>
      </c>
      <c r="ES70" s="64" t="str">
        <f t="shared" si="33"/>
        <v xml:space="preserve"> </v>
      </c>
      <c r="ET70" s="65" t="str">
        <f>IF(EP70=0," ",VLOOKUP(EP70,PROTOKOL!$A:$E,5,))</f>
        <v xml:space="preserve"> </v>
      </c>
      <c r="EU70" s="82" t="str">
        <f t="shared" si="93"/>
        <v xml:space="preserve"> </v>
      </c>
      <c r="EV70" s="65">
        <f t="shared" si="94"/>
        <v>0</v>
      </c>
      <c r="EW70" s="82" t="str">
        <f t="shared" si="95"/>
        <v xml:space="preserve"> </v>
      </c>
      <c r="EX70" s="117"/>
      <c r="EY70" s="207">
        <v>16</v>
      </c>
      <c r="EZ70" s="226"/>
      <c r="FA70" s="61" t="str">
        <f>IF(FC70=0," ",VLOOKUP(FC70,PROTOKOL!$A:$F,6))</f>
        <v xml:space="preserve"> </v>
      </c>
      <c r="FB70" s="62"/>
      <c r="FC70" s="62"/>
      <c r="FD70" s="62"/>
      <c r="FE70" s="63" t="str">
        <f>IF(FC70=0," ",(VLOOKUP(FC70,PROTOKOL!$A$1:$E$28,2))*FD70)</f>
        <v xml:space="preserve"> </v>
      </c>
      <c r="FF70" s="64" t="str">
        <f t="shared" si="34"/>
        <v xml:space="preserve"> </v>
      </c>
      <c r="FG70" s="65" t="str">
        <f>IF(FC70=0," ",VLOOKUP(FC70,PROTOKOL!$A:$E,5,))</f>
        <v xml:space="preserve"> </v>
      </c>
      <c r="FH70" s="65"/>
      <c r="FI70" s="82" t="str">
        <f t="shared" si="97"/>
        <v xml:space="preserve"> </v>
      </c>
      <c r="FJ70" s="61" t="str">
        <f>IF(FL70=0," ",VLOOKUP(FL70,PROTOKOL!$A:$F,6))</f>
        <v xml:space="preserve"> </v>
      </c>
      <c r="FK70" s="66"/>
      <c r="FL70" s="66"/>
      <c r="FM70" s="62"/>
      <c r="FN70" s="63" t="str">
        <f>IF(FL70=0," ",(VLOOKUP(FL70,PROTOKOL!$A$1:$E$28,2))*FM70)</f>
        <v xml:space="preserve"> </v>
      </c>
      <c r="FO70" s="64" t="str">
        <f t="shared" si="35"/>
        <v xml:space="preserve"> </v>
      </c>
      <c r="FP70" s="65" t="str">
        <f>IF(FL70=0," ",VLOOKUP(FL70,PROTOKOL!$A:$E,5,))</f>
        <v xml:space="preserve"> </v>
      </c>
      <c r="FQ70" s="82" t="str">
        <f t="shared" si="98"/>
        <v xml:space="preserve"> </v>
      </c>
      <c r="FR70" s="65">
        <f t="shared" si="99"/>
        <v>0</v>
      </c>
      <c r="FS70" s="82" t="str">
        <f t="shared" si="100"/>
        <v xml:space="preserve"> </v>
      </c>
      <c r="FT70" s="117"/>
      <c r="FU70" s="207">
        <v>16</v>
      </c>
      <c r="FV70" s="226"/>
      <c r="FW70" s="61" t="str">
        <f>IF(FY70=0," ",VLOOKUP(FY70,PROTOKOL!$A:$F,6))</f>
        <v xml:space="preserve"> </v>
      </c>
      <c r="FX70" s="62"/>
      <c r="FY70" s="62"/>
      <c r="FZ70" s="62"/>
      <c r="GA70" s="63" t="str">
        <f>IF(FY70=0," ",(VLOOKUP(FY70,PROTOKOL!$A$1:$E$28,2))*FZ70)</f>
        <v xml:space="preserve"> </v>
      </c>
      <c r="GB70" s="64" t="str">
        <f t="shared" si="36"/>
        <v xml:space="preserve"> </v>
      </c>
      <c r="GC70" s="65" t="str">
        <f>IF(FY70=0," ",VLOOKUP(FY70,PROTOKOL!$A:$E,5,))</f>
        <v xml:space="preserve"> </v>
      </c>
      <c r="GD70" s="65"/>
      <c r="GE70" s="82" t="str">
        <f t="shared" si="102"/>
        <v xml:space="preserve"> </v>
      </c>
      <c r="GF70" s="61" t="str">
        <f>IF(GH70=0," ",VLOOKUP(GH70,PROTOKOL!$A:$F,6))</f>
        <v xml:space="preserve"> </v>
      </c>
      <c r="GG70" s="66"/>
      <c r="GH70" s="66"/>
      <c r="GI70" s="62"/>
      <c r="GJ70" s="63" t="str">
        <f>IF(GH70=0," ",(VLOOKUP(GH70,PROTOKOL!$A$1:$E$28,2))*GI70)</f>
        <v xml:space="preserve"> </v>
      </c>
      <c r="GK70" s="64" t="str">
        <f t="shared" si="37"/>
        <v xml:space="preserve"> </v>
      </c>
      <c r="GL70" s="65" t="str">
        <f>IF(GH70=0," ",VLOOKUP(GH70,PROTOKOL!$A:$E,5,))</f>
        <v xml:space="preserve"> </v>
      </c>
      <c r="GM70" s="82" t="str">
        <f t="shared" si="103"/>
        <v xml:space="preserve"> </v>
      </c>
      <c r="GN70" s="65">
        <f t="shared" si="104"/>
        <v>0</v>
      </c>
      <c r="GO70" s="82" t="str">
        <f t="shared" si="105"/>
        <v xml:space="preserve"> </v>
      </c>
      <c r="GP70" s="117"/>
      <c r="GQ70" s="207">
        <v>16</v>
      </c>
      <c r="GR70" s="226"/>
      <c r="GS70" s="61" t="str">
        <f>IF(GU70=0," ",VLOOKUP(GU70,PROTOKOL!$A:$F,6))</f>
        <v xml:space="preserve"> </v>
      </c>
      <c r="GT70" s="62"/>
      <c r="GU70" s="62"/>
      <c r="GV70" s="62"/>
      <c r="GW70" s="63" t="str">
        <f>IF(GU70=0," ",(VLOOKUP(GU70,PROTOKOL!$A$1:$E$28,2))*GV70)</f>
        <v xml:space="preserve"> </v>
      </c>
      <c r="GX70" s="64" t="str">
        <f t="shared" si="38"/>
        <v xml:space="preserve"> </v>
      </c>
      <c r="GY70" s="65" t="str">
        <f>IF(GU70=0," ",VLOOKUP(GU70,PROTOKOL!$A:$E,5,))</f>
        <v xml:space="preserve"> </v>
      </c>
      <c r="GZ70" s="65"/>
      <c r="HA70" s="82" t="str">
        <f t="shared" si="107"/>
        <v xml:space="preserve"> </v>
      </c>
      <c r="HB70" s="61" t="str">
        <f>IF(HD70=0," ",VLOOKUP(HD70,PROTOKOL!$A:$F,6))</f>
        <v xml:space="preserve"> </v>
      </c>
      <c r="HC70" s="66"/>
      <c r="HD70" s="66"/>
      <c r="HE70" s="62"/>
      <c r="HF70" s="63" t="str">
        <f>IF(HD70=0," ",(VLOOKUP(HD70,PROTOKOL!$A$1:$E$28,2))*HE70)</f>
        <v xml:space="preserve"> </v>
      </c>
      <c r="HG70" s="64" t="str">
        <f t="shared" si="39"/>
        <v xml:space="preserve"> </v>
      </c>
      <c r="HH70" s="65" t="str">
        <f>IF(HD70=0," ",VLOOKUP(HD70,PROTOKOL!$A:$E,5,))</f>
        <v xml:space="preserve"> </v>
      </c>
      <c r="HI70" s="82" t="str">
        <f t="shared" si="108"/>
        <v xml:space="preserve"> </v>
      </c>
      <c r="HJ70" s="65">
        <f t="shared" si="109"/>
        <v>0</v>
      </c>
      <c r="HK70" s="82" t="str">
        <f t="shared" si="110"/>
        <v xml:space="preserve"> </v>
      </c>
      <c r="HL70" s="117"/>
      <c r="HM70" s="207">
        <v>16</v>
      </c>
      <c r="HN70" s="226"/>
      <c r="HO70" s="61" t="str">
        <f>IF(HQ70=0," ",VLOOKUP(HQ70,PROTOKOL!$A:$F,6))</f>
        <v xml:space="preserve"> </v>
      </c>
      <c r="HP70" s="62"/>
      <c r="HQ70" s="62"/>
      <c r="HR70" s="62"/>
      <c r="HS70" s="63" t="str">
        <f>IF(HQ70=0," ",(VLOOKUP(HQ70,PROTOKOL!$A$1:$E$28,2))*HR70)</f>
        <v xml:space="preserve"> </v>
      </c>
      <c r="HT70" s="64" t="str">
        <f t="shared" si="40"/>
        <v xml:space="preserve"> </v>
      </c>
      <c r="HU70" s="65" t="str">
        <f>IF(HQ70=0," ",VLOOKUP(HQ70,PROTOKOL!$A:$E,5,))</f>
        <v xml:space="preserve"> </v>
      </c>
      <c r="HV70" s="65"/>
      <c r="HW70" s="82" t="str">
        <f t="shared" si="112"/>
        <v xml:space="preserve"> </v>
      </c>
      <c r="HX70" s="61" t="str">
        <f>IF(HZ70=0," ",VLOOKUP(HZ70,PROTOKOL!$A:$F,6))</f>
        <v xml:space="preserve"> </v>
      </c>
      <c r="HY70" s="66"/>
      <c r="HZ70" s="66"/>
      <c r="IA70" s="62"/>
      <c r="IB70" s="63" t="str">
        <f>IF(HZ70=0," ",(VLOOKUP(HZ70,PROTOKOL!$A$1:$E$28,2))*IA70)</f>
        <v xml:space="preserve"> </v>
      </c>
      <c r="IC70" s="64" t="str">
        <f t="shared" si="41"/>
        <v xml:space="preserve"> </v>
      </c>
      <c r="ID70" s="65" t="str">
        <f>IF(HZ70=0," ",VLOOKUP(HZ70,PROTOKOL!$A:$E,5,))</f>
        <v xml:space="preserve"> </v>
      </c>
      <c r="IE70" s="82" t="str">
        <f t="shared" si="113"/>
        <v xml:space="preserve"> </v>
      </c>
      <c r="IF70" s="65">
        <f t="shared" si="114"/>
        <v>0</v>
      </c>
      <c r="IG70" s="82" t="str">
        <f t="shared" si="115"/>
        <v xml:space="preserve"> </v>
      </c>
      <c r="IH70" s="117"/>
      <c r="II70" s="207">
        <v>16</v>
      </c>
      <c r="IJ70" s="226"/>
      <c r="IK70" s="61" t="str">
        <f>IF(IM70=0," ",VLOOKUP(IM70,PROTOKOL!$A:$F,6))</f>
        <v xml:space="preserve"> </v>
      </c>
      <c r="IL70" s="62"/>
      <c r="IM70" s="62"/>
      <c r="IN70" s="62"/>
      <c r="IO70" s="63" t="str">
        <f>IF(IM70=0," ",(VLOOKUP(IM70,PROTOKOL!$A$1:$E$28,2))*IN70)</f>
        <v xml:space="preserve"> </v>
      </c>
      <c r="IP70" s="64" t="str">
        <f t="shared" si="42"/>
        <v xml:space="preserve"> </v>
      </c>
      <c r="IQ70" s="65" t="str">
        <f>IF(IM70=0," ",VLOOKUP(IM70,PROTOKOL!$A:$E,5,))</f>
        <v xml:space="preserve"> </v>
      </c>
      <c r="IR70" s="65"/>
      <c r="IS70" s="82" t="str">
        <f t="shared" si="117"/>
        <v xml:space="preserve"> </v>
      </c>
      <c r="IT70" s="61" t="str">
        <f>IF(IV70=0," ",VLOOKUP(IV70,PROTOKOL!$A:$F,6))</f>
        <v xml:space="preserve"> </v>
      </c>
      <c r="IU70" s="66"/>
      <c r="IV70" s="66"/>
      <c r="IW70" s="62"/>
      <c r="IX70" s="63" t="str">
        <f>IF(IV70=0," ",(VLOOKUP(IV70,PROTOKOL!$A$1:$E$28,2))*IW70)</f>
        <v xml:space="preserve"> </v>
      </c>
      <c r="IY70" s="64" t="str">
        <f t="shared" si="43"/>
        <v xml:space="preserve"> </v>
      </c>
      <c r="IZ70" s="65" t="str">
        <f>IF(IV70=0," ",VLOOKUP(IV70,PROTOKOL!$A:$E,5,))</f>
        <v xml:space="preserve"> </v>
      </c>
      <c r="JA70" s="82" t="str">
        <f t="shared" si="118"/>
        <v xml:space="preserve"> </v>
      </c>
      <c r="JB70" s="65">
        <f t="shared" si="119"/>
        <v>0</v>
      </c>
      <c r="JC70" s="82" t="str">
        <f t="shared" si="120"/>
        <v xml:space="preserve"> </v>
      </c>
      <c r="JD70" s="117"/>
      <c r="JE70" s="207">
        <v>16</v>
      </c>
      <c r="JF70" s="226"/>
      <c r="JG70" s="61" t="str">
        <f>IF(JI70=0," ",VLOOKUP(JI70,PROTOKOL!$A:$F,6))</f>
        <v xml:space="preserve"> </v>
      </c>
      <c r="JH70" s="62"/>
      <c r="JI70" s="62"/>
      <c r="JJ70" s="62"/>
      <c r="JK70" s="63" t="str">
        <f>IF(JI70=0," ",(VLOOKUP(JI70,PROTOKOL!$A$1:$E$28,2))*JJ70)</f>
        <v xml:space="preserve"> </v>
      </c>
      <c r="JL70" s="64" t="str">
        <f t="shared" si="44"/>
        <v xml:space="preserve"> </v>
      </c>
      <c r="JM70" s="65" t="str">
        <f>IF(JI70=0," ",VLOOKUP(JI70,PROTOKOL!$A:$E,5,))</f>
        <v xml:space="preserve"> </v>
      </c>
      <c r="JN70" s="65"/>
      <c r="JO70" s="82" t="str">
        <f t="shared" si="122"/>
        <v xml:space="preserve"> </v>
      </c>
      <c r="JP70" s="61" t="str">
        <f>IF(JR70=0," ",VLOOKUP(JR70,PROTOKOL!$A:$F,6))</f>
        <v xml:space="preserve"> </v>
      </c>
      <c r="JQ70" s="66"/>
      <c r="JR70" s="66"/>
      <c r="JS70" s="62"/>
      <c r="JT70" s="63" t="str">
        <f>IF(JR70=0," ",(VLOOKUP(JR70,PROTOKOL!$A$1:$E$28,2))*JS70)</f>
        <v xml:space="preserve"> </v>
      </c>
      <c r="JU70" s="64" t="str">
        <f t="shared" si="45"/>
        <v xml:space="preserve"> </v>
      </c>
      <c r="JV70" s="65" t="str">
        <f>IF(JR70=0," ",VLOOKUP(JR70,PROTOKOL!$A:$E,5,))</f>
        <v xml:space="preserve"> </v>
      </c>
      <c r="JW70" s="82" t="str">
        <f t="shared" si="123"/>
        <v xml:space="preserve"> </v>
      </c>
      <c r="JX70" s="65">
        <f t="shared" si="124"/>
        <v>0</v>
      </c>
      <c r="JY70" s="82" t="str">
        <f t="shared" si="125"/>
        <v xml:space="preserve"> </v>
      </c>
      <c r="JZ70" s="117"/>
      <c r="KA70" s="207">
        <v>16</v>
      </c>
      <c r="KB70" s="226"/>
      <c r="KC70" s="61" t="str">
        <f>IF(KE70=0," ",VLOOKUP(KE70,PROTOKOL!$A:$F,6))</f>
        <v xml:space="preserve"> </v>
      </c>
      <c r="KD70" s="62"/>
      <c r="KE70" s="62"/>
      <c r="KF70" s="62"/>
      <c r="KG70" s="63" t="str">
        <f>IF(KE70=0," ",(VLOOKUP(KE70,PROTOKOL!$A$1:$E$28,2))*KF70)</f>
        <v xml:space="preserve"> </v>
      </c>
      <c r="KH70" s="64" t="str">
        <f t="shared" si="46"/>
        <v xml:space="preserve"> </v>
      </c>
      <c r="KI70" s="65" t="str">
        <f>IF(KE70=0," ",VLOOKUP(KE70,PROTOKOL!$A:$E,5,))</f>
        <v xml:space="preserve"> </v>
      </c>
      <c r="KJ70" s="65"/>
      <c r="KK70" s="82" t="str">
        <f t="shared" si="127"/>
        <v xml:space="preserve"> </v>
      </c>
      <c r="KL70" s="61" t="str">
        <f>IF(KN70=0," ",VLOOKUP(KN70,PROTOKOL!$A:$F,6))</f>
        <v xml:space="preserve"> </v>
      </c>
      <c r="KM70" s="66"/>
      <c r="KN70" s="66"/>
      <c r="KO70" s="62"/>
      <c r="KP70" s="63" t="str">
        <f>IF(KN70=0," ",(VLOOKUP(KN70,PROTOKOL!$A$1:$E$28,2))*KO70)</f>
        <v xml:space="preserve"> </v>
      </c>
      <c r="KQ70" s="64" t="str">
        <f t="shared" si="47"/>
        <v xml:space="preserve"> </v>
      </c>
      <c r="KR70" s="65" t="str">
        <f>IF(KN70=0," ",VLOOKUP(KN70,PROTOKOL!$A:$E,5,))</f>
        <v xml:space="preserve"> </v>
      </c>
      <c r="KS70" s="82" t="str">
        <f t="shared" si="128"/>
        <v xml:space="preserve"> </v>
      </c>
      <c r="KT70" s="65">
        <f t="shared" si="129"/>
        <v>0</v>
      </c>
      <c r="KU70" s="82" t="str">
        <f t="shared" si="130"/>
        <v xml:space="preserve"> </v>
      </c>
      <c r="KV70" s="117"/>
      <c r="KW70" s="207">
        <v>16</v>
      </c>
      <c r="KX70" s="226"/>
      <c r="KY70" s="61" t="str">
        <f>IF(LA70=0," ",VLOOKUP(LA70,PROTOKOL!$A:$F,6))</f>
        <v xml:space="preserve"> </v>
      </c>
      <c r="KZ70" s="62"/>
      <c r="LA70" s="62"/>
      <c r="LB70" s="62"/>
      <c r="LC70" s="63" t="str">
        <f>IF(LA70=0," ",(VLOOKUP(LA70,PROTOKOL!$A$1:$E$28,2))*LB70)</f>
        <v xml:space="preserve"> </v>
      </c>
      <c r="LD70" s="64" t="str">
        <f t="shared" si="48"/>
        <v xml:space="preserve"> </v>
      </c>
      <c r="LE70" s="65" t="str">
        <f>IF(LA70=0," ",VLOOKUP(LA70,PROTOKOL!$A:$E,5,))</f>
        <v xml:space="preserve"> </v>
      </c>
      <c r="LF70" s="65"/>
      <c r="LG70" s="82" t="str">
        <f t="shared" si="132"/>
        <v xml:space="preserve"> </v>
      </c>
      <c r="LH70" s="61" t="str">
        <f>IF(LJ70=0," ",VLOOKUP(LJ70,PROTOKOL!$A:$F,6))</f>
        <v xml:space="preserve"> </v>
      </c>
      <c r="LI70" s="66"/>
      <c r="LJ70" s="66"/>
      <c r="LK70" s="62"/>
      <c r="LL70" s="63" t="str">
        <f>IF(LJ70=0," ",(VLOOKUP(LJ70,PROTOKOL!$A$1:$E$28,2))*LK70)</f>
        <v xml:space="preserve"> </v>
      </c>
      <c r="LM70" s="64" t="str">
        <f t="shared" si="49"/>
        <v xml:space="preserve"> </v>
      </c>
      <c r="LN70" s="65" t="str">
        <f>IF(LJ70=0," ",VLOOKUP(LJ70,PROTOKOL!$A:$E,5,))</f>
        <v xml:space="preserve"> </v>
      </c>
      <c r="LO70" s="82" t="str">
        <f t="shared" si="133"/>
        <v xml:space="preserve"> </v>
      </c>
      <c r="LP70" s="65">
        <f t="shared" si="134"/>
        <v>0</v>
      </c>
      <c r="LQ70" s="82" t="str">
        <f t="shared" si="135"/>
        <v xml:space="preserve"> </v>
      </c>
      <c r="LR70" s="117"/>
      <c r="LS70" s="207">
        <v>16</v>
      </c>
      <c r="LT70" s="226"/>
      <c r="LU70" s="61" t="str">
        <f>IF(LW70=0," ",VLOOKUP(LW70,PROTOKOL!$A:$F,6))</f>
        <v xml:space="preserve"> </v>
      </c>
      <c r="LV70" s="62"/>
      <c r="LW70" s="62"/>
      <c r="LX70" s="62"/>
      <c r="LY70" s="63" t="str">
        <f>IF(LW70=0," ",(VLOOKUP(LW70,PROTOKOL!$A$1:$E$28,2))*LX70)</f>
        <v xml:space="preserve"> </v>
      </c>
      <c r="LZ70" s="64" t="str">
        <f t="shared" si="50"/>
        <v xml:space="preserve"> </v>
      </c>
      <c r="MA70" s="65" t="str">
        <f>IF(LW70=0," ",VLOOKUP(LW70,PROTOKOL!$A:$E,5,))</f>
        <v xml:space="preserve"> </v>
      </c>
      <c r="MB70" s="65"/>
      <c r="MC70" s="82" t="str">
        <f t="shared" si="137"/>
        <v xml:space="preserve"> </v>
      </c>
      <c r="MD70" s="61" t="str">
        <f>IF(MF70=0," ",VLOOKUP(MF70,PROTOKOL!$A:$F,6))</f>
        <v xml:space="preserve"> </v>
      </c>
      <c r="ME70" s="66"/>
      <c r="MF70" s="66"/>
      <c r="MG70" s="62"/>
      <c r="MH70" s="63" t="str">
        <f>IF(MF70=0," ",(VLOOKUP(MF70,PROTOKOL!$A$1:$E$28,2))*MG70)</f>
        <v xml:space="preserve"> </v>
      </c>
      <c r="MI70" s="64" t="str">
        <f t="shared" si="51"/>
        <v xml:space="preserve"> </v>
      </c>
      <c r="MJ70" s="65" t="str">
        <f>IF(MF70=0," ",VLOOKUP(MF70,PROTOKOL!$A:$E,5,))</f>
        <v xml:space="preserve"> </v>
      </c>
      <c r="MK70" s="82" t="str">
        <f t="shared" si="138"/>
        <v xml:space="preserve"> </v>
      </c>
      <c r="ML70" s="65">
        <f t="shared" si="139"/>
        <v>0</v>
      </c>
      <c r="MM70" s="82" t="str">
        <f t="shared" si="140"/>
        <v xml:space="preserve"> </v>
      </c>
      <c r="MN70" s="117"/>
      <c r="MO70" s="207">
        <v>16</v>
      </c>
      <c r="MP70" s="226"/>
      <c r="MQ70" s="61" t="str">
        <f>IF(MS70=0," ",VLOOKUP(MS70,PROTOKOL!$A:$F,6))</f>
        <v xml:space="preserve"> </v>
      </c>
      <c r="MR70" s="62"/>
      <c r="MS70" s="62"/>
      <c r="MT70" s="62"/>
      <c r="MU70" s="63" t="str">
        <f>IF(MS70=0," ",(VLOOKUP(MS70,PROTOKOL!$A$1:$E$28,2))*MT70)</f>
        <v xml:space="preserve"> </v>
      </c>
      <c r="MV70" s="64" t="str">
        <f t="shared" si="52"/>
        <v xml:space="preserve"> </v>
      </c>
      <c r="MW70" s="65" t="str">
        <f>IF(MS70=0," ",VLOOKUP(MS70,PROTOKOL!$A:$E,5,))</f>
        <v xml:space="preserve"> </v>
      </c>
      <c r="MX70" s="65"/>
      <c r="MY70" s="82" t="str">
        <f t="shared" si="142"/>
        <v xml:space="preserve"> </v>
      </c>
      <c r="MZ70" s="61" t="str">
        <f>IF(NB70=0," ",VLOOKUP(NB70,PROTOKOL!$A:$F,6))</f>
        <v xml:space="preserve"> </v>
      </c>
      <c r="NA70" s="66"/>
      <c r="NB70" s="66"/>
      <c r="NC70" s="62"/>
      <c r="ND70" s="63" t="str">
        <f>IF(NB70=0," ",(VLOOKUP(NB70,PROTOKOL!$A$1:$E$28,2))*NC70)</f>
        <v xml:space="preserve"> </v>
      </c>
      <c r="NE70" s="64" t="str">
        <f t="shared" si="53"/>
        <v xml:space="preserve"> </v>
      </c>
      <c r="NF70" s="65" t="str">
        <f>IF(NB70=0," ",VLOOKUP(NB70,PROTOKOL!$A:$E,5,))</f>
        <v xml:space="preserve"> </v>
      </c>
      <c r="NG70" s="82" t="str">
        <f t="shared" si="143"/>
        <v xml:space="preserve"> </v>
      </c>
      <c r="NH70" s="65">
        <f t="shared" si="144"/>
        <v>0</v>
      </c>
      <c r="NI70" s="82" t="str">
        <f t="shared" si="145"/>
        <v xml:space="preserve"> </v>
      </c>
      <c r="NJ70" s="117"/>
      <c r="NK70" s="207">
        <v>16</v>
      </c>
      <c r="NL70" s="226"/>
      <c r="NM70" s="61" t="str">
        <f>IF(NO70=0," ",VLOOKUP(NO70,PROTOKOL!$A:$F,6))</f>
        <v xml:space="preserve"> </v>
      </c>
      <c r="NN70" s="62"/>
      <c r="NO70" s="62"/>
      <c r="NP70" s="62"/>
      <c r="NQ70" s="63" t="str">
        <f>IF(NO70=0," ",(VLOOKUP(NO70,PROTOKOL!$A$1:$E$28,2))*NP70)</f>
        <v xml:space="preserve"> </v>
      </c>
      <c r="NR70" s="64" t="str">
        <f t="shared" si="54"/>
        <v xml:space="preserve"> </v>
      </c>
      <c r="NS70" s="65" t="str">
        <f>IF(NO70=0," ",VLOOKUP(NO70,PROTOKOL!$A:$E,5,))</f>
        <v xml:space="preserve"> </v>
      </c>
      <c r="NT70" s="65"/>
      <c r="NU70" s="82" t="str">
        <f t="shared" si="147"/>
        <v xml:space="preserve"> </v>
      </c>
      <c r="NV70" s="61" t="str">
        <f>IF(NX70=0," ",VLOOKUP(NX70,PROTOKOL!$A:$F,6))</f>
        <v xml:space="preserve"> </v>
      </c>
      <c r="NW70" s="66"/>
      <c r="NX70" s="66"/>
      <c r="NY70" s="62"/>
      <c r="NZ70" s="63" t="str">
        <f>IF(NX70=0," ",(VLOOKUP(NX70,PROTOKOL!$A$1:$E$28,2))*NY70)</f>
        <v xml:space="preserve"> </v>
      </c>
      <c r="OA70" s="64" t="str">
        <f t="shared" si="55"/>
        <v xml:space="preserve"> </v>
      </c>
      <c r="OB70" s="65" t="str">
        <f>IF(NX70=0," ",VLOOKUP(NX70,PROTOKOL!$A:$E,5,))</f>
        <v xml:space="preserve"> </v>
      </c>
      <c r="OC70" s="82" t="str">
        <f t="shared" si="148"/>
        <v xml:space="preserve"> </v>
      </c>
      <c r="OD70" s="65">
        <f t="shared" si="149"/>
        <v>0</v>
      </c>
      <c r="OE70" s="82" t="str">
        <f t="shared" si="150"/>
        <v xml:space="preserve"> </v>
      </c>
      <c r="OF70" s="117"/>
      <c r="OG70" s="207">
        <v>16</v>
      </c>
      <c r="OH70" s="226"/>
      <c r="OI70" s="61" t="str">
        <f>IF(OK70=0," ",VLOOKUP(OK70,PROTOKOL!$A:$F,6))</f>
        <v xml:space="preserve"> </v>
      </c>
      <c r="OJ70" s="62"/>
      <c r="OK70" s="62"/>
      <c r="OL70" s="62"/>
      <c r="OM70" s="63" t="str">
        <f>IF(OK70=0," ",(VLOOKUP(OK70,PROTOKOL!$A$1:$E$28,2))*OL70)</f>
        <v xml:space="preserve"> </v>
      </c>
      <c r="ON70" s="64" t="str">
        <f t="shared" si="56"/>
        <v xml:space="preserve"> </v>
      </c>
      <c r="OO70" s="65" t="str">
        <f>IF(OK70=0," ",VLOOKUP(OK70,PROTOKOL!$A:$E,5,))</f>
        <v xml:space="preserve"> </v>
      </c>
      <c r="OP70" s="65"/>
      <c r="OQ70" s="82" t="str">
        <f t="shared" si="152"/>
        <v xml:space="preserve"> </v>
      </c>
      <c r="OR70" s="61" t="str">
        <f>IF(OT70=0," ",VLOOKUP(OT70,PROTOKOL!$A:$F,6))</f>
        <v xml:space="preserve"> </v>
      </c>
      <c r="OS70" s="66"/>
      <c r="OT70" s="66"/>
      <c r="OU70" s="62"/>
      <c r="OV70" s="63" t="str">
        <f>IF(OT70=0," ",(VLOOKUP(OT70,PROTOKOL!$A$1:$E$28,2))*OU70)</f>
        <v xml:space="preserve"> </v>
      </c>
      <c r="OW70" s="64" t="str">
        <f t="shared" si="57"/>
        <v xml:space="preserve"> </v>
      </c>
      <c r="OX70" s="65" t="str">
        <f>IF(OT70=0," ",VLOOKUP(OT70,PROTOKOL!$A:$E,5,))</f>
        <v xml:space="preserve"> </v>
      </c>
      <c r="OY70" s="82" t="str">
        <f t="shared" si="153"/>
        <v xml:space="preserve"> </v>
      </c>
      <c r="OZ70" s="65">
        <f t="shared" si="154"/>
        <v>0</v>
      </c>
      <c r="PA70" s="82" t="str">
        <f t="shared" si="155"/>
        <v xml:space="preserve"> </v>
      </c>
      <c r="PB70" s="117"/>
      <c r="PC70" s="207">
        <v>16</v>
      </c>
      <c r="PD70" s="226"/>
      <c r="PE70" s="61" t="str">
        <f>IF(PG70=0," ",VLOOKUP(PG70,PROTOKOL!$A:$F,6))</f>
        <v xml:space="preserve"> </v>
      </c>
      <c r="PF70" s="62"/>
      <c r="PG70" s="62"/>
      <c r="PH70" s="62"/>
      <c r="PI70" s="63" t="str">
        <f>IF(PG70=0," ",(VLOOKUP(PG70,PROTOKOL!$A$1:$E$28,2))*PH70)</f>
        <v xml:space="preserve"> </v>
      </c>
      <c r="PJ70" s="64" t="str">
        <f t="shared" si="58"/>
        <v xml:space="preserve"> </v>
      </c>
      <c r="PK70" s="65" t="str">
        <f>IF(PG70=0," ",VLOOKUP(PG70,PROTOKOL!$A:$E,5,))</f>
        <v xml:space="preserve"> </v>
      </c>
      <c r="PL70" s="65"/>
      <c r="PM70" s="82" t="str">
        <f t="shared" si="157"/>
        <v xml:space="preserve"> </v>
      </c>
      <c r="PN70" s="61" t="str">
        <f>IF(PP70=0," ",VLOOKUP(PP70,PROTOKOL!$A:$F,6))</f>
        <v xml:space="preserve"> </v>
      </c>
      <c r="PO70" s="66"/>
      <c r="PP70" s="66"/>
      <c r="PQ70" s="62"/>
      <c r="PR70" s="63" t="str">
        <f>IF(PP70=0," ",(VLOOKUP(PP70,PROTOKOL!$A$1:$E$28,2))*PQ70)</f>
        <v xml:space="preserve"> </v>
      </c>
      <c r="PS70" s="64" t="str">
        <f t="shared" si="59"/>
        <v xml:space="preserve"> </v>
      </c>
      <c r="PT70" s="65" t="str">
        <f>IF(PP70=0," ",VLOOKUP(PP70,PROTOKOL!$A:$E,5,))</f>
        <v xml:space="preserve"> </v>
      </c>
      <c r="PU70" s="82" t="str">
        <f t="shared" si="158"/>
        <v xml:space="preserve"> </v>
      </c>
      <c r="PV70" s="65">
        <f t="shared" si="159"/>
        <v>0</v>
      </c>
      <c r="PW70" s="82" t="str">
        <f t="shared" si="160"/>
        <v xml:space="preserve"> </v>
      </c>
      <c r="PX70" s="117"/>
      <c r="PY70" s="207">
        <v>16</v>
      </c>
      <c r="PZ70" s="226"/>
      <c r="QA70" s="61" t="str">
        <f>IF(QC70=0," ",VLOOKUP(QC70,PROTOKOL!$A:$F,6))</f>
        <v xml:space="preserve"> </v>
      </c>
      <c r="QB70" s="62"/>
      <c r="QC70" s="62"/>
      <c r="QD70" s="62"/>
      <c r="QE70" s="63" t="str">
        <f>IF(QC70=0," ",(VLOOKUP(QC70,PROTOKOL!$A$1:$E$28,2))*QD70)</f>
        <v xml:space="preserve"> </v>
      </c>
      <c r="QF70" s="64" t="str">
        <f t="shared" si="60"/>
        <v xml:space="preserve"> </v>
      </c>
      <c r="QG70" s="65" t="str">
        <f>IF(QC70=0," ",VLOOKUP(QC70,PROTOKOL!$A:$E,5,))</f>
        <v xml:space="preserve"> </v>
      </c>
      <c r="QH70" s="65"/>
      <c r="QI70" s="82" t="str">
        <f t="shared" si="162"/>
        <v xml:space="preserve"> </v>
      </c>
      <c r="QJ70" s="61" t="str">
        <f>IF(QL70=0," ",VLOOKUP(QL70,PROTOKOL!$A:$F,6))</f>
        <v xml:space="preserve"> </v>
      </c>
      <c r="QK70" s="66"/>
      <c r="QL70" s="66"/>
      <c r="QM70" s="62"/>
      <c r="QN70" s="63" t="str">
        <f>IF(QL70=0," ",(VLOOKUP(QL70,PROTOKOL!$A$1:$E$28,2))*QM70)</f>
        <v xml:space="preserve"> </v>
      </c>
      <c r="QO70" s="64" t="str">
        <f t="shared" si="61"/>
        <v xml:space="preserve"> </v>
      </c>
      <c r="QP70" s="65" t="str">
        <f>IF(QL70=0," ",VLOOKUP(QL70,PROTOKOL!$A:$E,5,))</f>
        <v xml:space="preserve"> </v>
      </c>
      <c r="QQ70" s="82" t="str">
        <f t="shared" si="163"/>
        <v xml:space="preserve"> </v>
      </c>
      <c r="QR70" s="65">
        <f t="shared" si="164"/>
        <v>0</v>
      </c>
      <c r="QS70" s="82" t="str">
        <f t="shared" si="165"/>
        <v xml:space="preserve"> </v>
      </c>
      <c r="QT70" s="117"/>
      <c r="QU70" s="207">
        <v>16</v>
      </c>
      <c r="QV70" s="226"/>
      <c r="QW70" s="61" t="str">
        <f>IF(QY70=0," ",VLOOKUP(QY70,PROTOKOL!$A:$F,6))</f>
        <v xml:space="preserve"> </v>
      </c>
      <c r="QX70" s="62"/>
      <c r="QY70" s="62"/>
      <c r="QZ70" s="62"/>
      <c r="RA70" s="63" t="str">
        <f>IF(QY70=0," ",(VLOOKUP(QY70,PROTOKOL!$A$1:$E$28,2))*QZ70)</f>
        <v xml:space="preserve"> </v>
      </c>
      <c r="RB70" s="64" t="str">
        <f t="shared" si="62"/>
        <v xml:space="preserve"> </v>
      </c>
      <c r="RC70" s="65" t="str">
        <f>IF(QY70=0," ",VLOOKUP(QY70,PROTOKOL!$A:$E,5,))</f>
        <v xml:space="preserve"> </v>
      </c>
      <c r="RD70" s="65"/>
      <c r="RE70" s="82" t="str">
        <f t="shared" si="167"/>
        <v xml:space="preserve"> </v>
      </c>
      <c r="RF70" s="61" t="str">
        <f>IF(RH70=0," ",VLOOKUP(RH70,PROTOKOL!$A:$F,6))</f>
        <v xml:space="preserve"> </v>
      </c>
      <c r="RG70" s="66"/>
      <c r="RH70" s="66"/>
      <c r="RI70" s="62"/>
      <c r="RJ70" s="63" t="str">
        <f>IF(RH70=0," ",(VLOOKUP(RH70,PROTOKOL!$A$1:$E$28,2))*RI70)</f>
        <v xml:space="preserve"> </v>
      </c>
      <c r="RK70" s="64" t="str">
        <f t="shared" si="63"/>
        <v xml:space="preserve"> </v>
      </c>
      <c r="RL70" s="65" t="str">
        <f>IF(RH70=0," ",VLOOKUP(RH70,PROTOKOL!$A:$E,5,))</f>
        <v xml:space="preserve"> </v>
      </c>
      <c r="RM70" s="82" t="str">
        <f t="shared" si="168"/>
        <v xml:space="preserve"> </v>
      </c>
      <c r="RN70" s="65">
        <f t="shared" si="169"/>
        <v>0</v>
      </c>
      <c r="RO70" s="82" t="str">
        <f t="shared" si="170"/>
        <v xml:space="preserve"> </v>
      </c>
      <c r="RP70" s="117"/>
    </row>
    <row r="71" spans="1:484" ht="14.4" thickBot="1">
      <c r="A71" s="207">
        <v>17</v>
      </c>
      <c r="B71" s="225">
        <v>17</v>
      </c>
      <c r="C71" s="61" t="str">
        <f>IF(E71=0," ",VLOOKUP(E71,PROTOKOL!$A:$F,6))</f>
        <v xml:space="preserve"> </v>
      </c>
      <c r="D71" s="62"/>
      <c r="E71" s="62"/>
      <c r="F71" s="62"/>
      <c r="G71" s="63" t="str">
        <f>IF(E71=0," ",(VLOOKUP(E71,PROTOKOL!$A$1:$E$28,2))*F71)</f>
        <v xml:space="preserve"> </v>
      </c>
      <c r="H71" s="64" t="str">
        <f t="shared" si="20"/>
        <v xml:space="preserve"> </v>
      </c>
      <c r="I71" s="65" t="str">
        <f>IF(E71=0," ",VLOOKUP(E71,PROTOKOL!$A:$E,5,))</f>
        <v xml:space="preserve"> </v>
      </c>
      <c r="J71" s="65"/>
      <c r="K71" s="82" t="str">
        <f t="shared" si="64"/>
        <v xml:space="preserve"> </v>
      </c>
      <c r="L71" s="61" t="str">
        <f>IF(N71=0," ",VLOOKUP(N71,PROTOKOL!$A:$F,6))</f>
        <v xml:space="preserve"> </v>
      </c>
      <c r="M71" s="66"/>
      <c r="N71" s="66"/>
      <c r="O71" s="62"/>
      <c r="P71" s="63" t="str">
        <f>IF(N71=0," ",(VLOOKUP(N71,PROTOKOL!$A$1:$E$28,2))*O71)</f>
        <v xml:space="preserve"> </v>
      </c>
      <c r="Q71" s="64" t="str">
        <f t="shared" si="21"/>
        <v xml:space="preserve"> </v>
      </c>
      <c r="R71" s="65" t="str">
        <f>IF(N71=0," ",VLOOKUP(N71,PROTOKOL!$A:$E,5,))</f>
        <v xml:space="preserve"> </v>
      </c>
      <c r="S71" s="82" t="str">
        <f t="shared" si="65"/>
        <v xml:space="preserve"> </v>
      </c>
      <c r="T71" s="65">
        <f t="shared" si="66"/>
        <v>0</v>
      </c>
      <c r="U71" s="82" t="str">
        <f t="shared" si="67"/>
        <v xml:space="preserve"> </v>
      </c>
      <c r="V71" s="117"/>
      <c r="W71" s="207">
        <v>17</v>
      </c>
      <c r="X71" s="225">
        <v>17</v>
      </c>
      <c r="Y71" s="61" t="str">
        <f>IF(AA71=0," ",VLOOKUP(AA71,PROTOKOL!$A:$F,6))</f>
        <v xml:space="preserve"> </v>
      </c>
      <c r="Z71" s="62"/>
      <c r="AA71" s="62"/>
      <c r="AB71" s="62"/>
      <c r="AC71" s="63" t="str">
        <f>IF(AA71=0," ",(VLOOKUP(AA71,PROTOKOL!$A$1:$E$28,2))*AB71)</f>
        <v xml:space="preserve"> </v>
      </c>
      <c r="AD71" s="64" t="str">
        <f t="shared" si="22"/>
        <v xml:space="preserve"> </v>
      </c>
      <c r="AE71" s="65" t="str">
        <f>IF(AA71=0," ",VLOOKUP(AA71,PROTOKOL!$A:$E,5,))</f>
        <v xml:space="preserve"> </v>
      </c>
      <c r="AF71" s="65"/>
      <c r="AG71" s="82" t="str">
        <f t="shared" si="68"/>
        <v xml:space="preserve"> </v>
      </c>
      <c r="AH71" s="61" t="str">
        <f>IF(AJ71=0," ",VLOOKUP(AJ71,PROTOKOL!$A:$F,6))</f>
        <v xml:space="preserve"> </v>
      </c>
      <c r="AI71" s="66"/>
      <c r="AJ71" s="66"/>
      <c r="AK71" s="62"/>
      <c r="AL71" s="63" t="str">
        <f>IF(AJ71=0," ",(VLOOKUP(AJ71,PROTOKOL!$A$1:$E$28,2))*AK71)</f>
        <v xml:space="preserve"> </v>
      </c>
      <c r="AM71" s="64" t="str">
        <f t="shared" si="23"/>
        <v xml:space="preserve"> </v>
      </c>
      <c r="AN71" s="65" t="str">
        <f>IF(AJ71=0," ",VLOOKUP(AJ71,PROTOKOL!$A:$E,5,))</f>
        <v xml:space="preserve"> </v>
      </c>
      <c r="AO71" s="82" t="str">
        <f t="shared" si="69"/>
        <v xml:space="preserve"> </v>
      </c>
      <c r="AP71" s="65">
        <f t="shared" si="70"/>
        <v>0</v>
      </c>
      <c r="AQ71" s="82" t="str">
        <f t="shared" si="71"/>
        <v xml:space="preserve"> </v>
      </c>
      <c r="AR71" s="117"/>
      <c r="AS71" s="207">
        <v>17</v>
      </c>
      <c r="AT71" s="225">
        <v>17</v>
      </c>
      <c r="AU71" s="61" t="str">
        <f>IF(AW71=0," ",VLOOKUP(AW71,PROTOKOL!$A:$F,6))</f>
        <v xml:space="preserve"> </v>
      </c>
      <c r="AV71" s="62"/>
      <c r="AW71" s="62"/>
      <c r="AX71" s="62"/>
      <c r="AY71" s="63" t="str">
        <f>IF(AW71=0," ",(VLOOKUP(AW71,PROTOKOL!$A$1:$E$28,2))*AX71)</f>
        <v xml:space="preserve"> </v>
      </c>
      <c r="AZ71" s="64" t="str">
        <f t="shared" si="24"/>
        <v xml:space="preserve"> </v>
      </c>
      <c r="BA71" s="65" t="str">
        <f>IF(AW71=0," ",VLOOKUP(AW71,PROTOKOL!$A:$E,5,))</f>
        <v xml:space="preserve"> </v>
      </c>
      <c r="BB71" s="65"/>
      <c r="BC71" s="82" t="str">
        <f t="shared" si="72"/>
        <v xml:space="preserve"> </v>
      </c>
      <c r="BD71" s="61" t="str">
        <f>IF(BF71=0," ",VLOOKUP(BF71,PROTOKOL!$A:$F,6))</f>
        <v xml:space="preserve"> </v>
      </c>
      <c r="BE71" s="66"/>
      <c r="BF71" s="66"/>
      <c r="BG71" s="62"/>
      <c r="BH71" s="63" t="str">
        <f>IF(BF71=0," ",(VLOOKUP(BF71,PROTOKOL!$A$1:$E$28,2))*BG71)</f>
        <v xml:space="preserve"> </v>
      </c>
      <c r="BI71" s="64" t="str">
        <f t="shared" si="25"/>
        <v xml:space="preserve"> </v>
      </c>
      <c r="BJ71" s="65" t="str">
        <f>IF(BF71=0," ",VLOOKUP(BF71,PROTOKOL!$A:$E,5,))</f>
        <v xml:space="preserve"> </v>
      </c>
      <c r="BK71" s="82" t="str">
        <f t="shared" si="73"/>
        <v xml:space="preserve"> </v>
      </c>
      <c r="BL71" s="65">
        <f t="shared" si="74"/>
        <v>0</v>
      </c>
      <c r="BM71" s="82" t="str">
        <f t="shared" si="75"/>
        <v xml:space="preserve"> </v>
      </c>
      <c r="BN71" s="117"/>
      <c r="BO71" s="207">
        <v>17</v>
      </c>
      <c r="BP71" s="225">
        <v>17</v>
      </c>
      <c r="BQ71" s="61" t="str">
        <f>IF(BS71=0," ",VLOOKUP(BS71,PROTOKOL!$A:$F,6))</f>
        <v xml:space="preserve"> </v>
      </c>
      <c r="BR71" s="62"/>
      <c r="BS71" s="62"/>
      <c r="BT71" s="62"/>
      <c r="BU71" s="63" t="str">
        <f>IF(BS71=0," ",(VLOOKUP(BS71,PROTOKOL!$A$1:$E$28,2))*BT71)</f>
        <v xml:space="preserve"> </v>
      </c>
      <c r="BV71" s="64" t="str">
        <f t="shared" si="26"/>
        <v xml:space="preserve"> </v>
      </c>
      <c r="BW71" s="65" t="str">
        <f>IF(BS71=0," ",VLOOKUP(BS71,PROTOKOL!$A:$E,5,))</f>
        <v xml:space="preserve"> </v>
      </c>
      <c r="BX71" s="65"/>
      <c r="BY71" s="82" t="str">
        <f t="shared" si="77"/>
        <v xml:space="preserve"> </v>
      </c>
      <c r="BZ71" s="61" t="str">
        <f>IF(CB71=0," ",VLOOKUP(CB71,PROTOKOL!$A:$F,6))</f>
        <v xml:space="preserve"> </v>
      </c>
      <c r="CA71" s="66"/>
      <c r="CB71" s="66"/>
      <c r="CC71" s="62"/>
      <c r="CD71" s="63" t="str">
        <f>IF(CB71=0," ",(VLOOKUP(CB71,PROTOKOL!$A$1:$E$28,2))*CC71)</f>
        <v xml:space="preserve"> </v>
      </c>
      <c r="CE71" s="64" t="str">
        <f t="shared" si="27"/>
        <v xml:space="preserve"> </v>
      </c>
      <c r="CF71" s="65" t="str">
        <f>IF(CB71=0," ",VLOOKUP(CB71,PROTOKOL!$A:$E,5,))</f>
        <v xml:space="preserve"> </v>
      </c>
      <c r="CG71" s="82" t="str">
        <f t="shared" si="78"/>
        <v xml:space="preserve"> </v>
      </c>
      <c r="CH71" s="65">
        <f t="shared" si="79"/>
        <v>0</v>
      </c>
      <c r="CI71" s="82" t="str">
        <f t="shared" si="80"/>
        <v xml:space="preserve"> </v>
      </c>
      <c r="CJ71" s="117"/>
      <c r="CK71" s="207">
        <v>17</v>
      </c>
      <c r="CL71" s="225">
        <v>17</v>
      </c>
      <c r="CM71" s="61" t="str">
        <f>IF(CO71=0," ",VLOOKUP(CO71,PROTOKOL!$A:$F,6))</f>
        <v xml:space="preserve"> </v>
      </c>
      <c r="CN71" s="62"/>
      <c r="CO71" s="62"/>
      <c r="CP71" s="62"/>
      <c r="CQ71" s="63" t="str">
        <f>IF(CO71=0," ",(VLOOKUP(CO71,PROTOKOL!$A$1:$E$28,2))*CP71)</f>
        <v xml:space="preserve"> </v>
      </c>
      <c r="CR71" s="64" t="str">
        <f t="shared" si="28"/>
        <v xml:space="preserve"> </v>
      </c>
      <c r="CS71" s="65" t="str">
        <f>IF(CO71=0," ",VLOOKUP(CO71,PROTOKOL!$A:$E,5,))</f>
        <v xml:space="preserve"> </v>
      </c>
      <c r="CT71" s="65"/>
      <c r="CU71" s="82" t="str">
        <f t="shared" si="82"/>
        <v xml:space="preserve"> </v>
      </c>
      <c r="CV71" s="61" t="str">
        <f>IF(CX71=0," ",VLOOKUP(CX71,PROTOKOL!$A:$F,6))</f>
        <v xml:space="preserve"> </v>
      </c>
      <c r="CW71" s="66"/>
      <c r="CX71" s="66"/>
      <c r="CY71" s="62"/>
      <c r="CZ71" s="63" t="str">
        <f>IF(CX71=0," ",(VLOOKUP(CX71,PROTOKOL!$A$1:$E$28,2))*CY71)</f>
        <v xml:space="preserve"> </v>
      </c>
      <c r="DA71" s="64" t="str">
        <f t="shared" si="29"/>
        <v xml:space="preserve"> </v>
      </c>
      <c r="DB71" s="65" t="str">
        <f>IF(CX71=0," ",VLOOKUP(CX71,PROTOKOL!$A:$E,5,))</f>
        <v xml:space="preserve"> </v>
      </c>
      <c r="DC71" s="82" t="str">
        <f t="shared" si="83"/>
        <v xml:space="preserve"> </v>
      </c>
      <c r="DD71" s="65">
        <f t="shared" si="84"/>
        <v>0</v>
      </c>
      <c r="DE71" s="82" t="str">
        <f t="shared" si="85"/>
        <v xml:space="preserve"> </v>
      </c>
      <c r="DF71" s="117"/>
      <c r="DG71" s="207">
        <v>17</v>
      </c>
      <c r="DH71" s="225">
        <v>17</v>
      </c>
      <c r="DI71" s="61" t="str">
        <f>IF(DK71=0," ",VLOOKUP(DK71,PROTOKOL!$A:$F,6))</f>
        <v xml:space="preserve"> </v>
      </c>
      <c r="DJ71" s="62"/>
      <c r="DK71" s="62"/>
      <c r="DL71" s="62"/>
      <c r="DM71" s="63" t="str">
        <f>IF(DK71=0," ",(VLOOKUP(DK71,PROTOKOL!$A$1:$E$28,2))*DL71)</f>
        <v xml:space="preserve"> </v>
      </c>
      <c r="DN71" s="64" t="str">
        <f t="shared" si="30"/>
        <v xml:space="preserve"> </v>
      </c>
      <c r="DO71" s="65" t="str">
        <f>IF(DK71=0," ",VLOOKUP(DK71,PROTOKOL!$A:$E,5,))</f>
        <v xml:space="preserve"> </v>
      </c>
      <c r="DP71" s="65"/>
      <c r="DQ71" s="82" t="str">
        <f t="shared" si="87"/>
        <v xml:space="preserve"> </v>
      </c>
      <c r="DR71" s="61" t="str">
        <f>IF(DT71=0," ",VLOOKUP(DT71,PROTOKOL!$A:$F,6))</f>
        <v xml:space="preserve"> </v>
      </c>
      <c r="DS71" s="66"/>
      <c r="DT71" s="66"/>
      <c r="DU71" s="62"/>
      <c r="DV71" s="63" t="str">
        <f>IF(DT71=0," ",(VLOOKUP(DT71,PROTOKOL!$A$1:$E$28,2))*DU71)</f>
        <v xml:space="preserve"> </v>
      </c>
      <c r="DW71" s="64" t="str">
        <f t="shared" si="31"/>
        <v xml:space="preserve"> </v>
      </c>
      <c r="DX71" s="65" t="str">
        <f>IF(DT71=0," ",VLOOKUP(DT71,PROTOKOL!$A:$E,5,))</f>
        <v xml:space="preserve"> </v>
      </c>
      <c r="DY71" s="82" t="str">
        <f t="shared" si="88"/>
        <v xml:space="preserve"> </v>
      </c>
      <c r="DZ71" s="65">
        <f t="shared" si="89"/>
        <v>0</v>
      </c>
      <c r="EA71" s="82" t="str">
        <f t="shared" si="90"/>
        <v xml:space="preserve"> </v>
      </c>
      <c r="EB71" s="117"/>
      <c r="EC71" s="207">
        <v>17</v>
      </c>
      <c r="ED71" s="225">
        <v>17</v>
      </c>
      <c r="EE71" s="61" t="str">
        <f>IF(EG71=0," ",VLOOKUP(EG71,PROTOKOL!$A:$F,6))</f>
        <v xml:space="preserve"> </v>
      </c>
      <c r="EF71" s="62"/>
      <c r="EG71" s="62"/>
      <c r="EH71" s="62"/>
      <c r="EI71" s="63" t="str">
        <f>IF(EG71=0," ",(VLOOKUP(EG71,PROTOKOL!$A$1:$E$28,2))*EH71)</f>
        <v xml:space="preserve"> </v>
      </c>
      <c r="EJ71" s="64" t="str">
        <f t="shared" si="32"/>
        <v xml:space="preserve"> </v>
      </c>
      <c r="EK71" s="65" t="str">
        <f>IF(EG71=0," ",VLOOKUP(EG71,PROTOKOL!$A:$E,5,))</f>
        <v xml:space="preserve"> </v>
      </c>
      <c r="EL71" s="65"/>
      <c r="EM71" s="82" t="str">
        <f t="shared" si="92"/>
        <v xml:space="preserve"> </v>
      </c>
      <c r="EN71" s="61" t="str">
        <f>IF(EP71=0," ",VLOOKUP(EP71,PROTOKOL!$A:$F,6))</f>
        <v xml:space="preserve"> </v>
      </c>
      <c r="EO71" s="66"/>
      <c r="EP71" s="66"/>
      <c r="EQ71" s="62"/>
      <c r="ER71" s="63" t="str">
        <f>IF(EP71=0," ",(VLOOKUP(EP71,PROTOKOL!$A$1:$E$28,2))*EQ71)</f>
        <v xml:space="preserve"> </v>
      </c>
      <c r="ES71" s="64" t="str">
        <f t="shared" si="33"/>
        <v xml:space="preserve"> </v>
      </c>
      <c r="ET71" s="65" t="str">
        <f>IF(EP71=0," ",VLOOKUP(EP71,PROTOKOL!$A:$E,5,))</f>
        <v xml:space="preserve"> </v>
      </c>
      <c r="EU71" s="82" t="str">
        <f t="shared" si="93"/>
        <v xml:space="preserve"> </v>
      </c>
      <c r="EV71" s="65">
        <f t="shared" si="94"/>
        <v>0</v>
      </c>
      <c r="EW71" s="82" t="str">
        <f t="shared" si="95"/>
        <v xml:space="preserve"> </v>
      </c>
      <c r="EX71" s="117"/>
      <c r="EY71" s="207">
        <v>17</v>
      </c>
      <c r="EZ71" s="225">
        <v>17</v>
      </c>
      <c r="FA71" s="61" t="str">
        <f>IF(FC71=0," ",VLOOKUP(FC71,PROTOKOL!$A:$F,6))</f>
        <v xml:space="preserve"> </v>
      </c>
      <c r="FB71" s="62"/>
      <c r="FC71" s="62"/>
      <c r="FD71" s="62"/>
      <c r="FE71" s="63" t="str">
        <f>IF(FC71=0," ",(VLOOKUP(FC71,PROTOKOL!$A$1:$E$28,2))*FD71)</f>
        <v xml:space="preserve"> </v>
      </c>
      <c r="FF71" s="64" t="str">
        <f t="shared" si="34"/>
        <v xml:space="preserve"> </v>
      </c>
      <c r="FG71" s="65" t="str">
        <f>IF(FC71=0," ",VLOOKUP(FC71,PROTOKOL!$A:$E,5,))</f>
        <v xml:space="preserve"> </v>
      </c>
      <c r="FH71" s="65"/>
      <c r="FI71" s="82" t="str">
        <f t="shared" si="97"/>
        <v xml:space="preserve"> </v>
      </c>
      <c r="FJ71" s="61" t="str">
        <f>IF(FL71=0," ",VLOOKUP(FL71,PROTOKOL!$A:$F,6))</f>
        <v xml:space="preserve"> </v>
      </c>
      <c r="FK71" s="66"/>
      <c r="FL71" s="66"/>
      <c r="FM71" s="62"/>
      <c r="FN71" s="63" t="str">
        <f>IF(FL71=0," ",(VLOOKUP(FL71,PROTOKOL!$A$1:$E$28,2))*FM71)</f>
        <v xml:space="preserve"> </v>
      </c>
      <c r="FO71" s="64" t="str">
        <f t="shared" si="35"/>
        <v xml:space="preserve"> </v>
      </c>
      <c r="FP71" s="65" t="str">
        <f>IF(FL71=0," ",VLOOKUP(FL71,PROTOKOL!$A:$E,5,))</f>
        <v xml:space="preserve"> </v>
      </c>
      <c r="FQ71" s="82" t="str">
        <f t="shared" si="98"/>
        <v xml:space="preserve"> </v>
      </c>
      <c r="FR71" s="65">
        <f t="shared" si="99"/>
        <v>0</v>
      </c>
      <c r="FS71" s="82" t="str">
        <f t="shared" si="100"/>
        <v xml:space="preserve"> </v>
      </c>
      <c r="FT71" s="117"/>
      <c r="FU71" s="207">
        <v>17</v>
      </c>
      <c r="FV71" s="225">
        <v>17</v>
      </c>
      <c r="FW71" s="61" t="str">
        <f>IF(FY71=0," ",VLOOKUP(FY71,PROTOKOL!$A:$F,6))</f>
        <v xml:space="preserve"> </v>
      </c>
      <c r="FX71" s="62"/>
      <c r="FY71" s="62"/>
      <c r="FZ71" s="62"/>
      <c r="GA71" s="63" t="str">
        <f>IF(FY71=0," ",(VLOOKUP(FY71,PROTOKOL!$A$1:$E$28,2))*FZ71)</f>
        <v xml:space="preserve"> </v>
      </c>
      <c r="GB71" s="64" t="str">
        <f t="shared" si="36"/>
        <v xml:space="preserve"> </v>
      </c>
      <c r="GC71" s="65" t="str">
        <f>IF(FY71=0," ",VLOOKUP(FY71,PROTOKOL!$A:$E,5,))</f>
        <v xml:space="preserve"> </v>
      </c>
      <c r="GD71" s="65"/>
      <c r="GE71" s="82" t="str">
        <f t="shared" si="102"/>
        <v xml:space="preserve"> </v>
      </c>
      <c r="GF71" s="61" t="str">
        <f>IF(GH71=0," ",VLOOKUP(GH71,PROTOKOL!$A:$F,6))</f>
        <v xml:space="preserve"> </v>
      </c>
      <c r="GG71" s="66"/>
      <c r="GH71" s="66"/>
      <c r="GI71" s="62"/>
      <c r="GJ71" s="63" t="str">
        <f>IF(GH71=0," ",(VLOOKUP(GH71,PROTOKOL!$A$1:$E$28,2))*GI71)</f>
        <v xml:space="preserve"> </v>
      </c>
      <c r="GK71" s="64" t="str">
        <f t="shared" si="37"/>
        <v xml:space="preserve"> </v>
      </c>
      <c r="GL71" s="65" t="str">
        <f>IF(GH71=0," ",VLOOKUP(GH71,PROTOKOL!$A:$E,5,))</f>
        <v xml:space="preserve"> </v>
      </c>
      <c r="GM71" s="82" t="str">
        <f t="shared" si="103"/>
        <v xml:space="preserve"> </v>
      </c>
      <c r="GN71" s="65">
        <f t="shared" si="104"/>
        <v>0</v>
      </c>
      <c r="GO71" s="82" t="str">
        <f t="shared" si="105"/>
        <v xml:space="preserve"> </v>
      </c>
      <c r="GP71" s="117"/>
      <c r="GQ71" s="207">
        <v>17</v>
      </c>
      <c r="GR71" s="225">
        <v>17</v>
      </c>
      <c r="GS71" s="61" t="str">
        <f>IF(GU71=0," ",VLOOKUP(GU71,PROTOKOL!$A:$F,6))</f>
        <v xml:space="preserve"> </v>
      </c>
      <c r="GT71" s="62"/>
      <c r="GU71" s="62"/>
      <c r="GV71" s="62"/>
      <c r="GW71" s="63" t="str">
        <f>IF(GU71=0," ",(VLOOKUP(GU71,PROTOKOL!$A$1:$E$28,2))*GV71)</f>
        <v xml:space="preserve"> </v>
      </c>
      <c r="GX71" s="64" t="str">
        <f t="shared" si="38"/>
        <v xml:space="preserve"> </v>
      </c>
      <c r="GY71" s="65" t="str">
        <f>IF(GU71=0," ",VLOOKUP(GU71,PROTOKOL!$A:$E,5,))</f>
        <v xml:space="preserve"> </v>
      </c>
      <c r="GZ71" s="65"/>
      <c r="HA71" s="82" t="str">
        <f t="shared" si="107"/>
        <v xml:space="preserve"> </v>
      </c>
      <c r="HB71" s="61" t="str">
        <f>IF(HD71=0," ",VLOOKUP(HD71,PROTOKOL!$A:$F,6))</f>
        <v xml:space="preserve"> </v>
      </c>
      <c r="HC71" s="66"/>
      <c r="HD71" s="66"/>
      <c r="HE71" s="62"/>
      <c r="HF71" s="63" t="str">
        <f>IF(HD71=0," ",(VLOOKUP(HD71,PROTOKOL!$A$1:$E$28,2))*HE71)</f>
        <v xml:space="preserve"> </v>
      </c>
      <c r="HG71" s="64" t="str">
        <f t="shared" si="39"/>
        <v xml:space="preserve"> </v>
      </c>
      <c r="HH71" s="65" t="str">
        <f>IF(HD71=0," ",VLOOKUP(HD71,PROTOKOL!$A:$E,5,))</f>
        <v xml:space="preserve"> </v>
      </c>
      <c r="HI71" s="82" t="str">
        <f t="shared" si="108"/>
        <v xml:space="preserve"> </v>
      </c>
      <c r="HJ71" s="65">
        <f t="shared" si="109"/>
        <v>0</v>
      </c>
      <c r="HK71" s="82" t="str">
        <f t="shared" si="110"/>
        <v xml:space="preserve"> </v>
      </c>
      <c r="HL71" s="117"/>
      <c r="HM71" s="207">
        <v>17</v>
      </c>
      <c r="HN71" s="225">
        <v>17</v>
      </c>
      <c r="HO71" s="61" t="str">
        <f>IF(HQ71=0," ",VLOOKUP(HQ71,PROTOKOL!$A:$F,6))</f>
        <v xml:space="preserve"> </v>
      </c>
      <c r="HP71" s="62"/>
      <c r="HQ71" s="62"/>
      <c r="HR71" s="62"/>
      <c r="HS71" s="63" t="str">
        <f>IF(HQ71=0," ",(VLOOKUP(HQ71,PROTOKOL!$A$1:$E$28,2))*HR71)</f>
        <v xml:space="preserve"> </v>
      </c>
      <c r="HT71" s="64" t="str">
        <f t="shared" si="40"/>
        <v xml:space="preserve"> </v>
      </c>
      <c r="HU71" s="65" t="str">
        <f>IF(HQ71=0," ",VLOOKUP(HQ71,PROTOKOL!$A:$E,5,))</f>
        <v xml:space="preserve"> </v>
      </c>
      <c r="HV71" s="65"/>
      <c r="HW71" s="82" t="str">
        <f t="shared" si="112"/>
        <v xml:space="preserve"> </v>
      </c>
      <c r="HX71" s="61" t="str">
        <f>IF(HZ71=0," ",VLOOKUP(HZ71,PROTOKOL!$A:$F,6))</f>
        <v xml:space="preserve"> </v>
      </c>
      <c r="HY71" s="66"/>
      <c r="HZ71" s="66"/>
      <c r="IA71" s="62"/>
      <c r="IB71" s="63" t="str">
        <f>IF(HZ71=0," ",(VLOOKUP(HZ71,PROTOKOL!$A$1:$E$28,2))*IA71)</f>
        <v xml:space="preserve"> </v>
      </c>
      <c r="IC71" s="64" t="str">
        <f t="shared" si="41"/>
        <v xml:space="preserve"> </v>
      </c>
      <c r="ID71" s="65" t="str">
        <f>IF(HZ71=0," ",VLOOKUP(HZ71,PROTOKOL!$A:$E,5,))</f>
        <v xml:space="preserve"> </v>
      </c>
      <c r="IE71" s="82" t="str">
        <f t="shared" si="113"/>
        <v xml:space="preserve"> </v>
      </c>
      <c r="IF71" s="65">
        <f t="shared" si="114"/>
        <v>0</v>
      </c>
      <c r="IG71" s="82" t="str">
        <f t="shared" si="115"/>
        <v xml:space="preserve"> </v>
      </c>
      <c r="IH71" s="117"/>
      <c r="II71" s="207">
        <v>17</v>
      </c>
      <c r="IJ71" s="225">
        <v>17</v>
      </c>
      <c r="IK71" s="61" t="str">
        <f>IF(IM71=0," ",VLOOKUP(IM71,PROTOKOL!$A:$F,6))</f>
        <v xml:space="preserve"> </v>
      </c>
      <c r="IL71" s="62"/>
      <c r="IM71" s="62"/>
      <c r="IN71" s="62"/>
      <c r="IO71" s="63" t="str">
        <f>IF(IM71=0," ",(VLOOKUP(IM71,PROTOKOL!$A$1:$E$28,2))*IN71)</f>
        <v xml:space="preserve"> </v>
      </c>
      <c r="IP71" s="64" t="str">
        <f t="shared" si="42"/>
        <v xml:space="preserve"> </v>
      </c>
      <c r="IQ71" s="65" t="str">
        <f>IF(IM71=0," ",VLOOKUP(IM71,PROTOKOL!$A:$E,5,))</f>
        <v xml:space="preserve"> </v>
      </c>
      <c r="IR71" s="65"/>
      <c r="IS71" s="82" t="str">
        <f t="shared" si="117"/>
        <v xml:space="preserve"> </v>
      </c>
      <c r="IT71" s="61" t="str">
        <f>IF(IV71=0," ",VLOOKUP(IV71,PROTOKOL!$A:$F,6))</f>
        <v xml:space="preserve"> </v>
      </c>
      <c r="IU71" s="66"/>
      <c r="IV71" s="66"/>
      <c r="IW71" s="62"/>
      <c r="IX71" s="63" t="str">
        <f>IF(IV71=0," ",(VLOOKUP(IV71,PROTOKOL!$A$1:$E$28,2))*IW71)</f>
        <v xml:space="preserve"> </v>
      </c>
      <c r="IY71" s="64" t="str">
        <f t="shared" si="43"/>
        <v xml:space="preserve"> </v>
      </c>
      <c r="IZ71" s="65" t="str">
        <f>IF(IV71=0," ",VLOOKUP(IV71,PROTOKOL!$A:$E,5,))</f>
        <v xml:space="preserve"> </v>
      </c>
      <c r="JA71" s="82" t="str">
        <f t="shared" si="118"/>
        <v xml:space="preserve"> </v>
      </c>
      <c r="JB71" s="65">
        <f t="shared" si="119"/>
        <v>0</v>
      </c>
      <c r="JC71" s="82" t="str">
        <f t="shared" si="120"/>
        <v xml:space="preserve"> </v>
      </c>
      <c r="JD71" s="117"/>
      <c r="JE71" s="207">
        <v>17</v>
      </c>
      <c r="JF71" s="225">
        <v>17</v>
      </c>
      <c r="JG71" s="61" t="str">
        <f>IF(JI71=0," ",VLOOKUP(JI71,PROTOKOL!$A:$F,6))</f>
        <v xml:space="preserve"> </v>
      </c>
      <c r="JH71" s="62"/>
      <c r="JI71" s="62"/>
      <c r="JJ71" s="62"/>
      <c r="JK71" s="63" t="str">
        <f>IF(JI71=0," ",(VLOOKUP(JI71,PROTOKOL!$A$1:$E$28,2))*JJ71)</f>
        <v xml:space="preserve"> </v>
      </c>
      <c r="JL71" s="64" t="str">
        <f t="shared" si="44"/>
        <v xml:space="preserve"> </v>
      </c>
      <c r="JM71" s="65" t="str">
        <f>IF(JI71=0," ",VLOOKUP(JI71,PROTOKOL!$A:$E,5,))</f>
        <v xml:space="preserve"> </v>
      </c>
      <c r="JN71" s="65"/>
      <c r="JO71" s="82" t="str">
        <f t="shared" si="122"/>
        <v xml:space="preserve"> </v>
      </c>
      <c r="JP71" s="61" t="str">
        <f>IF(JR71=0," ",VLOOKUP(JR71,PROTOKOL!$A:$F,6))</f>
        <v xml:space="preserve"> </v>
      </c>
      <c r="JQ71" s="66"/>
      <c r="JR71" s="66"/>
      <c r="JS71" s="62"/>
      <c r="JT71" s="63" t="str">
        <f>IF(JR71=0," ",(VLOOKUP(JR71,PROTOKOL!$A$1:$E$28,2))*JS71)</f>
        <v xml:space="preserve"> </v>
      </c>
      <c r="JU71" s="64" t="str">
        <f t="shared" si="45"/>
        <v xml:space="preserve"> </v>
      </c>
      <c r="JV71" s="65" t="str">
        <f>IF(JR71=0," ",VLOOKUP(JR71,PROTOKOL!$A:$E,5,))</f>
        <v xml:space="preserve"> </v>
      </c>
      <c r="JW71" s="82" t="str">
        <f t="shared" si="123"/>
        <v xml:space="preserve"> </v>
      </c>
      <c r="JX71" s="65">
        <f t="shared" si="124"/>
        <v>0</v>
      </c>
      <c r="JY71" s="82" t="str">
        <f t="shared" si="125"/>
        <v xml:space="preserve"> </v>
      </c>
      <c r="JZ71" s="117"/>
      <c r="KA71" s="207">
        <v>17</v>
      </c>
      <c r="KB71" s="225">
        <v>17</v>
      </c>
      <c r="KC71" s="61" t="str">
        <f>IF(KE71=0," ",VLOOKUP(KE71,PROTOKOL!$A:$F,6))</f>
        <v xml:space="preserve"> </v>
      </c>
      <c r="KD71" s="62"/>
      <c r="KE71" s="62"/>
      <c r="KF71" s="62"/>
      <c r="KG71" s="63" t="str">
        <f>IF(KE71=0," ",(VLOOKUP(KE71,PROTOKOL!$A$1:$E$28,2))*KF71)</f>
        <v xml:space="preserve"> </v>
      </c>
      <c r="KH71" s="64" t="str">
        <f t="shared" si="46"/>
        <v xml:space="preserve"> </v>
      </c>
      <c r="KI71" s="65" t="str">
        <f>IF(KE71=0," ",VLOOKUP(KE71,PROTOKOL!$A:$E,5,))</f>
        <v xml:space="preserve"> </v>
      </c>
      <c r="KJ71" s="65"/>
      <c r="KK71" s="82" t="str">
        <f t="shared" si="127"/>
        <v xml:space="preserve"> </v>
      </c>
      <c r="KL71" s="61" t="str">
        <f>IF(KN71=0," ",VLOOKUP(KN71,PROTOKOL!$A:$F,6))</f>
        <v xml:space="preserve"> </v>
      </c>
      <c r="KM71" s="66"/>
      <c r="KN71" s="66"/>
      <c r="KO71" s="62"/>
      <c r="KP71" s="63" t="str">
        <f>IF(KN71=0," ",(VLOOKUP(KN71,PROTOKOL!$A$1:$E$28,2))*KO71)</f>
        <v xml:space="preserve"> </v>
      </c>
      <c r="KQ71" s="64" t="str">
        <f t="shared" si="47"/>
        <v xml:space="preserve"> </v>
      </c>
      <c r="KR71" s="65" t="str">
        <f>IF(KN71=0," ",VLOOKUP(KN71,PROTOKOL!$A:$E,5,))</f>
        <v xml:space="preserve"> </v>
      </c>
      <c r="KS71" s="82" t="str">
        <f t="shared" si="128"/>
        <v xml:space="preserve"> </v>
      </c>
      <c r="KT71" s="65">
        <f t="shared" si="129"/>
        <v>0</v>
      </c>
      <c r="KU71" s="82" t="str">
        <f t="shared" si="130"/>
        <v xml:space="preserve"> </v>
      </c>
      <c r="KV71" s="117"/>
      <c r="KW71" s="207">
        <v>17</v>
      </c>
      <c r="KX71" s="225">
        <v>17</v>
      </c>
      <c r="KY71" s="61" t="str">
        <f>IF(LA71=0," ",VLOOKUP(LA71,PROTOKOL!$A:$F,6))</f>
        <v xml:space="preserve"> </v>
      </c>
      <c r="KZ71" s="62"/>
      <c r="LA71" s="62"/>
      <c r="LB71" s="62"/>
      <c r="LC71" s="63" t="str">
        <f>IF(LA71=0," ",(VLOOKUP(LA71,PROTOKOL!$A$1:$E$28,2))*LB71)</f>
        <v xml:space="preserve"> </v>
      </c>
      <c r="LD71" s="64" t="str">
        <f t="shared" si="48"/>
        <v xml:space="preserve"> </v>
      </c>
      <c r="LE71" s="65" t="str">
        <f>IF(LA71=0," ",VLOOKUP(LA71,PROTOKOL!$A:$E,5,))</f>
        <v xml:space="preserve"> </v>
      </c>
      <c r="LF71" s="65"/>
      <c r="LG71" s="82" t="str">
        <f t="shared" si="132"/>
        <v xml:space="preserve"> </v>
      </c>
      <c r="LH71" s="61" t="str">
        <f>IF(LJ71=0," ",VLOOKUP(LJ71,PROTOKOL!$A:$F,6))</f>
        <v xml:space="preserve"> </v>
      </c>
      <c r="LI71" s="66"/>
      <c r="LJ71" s="66"/>
      <c r="LK71" s="62"/>
      <c r="LL71" s="63" t="str">
        <f>IF(LJ71=0," ",(VLOOKUP(LJ71,PROTOKOL!$A$1:$E$28,2))*LK71)</f>
        <v xml:space="preserve"> </v>
      </c>
      <c r="LM71" s="64" t="str">
        <f t="shared" si="49"/>
        <v xml:space="preserve"> </v>
      </c>
      <c r="LN71" s="65" t="str">
        <f>IF(LJ71=0," ",VLOOKUP(LJ71,PROTOKOL!$A:$E,5,))</f>
        <v xml:space="preserve"> </v>
      </c>
      <c r="LO71" s="82" t="str">
        <f t="shared" si="133"/>
        <v xml:space="preserve"> </v>
      </c>
      <c r="LP71" s="65">
        <f t="shared" si="134"/>
        <v>0</v>
      </c>
      <c r="LQ71" s="82" t="str">
        <f t="shared" si="135"/>
        <v xml:space="preserve"> </v>
      </c>
      <c r="LR71" s="117"/>
      <c r="LS71" s="207">
        <v>17</v>
      </c>
      <c r="LT71" s="225">
        <v>17</v>
      </c>
      <c r="LU71" s="61" t="str">
        <f>IF(LW71=0," ",VLOOKUP(LW71,PROTOKOL!$A:$F,6))</f>
        <v xml:space="preserve"> </v>
      </c>
      <c r="LV71" s="62"/>
      <c r="LW71" s="62"/>
      <c r="LX71" s="62"/>
      <c r="LY71" s="63" t="str">
        <f>IF(LW71=0," ",(VLOOKUP(LW71,PROTOKOL!$A$1:$E$28,2))*LX71)</f>
        <v xml:space="preserve"> </v>
      </c>
      <c r="LZ71" s="64" t="str">
        <f t="shared" si="50"/>
        <v xml:space="preserve"> </v>
      </c>
      <c r="MA71" s="65" t="str">
        <f>IF(LW71=0," ",VLOOKUP(LW71,PROTOKOL!$A:$E,5,))</f>
        <v xml:space="preserve"> </v>
      </c>
      <c r="MB71" s="65"/>
      <c r="MC71" s="82" t="str">
        <f t="shared" si="137"/>
        <v xml:space="preserve"> </v>
      </c>
      <c r="MD71" s="61" t="str">
        <f>IF(MF71=0," ",VLOOKUP(MF71,PROTOKOL!$A:$F,6))</f>
        <v xml:space="preserve"> </v>
      </c>
      <c r="ME71" s="66"/>
      <c r="MF71" s="66"/>
      <c r="MG71" s="62"/>
      <c r="MH71" s="63" t="str">
        <f>IF(MF71=0," ",(VLOOKUP(MF71,PROTOKOL!$A$1:$E$28,2))*MG71)</f>
        <v xml:space="preserve"> </v>
      </c>
      <c r="MI71" s="64" t="str">
        <f t="shared" si="51"/>
        <v xml:space="preserve"> </v>
      </c>
      <c r="MJ71" s="65" t="str">
        <f>IF(MF71=0," ",VLOOKUP(MF71,PROTOKOL!$A:$E,5,))</f>
        <v xml:space="preserve"> </v>
      </c>
      <c r="MK71" s="82" t="str">
        <f t="shared" si="138"/>
        <v xml:space="preserve"> </v>
      </c>
      <c r="ML71" s="65">
        <f t="shared" si="139"/>
        <v>0</v>
      </c>
      <c r="MM71" s="82" t="str">
        <f t="shared" si="140"/>
        <v xml:space="preserve"> </v>
      </c>
      <c r="MN71" s="117"/>
      <c r="MO71" s="207">
        <v>17</v>
      </c>
      <c r="MP71" s="225">
        <v>17</v>
      </c>
      <c r="MQ71" s="61" t="str">
        <f>IF(MS71=0," ",VLOOKUP(MS71,PROTOKOL!$A:$F,6))</f>
        <v xml:space="preserve"> </v>
      </c>
      <c r="MR71" s="62"/>
      <c r="MS71" s="62"/>
      <c r="MT71" s="62"/>
      <c r="MU71" s="63" t="str">
        <f>IF(MS71=0," ",(VLOOKUP(MS71,PROTOKOL!$A$1:$E$28,2))*MT71)</f>
        <v xml:space="preserve"> </v>
      </c>
      <c r="MV71" s="64" t="str">
        <f t="shared" si="52"/>
        <v xml:space="preserve"> </v>
      </c>
      <c r="MW71" s="65" t="str">
        <f>IF(MS71=0," ",VLOOKUP(MS71,PROTOKOL!$A:$E,5,))</f>
        <v xml:space="preserve"> </v>
      </c>
      <c r="MX71" s="65"/>
      <c r="MY71" s="82" t="str">
        <f t="shared" si="142"/>
        <v xml:space="preserve"> </v>
      </c>
      <c r="MZ71" s="61" t="str">
        <f>IF(NB71=0," ",VLOOKUP(NB71,PROTOKOL!$A:$F,6))</f>
        <v xml:space="preserve"> </v>
      </c>
      <c r="NA71" s="66"/>
      <c r="NB71" s="66"/>
      <c r="NC71" s="62"/>
      <c r="ND71" s="63" t="str">
        <f>IF(NB71=0," ",(VLOOKUP(NB71,PROTOKOL!$A$1:$E$28,2))*NC71)</f>
        <v xml:space="preserve"> </v>
      </c>
      <c r="NE71" s="64" t="str">
        <f t="shared" si="53"/>
        <v xml:space="preserve"> </v>
      </c>
      <c r="NF71" s="65" t="str">
        <f>IF(NB71=0," ",VLOOKUP(NB71,PROTOKOL!$A:$E,5,))</f>
        <v xml:space="preserve"> </v>
      </c>
      <c r="NG71" s="82" t="str">
        <f t="shared" si="143"/>
        <v xml:space="preserve"> </v>
      </c>
      <c r="NH71" s="65">
        <f t="shared" si="144"/>
        <v>0</v>
      </c>
      <c r="NI71" s="82" t="str">
        <f t="shared" si="145"/>
        <v xml:space="preserve"> </v>
      </c>
      <c r="NJ71" s="117"/>
      <c r="NK71" s="207">
        <v>17</v>
      </c>
      <c r="NL71" s="225">
        <v>17</v>
      </c>
      <c r="NM71" s="61" t="str">
        <f>IF(NO71=0," ",VLOOKUP(NO71,PROTOKOL!$A:$F,6))</f>
        <v xml:space="preserve"> </v>
      </c>
      <c r="NN71" s="62"/>
      <c r="NO71" s="62"/>
      <c r="NP71" s="62"/>
      <c r="NQ71" s="63" t="str">
        <f>IF(NO71=0," ",(VLOOKUP(NO71,PROTOKOL!$A$1:$E$28,2))*NP71)</f>
        <v xml:space="preserve"> </v>
      </c>
      <c r="NR71" s="64" t="str">
        <f t="shared" si="54"/>
        <v xml:space="preserve"> </v>
      </c>
      <c r="NS71" s="65" t="str">
        <f>IF(NO71=0," ",VLOOKUP(NO71,PROTOKOL!$A:$E,5,))</f>
        <v xml:space="preserve"> </v>
      </c>
      <c r="NT71" s="65"/>
      <c r="NU71" s="82" t="str">
        <f t="shared" si="147"/>
        <v xml:space="preserve"> </v>
      </c>
      <c r="NV71" s="61" t="str">
        <f>IF(NX71=0," ",VLOOKUP(NX71,PROTOKOL!$A:$F,6))</f>
        <v xml:space="preserve"> </v>
      </c>
      <c r="NW71" s="66"/>
      <c r="NX71" s="66"/>
      <c r="NY71" s="62"/>
      <c r="NZ71" s="63" t="str">
        <f>IF(NX71=0," ",(VLOOKUP(NX71,PROTOKOL!$A$1:$E$28,2))*NY71)</f>
        <v xml:space="preserve"> </v>
      </c>
      <c r="OA71" s="64" t="str">
        <f t="shared" si="55"/>
        <v xml:space="preserve"> </v>
      </c>
      <c r="OB71" s="65" t="str">
        <f>IF(NX71=0," ",VLOOKUP(NX71,PROTOKOL!$A:$E,5,))</f>
        <v xml:space="preserve"> </v>
      </c>
      <c r="OC71" s="82" t="str">
        <f t="shared" si="148"/>
        <v xml:space="preserve"> </v>
      </c>
      <c r="OD71" s="65">
        <f t="shared" si="149"/>
        <v>0</v>
      </c>
      <c r="OE71" s="82" t="str">
        <f t="shared" si="150"/>
        <v xml:space="preserve"> </v>
      </c>
      <c r="OF71" s="117"/>
      <c r="OG71" s="207">
        <v>17</v>
      </c>
      <c r="OH71" s="225">
        <v>17</v>
      </c>
      <c r="OI71" s="61" t="str">
        <f>IF(OK71=0," ",VLOOKUP(OK71,PROTOKOL!$A:$F,6))</f>
        <v xml:space="preserve"> </v>
      </c>
      <c r="OJ71" s="62"/>
      <c r="OK71" s="62"/>
      <c r="OL71" s="62"/>
      <c r="OM71" s="63" t="str">
        <f>IF(OK71=0," ",(VLOOKUP(OK71,PROTOKOL!$A$1:$E$28,2))*OL71)</f>
        <v xml:space="preserve"> </v>
      </c>
      <c r="ON71" s="64" t="str">
        <f t="shared" si="56"/>
        <v xml:space="preserve"> </v>
      </c>
      <c r="OO71" s="65" t="str">
        <f>IF(OK71=0," ",VLOOKUP(OK71,PROTOKOL!$A:$E,5,))</f>
        <v xml:space="preserve"> </v>
      </c>
      <c r="OP71" s="65"/>
      <c r="OQ71" s="82" t="str">
        <f t="shared" si="152"/>
        <v xml:space="preserve"> </v>
      </c>
      <c r="OR71" s="61" t="str">
        <f>IF(OT71=0," ",VLOOKUP(OT71,PROTOKOL!$A:$F,6))</f>
        <v xml:space="preserve"> </v>
      </c>
      <c r="OS71" s="66"/>
      <c r="OT71" s="66"/>
      <c r="OU71" s="62"/>
      <c r="OV71" s="63" t="str">
        <f>IF(OT71=0," ",(VLOOKUP(OT71,PROTOKOL!$A$1:$E$28,2))*OU71)</f>
        <v xml:space="preserve"> </v>
      </c>
      <c r="OW71" s="64" t="str">
        <f t="shared" si="57"/>
        <v xml:space="preserve"> </v>
      </c>
      <c r="OX71" s="65" t="str">
        <f>IF(OT71=0," ",VLOOKUP(OT71,PROTOKOL!$A:$E,5,))</f>
        <v xml:space="preserve"> </v>
      </c>
      <c r="OY71" s="82" t="str">
        <f t="shared" si="153"/>
        <v xml:space="preserve"> </v>
      </c>
      <c r="OZ71" s="65">
        <f t="shared" si="154"/>
        <v>0</v>
      </c>
      <c r="PA71" s="82" t="str">
        <f t="shared" si="155"/>
        <v xml:space="preserve"> </v>
      </c>
      <c r="PB71" s="117"/>
      <c r="PC71" s="207">
        <v>17</v>
      </c>
      <c r="PD71" s="225">
        <v>17</v>
      </c>
      <c r="PE71" s="61" t="str">
        <f>IF(PG71=0," ",VLOOKUP(PG71,PROTOKOL!$A:$F,6))</f>
        <v xml:space="preserve"> </v>
      </c>
      <c r="PF71" s="62"/>
      <c r="PG71" s="62"/>
      <c r="PH71" s="62"/>
      <c r="PI71" s="63" t="str">
        <f>IF(PG71=0," ",(VLOOKUP(PG71,PROTOKOL!$A$1:$E$28,2))*PH71)</f>
        <v xml:space="preserve"> </v>
      </c>
      <c r="PJ71" s="64" t="str">
        <f t="shared" si="58"/>
        <v xml:space="preserve"> </v>
      </c>
      <c r="PK71" s="65" t="str">
        <f>IF(PG71=0," ",VLOOKUP(PG71,PROTOKOL!$A:$E,5,))</f>
        <v xml:space="preserve"> </v>
      </c>
      <c r="PL71" s="65"/>
      <c r="PM71" s="82" t="str">
        <f t="shared" si="157"/>
        <v xml:space="preserve"> </v>
      </c>
      <c r="PN71" s="61" t="str">
        <f>IF(PP71=0," ",VLOOKUP(PP71,PROTOKOL!$A:$F,6))</f>
        <v xml:space="preserve"> </v>
      </c>
      <c r="PO71" s="66"/>
      <c r="PP71" s="66"/>
      <c r="PQ71" s="62"/>
      <c r="PR71" s="63" t="str">
        <f>IF(PP71=0," ",(VLOOKUP(PP71,PROTOKOL!$A$1:$E$28,2))*PQ71)</f>
        <v xml:space="preserve"> </v>
      </c>
      <c r="PS71" s="64" t="str">
        <f t="shared" si="59"/>
        <v xml:space="preserve"> </v>
      </c>
      <c r="PT71" s="65" t="str">
        <f>IF(PP71=0," ",VLOOKUP(PP71,PROTOKOL!$A:$E,5,))</f>
        <v xml:space="preserve"> </v>
      </c>
      <c r="PU71" s="82" t="str">
        <f t="shared" si="158"/>
        <v xml:space="preserve"> </v>
      </c>
      <c r="PV71" s="65">
        <f t="shared" si="159"/>
        <v>0</v>
      </c>
      <c r="PW71" s="82" t="str">
        <f t="shared" si="160"/>
        <v xml:space="preserve"> </v>
      </c>
      <c r="PX71" s="117"/>
      <c r="PY71" s="207">
        <v>17</v>
      </c>
      <c r="PZ71" s="225">
        <v>17</v>
      </c>
      <c r="QA71" s="61" t="str">
        <f>IF(QC71=0," ",VLOOKUP(QC71,PROTOKOL!$A:$F,6))</f>
        <v xml:space="preserve"> </v>
      </c>
      <c r="QB71" s="62"/>
      <c r="QC71" s="62"/>
      <c r="QD71" s="62"/>
      <c r="QE71" s="63" t="str">
        <f>IF(QC71=0," ",(VLOOKUP(QC71,PROTOKOL!$A$1:$E$28,2))*QD71)</f>
        <v xml:space="preserve"> </v>
      </c>
      <c r="QF71" s="64" t="str">
        <f t="shared" si="60"/>
        <v xml:space="preserve"> </v>
      </c>
      <c r="QG71" s="65" t="str">
        <f>IF(QC71=0," ",VLOOKUP(QC71,PROTOKOL!$A:$E,5,))</f>
        <v xml:space="preserve"> </v>
      </c>
      <c r="QH71" s="65"/>
      <c r="QI71" s="82" t="str">
        <f t="shared" si="162"/>
        <v xml:space="preserve"> </v>
      </c>
      <c r="QJ71" s="61" t="str">
        <f>IF(QL71=0," ",VLOOKUP(QL71,PROTOKOL!$A:$F,6))</f>
        <v xml:space="preserve"> </v>
      </c>
      <c r="QK71" s="66"/>
      <c r="QL71" s="66"/>
      <c r="QM71" s="62"/>
      <c r="QN71" s="63" t="str">
        <f>IF(QL71=0," ",(VLOOKUP(QL71,PROTOKOL!$A$1:$E$28,2))*QM71)</f>
        <v xml:space="preserve"> </v>
      </c>
      <c r="QO71" s="64" t="str">
        <f t="shared" si="61"/>
        <v xml:space="preserve"> </v>
      </c>
      <c r="QP71" s="65" t="str">
        <f>IF(QL71=0," ",VLOOKUP(QL71,PROTOKOL!$A:$E,5,))</f>
        <v xml:space="preserve"> </v>
      </c>
      <c r="QQ71" s="82" t="str">
        <f t="shared" si="163"/>
        <v xml:space="preserve"> </v>
      </c>
      <c r="QR71" s="65">
        <f t="shared" si="164"/>
        <v>0</v>
      </c>
      <c r="QS71" s="82" t="str">
        <f t="shared" si="165"/>
        <v xml:space="preserve"> </v>
      </c>
      <c r="QT71" s="117"/>
      <c r="QU71" s="207">
        <v>17</v>
      </c>
      <c r="QV71" s="225">
        <v>17</v>
      </c>
      <c r="QW71" s="61" t="str">
        <f>IF(QY71=0," ",VLOOKUP(QY71,PROTOKOL!$A:$F,6))</f>
        <v xml:space="preserve"> </v>
      </c>
      <c r="QX71" s="62"/>
      <c r="QY71" s="62"/>
      <c r="QZ71" s="62"/>
      <c r="RA71" s="63" t="str">
        <f>IF(QY71=0," ",(VLOOKUP(QY71,PROTOKOL!$A$1:$E$28,2))*QZ71)</f>
        <v xml:space="preserve"> </v>
      </c>
      <c r="RB71" s="64" t="str">
        <f t="shared" si="62"/>
        <v xml:space="preserve"> </v>
      </c>
      <c r="RC71" s="65" t="str">
        <f>IF(QY71=0," ",VLOOKUP(QY71,PROTOKOL!$A:$E,5,))</f>
        <v xml:space="preserve"> </v>
      </c>
      <c r="RD71" s="65"/>
      <c r="RE71" s="82" t="str">
        <f t="shared" si="167"/>
        <v xml:space="preserve"> </v>
      </c>
      <c r="RF71" s="61" t="str">
        <f>IF(RH71=0," ",VLOOKUP(RH71,PROTOKOL!$A:$F,6))</f>
        <v xml:space="preserve"> </v>
      </c>
      <c r="RG71" s="66"/>
      <c r="RH71" s="66"/>
      <c r="RI71" s="62"/>
      <c r="RJ71" s="63" t="str">
        <f>IF(RH71=0," ",(VLOOKUP(RH71,PROTOKOL!$A$1:$E$28,2))*RI71)</f>
        <v xml:space="preserve"> </v>
      </c>
      <c r="RK71" s="64" t="str">
        <f t="shared" si="63"/>
        <v xml:space="preserve"> </v>
      </c>
      <c r="RL71" s="65" t="str">
        <f>IF(RH71=0," ",VLOOKUP(RH71,PROTOKOL!$A:$E,5,))</f>
        <v xml:space="preserve"> </v>
      </c>
      <c r="RM71" s="82" t="str">
        <f t="shared" si="168"/>
        <v xml:space="preserve"> </v>
      </c>
      <c r="RN71" s="65">
        <f t="shared" si="169"/>
        <v>0</v>
      </c>
      <c r="RO71" s="82" t="str">
        <f t="shared" si="170"/>
        <v xml:space="preserve"> </v>
      </c>
      <c r="RP71" s="117"/>
    </row>
    <row r="72" spans="1:484" ht="15.6" thickBot="1">
      <c r="A72" s="208">
        <v>17</v>
      </c>
      <c r="B72" s="226"/>
      <c r="C72" s="61" t="str">
        <f>IF(E72=0," ",VLOOKUP(E72,PROTOKOL!$A:$F,6))</f>
        <v xml:space="preserve"> </v>
      </c>
      <c r="D72" s="62"/>
      <c r="E72" s="62"/>
      <c r="F72" s="62"/>
      <c r="G72" s="63" t="str">
        <f>IF(E72=0," ",(VLOOKUP(E72,PROTOKOL!$A$1:$E$28,2))*F72)</f>
        <v xml:space="preserve"> </v>
      </c>
      <c r="H72" s="64" t="str">
        <f t="shared" ref="H72:H102" si="572">IF(D72=0," ",D72-G72)</f>
        <v xml:space="preserve"> </v>
      </c>
      <c r="I72" s="65" t="str">
        <f>IF(E72=0," ",VLOOKUP(E72,PROTOKOL!$A:$E,5,))</f>
        <v xml:space="preserve"> </v>
      </c>
      <c r="J72" s="65"/>
      <c r="K72" s="82" t="str">
        <f t="shared" si="64"/>
        <v xml:space="preserve"> </v>
      </c>
      <c r="L72" s="61" t="str">
        <f>IF(N72=0," ",VLOOKUP(N72,PROTOKOL!$A:$F,6))</f>
        <v xml:space="preserve"> </v>
      </c>
      <c r="M72" s="66"/>
      <c r="N72" s="66"/>
      <c r="O72" s="62"/>
      <c r="P72" s="63" t="str">
        <f>IF(N72=0," ",(VLOOKUP(N72,PROTOKOL!$A$1:$E$28,2))*O72)</f>
        <v xml:space="preserve"> </v>
      </c>
      <c r="Q72" s="64" t="str">
        <f t="shared" ref="Q72:Q101" si="573">IF(M72=0," ",M72-P72)</f>
        <v xml:space="preserve"> </v>
      </c>
      <c r="R72" s="65" t="str">
        <f>IF(N72=0," ",VLOOKUP(N72,PROTOKOL!$A:$E,5,))</f>
        <v xml:space="preserve"> </v>
      </c>
      <c r="S72" s="82" t="str">
        <f t="shared" si="65"/>
        <v xml:space="preserve"> </v>
      </c>
      <c r="T72" s="65">
        <f t="shared" si="66"/>
        <v>0</v>
      </c>
      <c r="U72" s="82" t="str">
        <f t="shared" si="67"/>
        <v xml:space="preserve"> </v>
      </c>
      <c r="V72" s="185" t="str">
        <f>IF(F71+F72+F73=7.5,"ü","û")</f>
        <v>û</v>
      </c>
      <c r="W72" s="207">
        <v>17</v>
      </c>
      <c r="X72" s="226"/>
      <c r="Y72" s="61" t="str">
        <f>IF(AA72=0," ",VLOOKUP(AA72,PROTOKOL!$A:$F,6))</f>
        <v xml:space="preserve"> </v>
      </c>
      <c r="Z72" s="62"/>
      <c r="AA72" s="62"/>
      <c r="AB72" s="62"/>
      <c r="AC72" s="63" t="str">
        <f>IF(AA72=0," ",(VLOOKUP(AA72,PROTOKOL!$A$1:$E$28,2))*AB72)</f>
        <v xml:space="preserve"> </v>
      </c>
      <c r="AD72" s="64" t="str">
        <f t="shared" ref="AD72:AD100" si="574">IF(Z72=0," ",Z72-AC72)</f>
        <v xml:space="preserve"> </v>
      </c>
      <c r="AE72" s="65" t="str">
        <f>IF(AA72=0," ",VLOOKUP(AA72,PROTOKOL!$A:$E,5,))</f>
        <v xml:space="preserve"> </v>
      </c>
      <c r="AF72" s="65"/>
      <c r="AG72" s="82" t="str">
        <f t="shared" si="68"/>
        <v xml:space="preserve"> </v>
      </c>
      <c r="AH72" s="61" t="str">
        <f>IF(AJ72=0," ",VLOOKUP(AJ72,PROTOKOL!$A:$F,6))</f>
        <v xml:space="preserve"> </v>
      </c>
      <c r="AI72" s="66"/>
      <c r="AJ72" s="66"/>
      <c r="AK72" s="62"/>
      <c r="AL72" s="63" t="str">
        <f>IF(AJ72=0," ",(VLOOKUP(AJ72,PROTOKOL!$A$1:$E$28,2))*AK72)</f>
        <v xml:space="preserve"> </v>
      </c>
      <c r="AM72" s="64" t="str">
        <f t="shared" ref="AM72:AM100" si="575">IF(AI72=0," ",AI72-AL72)</f>
        <v xml:space="preserve"> </v>
      </c>
      <c r="AN72" s="65" t="str">
        <f>IF(AJ72=0," ",VLOOKUP(AJ72,PROTOKOL!$A:$E,5,))</f>
        <v xml:space="preserve"> </v>
      </c>
      <c r="AO72" s="82" t="str">
        <f t="shared" si="69"/>
        <v xml:space="preserve"> </v>
      </c>
      <c r="AP72" s="65">
        <f t="shared" si="70"/>
        <v>0</v>
      </c>
      <c r="AQ72" s="82" t="str">
        <f t="shared" si="71"/>
        <v xml:space="preserve"> </v>
      </c>
      <c r="AR72" s="185" t="str">
        <f>IF(AB71+AB72+AB73=7.5,"ü","û")</f>
        <v>û</v>
      </c>
      <c r="AS72" s="207">
        <v>17</v>
      </c>
      <c r="AT72" s="226"/>
      <c r="AU72" s="61" t="str">
        <f>IF(AW72=0," ",VLOOKUP(AW72,PROTOKOL!$A:$F,6))</f>
        <v xml:space="preserve"> </v>
      </c>
      <c r="AV72" s="62"/>
      <c r="AW72" s="62"/>
      <c r="AX72" s="62"/>
      <c r="AY72" s="63" t="str">
        <f>IF(AW72=0," ",(VLOOKUP(AW72,PROTOKOL!$A$1:$E$28,2))*AX72)</f>
        <v xml:space="preserve"> </v>
      </c>
      <c r="AZ72" s="64" t="str">
        <f t="shared" ref="AZ72:AZ100" si="576">IF(AV72=0," ",AV72-AY72)</f>
        <v xml:space="preserve"> </v>
      </c>
      <c r="BA72" s="65" t="str">
        <f>IF(AW72=0," ",VLOOKUP(AW72,PROTOKOL!$A:$E,5,))</f>
        <v xml:space="preserve"> </v>
      </c>
      <c r="BB72" s="65"/>
      <c r="BC72" s="82" t="str">
        <f t="shared" si="72"/>
        <v xml:space="preserve"> </v>
      </c>
      <c r="BD72" s="61" t="str">
        <f>IF(BF72=0," ",VLOOKUP(BF72,PROTOKOL!$A:$F,6))</f>
        <v xml:space="preserve"> </v>
      </c>
      <c r="BE72" s="66"/>
      <c r="BF72" s="66"/>
      <c r="BG72" s="62"/>
      <c r="BH72" s="63" t="str">
        <f>IF(BF72=0," ",(VLOOKUP(BF72,PROTOKOL!$A$1:$E$28,2))*BG72)</f>
        <v xml:space="preserve"> </v>
      </c>
      <c r="BI72" s="64" t="str">
        <f t="shared" ref="BI72:BI100" si="577">IF(BE72=0," ",BE72-BH72)</f>
        <v xml:space="preserve"> </v>
      </c>
      <c r="BJ72" s="65" t="str">
        <f>IF(BF72=0," ",VLOOKUP(BF72,PROTOKOL!$A:$E,5,))</f>
        <v xml:space="preserve"> </v>
      </c>
      <c r="BK72" s="82" t="str">
        <f t="shared" si="73"/>
        <v xml:space="preserve"> </v>
      </c>
      <c r="BL72" s="65">
        <f t="shared" si="74"/>
        <v>0</v>
      </c>
      <c r="BM72" s="82" t="str">
        <f t="shared" si="75"/>
        <v xml:space="preserve"> </v>
      </c>
      <c r="BN72" s="185" t="str">
        <f t="shared" ref="BN72" si="578">IF(AX71+AX72+AX73=7.5,"ü","û")</f>
        <v>û</v>
      </c>
      <c r="BO72" s="207">
        <v>17</v>
      </c>
      <c r="BP72" s="226"/>
      <c r="BQ72" s="61" t="str">
        <f>IF(BS72=0," ",VLOOKUP(BS72,PROTOKOL!$A:$F,6))</f>
        <v xml:space="preserve"> </v>
      </c>
      <c r="BR72" s="62"/>
      <c r="BS72" s="62"/>
      <c r="BT72" s="62"/>
      <c r="BU72" s="63" t="str">
        <f>IF(BS72=0," ",(VLOOKUP(BS72,PROTOKOL!$A$1:$E$28,2))*BT72)</f>
        <v xml:space="preserve"> </v>
      </c>
      <c r="BV72" s="64" t="str">
        <f t="shared" ref="BV72:BV100" si="579">IF(BR72=0," ",BR72-BU72)</f>
        <v xml:space="preserve"> </v>
      </c>
      <c r="BW72" s="65" t="str">
        <f>IF(BS72=0," ",VLOOKUP(BS72,PROTOKOL!$A:$E,5,))</f>
        <v xml:space="preserve"> </v>
      </c>
      <c r="BX72" s="65"/>
      <c r="BY72" s="82" t="str">
        <f t="shared" si="77"/>
        <v xml:space="preserve"> </v>
      </c>
      <c r="BZ72" s="61" t="str">
        <f>IF(CB72=0," ",VLOOKUP(CB72,PROTOKOL!$A:$F,6))</f>
        <v xml:space="preserve"> </v>
      </c>
      <c r="CA72" s="66"/>
      <c r="CB72" s="66"/>
      <c r="CC72" s="62"/>
      <c r="CD72" s="63" t="str">
        <f>IF(CB72=0," ",(VLOOKUP(CB72,PROTOKOL!$A$1:$E$28,2))*CC72)</f>
        <v xml:space="preserve"> </v>
      </c>
      <c r="CE72" s="64" t="str">
        <f t="shared" ref="CE72:CE100" si="580">IF(CA72=0," ",CA72-CD72)</f>
        <v xml:space="preserve"> </v>
      </c>
      <c r="CF72" s="65" t="str">
        <f>IF(CB72=0," ",VLOOKUP(CB72,PROTOKOL!$A:$E,5,))</f>
        <v xml:space="preserve"> </v>
      </c>
      <c r="CG72" s="82" t="str">
        <f t="shared" si="78"/>
        <v xml:space="preserve"> </v>
      </c>
      <c r="CH72" s="65">
        <f t="shared" si="79"/>
        <v>0</v>
      </c>
      <c r="CI72" s="82" t="str">
        <f t="shared" si="80"/>
        <v xml:space="preserve"> </v>
      </c>
      <c r="CJ72" s="185" t="str">
        <f t="shared" ref="CJ72" si="581">IF(BT71+BT72+BT73=7.5,"ü","û")</f>
        <v>û</v>
      </c>
      <c r="CK72" s="207">
        <v>17</v>
      </c>
      <c r="CL72" s="226"/>
      <c r="CM72" s="61" t="str">
        <f>IF(CO72=0," ",VLOOKUP(CO72,PROTOKOL!$A:$F,6))</f>
        <v xml:space="preserve"> </v>
      </c>
      <c r="CN72" s="62"/>
      <c r="CO72" s="62"/>
      <c r="CP72" s="62"/>
      <c r="CQ72" s="63" t="str">
        <f>IF(CO72=0," ",(VLOOKUP(CO72,PROTOKOL!$A$1:$E$28,2))*CP72)</f>
        <v xml:space="preserve"> </v>
      </c>
      <c r="CR72" s="64" t="str">
        <f t="shared" ref="CR72:CR100" si="582">IF(CN72=0," ",CN72-CQ72)</f>
        <v xml:space="preserve"> </v>
      </c>
      <c r="CS72" s="65" t="str">
        <f>IF(CO72=0," ",VLOOKUP(CO72,PROTOKOL!$A:$E,5,))</f>
        <v xml:space="preserve"> </v>
      </c>
      <c r="CT72" s="65"/>
      <c r="CU72" s="82" t="str">
        <f t="shared" si="82"/>
        <v xml:space="preserve"> </v>
      </c>
      <c r="CV72" s="61" t="str">
        <f>IF(CX72=0," ",VLOOKUP(CX72,PROTOKOL!$A:$F,6))</f>
        <v xml:space="preserve"> </v>
      </c>
      <c r="CW72" s="66"/>
      <c r="CX72" s="66"/>
      <c r="CY72" s="62"/>
      <c r="CZ72" s="63" t="str">
        <f>IF(CX72=0," ",(VLOOKUP(CX72,PROTOKOL!$A$1:$E$28,2))*CY72)</f>
        <v xml:space="preserve"> </v>
      </c>
      <c r="DA72" s="64" t="str">
        <f t="shared" ref="DA72:DA100" si="583">IF(CW72=0," ",CW72-CZ72)</f>
        <v xml:space="preserve"> </v>
      </c>
      <c r="DB72" s="65" t="str">
        <f>IF(CX72=0," ",VLOOKUP(CX72,PROTOKOL!$A:$E,5,))</f>
        <v xml:space="preserve"> </v>
      </c>
      <c r="DC72" s="82" t="str">
        <f t="shared" si="83"/>
        <v xml:space="preserve"> </v>
      </c>
      <c r="DD72" s="65">
        <f t="shared" si="84"/>
        <v>0</v>
      </c>
      <c r="DE72" s="82" t="str">
        <f t="shared" si="85"/>
        <v xml:space="preserve"> </v>
      </c>
      <c r="DF72" s="185" t="str">
        <f t="shared" ref="DF72" si="584">IF(CP71+CP72+CP73=7.5,"ü","û")</f>
        <v>û</v>
      </c>
      <c r="DG72" s="207">
        <v>17</v>
      </c>
      <c r="DH72" s="226"/>
      <c r="DI72" s="61" t="str">
        <f>IF(DK72=0," ",VLOOKUP(DK72,PROTOKOL!$A:$F,6))</f>
        <v xml:space="preserve"> </v>
      </c>
      <c r="DJ72" s="62"/>
      <c r="DK72" s="62"/>
      <c r="DL72" s="62"/>
      <c r="DM72" s="63" t="str">
        <f>IF(DK72=0," ",(VLOOKUP(DK72,PROTOKOL!$A$1:$E$28,2))*DL72)</f>
        <v xml:space="preserve"> </v>
      </c>
      <c r="DN72" s="64" t="str">
        <f t="shared" ref="DN72:DN100" si="585">IF(DJ72=0," ",DJ72-DM72)</f>
        <v xml:space="preserve"> </v>
      </c>
      <c r="DO72" s="65" t="str">
        <f>IF(DK72=0," ",VLOOKUP(DK72,PROTOKOL!$A:$E,5,))</f>
        <v xml:space="preserve"> </v>
      </c>
      <c r="DP72" s="65"/>
      <c r="DQ72" s="82" t="str">
        <f t="shared" si="87"/>
        <v xml:space="preserve"> </v>
      </c>
      <c r="DR72" s="61" t="str">
        <f>IF(DT72=0," ",VLOOKUP(DT72,PROTOKOL!$A:$F,6))</f>
        <v xml:space="preserve"> </v>
      </c>
      <c r="DS72" s="66"/>
      <c r="DT72" s="66"/>
      <c r="DU72" s="62"/>
      <c r="DV72" s="63" t="str">
        <f>IF(DT72=0," ",(VLOOKUP(DT72,PROTOKOL!$A$1:$E$28,2))*DU72)</f>
        <v xml:space="preserve"> </v>
      </c>
      <c r="DW72" s="64" t="str">
        <f t="shared" ref="DW72:DW100" si="586">IF(DS72=0," ",DS72-DV72)</f>
        <v xml:space="preserve"> </v>
      </c>
      <c r="DX72" s="65" t="str">
        <f>IF(DT72=0," ",VLOOKUP(DT72,PROTOKOL!$A:$E,5,))</f>
        <v xml:space="preserve"> </v>
      </c>
      <c r="DY72" s="82" t="str">
        <f t="shared" si="88"/>
        <v xml:space="preserve"> </v>
      </c>
      <c r="DZ72" s="65">
        <f t="shared" si="89"/>
        <v>0</v>
      </c>
      <c r="EA72" s="82" t="str">
        <f t="shared" si="90"/>
        <v xml:space="preserve"> </v>
      </c>
      <c r="EB72" s="185" t="str">
        <f t="shared" ref="EB72" si="587">IF(DL71+DL72+DL73=7.5,"ü","û")</f>
        <v>û</v>
      </c>
      <c r="EC72" s="207">
        <v>17</v>
      </c>
      <c r="ED72" s="226"/>
      <c r="EE72" s="61" t="str">
        <f>IF(EG72=0," ",VLOOKUP(EG72,PROTOKOL!$A:$F,6))</f>
        <v xml:space="preserve"> </v>
      </c>
      <c r="EF72" s="62"/>
      <c r="EG72" s="62"/>
      <c r="EH72" s="62"/>
      <c r="EI72" s="63" t="str">
        <f>IF(EG72=0," ",(VLOOKUP(EG72,PROTOKOL!$A$1:$E$28,2))*EH72)</f>
        <v xml:space="preserve"> </v>
      </c>
      <c r="EJ72" s="64" t="str">
        <f t="shared" ref="EJ72:EJ100" si="588">IF(EF72=0," ",EF72-EI72)</f>
        <v xml:space="preserve"> </v>
      </c>
      <c r="EK72" s="65" t="str">
        <f>IF(EG72=0," ",VLOOKUP(EG72,PROTOKOL!$A:$E,5,))</f>
        <v xml:space="preserve"> </v>
      </c>
      <c r="EL72" s="65"/>
      <c r="EM72" s="82" t="str">
        <f t="shared" si="92"/>
        <v xml:space="preserve"> </v>
      </c>
      <c r="EN72" s="61" t="str">
        <f>IF(EP72=0," ",VLOOKUP(EP72,PROTOKOL!$A:$F,6))</f>
        <v xml:space="preserve"> </v>
      </c>
      <c r="EO72" s="66"/>
      <c r="EP72" s="66"/>
      <c r="EQ72" s="62"/>
      <c r="ER72" s="63" t="str">
        <f>IF(EP72=0," ",(VLOOKUP(EP72,PROTOKOL!$A$1:$E$28,2))*EQ72)</f>
        <v xml:space="preserve"> </v>
      </c>
      <c r="ES72" s="64" t="str">
        <f t="shared" ref="ES72:ES100" si="589">IF(EO72=0," ",EO72-ER72)</f>
        <v xml:space="preserve"> </v>
      </c>
      <c r="ET72" s="65" t="str">
        <f>IF(EP72=0," ",VLOOKUP(EP72,PROTOKOL!$A:$E,5,))</f>
        <v xml:space="preserve"> </v>
      </c>
      <c r="EU72" s="82" t="str">
        <f t="shared" si="93"/>
        <v xml:space="preserve"> </v>
      </c>
      <c r="EV72" s="65">
        <f t="shared" si="94"/>
        <v>0</v>
      </c>
      <c r="EW72" s="82" t="str">
        <f t="shared" si="95"/>
        <v xml:space="preserve"> </v>
      </c>
      <c r="EX72" s="185" t="str">
        <f t="shared" ref="EX72" si="590">IF(EH71+EH72+EH73=7.5,"ü","û")</f>
        <v>û</v>
      </c>
      <c r="EY72" s="207">
        <v>17</v>
      </c>
      <c r="EZ72" s="226"/>
      <c r="FA72" s="61" t="str">
        <f>IF(FC72=0," ",VLOOKUP(FC72,PROTOKOL!$A:$F,6))</f>
        <v xml:space="preserve"> </v>
      </c>
      <c r="FB72" s="62"/>
      <c r="FC72" s="62"/>
      <c r="FD72" s="62"/>
      <c r="FE72" s="63" t="str">
        <f>IF(FC72=0," ",(VLOOKUP(FC72,PROTOKOL!$A$1:$E$28,2))*FD72)</f>
        <v xml:space="preserve"> </v>
      </c>
      <c r="FF72" s="64" t="str">
        <f t="shared" ref="FF72:FF100" si="591">IF(FB72=0," ",FB72-FE72)</f>
        <v xml:space="preserve"> </v>
      </c>
      <c r="FG72" s="65" t="str">
        <f>IF(FC72=0," ",VLOOKUP(FC72,PROTOKOL!$A:$E,5,))</f>
        <v xml:space="preserve"> </v>
      </c>
      <c r="FH72" s="65"/>
      <c r="FI72" s="82" t="str">
        <f t="shared" si="97"/>
        <v xml:space="preserve"> </v>
      </c>
      <c r="FJ72" s="61" t="str">
        <f>IF(FL72=0," ",VLOOKUP(FL72,PROTOKOL!$A:$F,6))</f>
        <v xml:space="preserve"> </v>
      </c>
      <c r="FK72" s="66"/>
      <c r="FL72" s="66"/>
      <c r="FM72" s="62"/>
      <c r="FN72" s="63" t="str">
        <f>IF(FL72=0," ",(VLOOKUP(FL72,PROTOKOL!$A$1:$E$28,2))*FM72)</f>
        <v xml:space="preserve"> </v>
      </c>
      <c r="FO72" s="64" t="str">
        <f t="shared" ref="FO72:FO100" si="592">IF(FK72=0," ",FK72-FN72)</f>
        <v xml:space="preserve"> </v>
      </c>
      <c r="FP72" s="65" t="str">
        <f>IF(FL72=0," ",VLOOKUP(FL72,PROTOKOL!$A:$E,5,))</f>
        <v xml:space="preserve"> </v>
      </c>
      <c r="FQ72" s="82" t="str">
        <f t="shared" si="98"/>
        <v xml:space="preserve"> </v>
      </c>
      <c r="FR72" s="65">
        <f t="shared" si="99"/>
        <v>0</v>
      </c>
      <c r="FS72" s="82" t="str">
        <f t="shared" si="100"/>
        <v xml:space="preserve"> </v>
      </c>
      <c r="FT72" s="185" t="str">
        <f t="shared" ref="FT72" si="593">IF(FD71+FD72+FD73=7.5,"ü","û")</f>
        <v>û</v>
      </c>
      <c r="FU72" s="207">
        <v>17</v>
      </c>
      <c r="FV72" s="226"/>
      <c r="FW72" s="61" t="str">
        <f>IF(FY72=0," ",VLOOKUP(FY72,PROTOKOL!$A:$F,6))</f>
        <v xml:space="preserve"> </v>
      </c>
      <c r="FX72" s="62"/>
      <c r="FY72" s="62"/>
      <c r="FZ72" s="62"/>
      <c r="GA72" s="63" t="str">
        <f>IF(FY72=0," ",(VLOOKUP(FY72,PROTOKOL!$A$1:$E$28,2))*FZ72)</f>
        <v xml:space="preserve"> </v>
      </c>
      <c r="GB72" s="64" t="str">
        <f t="shared" ref="GB72:GB100" si="594">IF(FX72=0," ",FX72-GA72)</f>
        <v xml:space="preserve"> </v>
      </c>
      <c r="GC72" s="65" t="str">
        <f>IF(FY72=0," ",VLOOKUP(FY72,PROTOKOL!$A:$E,5,))</f>
        <v xml:space="preserve"> </v>
      </c>
      <c r="GD72" s="65"/>
      <c r="GE72" s="82" t="str">
        <f t="shared" si="102"/>
        <v xml:space="preserve"> </v>
      </c>
      <c r="GF72" s="61" t="str">
        <f>IF(GH72=0," ",VLOOKUP(GH72,PROTOKOL!$A:$F,6))</f>
        <v xml:space="preserve"> </v>
      </c>
      <c r="GG72" s="66"/>
      <c r="GH72" s="66"/>
      <c r="GI72" s="62"/>
      <c r="GJ72" s="63" t="str">
        <f>IF(GH72=0," ",(VLOOKUP(GH72,PROTOKOL!$A$1:$E$28,2))*GI72)</f>
        <v xml:space="preserve"> </v>
      </c>
      <c r="GK72" s="64" t="str">
        <f t="shared" ref="GK72:GK100" si="595">IF(GG72=0," ",GG72-GJ72)</f>
        <v xml:space="preserve"> </v>
      </c>
      <c r="GL72" s="65" t="str">
        <f>IF(GH72=0," ",VLOOKUP(GH72,PROTOKOL!$A:$E,5,))</f>
        <v xml:space="preserve"> </v>
      </c>
      <c r="GM72" s="82" t="str">
        <f t="shared" si="103"/>
        <v xml:space="preserve"> </v>
      </c>
      <c r="GN72" s="65">
        <f t="shared" si="104"/>
        <v>0</v>
      </c>
      <c r="GO72" s="82" t="str">
        <f t="shared" si="105"/>
        <v xml:space="preserve"> </v>
      </c>
      <c r="GP72" s="185" t="str">
        <f t="shared" ref="GP72" si="596">IF(FZ71+FZ72+FZ73=7.5,"ü","û")</f>
        <v>û</v>
      </c>
      <c r="GQ72" s="207">
        <v>17</v>
      </c>
      <c r="GR72" s="226"/>
      <c r="GS72" s="61" t="str">
        <f>IF(GU72=0," ",VLOOKUP(GU72,PROTOKOL!$A:$F,6))</f>
        <v xml:space="preserve"> </v>
      </c>
      <c r="GT72" s="62"/>
      <c r="GU72" s="62"/>
      <c r="GV72" s="62"/>
      <c r="GW72" s="63" t="str">
        <f>IF(GU72=0," ",(VLOOKUP(GU72,PROTOKOL!$A$1:$E$28,2))*GV72)</f>
        <v xml:space="preserve"> </v>
      </c>
      <c r="GX72" s="64" t="str">
        <f t="shared" ref="GX72:GX100" si="597">IF(GT72=0," ",GT72-GW72)</f>
        <v xml:space="preserve"> </v>
      </c>
      <c r="GY72" s="65" t="str">
        <f>IF(GU72=0," ",VLOOKUP(GU72,PROTOKOL!$A:$E,5,))</f>
        <v xml:space="preserve"> </v>
      </c>
      <c r="GZ72" s="65"/>
      <c r="HA72" s="82" t="str">
        <f t="shared" si="107"/>
        <v xml:space="preserve"> </v>
      </c>
      <c r="HB72" s="61" t="str">
        <f>IF(HD72=0," ",VLOOKUP(HD72,PROTOKOL!$A:$F,6))</f>
        <v xml:space="preserve"> </v>
      </c>
      <c r="HC72" s="66"/>
      <c r="HD72" s="66"/>
      <c r="HE72" s="62"/>
      <c r="HF72" s="63" t="str">
        <f>IF(HD72=0," ",(VLOOKUP(HD72,PROTOKOL!$A$1:$E$28,2))*HE72)</f>
        <v xml:space="preserve"> </v>
      </c>
      <c r="HG72" s="64" t="str">
        <f t="shared" ref="HG72:HG100" si="598">IF(HC72=0," ",HC72-HF72)</f>
        <v xml:space="preserve"> </v>
      </c>
      <c r="HH72" s="65" t="str">
        <f>IF(HD72=0," ",VLOOKUP(HD72,PROTOKOL!$A:$E,5,))</f>
        <v xml:space="preserve"> </v>
      </c>
      <c r="HI72" s="82" t="str">
        <f t="shared" si="108"/>
        <v xml:space="preserve"> </v>
      </c>
      <c r="HJ72" s="65">
        <f t="shared" si="109"/>
        <v>0</v>
      </c>
      <c r="HK72" s="82" t="str">
        <f t="shared" si="110"/>
        <v xml:space="preserve"> </v>
      </c>
      <c r="HL72" s="185" t="str">
        <f t="shared" ref="HL72" si="599">IF(GV71+GV72+GV73=7.5,"ü","û")</f>
        <v>û</v>
      </c>
      <c r="HM72" s="207">
        <v>17</v>
      </c>
      <c r="HN72" s="226"/>
      <c r="HO72" s="61" t="str">
        <f>IF(HQ72=0," ",VLOOKUP(HQ72,PROTOKOL!$A:$F,6))</f>
        <v xml:space="preserve"> </v>
      </c>
      <c r="HP72" s="62"/>
      <c r="HQ72" s="62"/>
      <c r="HR72" s="62"/>
      <c r="HS72" s="63" t="str">
        <f>IF(HQ72=0," ",(VLOOKUP(HQ72,PROTOKOL!$A$1:$E$28,2))*HR72)</f>
        <v xml:space="preserve"> </v>
      </c>
      <c r="HT72" s="64" t="str">
        <f t="shared" ref="HT72:HT100" si="600">IF(HP72=0," ",HP72-HS72)</f>
        <v xml:space="preserve"> </v>
      </c>
      <c r="HU72" s="65" t="str">
        <f>IF(HQ72=0," ",VLOOKUP(HQ72,PROTOKOL!$A:$E,5,))</f>
        <v xml:space="preserve"> </v>
      </c>
      <c r="HV72" s="65"/>
      <c r="HW72" s="82" t="str">
        <f t="shared" si="112"/>
        <v xml:space="preserve"> </v>
      </c>
      <c r="HX72" s="61" t="str">
        <f>IF(HZ72=0," ",VLOOKUP(HZ72,PROTOKOL!$A:$F,6))</f>
        <v xml:space="preserve"> </v>
      </c>
      <c r="HY72" s="66"/>
      <c r="HZ72" s="66"/>
      <c r="IA72" s="62"/>
      <c r="IB72" s="63" t="str">
        <f>IF(HZ72=0," ",(VLOOKUP(HZ72,PROTOKOL!$A$1:$E$28,2))*IA72)</f>
        <v xml:space="preserve"> </v>
      </c>
      <c r="IC72" s="64" t="str">
        <f t="shared" ref="IC72:IC100" si="601">IF(HY72=0," ",HY72-IB72)</f>
        <v xml:space="preserve"> </v>
      </c>
      <c r="ID72" s="65" t="str">
        <f>IF(HZ72=0," ",VLOOKUP(HZ72,PROTOKOL!$A:$E,5,))</f>
        <v xml:space="preserve"> </v>
      </c>
      <c r="IE72" s="82" t="str">
        <f t="shared" si="113"/>
        <v xml:space="preserve"> </v>
      </c>
      <c r="IF72" s="65">
        <f t="shared" si="114"/>
        <v>0</v>
      </c>
      <c r="IG72" s="82" t="str">
        <f t="shared" si="115"/>
        <v xml:space="preserve"> </v>
      </c>
      <c r="IH72" s="185" t="str">
        <f t="shared" ref="IH72" si="602">IF(HR71+HR72+HR73=7.5,"ü","û")</f>
        <v>û</v>
      </c>
      <c r="II72" s="207">
        <v>17</v>
      </c>
      <c r="IJ72" s="226"/>
      <c r="IK72" s="61" t="str">
        <f>IF(IM72=0," ",VLOOKUP(IM72,PROTOKOL!$A:$F,6))</f>
        <v xml:space="preserve"> </v>
      </c>
      <c r="IL72" s="62"/>
      <c r="IM72" s="62"/>
      <c r="IN72" s="62"/>
      <c r="IO72" s="63" t="str">
        <f>IF(IM72=0," ",(VLOOKUP(IM72,PROTOKOL!$A$1:$E$28,2))*IN72)</f>
        <v xml:space="preserve"> </v>
      </c>
      <c r="IP72" s="64" t="str">
        <f t="shared" ref="IP72:IP100" si="603">IF(IL72=0," ",IL72-IO72)</f>
        <v xml:space="preserve"> </v>
      </c>
      <c r="IQ72" s="65" t="str">
        <f>IF(IM72=0," ",VLOOKUP(IM72,PROTOKOL!$A:$E,5,))</f>
        <v xml:space="preserve"> </v>
      </c>
      <c r="IR72" s="65"/>
      <c r="IS72" s="82" t="str">
        <f t="shared" si="117"/>
        <v xml:space="preserve"> </v>
      </c>
      <c r="IT72" s="61" t="str">
        <f>IF(IV72=0," ",VLOOKUP(IV72,PROTOKOL!$A:$F,6))</f>
        <v xml:space="preserve"> </v>
      </c>
      <c r="IU72" s="66"/>
      <c r="IV72" s="66"/>
      <c r="IW72" s="62"/>
      <c r="IX72" s="63" t="str">
        <f>IF(IV72=0," ",(VLOOKUP(IV72,PROTOKOL!$A$1:$E$28,2))*IW72)</f>
        <v xml:space="preserve"> </v>
      </c>
      <c r="IY72" s="64" t="str">
        <f t="shared" ref="IY72:IY100" si="604">IF(IU72=0," ",IU72-IX72)</f>
        <v xml:space="preserve"> </v>
      </c>
      <c r="IZ72" s="65" t="str">
        <f>IF(IV72=0," ",VLOOKUP(IV72,PROTOKOL!$A:$E,5,))</f>
        <v xml:space="preserve"> </v>
      </c>
      <c r="JA72" s="82" t="str">
        <f t="shared" si="118"/>
        <v xml:space="preserve"> </v>
      </c>
      <c r="JB72" s="65">
        <f t="shared" si="119"/>
        <v>0</v>
      </c>
      <c r="JC72" s="82" t="str">
        <f t="shared" si="120"/>
        <v xml:space="preserve"> </v>
      </c>
      <c r="JD72" s="185" t="str">
        <f t="shared" ref="JD72" si="605">IF(IN71+IN72+IN73=7.5,"ü","û")</f>
        <v>û</v>
      </c>
      <c r="JE72" s="207">
        <v>17</v>
      </c>
      <c r="JF72" s="226"/>
      <c r="JG72" s="61" t="str">
        <f>IF(JI72=0," ",VLOOKUP(JI72,PROTOKOL!$A:$F,6))</f>
        <v xml:space="preserve"> </v>
      </c>
      <c r="JH72" s="62"/>
      <c r="JI72" s="62"/>
      <c r="JJ72" s="62"/>
      <c r="JK72" s="63" t="str">
        <f>IF(JI72=0," ",(VLOOKUP(JI72,PROTOKOL!$A$1:$E$28,2))*JJ72)</f>
        <v xml:space="preserve"> </v>
      </c>
      <c r="JL72" s="64" t="str">
        <f t="shared" ref="JL72:JL100" si="606">IF(JH72=0," ",JH72-JK72)</f>
        <v xml:space="preserve"> </v>
      </c>
      <c r="JM72" s="65" t="str">
        <f>IF(JI72=0," ",VLOOKUP(JI72,PROTOKOL!$A:$E,5,))</f>
        <v xml:space="preserve"> </v>
      </c>
      <c r="JN72" s="65"/>
      <c r="JO72" s="82" t="str">
        <f t="shared" si="122"/>
        <v xml:space="preserve"> </v>
      </c>
      <c r="JP72" s="61" t="str">
        <f>IF(JR72=0," ",VLOOKUP(JR72,PROTOKOL!$A:$F,6))</f>
        <v xml:space="preserve"> </v>
      </c>
      <c r="JQ72" s="66"/>
      <c r="JR72" s="66"/>
      <c r="JS72" s="62"/>
      <c r="JT72" s="63" t="str">
        <f>IF(JR72=0," ",(VLOOKUP(JR72,PROTOKOL!$A$1:$E$28,2))*JS72)</f>
        <v xml:space="preserve"> </v>
      </c>
      <c r="JU72" s="64" t="str">
        <f t="shared" ref="JU72:JU100" si="607">IF(JQ72=0," ",JQ72-JT72)</f>
        <v xml:space="preserve"> </v>
      </c>
      <c r="JV72" s="65" t="str">
        <f>IF(JR72=0," ",VLOOKUP(JR72,PROTOKOL!$A:$E,5,))</f>
        <v xml:space="preserve"> </v>
      </c>
      <c r="JW72" s="82" t="str">
        <f t="shared" si="123"/>
        <v xml:space="preserve"> </v>
      </c>
      <c r="JX72" s="65">
        <f t="shared" si="124"/>
        <v>0</v>
      </c>
      <c r="JY72" s="82" t="str">
        <f t="shared" si="125"/>
        <v xml:space="preserve"> </v>
      </c>
      <c r="JZ72" s="185" t="str">
        <f t="shared" ref="JZ72" si="608">IF(JJ71+JJ72+JJ73=7.5,"ü","û")</f>
        <v>û</v>
      </c>
      <c r="KA72" s="207">
        <v>17</v>
      </c>
      <c r="KB72" s="226"/>
      <c r="KC72" s="61" t="str">
        <f>IF(KE72=0," ",VLOOKUP(KE72,PROTOKOL!$A:$F,6))</f>
        <v xml:space="preserve"> </v>
      </c>
      <c r="KD72" s="62"/>
      <c r="KE72" s="62"/>
      <c r="KF72" s="62"/>
      <c r="KG72" s="63" t="str">
        <f>IF(KE72=0," ",(VLOOKUP(KE72,PROTOKOL!$A$1:$E$28,2))*KF72)</f>
        <v xml:space="preserve"> </v>
      </c>
      <c r="KH72" s="64" t="str">
        <f t="shared" ref="KH72:KH100" si="609">IF(KD72=0," ",KD72-KG72)</f>
        <v xml:space="preserve"> </v>
      </c>
      <c r="KI72" s="65" t="str">
        <f>IF(KE72=0," ",VLOOKUP(KE72,PROTOKOL!$A:$E,5,))</f>
        <v xml:space="preserve"> </v>
      </c>
      <c r="KJ72" s="65"/>
      <c r="KK72" s="82" t="str">
        <f t="shared" si="127"/>
        <v xml:space="preserve"> </v>
      </c>
      <c r="KL72" s="61" t="str">
        <f>IF(KN72=0," ",VLOOKUP(KN72,PROTOKOL!$A:$F,6))</f>
        <v xml:space="preserve"> </v>
      </c>
      <c r="KM72" s="66"/>
      <c r="KN72" s="66"/>
      <c r="KO72" s="62"/>
      <c r="KP72" s="63" t="str">
        <f>IF(KN72=0," ",(VLOOKUP(KN72,PROTOKOL!$A$1:$E$28,2))*KO72)</f>
        <v xml:space="preserve"> </v>
      </c>
      <c r="KQ72" s="64" t="str">
        <f t="shared" ref="KQ72:KQ100" si="610">IF(KM72=0," ",KM72-KP72)</f>
        <v xml:space="preserve"> </v>
      </c>
      <c r="KR72" s="65" t="str">
        <f>IF(KN72=0," ",VLOOKUP(KN72,PROTOKOL!$A:$E,5,))</f>
        <v xml:space="preserve"> </v>
      </c>
      <c r="KS72" s="82" t="str">
        <f t="shared" si="128"/>
        <v xml:space="preserve"> </v>
      </c>
      <c r="KT72" s="65">
        <f t="shared" si="129"/>
        <v>0</v>
      </c>
      <c r="KU72" s="82" t="str">
        <f t="shared" si="130"/>
        <v xml:space="preserve"> </v>
      </c>
      <c r="KV72" s="185" t="str">
        <f t="shared" ref="KV72" si="611">IF(KF71+KF72+KF73=7.5,"ü","û")</f>
        <v>û</v>
      </c>
      <c r="KW72" s="207">
        <v>17</v>
      </c>
      <c r="KX72" s="226"/>
      <c r="KY72" s="61" t="str">
        <f>IF(LA72=0," ",VLOOKUP(LA72,PROTOKOL!$A:$F,6))</f>
        <v xml:space="preserve"> </v>
      </c>
      <c r="KZ72" s="62"/>
      <c r="LA72" s="62"/>
      <c r="LB72" s="62"/>
      <c r="LC72" s="63" t="str">
        <f>IF(LA72=0," ",(VLOOKUP(LA72,PROTOKOL!$A$1:$E$28,2))*LB72)</f>
        <v xml:space="preserve"> </v>
      </c>
      <c r="LD72" s="64" t="str">
        <f t="shared" ref="LD72:LD100" si="612">IF(KZ72=0," ",KZ72-LC72)</f>
        <v xml:space="preserve"> </v>
      </c>
      <c r="LE72" s="65" t="str">
        <f>IF(LA72=0," ",VLOOKUP(LA72,PROTOKOL!$A:$E,5,))</f>
        <v xml:space="preserve"> </v>
      </c>
      <c r="LF72" s="65"/>
      <c r="LG72" s="82" t="str">
        <f t="shared" si="132"/>
        <v xml:space="preserve"> </v>
      </c>
      <c r="LH72" s="61" t="str">
        <f>IF(LJ72=0," ",VLOOKUP(LJ72,PROTOKOL!$A:$F,6))</f>
        <v xml:space="preserve"> </v>
      </c>
      <c r="LI72" s="66"/>
      <c r="LJ72" s="66"/>
      <c r="LK72" s="62"/>
      <c r="LL72" s="63" t="str">
        <f>IF(LJ72=0," ",(VLOOKUP(LJ72,PROTOKOL!$A$1:$E$28,2))*LK72)</f>
        <v xml:space="preserve"> </v>
      </c>
      <c r="LM72" s="64" t="str">
        <f t="shared" ref="LM72:LM100" si="613">IF(LI72=0," ",LI72-LL72)</f>
        <v xml:space="preserve"> </v>
      </c>
      <c r="LN72" s="65" t="str">
        <f>IF(LJ72=0," ",VLOOKUP(LJ72,PROTOKOL!$A:$E,5,))</f>
        <v xml:space="preserve"> </v>
      </c>
      <c r="LO72" s="82" t="str">
        <f t="shared" si="133"/>
        <v xml:space="preserve"> </v>
      </c>
      <c r="LP72" s="65">
        <f t="shared" si="134"/>
        <v>0</v>
      </c>
      <c r="LQ72" s="82" t="str">
        <f t="shared" si="135"/>
        <v xml:space="preserve"> </v>
      </c>
      <c r="LR72" s="185" t="str">
        <f t="shared" ref="LR72" si="614">IF(LB71+LB72+LB73=7.5,"ü","û")</f>
        <v>û</v>
      </c>
      <c r="LS72" s="207">
        <v>17</v>
      </c>
      <c r="LT72" s="226"/>
      <c r="LU72" s="61" t="str">
        <f>IF(LW72=0," ",VLOOKUP(LW72,PROTOKOL!$A:$F,6))</f>
        <v xml:space="preserve"> </v>
      </c>
      <c r="LV72" s="62"/>
      <c r="LW72" s="62"/>
      <c r="LX72" s="62"/>
      <c r="LY72" s="63" t="str">
        <f>IF(LW72=0," ",(VLOOKUP(LW72,PROTOKOL!$A$1:$E$28,2))*LX72)</f>
        <v xml:space="preserve"> </v>
      </c>
      <c r="LZ72" s="64" t="str">
        <f t="shared" ref="LZ72:LZ100" si="615">IF(LV72=0," ",LV72-LY72)</f>
        <v xml:space="preserve"> </v>
      </c>
      <c r="MA72" s="65" t="str">
        <f>IF(LW72=0," ",VLOOKUP(LW72,PROTOKOL!$A:$E,5,))</f>
        <v xml:space="preserve"> </v>
      </c>
      <c r="MB72" s="65"/>
      <c r="MC72" s="82" t="str">
        <f t="shared" si="137"/>
        <v xml:space="preserve"> </v>
      </c>
      <c r="MD72" s="61" t="str">
        <f>IF(MF72=0," ",VLOOKUP(MF72,PROTOKOL!$A:$F,6))</f>
        <v xml:space="preserve"> </v>
      </c>
      <c r="ME72" s="66"/>
      <c r="MF72" s="66"/>
      <c r="MG72" s="62"/>
      <c r="MH72" s="63" t="str">
        <f>IF(MF72=0," ",(VLOOKUP(MF72,PROTOKOL!$A$1:$E$28,2))*MG72)</f>
        <v xml:space="preserve"> </v>
      </c>
      <c r="MI72" s="64" t="str">
        <f t="shared" ref="MI72:MI100" si="616">IF(ME72=0," ",ME72-MH72)</f>
        <v xml:space="preserve"> </v>
      </c>
      <c r="MJ72" s="65" t="str">
        <f>IF(MF72=0," ",VLOOKUP(MF72,PROTOKOL!$A:$E,5,))</f>
        <v xml:space="preserve"> </v>
      </c>
      <c r="MK72" s="82" t="str">
        <f t="shared" si="138"/>
        <v xml:space="preserve"> </v>
      </c>
      <c r="ML72" s="65">
        <f t="shared" si="139"/>
        <v>0</v>
      </c>
      <c r="MM72" s="82" t="str">
        <f t="shared" si="140"/>
        <v xml:space="preserve"> </v>
      </c>
      <c r="MN72" s="185" t="str">
        <f t="shared" ref="MN72" si="617">IF(LX71+LX72+LX73=7.5,"ü","û")</f>
        <v>û</v>
      </c>
      <c r="MO72" s="207">
        <v>17</v>
      </c>
      <c r="MP72" s="226"/>
      <c r="MQ72" s="61" t="str">
        <f>IF(MS72=0," ",VLOOKUP(MS72,PROTOKOL!$A:$F,6))</f>
        <v xml:space="preserve"> </v>
      </c>
      <c r="MR72" s="62"/>
      <c r="MS72" s="62"/>
      <c r="MT72" s="62"/>
      <c r="MU72" s="63" t="str">
        <f>IF(MS72=0," ",(VLOOKUP(MS72,PROTOKOL!$A$1:$E$28,2))*MT72)</f>
        <v xml:space="preserve"> </v>
      </c>
      <c r="MV72" s="64" t="str">
        <f t="shared" ref="MV72:MV100" si="618">IF(MR72=0," ",MR72-MU72)</f>
        <v xml:space="preserve"> </v>
      </c>
      <c r="MW72" s="65" t="str">
        <f>IF(MS72=0," ",VLOOKUP(MS72,PROTOKOL!$A:$E,5,))</f>
        <v xml:space="preserve"> </v>
      </c>
      <c r="MX72" s="65"/>
      <c r="MY72" s="82" t="str">
        <f t="shared" si="142"/>
        <v xml:space="preserve"> </v>
      </c>
      <c r="MZ72" s="61" t="str">
        <f>IF(NB72=0," ",VLOOKUP(NB72,PROTOKOL!$A:$F,6))</f>
        <v xml:space="preserve"> </v>
      </c>
      <c r="NA72" s="66"/>
      <c r="NB72" s="66"/>
      <c r="NC72" s="62"/>
      <c r="ND72" s="63" t="str">
        <f>IF(NB72=0," ",(VLOOKUP(NB72,PROTOKOL!$A$1:$E$28,2))*NC72)</f>
        <v xml:space="preserve"> </v>
      </c>
      <c r="NE72" s="64" t="str">
        <f t="shared" ref="NE72:NE100" si="619">IF(NA72=0," ",NA72-ND72)</f>
        <v xml:space="preserve"> </v>
      </c>
      <c r="NF72" s="65" t="str">
        <f>IF(NB72=0," ",VLOOKUP(NB72,PROTOKOL!$A:$E,5,))</f>
        <v xml:space="preserve"> </v>
      </c>
      <c r="NG72" s="82" t="str">
        <f t="shared" si="143"/>
        <v xml:space="preserve"> </v>
      </c>
      <c r="NH72" s="65">
        <f t="shared" si="144"/>
        <v>0</v>
      </c>
      <c r="NI72" s="82" t="str">
        <f t="shared" si="145"/>
        <v xml:space="preserve"> </v>
      </c>
      <c r="NJ72" s="185" t="str">
        <f t="shared" ref="NJ72" si="620">IF(MT71+MT72+MT73=7.5,"ü","û")</f>
        <v>û</v>
      </c>
      <c r="NK72" s="207">
        <v>17</v>
      </c>
      <c r="NL72" s="226"/>
      <c r="NM72" s="61" t="str">
        <f>IF(NO72=0," ",VLOOKUP(NO72,PROTOKOL!$A:$F,6))</f>
        <v xml:space="preserve"> </v>
      </c>
      <c r="NN72" s="62"/>
      <c r="NO72" s="62"/>
      <c r="NP72" s="62"/>
      <c r="NQ72" s="63" t="str">
        <f>IF(NO72=0," ",(VLOOKUP(NO72,PROTOKOL!$A$1:$E$28,2))*NP72)</f>
        <v xml:space="preserve"> </v>
      </c>
      <c r="NR72" s="64" t="str">
        <f t="shared" ref="NR72:NR100" si="621">IF(NN72=0," ",NN72-NQ72)</f>
        <v xml:space="preserve"> </v>
      </c>
      <c r="NS72" s="65" t="str">
        <f>IF(NO72=0," ",VLOOKUP(NO72,PROTOKOL!$A:$E,5,))</f>
        <v xml:space="preserve"> </v>
      </c>
      <c r="NT72" s="65"/>
      <c r="NU72" s="82" t="str">
        <f t="shared" si="147"/>
        <v xml:space="preserve"> </v>
      </c>
      <c r="NV72" s="61" t="str">
        <f>IF(NX72=0," ",VLOOKUP(NX72,PROTOKOL!$A:$F,6))</f>
        <v xml:space="preserve"> </v>
      </c>
      <c r="NW72" s="66"/>
      <c r="NX72" s="66"/>
      <c r="NY72" s="62"/>
      <c r="NZ72" s="63" t="str">
        <f>IF(NX72=0," ",(VLOOKUP(NX72,PROTOKOL!$A$1:$E$28,2))*NY72)</f>
        <v xml:space="preserve"> </v>
      </c>
      <c r="OA72" s="64" t="str">
        <f t="shared" ref="OA72:OA100" si="622">IF(NW72=0," ",NW72-NZ72)</f>
        <v xml:space="preserve"> </v>
      </c>
      <c r="OB72" s="65" t="str">
        <f>IF(NX72=0," ",VLOOKUP(NX72,PROTOKOL!$A:$E,5,))</f>
        <v xml:space="preserve"> </v>
      </c>
      <c r="OC72" s="82" t="str">
        <f t="shared" si="148"/>
        <v xml:space="preserve"> </v>
      </c>
      <c r="OD72" s="65">
        <f t="shared" si="149"/>
        <v>0</v>
      </c>
      <c r="OE72" s="82" t="str">
        <f t="shared" si="150"/>
        <v xml:space="preserve"> </v>
      </c>
      <c r="OF72" s="185" t="str">
        <f t="shared" ref="OF72" si="623">IF(NP71+NP72+NP73=7.5,"ü","û")</f>
        <v>û</v>
      </c>
      <c r="OG72" s="207">
        <v>17</v>
      </c>
      <c r="OH72" s="226"/>
      <c r="OI72" s="61" t="str">
        <f>IF(OK72=0," ",VLOOKUP(OK72,PROTOKOL!$A:$F,6))</f>
        <v xml:space="preserve"> </v>
      </c>
      <c r="OJ72" s="62"/>
      <c r="OK72" s="62"/>
      <c r="OL72" s="62"/>
      <c r="OM72" s="63" t="str">
        <f>IF(OK72=0," ",(VLOOKUP(OK72,PROTOKOL!$A$1:$E$28,2))*OL72)</f>
        <v xml:space="preserve"> </v>
      </c>
      <c r="ON72" s="64" t="str">
        <f t="shared" ref="ON72:ON100" si="624">IF(OJ72=0," ",OJ72-OM72)</f>
        <v xml:space="preserve"> </v>
      </c>
      <c r="OO72" s="65" t="str">
        <f>IF(OK72=0," ",VLOOKUP(OK72,PROTOKOL!$A:$E,5,))</f>
        <v xml:space="preserve"> </v>
      </c>
      <c r="OP72" s="65"/>
      <c r="OQ72" s="82" t="str">
        <f t="shared" si="152"/>
        <v xml:space="preserve"> </v>
      </c>
      <c r="OR72" s="61" t="str">
        <f>IF(OT72=0," ",VLOOKUP(OT72,PROTOKOL!$A:$F,6))</f>
        <v xml:space="preserve"> </v>
      </c>
      <c r="OS72" s="66"/>
      <c r="OT72" s="66"/>
      <c r="OU72" s="62"/>
      <c r="OV72" s="63" t="str">
        <f>IF(OT72=0," ",(VLOOKUP(OT72,PROTOKOL!$A$1:$E$28,2))*OU72)</f>
        <v xml:space="preserve"> </v>
      </c>
      <c r="OW72" s="64" t="str">
        <f t="shared" ref="OW72:OW100" si="625">IF(OS72=0," ",OS72-OV72)</f>
        <v xml:space="preserve"> </v>
      </c>
      <c r="OX72" s="65" t="str">
        <f>IF(OT72=0," ",VLOOKUP(OT72,PROTOKOL!$A:$E,5,))</f>
        <v xml:space="preserve"> </v>
      </c>
      <c r="OY72" s="82" t="str">
        <f t="shared" si="153"/>
        <v xml:space="preserve"> </v>
      </c>
      <c r="OZ72" s="65">
        <f t="shared" si="154"/>
        <v>0</v>
      </c>
      <c r="PA72" s="82" t="str">
        <f t="shared" si="155"/>
        <v xml:space="preserve"> </v>
      </c>
      <c r="PB72" s="185" t="str">
        <f t="shared" ref="PB72" si="626">IF(OL71+OL72+OL73=7.5,"ü","û")</f>
        <v>û</v>
      </c>
      <c r="PC72" s="207">
        <v>17</v>
      </c>
      <c r="PD72" s="226"/>
      <c r="PE72" s="61" t="str">
        <f>IF(PG72=0," ",VLOOKUP(PG72,PROTOKOL!$A:$F,6))</f>
        <v xml:space="preserve"> </v>
      </c>
      <c r="PF72" s="62"/>
      <c r="PG72" s="62"/>
      <c r="PH72" s="62"/>
      <c r="PI72" s="63" t="str">
        <f>IF(PG72=0," ",(VLOOKUP(PG72,PROTOKOL!$A$1:$E$28,2))*PH72)</f>
        <v xml:space="preserve"> </v>
      </c>
      <c r="PJ72" s="64" t="str">
        <f t="shared" ref="PJ72:PJ100" si="627">IF(PF72=0," ",PF72-PI72)</f>
        <v xml:space="preserve"> </v>
      </c>
      <c r="PK72" s="65" t="str">
        <f>IF(PG72=0," ",VLOOKUP(PG72,PROTOKOL!$A:$E,5,))</f>
        <v xml:space="preserve"> </v>
      </c>
      <c r="PL72" s="65"/>
      <c r="PM72" s="82" t="str">
        <f t="shared" si="157"/>
        <v xml:space="preserve"> </v>
      </c>
      <c r="PN72" s="61" t="str">
        <f>IF(PP72=0," ",VLOOKUP(PP72,PROTOKOL!$A:$F,6))</f>
        <v xml:space="preserve"> </v>
      </c>
      <c r="PO72" s="66"/>
      <c r="PP72" s="66"/>
      <c r="PQ72" s="62"/>
      <c r="PR72" s="63" t="str">
        <f>IF(PP72=0," ",(VLOOKUP(PP72,PROTOKOL!$A$1:$E$28,2))*PQ72)</f>
        <v xml:space="preserve"> </v>
      </c>
      <c r="PS72" s="64" t="str">
        <f t="shared" ref="PS72:PS100" si="628">IF(PO72=0," ",PO72-PR72)</f>
        <v xml:space="preserve"> </v>
      </c>
      <c r="PT72" s="65" t="str">
        <f>IF(PP72=0," ",VLOOKUP(PP72,PROTOKOL!$A:$E,5,))</f>
        <v xml:space="preserve"> </v>
      </c>
      <c r="PU72" s="82" t="str">
        <f t="shared" si="158"/>
        <v xml:space="preserve"> </v>
      </c>
      <c r="PV72" s="65">
        <f t="shared" si="159"/>
        <v>0</v>
      </c>
      <c r="PW72" s="82" t="str">
        <f t="shared" si="160"/>
        <v xml:space="preserve"> </v>
      </c>
      <c r="PX72" s="185" t="str">
        <f t="shared" ref="PX72" si="629">IF(PH71+PH72+PH73=7.5,"ü","û")</f>
        <v>û</v>
      </c>
      <c r="PY72" s="207">
        <v>17</v>
      </c>
      <c r="PZ72" s="226"/>
      <c r="QA72" s="61" t="str">
        <f>IF(QC72=0," ",VLOOKUP(QC72,PROTOKOL!$A:$F,6))</f>
        <v xml:space="preserve"> </v>
      </c>
      <c r="QB72" s="62"/>
      <c r="QC72" s="62"/>
      <c r="QD72" s="62"/>
      <c r="QE72" s="63" t="str">
        <f>IF(QC72=0," ",(VLOOKUP(QC72,PROTOKOL!$A$1:$E$28,2))*QD72)</f>
        <v xml:space="preserve"> </v>
      </c>
      <c r="QF72" s="64" t="str">
        <f t="shared" ref="QF72:QF100" si="630">IF(QB72=0," ",QB72-QE72)</f>
        <v xml:space="preserve"> </v>
      </c>
      <c r="QG72" s="65" t="str">
        <f>IF(QC72=0," ",VLOOKUP(QC72,PROTOKOL!$A:$E,5,))</f>
        <v xml:space="preserve"> </v>
      </c>
      <c r="QH72" s="65"/>
      <c r="QI72" s="82" t="str">
        <f t="shared" si="162"/>
        <v xml:space="preserve"> </v>
      </c>
      <c r="QJ72" s="61" t="str">
        <f>IF(QL72=0," ",VLOOKUP(QL72,PROTOKOL!$A:$F,6))</f>
        <v xml:space="preserve"> </v>
      </c>
      <c r="QK72" s="66"/>
      <c r="QL72" s="66"/>
      <c r="QM72" s="62"/>
      <c r="QN72" s="63" t="str">
        <f>IF(QL72=0," ",(VLOOKUP(QL72,PROTOKOL!$A$1:$E$28,2))*QM72)</f>
        <v xml:space="preserve"> </v>
      </c>
      <c r="QO72" s="64" t="str">
        <f t="shared" ref="QO72:QO100" si="631">IF(QK72=0," ",QK72-QN72)</f>
        <v xml:space="preserve"> </v>
      </c>
      <c r="QP72" s="65" t="str">
        <f>IF(QL72=0," ",VLOOKUP(QL72,PROTOKOL!$A:$E,5,))</f>
        <v xml:space="preserve"> </v>
      </c>
      <c r="QQ72" s="82" t="str">
        <f t="shared" si="163"/>
        <v xml:space="preserve"> </v>
      </c>
      <c r="QR72" s="65">
        <f t="shared" si="164"/>
        <v>0</v>
      </c>
      <c r="QS72" s="82" t="str">
        <f t="shared" si="165"/>
        <v xml:space="preserve"> </v>
      </c>
      <c r="QT72" s="185" t="str">
        <f t="shared" ref="QT72" si="632">IF(QD71+QD72+QD73=7.5,"ü","û")</f>
        <v>û</v>
      </c>
      <c r="QU72" s="207">
        <v>17</v>
      </c>
      <c r="QV72" s="226"/>
      <c r="QW72" s="61" t="str">
        <f>IF(QY72=0," ",VLOOKUP(QY72,PROTOKOL!$A:$F,6))</f>
        <v xml:space="preserve"> </v>
      </c>
      <c r="QX72" s="62"/>
      <c r="QY72" s="62"/>
      <c r="QZ72" s="62"/>
      <c r="RA72" s="63" t="str">
        <f>IF(QY72=0," ",(VLOOKUP(QY72,PROTOKOL!$A$1:$E$28,2))*QZ72)</f>
        <v xml:space="preserve"> </v>
      </c>
      <c r="RB72" s="64" t="str">
        <f t="shared" ref="RB72:RB100" si="633">IF(QX72=0," ",QX72-RA72)</f>
        <v xml:space="preserve"> </v>
      </c>
      <c r="RC72" s="65" t="str">
        <f>IF(QY72=0," ",VLOOKUP(QY72,PROTOKOL!$A:$E,5,))</f>
        <v xml:space="preserve"> </v>
      </c>
      <c r="RD72" s="65"/>
      <c r="RE72" s="82" t="str">
        <f t="shared" si="167"/>
        <v xml:space="preserve"> </v>
      </c>
      <c r="RF72" s="61" t="str">
        <f>IF(RH72=0," ",VLOOKUP(RH72,PROTOKOL!$A:$F,6))</f>
        <v xml:space="preserve"> </v>
      </c>
      <c r="RG72" s="66"/>
      <c r="RH72" s="66"/>
      <c r="RI72" s="62"/>
      <c r="RJ72" s="63" t="str">
        <f>IF(RH72=0," ",(VLOOKUP(RH72,PROTOKOL!$A$1:$E$28,2))*RI72)</f>
        <v xml:space="preserve"> </v>
      </c>
      <c r="RK72" s="64" t="str">
        <f t="shared" ref="RK72:RK100" si="634">IF(RG72=0," ",RG72-RJ72)</f>
        <v xml:space="preserve"> </v>
      </c>
      <c r="RL72" s="65" t="str">
        <f>IF(RH72=0," ",VLOOKUP(RH72,PROTOKOL!$A:$E,5,))</f>
        <v xml:space="preserve"> </v>
      </c>
      <c r="RM72" s="82" t="str">
        <f t="shared" si="168"/>
        <v xml:space="preserve"> </v>
      </c>
      <c r="RN72" s="65">
        <f t="shared" si="169"/>
        <v>0</v>
      </c>
      <c r="RO72" s="82" t="str">
        <f t="shared" si="170"/>
        <v xml:space="preserve"> </v>
      </c>
      <c r="RP72" s="185" t="str">
        <f t="shared" ref="RP72" si="635">IF(QZ71+QZ72+QZ73=7.5,"ü","û")</f>
        <v>û</v>
      </c>
    </row>
    <row r="73" spans="1:484" ht="14.4" thickBot="1">
      <c r="A73" s="209">
        <v>17</v>
      </c>
      <c r="B73" s="226"/>
      <c r="C73" s="61" t="str">
        <f>IF(E73=0," ",VLOOKUP(E73,PROTOKOL!$A:$F,6))</f>
        <v xml:space="preserve"> </v>
      </c>
      <c r="D73" s="62"/>
      <c r="E73" s="62"/>
      <c r="F73" s="62"/>
      <c r="G73" s="63" t="str">
        <f>IF(E73=0," ",(VLOOKUP(E73,PROTOKOL!$A$1:$E$28,2))*F73)</f>
        <v xml:space="preserve"> </v>
      </c>
      <c r="H73" s="64" t="str">
        <f t="shared" si="572"/>
        <v xml:space="preserve"> </v>
      </c>
      <c r="I73" s="65" t="str">
        <f>IF(E73=0," ",VLOOKUP(E73,PROTOKOL!$A:$E,5,))</f>
        <v xml:space="preserve"> </v>
      </c>
      <c r="J73" s="65"/>
      <c r="K73" s="82" t="str">
        <f t="shared" ref="K73:K100" si="636">IF(E73=0," ",(I73*H73)/7.5*F73)</f>
        <v xml:space="preserve"> </v>
      </c>
      <c r="L73" s="61" t="str">
        <f>IF(N73=0," ",VLOOKUP(N73,PROTOKOL!$A:$F,6))</f>
        <v xml:space="preserve"> </v>
      </c>
      <c r="M73" s="66"/>
      <c r="N73" s="66"/>
      <c r="O73" s="62"/>
      <c r="P73" s="63" t="str">
        <f>IF(N73=0," ",(VLOOKUP(N73,PROTOKOL!$A$1:$E$28,2))*O73)</f>
        <v xml:space="preserve"> </v>
      </c>
      <c r="Q73" s="64" t="str">
        <f t="shared" si="573"/>
        <v xml:space="preserve"> </v>
      </c>
      <c r="R73" s="65" t="str">
        <f>IF(N73=0," ",VLOOKUP(N73,PROTOKOL!$A:$E,5,))</f>
        <v xml:space="preserve"> </v>
      </c>
      <c r="S73" s="82" t="str">
        <f t="shared" ref="S73:S101" si="637">IF(N73=0," ",(Q73*R73)/7.5*O73)</f>
        <v xml:space="preserve"> </v>
      </c>
      <c r="T73" s="65">
        <f t="shared" ref="T73:T101" si="638">O73*2</f>
        <v>0</v>
      </c>
      <c r="U73" s="82" t="str">
        <f t="shared" ref="U73:U101" si="639">IF(T73=0," ",S73/O73*T73)</f>
        <v xml:space="preserve"> </v>
      </c>
      <c r="V73" s="117"/>
      <c r="W73" s="207">
        <v>17</v>
      </c>
      <c r="X73" s="226"/>
      <c r="Y73" s="61" t="str">
        <f>IF(AA73=0," ",VLOOKUP(AA73,PROTOKOL!$A:$F,6))</f>
        <v xml:space="preserve"> </v>
      </c>
      <c r="Z73" s="62"/>
      <c r="AA73" s="62"/>
      <c r="AB73" s="62"/>
      <c r="AC73" s="63" t="str">
        <f>IF(AA73=0," ",(VLOOKUP(AA73,PROTOKOL!$A$1:$E$28,2))*AB73)</f>
        <v xml:space="preserve"> </v>
      </c>
      <c r="AD73" s="64" t="str">
        <f t="shared" si="574"/>
        <v xml:space="preserve"> </v>
      </c>
      <c r="AE73" s="65" t="str">
        <f>IF(AA73=0," ",VLOOKUP(AA73,PROTOKOL!$A:$E,5,))</f>
        <v xml:space="preserve"> </v>
      </c>
      <c r="AF73" s="65"/>
      <c r="AG73" s="82" t="str">
        <f t="shared" ref="AG73:AG100" si="640">IF(AA73=0," ",(AE73*AD73)/7.5*AB73)</f>
        <v xml:space="preserve"> </v>
      </c>
      <c r="AH73" s="61" t="str">
        <f>IF(AJ73=0," ",VLOOKUP(AJ73,PROTOKOL!$A:$F,6))</f>
        <v xml:space="preserve"> </v>
      </c>
      <c r="AI73" s="66"/>
      <c r="AJ73" s="66"/>
      <c r="AK73" s="62"/>
      <c r="AL73" s="63" t="str">
        <f>IF(AJ73=0," ",(VLOOKUP(AJ73,PROTOKOL!$A$1:$E$28,2))*AK73)</f>
        <v xml:space="preserve"> </v>
      </c>
      <c r="AM73" s="64" t="str">
        <f t="shared" si="575"/>
        <v xml:space="preserve"> </v>
      </c>
      <c r="AN73" s="65" t="str">
        <f>IF(AJ73=0," ",VLOOKUP(AJ73,PROTOKOL!$A:$E,5,))</f>
        <v xml:space="preserve"> </v>
      </c>
      <c r="AO73" s="82" t="str">
        <f t="shared" ref="AO73:AO100" si="641">IF(AJ73=0," ",(AM73*AN73)/7.5*AK73)</f>
        <v xml:space="preserve"> </v>
      </c>
      <c r="AP73" s="65">
        <f t="shared" ref="AP73:AP100" si="642">AK73*2</f>
        <v>0</v>
      </c>
      <c r="AQ73" s="82" t="str">
        <f t="shared" ref="AQ73:AQ101" si="643">IF(AP73=0," ",AO73/AK73*AP73)</f>
        <v xml:space="preserve"> </v>
      </c>
      <c r="AR73" s="117"/>
      <c r="AS73" s="207">
        <v>17</v>
      </c>
      <c r="AT73" s="226"/>
      <c r="AU73" s="61" t="str">
        <f>IF(AW73=0," ",VLOOKUP(AW73,PROTOKOL!$A:$F,6))</f>
        <v xml:space="preserve"> </v>
      </c>
      <c r="AV73" s="62"/>
      <c r="AW73" s="62"/>
      <c r="AX73" s="62"/>
      <c r="AY73" s="63" t="str">
        <f>IF(AW73=0," ",(VLOOKUP(AW73,PROTOKOL!$A$1:$E$28,2))*AX73)</f>
        <v xml:space="preserve"> </v>
      </c>
      <c r="AZ73" s="64" t="str">
        <f t="shared" si="576"/>
        <v xml:space="preserve"> </v>
      </c>
      <c r="BA73" s="65" t="str">
        <f>IF(AW73=0," ",VLOOKUP(AW73,PROTOKOL!$A:$E,5,))</f>
        <v xml:space="preserve"> </v>
      </c>
      <c r="BB73" s="65"/>
      <c r="BC73" s="82" t="str">
        <f t="shared" ref="BC73:BC100" si="644">IF(AW73=0," ",(BA73*AZ73)/7.5*AX73)</f>
        <v xml:space="preserve"> </v>
      </c>
      <c r="BD73" s="61" t="str">
        <f>IF(BF73=0," ",VLOOKUP(BF73,PROTOKOL!$A:$F,6))</f>
        <v xml:space="preserve"> </v>
      </c>
      <c r="BE73" s="66"/>
      <c r="BF73" s="66"/>
      <c r="BG73" s="62"/>
      <c r="BH73" s="63" t="str">
        <f>IF(BF73=0," ",(VLOOKUP(BF73,PROTOKOL!$A$1:$E$28,2))*BG73)</f>
        <v xml:space="preserve"> </v>
      </c>
      <c r="BI73" s="64" t="str">
        <f t="shared" si="577"/>
        <v xml:space="preserve"> </v>
      </c>
      <c r="BJ73" s="65" t="str">
        <f>IF(BF73=0," ",VLOOKUP(BF73,PROTOKOL!$A:$E,5,))</f>
        <v xml:space="preserve"> </v>
      </c>
      <c r="BK73" s="82" t="str">
        <f t="shared" ref="BK73:BK100" si="645">IF(BF73=0," ",(BI73*BJ73)/7.5*BG73)</f>
        <v xml:space="preserve"> </v>
      </c>
      <c r="BL73" s="65">
        <f t="shared" ref="BL73:BL100" si="646">BG73*2</f>
        <v>0</v>
      </c>
      <c r="BM73" s="82" t="str">
        <f t="shared" ref="BM73:BM101" si="647">IF(BL73=0," ",BK73/BG73*BL73)</f>
        <v xml:space="preserve"> </v>
      </c>
      <c r="BN73" s="117"/>
      <c r="BO73" s="207">
        <v>17</v>
      </c>
      <c r="BP73" s="226"/>
      <c r="BQ73" s="61" t="str">
        <f>IF(BS73=0," ",VLOOKUP(BS73,PROTOKOL!$A:$F,6))</f>
        <v xml:space="preserve"> </v>
      </c>
      <c r="BR73" s="62"/>
      <c r="BS73" s="62"/>
      <c r="BT73" s="62"/>
      <c r="BU73" s="63" t="str">
        <f>IF(BS73=0," ",(VLOOKUP(BS73,PROTOKOL!$A$1:$E$28,2))*BT73)</f>
        <v xml:space="preserve"> </v>
      </c>
      <c r="BV73" s="64" t="str">
        <f t="shared" si="579"/>
        <v xml:space="preserve"> </v>
      </c>
      <c r="BW73" s="65" t="str">
        <f>IF(BS73=0," ",VLOOKUP(BS73,PROTOKOL!$A:$E,5,))</f>
        <v xml:space="preserve"> </v>
      </c>
      <c r="BX73" s="65"/>
      <c r="BY73" s="82" t="str">
        <f t="shared" ref="BY73:BY100" si="648">IF(BS73=0," ",(BW73*BV73)/7.5*BT73)</f>
        <v xml:space="preserve"> </v>
      </c>
      <c r="BZ73" s="61" t="str">
        <f>IF(CB73=0," ",VLOOKUP(CB73,PROTOKOL!$A:$F,6))</f>
        <v xml:space="preserve"> </v>
      </c>
      <c r="CA73" s="66"/>
      <c r="CB73" s="66"/>
      <c r="CC73" s="62"/>
      <c r="CD73" s="63" t="str">
        <f>IF(CB73=0," ",(VLOOKUP(CB73,PROTOKOL!$A$1:$E$28,2))*CC73)</f>
        <v xml:space="preserve"> </v>
      </c>
      <c r="CE73" s="64" t="str">
        <f t="shared" si="580"/>
        <v xml:space="preserve"> </v>
      </c>
      <c r="CF73" s="65" t="str">
        <f>IF(CB73=0," ",VLOOKUP(CB73,PROTOKOL!$A:$E,5,))</f>
        <v xml:space="preserve"> </v>
      </c>
      <c r="CG73" s="82" t="str">
        <f t="shared" ref="CG73:CG100" si="649">IF(CB73=0," ",(CE73*CF73)/7.5*CC73)</f>
        <v xml:space="preserve"> </v>
      </c>
      <c r="CH73" s="65">
        <f t="shared" ref="CH73:CH100" si="650">CC73*2</f>
        <v>0</v>
      </c>
      <c r="CI73" s="82" t="str">
        <f t="shared" ref="CI73:CI101" si="651">IF(CH73=0," ",CG73/CC73*CH73)</f>
        <v xml:space="preserve"> </v>
      </c>
      <c r="CJ73" s="117"/>
      <c r="CK73" s="207">
        <v>17</v>
      </c>
      <c r="CL73" s="226"/>
      <c r="CM73" s="61" t="str">
        <f>IF(CO73=0," ",VLOOKUP(CO73,PROTOKOL!$A:$F,6))</f>
        <v xml:space="preserve"> </v>
      </c>
      <c r="CN73" s="62"/>
      <c r="CO73" s="62"/>
      <c r="CP73" s="62"/>
      <c r="CQ73" s="63" t="str">
        <f>IF(CO73=0," ",(VLOOKUP(CO73,PROTOKOL!$A$1:$E$28,2))*CP73)</f>
        <v xml:space="preserve"> </v>
      </c>
      <c r="CR73" s="64" t="str">
        <f t="shared" si="582"/>
        <v xml:space="preserve"> </v>
      </c>
      <c r="CS73" s="65" t="str">
        <f>IF(CO73=0," ",VLOOKUP(CO73,PROTOKOL!$A:$E,5,))</f>
        <v xml:space="preserve"> </v>
      </c>
      <c r="CT73" s="65"/>
      <c r="CU73" s="82" t="str">
        <f t="shared" ref="CU73:CU100" si="652">IF(CO73=0," ",(CS73*CR73)/7.5*CP73)</f>
        <v xml:space="preserve"> </v>
      </c>
      <c r="CV73" s="61" t="str">
        <f>IF(CX73=0," ",VLOOKUP(CX73,PROTOKOL!$A:$F,6))</f>
        <v xml:space="preserve"> </v>
      </c>
      <c r="CW73" s="66"/>
      <c r="CX73" s="66"/>
      <c r="CY73" s="62"/>
      <c r="CZ73" s="63" t="str">
        <f>IF(CX73=0," ",(VLOOKUP(CX73,PROTOKOL!$A$1:$E$28,2))*CY73)</f>
        <v xml:space="preserve"> </v>
      </c>
      <c r="DA73" s="64" t="str">
        <f t="shared" si="583"/>
        <v xml:space="preserve"> </v>
      </c>
      <c r="DB73" s="65" t="str">
        <f>IF(CX73=0," ",VLOOKUP(CX73,PROTOKOL!$A:$E,5,))</f>
        <v xml:space="preserve"> </v>
      </c>
      <c r="DC73" s="82" t="str">
        <f t="shared" ref="DC73:DC100" si="653">IF(CX73=0," ",(DA73*DB73)/7.5*CY73)</f>
        <v xml:space="preserve"> </v>
      </c>
      <c r="DD73" s="65">
        <f t="shared" ref="DD73:DD100" si="654">CY73*2</f>
        <v>0</v>
      </c>
      <c r="DE73" s="82" t="str">
        <f t="shared" ref="DE73:DE101" si="655">IF(DD73=0," ",DC73/CY73*DD73)</f>
        <v xml:space="preserve"> </v>
      </c>
      <c r="DF73" s="117"/>
      <c r="DG73" s="207">
        <v>17</v>
      </c>
      <c r="DH73" s="226"/>
      <c r="DI73" s="61" t="str">
        <f>IF(DK73=0," ",VLOOKUP(DK73,PROTOKOL!$A:$F,6))</f>
        <v xml:space="preserve"> </v>
      </c>
      <c r="DJ73" s="62"/>
      <c r="DK73" s="62"/>
      <c r="DL73" s="62"/>
      <c r="DM73" s="63" t="str">
        <f>IF(DK73=0," ",(VLOOKUP(DK73,PROTOKOL!$A$1:$E$28,2))*DL73)</f>
        <v xml:space="preserve"> </v>
      </c>
      <c r="DN73" s="64" t="str">
        <f t="shared" si="585"/>
        <v xml:space="preserve"> </v>
      </c>
      <c r="DO73" s="65" t="str">
        <f>IF(DK73=0," ",VLOOKUP(DK73,PROTOKOL!$A:$E,5,))</f>
        <v xml:space="preserve"> </v>
      </c>
      <c r="DP73" s="65"/>
      <c r="DQ73" s="82" t="str">
        <f t="shared" ref="DQ73:DQ100" si="656">IF(DK73=0," ",(DO73*DN73)/7.5*DL73)</f>
        <v xml:space="preserve"> </v>
      </c>
      <c r="DR73" s="61" t="str">
        <f>IF(DT73=0," ",VLOOKUP(DT73,PROTOKOL!$A:$F,6))</f>
        <v xml:space="preserve"> </v>
      </c>
      <c r="DS73" s="66"/>
      <c r="DT73" s="66"/>
      <c r="DU73" s="62"/>
      <c r="DV73" s="63" t="str">
        <f>IF(DT73=0," ",(VLOOKUP(DT73,PROTOKOL!$A$1:$E$28,2))*DU73)</f>
        <v xml:space="preserve"> </v>
      </c>
      <c r="DW73" s="64" t="str">
        <f t="shared" si="586"/>
        <v xml:space="preserve"> </v>
      </c>
      <c r="DX73" s="65" t="str">
        <f>IF(DT73=0," ",VLOOKUP(DT73,PROTOKOL!$A:$E,5,))</f>
        <v xml:space="preserve"> </v>
      </c>
      <c r="DY73" s="82" t="str">
        <f t="shared" ref="DY73:DY100" si="657">IF(DT73=0," ",(DW73*DX73)/7.5*DU73)</f>
        <v xml:space="preserve"> </v>
      </c>
      <c r="DZ73" s="65">
        <f t="shared" ref="DZ73:DZ100" si="658">DU73*2</f>
        <v>0</v>
      </c>
      <c r="EA73" s="82" t="str">
        <f t="shared" ref="EA73:EA101" si="659">IF(DZ73=0," ",DY73/DU73*DZ73)</f>
        <v xml:space="preserve"> </v>
      </c>
      <c r="EB73" s="117"/>
      <c r="EC73" s="207">
        <v>17</v>
      </c>
      <c r="ED73" s="226"/>
      <c r="EE73" s="61" t="str">
        <f>IF(EG73=0," ",VLOOKUP(EG73,PROTOKOL!$A:$F,6))</f>
        <v xml:space="preserve"> </v>
      </c>
      <c r="EF73" s="62"/>
      <c r="EG73" s="62"/>
      <c r="EH73" s="62"/>
      <c r="EI73" s="63" t="str">
        <f>IF(EG73=0," ",(VLOOKUP(EG73,PROTOKOL!$A$1:$E$28,2))*EH73)</f>
        <v xml:space="preserve"> </v>
      </c>
      <c r="EJ73" s="64" t="str">
        <f t="shared" si="588"/>
        <v xml:space="preserve"> </v>
      </c>
      <c r="EK73" s="65" t="str">
        <f>IF(EG73=0," ",VLOOKUP(EG73,PROTOKOL!$A:$E,5,))</f>
        <v xml:space="preserve"> </v>
      </c>
      <c r="EL73" s="65"/>
      <c r="EM73" s="82" t="str">
        <f t="shared" ref="EM73:EM100" si="660">IF(EG73=0," ",(EK73*EJ73)/7.5*EH73)</f>
        <v xml:space="preserve"> </v>
      </c>
      <c r="EN73" s="61" t="str">
        <f>IF(EP73=0," ",VLOOKUP(EP73,PROTOKOL!$A:$F,6))</f>
        <v xml:space="preserve"> </v>
      </c>
      <c r="EO73" s="66"/>
      <c r="EP73" s="66"/>
      <c r="EQ73" s="62"/>
      <c r="ER73" s="63" t="str">
        <f>IF(EP73=0," ",(VLOOKUP(EP73,PROTOKOL!$A$1:$E$28,2))*EQ73)</f>
        <v xml:space="preserve"> </v>
      </c>
      <c r="ES73" s="64" t="str">
        <f t="shared" si="589"/>
        <v xml:space="preserve"> </v>
      </c>
      <c r="ET73" s="65" t="str">
        <f>IF(EP73=0," ",VLOOKUP(EP73,PROTOKOL!$A:$E,5,))</f>
        <v xml:space="preserve"> </v>
      </c>
      <c r="EU73" s="82" t="str">
        <f t="shared" ref="EU73:EU100" si="661">IF(EP73=0," ",(ES73*ET73)/7.5*EQ73)</f>
        <v xml:space="preserve"> </v>
      </c>
      <c r="EV73" s="65">
        <f t="shared" ref="EV73:EV100" si="662">EQ73*2</f>
        <v>0</v>
      </c>
      <c r="EW73" s="82" t="str">
        <f t="shared" ref="EW73:EW101" si="663">IF(EV73=0," ",EU73/EQ73*EV73)</f>
        <v xml:space="preserve"> </v>
      </c>
      <c r="EX73" s="117"/>
      <c r="EY73" s="207">
        <v>17</v>
      </c>
      <c r="EZ73" s="226"/>
      <c r="FA73" s="61" t="str">
        <f>IF(FC73=0," ",VLOOKUP(FC73,PROTOKOL!$A:$F,6))</f>
        <v xml:space="preserve"> </v>
      </c>
      <c r="FB73" s="62"/>
      <c r="FC73" s="62"/>
      <c r="FD73" s="62"/>
      <c r="FE73" s="63" t="str">
        <f>IF(FC73=0," ",(VLOOKUP(FC73,PROTOKOL!$A$1:$E$28,2))*FD73)</f>
        <v xml:space="preserve"> </v>
      </c>
      <c r="FF73" s="64" t="str">
        <f t="shared" si="591"/>
        <v xml:space="preserve"> </v>
      </c>
      <c r="FG73" s="65" t="str">
        <f>IF(FC73=0," ",VLOOKUP(FC73,PROTOKOL!$A:$E,5,))</f>
        <v xml:space="preserve"> </v>
      </c>
      <c r="FH73" s="65"/>
      <c r="FI73" s="82" t="str">
        <f t="shared" ref="FI73:FI100" si="664">IF(FC73=0," ",(FG73*FF73)/7.5*FD73)</f>
        <v xml:space="preserve"> </v>
      </c>
      <c r="FJ73" s="61" t="str">
        <f>IF(FL73=0," ",VLOOKUP(FL73,PROTOKOL!$A:$F,6))</f>
        <v xml:space="preserve"> </v>
      </c>
      <c r="FK73" s="66"/>
      <c r="FL73" s="66"/>
      <c r="FM73" s="62"/>
      <c r="FN73" s="63" t="str">
        <f>IF(FL73=0," ",(VLOOKUP(FL73,PROTOKOL!$A$1:$E$28,2))*FM73)</f>
        <v xml:space="preserve"> </v>
      </c>
      <c r="FO73" s="64" t="str">
        <f t="shared" si="592"/>
        <v xml:space="preserve"> </v>
      </c>
      <c r="FP73" s="65" t="str">
        <f>IF(FL73=0," ",VLOOKUP(FL73,PROTOKOL!$A:$E,5,))</f>
        <v xml:space="preserve"> </v>
      </c>
      <c r="FQ73" s="82" t="str">
        <f t="shared" ref="FQ73:FQ100" si="665">IF(FL73=0," ",(FO73*FP73)/7.5*FM73)</f>
        <v xml:space="preserve"> </v>
      </c>
      <c r="FR73" s="65">
        <f t="shared" ref="FR73:FR100" si="666">FM73*2</f>
        <v>0</v>
      </c>
      <c r="FS73" s="82" t="str">
        <f t="shared" ref="FS73:FS101" si="667">IF(FR73=0," ",FQ73/FM73*FR73)</f>
        <v xml:space="preserve"> </v>
      </c>
      <c r="FT73" s="117"/>
      <c r="FU73" s="207">
        <v>17</v>
      </c>
      <c r="FV73" s="226"/>
      <c r="FW73" s="61" t="str">
        <f>IF(FY73=0," ",VLOOKUP(FY73,PROTOKOL!$A:$F,6))</f>
        <v xml:space="preserve"> </v>
      </c>
      <c r="FX73" s="62"/>
      <c r="FY73" s="62"/>
      <c r="FZ73" s="62"/>
      <c r="GA73" s="63" t="str">
        <f>IF(FY73=0," ",(VLOOKUP(FY73,PROTOKOL!$A$1:$E$28,2))*FZ73)</f>
        <v xml:space="preserve"> </v>
      </c>
      <c r="GB73" s="64" t="str">
        <f t="shared" si="594"/>
        <v xml:space="preserve"> </v>
      </c>
      <c r="GC73" s="65" t="str">
        <f>IF(FY73=0," ",VLOOKUP(FY73,PROTOKOL!$A:$E,5,))</f>
        <v xml:space="preserve"> </v>
      </c>
      <c r="GD73" s="65"/>
      <c r="GE73" s="82" t="str">
        <f t="shared" ref="GE73:GE100" si="668">IF(FY73=0," ",(GC73*GB73)/7.5*FZ73)</f>
        <v xml:space="preserve"> </v>
      </c>
      <c r="GF73" s="61" t="str">
        <f>IF(GH73=0," ",VLOOKUP(GH73,PROTOKOL!$A:$F,6))</f>
        <v xml:space="preserve"> </v>
      </c>
      <c r="GG73" s="66"/>
      <c r="GH73" s="66"/>
      <c r="GI73" s="62"/>
      <c r="GJ73" s="63" t="str">
        <f>IF(GH73=0," ",(VLOOKUP(GH73,PROTOKOL!$A$1:$E$28,2))*GI73)</f>
        <v xml:space="preserve"> </v>
      </c>
      <c r="GK73" s="64" t="str">
        <f t="shared" si="595"/>
        <v xml:space="preserve"> </v>
      </c>
      <c r="GL73" s="65" t="str">
        <f>IF(GH73=0," ",VLOOKUP(GH73,PROTOKOL!$A:$E,5,))</f>
        <v xml:space="preserve"> </v>
      </c>
      <c r="GM73" s="82" t="str">
        <f t="shared" ref="GM73:GM100" si="669">IF(GH73=0," ",(GK73*GL73)/7.5*GI73)</f>
        <v xml:space="preserve"> </v>
      </c>
      <c r="GN73" s="65">
        <f t="shared" ref="GN73:GN100" si="670">GI73*2</f>
        <v>0</v>
      </c>
      <c r="GO73" s="82" t="str">
        <f t="shared" ref="GO73:GO101" si="671">IF(GN73=0," ",GM73/GI73*GN73)</f>
        <v xml:space="preserve"> </v>
      </c>
      <c r="GP73" s="117"/>
      <c r="GQ73" s="207">
        <v>17</v>
      </c>
      <c r="GR73" s="226"/>
      <c r="GS73" s="61" t="str">
        <f>IF(GU73=0," ",VLOOKUP(GU73,PROTOKOL!$A:$F,6))</f>
        <v xml:space="preserve"> </v>
      </c>
      <c r="GT73" s="62"/>
      <c r="GU73" s="62"/>
      <c r="GV73" s="62"/>
      <c r="GW73" s="63" t="str">
        <f>IF(GU73=0," ",(VLOOKUP(GU73,PROTOKOL!$A$1:$E$28,2))*GV73)</f>
        <v xml:space="preserve"> </v>
      </c>
      <c r="GX73" s="64" t="str">
        <f t="shared" si="597"/>
        <v xml:space="preserve"> </v>
      </c>
      <c r="GY73" s="65" t="str">
        <f>IF(GU73=0," ",VLOOKUP(GU73,PROTOKOL!$A:$E,5,))</f>
        <v xml:space="preserve"> </v>
      </c>
      <c r="GZ73" s="65"/>
      <c r="HA73" s="82" t="str">
        <f t="shared" ref="HA73:HA100" si="672">IF(GU73=0," ",(GY73*GX73)/7.5*GV73)</f>
        <v xml:space="preserve"> </v>
      </c>
      <c r="HB73" s="61" t="str">
        <f>IF(HD73=0," ",VLOOKUP(HD73,PROTOKOL!$A:$F,6))</f>
        <v xml:space="preserve"> </v>
      </c>
      <c r="HC73" s="66"/>
      <c r="HD73" s="66"/>
      <c r="HE73" s="62"/>
      <c r="HF73" s="63" t="str">
        <f>IF(HD73=0," ",(VLOOKUP(HD73,PROTOKOL!$A$1:$E$28,2))*HE73)</f>
        <v xml:space="preserve"> </v>
      </c>
      <c r="HG73" s="64" t="str">
        <f t="shared" si="598"/>
        <v xml:space="preserve"> </v>
      </c>
      <c r="HH73" s="65" t="str">
        <f>IF(HD73=0," ",VLOOKUP(HD73,PROTOKOL!$A:$E,5,))</f>
        <v xml:space="preserve"> </v>
      </c>
      <c r="HI73" s="82" t="str">
        <f t="shared" ref="HI73:HI100" si="673">IF(HD73=0," ",(HG73*HH73)/7.5*HE73)</f>
        <v xml:space="preserve"> </v>
      </c>
      <c r="HJ73" s="65">
        <f t="shared" ref="HJ73:HJ100" si="674">HE73*2</f>
        <v>0</v>
      </c>
      <c r="HK73" s="82" t="str">
        <f t="shared" ref="HK73:HK101" si="675">IF(HJ73=0," ",HI73/HE73*HJ73)</f>
        <v xml:space="preserve"> </v>
      </c>
      <c r="HL73" s="117"/>
      <c r="HM73" s="207">
        <v>17</v>
      </c>
      <c r="HN73" s="226"/>
      <c r="HO73" s="61" t="str">
        <f>IF(HQ73=0," ",VLOOKUP(HQ73,PROTOKOL!$A:$F,6))</f>
        <v xml:space="preserve"> </v>
      </c>
      <c r="HP73" s="62"/>
      <c r="HQ73" s="62"/>
      <c r="HR73" s="62"/>
      <c r="HS73" s="63" t="str">
        <f>IF(HQ73=0," ",(VLOOKUP(HQ73,PROTOKOL!$A$1:$E$28,2))*HR73)</f>
        <v xml:space="preserve"> </v>
      </c>
      <c r="HT73" s="64" t="str">
        <f t="shared" si="600"/>
        <v xml:space="preserve"> </v>
      </c>
      <c r="HU73" s="65" t="str">
        <f>IF(HQ73=0," ",VLOOKUP(HQ73,PROTOKOL!$A:$E,5,))</f>
        <v xml:space="preserve"> </v>
      </c>
      <c r="HV73" s="65"/>
      <c r="HW73" s="82" t="str">
        <f t="shared" ref="HW73:HW100" si="676">IF(HQ73=0," ",(HU73*HT73)/7.5*HR73)</f>
        <v xml:space="preserve"> </v>
      </c>
      <c r="HX73" s="61" t="str">
        <f>IF(HZ73=0," ",VLOOKUP(HZ73,PROTOKOL!$A:$F,6))</f>
        <v xml:space="preserve"> </v>
      </c>
      <c r="HY73" s="66"/>
      <c r="HZ73" s="66"/>
      <c r="IA73" s="62"/>
      <c r="IB73" s="63" t="str">
        <f>IF(HZ73=0," ",(VLOOKUP(HZ73,PROTOKOL!$A$1:$E$28,2))*IA73)</f>
        <v xml:space="preserve"> </v>
      </c>
      <c r="IC73" s="64" t="str">
        <f t="shared" si="601"/>
        <v xml:space="preserve"> </v>
      </c>
      <c r="ID73" s="65" t="str">
        <f>IF(HZ73=0," ",VLOOKUP(HZ73,PROTOKOL!$A:$E,5,))</f>
        <v xml:space="preserve"> </v>
      </c>
      <c r="IE73" s="82" t="str">
        <f t="shared" ref="IE73:IE100" si="677">IF(HZ73=0," ",(IC73*ID73)/7.5*IA73)</f>
        <v xml:space="preserve"> </v>
      </c>
      <c r="IF73" s="65">
        <f t="shared" ref="IF73:IF100" si="678">IA73*2</f>
        <v>0</v>
      </c>
      <c r="IG73" s="82" t="str">
        <f t="shared" ref="IG73:IG101" si="679">IF(IF73=0," ",IE73/IA73*IF73)</f>
        <v xml:space="preserve"> </v>
      </c>
      <c r="IH73" s="117"/>
      <c r="II73" s="207">
        <v>17</v>
      </c>
      <c r="IJ73" s="226"/>
      <c r="IK73" s="61" t="str">
        <f>IF(IM73=0," ",VLOOKUP(IM73,PROTOKOL!$A:$F,6))</f>
        <v xml:space="preserve"> </v>
      </c>
      <c r="IL73" s="62"/>
      <c r="IM73" s="62"/>
      <c r="IN73" s="62"/>
      <c r="IO73" s="63" t="str">
        <f>IF(IM73=0," ",(VLOOKUP(IM73,PROTOKOL!$A$1:$E$28,2))*IN73)</f>
        <v xml:space="preserve"> </v>
      </c>
      <c r="IP73" s="64" t="str">
        <f t="shared" si="603"/>
        <v xml:space="preserve"> </v>
      </c>
      <c r="IQ73" s="65" t="str">
        <f>IF(IM73=0," ",VLOOKUP(IM73,PROTOKOL!$A:$E,5,))</f>
        <v xml:space="preserve"> </v>
      </c>
      <c r="IR73" s="65"/>
      <c r="IS73" s="82" t="str">
        <f t="shared" ref="IS73:IS100" si="680">IF(IM73=0," ",(IQ73*IP73)/7.5*IN73)</f>
        <v xml:space="preserve"> </v>
      </c>
      <c r="IT73" s="61" t="str">
        <f>IF(IV73=0," ",VLOOKUP(IV73,PROTOKOL!$A:$F,6))</f>
        <v xml:space="preserve"> </v>
      </c>
      <c r="IU73" s="66"/>
      <c r="IV73" s="66"/>
      <c r="IW73" s="62"/>
      <c r="IX73" s="63" t="str">
        <f>IF(IV73=0," ",(VLOOKUP(IV73,PROTOKOL!$A$1:$E$28,2))*IW73)</f>
        <v xml:space="preserve"> </v>
      </c>
      <c r="IY73" s="64" t="str">
        <f t="shared" si="604"/>
        <v xml:space="preserve"> </v>
      </c>
      <c r="IZ73" s="65" t="str">
        <f>IF(IV73=0," ",VLOOKUP(IV73,PROTOKOL!$A:$E,5,))</f>
        <v xml:space="preserve"> </v>
      </c>
      <c r="JA73" s="82" t="str">
        <f t="shared" ref="JA73:JA100" si="681">IF(IV73=0," ",(IY73*IZ73)/7.5*IW73)</f>
        <v xml:space="preserve"> </v>
      </c>
      <c r="JB73" s="65">
        <f t="shared" ref="JB73:JB100" si="682">IW73*2</f>
        <v>0</v>
      </c>
      <c r="JC73" s="82" t="str">
        <f t="shared" ref="JC73:JC101" si="683">IF(JB73=0," ",JA73/IW73*JB73)</f>
        <v xml:space="preserve"> </v>
      </c>
      <c r="JD73" s="117"/>
      <c r="JE73" s="207">
        <v>17</v>
      </c>
      <c r="JF73" s="226"/>
      <c r="JG73" s="61" t="str">
        <f>IF(JI73=0," ",VLOOKUP(JI73,PROTOKOL!$A:$F,6))</f>
        <v xml:space="preserve"> </v>
      </c>
      <c r="JH73" s="62"/>
      <c r="JI73" s="62"/>
      <c r="JJ73" s="62"/>
      <c r="JK73" s="63" t="str">
        <f>IF(JI73=0," ",(VLOOKUP(JI73,PROTOKOL!$A$1:$E$28,2))*JJ73)</f>
        <v xml:space="preserve"> </v>
      </c>
      <c r="JL73" s="64" t="str">
        <f t="shared" si="606"/>
        <v xml:space="preserve"> </v>
      </c>
      <c r="JM73" s="65" t="str">
        <f>IF(JI73=0," ",VLOOKUP(JI73,PROTOKOL!$A:$E,5,))</f>
        <v xml:space="preserve"> </v>
      </c>
      <c r="JN73" s="65"/>
      <c r="JO73" s="82" t="str">
        <f t="shared" ref="JO73:JO100" si="684">IF(JI73=0," ",(JM73*JL73)/7.5*JJ73)</f>
        <v xml:space="preserve"> </v>
      </c>
      <c r="JP73" s="61" t="str">
        <f>IF(JR73=0," ",VLOOKUP(JR73,PROTOKOL!$A:$F,6))</f>
        <v xml:space="preserve"> </v>
      </c>
      <c r="JQ73" s="66"/>
      <c r="JR73" s="66"/>
      <c r="JS73" s="62"/>
      <c r="JT73" s="63" t="str">
        <f>IF(JR73=0," ",(VLOOKUP(JR73,PROTOKOL!$A$1:$E$28,2))*JS73)</f>
        <v xml:space="preserve"> </v>
      </c>
      <c r="JU73" s="64" t="str">
        <f t="shared" si="607"/>
        <v xml:space="preserve"> </v>
      </c>
      <c r="JV73" s="65" t="str">
        <f>IF(JR73=0," ",VLOOKUP(JR73,PROTOKOL!$A:$E,5,))</f>
        <v xml:space="preserve"> </v>
      </c>
      <c r="JW73" s="82" t="str">
        <f t="shared" ref="JW73:JW100" si="685">IF(JR73=0," ",(JU73*JV73)/7.5*JS73)</f>
        <v xml:space="preserve"> </v>
      </c>
      <c r="JX73" s="65">
        <f t="shared" ref="JX73:JX100" si="686">JS73*2</f>
        <v>0</v>
      </c>
      <c r="JY73" s="82" t="str">
        <f t="shared" ref="JY73:JY101" si="687">IF(JX73=0," ",JW73/JS73*JX73)</f>
        <v xml:space="preserve"> </v>
      </c>
      <c r="JZ73" s="117"/>
      <c r="KA73" s="207">
        <v>17</v>
      </c>
      <c r="KB73" s="226"/>
      <c r="KC73" s="61" t="str">
        <f>IF(KE73=0," ",VLOOKUP(KE73,PROTOKOL!$A:$F,6))</f>
        <v xml:space="preserve"> </v>
      </c>
      <c r="KD73" s="62"/>
      <c r="KE73" s="62"/>
      <c r="KF73" s="62"/>
      <c r="KG73" s="63" t="str">
        <f>IF(KE73=0," ",(VLOOKUP(KE73,PROTOKOL!$A$1:$E$28,2))*KF73)</f>
        <v xml:space="preserve"> </v>
      </c>
      <c r="KH73" s="64" t="str">
        <f t="shared" si="609"/>
        <v xml:space="preserve"> </v>
      </c>
      <c r="KI73" s="65" t="str">
        <f>IF(KE73=0," ",VLOOKUP(KE73,PROTOKOL!$A:$E,5,))</f>
        <v xml:space="preserve"> </v>
      </c>
      <c r="KJ73" s="65"/>
      <c r="KK73" s="82" t="str">
        <f t="shared" ref="KK73:KK100" si="688">IF(KE73=0," ",(KI73*KH73)/7.5*KF73)</f>
        <v xml:space="preserve"> </v>
      </c>
      <c r="KL73" s="61" t="str">
        <f>IF(KN73=0," ",VLOOKUP(KN73,PROTOKOL!$A:$F,6))</f>
        <v xml:space="preserve"> </v>
      </c>
      <c r="KM73" s="66"/>
      <c r="KN73" s="66"/>
      <c r="KO73" s="62"/>
      <c r="KP73" s="63" t="str">
        <f>IF(KN73=0," ",(VLOOKUP(KN73,PROTOKOL!$A$1:$E$28,2))*KO73)</f>
        <v xml:space="preserve"> </v>
      </c>
      <c r="KQ73" s="64" t="str">
        <f t="shared" si="610"/>
        <v xml:space="preserve"> </v>
      </c>
      <c r="KR73" s="65" t="str">
        <f>IF(KN73=0," ",VLOOKUP(KN73,PROTOKOL!$A:$E,5,))</f>
        <v xml:space="preserve"> </v>
      </c>
      <c r="KS73" s="82" t="str">
        <f t="shared" ref="KS73:KS100" si="689">IF(KN73=0," ",(KQ73*KR73)/7.5*KO73)</f>
        <v xml:space="preserve"> </v>
      </c>
      <c r="KT73" s="65">
        <f t="shared" ref="KT73:KT100" si="690">KO73*2</f>
        <v>0</v>
      </c>
      <c r="KU73" s="82" t="str">
        <f t="shared" ref="KU73:KU101" si="691">IF(KT73=0," ",KS73/KO73*KT73)</f>
        <v xml:space="preserve"> </v>
      </c>
      <c r="KV73" s="117"/>
      <c r="KW73" s="207">
        <v>17</v>
      </c>
      <c r="KX73" s="226"/>
      <c r="KY73" s="61" t="str">
        <f>IF(LA73=0," ",VLOOKUP(LA73,PROTOKOL!$A:$F,6))</f>
        <v xml:space="preserve"> </v>
      </c>
      <c r="KZ73" s="62"/>
      <c r="LA73" s="62"/>
      <c r="LB73" s="62"/>
      <c r="LC73" s="63" t="str">
        <f>IF(LA73=0," ",(VLOOKUP(LA73,PROTOKOL!$A$1:$E$28,2))*LB73)</f>
        <v xml:space="preserve"> </v>
      </c>
      <c r="LD73" s="64" t="str">
        <f t="shared" si="612"/>
        <v xml:space="preserve"> </v>
      </c>
      <c r="LE73" s="65" t="str">
        <f>IF(LA73=0," ",VLOOKUP(LA73,PROTOKOL!$A:$E,5,))</f>
        <v xml:space="preserve"> </v>
      </c>
      <c r="LF73" s="65"/>
      <c r="LG73" s="82" t="str">
        <f t="shared" ref="LG73:LG100" si="692">IF(LA73=0," ",(LE73*LD73)/7.5*LB73)</f>
        <v xml:space="preserve"> </v>
      </c>
      <c r="LH73" s="61" t="str">
        <f>IF(LJ73=0," ",VLOOKUP(LJ73,PROTOKOL!$A:$F,6))</f>
        <v xml:space="preserve"> </v>
      </c>
      <c r="LI73" s="66"/>
      <c r="LJ73" s="66"/>
      <c r="LK73" s="62"/>
      <c r="LL73" s="63" t="str">
        <f>IF(LJ73=0," ",(VLOOKUP(LJ73,PROTOKOL!$A$1:$E$28,2))*LK73)</f>
        <v xml:space="preserve"> </v>
      </c>
      <c r="LM73" s="64" t="str">
        <f t="shared" si="613"/>
        <v xml:space="preserve"> </v>
      </c>
      <c r="LN73" s="65" t="str">
        <f>IF(LJ73=0," ",VLOOKUP(LJ73,PROTOKOL!$A:$E,5,))</f>
        <v xml:space="preserve"> </v>
      </c>
      <c r="LO73" s="82" t="str">
        <f t="shared" ref="LO73:LO100" si="693">IF(LJ73=0," ",(LM73*LN73)/7.5*LK73)</f>
        <v xml:space="preserve"> </v>
      </c>
      <c r="LP73" s="65">
        <f t="shared" ref="LP73:LP100" si="694">LK73*2</f>
        <v>0</v>
      </c>
      <c r="LQ73" s="82" t="str">
        <f t="shared" ref="LQ73:LQ101" si="695">IF(LP73=0," ",LO73/LK73*LP73)</f>
        <v xml:space="preserve"> </v>
      </c>
      <c r="LR73" s="117"/>
      <c r="LS73" s="207">
        <v>17</v>
      </c>
      <c r="LT73" s="226"/>
      <c r="LU73" s="61" t="str">
        <f>IF(LW73=0," ",VLOOKUP(LW73,PROTOKOL!$A:$F,6))</f>
        <v xml:space="preserve"> </v>
      </c>
      <c r="LV73" s="62"/>
      <c r="LW73" s="62"/>
      <c r="LX73" s="62"/>
      <c r="LY73" s="63" t="str">
        <f>IF(LW73=0," ",(VLOOKUP(LW73,PROTOKOL!$A$1:$E$28,2))*LX73)</f>
        <v xml:space="preserve"> </v>
      </c>
      <c r="LZ73" s="64" t="str">
        <f t="shared" si="615"/>
        <v xml:space="preserve"> </v>
      </c>
      <c r="MA73" s="65" t="str">
        <f>IF(LW73=0," ",VLOOKUP(LW73,PROTOKOL!$A:$E,5,))</f>
        <v xml:space="preserve"> </v>
      </c>
      <c r="MB73" s="65"/>
      <c r="MC73" s="82" t="str">
        <f t="shared" ref="MC73:MC100" si="696">IF(LW73=0," ",(MA73*LZ73)/7.5*LX73)</f>
        <v xml:space="preserve"> </v>
      </c>
      <c r="MD73" s="61" t="str">
        <f>IF(MF73=0," ",VLOOKUP(MF73,PROTOKOL!$A:$F,6))</f>
        <v xml:space="preserve"> </v>
      </c>
      <c r="ME73" s="66"/>
      <c r="MF73" s="66"/>
      <c r="MG73" s="62"/>
      <c r="MH73" s="63" t="str">
        <f>IF(MF73=0," ",(VLOOKUP(MF73,PROTOKOL!$A$1:$E$28,2))*MG73)</f>
        <v xml:space="preserve"> </v>
      </c>
      <c r="MI73" s="64" t="str">
        <f t="shared" si="616"/>
        <v xml:space="preserve"> </v>
      </c>
      <c r="MJ73" s="65" t="str">
        <f>IF(MF73=0," ",VLOOKUP(MF73,PROTOKOL!$A:$E,5,))</f>
        <v xml:space="preserve"> </v>
      </c>
      <c r="MK73" s="82" t="str">
        <f t="shared" ref="MK73:MK100" si="697">IF(MF73=0," ",(MI73*MJ73)/7.5*MG73)</f>
        <v xml:space="preserve"> </v>
      </c>
      <c r="ML73" s="65">
        <f t="shared" ref="ML73:ML100" si="698">MG73*2</f>
        <v>0</v>
      </c>
      <c r="MM73" s="82" t="str">
        <f t="shared" ref="MM73:MM101" si="699">IF(ML73=0," ",MK73/MG73*ML73)</f>
        <v xml:space="preserve"> </v>
      </c>
      <c r="MN73" s="117"/>
      <c r="MO73" s="207">
        <v>17</v>
      </c>
      <c r="MP73" s="226"/>
      <c r="MQ73" s="61" t="str">
        <f>IF(MS73=0," ",VLOOKUP(MS73,PROTOKOL!$A:$F,6))</f>
        <v xml:space="preserve"> </v>
      </c>
      <c r="MR73" s="62"/>
      <c r="MS73" s="62"/>
      <c r="MT73" s="62"/>
      <c r="MU73" s="63" t="str">
        <f>IF(MS73=0," ",(VLOOKUP(MS73,PROTOKOL!$A$1:$E$28,2))*MT73)</f>
        <v xml:space="preserve"> </v>
      </c>
      <c r="MV73" s="64" t="str">
        <f t="shared" si="618"/>
        <v xml:space="preserve"> </v>
      </c>
      <c r="MW73" s="65" t="str">
        <f>IF(MS73=0," ",VLOOKUP(MS73,PROTOKOL!$A:$E,5,))</f>
        <v xml:space="preserve"> </v>
      </c>
      <c r="MX73" s="65"/>
      <c r="MY73" s="82" t="str">
        <f t="shared" ref="MY73:MY100" si="700">IF(MS73=0," ",(MW73*MV73)/7.5*MT73)</f>
        <v xml:space="preserve"> </v>
      </c>
      <c r="MZ73" s="61" t="str">
        <f>IF(NB73=0," ",VLOOKUP(NB73,PROTOKOL!$A:$F,6))</f>
        <v xml:space="preserve"> </v>
      </c>
      <c r="NA73" s="66"/>
      <c r="NB73" s="66"/>
      <c r="NC73" s="62"/>
      <c r="ND73" s="63" t="str">
        <f>IF(NB73=0," ",(VLOOKUP(NB73,PROTOKOL!$A$1:$E$28,2))*NC73)</f>
        <v xml:space="preserve"> </v>
      </c>
      <c r="NE73" s="64" t="str">
        <f t="shared" si="619"/>
        <v xml:space="preserve"> </v>
      </c>
      <c r="NF73" s="65" t="str">
        <f>IF(NB73=0," ",VLOOKUP(NB73,PROTOKOL!$A:$E,5,))</f>
        <v xml:space="preserve"> </v>
      </c>
      <c r="NG73" s="82" t="str">
        <f t="shared" ref="NG73:NG100" si="701">IF(NB73=0," ",(NE73*NF73)/7.5*NC73)</f>
        <v xml:space="preserve"> </v>
      </c>
      <c r="NH73" s="65">
        <f t="shared" ref="NH73:NH100" si="702">NC73*2</f>
        <v>0</v>
      </c>
      <c r="NI73" s="82" t="str">
        <f t="shared" ref="NI73:NI101" si="703">IF(NH73=0," ",NG73/NC73*NH73)</f>
        <v xml:space="preserve"> </v>
      </c>
      <c r="NJ73" s="117"/>
      <c r="NK73" s="207">
        <v>17</v>
      </c>
      <c r="NL73" s="226"/>
      <c r="NM73" s="61" t="str">
        <f>IF(NO73=0," ",VLOOKUP(NO73,PROTOKOL!$A:$F,6))</f>
        <v xml:space="preserve"> </v>
      </c>
      <c r="NN73" s="62"/>
      <c r="NO73" s="62"/>
      <c r="NP73" s="62"/>
      <c r="NQ73" s="63" t="str">
        <f>IF(NO73=0," ",(VLOOKUP(NO73,PROTOKOL!$A$1:$E$28,2))*NP73)</f>
        <v xml:space="preserve"> </v>
      </c>
      <c r="NR73" s="64" t="str">
        <f t="shared" si="621"/>
        <v xml:space="preserve"> </v>
      </c>
      <c r="NS73" s="65" t="str">
        <f>IF(NO73=0," ",VLOOKUP(NO73,PROTOKOL!$A:$E,5,))</f>
        <v xml:space="preserve"> </v>
      </c>
      <c r="NT73" s="65"/>
      <c r="NU73" s="82" t="str">
        <f t="shared" ref="NU73:NU100" si="704">IF(NO73=0," ",(NS73*NR73)/7.5*NP73)</f>
        <v xml:space="preserve"> </v>
      </c>
      <c r="NV73" s="61" t="str">
        <f>IF(NX73=0," ",VLOOKUP(NX73,PROTOKOL!$A:$F,6))</f>
        <v xml:space="preserve"> </v>
      </c>
      <c r="NW73" s="66"/>
      <c r="NX73" s="66"/>
      <c r="NY73" s="62"/>
      <c r="NZ73" s="63" t="str">
        <f>IF(NX73=0," ",(VLOOKUP(NX73,PROTOKOL!$A$1:$E$28,2))*NY73)</f>
        <v xml:space="preserve"> </v>
      </c>
      <c r="OA73" s="64" t="str">
        <f t="shared" si="622"/>
        <v xml:space="preserve"> </v>
      </c>
      <c r="OB73" s="65" t="str">
        <f>IF(NX73=0," ",VLOOKUP(NX73,PROTOKOL!$A:$E,5,))</f>
        <v xml:space="preserve"> </v>
      </c>
      <c r="OC73" s="82" t="str">
        <f t="shared" ref="OC73:OC100" si="705">IF(NX73=0," ",(OA73*OB73)/7.5*NY73)</f>
        <v xml:space="preserve"> </v>
      </c>
      <c r="OD73" s="65">
        <f t="shared" ref="OD73:OD100" si="706">NY73*2</f>
        <v>0</v>
      </c>
      <c r="OE73" s="82" t="str">
        <f t="shared" ref="OE73:OE101" si="707">IF(OD73=0," ",OC73/NY73*OD73)</f>
        <v xml:space="preserve"> </v>
      </c>
      <c r="OF73" s="117"/>
      <c r="OG73" s="207">
        <v>17</v>
      </c>
      <c r="OH73" s="226"/>
      <c r="OI73" s="61" t="str">
        <f>IF(OK73=0," ",VLOOKUP(OK73,PROTOKOL!$A:$F,6))</f>
        <v xml:space="preserve"> </v>
      </c>
      <c r="OJ73" s="62"/>
      <c r="OK73" s="62"/>
      <c r="OL73" s="62"/>
      <c r="OM73" s="63" t="str">
        <f>IF(OK73=0," ",(VLOOKUP(OK73,PROTOKOL!$A$1:$E$28,2))*OL73)</f>
        <v xml:space="preserve"> </v>
      </c>
      <c r="ON73" s="64" t="str">
        <f t="shared" si="624"/>
        <v xml:space="preserve"> </v>
      </c>
      <c r="OO73" s="65" t="str">
        <f>IF(OK73=0," ",VLOOKUP(OK73,PROTOKOL!$A:$E,5,))</f>
        <v xml:space="preserve"> </v>
      </c>
      <c r="OP73" s="65"/>
      <c r="OQ73" s="82" t="str">
        <f t="shared" ref="OQ73:OQ100" si="708">IF(OK73=0," ",(OO73*ON73)/7.5*OL73)</f>
        <v xml:space="preserve"> </v>
      </c>
      <c r="OR73" s="61" t="str">
        <f>IF(OT73=0," ",VLOOKUP(OT73,PROTOKOL!$A:$F,6))</f>
        <v xml:space="preserve"> </v>
      </c>
      <c r="OS73" s="66"/>
      <c r="OT73" s="66"/>
      <c r="OU73" s="62"/>
      <c r="OV73" s="63" t="str">
        <f>IF(OT73=0," ",(VLOOKUP(OT73,PROTOKOL!$A$1:$E$28,2))*OU73)</f>
        <v xml:space="preserve"> </v>
      </c>
      <c r="OW73" s="64" t="str">
        <f t="shared" si="625"/>
        <v xml:space="preserve"> </v>
      </c>
      <c r="OX73" s="65" t="str">
        <f>IF(OT73=0," ",VLOOKUP(OT73,PROTOKOL!$A:$E,5,))</f>
        <v xml:space="preserve"> </v>
      </c>
      <c r="OY73" s="82" t="str">
        <f t="shared" ref="OY73:OY100" si="709">IF(OT73=0," ",(OW73*OX73)/7.5*OU73)</f>
        <v xml:space="preserve"> </v>
      </c>
      <c r="OZ73" s="65">
        <f t="shared" ref="OZ73:OZ100" si="710">OU73*2</f>
        <v>0</v>
      </c>
      <c r="PA73" s="82" t="str">
        <f t="shared" ref="PA73:PA101" si="711">IF(OZ73=0," ",OY73/OU73*OZ73)</f>
        <v xml:space="preserve"> </v>
      </c>
      <c r="PB73" s="117"/>
      <c r="PC73" s="207">
        <v>17</v>
      </c>
      <c r="PD73" s="226"/>
      <c r="PE73" s="61" t="str">
        <f>IF(PG73=0," ",VLOOKUP(PG73,PROTOKOL!$A:$F,6))</f>
        <v xml:space="preserve"> </v>
      </c>
      <c r="PF73" s="62"/>
      <c r="PG73" s="62"/>
      <c r="PH73" s="62"/>
      <c r="PI73" s="63" t="str">
        <f>IF(PG73=0," ",(VLOOKUP(PG73,PROTOKOL!$A$1:$E$28,2))*PH73)</f>
        <v xml:space="preserve"> </v>
      </c>
      <c r="PJ73" s="64" t="str">
        <f t="shared" si="627"/>
        <v xml:space="preserve"> </v>
      </c>
      <c r="PK73" s="65" t="str">
        <f>IF(PG73=0," ",VLOOKUP(PG73,PROTOKOL!$A:$E,5,))</f>
        <v xml:space="preserve"> </v>
      </c>
      <c r="PL73" s="65"/>
      <c r="PM73" s="82" t="str">
        <f t="shared" ref="PM73:PM100" si="712">IF(PG73=0," ",(PK73*PJ73)/7.5*PH73)</f>
        <v xml:space="preserve"> </v>
      </c>
      <c r="PN73" s="61" t="str">
        <f>IF(PP73=0," ",VLOOKUP(PP73,PROTOKOL!$A:$F,6))</f>
        <v xml:space="preserve"> </v>
      </c>
      <c r="PO73" s="66"/>
      <c r="PP73" s="66"/>
      <c r="PQ73" s="62"/>
      <c r="PR73" s="63" t="str">
        <f>IF(PP73=0," ",(VLOOKUP(PP73,PROTOKOL!$A$1:$E$28,2))*PQ73)</f>
        <v xml:space="preserve"> </v>
      </c>
      <c r="PS73" s="64" t="str">
        <f t="shared" si="628"/>
        <v xml:space="preserve"> </v>
      </c>
      <c r="PT73" s="65" t="str">
        <f>IF(PP73=0," ",VLOOKUP(PP73,PROTOKOL!$A:$E,5,))</f>
        <v xml:space="preserve"> </v>
      </c>
      <c r="PU73" s="82" t="str">
        <f t="shared" ref="PU73:PU100" si="713">IF(PP73=0," ",(PS73*PT73)/7.5*PQ73)</f>
        <v xml:space="preserve"> </v>
      </c>
      <c r="PV73" s="65">
        <f t="shared" ref="PV73:PV100" si="714">PQ73*2</f>
        <v>0</v>
      </c>
      <c r="PW73" s="82" t="str">
        <f t="shared" ref="PW73:PW101" si="715">IF(PV73=0," ",PU73/PQ73*PV73)</f>
        <v xml:space="preserve"> </v>
      </c>
      <c r="PX73" s="117"/>
      <c r="PY73" s="207">
        <v>17</v>
      </c>
      <c r="PZ73" s="226"/>
      <c r="QA73" s="61" t="str">
        <f>IF(QC73=0," ",VLOOKUP(QC73,PROTOKOL!$A:$F,6))</f>
        <v xml:space="preserve"> </v>
      </c>
      <c r="QB73" s="62"/>
      <c r="QC73" s="62"/>
      <c r="QD73" s="62"/>
      <c r="QE73" s="63" t="str">
        <f>IF(QC73=0," ",(VLOOKUP(QC73,PROTOKOL!$A$1:$E$28,2))*QD73)</f>
        <v xml:space="preserve"> </v>
      </c>
      <c r="QF73" s="64" t="str">
        <f t="shared" si="630"/>
        <v xml:space="preserve"> </v>
      </c>
      <c r="QG73" s="65" t="str">
        <f>IF(QC73=0," ",VLOOKUP(QC73,PROTOKOL!$A:$E,5,))</f>
        <v xml:space="preserve"> </v>
      </c>
      <c r="QH73" s="65"/>
      <c r="QI73" s="82" t="str">
        <f t="shared" ref="QI73:QI100" si="716">IF(QC73=0," ",(QG73*QF73)/7.5*QD73)</f>
        <v xml:space="preserve"> </v>
      </c>
      <c r="QJ73" s="61" t="str">
        <f>IF(QL73=0," ",VLOOKUP(QL73,PROTOKOL!$A:$F,6))</f>
        <v xml:space="preserve"> </v>
      </c>
      <c r="QK73" s="66"/>
      <c r="QL73" s="66"/>
      <c r="QM73" s="62"/>
      <c r="QN73" s="63" t="str">
        <f>IF(QL73=0," ",(VLOOKUP(QL73,PROTOKOL!$A$1:$E$28,2))*QM73)</f>
        <v xml:space="preserve"> </v>
      </c>
      <c r="QO73" s="64" t="str">
        <f t="shared" si="631"/>
        <v xml:space="preserve"> </v>
      </c>
      <c r="QP73" s="65" t="str">
        <f>IF(QL73=0," ",VLOOKUP(QL73,PROTOKOL!$A:$E,5,))</f>
        <v xml:space="preserve"> </v>
      </c>
      <c r="QQ73" s="82" t="str">
        <f t="shared" ref="QQ73:QQ100" si="717">IF(QL73=0," ",(QO73*QP73)/7.5*QM73)</f>
        <v xml:space="preserve"> </v>
      </c>
      <c r="QR73" s="65">
        <f t="shared" ref="QR73:QR100" si="718">QM73*2</f>
        <v>0</v>
      </c>
      <c r="QS73" s="82" t="str">
        <f t="shared" ref="QS73:QS101" si="719">IF(QR73=0," ",QQ73/QM73*QR73)</f>
        <v xml:space="preserve"> </v>
      </c>
      <c r="QT73" s="117"/>
      <c r="QU73" s="207">
        <v>17</v>
      </c>
      <c r="QV73" s="226"/>
      <c r="QW73" s="61" t="str">
        <f>IF(QY73=0," ",VLOOKUP(QY73,PROTOKOL!$A:$F,6))</f>
        <v xml:space="preserve"> </v>
      </c>
      <c r="QX73" s="62"/>
      <c r="QY73" s="62"/>
      <c r="QZ73" s="62"/>
      <c r="RA73" s="63" t="str">
        <f>IF(QY73=0," ",(VLOOKUP(QY73,PROTOKOL!$A$1:$E$28,2))*QZ73)</f>
        <v xml:space="preserve"> </v>
      </c>
      <c r="RB73" s="64" t="str">
        <f t="shared" si="633"/>
        <v xml:space="preserve"> </v>
      </c>
      <c r="RC73" s="65" t="str">
        <f>IF(QY73=0," ",VLOOKUP(QY73,PROTOKOL!$A:$E,5,))</f>
        <v xml:space="preserve"> </v>
      </c>
      <c r="RD73" s="65"/>
      <c r="RE73" s="82" t="str">
        <f t="shared" ref="RE73:RE100" si="720">IF(QY73=0," ",(RC73*RB73)/7.5*QZ73)</f>
        <v xml:space="preserve"> </v>
      </c>
      <c r="RF73" s="61" t="str">
        <f>IF(RH73=0," ",VLOOKUP(RH73,PROTOKOL!$A:$F,6))</f>
        <v xml:space="preserve"> </v>
      </c>
      <c r="RG73" s="66"/>
      <c r="RH73" s="66"/>
      <c r="RI73" s="62"/>
      <c r="RJ73" s="63" t="str">
        <f>IF(RH73=0," ",(VLOOKUP(RH73,PROTOKOL!$A$1:$E$28,2))*RI73)</f>
        <v xml:space="preserve"> </v>
      </c>
      <c r="RK73" s="64" t="str">
        <f t="shared" si="634"/>
        <v xml:space="preserve"> </v>
      </c>
      <c r="RL73" s="65" t="str">
        <f>IF(RH73=0," ",VLOOKUP(RH73,PROTOKOL!$A:$E,5,))</f>
        <v xml:space="preserve"> </v>
      </c>
      <c r="RM73" s="82" t="str">
        <f t="shared" ref="RM73:RM100" si="721">IF(RH73=0," ",(RK73*RL73)/7.5*RI73)</f>
        <v xml:space="preserve"> </v>
      </c>
      <c r="RN73" s="65">
        <f t="shared" ref="RN73:RN100" si="722">RI73*2</f>
        <v>0</v>
      </c>
      <c r="RO73" s="82" t="str">
        <f t="shared" ref="RO73:RO101" si="723">IF(RN73=0," ",RM73/RI73*RN73)</f>
        <v xml:space="preserve"> </v>
      </c>
      <c r="RP73" s="117"/>
    </row>
    <row r="74" spans="1:484" ht="14.4" thickBot="1">
      <c r="A74" s="207">
        <v>18</v>
      </c>
      <c r="B74" s="225">
        <v>18</v>
      </c>
      <c r="C74" s="61" t="str">
        <f>IF(E74=0," ",VLOOKUP(E74,PROTOKOL!$A:$F,6))</f>
        <v xml:space="preserve"> </v>
      </c>
      <c r="D74" s="62"/>
      <c r="E74" s="62"/>
      <c r="F74" s="62"/>
      <c r="G74" s="63" t="str">
        <f>IF(E74=0," ",(VLOOKUP(E74,PROTOKOL!$A$1:$E$28,2))*F74)</f>
        <v xml:space="preserve"> </v>
      </c>
      <c r="H74" s="64" t="str">
        <f t="shared" si="572"/>
        <v xml:space="preserve"> </v>
      </c>
      <c r="I74" s="65" t="str">
        <f>IF(E74=0," ",VLOOKUP(E74,PROTOKOL!$A:$E,5,))</f>
        <v xml:space="preserve"> </v>
      </c>
      <c r="J74" s="65"/>
      <c r="K74" s="82" t="str">
        <f t="shared" si="636"/>
        <v xml:space="preserve"> </v>
      </c>
      <c r="L74" s="61" t="str">
        <f>IF(N74=0," ",VLOOKUP(N74,PROTOKOL!$A:$F,6))</f>
        <v xml:space="preserve"> </v>
      </c>
      <c r="M74" s="66"/>
      <c r="N74" s="66"/>
      <c r="O74" s="62"/>
      <c r="P74" s="63" t="str">
        <f>IF(N74=0," ",(VLOOKUP(N74,PROTOKOL!$A$1:$E$28,2))*O74)</f>
        <v xml:space="preserve"> </v>
      </c>
      <c r="Q74" s="64" t="str">
        <f t="shared" si="573"/>
        <v xml:space="preserve"> </v>
      </c>
      <c r="R74" s="65" t="str">
        <f>IF(N74=0," ",VLOOKUP(N74,PROTOKOL!$A:$E,5,))</f>
        <v xml:space="preserve"> </v>
      </c>
      <c r="S74" s="82" t="str">
        <f t="shared" si="637"/>
        <v xml:space="preserve"> </v>
      </c>
      <c r="T74" s="65">
        <f t="shared" si="638"/>
        <v>0</v>
      </c>
      <c r="U74" s="82" t="str">
        <f t="shared" si="639"/>
        <v xml:space="preserve"> </v>
      </c>
      <c r="V74" s="117"/>
      <c r="W74" s="207">
        <v>18</v>
      </c>
      <c r="X74" s="225">
        <v>18</v>
      </c>
      <c r="Y74" s="61" t="str">
        <f>IF(AA74=0," ",VLOOKUP(AA74,PROTOKOL!$A:$F,6))</f>
        <v xml:space="preserve"> </v>
      </c>
      <c r="Z74" s="62"/>
      <c r="AA74" s="62"/>
      <c r="AB74" s="62"/>
      <c r="AC74" s="63" t="str">
        <f>IF(AA74=0," ",(VLOOKUP(AA74,PROTOKOL!$A$1:$E$28,2))*AB74)</f>
        <v xml:space="preserve"> </v>
      </c>
      <c r="AD74" s="64" t="str">
        <f t="shared" si="574"/>
        <v xml:space="preserve"> </v>
      </c>
      <c r="AE74" s="65" t="str">
        <f>IF(AA74=0," ",VLOOKUP(AA74,PROTOKOL!$A:$E,5,))</f>
        <v xml:space="preserve"> </v>
      </c>
      <c r="AF74" s="65"/>
      <c r="AG74" s="82" t="str">
        <f t="shared" si="640"/>
        <v xml:space="preserve"> </v>
      </c>
      <c r="AH74" s="61" t="str">
        <f>IF(AJ74=0," ",VLOOKUP(AJ74,PROTOKOL!$A:$F,6))</f>
        <v xml:space="preserve"> </v>
      </c>
      <c r="AI74" s="66"/>
      <c r="AJ74" s="66"/>
      <c r="AK74" s="62"/>
      <c r="AL74" s="63" t="str">
        <f>IF(AJ74=0," ",(VLOOKUP(AJ74,PROTOKOL!$A$1:$E$28,2))*AK74)</f>
        <v xml:space="preserve"> </v>
      </c>
      <c r="AM74" s="64" t="str">
        <f t="shared" si="575"/>
        <v xml:space="preserve"> </v>
      </c>
      <c r="AN74" s="65" t="str">
        <f>IF(AJ74=0," ",VLOOKUP(AJ74,PROTOKOL!$A:$E,5,))</f>
        <v xml:space="preserve"> </v>
      </c>
      <c r="AO74" s="82" t="str">
        <f t="shared" si="641"/>
        <v xml:space="preserve"> </v>
      </c>
      <c r="AP74" s="65">
        <f t="shared" si="642"/>
        <v>0</v>
      </c>
      <c r="AQ74" s="82" t="str">
        <f t="shared" si="643"/>
        <v xml:space="preserve"> </v>
      </c>
      <c r="AR74" s="117"/>
      <c r="AS74" s="207">
        <v>18</v>
      </c>
      <c r="AT74" s="225">
        <v>18</v>
      </c>
      <c r="AU74" s="61" t="str">
        <f>IF(AW74=0," ",VLOOKUP(AW74,PROTOKOL!$A:$F,6))</f>
        <v xml:space="preserve"> </v>
      </c>
      <c r="AV74" s="62"/>
      <c r="AW74" s="62"/>
      <c r="AX74" s="62"/>
      <c r="AY74" s="63" t="str">
        <f>IF(AW74=0," ",(VLOOKUP(AW74,PROTOKOL!$A$1:$E$28,2))*AX74)</f>
        <v xml:space="preserve"> </v>
      </c>
      <c r="AZ74" s="64" t="str">
        <f t="shared" si="576"/>
        <v xml:space="preserve"> </v>
      </c>
      <c r="BA74" s="65" t="str">
        <f>IF(AW74=0," ",VLOOKUP(AW74,PROTOKOL!$A:$E,5,))</f>
        <v xml:space="preserve"> </v>
      </c>
      <c r="BB74" s="65"/>
      <c r="BC74" s="82" t="str">
        <f t="shared" si="644"/>
        <v xml:space="preserve"> </v>
      </c>
      <c r="BD74" s="61" t="str">
        <f>IF(BF74=0," ",VLOOKUP(BF74,PROTOKOL!$A:$F,6))</f>
        <v xml:space="preserve"> </v>
      </c>
      <c r="BE74" s="66"/>
      <c r="BF74" s="66"/>
      <c r="BG74" s="62"/>
      <c r="BH74" s="63" t="str">
        <f>IF(BF74=0," ",(VLOOKUP(BF74,PROTOKOL!$A$1:$E$28,2))*BG74)</f>
        <v xml:space="preserve"> </v>
      </c>
      <c r="BI74" s="64" t="str">
        <f t="shared" si="577"/>
        <v xml:space="preserve"> </v>
      </c>
      <c r="BJ74" s="65" t="str">
        <f>IF(BF74=0," ",VLOOKUP(BF74,PROTOKOL!$A:$E,5,))</f>
        <v xml:space="preserve"> </v>
      </c>
      <c r="BK74" s="82" t="str">
        <f t="shared" si="645"/>
        <v xml:space="preserve"> </v>
      </c>
      <c r="BL74" s="65">
        <f t="shared" si="646"/>
        <v>0</v>
      </c>
      <c r="BM74" s="82" t="str">
        <f t="shared" si="647"/>
        <v xml:space="preserve"> </v>
      </c>
      <c r="BN74" s="117"/>
      <c r="BO74" s="207">
        <v>18</v>
      </c>
      <c r="BP74" s="225">
        <v>18</v>
      </c>
      <c r="BQ74" s="61" t="str">
        <f>IF(BS74=0," ",VLOOKUP(BS74,PROTOKOL!$A:$F,6))</f>
        <v xml:space="preserve"> </v>
      </c>
      <c r="BR74" s="62"/>
      <c r="BS74" s="62"/>
      <c r="BT74" s="62"/>
      <c r="BU74" s="63" t="str">
        <f>IF(BS74=0," ",(VLOOKUP(BS74,PROTOKOL!$A$1:$E$28,2))*BT74)</f>
        <v xml:space="preserve"> </v>
      </c>
      <c r="BV74" s="64" t="str">
        <f t="shared" si="579"/>
        <v xml:space="preserve"> </v>
      </c>
      <c r="BW74" s="65" t="str">
        <f>IF(BS74=0," ",VLOOKUP(BS74,PROTOKOL!$A:$E,5,))</f>
        <v xml:space="preserve"> </v>
      </c>
      <c r="BX74" s="65"/>
      <c r="BY74" s="82" t="str">
        <f t="shared" si="648"/>
        <v xml:space="preserve"> </v>
      </c>
      <c r="BZ74" s="61" t="str">
        <f>IF(CB74=0," ",VLOOKUP(CB74,PROTOKOL!$A:$F,6))</f>
        <v xml:space="preserve"> </v>
      </c>
      <c r="CA74" s="66"/>
      <c r="CB74" s="66"/>
      <c r="CC74" s="62"/>
      <c r="CD74" s="63" t="str">
        <f>IF(CB74=0," ",(VLOOKUP(CB74,PROTOKOL!$A$1:$E$28,2))*CC74)</f>
        <v xml:space="preserve"> </v>
      </c>
      <c r="CE74" s="64" t="str">
        <f t="shared" si="580"/>
        <v xml:space="preserve"> </v>
      </c>
      <c r="CF74" s="65" t="str">
        <f>IF(CB74=0," ",VLOOKUP(CB74,PROTOKOL!$A:$E,5,))</f>
        <v xml:space="preserve"> </v>
      </c>
      <c r="CG74" s="82" t="str">
        <f t="shared" si="649"/>
        <v xml:space="preserve"> </v>
      </c>
      <c r="CH74" s="65">
        <f t="shared" si="650"/>
        <v>0</v>
      </c>
      <c r="CI74" s="82" t="str">
        <f t="shared" si="651"/>
        <v xml:space="preserve"> </v>
      </c>
      <c r="CJ74" s="117"/>
      <c r="CK74" s="207">
        <v>18</v>
      </c>
      <c r="CL74" s="225">
        <v>18</v>
      </c>
      <c r="CM74" s="61" t="str">
        <f>IF(CO74=0," ",VLOOKUP(CO74,PROTOKOL!$A:$F,6))</f>
        <v xml:space="preserve"> </v>
      </c>
      <c r="CN74" s="62"/>
      <c r="CO74" s="62"/>
      <c r="CP74" s="62"/>
      <c r="CQ74" s="63" t="str">
        <f>IF(CO74=0," ",(VLOOKUP(CO74,PROTOKOL!$A$1:$E$28,2))*CP74)</f>
        <v xml:space="preserve"> </v>
      </c>
      <c r="CR74" s="64" t="str">
        <f t="shared" si="582"/>
        <v xml:space="preserve"> </v>
      </c>
      <c r="CS74" s="65" t="str">
        <f>IF(CO74=0," ",VLOOKUP(CO74,PROTOKOL!$A:$E,5,))</f>
        <v xml:space="preserve"> </v>
      </c>
      <c r="CT74" s="65"/>
      <c r="CU74" s="82" t="str">
        <f t="shared" si="652"/>
        <v xml:space="preserve"> </v>
      </c>
      <c r="CV74" s="61" t="str">
        <f>IF(CX74=0," ",VLOOKUP(CX74,PROTOKOL!$A:$F,6))</f>
        <v xml:space="preserve"> </v>
      </c>
      <c r="CW74" s="66"/>
      <c r="CX74" s="66"/>
      <c r="CY74" s="62"/>
      <c r="CZ74" s="63" t="str">
        <f>IF(CX74=0," ",(VLOOKUP(CX74,PROTOKOL!$A$1:$E$28,2))*CY74)</f>
        <v xml:space="preserve"> </v>
      </c>
      <c r="DA74" s="64" t="str">
        <f t="shared" si="583"/>
        <v xml:space="preserve"> </v>
      </c>
      <c r="DB74" s="65" t="str">
        <f>IF(CX74=0," ",VLOOKUP(CX74,PROTOKOL!$A:$E,5,))</f>
        <v xml:space="preserve"> </v>
      </c>
      <c r="DC74" s="82" t="str">
        <f t="shared" si="653"/>
        <v xml:space="preserve"> </v>
      </c>
      <c r="DD74" s="65">
        <f t="shared" si="654"/>
        <v>0</v>
      </c>
      <c r="DE74" s="82" t="str">
        <f t="shared" si="655"/>
        <v xml:space="preserve"> </v>
      </c>
      <c r="DF74" s="117"/>
      <c r="DG74" s="207">
        <v>18</v>
      </c>
      <c r="DH74" s="225">
        <v>18</v>
      </c>
      <c r="DI74" s="61" t="str">
        <f>IF(DK74=0," ",VLOOKUP(DK74,PROTOKOL!$A:$F,6))</f>
        <v xml:space="preserve"> </v>
      </c>
      <c r="DJ74" s="62"/>
      <c r="DK74" s="62"/>
      <c r="DL74" s="62"/>
      <c r="DM74" s="63" t="str">
        <f>IF(DK74=0," ",(VLOOKUP(DK74,PROTOKOL!$A$1:$E$28,2))*DL74)</f>
        <v xml:space="preserve"> </v>
      </c>
      <c r="DN74" s="64" t="str">
        <f t="shared" si="585"/>
        <v xml:space="preserve"> </v>
      </c>
      <c r="DO74" s="65" t="str">
        <f>IF(DK74=0," ",VLOOKUP(DK74,PROTOKOL!$A:$E,5,))</f>
        <v xml:space="preserve"> </v>
      </c>
      <c r="DP74" s="65"/>
      <c r="DQ74" s="82" t="str">
        <f t="shared" si="656"/>
        <v xml:space="preserve"> </v>
      </c>
      <c r="DR74" s="61" t="str">
        <f>IF(DT74=0," ",VLOOKUP(DT74,PROTOKOL!$A:$F,6))</f>
        <v xml:space="preserve"> </v>
      </c>
      <c r="DS74" s="66"/>
      <c r="DT74" s="66"/>
      <c r="DU74" s="62"/>
      <c r="DV74" s="63" t="str">
        <f>IF(DT74=0," ",(VLOOKUP(DT74,PROTOKOL!$A$1:$E$28,2))*DU74)</f>
        <v xml:space="preserve"> </v>
      </c>
      <c r="DW74" s="64" t="str">
        <f t="shared" si="586"/>
        <v xml:space="preserve"> </v>
      </c>
      <c r="DX74" s="65" t="str">
        <f>IF(DT74=0," ",VLOOKUP(DT74,PROTOKOL!$A:$E,5,))</f>
        <v xml:space="preserve"> </v>
      </c>
      <c r="DY74" s="82" t="str">
        <f t="shared" si="657"/>
        <v xml:space="preserve"> </v>
      </c>
      <c r="DZ74" s="65">
        <f t="shared" si="658"/>
        <v>0</v>
      </c>
      <c r="EA74" s="82" t="str">
        <f t="shared" si="659"/>
        <v xml:space="preserve"> </v>
      </c>
      <c r="EB74" s="117"/>
      <c r="EC74" s="207">
        <v>18</v>
      </c>
      <c r="ED74" s="225">
        <v>18</v>
      </c>
      <c r="EE74" s="61" t="str">
        <f>IF(EG74=0," ",VLOOKUP(EG74,PROTOKOL!$A:$F,6))</f>
        <v xml:space="preserve"> </v>
      </c>
      <c r="EF74" s="62"/>
      <c r="EG74" s="62"/>
      <c r="EH74" s="62"/>
      <c r="EI74" s="63" t="str">
        <f>IF(EG74=0," ",(VLOOKUP(EG74,PROTOKOL!$A$1:$E$28,2))*EH74)</f>
        <v xml:space="preserve"> </v>
      </c>
      <c r="EJ74" s="64" t="str">
        <f t="shared" si="588"/>
        <v xml:space="preserve"> </v>
      </c>
      <c r="EK74" s="65" t="str">
        <f>IF(EG74=0," ",VLOOKUP(EG74,PROTOKOL!$A:$E,5,))</f>
        <v xml:space="preserve"> </v>
      </c>
      <c r="EL74" s="65"/>
      <c r="EM74" s="82" t="str">
        <f t="shared" si="660"/>
        <v xml:space="preserve"> </v>
      </c>
      <c r="EN74" s="61" t="str">
        <f>IF(EP74=0," ",VLOOKUP(EP74,PROTOKOL!$A:$F,6))</f>
        <v xml:space="preserve"> </v>
      </c>
      <c r="EO74" s="66"/>
      <c r="EP74" s="66"/>
      <c r="EQ74" s="62"/>
      <c r="ER74" s="63" t="str">
        <f>IF(EP74=0," ",(VLOOKUP(EP74,PROTOKOL!$A$1:$E$28,2))*EQ74)</f>
        <v xml:space="preserve"> </v>
      </c>
      <c r="ES74" s="64" t="str">
        <f t="shared" si="589"/>
        <v xml:space="preserve"> </v>
      </c>
      <c r="ET74" s="65" t="str">
        <f>IF(EP74=0," ",VLOOKUP(EP74,PROTOKOL!$A:$E,5,))</f>
        <v xml:space="preserve"> </v>
      </c>
      <c r="EU74" s="82" t="str">
        <f t="shared" si="661"/>
        <v xml:space="preserve"> </v>
      </c>
      <c r="EV74" s="65">
        <f t="shared" si="662"/>
        <v>0</v>
      </c>
      <c r="EW74" s="82" t="str">
        <f t="shared" si="663"/>
        <v xml:space="preserve"> </v>
      </c>
      <c r="EX74" s="117"/>
      <c r="EY74" s="207">
        <v>18</v>
      </c>
      <c r="EZ74" s="225">
        <v>18</v>
      </c>
      <c r="FA74" s="61" t="str">
        <f>IF(FC74=0," ",VLOOKUP(FC74,PROTOKOL!$A:$F,6))</f>
        <v xml:space="preserve"> </v>
      </c>
      <c r="FB74" s="62"/>
      <c r="FC74" s="62"/>
      <c r="FD74" s="62"/>
      <c r="FE74" s="63" t="str">
        <f>IF(FC74=0," ",(VLOOKUP(FC74,PROTOKOL!$A$1:$E$28,2))*FD74)</f>
        <v xml:space="preserve"> </v>
      </c>
      <c r="FF74" s="64" t="str">
        <f t="shared" si="591"/>
        <v xml:space="preserve"> </v>
      </c>
      <c r="FG74" s="65" t="str">
        <f>IF(FC74=0," ",VLOOKUP(FC74,PROTOKOL!$A:$E,5,))</f>
        <v xml:space="preserve"> </v>
      </c>
      <c r="FH74" s="65"/>
      <c r="FI74" s="82" t="str">
        <f t="shared" si="664"/>
        <v xml:space="preserve"> </v>
      </c>
      <c r="FJ74" s="61" t="str">
        <f>IF(FL74=0," ",VLOOKUP(FL74,PROTOKOL!$A:$F,6))</f>
        <v xml:space="preserve"> </v>
      </c>
      <c r="FK74" s="66"/>
      <c r="FL74" s="66"/>
      <c r="FM74" s="62"/>
      <c r="FN74" s="63" t="str">
        <f>IF(FL74=0," ",(VLOOKUP(FL74,PROTOKOL!$A$1:$E$28,2))*FM74)</f>
        <v xml:space="preserve"> </v>
      </c>
      <c r="FO74" s="64" t="str">
        <f t="shared" si="592"/>
        <v xml:space="preserve"> </v>
      </c>
      <c r="FP74" s="65" t="str">
        <f>IF(FL74=0," ",VLOOKUP(FL74,PROTOKOL!$A:$E,5,))</f>
        <v xml:space="preserve"> </v>
      </c>
      <c r="FQ74" s="82" t="str">
        <f t="shared" si="665"/>
        <v xml:space="preserve"> </v>
      </c>
      <c r="FR74" s="65">
        <f t="shared" si="666"/>
        <v>0</v>
      </c>
      <c r="FS74" s="82" t="str">
        <f t="shared" si="667"/>
        <v xml:space="preserve"> </v>
      </c>
      <c r="FT74" s="117"/>
      <c r="FU74" s="207">
        <v>18</v>
      </c>
      <c r="FV74" s="225">
        <v>18</v>
      </c>
      <c r="FW74" s="61" t="str">
        <f>IF(FY74=0," ",VLOOKUP(FY74,PROTOKOL!$A:$F,6))</f>
        <v xml:space="preserve"> </v>
      </c>
      <c r="FX74" s="62"/>
      <c r="FY74" s="62"/>
      <c r="FZ74" s="62"/>
      <c r="GA74" s="63" t="str">
        <f>IF(FY74=0," ",(VLOOKUP(FY74,PROTOKOL!$A$1:$E$28,2))*FZ74)</f>
        <v xml:space="preserve"> </v>
      </c>
      <c r="GB74" s="64" t="str">
        <f t="shared" si="594"/>
        <v xml:space="preserve"> </v>
      </c>
      <c r="GC74" s="65" t="str">
        <f>IF(FY74=0," ",VLOOKUP(FY74,PROTOKOL!$A:$E,5,))</f>
        <v xml:space="preserve"> </v>
      </c>
      <c r="GD74" s="65"/>
      <c r="GE74" s="82" t="str">
        <f t="shared" si="668"/>
        <v xml:space="preserve"> </v>
      </c>
      <c r="GF74" s="61" t="str">
        <f>IF(GH74=0," ",VLOOKUP(GH74,PROTOKOL!$A:$F,6))</f>
        <v xml:space="preserve"> </v>
      </c>
      <c r="GG74" s="66"/>
      <c r="GH74" s="66"/>
      <c r="GI74" s="62"/>
      <c r="GJ74" s="63" t="str">
        <f>IF(GH74=0," ",(VLOOKUP(GH74,PROTOKOL!$A$1:$E$28,2))*GI74)</f>
        <v xml:space="preserve"> </v>
      </c>
      <c r="GK74" s="64" t="str">
        <f t="shared" si="595"/>
        <v xml:space="preserve"> </v>
      </c>
      <c r="GL74" s="65" t="str">
        <f>IF(GH74=0," ",VLOOKUP(GH74,PROTOKOL!$A:$E,5,))</f>
        <v xml:space="preserve"> </v>
      </c>
      <c r="GM74" s="82" t="str">
        <f t="shared" si="669"/>
        <v xml:space="preserve"> </v>
      </c>
      <c r="GN74" s="65">
        <f t="shared" si="670"/>
        <v>0</v>
      </c>
      <c r="GO74" s="82" t="str">
        <f t="shared" si="671"/>
        <v xml:space="preserve"> </v>
      </c>
      <c r="GP74" s="117"/>
      <c r="GQ74" s="207">
        <v>18</v>
      </c>
      <c r="GR74" s="225">
        <v>18</v>
      </c>
      <c r="GS74" s="61" t="str">
        <f>IF(GU74=0," ",VLOOKUP(GU74,PROTOKOL!$A:$F,6))</f>
        <v xml:space="preserve"> </v>
      </c>
      <c r="GT74" s="62"/>
      <c r="GU74" s="62"/>
      <c r="GV74" s="62"/>
      <c r="GW74" s="63" t="str">
        <f>IF(GU74=0," ",(VLOOKUP(GU74,PROTOKOL!$A$1:$E$28,2))*GV74)</f>
        <v xml:space="preserve"> </v>
      </c>
      <c r="GX74" s="64" t="str">
        <f t="shared" si="597"/>
        <v xml:space="preserve"> </v>
      </c>
      <c r="GY74" s="65" t="str">
        <f>IF(GU74=0," ",VLOOKUP(GU74,PROTOKOL!$A:$E,5,))</f>
        <v xml:space="preserve"> </v>
      </c>
      <c r="GZ74" s="65"/>
      <c r="HA74" s="82" t="str">
        <f t="shared" si="672"/>
        <v xml:space="preserve"> </v>
      </c>
      <c r="HB74" s="61" t="str">
        <f>IF(HD74=0," ",VLOOKUP(HD74,PROTOKOL!$A:$F,6))</f>
        <v xml:space="preserve"> </v>
      </c>
      <c r="HC74" s="66"/>
      <c r="HD74" s="66"/>
      <c r="HE74" s="62"/>
      <c r="HF74" s="63" t="str">
        <f>IF(HD74=0," ",(VLOOKUP(HD74,PROTOKOL!$A$1:$E$28,2))*HE74)</f>
        <v xml:space="preserve"> </v>
      </c>
      <c r="HG74" s="64" t="str">
        <f t="shared" si="598"/>
        <v xml:space="preserve"> </v>
      </c>
      <c r="HH74" s="65" t="str">
        <f>IF(HD74=0," ",VLOOKUP(HD74,PROTOKOL!$A:$E,5,))</f>
        <v xml:space="preserve"> </v>
      </c>
      <c r="HI74" s="82" t="str">
        <f t="shared" si="673"/>
        <v xml:space="preserve"> </v>
      </c>
      <c r="HJ74" s="65">
        <f t="shared" si="674"/>
        <v>0</v>
      </c>
      <c r="HK74" s="82" t="str">
        <f t="shared" si="675"/>
        <v xml:space="preserve"> </v>
      </c>
      <c r="HL74" s="117"/>
      <c r="HM74" s="207">
        <v>18</v>
      </c>
      <c r="HN74" s="225">
        <v>18</v>
      </c>
      <c r="HO74" s="61" t="str">
        <f>IF(HQ74=0," ",VLOOKUP(HQ74,PROTOKOL!$A:$F,6))</f>
        <v xml:space="preserve"> </v>
      </c>
      <c r="HP74" s="62"/>
      <c r="HQ74" s="62"/>
      <c r="HR74" s="62"/>
      <c r="HS74" s="63" t="str">
        <f>IF(HQ74=0," ",(VLOOKUP(HQ74,PROTOKOL!$A$1:$E$28,2))*HR74)</f>
        <v xml:space="preserve"> </v>
      </c>
      <c r="HT74" s="64" t="str">
        <f t="shared" si="600"/>
        <v xml:space="preserve"> </v>
      </c>
      <c r="HU74" s="65" t="str">
        <f>IF(HQ74=0," ",VLOOKUP(HQ74,PROTOKOL!$A:$E,5,))</f>
        <v xml:space="preserve"> </v>
      </c>
      <c r="HV74" s="65"/>
      <c r="HW74" s="82" t="str">
        <f t="shared" si="676"/>
        <v xml:space="preserve"> </v>
      </c>
      <c r="HX74" s="61" t="str">
        <f>IF(HZ74=0," ",VLOOKUP(HZ74,PROTOKOL!$A:$F,6))</f>
        <v xml:space="preserve"> </v>
      </c>
      <c r="HY74" s="66"/>
      <c r="HZ74" s="66"/>
      <c r="IA74" s="62"/>
      <c r="IB74" s="63" t="str">
        <f>IF(HZ74=0," ",(VLOOKUP(HZ74,PROTOKOL!$A$1:$E$28,2))*IA74)</f>
        <v xml:space="preserve"> </v>
      </c>
      <c r="IC74" s="64" t="str">
        <f t="shared" si="601"/>
        <v xml:space="preserve"> </v>
      </c>
      <c r="ID74" s="65" t="str">
        <f>IF(HZ74=0," ",VLOOKUP(HZ74,PROTOKOL!$A:$E,5,))</f>
        <v xml:space="preserve"> </v>
      </c>
      <c r="IE74" s="82" t="str">
        <f t="shared" si="677"/>
        <v xml:space="preserve"> </v>
      </c>
      <c r="IF74" s="65">
        <f t="shared" si="678"/>
        <v>0</v>
      </c>
      <c r="IG74" s="82" t="str">
        <f t="shared" si="679"/>
        <v xml:space="preserve"> </v>
      </c>
      <c r="IH74" s="117"/>
      <c r="II74" s="207">
        <v>18</v>
      </c>
      <c r="IJ74" s="225">
        <v>18</v>
      </c>
      <c r="IK74" s="61" t="str">
        <f>IF(IM74=0," ",VLOOKUP(IM74,PROTOKOL!$A:$F,6))</f>
        <v xml:space="preserve"> </v>
      </c>
      <c r="IL74" s="62"/>
      <c r="IM74" s="62"/>
      <c r="IN74" s="62"/>
      <c r="IO74" s="63" t="str">
        <f>IF(IM74=0," ",(VLOOKUP(IM74,PROTOKOL!$A$1:$E$28,2))*IN74)</f>
        <v xml:space="preserve"> </v>
      </c>
      <c r="IP74" s="64" t="str">
        <f t="shared" si="603"/>
        <v xml:space="preserve"> </v>
      </c>
      <c r="IQ74" s="65" t="str">
        <f>IF(IM74=0," ",VLOOKUP(IM74,PROTOKOL!$A:$E,5,))</f>
        <v xml:space="preserve"> </v>
      </c>
      <c r="IR74" s="65"/>
      <c r="IS74" s="82" t="str">
        <f t="shared" si="680"/>
        <v xml:space="preserve"> </v>
      </c>
      <c r="IT74" s="61" t="str">
        <f>IF(IV74=0," ",VLOOKUP(IV74,PROTOKOL!$A:$F,6))</f>
        <v xml:space="preserve"> </v>
      </c>
      <c r="IU74" s="66"/>
      <c r="IV74" s="66"/>
      <c r="IW74" s="62"/>
      <c r="IX74" s="63" t="str">
        <f>IF(IV74=0," ",(VLOOKUP(IV74,PROTOKOL!$A$1:$E$28,2))*IW74)</f>
        <v xml:space="preserve"> </v>
      </c>
      <c r="IY74" s="64" t="str">
        <f t="shared" si="604"/>
        <v xml:space="preserve"> </v>
      </c>
      <c r="IZ74" s="65" t="str">
        <f>IF(IV74=0," ",VLOOKUP(IV74,PROTOKOL!$A:$E,5,))</f>
        <v xml:space="preserve"> </v>
      </c>
      <c r="JA74" s="82" t="str">
        <f t="shared" si="681"/>
        <v xml:space="preserve"> </v>
      </c>
      <c r="JB74" s="65">
        <f t="shared" si="682"/>
        <v>0</v>
      </c>
      <c r="JC74" s="82" t="str">
        <f t="shared" si="683"/>
        <v xml:space="preserve"> </v>
      </c>
      <c r="JD74" s="117"/>
      <c r="JE74" s="207">
        <v>18</v>
      </c>
      <c r="JF74" s="225">
        <v>18</v>
      </c>
      <c r="JG74" s="61" t="str">
        <f>IF(JI74=0," ",VLOOKUP(JI74,PROTOKOL!$A:$F,6))</f>
        <v xml:space="preserve"> </v>
      </c>
      <c r="JH74" s="62"/>
      <c r="JI74" s="62"/>
      <c r="JJ74" s="62"/>
      <c r="JK74" s="63" t="str">
        <f>IF(JI74=0," ",(VLOOKUP(JI74,PROTOKOL!$A$1:$E$28,2))*JJ74)</f>
        <v xml:space="preserve"> </v>
      </c>
      <c r="JL74" s="64" t="str">
        <f t="shared" si="606"/>
        <v xml:space="preserve"> </v>
      </c>
      <c r="JM74" s="65" t="str">
        <f>IF(JI74=0," ",VLOOKUP(JI74,PROTOKOL!$A:$E,5,))</f>
        <v xml:space="preserve"> </v>
      </c>
      <c r="JN74" s="65"/>
      <c r="JO74" s="82" t="str">
        <f t="shared" si="684"/>
        <v xml:space="preserve"> </v>
      </c>
      <c r="JP74" s="61" t="str">
        <f>IF(JR74=0," ",VLOOKUP(JR74,PROTOKOL!$A:$F,6))</f>
        <v xml:space="preserve"> </v>
      </c>
      <c r="JQ74" s="66"/>
      <c r="JR74" s="66"/>
      <c r="JS74" s="62"/>
      <c r="JT74" s="63" t="str">
        <f>IF(JR74=0," ",(VLOOKUP(JR74,PROTOKOL!$A$1:$E$28,2))*JS74)</f>
        <v xml:space="preserve"> </v>
      </c>
      <c r="JU74" s="64" t="str">
        <f t="shared" si="607"/>
        <v xml:space="preserve"> </v>
      </c>
      <c r="JV74" s="65" t="str">
        <f>IF(JR74=0," ",VLOOKUP(JR74,PROTOKOL!$A:$E,5,))</f>
        <v xml:space="preserve"> </v>
      </c>
      <c r="JW74" s="82" t="str">
        <f t="shared" si="685"/>
        <v xml:space="preserve"> </v>
      </c>
      <c r="JX74" s="65">
        <f t="shared" si="686"/>
        <v>0</v>
      </c>
      <c r="JY74" s="82" t="str">
        <f t="shared" si="687"/>
        <v xml:space="preserve"> </v>
      </c>
      <c r="JZ74" s="117"/>
      <c r="KA74" s="207">
        <v>18</v>
      </c>
      <c r="KB74" s="225">
        <v>18</v>
      </c>
      <c r="KC74" s="61" t="str">
        <f>IF(KE74=0," ",VLOOKUP(KE74,PROTOKOL!$A:$F,6))</f>
        <v xml:space="preserve"> </v>
      </c>
      <c r="KD74" s="62"/>
      <c r="KE74" s="62"/>
      <c r="KF74" s="62"/>
      <c r="KG74" s="63" t="str">
        <f>IF(KE74=0," ",(VLOOKUP(KE74,PROTOKOL!$A$1:$E$28,2))*KF74)</f>
        <v xml:space="preserve"> </v>
      </c>
      <c r="KH74" s="64" t="str">
        <f t="shared" si="609"/>
        <v xml:space="preserve"> </v>
      </c>
      <c r="KI74" s="65" t="str">
        <f>IF(KE74=0," ",VLOOKUP(KE74,PROTOKOL!$A:$E,5,))</f>
        <v xml:space="preserve"> </v>
      </c>
      <c r="KJ74" s="65"/>
      <c r="KK74" s="82" t="str">
        <f t="shared" si="688"/>
        <v xml:space="preserve"> </v>
      </c>
      <c r="KL74" s="61" t="str">
        <f>IF(KN74=0," ",VLOOKUP(KN74,PROTOKOL!$A:$F,6))</f>
        <v xml:space="preserve"> </v>
      </c>
      <c r="KM74" s="66"/>
      <c r="KN74" s="66"/>
      <c r="KO74" s="62"/>
      <c r="KP74" s="63" t="str">
        <f>IF(KN74=0," ",(VLOOKUP(KN74,PROTOKOL!$A$1:$E$28,2))*KO74)</f>
        <v xml:space="preserve"> </v>
      </c>
      <c r="KQ74" s="64" t="str">
        <f t="shared" si="610"/>
        <v xml:space="preserve"> </v>
      </c>
      <c r="KR74" s="65" t="str">
        <f>IF(KN74=0," ",VLOOKUP(KN74,PROTOKOL!$A:$E,5,))</f>
        <v xml:space="preserve"> </v>
      </c>
      <c r="KS74" s="82" t="str">
        <f t="shared" si="689"/>
        <v xml:space="preserve"> </v>
      </c>
      <c r="KT74" s="65">
        <f t="shared" si="690"/>
        <v>0</v>
      </c>
      <c r="KU74" s="82" t="str">
        <f t="shared" si="691"/>
        <v xml:space="preserve"> </v>
      </c>
      <c r="KV74" s="117"/>
      <c r="KW74" s="207">
        <v>18</v>
      </c>
      <c r="KX74" s="225">
        <v>18</v>
      </c>
      <c r="KY74" s="61" t="str">
        <f>IF(LA74=0," ",VLOOKUP(LA74,PROTOKOL!$A:$F,6))</f>
        <v xml:space="preserve"> </v>
      </c>
      <c r="KZ74" s="62"/>
      <c r="LA74" s="62"/>
      <c r="LB74" s="62"/>
      <c r="LC74" s="63" t="str">
        <f>IF(LA74=0," ",(VLOOKUP(LA74,PROTOKOL!$A$1:$E$28,2))*LB74)</f>
        <v xml:space="preserve"> </v>
      </c>
      <c r="LD74" s="64" t="str">
        <f t="shared" si="612"/>
        <v xml:space="preserve"> </v>
      </c>
      <c r="LE74" s="65" t="str">
        <f>IF(LA74=0," ",VLOOKUP(LA74,PROTOKOL!$A:$E,5,))</f>
        <v xml:space="preserve"> </v>
      </c>
      <c r="LF74" s="65"/>
      <c r="LG74" s="82" t="str">
        <f t="shared" si="692"/>
        <v xml:space="preserve"> </v>
      </c>
      <c r="LH74" s="61" t="str">
        <f>IF(LJ74=0," ",VLOOKUP(LJ74,PROTOKOL!$A:$F,6))</f>
        <v xml:space="preserve"> </v>
      </c>
      <c r="LI74" s="66"/>
      <c r="LJ74" s="66"/>
      <c r="LK74" s="62"/>
      <c r="LL74" s="63" t="str">
        <f>IF(LJ74=0," ",(VLOOKUP(LJ74,PROTOKOL!$A$1:$E$28,2))*LK74)</f>
        <v xml:space="preserve"> </v>
      </c>
      <c r="LM74" s="64" t="str">
        <f t="shared" si="613"/>
        <v xml:space="preserve"> </v>
      </c>
      <c r="LN74" s="65" t="str">
        <f>IF(LJ74=0," ",VLOOKUP(LJ74,PROTOKOL!$A:$E,5,))</f>
        <v xml:space="preserve"> </v>
      </c>
      <c r="LO74" s="82" t="str">
        <f t="shared" si="693"/>
        <v xml:space="preserve"> </v>
      </c>
      <c r="LP74" s="65">
        <f t="shared" si="694"/>
        <v>0</v>
      </c>
      <c r="LQ74" s="82" t="str">
        <f t="shared" si="695"/>
        <v xml:space="preserve"> </v>
      </c>
      <c r="LR74" s="117"/>
      <c r="LS74" s="207">
        <v>18</v>
      </c>
      <c r="LT74" s="225">
        <v>18</v>
      </c>
      <c r="LU74" s="61" t="str">
        <f>IF(LW74=0," ",VLOOKUP(LW74,PROTOKOL!$A:$F,6))</f>
        <v xml:space="preserve"> </v>
      </c>
      <c r="LV74" s="62"/>
      <c r="LW74" s="62"/>
      <c r="LX74" s="62"/>
      <c r="LY74" s="63" t="str">
        <f>IF(LW74=0," ",(VLOOKUP(LW74,PROTOKOL!$A$1:$E$28,2))*LX74)</f>
        <v xml:space="preserve"> </v>
      </c>
      <c r="LZ74" s="64" t="str">
        <f t="shared" si="615"/>
        <v xml:space="preserve"> </v>
      </c>
      <c r="MA74" s="65" t="str">
        <f>IF(LW74=0," ",VLOOKUP(LW74,PROTOKOL!$A:$E,5,))</f>
        <v xml:space="preserve"> </v>
      </c>
      <c r="MB74" s="65"/>
      <c r="MC74" s="82" t="str">
        <f t="shared" si="696"/>
        <v xml:space="preserve"> </v>
      </c>
      <c r="MD74" s="61" t="str">
        <f>IF(MF74=0," ",VLOOKUP(MF74,PROTOKOL!$A:$F,6))</f>
        <v xml:space="preserve"> </v>
      </c>
      <c r="ME74" s="66"/>
      <c r="MF74" s="66"/>
      <c r="MG74" s="62"/>
      <c r="MH74" s="63" t="str">
        <f>IF(MF74=0," ",(VLOOKUP(MF74,PROTOKOL!$A$1:$E$28,2))*MG74)</f>
        <v xml:space="preserve"> </v>
      </c>
      <c r="MI74" s="64" t="str">
        <f t="shared" si="616"/>
        <v xml:space="preserve"> </v>
      </c>
      <c r="MJ74" s="65" t="str">
        <f>IF(MF74=0," ",VLOOKUP(MF74,PROTOKOL!$A:$E,5,))</f>
        <v xml:space="preserve"> </v>
      </c>
      <c r="MK74" s="82" t="str">
        <f t="shared" si="697"/>
        <v xml:space="preserve"> </v>
      </c>
      <c r="ML74" s="65">
        <f t="shared" si="698"/>
        <v>0</v>
      </c>
      <c r="MM74" s="82" t="str">
        <f t="shared" si="699"/>
        <v xml:space="preserve"> </v>
      </c>
      <c r="MN74" s="117"/>
      <c r="MO74" s="207">
        <v>18</v>
      </c>
      <c r="MP74" s="225">
        <v>18</v>
      </c>
      <c r="MQ74" s="61" t="str">
        <f>IF(MS74=0," ",VLOOKUP(MS74,PROTOKOL!$A:$F,6))</f>
        <v xml:space="preserve"> </v>
      </c>
      <c r="MR74" s="62"/>
      <c r="MS74" s="62"/>
      <c r="MT74" s="62"/>
      <c r="MU74" s="63" t="str">
        <f>IF(MS74=0," ",(VLOOKUP(MS74,PROTOKOL!$A$1:$E$28,2))*MT74)</f>
        <v xml:space="preserve"> </v>
      </c>
      <c r="MV74" s="64" t="str">
        <f t="shared" si="618"/>
        <v xml:space="preserve"> </v>
      </c>
      <c r="MW74" s="65" t="str">
        <f>IF(MS74=0," ",VLOOKUP(MS74,PROTOKOL!$A:$E,5,))</f>
        <v xml:space="preserve"> </v>
      </c>
      <c r="MX74" s="65"/>
      <c r="MY74" s="82" t="str">
        <f t="shared" si="700"/>
        <v xml:space="preserve"> </v>
      </c>
      <c r="MZ74" s="61" t="str">
        <f>IF(NB74=0," ",VLOOKUP(NB74,PROTOKOL!$A:$F,6))</f>
        <v xml:space="preserve"> </v>
      </c>
      <c r="NA74" s="66"/>
      <c r="NB74" s="66"/>
      <c r="NC74" s="62"/>
      <c r="ND74" s="63" t="str">
        <f>IF(NB74=0," ",(VLOOKUP(NB74,PROTOKOL!$A$1:$E$28,2))*NC74)</f>
        <v xml:space="preserve"> </v>
      </c>
      <c r="NE74" s="64" t="str">
        <f t="shared" si="619"/>
        <v xml:space="preserve"> </v>
      </c>
      <c r="NF74" s="65" t="str">
        <f>IF(NB74=0," ",VLOOKUP(NB74,PROTOKOL!$A:$E,5,))</f>
        <v xml:space="preserve"> </v>
      </c>
      <c r="NG74" s="82" t="str">
        <f t="shared" si="701"/>
        <v xml:space="preserve"> </v>
      </c>
      <c r="NH74" s="65">
        <f t="shared" si="702"/>
        <v>0</v>
      </c>
      <c r="NI74" s="82" t="str">
        <f t="shared" si="703"/>
        <v xml:space="preserve"> </v>
      </c>
      <c r="NJ74" s="117"/>
      <c r="NK74" s="207">
        <v>18</v>
      </c>
      <c r="NL74" s="225">
        <v>18</v>
      </c>
      <c r="NM74" s="61" t="str">
        <f>IF(NO74=0," ",VLOOKUP(NO74,PROTOKOL!$A:$F,6))</f>
        <v xml:space="preserve"> </v>
      </c>
      <c r="NN74" s="62"/>
      <c r="NO74" s="62"/>
      <c r="NP74" s="62"/>
      <c r="NQ74" s="63" t="str">
        <f>IF(NO74=0," ",(VLOOKUP(NO74,PROTOKOL!$A$1:$E$28,2))*NP74)</f>
        <v xml:space="preserve"> </v>
      </c>
      <c r="NR74" s="64" t="str">
        <f t="shared" si="621"/>
        <v xml:space="preserve"> </v>
      </c>
      <c r="NS74" s="65" t="str">
        <f>IF(NO74=0," ",VLOOKUP(NO74,PROTOKOL!$A:$E,5,))</f>
        <v xml:space="preserve"> </v>
      </c>
      <c r="NT74" s="65"/>
      <c r="NU74" s="82" t="str">
        <f t="shared" si="704"/>
        <v xml:space="preserve"> </v>
      </c>
      <c r="NV74" s="61" t="str">
        <f>IF(NX74=0," ",VLOOKUP(NX74,PROTOKOL!$A:$F,6))</f>
        <v xml:space="preserve"> </v>
      </c>
      <c r="NW74" s="66"/>
      <c r="NX74" s="66"/>
      <c r="NY74" s="62"/>
      <c r="NZ74" s="63" t="str">
        <f>IF(NX74=0," ",(VLOOKUP(NX74,PROTOKOL!$A$1:$E$28,2))*NY74)</f>
        <v xml:space="preserve"> </v>
      </c>
      <c r="OA74" s="64" t="str">
        <f t="shared" si="622"/>
        <v xml:space="preserve"> </v>
      </c>
      <c r="OB74" s="65" t="str">
        <f>IF(NX74=0," ",VLOOKUP(NX74,PROTOKOL!$A:$E,5,))</f>
        <v xml:space="preserve"> </v>
      </c>
      <c r="OC74" s="82" t="str">
        <f t="shared" si="705"/>
        <v xml:space="preserve"> </v>
      </c>
      <c r="OD74" s="65">
        <f t="shared" si="706"/>
        <v>0</v>
      </c>
      <c r="OE74" s="82" t="str">
        <f t="shared" si="707"/>
        <v xml:space="preserve"> </v>
      </c>
      <c r="OF74" s="117"/>
      <c r="OG74" s="207">
        <v>18</v>
      </c>
      <c r="OH74" s="225">
        <v>18</v>
      </c>
      <c r="OI74" s="61" t="str">
        <f>IF(OK74=0," ",VLOOKUP(OK74,PROTOKOL!$A:$F,6))</f>
        <v xml:space="preserve"> </v>
      </c>
      <c r="OJ74" s="62"/>
      <c r="OK74" s="62"/>
      <c r="OL74" s="62"/>
      <c r="OM74" s="63" t="str">
        <f>IF(OK74=0," ",(VLOOKUP(OK74,PROTOKOL!$A$1:$E$28,2))*OL74)</f>
        <v xml:space="preserve"> </v>
      </c>
      <c r="ON74" s="64" t="str">
        <f t="shared" si="624"/>
        <v xml:space="preserve"> </v>
      </c>
      <c r="OO74" s="65" t="str">
        <f>IF(OK74=0," ",VLOOKUP(OK74,PROTOKOL!$A:$E,5,))</f>
        <v xml:space="preserve"> </v>
      </c>
      <c r="OP74" s="65"/>
      <c r="OQ74" s="82" t="str">
        <f t="shared" si="708"/>
        <v xml:space="preserve"> </v>
      </c>
      <c r="OR74" s="61" t="str">
        <f>IF(OT74=0," ",VLOOKUP(OT74,PROTOKOL!$A:$F,6))</f>
        <v xml:space="preserve"> </v>
      </c>
      <c r="OS74" s="66"/>
      <c r="OT74" s="66"/>
      <c r="OU74" s="62"/>
      <c r="OV74" s="63" t="str">
        <f>IF(OT74=0," ",(VLOOKUP(OT74,PROTOKOL!$A$1:$E$28,2))*OU74)</f>
        <v xml:space="preserve"> </v>
      </c>
      <c r="OW74" s="64" t="str">
        <f t="shared" si="625"/>
        <v xml:space="preserve"> </v>
      </c>
      <c r="OX74" s="65" t="str">
        <f>IF(OT74=0," ",VLOOKUP(OT74,PROTOKOL!$A:$E,5,))</f>
        <v xml:space="preserve"> </v>
      </c>
      <c r="OY74" s="82" t="str">
        <f t="shared" si="709"/>
        <v xml:space="preserve"> </v>
      </c>
      <c r="OZ74" s="65">
        <f t="shared" si="710"/>
        <v>0</v>
      </c>
      <c r="PA74" s="82" t="str">
        <f t="shared" si="711"/>
        <v xml:space="preserve"> </v>
      </c>
      <c r="PB74" s="117"/>
      <c r="PC74" s="207">
        <v>18</v>
      </c>
      <c r="PD74" s="225">
        <v>18</v>
      </c>
      <c r="PE74" s="61" t="str">
        <f>IF(PG74=0," ",VLOOKUP(PG74,PROTOKOL!$A:$F,6))</f>
        <v xml:space="preserve"> </v>
      </c>
      <c r="PF74" s="62"/>
      <c r="PG74" s="62"/>
      <c r="PH74" s="62"/>
      <c r="PI74" s="63" t="str">
        <f>IF(PG74=0," ",(VLOOKUP(PG74,PROTOKOL!$A$1:$E$28,2))*PH74)</f>
        <v xml:space="preserve"> </v>
      </c>
      <c r="PJ74" s="64" t="str">
        <f t="shared" si="627"/>
        <v xml:space="preserve"> </v>
      </c>
      <c r="PK74" s="65" t="str">
        <f>IF(PG74=0," ",VLOOKUP(PG74,PROTOKOL!$A:$E,5,))</f>
        <v xml:space="preserve"> </v>
      </c>
      <c r="PL74" s="65"/>
      <c r="PM74" s="82" t="str">
        <f t="shared" si="712"/>
        <v xml:space="preserve"> </v>
      </c>
      <c r="PN74" s="61" t="str">
        <f>IF(PP74=0," ",VLOOKUP(PP74,PROTOKOL!$A:$F,6))</f>
        <v xml:space="preserve"> </v>
      </c>
      <c r="PO74" s="66"/>
      <c r="PP74" s="66"/>
      <c r="PQ74" s="62"/>
      <c r="PR74" s="63" t="str">
        <f>IF(PP74=0," ",(VLOOKUP(PP74,PROTOKOL!$A$1:$E$28,2))*PQ74)</f>
        <v xml:space="preserve"> </v>
      </c>
      <c r="PS74" s="64" t="str">
        <f t="shared" si="628"/>
        <v xml:space="preserve"> </v>
      </c>
      <c r="PT74" s="65" t="str">
        <f>IF(PP74=0," ",VLOOKUP(PP74,PROTOKOL!$A:$E,5,))</f>
        <v xml:space="preserve"> </v>
      </c>
      <c r="PU74" s="82" t="str">
        <f t="shared" si="713"/>
        <v xml:space="preserve"> </v>
      </c>
      <c r="PV74" s="65">
        <f t="shared" si="714"/>
        <v>0</v>
      </c>
      <c r="PW74" s="82" t="str">
        <f t="shared" si="715"/>
        <v xml:space="preserve"> </v>
      </c>
      <c r="PX74" s="117"/>
      <c r="PY74" s="207">
        <v>18</v>
      </c>
      <c r="PZ74" s="225">
        <v>18</v>
      </c>
      <c r="QA74" s="61" t="str">
        <f>IF(QC74=0," ",VLOOKUP(QC74,PROTOKOL!$A:$F,6))</f>
        <v xml:space="preserve"> </v>
      </c>
      <c r="QB74" s="62"/>
      <c r="QC74" s="62"/>
      <c r="QD74" s="62"/>
      <c r="QE74" s="63" t="str">
        <f>IF(QC74=0," ",(VLOOKUP(QC74,PROTOKOL!$A$1:$E$28,2))*QD74)</f>
        <v xml:space="preserve"> </v>
      </c>
      <c r="QF74" s="64" t="str">
        <f t="shared" si="630"/>
        <v xml:space="preserve"> </v>
      </c>
      <c r="QG74" s="65" t="str">
        <f>IF(QC74=0," ",VLOOKUP(QC74,PROTOKOL!$A:$E,5,))</f>
        <v xml:space="preserve"> </v>
      </c>
      <c r="QH74" s="65"/>
      <c r="QI74" s="82" t="str">
        <f t="shared" si="716"/>
        <v xml:space="preserve"> </v>
      </c>
      <c r="QJ74" s="61" t="str">
        <f>IF(QL74=0," ",VLOOKUP(QL74,PROTOKOL!$A:$F,6))</f>
        <v xml:space="preserve"> </v>
      </c>
      <c r="QK74" s="66"/>
      <c r="QL74" s="66"/>
      <c r="QM74" s="62"/>
      <c r="QN74" s="63" t="str">
        <f>IF(QL74=0," ",(VLOOKUP(QL74,PROTOKOL!$A$1:$E$28,2))*QM74)</f>
        <v xml:space="preserve"> </v>
      </c>
      <c r="QO74" s="64" t="str">
        <f t="shared" si="631"/>
        <v xml:space="preserve"> </v>
      </c>
      <c r="QP74" s="65" t="str">
        <f>IF(QL74=0," ",VLOOKUP(QL74,PROTOKOL!$A:$E,5,))</f>
        <v xml:space="preserve"> </v>
      </c>
      <c r="QQ74" s="82" t="str">
        <f t="shared" si="717"/>
        <v xml:space="preserve"> </v>
      </c>
      <c r="QR74" s="65">
        <f t="shared" si="718"/>
        <v>0</v>
      </c>
      <c r="QS74" s="82" t="str">
        <f t="shared" si="719"/>
        <v xml:space="preserve"> </v>
      </c>
      <c r="QT74" s="117"/>
      <c r="QU74" s="207">
        <v>18</v>
      </c>
      <c r="QV74" s="225">
        <v>18</v>
      </c>
      <c r="QW74" s="61" t="str">
        <f>IF(QY74=0," ",VLOOKUP(QY74,PROTOKOL!$A:$F,6))</f>
        <v xml:space="preserve"> </v>
      </c>
      <c r="QX74" s="62"/>
      <c r="QY74" s="62"/>
      <c r="QZ74" s="62"/>
      <c r="RA74" s="63" t="str">
        <f>IF(QY74=0," ",(VLOOKUP(QY74,PROTOKOL!$A$1:$E$28,2))*QZ74)</f>
        <v xml:space="preserve"> </v>
      </c>
      <c r="RB74" s="64" t="str">
        <f t="shared" si="633"/>
        <v xml:space="preserve"> </v>
      </c>
      <c r="RC74" s="65" t="str">
        <f>IF(QY74=0," ",VLOOKUP(QY74,PROTOKOL!$A:$E,5,))</f>
        <v xml:space="preserve"> </v>
      </c>
      <c r="RD74" s="65"/>
      <c r="RE74" s="82" t="str">
        <f t="shared" si="720"/>
        <v xml:space="preserve"> </v>
      </c>
      <c r="RF74" s="61" t="str">
        <f>IF(RH74=0," ",VLOOKUP(RH74,PROTOKOL!$A:$F,6))</f>
        <v xml:space="preserve"> </v>
      </c>
      <c r="RG74" s="66"/>
      <c r="RH74" s="66"/>
      <c r="RI74" s="62"/>
      <c r="RJ74" s="63" t="str">
        <f>IF(RH74=0," ",(VLOOKUP(RH74,PROTOKOL!$A$1:$E$28,2))*RI74)</f>
        <v xml:space="preserve"> </v>
      </c>
      <c r="RK74" s="64" t="str">
        <f t="shared" si="634"/>
        <v xml:space="preserve"> </v>
      </c>
      <c r="RL74" s="65" t="str">
        <f>IF(RH74=0," ",VLOOKUP(RH74,PROTOKOL!$A:$E,5,))</f>
        <v xml:space="preserve"> </v>
      </c>
      <c r="RM74" s="82" t="str">
        <f t="shared" si="721"/>
        <v xml:space="preserve"> </v>
      </c>
      <c r="RN74" s="65">
        <f t="shared" si="722"/>
        <v>0</v>
      </c>
      <c r="RO74" s="82" t="str">
        <f t="shared" si="723"/>
        <v xml:space="preserve"> </v>
      </c>
      <c r="RP74" s="117"/>
    </row>
    <row r="75" spans="1:484" ht="15.6" thickBot="1">
      <c r="A75" s="208">
        <v>18</v>
      </c>
      <c r="B75" s="226"/>
      <c r="C75" s="61" t="str">
        <f>IF(E75=0," ",VLOOKUP(E75,PROTOKOL!$A:$F,6))</f>
        <v xml:space="preserve"> </v>
      </c>
      <c r="D75" s="62"/>
      <c r="E75" s="62"/>
      <c r="F75" s="62"/>
      <c r="G75" s="63" t="str">
        <f>IF(E75=0," ",(VLOOKUP(E75,PROTOKOL!$A$1:$E$28,2))*F75)</f>
        <v xml:space="preserve"> </v>
      </c>
      <c r="H75" s="64" t="str">
        <f t="shared" si="572"/>
        <v xml:space="preserve"> </v>
      </c>
      <c r="I75" s="65" t="str">
        <f>IF(E75=0," ",VLOOKUP(E75,PROTOKOL!$A:$E,5,))</f>
        <v xml:space="preserve"> </v>
      </c>
      <c r="J75" s="65"/>
      <c r="K75" s="82" t="str">
        <f t="shared" si="636"/>
        <v xml:space="preserve"> </v>
      </c>
      <c r="L75" s="61" t="str">
        <f>IF(N75=0," ",VLOOKUP(N75,PROTOKOL!$A:$F,6))</f>
        <v xml:space="preserve"> </v>
      </c>
      <c r="M75" s="66"/>
      <c r="N75" s="66"/>
      <c r="O75" s="62"/>
      <c r="P75" s="63" t="str">
        <f>IF(N75=0," ",(VLOOKUP(N75,PROTOKOL!$A$1:$E$28,2))*O75)</f>
        <v xml:space="preserve"> </v>
      </c>
      <c r="Q75" s="64" t="str">
        <f t="shared" si="573"/>
        <v xml:space="preserve"> </v>
      </c>
      <c r="R75" s="65" t="str">
        <f>IF(N75=0," ",VLOOKUP(N75,PROTOKOL!$A:$E,5,))</f>
        <v xml:space="preserve"> </v>
      </c>
      <c r="S75" s="82" t="str">
        <f t="shared" si="637"/>
        <v xml:space="preserve"> </v>
      </c>
      <c r="T75" s="65">
        <f t="shared" si="638"/>
        <v>0</v>
      </c>
      <c r="U75" s="82" t="str">
        <f t="shared" si="639"/>
        <v xml:space="preserve"> </v>
      </c>
      <c r="V75" s="185" t="str">
        <f>IF(F74+F75+F76=7.5,"ü","û")</f>
        <v>û</v>
      </c>
      <c r="W75" s="207">
        <v>18</v>
      </c>
      <c r="X75" s="226"/>
      <c r="Y75" s="61" t="str">
        <f>IF(AA75=0," ",VLOOKUP(AA75,PROTOKOL!$A:$F,6))</f>
        <v xml:space="preserve"> </v>
      </c>
      <c r="Z75" s="62"/>
      <c r="AA75" s="62"/>
      <c r="AB75" s="62"/>
      <c r="AC75" s="63" t="str">
        <f>IF(AA75=0," ",(VLOOKUP(AA75,PROTOKOL!$A$1:$E$28,2))*AB75)</f>
        <v xml:space="preserve"> </v>
      </c>
      <c r="AD75" s="64" t="str">
        <f t="shared" si="574"/>
        <v xml:space="preserve"> </v>
      </c>
      <c r="AE75" s="65" t="str">
        <f>IF(AA75=0," ",VLOOKUP(AA75,PROTOKOL!$A:$E,5,))</f>
        <v xml:space="preserve"> </v>
      </c>
      <c r="AF75" s="65"/>
      <c r="AG75" s="82" t="str">
        <f t="shared" si="640"/>
        <v xml:space="preserve"> </v>
      </c>
      <c r="AH75" s="61" t="str">
        <f>IF(AJ75=0," ",VLOOKUP(AJ75,PROTOKOL!$A:$F,6))</f>
        <v xml:space="preserve"> </v>
      </c>
      <c r="AI75" s="66"/>
      <c r="AJ75" s="66"/>
      <c r="AK75" s="62"/>
      <c r="AL75" s="63" t="str">
        <f>IF(AJ75=0," ",(VLOOKUP(AJ75,PROTOKOL!$A$1:$E$28,2))*AK75)</f>
        <v xml:space="preserve"> </v>
      </c>
      <c r="AM75" s="64" t="str">
        <f t="shared" si="575"/>
        <v xml:space="preserve"> </v>
      </c>
      <c r="AN75" s="65" t="str">
        <f>IF(AJ75=0," ",VLOOKUP(AJ75,PROTOKOL!$A:$E,5,))</f>
        <v xml:space="preserve"> </v>
      </c>
      <c r="AO75" s="82" t="str">
        <f t="shared" si="641"/>
        <v xml:space="preserve"> </v>
      </c>
      <c r="AP75" s="65">
        <f t="shared" si="642"/>
        <v>0</v>
      </c>
      <c r="AQ75" s="82" t="str">
        <f t="shared" si="643"/>
        <v xml:space="preserve"> </v>
      </c>
      <c r="AR75" s="185" t="str">
        <f>IF(AB74+AB75+AB76=7.5,"ü","û")</f>
        <v>û</v>
      </c>
      <c r="AS75" s="207">
        <v>18</v>
      </c>
      <c r="AT75" s="226"/>
      <c r="AU75" s="61" t="str">
        <f>IF(AW75=0," ",VLOOKUP(AW75,PROTOKOL!$A:$F,6))</f>
        <v xml:space="preserve"> </v>
      </c>
      <c r="AV75" s="62"/>
      <c r="AW75" s="62"/>
      <c r="AX75" s="62"/>
      <c r="AY75" s="63" t="str">
        <f>IF(AW75=0," ",(VLOOKUP(AW75,PROTOKOL!$A$1:$E$28,2))*AX75)</f>
        <v xml:space="preserve"> </v>
      </c>
      <c r="AZ75" s="64" t="str">
        <f t="shared" si="576"/>
        <v xml:space="preserve"> </v>
      </c>
      <c r="BA75" s="65" t="str">
        <f>IF(AW75=0," ",VLOOKUP(AW75,PROTOKOL!$A:$E,5,))</f>
        <v xml:space="preserve"> </v>
      </c>
      <c r="BB75" s="65"/>
      <c r="BC75" s="82" t="str">
        <f t="shared" si="644"/>
        <v xml:space="preserve"> </v>
      </c>
      <c r="BD75" s="61" t="str">
        <f>IF(BF75=0," ",VLOOKUP(BF75,PROTOKOL!$A:$F,6))</f>
        <v xml:space="preserve"> </v>
      </c>
      <c r="BE75" s="66"/>
      <c r="BF75" s="66"/>
      <c r="BG75" s="62"/>
      <c r="BH75" s="63" t="str">
        <f>IF(BF75=0," ",(VLOOKUP(BF75,PROTOKOL!$A$1:$E$28,2))*BG75)</f>
        <v xml:space="preserve"> </v>
      </c>
      <c r="BI75" s="64" t="str">
        <f t="shared" si="577"/>
        <v xml:space="preserve"> </v>
      </c>
      <c r="BJ75" s="65" t="str">
        <f>IF(BF75=0," ",VLOOKUP(BF75,PROTOKOL!$A:$E,5,))</f>
        <v xml:space="preserve"> </v>
      </c>
      <c r="BK75" s="82" t="str">
        <f t="shared" si="645"/>
        <v xml:space="preserve"> </v>
      </c>
      <c r="BL75" s="65">
        <f t="shared" si="646"/>
        <v>0</v>
      </c>
      <c r="BM75" s="82" t="str">
        <f t="shared" si="647"/>
        <v xml:space="preserve"> </v>
      </c>
      <c r="BN75" s="185" t="str">
        <f t="shared" ref="BN75" si="724">IF(AX74+AX75+AX76=7.5,"ü","û")</f>
        <v>û</v>
      </c>
      <c r="BO75" s="207">
        <v>18</v>
      </c>
      <c r="BP75" s="226"/>
      <c r="BQ75" s="61" t="str">
        <f>IF(BS75=0," ",VLOOKUP(BS75,PROTOKOL!$A:$F,6))</f>
        <v xml:space="preserve"> </v>
      </c>
      <c r="BR75" s="62"/>
      <c r="BS75" s="62"/>
      <c r="BT75" s="62"/>
      <c r="BU75" s="63" t="str">
        <f>IF(BS75=0," ",(VLOOKUP(BS75,PROTOKOL!$A$1:$E$28,2))*BT75)</f>
        <v xml:space="preserve"> </v>
      </c>
      <c r="BV75" s="64" t="str">
        <f t="shared" si="579"/>
        <v xml:space="preserve"> </v>
      </c>
      <c r="BW75" s="65" t="str">
        <f>IF(BS75=0," ",VLOOKUP(BS75,PROTOKOL!$A:$E,5,))</f>
        <v xml:space="preserve"> </v>
      </c>
      <c r="BX75" s="65"/>
      <c r="BY75" s="82" t="str">
        <f t="shared" si="648"/>
        <v xml:space="preserve"> </v>
      </c>
      <c r="BZ75" s="61" t="str">
        <f>IF(CB75=0," ",VLOOKUP(CB75,PROTOKOL!$A:$F,6))</f>
        <v xml:space="preserve"> </v>
      </c>
      <c r="CA75" s="66"/>
      <c r="CB75" s="66"/>
      <c r="CC75" s="62"/>
      <c r="CD75" s="63" t="str">
        <f>IF(CB75=0," ",(VLOOKUP(CB75,PROTOKOL!$A$1:$E$28,2))*CC75)</f>
        <v xml:space="preserve"> </v>
      </c>
      <c r="CE75" s="64" t="str">
        <f t="shared" si="580"/>
        <v xml:space="preserve"> </v>
      </c>
      <c r="CF75" s="65" t="str">
        <f>IF(CB75=0," ",VLOOKUP(CB75,PROTOKOL!$A:$E,5,))</f>
        <v xml:space="preserve"> </v>
      </c>
      <c r="CG75" s="82" t="str">
        <f t="shared" si="649"/>
        <v xml:space="preserve"> </v>
      </c>
      <c r="CH75" s="65">
        <f t="shared" si="650"/>
        <v>0</v>
      </c>
      <c r="CI75" s="82" t="str">
        <f t="shared" si="651"/>
        <v xml:space="preserve"> </v>
      </c>
      <c r="CJ75" s="185" t="str">
        <f t="shared" ref="CJ75" si="725">IF(BT74+BT75+BT76=7.5,"ü","û")</f>
        <v>û</v>
      </c>
      <c r="CK75" s="207">
        <v>18</v>
      </c>
      <c r="CL75" s="226"/>
      <c r="CM75" s="61" t="str">
        <f>IF(CO75=0," ",VLOOKUP(CO75,PROTOKOL!$A:$F,6))</f>
        <v xml:space="preserve"> </v>
      </c>
      <c r="CN75" s="62"/>
      <c r="CO75" s="62"/>
      <c r="CP75" s="62"/>
      <c r="CQ75" s="63" t="str">
        <f>IF(CO75=0," ",(VLOOKUP(CO75,PROTOKOL!$A$1:$E$28,2))*CP75)</f>
        <v xml:space="preserve"> </v>
      </c>
      <c r="CR75" s="64" t="str">
        <f t="shared" si="582"/>
        <v xml:space="preserve"> </v>
      </c>
      <c r="CS75" s="65" t="str">
        <f>IF(CO75=0," ",VLOOKUP(CO75,PROTOKOL!$A:$E,5,))</f>
        <v xml:space="preserve"> </v>
      </c>
      <c r="CT75" s="65"/>
      <c r="CU75" s="82" t="str">
        <f t="shared" si="652"/>
        <v xml:space="preserve"> </v>
      </c>
      <c r="CV75" s="61" t="str">
        <f>IF(CX75=0," ",VLOOKUP(CX75,PROTOKOL!$A:$F,6))</f>
        <v xml:space="preserve"> </v>
      </c>
      <c r="CW75" s="66"/>
      <c r="CX75" s="66"/>
      <c r="CY75" s="62"/>
      <c r="CZ75" s="63" t="str">
        <f>IF(CX75=0," ",(VLOOKUP(CX75,PROTOKOL!$A$1:$E$28,2))*CY75)</f>
        <v xml:space="preserve"> </v>
      </c>
      <c r="DA75" s="64" t="str">
        <f t="shared" si="583"/>
        <v xml:space="preserve"> </v>
      </c>
      <c r="DB75" s="65" t="str">
        <f>IF(CX75=0," ",VLOOKUP(CX75,PROTOKOL!$A:$E,5,))</f>
        <v xml:space="preserve"> </v>
      </c>
      <c r="DC75" s="82" t="str">
        <f t="shared" si="653"/>
        <v xml:space="preserve"> </v>
      </c>
      <c r="DD75" s="65">
        <f t="shared" si="654"/>
        <v>0</v>
      </c>
      <c r="DE75" s="82" t="str">
        <f t="shared" si="655"/>
        <v xml:space="preserve"> </v>
      </c>
      <c r="DF75" s="185" t="str">
        <f t="shared" ref="DF75" si="726">IF(CP74+CP75+CP76=7.5,"ü","û")</f>
        <v>û</v>
      </c>
      <c r="DG75" s="207">
        <v>18</v>
      </c>
      <c r="DH75" s="226"/>
      <c r="DI75" s="61" t="str">
        <f>IF(DK75=0," ",VLOOKUP(DK75,PROTOKOL!$A:$F,6))</f>
        <v xml:space="preserve"> </v>
      </c>
      <c r="DJ75" s="62"/>
      <c r="DK75" s="62"/>
      <c r="DL75" s="62"/>
      <c r="DM75" s="63" t="str">
        <f>IF(DK75=0," ",(VLOOKUP(DK75,PROTOKOL!$A$1:$E$28,2))*DL75)</f>
        <v xml:space="preserve"> </v>
      </c>
      <c r="DN75" s="64" t="str">
        <f t="shared" si="585"/>
        <v xml:space="preserve"> </v>
      </c>
      <c r="DO75" s="65" t="str">
        <f>IF(DK75=0," ",VLOOKUP(DK75,PROTOKOL!$A:$E,5,))</f>
        <v xml:space="preserve"> </v>
      </c>
      <c r="DP75" s="65"/>
      <c r="DQ75" s="82" t="str">
        <f t="shared" si="656"/>
        <v xml:space="preserve"> </v>
      </c>
      <c r="DR75" s="61" t="str">
        <f>IF(DT75=0," ",VLOOKUP(DT75,PROTOKOL!$A:$F,6))</f>
        <v xml:space="preserve"> </v>
      </c>
      <c r="DS75" s="66"/>
      <c r="DT75" s="66"/>
      <c r="DU75" s="62"/>
      <c r="DV75" s="63" t="str">
        <f>IF(DT75=0," ",(VLOOKUP(DT75,PROTOKOL!$A$1:$E$28,2))*DU75)</f>
        <v xml:space="preserve"> </v>
      </c>
      <c r="DW75" s="64" t="str">
        <f t="shared" si="586"/>
        <v xml:space="preserve"> </v>
      </c>
      <c r="DX75" s="65" t="str">
        <f>IF(DT75=0," ",VLOOKUP(DT75,PROTOKOL!$A:$E,5,))</f>
        <v xml:space="preserve"> </v>
      </c>
      <c r="DY75" s="82" t="str">
        <f t="shared" si="657"/>
        <v xml:space="preserve"> </v>
      </c>
      <c r="DZ75" s="65">
        <f t="shared" si="658"/>
        <v>0</v>
      </c>
      <c r="EA75" s="82" t="str">
        <f t="shared" si="659"/>
        <v xml:space="preserve"> </v>
      </c>
      <c r="EB75" s="185" t="str">
        <f t="shared" ref="EB75" si="727">IF(DL74+DL75+DL76=7.5,"ü","û")</f>
        <v>û</v>
      </c>
      <c r="EC75" s="207">
        <v>18</v>
      </c>
      <c r="ED75" s="226"/>
      <c r="EE75" s="61" t="str">
        <f>IF(EG75=0," ",VLOOKUP(EG75,PROTOKOL!$A:$F,6))</f>
        <v xml:space="preserve"> </v>
      </c>
      <c r="EF75" s="62"/>
      <c r="EG75" s="62"/>
      <c r="EH75" s="62"/>
      <c r="EI75" s="63" t="str">
        <f>IF(EG75=0," ",(VLOOKUP(EG75,PROTOKOL!$A$1:$E$28,2))*EH75)</f>
        <v xml:space="preserve"> </v>
      </c>
      <c r="EJ75" s="64" t="str">
        <f t="shared" si="588"/>
        <v xml:space="preserve"> </v>
      </c>
      <c r="EK75" s="65" t="str">
        <f>IF(EG75=0," ",VLOOKUP(EG75,PROTOKOL!$A:$E,5,))</f>
        <v xml:space="preserve"> </v>
      </c>
      <c r="EL75" s="65"/>
      <c r="EM75" s="82" t="str">
        <f t="shared" si="660"/>
        <v xml:space="preserve"> </v>
      </c>
      <c r="EN75" s="61" t="str">
        <f>IF(EP75=0," ",VLOOKUP(EP75,PROTOKOL!$A:$F,6))</f>
        <v xml:space="preserve"> </v>
      </c>
      <c r="EO75" s="66"/>
      <c r="EP75" s="66"/>
      <c r="EQ75" s="62"/>
      <c r="ER75" s="63" t="str">
        <f>IF(EP75=0," ",(VLOOKUP(EP75,PROTOKOL!$A$1:$E$28,2))*EQ75)</f>
        <v xml:space="preserve"> </v>
      </c>
      <c r="ES75" s="64" t="str">
        <f t="shared" si="589"/>
        <v xml:space="preserve"> </v>
      </c>
      <c r="ET75" s="65" t="str">
        <f>IF(EP75=0," ",VLOOKUP(EP75,PROTOKOL!$A:$E,5,))</f>
        <v xml:space="preserve"> </v>
      </c>
      <c r="EU75" s="82" t="str">
        <f t="shared" si="661"/>
        <v xml:space="preserve"> </v>
      </c>
      <c r="EV75" s="65">
        <f t="shared" si="662"/>
        <v>0</v>
      </c>
      <c r="EW75" s="82" t="str">
        <f t="shared" si="663"/>
        <v xml:space="preserve"> </v>
      </c>
      <c r="EX75" s="185" t="str">
        <f t="shared" ref="EX75" si="728">IF(EH74+EH75+EH76=7.5,"ü","û")</f>
        <v>û</v>
      </c>
      <c r="EY75" s="207">
        <v>18</v>
      </c>
      <c r="EZ75" s="226"/>
      <c r="FA75" s="61" t="str">
        <f>IF(FC75=0," ",VLOOKUP(FC75,PROTOKOL!$A:$F,6))</f>
        <v xml:space="preserve"> </v>
      </c>
      <c r="FB75" s="62"/>
      <c r="FC75" s="62"/>
      <c r="FD75" s="62"/>
      <c r="FE75" s="63" t="str">
        <f>IF(FC75=0," ",(VLOOKUP(FC75,PROTOKOL!$A$1:$E$28,2))*FD75)</f>
        <v xml:space="preserve"> </v>
      </c>
      <c r="FF75" s="64" t="str">
        <f t="shared" si="591"/>
        <v xml:space="preserve"> </v>
      </c>
      <c r="FG75" s="65" t="str">
        <f>IF(FC75=0," ",VLOOKUP(FC75,PROTOKOL!$A:$E,5,))</f>
        <v xml:space="preserve"> </v>
      </c>
      <c r="FH75" s="65"/>
      <c r="FI75" s="82" t="str">
        <f t="shared" si="664"/>
        <v xml:space="preserve"> </v>
      </c>
      <c r="FJ75" s="61" t="str">
        <f>IF(FL75=0," ",VLOOKUP(FL75,PROTOKOL!$A:$F,6))</f>
        <v xml:space="preserve"> </v>
      </c>
      <c r="FK75" s="66"/>
      <c r="FL75" s="66"/>
      <c r="FM75" s="62"/>
      <c r="FN75" s="63" t="str">
        <f>IF(FL75=0," ",(VLOOKUP(FL75,PROTOKOL!$A$1:$E$28,2))*FM75)</f>
        <v xml:space="preserve"> </v>
      </c>
      <c r="FO75" s="64" t="str">
        <f t="shared" si="592"/>
        <v xml:space="preserve"> </v>
      </c>
      <c r="FP75" s="65" t="str">
        <f>IF(FL75=0," ",VLOOKUP(FL75,PROTOKOL!$A:$E,5,))</f>
        <v xml:space="preserve"> </v>
      </c>
      <c r="FQ75" s="82" t="str">
        <f t="shared" si="665"/>
        <v xml:space="preserve"> </v>
      </c>
      <c r="FR75" s="65">
        <f t="shared" si="666"/>
        <v>0</v>
      </c>
      <c r="FS75" s="82" t="str">
        <f t="shared" si="667"/>
        <v xml:space="preserve"> </v>
      </c>
      <c r="FT75" s="185" t="str">
        <f t="shared" ref="FT75" si="729">IF(FD74+FD75+FD76=7.5,"ü","û")</f>
        <v>û</v>
      </c>
      <c r="FU75" s="207">
        <v>18</v>
      </c>
      <c r="FV75" s="226"/>
      <c r="FW75" s="61" t="str">
        <f>IF(FY75=0," ",VLOOKUP(FY75,PROTOKOL!$A:$F,6))</f>
        <v xml:space="preserve"> </v>
      </c>
      <c r="FX75" s="62"/>
      <c r="FY75" s="62"/>
      <c r="FZ75" s="62"/>
      <c r="GA75" s="63" t="str">
        <f>IF(FY75=0," ",(VLOOKUP(FY75,PROTOKOL!$A$1:$E$28,2))*FZ75)</f>
        <v xml:space="preserve"> </v>
      </c>
      <c r="GB75" s="64" t="str">
        <f t="shared" si="594"/>
        <v xml:space="preserve"> </v>
      </c>
      <c r="GC75" s="65" t="str">
        <f>IF(FY75=0," ",VLOOKUP(FY75,PROTOKOL!$A:$E,5,))</f>
        <v xml:space="preserve"> </v>
      </c>
      <c r="GD75" s="65"/>
      <c r="GE75" s="82" t="str">
        <f t="shared" si="668"/>
        <v xml:space="preserve"> </v>
      </c>
      <c r="GF75" s="61" t="str">
        <f>IF(GH75=0," ",VLOOKUP(GH75,PROTOKOL!$A:$F,6))</f>
        <v xml:space="preserve"> </v>
      </c>
      <c r="GG75" s="66"/>
      <c r="GH75" s="66"/>
      <c r="GI75" s="62"/>
      <c r="GJ75" s="63" t="str">
        <f>IF(GH75=0," ",(VLOOKUP(GH75,PROTOKOL!$A$1:$E$28,2))*GI75)</f>
        <v xml:space="preserve"> </v>
      </c>
      <c r="GK75" s="64" t="str">
        <f t="shared" si="595"/>
        <v xml:space="preserve"> </v>
      </c>
      <c r="GL75" s="65" t="str">
        <f>IF(GH75=0," ",VLOOKUP(GH75,PROTOKOL!$A:$E,5,))</f>
        <v xml:space="preserve"> </v>
      </c>
      <c r="GM75" s="82" t="str">
        <f t="shared" si="669"/>
        <v xml:space="preserve"> </v>
      </c>
      <c r="GN75" s="65">
        <f t="shared" si="670"/>
        <v>0</v>
      </c>
      <c r="GO75" s="82" t="str">
        <f t="shared" si="671"/>
        <v xml:space="preserve"> </v>
      </c>
      <c r="GP75" s="185" t="str">
        <f t="shared" ref="GP75" si="730">IF(FZ74+FZ75+FZ76=7.5,"ü","û")</f>
        <v>û</v>
      </c>
      <c r="GQ75" s="207">
        <v>18</v>
      </c>
      <c r="GR75" s="226"/>
      <c r="GS75" s="61" t="str">
        <f>IF(GU75=0," ",VLOOKUP(GU75,PROTOKOL!$A:$F,6))</f>
        <v xml:space="preserve"> </v>
      </c>
      <c r="GT75" s="62"/>
      <c r="GU75" s="62"/>
      <c r="GV75" s="62"/>
      <c r="GW75" s="63" t="str">
        <f>IF(GU75=0," ",(VLOOKUP(GU75,PROTOKOL!$A$1:$E$28,2))*GV75)</f>
        <v xml:space="preserve"> </v>
      </c>
      <c r="GX75" s="64" t="str">
        <f t="shared" si="597"/>
        <v xml:space="preserve"> </v>
      </c>
      <c r="GY75" s="65" t="str">
        <f>IF(GU75=0," ",VLOOKUP(GU75,PROTOKOL!$A:$E,5,))</f>
        <v xml:space="preserve"> </v>
      </c>
      <c r="GZ75" s="65"/>
      <c r="HA75" s="82" t="str">
        <f t="shared" si="672"/>
        <v xml:space="preserve"> </v>
      </c>
      <c r="HB75" s="61" t="str">
        <f>IF(HD75=0," ",VLOOKUP(HD75,PROTOKOL!$A:$F,6))</f>
        <v xml:space="preserve"> </v>
      </c>
      <c r="HC75" s="66"/>
      <c r="HD75" s="66"/>
      <c r="HE75" s="62"/>
      <c r="HF75" s="63" t="str">
        <f>IF(HD75=0," ",(VLOOKUP(HD75,PROTOKOL!$A$1:$E$28,2))*HE75)</f>
        <v xml:space="preserve"> </v>
      </c>
      <c r="HG75" s="64" t="str">
        <f t="shared" si="598"/>
        <v xml:space="preserve"> </v>
      </c>
      <c r="HH75" s="65" t="str">
        <f>IF(HD75=0," ",VLOOKUP(HD75,PROTOKOL!$A:$E,5,))</f>
        <v xml:space="preserve"> </v>
      </c>
      <c r="HI75" s="82" t="str">
        <f t="shared" si="673"/>
        <v xml:space="preserve"> </v>
      </c>
      <c r="HJ75" s="65">
        <f t="shared" si="674"/>
        <v>0</v>
      </c>
      <c r="HK75" s="82" t="str">
        <f t="shared" si="675"/>
        <v xml:space="preserve"> </v>
      </c>
      <c r="HL75" s="185" t="str">
        <f t="shared" ref="HL75" si="731">IF(GV74+GV75+GV76=7.5,"ü","û")</f>
        <v>û</v>
      </c>
      <c r="HM75" s="207">
        <v>18</v>
      </c>
      <c r="HN75" s="226"/>
      <c r="HO75" s="61" t="str">
        <f>IF(HQ75=0," ",VLOOKUP(HQ75,PROTOKOL!$A:$F,6))</f>
        <v xml:space="preserve"> </v>
      </c>
      <c r="HP75" s="62"/>
      <c r="HQ75" s="62"/>
      <c r="HR75" s="62"/>
      <c r="HS75" s="63" t="str">
        <f>IF(HQ75=0," ",(VLOOKUP(HQ75,PROTOKOL!$A$1:$E$28,2))*HR75)</f>
        <v xml:space="preserve"> </v>
      </c>
      <c r="HT75" s="64" t="str">
        <f t="shared" si="600"/>
        <v xml:space="preserve"> </v>
      </c>
      <c r="HU75" s="65" t="str">
        <f>IF(HQ75=0," ",VLOOKUP(HQ75,PROTOKOL!$A:$E,5,))</f>
        <v xml:space="preserve"> </v>
      </c>
      <c r="HV75" s="65"/>
      <c r="HW75" s="82" t="str">
        <f t="shared" si="676"/>
        <v xml:space="preserve"> </v>
      </c>
      <c r="HX75" s="61" t="str">
        <f>IF(HZ75=0," ",VLOOKUP(HZ75,PROTOKOL!$A:$F,6))</f>
        <v xml:space="preserve"> </v>
      </c>
      <c r="HY75" s="66"/>
      <c r="HZ75" s="66"/>
      <c r="IA75" s="62"/>
      <c r="IB75" s="63" t="str">
        <f>IF(HZ75=0," ",(VLOOKUP(HZ75,PROTOKOL!$A$1:$E$28,2))*IA75)</f>
        <v xml:space="preserve"> </v>
      </c>
      <c r="IC75" s="64" t="str">
        <f t="shared" si="601"/>
        <v xml:space="preserve"> </v>
      </c>
      <c r="ID75" s="65" t="str">
        <f>IF(HZ75=0," ",VLOOKUP(HZ75,PROTOKOL!$A:$E,5,))</f>
        <v xml:space="preserve"> </v>
      </c>
      <c r="IE75" s="82" t="str">
        <f t="shared" si="677"/>
        <v xml:space="preserve"> </v>
      </c>
      <c r="IF75" s="65">
        <f t="shared" si="678"/>
        <v>0</v>
      </c>
      <c r="IG75" s="82" t="str">
        <f t="shared" si="679"/>
        <v xml:space="preserve"> </v>
      </c>
      <c r="IH75" s="185" t="str">
        <f t="shared" ref="IH75" si="732">IF(HR74+HR75+HR76=7.5,"ü","û")</f>
        <v>û</v>
      </c>
      <c r="II75" s="207">
        <v>18</v>
      </c>
      <c r="IJ75" s="226"/>
      <c r="IK75" s="61" t="str">
        <f>IF(IM75=0," ",VLOOKUP(IM75,PROTOKOL!$A:$F,6))</f>
        <v xml:space="preserve"> </v>
      </c>
      <c r="IL75" s="62"/>
      <c r="IM75" s="62"/>
      <c r="IN75" s="62"/>
      <c r="IO75" s="63" t="str">
        <f>IF(IM75=0," ",(VLOOKUP(IM75,PROTOKOL!$A$1:$E$28,2))*IN75)</f>
        <v xml:space="preserve"> </v>
      </c>
      <c r="IP75" s="64" t="str">
        <f t="shared" si="603"/>
        <v xml:space="preserve"> </v>
      </c>
      <c r="IQ75" s="65" t="str">
        <f>IF(IM75=0," ",VLOOKUP(IM75,PROTOKOL!$A:$E,5,))</f>
        <v xml:space="preserve"> </v>
      </c>
      <c r="IR75" s="65"/>
      <c r="IS75" s="82" t="str">
        <f t="shared" si="680"/>
        <v xml:space="preserve"> </v>
      </c>
      <c r="IT75" s="61" t="str">
        <f>IF(IV75=0," ",VLOOKUP(IV75,PROTOKOL!$A:$F,6))</f>
        <v xml:space="preserve"> </v>
      </c>
      <c r="IU75" s="66"/>
      <c r="IV75" s="66"/>
      <c r="IW75" s="62"/>
      <c r="IX75" s="63" t="str">
        <f>IF(IV75=0," ",(VLOOKUP(IV75,PROTOKOL!$A$1:$E$28,2))*IW75)</f>
        <v xml:space="preserve"> </v>
      </c>
      <c r="IY75" s="64" t="str">
        <f t="shared" si="604"/>
        <v xml:space="preserve"> </v>
      </c>
      <c r="IZ75" s="65" t="str">
        <f>IF(IV75=0," ",VLOOKUP(IV75,PROTOKOL!$A:$E,5,))</f>
        <v xml:space="preserve"> </v>
      </c>
      <c r="JA75" s="82" t="str">
        <f t="shared" si="681"/>
        <v xml:space="preserve"> </v>
      </c>
      <c r="JB75" s="65">
        <f t="shared" si="682"/>
        <v>0</v>
      </c>
      <c r="JC75" s="82" t="str">
        <f t="shared" si="683"/>
        <v xml:space="preserve"> </v>
      </c>
      <c r="JD75" s="185" t="str">
        <f t="shared" ref="JD75" si="733">IF(IN74+IN75+IN76=7.5,"ü","û")</f>
        <v>û</v>
      </c>
      <c r="JE75" s="207">
        <v>18</v>
      </c>
      <c r="JF75" s="226"/>
      <c r="JG75" s="61" t="str">
        <f>IF(JI75=0," ",VLOOKUP(JI75,PROTOKOL!$A:$F,6))</f>
        <v xml:space="preserve"> </v>
      </c>
      <c r="JH75" s="62"/>
      <c r="JI75" s="62"/>
      <c r="JJ75" s="62"/>
      <c r="JK75" s="63" t="str">
        <f>IF(JI75=0," ",(VLOOKUP(JI75,PROTOKOL!$A$1:$E$28,2))*JJ75)</f>
        <v xml:space="preserve"> </v>
      </c>
      <c r="JL75" s="64" t="str">
        <f t="shared" si="606"/>
        <v xml:space="preserve"> </v>
      </c>
      <c r="JM75" s="65" t="str">
        <f>IF(JI75=0," ",VLOOKUP(JI75,PROTOKOL!$A:$E,5,))</f>
        <v xml:space="preserve"> </v>
      </c>
      <c r="JN75" s="65"/>
      <c r="JO75" s="82" t="str">
        <f t="shared" si="684"/>
        <v xml:space="preserve"> </v>
      </c>
      <c r="JP75" s="61" t="str">
        <f>IF(JR75=0," ",VLOOKUP(JR75,PROTOKOL!$A:$F,6))</f>
        <v xml:space="preserve"> </v>
      </c>
      <c r="JQ75" s="66"/>
      <c r="JR75" s="66"/>
      <c r="JS75" s="62"/>
      <c r="JT75" s="63" t="str">
        <f>IF(JR75=0," ",(VLOOKUP(JR75,PROTOKOL!$A$1:$E$28,2))*JS75)</f>
        <v xml:space="preserve"> </v>
      </c>
      <c r="JU75" s="64" t="str">
        <f t="shared" si="607"/>
        <v xml:space="preserve"> </v>
      </c>
      <c r="JV75" s="65" t="str">
        <f>IF(JR75=0," ",VLOOKUP(JR75,PROTOKOL!$A:$E,5,))</f>
        <v xml:space="preserve"> </v>
      </c>
      <c r="JW75" s="82" t="str">
        <f t="shared" si="685"/>
        <v xml:space="preserve"> </v>
      </c>
      <c r="JX75" s="65">
        <f t="shared" si="686"/>
        <v>0</v>
      </c>
      <c r="JY75" s="82" t="str">
        <f t="shared" si="687"/>
        <v xml:space="preserve"> </v>
      </c>
      <c r="JZ75" s="185" t="str">
        <f t="shared" ref="JZ75" si="734">IF(JJ74+JJ75+JJ76=7.5,"ü","û")</f>
        <v>û</v>
      </c>
      <c r="KA75" s="207">
        <v>18</v>
      </c>
      <c r="KB75" s="226"/>
      <c r="KC75" s="61" t="str">
        <f>IF(KE75=0," ",VLOOKUP(KE75,PROTOKOL!$A:$F,6))</f>
        <v xml:space="preserve"> </v>
      </c>
      <c r="KD75" s="62"/>
      <c r="KE75" s="62"/>
      <c r="KF75" s="62"/>
      <c r="KG75" s="63" t="str">
        <f>IF(KE75=0," ",(VLOOKUP(KE75,PROTOKOL!$A$1:$E$28,2))*KF75)</f>
        <v xml:space="preserve"> </v>
      </c>
      <c r="KH75" s="64" t="str">
        <f t="shared" si="609"/>
        <v xml:space="preserve"> </v>
      </c>
      <c r="KI75" s="65" t="str">
        <f>IF(KE75=0," ",VLOOKUP(KE75,PROTOKOL!$A:$E,5,))</f>
        <v xml:space="preserve"> </v>
      </c>
      <c r="KJ75" s="65"/>
      <c r="KK75" s="82" t="str">
        <f t="shared" si="688"/>
        <v xml:space="preserve"> </v>
      </c>
      <c r="KL75" s="61" t="str">
        <f>IF(KN75=0," ",VLOOKUP(KN75,PROTOKOL!$A:$F,6))</f>
        <v xml:space="preserve"> </v>
      </c>
      <c r="KM75" s="66"/>
      <c r="KN75" s="66"/>
      <c r="KO75" s="62"/>
      <c r="KP75" s="63" t="str">
        <f>IF(KN75=0," ",(VLOOKUP(KN75,PROTOKOL!$A$1:$E$28,2))*KO75)</f>
        <v xml:space="preserve"> </v>
      </c>
      <c r="KQ75" s="64" t="str">
        <f t="shared" si="610"/>
        <v xml:space="preserve"> </v>
      </c>
      <c r="KR75" s="65" t="str">
        <f>IF(KN75=0," ",VLOOKUP(KN75,PROTOKOL!$A:$E,5,))</f>
        <v xml:space="preserve"> </v>
      </c>
      <c r="KS75" s="82" t="str">
        <f t="shared" si="689"/>
        <v xml:space="preserve"> </v>
      </c>
      <c r="KT75" s="65">
        <f t="shared" si="690"/>
        <v>0</v>
      </c>
      <c r="KU75" s="82" t="str">
        <f t="shared" si="691"/>
        <v xml:space="preserve"> </v>
      </c>
      <c r="KV75" s="185" t="str">
        <f t="shared" ref="KV75" si="735">IF(KF74+KF75+KF76=7.5,"ü","û")</f>
        <v>û</v>
      </c>
      <c r="KW75" s="207">
        <v>18</v>
      </c>
      <c r="KX75" s="226"/>
      <c r="KY75" s="61" t="str">
        <f>IF(LA75=0," ",VLOOKUP(LA75,PROTOKOL!$A:$F,6))</f>
        <v xml:space="preserve"> </v>
      </c>
      <c r="KZ75" s="62"/>
      <c r="LA75" s="62"/>
      <c r="LB75" s="62"/>
      <c r="LC75" s="63" t="str">
        <f>IF(LA75=0," ",(VLOOKUP(LA75,PROTOKOL!$A$1:$E$28,2))*LB75)</f>
        <v xml:space="preserve"> </v>
      </c>
      <c r="LD75" s="64" t="str">
        <f t="shared" si="612"/>
        <v xml:space="preserve"> </v>
      </c>
      <c r="LE75" s="65" t="str">
        <f>IF(LA75=0," ",VLOOKUP(LA75,PROTOKOL!$A:$E,5,))</f>
        <v xml:space="preserve"> </v>
      </c>
      <c r="LF75" s="65"/>
      <c r="LG75" s="82" t="str">
        <f t="shared" si="692"/>
        <v xml:space="preserve"> </v>
      </c>
      <c r="LH75" s="61" t="str">
        <f>IF(LJ75=0," ",VLOOKUP(LJ75,PROTOKOL!$A:$F,6))</f>
        <v xml:space="preserve"> </v>
      </c>
      <c r="LI75" s="66"/>
      <c r="LJ75" s="66"/>
      <c r="LK75" s="62"/>
      <c r="LL75" s="63" t="str">
        <f>IF(LJ75=0," ",(VLOOKUP(LJ75,PROTOKOL!$A$1:$E$28,2))*LK75)</f>
        <v xml:space="preserve"> </v>
      </c>
      <c r="LM75" s="64" t="str">
        <f t="shared" si="613"/>
        <v xml:space="preserve"> </v>
      </c>
      <c r="LN75" s="65" t="str">
        <f>IF(LJ75=0," ",VLOOKUP(LJ75,PROTOKOL!$A:$E,5,))</f>
        <v xml:space="preserve"> </v>
      </c>
      <c r="LO75" s="82" t="str">
        <f t="shared" si="693"/>
        <v xml:space="preserve"> </v>
      </c>
      <c r="LP75" s="65">
        <f t="shared" si="694"/>
        <v>0</v>
      </c>
      <c r="LQ75" s="82" t="str">
        <f t="shared" si="695"/>
        <v xml:space="preserve"> </v>
      </c>
      <c r="LR75" s="185" t="str">
        <f t="shared" ref="LR75" si="736">IF(LB74+LB75+LB76=7.5,"ü","û")</f>
        <v>û</v>
      </c>
      <c r="LS75" s="207">
        <v>18</v>
      </c>
      <c r="LT75" s="226"/>
      <c r="LU75" s="61" t="str">
        <f>IF(LW75=0," ",VLOOKUP(LW75,PROTOKOL!$A:$F,6))</f>
        <v xml:space="preserve"> </v>
      </c>
      <c r="LV75" s="62"/>
      <c r="LW75" s="62"/>
      <c r="LX75" s="62"/>
      <c r="LY75" s="63" t="str">
        <f>IF(LW75=0," ",(VLOOKUP(LW75,PROTOKOL!$A$1:$E$28,2))*LX75)</f>
        <v xml:space="preserve"> </v>
      </c>
      <c r="LZ75" s="64" t="str">
        <f t="shared" si="615"/>
        <v xml:space="preserve"> </v>
      </c>
      <c r="MA75" s="65" t="str">
        <f>IF(LW75=0," ",VLOOKUP(LW75,PROTOKOL!$A:$E,5,))</f>
        <v xml:space="preserve"> </v>
      </c>
      <c r="MB75" s="65"/>
      <c r="MC75" s="82" t="str">
        <f t="shared" si="696"/>
        <v xml:space="preserve"> </v>
      </c>
      <c r="MD75" s="61" t="str">
        <f>IF(MF75=0," ",VLOOKUP(MF75,PROTOKOL!$A:$F,6))</f>
        <v xml:space="preserve"> </v>
      </c>
      <c r="ME75" s="66"/>
      <c r="MF75" s="66"/>
      <c r="MG75" s="62"/>
      <c r="MH75" s="63" t="str">
        <f>IF(MF75=0," ",(VLOOKUP(MF75,PROTOKOL!$A$1:$E$28,2))*MG75)</f>
        <v xml:space="preserve"> </v>
      </c>
      <c r="MI75" s="64" t="str">
        <f t="shared" si="616"/>
        <v xml:space="preserve"> </v>
      </c>
      <c r="MJ75" s="65" t="str">
        <f>IF(MF75=0," ",VLOOKUP(MF75,PROTOKOL!$A:$E,5,))</f>
        <v xml:space="preserve"> </v>
      </c>
      <c r="MK75" s="82" t="str">
        <f t="shared" si="697"/>
        <v xml:space="preserve"> </v>
      </c>
      <c r="ML75" s="65">
        <f t="shared" si="698"/>
        <v>0</v>
      </c>
      <c r="MM75" s="82" t="str">
        <f t="shared" si="699"/>
        <v xml:space="preserve"> </v>
      </c>
      <c r="MN75" s="185" t="str">
        <f t="shared" ref="MN75" si="737">IF(LX74+LX75+LX76=7.5,"ü","û")</f>
        <v>û</v>
      </c>
      <c r="MO75" s="207">
        <v>18</v>
      </c>
      <c r="MP75" s="226"/>
      <c r="MQ75" s="61" t="str">
        <f>IF(MS75=0," ",VLOOKUP(MS75,PROTOKOL!$A:$F,6))</f>
        <v xml:space="preserve"> </v>
      </c>
      <c r="MR75" s="62"/>
      <c r="MS75" s="62"/>
      <c r="MT75" s="62"/>
      <c r="MU75" s="63" t="str">
        <f>IF(MS75=0," ",(VLOOKUP(MS75,PROTOKOL!$A$1:$E$28,2))*MT75)</f>
        <v xml:space="preserve"> </v>
      </c>
      <c r="MV75" s="64" t="str">
        <f t="shared" si="618"/>
        <v xml:space="preserve"> </v>
      </c>
      <c r="MW75" s="65" t="str">
        <f>IF(MS75=0," ",VLOOKUP(MS75,PROTOKOL!$A:$E,5,))</f>
        <v xml:space="preserve"> </v>
      </c>
      <c r="MX75" s="65"/>
      <c r="MY75" s="82" t="str">
        <f t="shared" si="700"/>
        <v xml:space="preserve"> </v>
      </c>
      <c r="MZ75" s="61" t="str">
        <f>IF(NB75=0," ",VLOOKUP(NB75,PROTOKOL!$A:$F,6))</f>
        <v xml:space="preserve"> </v>
      </c>
      <c r="NA75" s="66"/>
      <c r="NB75" s="66"/>
      <c r="NC75" s="62"/>
      <c r="ND75" s="63" t="str">
        <f>IF(NB75=0," ",(VLOOKUP(NB75,PROTOKOL!$A$1:$E$28,2))*NC75)</f>
        <v xml:space="preserve"> </v>
      </c>
      <c r="NE75" s="64" t="str">
        <f t="shared" si="619"/>
        <v xml:space="preserve"> </v>
      </c>
      <c r="NF75" s="65" t="str">
        <f>IF(NB75=0," ",VLOOKUP(NB75,PROTOKOL!$A:$E,5,))</f>
        <v xml:space="preserve"> </v>
      </c>
      <c r="NG75" s="82" t="str">
        <f t="shared" si="701"/>
        <v xml:space="preserve"> </v>
      </c>
      <c r="NH75" s="65">
        <f t="shared" si="702"/>
        <v>0</v>
      </c>
      <c r="NI75" s="82" t="str">
        <f t="shared" si="703"/>
        <v xml:space="preserve"> </v>
      </c>
      <c r="NJ75" s="185" t="str">
        <f t="shared" ref="NJ75" si="738">IF(MT74+MT75+MT76=7.5,"ü","û")</f>
        <v>û</v>
      </c>
      <c r="NK75" s="207">
        <v>18</v>
      </c>
      <c r="NL75" s="226"/>
      <c r="NM75" s="61" t="str">
        <f>IF(NO75=0," ",VLOOKUP(NO75,PROTOKOL!$A:$F,6))</f>
        <v xml:space="preserve"> </v>
      </c>
      <c r="NN75" s="62"/>
      <c r="NO75" s="62"/>
      <c r="NP75" s="62"/>
      <c r="NQ75" s="63" t="str">
        <f>IF(NO75=0," ",(VLOOKUP(NO75,PROTOKOL!$A$1:$E$28,2))*NP75)</f>
        <v xml:space="preserve"> </v>
      </c>
      <c r="NR75" s="64" t="str">
        <f t="shared" si="621"/>
        <v xml:space="preserve"> </v>
      </c>
      <c r="NS75" s="65" t="str">
        <f>IF(NO75=0," ",VLOOKUP(NO75,PROTOKOL!$A:$E,5,))</f>
        <v xml:space="preserve"> </v>
      </c>
      <c r="NT75" s="65"/>
      <c r="NU75" s="82" t="str">
        <f t="shared" si="704"/>
        <v xml:space="preserve"> </v>
      </c>
      <c r="NV75" s="61" t="str">
        <f>IF(NX75=0," ",VLOOKUP(NX75,PROTOKOL!$A:$F,6))</f>
        <v xml:space="preserve"> </v>
      </c>
      <c r="NW75" s="66"/>
      <c r="NX75" s="66"/>
      <c r="NY75" s="62"/>
      <c r="NZ75" s="63" t="str">
        <f>IF(NX75=0," ",(VLOOKUP(NX75,PROTOKOL!$A$1:$E$28,2))*NY75)</f>
        <v xml:space="preserve"> </v>
      </c>
      <c r="OA75" s="64" t="str">
        <f t="shared" si="622"/>
        <v xml:space="preserve"> </v>
      </c>
      <c r="OB75" s="65" t="str">
        <f>IF(NX75=0," ",VLOOKUP(NX75,PROTOKOL!$A:$E,5,))</f>
        <v xml:space="preserve"> </v>
      </c>
      <c r="OC75" s="82" t="str">
        <f t="shared" si="705"/>
        <v xml:space="preserve"> </v>
      </c>
      <c r="OD75" s="65">
        <f t="shared" si="706"/>
        <v>0</v>
      </c>
      <c r="OE75" s="82" t="str">
        <f t="shared" si="707"/>
        <v xml:space="preserve"> </v>
      </c>
      <c r="OF75" s="185" t="str">
        <f t="shared" ref="OF75" si="739">IF(NP74+NP75+NP76=7.5,"ü","û")</f>
        <v>û</v>
      </c>
      <c r="OG75" s="207">
        <v>18</v>
      </c>
      <c r="OH75" s="226"/>
      <c r="OI75" s="61" t="str">
        <f>IF(OK75=0," ",VLOOKUP(OK75,PROTOKOL!$A:$F,6))</f>
        <v xml:space="preserve"> </v>
      </c>
      <c r="OJ75" s="62"/>
      <c r="OK75" s="62"/>
      <c r="OL75" s="62"/>
      <c r="OM75" s="63" t="str">
        <f>IF(OK75=0," ",(VLOOKUP(OK75,PROTOKOL!$A$1:$E$28,2))*OL75)</f>
        <v xml:space="preserve"> </v>
      </c>
      <c r="ON75" s="64" t="str">
        <f t="shared" si="624"/>
        <v xml:space="preserve"> </v>
      </c>
      <c r="OO75" s="65" t="str">
        <f>IF(OK75=0," ",VLOOKUP(OK75,PROTOKOL!$A:$E,5,))</f>
        <v xml:space="preserve"> </v>
      </c>
      <c r="OP75" s="65"/>
      <c r="OQ75" s="82" t="str">
        <f t="shared" si="708"/>
        <v xml:space="preserve"> </v>
      </c>
      <c r="OR75" s="61" t="str">
        <f>IF(OT75=0," ",VLOOKUP(OT75,PROTOKOL!$A:$F,6))</f>
        <v xml:space="preserve"> </v>
      </c>
      <c r="OS75" s="66"/>
      <c r="OT75" s="66"/>
      <c r="OU75" s="62"/>
      <c r="OV75" s="63" t="str">
        <f>IF(OT75=0," ",(VLOOKUP(OT75,PROTOKOL!$A$1:$E$28,2))*OU75)</f>
        <v xml:space="preserve"> </v>
      </c>
      <c r="OW75" s="64" t="str">
        <f t="shared" si="625"/>
        <v xml:space="preserve"> </v>
      </c>
      <c r="OX75" s="65" t="str">
        <f>IF(OT75=0," ",VLOOKUP(OT75,PROTOKOL!$A:$E,5,))</f>
        <v xml:space="preserve"> </v>
      </c>
      <c r="OY75" s="82" t="str">
        <f t="shared" si="709"/>
        <v xml:space="preserve"> </v>
      </c>
      <c r="OZ75" s="65">
        <f t="shared" si="710"/>
        <v>0</v>
      </c>
      <c r="PA75" s="82" t="str">
        <f t="shared" si="711"/>
        <v xml:space="preserve"> </v>
      </c>
      <c r="PB75" s="185" t="str">
        <f t="shared" ref="PB75" si="740">IF(OL74+OL75+OL76=7.5,"ü","û")</f>
        <v>û</v>
      </c>
      <c r="PC75" s="207">
        <v>18</v>
      </c>
      <c r="PD75" s="226"/>
      <c r="PE75" s="61" t="str">
        <f>IF(PG75=0," ",VLOOKUP(PG75,PROTOKOL!$A:$F,6))</f>
        <v xml:space="preserve"> </v>
      </c>
      <c r="PF75" s="62"/>
      <c r="PG75" s="62"/>
      <c r="PH75" s="62"/>
      <c r="PI75" s="63" t="str">
        <f>IF(PG75=0," ",(VLOOKUP(PG75,PROTOKOL!$A$1:$E$28,2))*PH75)</f>
        <v xml:space="preserve"> </v>
      </c>
      <c r="PJ75" s="64" t="str">
        <f t="shared" si="627"/>
        <v xml:space="preserve"> </v>
      </c>
      <c r="PK75" s="65" t="str">
        <f>IF(PG75=0," ",VLOOKUP(PG75,PROTOKOL!$A:$E,5,))</f>
        <v xml:space="preserve"> </v>
      </c>
      <c r="PL75" s="65"/>
      <c r="PM75" s="82" t="str">
        <f t="shared" si="712"/>
        <v xml:space="preserve"> </v>
      </c>
      <c r="PN75" s="61" t="str">
        <f>IF(PP75=0," ",VLOOKUP(PP75,PROTOKOL!$A:$F,6))</f>
        <v xml:space="preserve"> </v>
      </c>
      <c r="PO75" s="66"/>
      <c r="PP75" s="66"/>
      <c r="PQ75" s="62"/>
      <c r="PR75" s="63" t="str">
        <f>IF(PP75=0," ",(VLOOKUP(PP75,PROTOKOL!$A$1:$E$28,2))*PQ75)</f>
        <v xml:space="preserve"> </v>
      </c>
      <c r="PS75" s="64" t="str">
        <f t="shared" si="628"/>
        <v xml:space="preserve"> </v>
      </c>
      <c r="PT75" s="65" t="str">
        <f>IF(PP75=0," ",VLOOKUP(PP75,PROTOKOL!$A:$E,5,))</f>
        <v xml:space="preserve"> </v>
      </c>
      <c r="PU75" s="82" t="str">
        <f t="shared" si="713"/>
        <v xml:space="preserve"> </v>
      </c>
      <c r="PV75" s="65">
        <f t="shared" si="714"/>
        <v>0</v>
      </c>
      <c r="PW75" s="82" t="str">
        <f t="shared" si="715"/>
        <v xml:space="preserve"> </v>
      </c>
      <c r="PX75" s="185" t="str">
        <f t="shared" ref="PX75" si="741">IF(PH74+PH75+PH76=7.5,"ü","û")</f>
        <v>û</v>
      </c>
      <c r="PY75" s="207">
        <v>18</v>
      </c>
      <c r="PZ75" s="226"/>
      <c r="QA75" s="61" t="str">
        <f>IF(QC75=0," ",VLOOKUP(QC75,PROTOKOL!$A:$F,6))</f>
        <v xml:space="preserve"> </v>
      </c>
      <c r="QB75" s="62"/>
      <c r="QC75" s="62"/>
      <c r="QD75" s="62"/>
      <c r="QE75" s="63" t="str">
        <f>IF(QC75=0," ",(VLOOKUP(QC75,PROTOKOL!$A$1:$E$28,2))*QD75)</f>
        <v xml:space="preserve"> </v>
      </c>
      <c r="QF75" s="64" t="str">
        <f t="shared" si="630"/>
        <v xml:space="preserve"> </v>
      </c>
      <c r="QG75" s="65" t="str">
        <f>IF(QC75=0," ",VLOOKUP(QC75,PROTOKOL!$A:$E,5,))</f>
        <v xml:space="preserve"> </v>
      </c>
      <c r="QH75" s="65"/>
      <c r="QI75" s="82" t="str">
        <f t="shared" si="716"/>
        <v xml:space="preserve"> </v>
      </c>
      <c r="QJ75" s="61" t="str">
        <f>IF(QL75=0," ",VLOOKUP(QL75,PROTOKOL!$A:$F,6))</f>
        <v xml:space="preserve"> </v>
      </c>
      <c r="QK75" s="66"/>
      <c r="QL75" s="66"/>
      <c r="QM75" s="62"/>
      <c r="QN75" s="63" t="str">
        <f>IF(QL75=0," ",(VLOOKUP(QL75,PROTOKOL!$A$1:$E$28,2))*QM75)</f>
        <v xml:space="preserve"> </v>
      </c>
      <c r="QO75" s="64" t="str">
        <f t="shared" si="631"/>
        <v xml:space="preserve"> </v>
      </c>
      <c r="QP75" s="65" t="str">
        <f>IF(QL75=0," ",VLOOKUP(QL75,PROTOKOL!$A:$E,5,))</f>
        <v xml:space="preserve"> </v>
      </c>
      <c r="QQ75" s="82" t="str">
        <f t="shared" si="717"/>
        <v xml:space="preserve"> </v>
      </c>
      <c r="QR75" s="65">
        <f t="shared" si="718"/>
        <v>0</v>
      </c>
      <c r="QS75" s="82" t="str">
        <f t="shared" si="719"/>
        <v xml:space="preserve"> </v>
      </c>
      <c r="QT75" s="185" t="str">
        <f t="shared" ref="QT75" si="742">IF(QD74+QD75+QD76=7.5,"ü","û")</f>
        <v>û</v>
      </c>
      <c r="QU75" s="207">
        <v>18</v>
      </c>
      <c r="QV75" s="226"/>
      <c r="QW75" s="61" t="str">
        <f>IF(QY75=0," ",VLOOKUP(QY75,PROTOKOL!$A:$F,6))</f>
        <v xml:space="preserve"> </v>
      </c>
      <c r="QX75" s="62"/>
      <c r="QY75" s="62"/>
      <c r="QZ75" s="62"/>
      <c r="RA75" s="63" t="str">
        <f>IF(QY75=0," ",(VLOOKUP(QY75,PROTOKOL!$A$1:$E$28,2))*QZ75)</f>
        <v xml:space="preserve"> </v>
      </c>
      <c r="RB75" s="64" t="str">
        <f t="shared" si="633"/>
        <v xml:space="preserve"> </v>
      </c>
      <c r="RC75" s="65" t="str">
        <f>IF(QY75=0," ",VLOOKUP(QY75,PROTOKOL!$A:$E,5,))</f>
        <v xml:space="preserve"> </v>
      </c>
      <c r="RD75" s="65"/>
      <c r="RE75" s="82" t="str">
        <f t="shared" si="720"/>
        <v xml:space="preserve"> </v>
      </c>
      <c r="RF75" s="61" t="str">
        <f>IF(RH75=0," ",VLOOKUP(RH75,PROTOKOL!$A:$F,6))</f>
        <v xml:space="preserve"> </v>
      </c>
      <c r="RG75" s="66"/>
      <c r="RH75" s="66"/>
      <c r="RI75" s="62"/>
      <c r="RJ75" s="63" t="str">
        <f>IF(RH75=0," ",(VLOOKUP(RH75,PROTOKOL!$A$1:$E$28,2))*RI75)</f>
        <v xml:space="preserve"> </v>
      </c>
      <c r="RK75" s="64" t="str">
        <f t="shared" si="634"/>
        <v xml:space="preserve"> </v>
      </c>
      <c r="RL75" s="65" t="str">
        <f>IF(RH75=0," ",VLOOKUP(RH75,PROTOKOL!$A:$E,5,))</f>
        <v xml:space="preserve"> </v>
      </c>
      <c r="RM75" s="82" t="str">
        <f t="shared" si="721"/>
        <v xml:space="preserve"> </v>
      </c>
      <c r="RN75" s="65">
        <f t="shared" si="722"/>
        <v>0</v>
      </c>
      <c r="RO75" s="82" t="str">
        <f t="shared" si="723"/>
        <v xml:space="preserve"> </v>
      </c>
      <c r="RP75" s="185" t="str">
        <f t="shared" ref="RP75" si="743">IF(QZ74+QZ75+QZ76=7.5,"ü","û")</f>
        <v>û</v>
      </c>
    </row>
    <row r="76" spans="1:484" ht="14.4" thickBot="1">
      <c r="A76" s="209">
        <v>18</v>
      </c>
      <c r="B76" s="226"/>
      <c r="C76" s="61" t="str">
        <f>IF(E76=0," ",VLOOKUP(E76,PROTOKOL!$A:$F,6))</f>
        <v xml:space="preserve"> </v>
      </c>
      <c r="D76" s="62"/>
      <c r="E76" s="62"/>
      <c r="F76" s="62"/>
      <c r="G76" s="63" t="str">
        <f>IF(E76=0," ",(VLOOKUP(E76,PROTOKOL!$A$1:$E$28,2))*F76)</f>
        <v xml:space="preserve"> </v>
      </c>
      <c r="H76" s="64" t="str">
        <f t="shared" si="572"/>
        <v xml:space="preserve"> </v>
      </c>
      <c r="I76" s="65" t="str">
        <f>IF(E76=0," ",VLOOKUP(E76,PROTOKOL!$A:$E,5,))</f>
        <v xml:space="preserve"> </v>
      </c>
      <c r="J76" s="65"/>
      <c r="K76" s="82" t="str">
        <f t="shared" si="636"/>
        <v xml:space="preserve"> </v>
      </c>
      <c r="L76" s="61" t="str">
        <f>IF(N76=0," ",VLOOKUP(N76,PROTOKOL!$A:$F,6))</f>
        <v xml:space="preserve"> </v>
      </c>
      <c r="M76" s="66"/>
      <c r="N76" s="66"/>
      <c r="O76" s="62"/>
      <c r="P76" s="63" t="str">
        <f>IF(N76=0," ",(VLOOKUP(N76,PROTOKOL!$A$1:$E$28,2))*O76)</f>
        <v xml:space="preserve"> </v>
      </c>
      <c r="Q76" s="64" t="str">
        <f t="shared" si="573"/>
        <v xml:space="preserve"> </v>
      </c>
      <c r="R76" s="65" t="str">
        <f>IF(N76=0," ",VLOOKUP(N76,PROTOKOL!$A:$E,5,))</f>
        <v xml:space="preserve"> </v>
      </c>
      <c r="S76" s="82" t="str">
        <f t="shared" si="637"/>
        <v xml:space="preserve"> </v>
      </c>
      <c r="T76" s="65">
        <f t="shared" si="638"/>
        <v>0</v>
      </c>
      <c r="U76" s="82" t="str">
        <f t="shared" si="639"/>
        <v xml:space="preserve"> </v>
      </c>
      <c r="V76" s="117"/>
      <c r="W76" s="207">
        <v>18</v>
      </c>
      <c r="X76" s="226"/>
      <c r="Y76" s="61" t="str">
        <f>IF(AA76=0," ",VLOOKUP(AA76,PROTOKOL!$A:$F,6))</f>
        <v xml:space="preserve"> </v>
      </c>
      <c r="Z76" s="62"/>
      <c r="AA76" s="62"/>
      <c r="AB76" s="62"/>
      <c r="AC76" s="63" t="str">
        <f>IF(AA76=0," ",(VLOOKUP(AA76,PROTOKOL!$A$1:$E$28,2))*AB76)</f>
        <v xml:space="preserve"> </v>
      </c>
      <c r="AD76" s="64" t="str">
        <f t="shared" si="574"/>
        <v xml:space="preserve"> </v>
      </c>
      <c r="AE76" s="65" t="str">
        <f>IF(AA76=0," ",VLOOKUP(AA76,PROTOKOL!$A:$E,5,))</f>
        <v xml:space="preserve"> </v>
      </c>
      <c r="AF76" s="65"/>
      <c r="AG76" s="82" t="str">
        <f t="shared" si="640"/>
        <v xml:space="preserve"> </v>
      </c>
      <c r="AH76" s="61" t="str">
        <f>IF(AJ76=0," ",VLOOKUP(AJ76,PROTOKOL!$A:$F,6))</f>
        <v xml:space="preserve"> </v>
      </c>
      <c r="AI76" s="66"/>
      <c r="AJ76" s="66"/>
      <c r="AK76" s="62"/>
      <c r="AL76" s="63" t="str">
        <f>IF(AJ76=0," ",(VLOOKUP(AJ76,PROTOKOL!$A$1:$E$28,2))*AK76)</f>
        <v xml:space="preserve"> </v>
      </c>
      <c r="AM76" s="64" t="str">
        <f t="shared" si="575"/>
        <v xml:space="preserve"> </v>
      </c>
      <c r="AN76" s="65" t="str">
        <f>IF(AJ76=0," ",VLOOKUP(AJ76,PROTOKOL!$A:$E,5,))</f>
        <v xml:space="preserve"> </v>
      </c>
      <c r="AO76" s="82" t="str">
        <f t="shared" si="641"/>
        <v xml:space="preserve"> </v>
      </c>
      <c r="AP76" s="65">
        <f t="shared" si="642"/>
        <v>0</v>
      </c>
      <c r="AQ76" s="82" t="str">
        <f t="shared" si="643"/>
        <v xml:space="preserve"> </v>
      </c>
      <c r="AR76" s="117"/>
      <c r="AS76" s="207">
        <v>18</v>
      </c>
      <c r="AT76" s="226"/>
      <c r="AU76" s="61" t="str">
        <f>IF(AW76=0," ",VLOOKUP(AW76,PROTOKOL!$A:$F,6))</f>
        <v xml:space="preserve"> </v>
      </c>
      <c r="AV76" s="62"/>
      <c r="AW76" s="62"/>
      <c r="AX76" s="62"/>
      <c r="AY76" s="63" t="str">
        <f>IF(AW76=0," ",(VLOOKUP(AW76,PROTOKOL!$A$1:$E$28,2))*AX76)</f>
        <v xml:space="preserve"> </v>
      </c>
      <c r="AZ76" s="64" t="str">
        <f t="shared" si="576"/>
        <v xml:space="preserve"> </v>
      </c>
      <c r="BA76" s="65" t="str">
        <f>IF(AW76=0," ",VLOOKUP(AW76,PROTOKOL!$A:$E,5,))</f>
        <v xml:space="preserve"> </v>
      </c>
      <c r="BB76" s="65"/>
      <c r="BC76" s="82" t="str">
        <f t="shared" si="644"/>
        <v xml:space="preserve"> </v>
      </c>
      <c r="BD76" s="61" t="str">
        <f>IF(BF76=0," ",VLOOKUP(BF76,PROTOKOL!$A:$F,6))</f>
        <v xml:space="preserve"> </v>
      </c>
      <c r="BE76" s="66"/>
      <c r="BF76" s="66"/>
      <c r="BG76" s="62"/>
      <c r="BH76" s="63" t="str">
        <f>IF(BF76=0," ",(VLOOKUP(BF76,PROTOKOL!$A$1:$E$28,2))*BG76)</f>
        <v xml:space="preserve"> </v>
      </c>
      <c r="BI76" s="64" t="str">
        <f t="shared" si="577"/>
        <v xml:space="preserve"> </v>
      </c>
      <c r="BJ76" s="65" t="str">
        <f>IF(BF76=0," ",VLOOKUP(BF76,PROTOKOL!$A:$E,5,))</f>
        <v xml:space="preserve"> </v>
      </c>
      <c r="BK76" s="82" t="str">
        <f t="shared" si="645"/>
        <v xml:space="preserve"> </v>
      </c>
      <c r="BL76" s="65">
        <f t="shared" si="646"/>
        <v>0</v>
      </c>
      <c r="BM76" s="82" t="str">
        <f t="shared" si="647"/>
        <v xml:space="preserve"> </v>
      </c>
      <c r="BN76" s="117"/>
      <c r="BO76" s="207">
        <v>18</v>
      </c>
      <c r="BP76" s="226"/>
      <c r="BQ76" s="61" t="str">
        <f>IF(BS76=0," ",VLOOKUP(BS76,PROTOKOL!$A:$F,6))</f>
        <v xml:space="preserve"> </v>
      </c>
      <c r="BR76" s="62"/>
      <c r="BS76" s="62"/>
      <c r="BT76" s="62"/>
      <c r="BU76" s="63" t="str">
        <f>IF(BS76=0," ",(VLOOKUP(BS76,PROTOKOL!$A$1:$E$28,2))*BT76)</f>
        <v xml:space="preserve"> </v>
      </c>
      <c r="BV76" s="64" t="str">
        <f t="shared" si="579"/>
        <v xml:space="preserve"> </v>
      </c>
      <c r="BW76" s="65" t="str">
        <f>IF(BS76=0," ",VLOOKUP(BS76,PROTOKOL!$A:$E,5,))</f>
        <v xml:space="preserve"> </v>
      </c>
      <c r="BX76" s="65"/>
      <c r="BY76" s="82" t="str">
        <f t="shared" si="648"/>
        <v xml:space="preserve"> </v>
      </c>
      <c r="BZ76" s="61" t="str">
        <f>IF(CB76=0," ",VLOOKUP(CB76,PROTOKOL!$A:$F,6))</f>
        <v xml:space="preserve"> </v>
      </c>
      <c r="CA76" s="66"/>
      <c r="CB76" s="66"/>
      <c r="CC76" s="62"/>
      <c r="CD76" s="63" t="str">
        <f>IF(CB76=0," ",(VLOOKUP(CB76,PROTOKOL!$A$1:$E$28,2))*CC76)</f>
        <v xml:space="preserve"> </v>
      </c>
      <c r="CE76" s="64" t="str">
        <f t="shared" si="580"/>
        <v xml:space="preserve"> </v>
      </c>
      <c r="CF76" s="65" t="str">
        <f>IF(CB76=0," ",VLOOKUP(CB76,PROTOKOL!$A:$E,5,))</f>
        <v xml:space="preserve"> </v>
      </c>
      <c r="CG76" s="82" t="str">
        <f t="shared" si="649"/>
        <v xml:space="preserve"> </v>
      </c>
      <c r="CH76" s="65">
        <f t="shared" si="650"/>
        <v>0</v>
      </c>
      <c r="CI76" s="82" t="str">
        <f t="shared" si="651"/>
        <v xml:space="preserve"> </v>
      </c>
      <c r="CJ76" s="117"/>
      <c r="CK76" s="207">
        <v>18</v>
      </c>
      <c r="CL76" s="226"/>
      <c r="CM76" s="61" t="str">
        <f>IF(CO76=0," ",VLOOKUP(CO76,PROTOKOL!$A:$F,6))</f>
        <v xml:space="preserve"> </v>
      </c>
      <c r="CN76" s="62"/>
      <c r="CO76" s="62"/>
      <c r="CP76" s="62"/>
      <c r="CQ76" s="63" t="str">
        <f>IF(CO76=0," ",(VLOOKUP(CO76,PROTOKOL!$A$1:$E$28,2))*CP76)</f>
        <v xml:space="preserve"> </v>
      </c>
      <c r="CR76" s="64" t="str">
        <f t="shared" si="582"/>
        <v xml:space="preserve"> </v>
      </c>
      <c r="CS76" s="65" t="str">
        <f>IF(CO76=0," ",VLOOKUP(CO76,PROTOKOL!$A:$E,5,))</f>
        <v xml:space="preserve"> </v>
      </c>
      <c r="CT76" s="65"/>
      <c r="CU76" s="82" t="str">
        <f t="shared" si="652"/>
        <v xml:space="preserve"> </v>
      </c>
      <c r="CV76" s="61" t="str">
        <f>IF(CX76=0," ",VLOOKUP(CX76,PROTOKOL!$A:$F,6))</f>
        <v xml:space="preserve"> </v>
      </c>
      <c r="CW76" s="66"/>
      <c r="CX76" s="66"/>
      <c r="CY76" s="62"/>
      <c r="CZ76" s="63" t="str">
        <f>IF(CX76=0," ",(VLOOKUP(CX76,PROTOKOL!$A$1:$E$28,2))*CY76)</f>
        <v xml:space="preserve"> </v>
      </c>
      <c r="DA76" s="64" t="str">
        <f t="shared" si="583"/>
        <v xml:space="preserve"> </v>
      </c>
      <c r="DB76" s="65" t="str">
        <f>IF(CX76=0," ",VLOOKUP(CX76,PROTOKOL!$A:$E,5,))</f>
        <v xml:space="preserve"> </v>
      </c>
      <c r="DC76" s="82" t="str">
        <f t="shared" si="653"/>
        <v xml:space="preserve"> </v>
      </c>
      <c r="DD76" s="65">
        <f t="shared" si="654"/>
        <v>0</v>
      </c>
      <c r="DE76" s="82" t="str">
        <f t="shared" si="655"/>
        <v xml:space="preserve"> </v>
      </c>
      <c r="DF76" s="117"/>
      <c r="DG76" s="207">
        <v>18</v>
      </c>
      <c r="DH76" s="226"/>
      <c r="DI76" s="61" t="str">
        <f>IF(DK76=0," ",VLOOKUP(DK76,PROTOKOL!$A:$F,6))</f>
        <v xml:space="preserve"> </v>
      </c>
      <c r="DJ76" s="62"/>
      <c r="DK76" s="62"/>
      <c r="DL76" s="62"/>
      <c r="DM76" s="63" t="str">
        <f>IF(DK76=0," ",(VLOOKUP(DK76,PROTOKOL!$A$1:$E$28,2))*DL76)</f>
        <v xml:space="preserve"> </v>
      </c>
      <c r="DN76" s="64" t="str">
        <f t="shared" si="585"/>
        <v xml:space="preserve"> </v>
      </c>
      <c r="DO76" s="65" t="str">
        <f>IF(DK76=0," ",VLOOKUP(DK76,PROTOKOL!$A:$E,5,))</f>
        <v xml:space="preserve"> </v>
      </c>
      <c r="DP76" s="65"/>
      <c r="DQ76" s="82" t="str">
        <f t="shared" si="656"/>
        <v xml:space="preserve"> </v>
      </c>
      <c r="DR76" s="61" t="str">
        <f>IF(DT76=0," ",VLOOKUP(DT76,PROTOKOL!$A:$F,6))</f>
        <v xml:space="preserve"> </v>
      </c>
      <c r="DS76" s="66"/>
      <c r="DT76" s="66"/>
      <c r="DU76" s="62"/>
      <c r="DV76" s="63" t="str">
        <f>IF(DT76=0," ",(VLOOKUP(DT76,PROTOKOL!$A$1:$E$28,2))*DU76)</f>
        <v xml:space="preserve"> </v>
      </c>
      <c r="DW76" s="64" t="str">
        <f t="shared" si="586"/>
        <v xml:space="preserve"> </v>
      </c>
      <c r="DX76" s="65" t="str">
        <f>IF(DT76=0," ",VLOOKUP(DT76,PROTOKOL!$A:$E,5,))</f>
        <v xml:space="preserve"> </v>
      </c>
      <c r="DY76" s="82" t="str">
        <f t="shared" si="657"/>
        <v xml:space="preserve"> </v>
      </c>
      <c r="DZ76" s="65">
        <f t="shared" si="658"/>
        <v>0</v>
      </c>
      <c r="EA76" s="82" t="str">
        <f t="shared" si="659"/>
        <v xml:space="preserve"> </v>
      </c>
      <c r="EB76" s="117"/>
      <c r="EC76" s="207">
        <v>18</v>
      </c>
      <c r="ED76" s="226"/>
      <c r="EE76" s="61" t="str">
        <f>IF(EG76=0," ",VLOOKUP(EG76,PROTOKOL!$A:$F,6))</f>
        <v xml:space="preserve"> </v>
      </c>
      <c r="EF76" s="62"/>
      <c r="EG76" s="62"/>
      <c r="EH76" s="62"/>
      <c r="EI76" s="63" t="str">
        <f>IF(EG76=0," ",(VLOOKUP(EG76,PROTOKOL!$A$1:$E$28,2))*EH76)</f>
        <v xml:space="preserve"> </v>
      </c>
      <c r="EJ76" s="64" t="str">
        <f t="shared" si="588"/>
        <v xml:space="preserve"> </v>
      </c>
      <c r="EK76" s="65" t="str">
        <f>IF(EG76=0," ",VLOOKUP(EG76,PROTOKOL!$A:$E,5,))</f>
        <v xml:space="preserve"> </v>
      </c>
      <c r="EL76" s="65"/>
      <c r="EM76" s="82" t="str">
        <f t="shared" si="660"/>
        <v xml:space="preserve"> </v>
      </c>
      <c r="EN76" s="61" t="str">
        <f>IF(EP76=0," ",VLOOKUP(EP76,PROTOKOL!$A:$F,6))</f>
        <v xml:space="preserve"> </v>
      </c>
      <c r="EO76" s="66"/>
      <c r="EP76" s="66"/>
      <c r="EQ76" s="62"/>
      <c r="ER76" s="63" t="str">
        <f>IF(EP76=0," ",(VLOOKUP(EP76,PROTOKOL!$A$1:$E$28,2))*EQ76)</f>
        <v xml:space="preserve"> </v>
      </c>
      <c r="ES76" s="64" t="str">
        <f t="shared" si="589"/>
        <v xml:space="preserve"> </v>
      </c>
      <c r="ET76" s="65" t="str">
        <f>IF(EP76=0," ",VLOOKUP(EP76,PROTOKOL!$A:$E,5,))</f>
        <v xml:space="preserve"> </v>
      </c>
      <c r="EU76" s="82" t="str">
        <f t="shared" si="661"/>
        <v xml:space="preserve"> </v>
      </c>
      <c r="EV76" s="65">
        <f t="shared" si="662"/>
        <v>0</v>
      </c>
      <c r="EW76" s="82" t="str">
        <f t="shared" si="663"/>
        <v xml:space="preserve"> </v>
      </c>
      <c r="EX76" s="117"/>
      <c r="EY76" s="207">
        <v>18</v>
      </c>
      <c r="EZ76" s="226"/>
      <c r="FA76" s="61" t="str">
        <f>IF(FC76=0," ",VLOOKUP(FC76,PROTOKOL!$A:$F,6))</f>
        <v xml:space="preserve"> </v>
      </c>
      <c r="FB76" s="62"/>
      <c r="FC76" s="62"/>
      <c r="FD76" s="62"/>
      <c r="FE76" s="63" t="str">
        <f>IF(FC76=0," ",(VLOOKUP(FC76,PROTOKOL!$A$1:$E$28,2))*FD76)</f>
        <v xml:space="preserve"> </v>
      </c>
      <c r="FF76" s="64" t="str">
        <f t="shared" si="591"/>
        <v xml:space="preserve"> </v>
      </c>
      <c r="FG76" s="65" t="str">
        <f>IF(FC76=0," ",VLOOKUP(FC76,PROTOKOL!$A:$E,5,))</f>
        <v xml:space="preserve"> </v>
      </c>
      <c r="FH76" s="65"/>
      <c r="FI76" s="82" t="str">
        <f t="shared" si="664"/>
        <v xml:space="preserve"> </v>
      </c>
      <c r="FJ76" s="61" t="str">
        <f>IF(FL76=0," ",VLOOKUP(FL76,PROTOKOL!$A:$F,6))</f>
        <v xml:space="preserve"> </v>
      </c>
      <c r="FK76" s="66"/>
      <c r="FL76" s="66"/>
      <c r="FM76" s="62"/>
      <c r="FN76" s="63" t="str">
        <f>IF(FL76=0," ",(VLOOKUP(FL76,PROTOKOL!$A$1:$E$28,2))*FM76)</f>
        <v xml:space="preserve"> </v>
      </c>
      <c r="FO76" s="64" t="str">
        <f t="shared" si="592"/>
        <v xml:space="preserve"> </v>
      </c>
      <c r="FP76" s="65" t="str">
        <f>IF(FL76=0," ",VLOOKUP(FL76,PROTOKOL!$A:$E,5,))</f>
        <v xml:space="preserve"> </v>
      </c>
      <c r="FQ76" s="82" t="str">
        <f t="shared" si="665"/>
        <v xml:space="preserve"> </v>
      </c>
      <c r="FR76" s="65">
        <f t="shared" si="666"/>
        <v>0</v>
      </c>
      <c r="FS76" s="82" t="str">
        <f t="shared" si="667"/>
        <v xml:space="preserve"> </v>
      </c>
      <c r="FT76" s="117"/>
      <c r="FU76" s="207">
        <v>18</v>
      </c>
      <c r="FV76" s="226"/>
      <c r="FW76" s="61" t="str">
        <f>IF(FY76=0," ",VLOOKUP(FY76,PROTOKOL!$A:$F,6))</f>
        <v xml:space="preserve"> </v>
      </c>
      <c r="FX76" s="62"/>
      <c r="FY76" s="62"/>
      <c r="FZ76" s="62"/>
      <c r="GA76" s="63" t="str">
        <f>IF(FY76=0," ",(VLOOKUP(FY76,PROTOKOL!$A$1:$E$28,2))*FZ76)</f>
        <v xml:space="preserve"> </v>
      </c>
      <c r="GB76" s="64" t="str">
        <f t="shared" si="594"/>
        <v xml:space="preserve"> </v>
      </c>
      <c r="GC76" s="65" t="str">
        <f>IF(FY76=0," ",VLOOKUP(FY76,PROTOKOL!$A:$E,5,))</f>
        <v xml:space="preserve"> </v>
      </c>
      <c r="GD76" s="65"/>
      <c r="GE76" s="82" t="str">
        <f t="shared" si="668"/>
        <v xml:space="preserve"> </v>
      </c>
      <c r="GF76" s="61" t="str">
        <f>IF(GH76=0," ",VLOOKUP(GH76,PROTOKOL!$A:$F,6))</f>
        <v xml:space="preserve"> </v>
      </c>
      <c r="GG76" s="66"/>
      <c r="GH76" s="66"/>
      <c r="GI76" s="62"/>
      <c r="GJ76" s="63" t="str">
        <f>IF(GH76=0," ",(VLOOKUP(GH76,PROTOKOL!$A$1:$E$28,2))*GI76)</f>
        <v xml:space="preserve"> </v>
      </c>
      <c r="GK76" s="64" t="str">
        <f t="shared" si="595"/>
        <v xml:space="preserve"> </v>
      </c>
      <c r="GL76" s="65" t="str">
        <f>IF(GH76=0," ",VLOOKUP(GH76,PROTOKOL!$A:$E,5,))</f>
        <v xml:space="preserve"> </v>
      </c>
      <c r="GM76" s="82" t="str">
        <f t="shared" si="669"/>
        <v xml:space="preserve"> </v>
      </c>
      <c r="GN76" s="65">
        <f t="shared" si="670"/>
        <v>0</v>
      </c>
      <c r="GO76" s="82" t="str">
        <f t="shared" si="671"/>
        <v xml:space="preserve"> </v>
      </c>
      <c r="GP76" s="117"/>
      <c r="GQ76" s="207">
        <v>18</v>
      </c>
      <c r="GR76" s="226"/>
      <c r="GS76" s="61" t="str">
        <f>IF(GU76=0," ",VLOOKUP(GU76,PROTOKOL!$A:$F,6))</f>
        <v xml:space="preserve"> </v>
      </c>
      <c r="GT76" s="62"/>
      <c r="GU76" s="62"/>
      <c r="GV76" s="62"/>
      <c r="GW76" s="63" t="str">
        <f>IF(GU76=0," ",(VLOOKUP(GU76,PROTOKOL!$A$1:$E$28,2))*GV76)</f>
        <v xml:space="preserve"> </v>
      </c>
      <c r="GX76" s="64" t="str">
        <f t="shared" si="597"/>
        <v xml:space="preserve"> </v>
      </c>
      <c r="GY76" s="65" t="str">
        <f>IF(GU76=0," ",VLOOKUP(GU76,PROTOKOL!$A:$E,5,))</f>
        <v xml:space="preserve"> </v>
      </c>
      <c r="GZ76" s="65"/>
      <c r="HA76" s="82" t="str">
        <f t="shared" si="672"/>
        <v xml:space="preserve"> </v>
      </c>
      <c r="HB76" s="61" t="str">
        <f>IF(HD76=0," ",VLOOKUP(HD76,PROTOKOL!$A:$F,6))</f>
        <v xml:space="preserve"> </v>
      </c>
      <c r="HC76" s="66"/>
      <c r="HD76" s="66"/>
      <c r="HE76" s="62"/>
      <c r="HF76" s="63" t="str">
        <f>IF(HD76=0," ",(VLOOKUP(HD76,PROTOKOL!$A$1:$E$28,2))*HE76)</f>
        <v xml:space="preserve"> </v>
      </c>
      <c r="HG76" s="64" t="str">
        <f t="shared" si="598"/>
        <v xml:space="preserve"> </v>
      </c>
      <c r="HH76" s="65" t="str">
        <f>IF(HD76=0," ",VLOOKUP(HD76,PROTOKOL!$A:$E,5,))</f>
        <v xml:space="preserve"> </v>
      </c>
      <c r="HI76" s="82" t="str">
        <f t="shared" si="673"/>
        <v xml:space="preserve"> </v>
      </c>
      <c r="HJ76" s="65">
        <f t="shared" si="674"/>
        <v>0</v>
      </c>
      <c r="HK76" s="82" t="str">
        <f t="shared" si="675"/>
        <v xml:space="preserve"> </v>
      </c>
      <c r="HL76" s="117"/>
      <c r="HM76" s="207">
        <v>18</v>
      </c>
      <c r="HN76" s="226"/>
      <c r="HO76" s="61" t="str">
        <f>IF(HQ76=0," ",VLOOKUP(HQ76,PROTOKOL!$A:$F,6))</f>
        <v xml:space="preserve"> </v>
      </c>
      <c r="HP76" s="62"/>
      <c r="HQ76" s="62"/>
      <c r="HR76" s="62"/>
      <c r="HS76" s="63" t="str">
        <f>IF(HQ76=0," ",(VLOOKUP(HQ76,PROTOKOL!$A$1:$E$28,2))*HR76)</f>
        <v xml:space="preserve"> </v>
      </c>
      <c r="HT76" s="64" t="str">
        <f t="shared" si="600"/>
        <v xml:space="preserve"> </v>
      </c>
      <c r="HU76" s="65" t="str">
        <f>IF(HQ76=0," ",VLOOKUP(HQ76,PROTOKOL!$A:$E,5,))</f>
        <v xml:space="preserve"> </v>
      </c>
      <c r="HV76" s="65"/>
      <c r="HW76" s="82" t="str">
        <f t="shared" si="676"/>
        <v xml:space="preserve"> </v>
      </c>
      <c r="HX76" s="61" t="str">
        <f>IF(HZ76=0," ",VLOOKUP(HZ76,PROTOKOL!$A:$F,6))</f>
        <v xml:space="preserve"> </v>
      </c>
      <c r="HY76" s="66"/>
      <c r="HZ76" s="66"/>
      <c r="IA76" s="62"/>
      <c r="IB76" s="63" t="str">
        <f>IF(HZ76=0," ",(VLOOKUP(HZ76,PROTOKOL!$A$1:$E$28,2))*IA76)</f>
        <v xml:space="preserve"> </v>
      </c>
      <c r="IC76" s="64" t="str">
        <f t="shared" si="601"/>
        <v xml:space="preserve"> </v>
      </c>
      <c r="ID76" s="65" t="str">
        <f>IF(HZ76=0," ",VLOOKUP(HZ76,PROTOKOL!$A:$E,5,))</f>
        <v xml:space="preserve"> </v>
      </c>
      <c r="IE76" s="82" t="str">
        <f t="shared" si="677"/>
        <v xml:space="preserve"> </v>
      </c>
      <c r="IF76" s="65">
        <f t="shared" si="678"/>
        <v>0</v>
      </c>
      <c r="IG76" s="82" t="str">
        <f t="shared" si="679"/>
        <v xml:space="preserve"> </v>
      </c>
      <c r="IH76" s="117"/>
      <c r="II76" s="207">
        <v>18</v>
      </c>
      <c r="IJ76" s="226"/>
      <c r="IK76" s="61" t="str">
        <f>IF(IM76=0," ",VLOOKUP(IM76,PROTOKOL!$A:$F,6))</f>
        <v xml:space="preserve"> </v>
      </c>
      <c r="IL76" s="62"/>
      <c r="IM76" s="62"/>
      <c r="IN76" s="62"/>
      <c r="IO76" s="63" t="str">
        <f>IF(IM76=0," ",(VLOOKUP(IM76,PROTOKOL!$A$1:$E$28,2))*IN76)</f>
        <v xml:space="preserve"> </v>
      </c>
      <c r="IP76" s="64" t="str">
        <f t="shared" si="603"/>
        <v xml:space="preserve"> </v>
      </c>
      <c r="IQ76" s="65" t="str">
        <f>IF(IM76=0," ",VLOOKUP(IM76,PROTOKOL!$A:$E,5,))</f>
        <v xml:space="preserve"> </v>
      </c>
      <c r="IR76" s="65"/>
      <c r="IS76" s="82" t="str">
        <f t="shared" si="680"/>
        <v xml:space="preserve"> </v>
      </c>
      <c r="IT76" s="61" t="str">
        <f>IF(IV76=0," ",VLOOKUP(IV76,PROTOKOL!$A:$F,6))</f>
        <v xml:space="preserve"> </v>
      </c>
      <c r="IU76" s="66"/>
      <c r="IV76" s="66"/>
      <c r="IW76" s="62"/>
      <c r="IX76" s="63" t="str">
        <f>IF(IV76=0," ",(VLOOKUP(IV76,PROTOKOL!$A$1:$E$28,2))*IW76)</f>
        <v xml:space="preserve"> </v>
      </c>
      <c r="IY76" s="64" t="str">
        <f t="shared" si="604"/>
        <v xml:space="preserve"> </v>
      </c>
      <c r="IZ76" s="65" t="str">
        <f>IF(IV76=0," ",VLOOKUP(IV76,PROTOKOL!$A:$E,5,))</f>
        <v xml:space="preserve"> </v>
      </c>
      <c r="JA76" s="82" t="str">
        <f t="shared" si="681"/>
        <v xml:space="preserve"> </v>
      </c>
      <c r="JB76" s="65">
        <f t="shared" si="682"/>
        <v>0</v>
      </c>
      <c r="JC76" s="82" t="str">
        <f t="shared" si="683"/>
        <v xml:space="preserve"> </v>
      </c>
      <c r="JD76" s="117"/>
      <c r="JE76" s="207">
        <v>18</v>
      </c>
      <c r="JF76" s="226"/>
      <c r="JG76" s="61" t="str">
        <f>IF(JI76=0," ",VLOOKUP(JI76,PROTOKOL!$A:$F,6))</f>
        <v xml:space="preserve"> </v>
      </c>
      <c r="JH76" s="62"/>
      <c r="JI76" s="62"/>
      <c r="JJ76" s="62"/>
      <c r="JK76" s="63" t="str">
        <f>IF(JI76=0," ",(VLOOKUP(JI76,PROTOKOL!$A$1:$E$28,2))*JJ76)</f>
        <v xml:space="preserve"> </v>
      </c>
      <c r="JL76" s="64" t="str">
        <f t="shared" si="606"/>
        <v xml:space="preserve"> </v>
      </c>
      <c r="JM76" s="65" t="str">
        <f>IF(JI76=0," ",VLOOKUP(JI76,PROTOKOL!$A:$E,5,))</f>
        <v xml:space="preserve"> </v>
      </c>
      <c r="JN76" s="65"/>
      <c r="JO76" s="82" t="str">
        <f t="shared" si="684"/>
        <v xml:space="preserve"> </v>
      </c>
      <c r="JP76" s="61" t="str">
        <f>IF(JR76=0," ",VLOOKUP(JR76,PROTOKOL!$A:$F,6))</f>
        <v xml:space="preserve"> </v>
      </c>
      <c r="JQ76" s="66"/>
      <c r="JR76" s="66"/>
      <c r="JS76" s="62"/>
      <c r="JT76" s="63" t="str">
        <f>IF(JR76=0," ",(VLOOKUP(JR76,PROTOKOL!$A$1:$E$28,2))*JS76)</f>
        <v xml:space="preserve"> </v>
      </c>
      <c r="JU76" s="64" t="str">
        <f t="shared" si="607"/>
        <v xml:space="preserve"> </v>
      </c>
      <c r="JV76" s="65" t="str">
        <f>IF(JR76=0," ",VLOOKUP(JR76,PROTOKOL!$A:$E,5,))</f>
        <v xml:space="preserve"> </v>
      </c>
      <c r="JW76" s="82" t="str">
        <f t="shared" si="685"/>
        <v xml:space="preserve"> </v>
      </c>
      <c r="JX76" s="65">
        <f t="shared" si="686"/>
        <v>0</v>
      </c>
      <c r="JY76" s="82" t="str">
        <f t="shared" si="687"/>
        <v xml:space="preserve"> </v>
      </c>
      <c r="JZ76" s="117"/>
      <c r="KA76" s="207">
        <v>18</v>
      </c>
      <c r="KB76" s="226"/>
      <c r="KC76" s="61" t="str">
        <f>IF(KE76=0," ",VLOOKUP(KE76,PROTOKOL!$A:$F,6))</f>
        <v xml:space="preserve"> </v>
      </c>
      <c r="KD76" s="62"/>
      <c r="KE76" s="62"/>
      <c r="KF76" s="62"/>
      <c r="KG76" s="63" t="str">
        <f>IF(KE76=0," ",(VLOOKUP(KE76,PROTOKOL!$A$1:$E$28,2))*KF76)</f>
        <v xml:space="preserve"> </v>
      </c>
      <c r="KH76" s="64" t="str">
        <f t="shared" si="609"/>
        <v xml:space="preserve"> </v>
      </c>
      <c r="KI76" s="65" t="str">
        <f>IF(KE76=0," ",VLOOKUP(KE76,PROTOKOL!$A:$E,5,))</f>
        <v xml:space="preserve"> </v>
      </c>
      <c r="KJ76" s="65"/>
      <c r="KK76" s="82" t="str">
        <f t="shared" si="688"/>
        <v xml:space="preserve"> </v>
      </c>
      <c r="KL76" s="61" t="str">
        <f>IF(KN76=0," ",VLOOKUP(KN76,PROTOKOL!$A:$F,6))</f>
        <v xml:space="preserve"> </v>
      </c>
      <c r="KM76" s="66"/>
      <c r="KN76" s="66"/>
      <c r="KO76" s="62"/>
      <c r="KP76" s="63" t="str">
        <f>IF(KN76=0," ",(VLOOKUP(KN76,PROTOKOL!$A$1:$E$28,2))*KO76)</f>
        <v xml:space="preserve"> </v>
      </c>
      <c r="KQ76" s="64" t="str">
        <f t="shared" si="610"/>
        <v xml:space="preserve"> </v>
      </c>
      <c r="KR76" s="65" t="str">
        <f>IF(KN76=0," ",VLOOKUP(KN76,PROTOKOL!$A:$E,5,))</f>
        <v xml:space="preserve"> </v>
      </c>
      <c r="KS76" s="82" t="str">
        <f t="shared" si="689"/>
        <v xml:space="preserve"> </v>
      </c>
      <c r="KT76" s="65">
        <f t="shared" si="690"/>
        <v>0</v>
      </c>
      <c r="KU76" s="82" t="str">
        <f t="shared" si="691"/>
        <v xml:space="preserve"> </v>
      </c>
      <c r="KV76" s="117"/>
      <c r="KW76" s="207">
        <v>18</v>
      </c>
      <c r="KX76" s="226"/>
      <c r="KY76" s="61" t="str">
        <f>IF(LA76=0," ",VLOOKUP(LA76,PROTOKOL!$A:$F,6))</f>
        <v xml:space="preserve"> </v>
      </c>
      <c r="KZ76" s="62"/>
      <c r="LA76" s="62"/>
      <c r="LB76" s="62"/>
      <c r="LC76" s="63" t="str">
        <f>IF(LA76=0," ",(VLOOKUP(LA76,PROTOKOL!$A$1:$E$28,2))*LB76)</f>
        <v xml:space="preserve"> </v>
      </c>
      <c r="LD76" s="64" t="str">
        <f t="shared" si="612"/>
        <v xml:space="preserve"> </v>
      </c>
      <c r="LE76" s="65" t="str">
        <f>IF(LA76=0," ",VLOOKUP(LA76,PROTOKOL!$A:$E,5,))</f>
        <v xml:space="preserve"> </v>
      </c>
      <c r="LF76" s="65"/>
      <c r="LG76" s="82" t="str">
        <f t="shared" si="692"/>
        <v xml:space="preserve"> </v>
      </c>
      <c r="LH76" s="61" t="str">
        <f>IF(LJ76=0," ",VLOOKUP(LJ76,PROTOKOL!$A:$F,6))</f>
        <v xml:space="preserve"> </v>
      </c>
      <c r="LI76" s="66"/>
      <c r="LJ76" s="66"/>
      <c r="LK76" s="62"/>
      <c r="LL76" s="63" t="str">
        <f>IF(LJ76=0," ",(VLOOKUP(LJ76,PROTOKOL!$A$1:$E$28,2))*LK76)</f>
        <v xml:space="preserve"> </v>
      </c>
      <c r="LM76" s="64" t="str">
        <f t="shared" si="613"/>
        <v xml:space="preserve"> </v>
      </c>
      <c r="LN76" s="65" t="str">
        <f>IF(LJ76=0," ",VLOOKUP(LJ76,PROTOKOL!$A:$E,5,))</f>
        <v xml:space="preserve"> </v>
      </c>
      <c r="LO76" s="82" t="str">
        <f t="shared" si="693"/>
        <v xml:space="preserve"> </v>
      </c>
      <c r="LP76" s="65">
        <f t="shared" si="694"/>
        <v>0</v>
      </c>
      <c r="LQ76" s="82" t="str">
        <f t="shared" si="695"/>
        <v xml:space="preserve"> </v>
      </c>
      <c r="LR76" s="117"/>
      <c r="LS76" s="207">
        <v>18</v>
      </c>
      <c r="LT76" s="226"/>
      <c r="LU76" s="61" t="str">
        <f>IF(LW76=0," ",VLOOKUP(LW76,PROTOKOL!$A:$F,6))</f>
        <v xml:space="preserve"> </v>
      </c>
      <c r="LV76" s="62"/>
      <c r="LW76" s="62"/>
      <c r="LX76" s="62"/>
      <c r="LY76" s="63" t="str">
        <f>IF(LW76=0," ",(VLOOKUP(LW76,PROTOKOL!$A$1:$E$28,2))*LX76)</f>
        <v xml:space="preserve"> </v>
      </c>
      <c r="LZ76" s="64" t="str">
        <f t="shared" si="615"/>
        <v xml:space="preserve"> </v>
      </c>
      <c r="MA76" s="65" t="str">
        <f>IF(LW76=0," ",VLOOKUP(LW76,PROTOKOL!$A:$E,5,))</f>
        <v xml:space="preserve"> </v>
      </c>
      <c r="MB76" s="65"/>
      <c r="MC76" s="82" t="str">
        <f t="shared" si="696"/>
        <v xml:space="preserve"> </v>
      </c>
      <c r="MD76" s="61" t="str">
        <f>IF(MF76=0," ",VLOOKUP(MF76,PROTOKOL!$A:$F,6))</f>
        <v xml:space="preserve"> </v>
      </c>
      <c r="ME76" s="66"/>
      <c r="MF76" s="66"/>
      <c r="MG76" s="62"/>
      <c r="MH76" s="63" t="str">
        <f>IF(MF76=0," ",(VLOOKUP(MF76,PROTOKOL!$A$1:$E$28,2))*MG76)</f>
        <v xml:space="preserve"> </v>
      </c>
      <c r="MI76" s="64" t="str">
        <f t="shared" si="616"/>
        <v xml:space="preserve"> </v>
      </c>
      <c r="MJ76" s="65" t="str">
        <f>IF(MF76=0," ",VLOOKUP(MF76,PROTOKOL!$A:$E,5,))</f>
        <v xml:space="preserve"> </v>
      </c>
      <c r="MK76" s="82" t="str">
        <f t="shared" si="697"/>
        <v xml:space="preserve"> </v>
      </c>
      <c r="ML76" s="65">
        <f t="shared" si="698"/>
        <v>0</v>
      </c>
      <c r="MM76" s="82" t="str">
        <f t="shared" si="699"/>
        <v xml:space="preserve"> </v>
      </c>
      <c r="MN76" s="117"/>
      <c r="MO76" s="207">
        <v>18</v>
      </c>
      <c r="MP76" s="226"/>
      <c r="MQ76" s="61" t="str">
        <f>IF(MS76=0," ",VLOOKUP(MS76,PROTOKOL!$A:$F,6))</f>
        <v xml:space="preserve"> </v>
      </c>
      <c r="MR76" s="62"/>
      <c r="MS76" s="62"/>
      <c r="MT76" s="62"/>
      <c r="MU76" s="63" t="str">
        <f>IF(MS76=0," ",(VLOOKUP(MS76,PROTOKOL!$A$1:$E$28,2))*MT76)</f>
        <v xml:space="preserve"> </v>
      </c>
      <c r="MV76" s="64" t="str">
        <f t="shared" si="618"/>
        <v xml:space="preserve"> </v>
      </c>
      <c r="MW76" s="65" t="str">
        <f>IF(MS76=0," ",VLOOKUP(MS76,PROTOKOL!$A:$E,5,))</f>
        <v xml:space="preserve"> </v>
      </c>
      <c r="MX76" s="65"/>
      <c r="MY76" s="82" t="str">
        <f t="shared" si="700"/>
        <v xml:space="preserve"> </v>
      </c>
      <c r="MZ76" s="61" t="str">
        <f>IF(NB76=0," ",VLOOKUP(NB76,PROTOKOL!$A:$F,6))</f>
        <v xml:space="preserve"> </v>
      </c>
      <c r="NA76" s="66"/>
      <c r="NB76" s="66"/>
      <c r="NC76" s="62"/>
      <c r="ND76" s="63" t="str">
        <f>IF(NB76=0," ",(VLOOKUP(NB76,PROTOKOL!$A$1:$E$28,2))*NC76)</f>
        <v xml:space="preserve"> </v>
      </c>
      <c r="NE76" s="64" t="str">
        <f t="shared" si="619"/>
        <v xml:space="preserve"> </v>
      </c>
      <c r="NF76" s="65" t="str">
        <f>IF(NB76=0," ",VLOOKUP(NB76,PROTOKOL!$A:$E,5,))</f>
        <v xml:space="preserve"> </v>
      </c>
      <c r="NG76" s="82" t="str">
        <f t="shared" si="701"/>
        <v xml:space="preserve"> </v>
      </c>
      <c r="NH76" s="65">
        <f t="shared" si="702"/>
        <v>0</v>
      </c>
      <c r="NI76" s="82" t="str">
        <f t="shared" si="703"/>
        <v xml:space="preserve"> </v>
      </c>
      <c r="NJ76" s="117"/>
      <c r="NK76" s="207">
        <v>18</v>
      </c>
      <c r="NL76" s="226"/>
      <c r="NM76" s="61" t="str">
        <f>IF(NO76=0," ",VLOOKUP(NO76,PROTOKOL!$A:$F,6))</f>
        <v xml:space="preserve"> </v>
      </c>
      <c r="NN76" s="62"/>
      <c r="NO76" s="62"/>
      <c r="NP76" s="62"/>
      <c r="NQ76" s="63" t="str">
        <f>IF(NO76=0," ",(VLOOKUP(NO76,PROTOKOL!$A$1:$E$28,2))*NP76)</f>
        <v xml:space="preserve"> </v>
      </c>
      <c r="NR76" s="64" t="str">
        <f t="shared" si="621"/>
        <v xml:space="preserve"> </v>
      </c>
      <c r="NS76" s="65" t="str">
        <f>IF(NO76=0," ",VLOOKUP(NO76,PROTOKOL!$A:$E,5,))</f>
        <v xml:space="preserve"> </v>
      </c>
      <c r="NT76" s="65"/>
      <c r="NU76" s="82" t="str">
        <f t="shared" si="704"/>
        <v xml:space="preserve"> </v>
      </c>
      <c r="NV76" s="61" t="str">
        <f>IF(NX76=0," ",VLOOKUP(NX76,PROTOKOL!$A:$F,6))</f>
        <v xml:space="preserve"> </v>
      </c>
      <c r="NW76" s="66"/>
      <c r="NX76" s="66"/>
      <c r="NY76" s="62"/>
      <c r="NZ76" s="63" t="str">
        <f>IF(NX76=0," ",(VLOOKUP(NX76,PROTOKOL!$A$1:$E$28,2))*NY76)</f>
        <v xml:space="preserve"> </v>
      </c>
      <c r="OA76" s="64" t="str">
        <f t="shared" si="622"/>
        <v xml:space="preserve"> </v>
      </c>
      <c r="OB76" s="65" t="str">
        <f>IF(NX76=0," ",VLOOKUP(NX76,PROTOKOL!$A:$E,5,))</f>
        <v xml:space="preserve"> </v>
      </c>
      <c r="OC76" s="82" t="str">
        <f t="shared" si="705"/>
        <v xml:space="preserve"> </v>
      </c>
      <c r="OD76" s="65">
        <f t="shared" si="706"/>
        <v>0</v>
      </c>
      <c r="OE76" s="82" t="str">
        <f t="shared" si="707"/>
        <v xml:space="preserve"> </v>
      </c>
      <c r="OF76" s="117"/>
      <c r="OG76" s="207">
        <v>18</v>
      </c>
      <c r="OH76" s="226"/>
      <c r="OI76" s="61" t="str">
        <f>IF(OK76=0," ",VLOOKUP(OK76,PROTOKOL!$A:$F,6))</f>
        <v xml:space="preserve"> </v>
      </c>
      <c r="OJ76" s="62"/>
      <c r="OK76" s="62"/>
      <c r="OL76" s="62"/>
      <c r="OM76" s="63" t="str">
        <f>IF(OK76=0," ",(VLOOKUP(OK76,PROTOKOL!$A$1:$E$28,2))*OL76)</f>
        <v xml:space="preserve"> </v>
      </c>
      <c r="ON76" s="64" t="str">
        <f t="shared" si="624"/>
        <v xml:space="preserve"> </v>
      </c>
      <c r="OO76" s="65" t="str">
        <f>IF(OK76=0," ",VLOOKUP(OK76,PROTOKOL!$A:$E,5,))</f>
        <v xml:space="preserve"> </v>
      </c>
      <c r="OP76" s="65"/>
      <c r="OQ76" s="82" t="str">
        <f t="shared" si="708"/>
        <v xml:space="preserve"> </v>
      </c>
      <c r="OR76" s="61" t="str">
        <f>IF(OT76=0," ",VLOOKUP(OT76,PROTOKOL!$A:$F,6))</f>
        <v xml:space="preserve"> </v>
      </c>
      <c r="OS76" s="66"/>
      <c r="OT76" s="66"/>
      <c r="OU76" s="62"/>
      <c r="OV76" s="63" t="str">
        <f>IF(OT76=0," ",(VLOOKUP(OT76,PROTOKOL!$A$1:$E$28,2))*OU76)</f>
        <v xml:space="preserve"> </v>
      </c>
      <c r="OW76" s="64" t="str">
        <f t="shared" si="625"/>
        <v xml:space="preserve"> </v>
      </c>
      <c r="OX76" s="65" t="str">
        <f>IF(OT76=0," ",VLOOKUP(OT76,PROTOKOL!$A:$E,5,))</f>
        <v xml:space="preserve"> </v>
      </c>
      <c r="OY76" s="82" t="str">
        <f t="shared" si="709"/>
        <v xml:space="preserve"> </v>
      </c>
      <c r="OZ76" s="65">
        <f t="shared" si="710"/>
        <v>0</v>
      </c>
      <c r="PA76" s="82" t="str">
        <f t="shared" si="711"/>
        <v xml:space="preserve"> </v>
      </c>
      <c r="PB76" s="117"/>
      <c r="PC76" s="207">
        <v>18</v>
      </c>
      <c r="PD76" s="226"/>
      <c r="PE76" s="61" t="str">
        <f>IF(PG76=0," ",VLOOKUP(PG76,PROTOKOL!$A:$F,6))</f>
        <v xml:space="preserve"> </v>
      </c>
      <c r="PF76" s="62"/>
      <c r="PG76" s="62"/>
      <c r="PH76" s="62"/>
      <c r="PI76" s="63" t="str">
        <f>IF(PG76=0," ",(VLOOKUP(PG76,PROTOKOL!$A$1:$E$28,2))*PH76)</f>
        <v xml:space="preserve"> </v>
      </c>
      <c r="PJ76" s="64" t="str">
        <f t="shared" si="627"/>
        <v xml:space="preserve"> </v>
      </c>
      <c r="PK76" s="65" t="str">
        <f>IF(PG76=0," ",VLOOKUP(PG76,PROTOKOL!$A:$E,5,))</f>
        <v xml:space="preserve"> </v>
      </c>
      <c r="PL76" s="65"/>
      <c r="PM76" s="82" t="str">
        <f t="shared" si="712"/>
        <v xml:space="preserve"> </v>
      </c>
      <c r="PN76" s="61" t="str">
        <f>IF(PP76=0," ",VLOOKUP(PP76,PROTOKOL!$A:$F,6))</f>
        <v xml:space="preserve"> </v>
      </c>
      <c r="PO76" s="66"/>
      <c r="PP76" s="66"/>
      <c r="PQ76" s="62"/>
      <c r="PR76" s="63" t="str">
        <f>IF(PP76=0," ",(VLOOKUP(PP76,PROTOKOL!$A$1:$E$28,2))*PQ76)</f>
        <v xml:space="preserve"> </v>
      </c>
      <c r="PS76" s="64" t="str">
        <f t="shared" si="628"/>
        <v xml:space="preserve"> </v>
      </c>
      <c r="PT76" s="65" t="str">
        <f>IF(PP76=0," ",VLOOKUP(PP76,PROTOKOL!$A:$E,5,))</f>
        <v xml:space="preserve"> </v>
      </c>
      <c r="PU76" s="82" t="str">
        <f t="shared" si="713"/>
        <v xml:space="preserve"> </v>
      </c>
      <c r="PV76" s="65">
        <f t="shared" si="714"/>
        <v>0</v>
      </c>
      <c r="PW76" s="82" t="str">
        <f t="shared" si="715"/>
        <v xml:space="preserve"> </v>
      </c>
      <c r="PX76" s="117"/>
      <c r="PY76" s="207">
        <v>18</v>
      </c>
      <c r="PZ76" s="226"/>
      <c r="QA76" s="61" t="str">
        <f>IF(QC76=0," ",VLOOKUP(QC76,PROTOKOL!$A:$F,6))</f>
        <v xml:space="preserve"> </v>
      </c>
      <c r="QB76" s="62"/>
      <c r="QC76" s="62"/>
      <c r="QD76" s="62"/>
      <c r="QE76" s="63" t="str">
        <f>IF(QC76=0," ",(VLOOKUP(QC76,PROTOKOL!$A$1:$E$28,2))*QD76)</f>
        <v xml:space="preserve"> </v>
      </c>
      <c r="QF76" s="64" t="str">
        <f t="shared" si="630"/>
        <v xml:space="preserve"> </v>
      </c>
      <c r="QG76" s="65" t="str">
        <f>IF(QC76=0," ",VLOOKUP(QC76,PROTOKOL!$A:$E,5,))</f>
        <v xml:space="preserve"> </v>
      </c>
      <c r="QH76" s="65"/>
      <c r="QI76" s="82" t="str">
        <f t="shared" si="716"/>
        <v xml:space="preserve"> </v>
      </c>
      <c r="QJ76" s="61" t="str">
        <f>IF(QL76=0," ",VLOOKUP(QL76,PROTOKOL!$A:$F,6))</f>
        <v xml:space="preserve"> </v>
      </c>
      <c r="QK76" s="66"/>
      <c r="QL76" s="66"/>
      <c r="QM76" s="62"/>
      <c r="QN76" s="63" t="str">
        <f>IF(QL76=0," ",(VLOOKUP(QL76,PROTOKOL!$A$1:$E$28,2))*QM76)</f>
        <v xml:space="preserve"> </v>
      </c>
      <c r="QO76" s="64" t="str">
        <f t="shared" si="631"/>
        <v xml:space="preserve"> </v>
      </c>
      <c r="QP76" s="65" t="str">
        <f>IF(QL76=0," ",VLOOKUP(QL76,PROTOKOL!$A:$E,5,))</f>
        <v xml:space="preserve"> </v>
      </c>
      <c r="QQ76" s="82" t="str">
        <f t="shared" si="717"/>
        <v xml:space="preserve"> </v>
      </c>
      <c r="QR76" s="65">
        <f t="shared" si="718"/>
        <v>0</v>
      </c>
      <c r="QS76" s="82" t="str">
        <f t="shared" si="719"/>
        <v xml:space="preserve"> </v>
      </c>
      <c r="QT76" s="117"/>
      <c r="QU76" s="207">
        <v>18</v>
      </c>
      <c r="QV76" s="226"/>
      <c r="QW76" s="61" t="str">
        <f>IF(QY76=0," ",VLOOKUP(QY76,PROTOKOL!$A:$F,6))</f>
        <v xml:space="preserve"> </v>
      </c>
      <c r="QX76" s="62"/>
      <c r="QY76" s="62"/>
      <c r="QZ76" s="62"/>
      <c r="RA76" s="63" t="str">
        <f>IF(QY76=0," ",(VLOOKUP(QY76,PROTOKOL!$A$1:$E$28,2))*QZ76)</f>
        <v xml:space="preserve"> </v>
      </c>
      <c r="RB76" s="64" t="str">
        <f t="shared" si="633"/>
        <v xml:space="preserve"> </v>
      </c>
      <c r="RC76" s="65" t="str">
        <f>IF(QY76=0," ",VLOOKUP(QY76,PROTOKOL!$A:$E,5,))</f>
        <v xml:space="preserve"> </v>
      </c>
      <c r="RD76" s="65"/>
      <c r="RE76" s="82" t="str">
        <f t="shared" si="720"/>
        <v xml:space="preserve"> </v>
      </c>
      <c r="RF76" s="61" t="str">
        <f>IF(RH76=0," ",VLOOKUP(RH76,PROTOKOL!$A:$F,6))</f>
        <v xml:space="preserve"> </v>
      </c>
      <c r="RG76" s="66"/>
      <c r="RH76" s="66"/>
      <c r="RI76" s="62"/>
      <c r="RJ76" s="63" t="str">
        <f>IF(RH76=0," ",(VLOOKUP(RH76,PROTOKOL!$A$1:$E$28,2))*RI76)</f>
        <v xml:space="preserve"> </v>
      </c>
      <c r="RK76" s="64" t="str">
        <f t="shared" si="634"/>
        <v xml:space="preserve"> </v>
      </c>
      <c r="RL76" s="65" t="str">
        <f>IF(RH76=0," ",VLOOKUP(RH76,PROTOKOL!$A:$E,5,))</f>
        <v xml:space="preserve"> </v>
      </c>
      <c r="RM76" s="82" t="str">
        <f t="shared" si="721"/>
        <v xml:space="preserve"> </v>
      </c>
      <c r="RN76" s="65">
        <f t="shared" si="722"/>
        <v>0</v>
      </c>
      <c r="RO76" s="82" t="str">
        <f t="shared" si="723"/>
        <v xml:space="preserve"> </v>
      </c>
      <c r="RP76" s="117"/>
    </row>
    <row r="77" spans="1:484" ht="14.4" thickBot="1">
      <c r="A77" s="207">
        <v>19</v>
      </c>
      <c r="B77" s="225">
        <v>19</v>
      </c>
      <c r="C77" s="61" t="str">
        <f>IF(E77=0," ",VLOOKUP(E77,PROTOKOL!$A:$F,6))</f>
        <v xml:space="preserve"> </v>
      </c>
      <c r="D77" s="62"/>
      <c r="E77" s="62"/>
      <c r="F77" s="62"/>
      <c r="G77" s="63" t="str">
        <f>IF(E77=0," ",(VLOOKUP(E77,PROTOKOL!$A$1:$E$28,2))*F77)</f>
        <v xml:space="preserve"> </v>
      </c>
      <c r="H77" s="64" t="str">
        <f t="shared" si="572"/>
        <v xml:space="preserve"> </v>
      </c>
      <c r="I77" s="65" t="str">
        <f>IF(E77=0," ",VLOOKUP(E77,PROTOKOL!$A:$E,5,))</f>
        <v xml:space="preserve"> </v>
      </c>
      <c r="J77" s="65"/>
      <c r="K77" s="82" t="str">
        <f t="shared" si="636"/>
        <v xml:space="preserve"> </v>
      </c>
      <c r="L77" s="61" t="str">
        <f>IF(N77=0," ",VLOOKUP(N77,PROTOKOL!$A:$F,6))</f>
        <v xml:space="preserve"> </v>
      </c>
      <c r="M77" s="66"/>
      <c r="N77" s="66"/>
      <c r="O77" s="62"/>
      <c r="P77" s="63" t="str">
        <f>IF(N77=0," ",(VLOOKUP(N77,PROTOKOL!$A$1:$E$28,2))*O77)</f>
        <v xml:space="preserve"> </v>
      </c>
      <c r="Q77" s="64" t="str">
        <f t="shared" si="573"/>
        <v xml:space="preserve"> </v>
      </c>
      <c r="R77" s="65" t="str">
        <f>IF(N77=0," ",VLOOKUP(N77,PROTOKOL!$A:$E,5,))</f>
        <v xml:space="preserve"> </v>
      </c>
      <c r="S77" s="82" t="str">
        <f t="shared" si="637"/>
        <v xml:space="preserve"> </v>
      </c>
      <c r="T77" s="65">
        <f t="shared" si="638"/>
        <v>0</v>
      </c>
      <c r="U77" s="82" t="str">
        <f t="shared" si="639"/>
        <v xml:space="preserve"> </v>
      </c>
      <c r="V77" s="117"/>
      <c r="W77" s="207">
        <v>19</v>
      </c>
      <c r="X77" s="225">
        <v>19</v>
      </c>
      <c r="Y77" s="61" t="str">
        <f>IF(AA77=0," ",VLOOKUP(AA77,PROTOKOL!$A:$F,6))</f>
        <v xml:space="preserve"> </v>
      </c>
      <c r="Z77" s="62"/>
      <c r="AA77" s="62"/>
      <c r="AB77" s="62"/>
      <c r="AC77" s="63" t="str">
        <f>IF(AA77=0," ",(VLOOKUP(AA77,PROTOKOL!$A$1:$E$28,2))*AB77)</f>
        <v xml:space="preserve"> </v>
      </c>
      <c r="AD77" s="64" t="str">
        <f t="shared" si="574"/>
        <v xml:space="preserve"> </v>
      </c>
      <c r="AE77" s="65" t="str">
        <f>IF(AA77=0," ",VLOOKUP(AA77,PROTOKOL!$A:$E,5,))</f>
        <v xml:space="preserve"> </v>
      </c>
      <c r="AF77" s="65"/>
      <c r="AG77" s="82" t="str">
        <f t="shared" si="640"/>
        <v xml:space="preserve"> </v>
      </c>
      <c r="AH77" s="61" t="str">
        <f>IF(AJ77=0," ",VLOOKUP(AJ77,PROTOKOL!$A:$F,6))</f>
        <v xml:space="preserve"> </v>
      </c>
      <c r="AI77" s="66"/>
      <c r="AJ77" s="66"/>
      <c r="AK77" s="62"/>
      <c r="AL77" s="63" t="str">
        <f>IF(AJ77=0," ",(VLOOKUP(AJ77,PROTOKOL!$A$1:$E$28,2))*AK77)</f>
        <v xml:space="preserve"> </v>
      </c>
      <c r="AM77" s="64" t="str">
        <f t="shared" si="575"/>
        <v xml:space="preserve"> </v>
      </c>
      <c r="AN77" s="65" t="str">
        <f>IF(AJ77=0," ",VLOOKUP(AJ77,PROTOKOL!$A:$E,5,))</f>
        <v xml:space="preserve"> </v>
      </c>
      <c r="AO77" s="82" t="str">
        <f t="shared" si="641"/>
        <v xml:space="preserve"> </v>
      </c>
      <c r="AP77" s="65">
        <f t="shared" si="642"/>
        <v>0</v>
      </c>
      <c r="AQ77" s="82" t="str">
        <f t="shared" si="643"/>
        <v xml:space="preserve"> </v>
      </c>
      <c r="AR77" s="117"/>
      <c r="AS77" s="207">
        <v>19</v>
      </c>
      <c r="AT77" s="225">
        <v>19</v>
      </c>
      <c r="AU77" s="61" t="str">
        <f>IF(AW77=0," ",VLOOKUP(AW77,PROTOKOL!$A:$F,6))</f>
        <v xml:space="preserve"> </v>
      </c>
      <c r="AV77" s="62"/>
      <c r="AW77" s="62"/>
      <c r="AX77" s="62"/>
      <c r="AY77" s="63" t="str">
        <f>IF(AW77=0," ",(VLOOKUP(AW77,PROTOKOL!$A$1:$E$28,2))*AX77)</f>
        <v xml:space="preserve"> </v>
      </c>
      <c r="AZ77" s="64" t="str">
        <f t="shared" si="576"/>
        <v xml:space="preserve"> </v>
      </c>
      <c r="BA77" s="65" t="str">
        <f>IF(AW77=0," ",VLOOKUP(AW77,PROTOKOL!$A:$E,5,))</f>
        <v xml:space="preserve"> </v>
      </c>
      <c r="BB77" s="65"/>
      <c r="BC77" s="82" t="str">
        <f t="shared" si="644"/>
        <v xml:space="preserve"> </v>
      </c>
      <c r="BD77" s="61" t="str">
        <f>IF(BF77=0," ",VLOOKUP(BF77,PROTOKOL!$A:$F,6))</f>
        <v xml:space="preserve"> </v>
      </c>
      <c r="BE77" s="66"/>
      <c r="BF77" s="66"/>
      <c r="BG77" s="62"/>
      <c r="BH77" s="63" t="str">
        <f>IF(BF77=0," ",(VLOOKUP(BF77,PROTOKOL!$A$1:$E$28,2))*BG77)</f>
        <v xml:space="preserve"> </v>
      </c>
      <c r="BI77" s="64" t="str">
        <f t="shared" si="577"/>
        <v xml:space="preserve"> </v>
      </c>
      <c r="BJ77" s="65" t="str">
        <f>IF(BF77=0," ",VLOOKUP(BF77,PROTOKOL!$A:$E,5,))</f>
        <v xml:space="preserve"> </v>
      </c>
      <c r="BK77" s="82" t="str">
        <f t="shared" si="645"/>
        <v xml:space="preserve"> </v>
      </c>
      <c r="BL77" s="65">
        <f t="shared" si="646"/>
        <v>0</v>
      </c>
      <c r="BM77" s="82" t="str">
        <f t="shared" si="647"/>
        <v xml:space="preserve"> </v>
      </c>
      <c r="BN77" s="117"/>
      <c r="BO77" s="207">
        <v>19</v>
      </c>
      <c r="BP77" s="225">
        <v>19</v>
      </c>
      <c r="BQ77" s="61" t="str">
        <f>IF(BS77=0," ",VLOOKUP(BS77,PROTOKOL!$A:$F,6))</f>
        <v xml:space="preserve"> </v>
      </c>
      <c r="BR77" s="62"/>
      <c r="BS77" s="62"/>
      <c r="BT77" s="62"/>
      <c r="BU77" s="63" t="str">
        <f>IF(BS77=0," ",(VLOOKUP(BS77,PROTOKOL!$A$1:$E$28,2))*BT77)</f>
        <v xml:space="preserve"> </v>
      </c>
      <c r="BV77" s="64" t="str">
        <f t="shared" si="579"/>
        <v xml:space="preserve"> </v>
      </c>
      <c r="BW77" s="65" t="str">
        <f>IF(BS77=0," ",VLOOKUP(BS77,PROTOKOL!$A:$E,5,))</f>
        <v xml:space="preserve"> </v>
      </c>
      <c r="BX77" s="65"/>
      <c r="BY77" s="82" t="str">
        <f t="shared" si="648"/>
        <v xml:space="preserve"> </v>
      </c>
      <c r="BZ77" s="61" t="str">
        <f>IF(CB77=0," ",VLOOKUP(CB77,PROTOKOL!$A:$F,6))</f>
        <v xml:space="preserve"> </v>
      </c>
      <c r="CA77" s="66"/>
      <c r="CB77" s="66"/>
      <c r="CC77" s="62"/>
      <c r="CD77" s="63" t="str">
        <f>IF(CB77=0," ",(VLOOKUP(CB77,PROTOKOL!$A$1:$E$28,2))*CC77)</f>
        <v xml:space="preserve"> </v>
      </c>
      <c r="CE77" s="64" t="str">
        <f t="shared" si="580"/>
        <v xml:space="preserve"> </v>
      </c>
      <c r="CF77" s="65" t="str">
        <f>IF(CB77=0," ",VLOOKUP(CB77,PROTOKOL!$A:$E,5,))</f>
        <v xml:space="preserve"> </v>
      </c>
      <c r="CG77" s="82" t="str">
        <f t="shared" si="649"/>
        <v xml:space="preserve"> </v>
      </c>
      <c r="CH77" s="65">
        <f t="shared" si="650"/>
        <v>0</v>
      </c>
      <c r="CI77" s="82" t="str">
        <f t="shared" si="651"/>
        <v xml:space="preserve"> </v>
      </c>
      <c r="CJ77" s="117"/>
      <c r="CK77" s="207">
        <v>19</v>
      </c>
      <c r="CL77" s="225">
        <v>19</v>
      </c>
      <c r="CM77" s="61" t="str">
        <f>IF(CO77=0," ",VLOOKUP(CO77,PROTOKOL!$A:$F,6))</f>
        <v xml:space="preserve"> </v>
      </c>
      <c r="CN77" s="62"/>
      <c r="CO77" s="62"/>
      <c r="CP77" s="62"/>
      <c r="CQ77" s="63" t="str">
        <f>IF(CO77=0," ",(VLOOKUP(CO77,PROTOKOL!$A$1:$E$28,2))*CP77)</f>
        <v xml:space="preserve"> </v>
      </c>
      <c r="CR77" s="64" t="str">
        <f t="shared" si="582"/>
        <v xml:space="preserve"> </v>
      </c>
      <c r="CS77" s="65" t="str">
        <f>IF(CO77=0," ",VLOOKUP(CO77,PROTOKOL!$A:$E,5,))</f>
        <v xml:space="preserve"> </v>
      </c>
      <c r="CT77" s="65"/>
      <c r="CU77" s="82" t="str">
        <f t="shared" si="652"/>
        <v xml:space="preserve"> </v>
      </c>
      <c r="CV77" s="61" t="str">
        <f>IF(CX77=0," ",VLOOKUP(CX77,PROTOKOL!$A:$F,6))</f>
        <v xml:space="preserve"> </v>
      </c>
      <c r="CW77" s="66"/>
      <c r="CX77" s="66"/>
      <c r="CY77" s="62"/>
      <c r="CZ77" s="63" t="str">
        <f>IF(CX77=0," ",(VLOOKUP(CX77,PROTOKOL!$A$1:$E$28,2))*CY77)</f>
        <v xml:space="preserve"> </v>
      </c>
      <c r="DA77" s="64" t="str">
        <f t="shared" si="583"/>
        <v xml:space="preserve"> </v>
      </c>
      <c r="DB77" s="65" t="str">
        <f>IF(CX77=0," ",VLOOKUP(CX77,PROTOKOL!$A:$E,5,))</f>
        <v xml:space="preserve"> </v>
      </c>
      <c r="DC77" s="82" t="str">
        <f t="shared" si="653"/>
        <v xml:space="preserve"> </v>
      </c>
      <c r="DD77" s="65">
        <f t="shared" si="654"/>
        <v>0</v>
      </c>
      <c r="DE77" s="82" t="str">
        <f t="shared" si="655"/>
        <v xml:space="preserve"> </v>
      </c>
      <c r="DF77" s="117"/>
      <c r="DG77" s="207">
        <v>19</v>
      </c>
      <c r="DH77" s="225">
        <v>19</v>
      </c>
      <c r="DI77" s="61" t="str">
        <f>IF(DK77=0," ",VLOOKUP(DK77,PROTOKOL!$A:$F,6))</f>
        <v xml:space="preserve"> </v>
      </c>
      <c r="DJ77" s="62"/>
      <c r="DK77" s="62"/>
      <c r="DL77" s="62"/>
      <c r="DM77" s="63" t="str">
        <f>IF(DK77=0," ",(VLOOKUP(DK77,PROTOKOL!$A$1:$E$28,2))*DL77)</f>
        <v xml:space="preserve"> </v>
      </c>
      <c r="DN77" s="64" t="str">
        <f t="shared" si="585"/>
        <v xml:space="preserve"> </v>
      </c>
      <c r="DO77" s="65" t="str">
        <f>IF(DK77=0," ",VLOOKUP(DK77,PROTOKOL!$A:$E,5,))</f>
        <v xml:space="preserve"> </v>
      </c>
      <c r="DP77" s="65"/>
      <c r="DQ77" s="82" t="str">
        <f t="shared" si="656"/>
        <v xml:space="preserve"> </v>
      </c>
      <c r="DR77" s="61" t="str">
        <f>IF(DT77=0," ",VLOOKUP(DT77,PROTOKOL!$A:$F,6))</f>
        <v xml:space="preserve"> </v>
      </c>
      <c r="DS77" s="66"/>
      <c r="DT77" s="66"/>
      <c r="DU77" s="62"/>
      <c r="DV77" s="63" t="str">
        <f>IF(DT77=0," ",(VLOOKUP(DT77,PROTOKOL!$A$1:$E$28,2))*DU77)</f>
        <v xml:space="preserve"> </v>
      </c>
      <c r="DW77" s="64" t="str">
        <f t="shared" si="586"/>
        <v xml:space="preserve"> </v>
      </c>
      <c r="DX77" s="65" t="str">
        <f>IF(DT77=0," ",VLOOKUP(DT77,PROTOKOL!$A:$E,5,))</f>
        <v xml:space="preserve"> </v>
      </c>
      <c r="DY77" s="82" t="str">
        <f t="shared" si="657"/>
        <v xml:space="preserve"> </v>
      </c>
      <c r="DZ77" s="65">
        <f t="shared" si="658"/>
        <v>0</v>
      </c>
      <c r="EA77" s="82" t="str">
        <f t="shared" si="659"/>
        <v xml:space="preserve"> </v>
      </c>
      <c r="EB77" s="117"/>
      <c r="EC77" s="207">
        <v>19</v>
      </c>
      <c r="ED77" s="225">
        <v>19</v>
      </c>
      <c r="EE77" s="61" t="str">
        <f>IF(EG77=0," ",VLOOKUP(EG77,PROTOKOL!$A:$F,6))</f>
        <v xml:space="preserve"> </v>
      </c>
      <c r="EF77" s="62"/>
      <c r="EG77" s="62"/>
      <c r="EH77" s="62"/>
      <c r="EI77" s="63" t="str">
        <f>IF(EG77=0," ",(VLOOKUP(EG77,PROTOKOL!$A$1:$E$28,2))*EH77)</f>
        <v xml:space="preserve"> </v>
      </c>
      <c r="EJ77" s="64" t="str">
        <f t="shared" si="588"/>
        <v xml:space="preserve"> </v>
      </c>
      <c r="EK77" s="65" t="str">
        <f>IF(EG77=0," ",VLOOKUP(EG77,PROTOKOL!$A:$E,5,))</f>
        <v xml:space="preserve"> </v>
      </c>
      <c r="EL77" s="65"/>
      <c r="EM77" s="82" t="str">
        <f t="shared" si="660"/>
        <v xml:space="preserve"> </v>
      </c>
      <c r="EN77" s="61" t="str">
        <f>IF(EP77=0," ",VLOOKUP(EP77,PROTOKOL!$A:$F,6))</f>
        <v xml:space="preserve"> </v>
      </c>
      <c r="EO77" s="66"/>
      <c r="EP77" s="66"/>
      <c r="EQ77" s="62"/>
      <c r="ER77" s="63" t="str">
        <f>IF(EP77=0," ",(VLOOKUP(EP77,PROTOKOL!$A$1:$E$28,2))*EQ77)</f>
        <v xml:space="preserve"> </v>
      </c>
      <c r="ES77" s="64" t="str">
        <f t="shared" si="589"/>
        <v xml:space="preserve"> </v>
      </c>
      <c r="ET77" s="65" t="str">
        <f>IF(EP77=0," ",VLOOKUP(EP77,PROTOKOL!$A:$E,5,))</f>
        <v xml:space="preserve"> </v>
      </c>
      <c r="EU77" s="82" t="str">
        <f t="shared" si="661"/>
        <v xml:space="preserve"> </v>
      </c>
      <c r="EV77" s="65">
        <f t="shared" si="662"/>
        <v>0</v>
      </c>
      <c r="EW77" s="82" t="str">
        <f t="shared" si="663"/>
        <v xml:space="preserve"> </v>
      </c>
      <c r="EX77" s="117"/>
      <c r="EY77" s="207">
        <v>19</v>
      </c>
      <c r="EZ77" s="225">
        <v>19</v>
      </c>
      <c r="FA77" s="61" t="str">
        <f>IF(FC77=0," ",VLOOKUP(FC77,PROTOKOL!$A:$F,6))</f>
        <v xml:space="preserve"> </v>
      </c>
      <c r="FB77" s="62"/>
      <c r="FC77" s="62"/>
      <c r="FD77" s="62"/>
      <c r="FE77" s="63" t="str">
        <f>IF(FC77=0," ",(VLOOKUP(FC77,PROTOKOL!$A$1:$E$28,2))*FD77)</f>
        <v xml:space="preserve"> </v>
      </c>
      <c r="FF77" s="64" t="str">
        <f t="shared" si="591"/>
        <v xml:space="preserve"> </v>
      </c>
      <c r="FG77" s="65" t="str">
        <f>IF(FC77=0," ",VLOOKUP(FC77,PROTOKOL!$A:$E,5,))</f>
        <v xml:space="preserve"> </v>
      </c>
      <c r="FH77" s="65"/>
      <c r="FI77" s="82" t="str">
        <f t="shared" si="664"/>
        <v xml:space="preserve"> </v>
      </c>
      <c r="FJ77" s="61" t="str">
        <f>IF(FL77=0," ",VLOOKUP(FL77,PROTOKOL!$A:$F,6))</f>
        <v xml:space="preserve"> </v>
      </c>
      <c r="FK77" s="66"/>
      <c r="FL77" s="66"/>
      <c r="FM77" s="62"/>
      <c r="FN77" s="63" t="str">
        <f>IF(FL77=0," ",(VLOOKUP(FL77,PROTOKOL!$A$1:$E$28,2))*FM77)</f>
        <v xml:space="preserve"> </v>
      </c>
      <c r="FO77" s="64" t="str">
        <f t="shared" si="592"/>
        <v xml:space="preserve"> </v>
      </c>
      <c r="FP77" s="65" t="str">
        <f>IF(FL77=0," ",VLOOKUP(FL77,PROTOKOL!$A:$E,5,))</f>
        <v xml:space="preserve"> </v>
      </c>
      <c r="FQ77" s="82" t="str">
        <f t="shared" si="665"/>
        <v xml:space="preserve"> </v>
      </c>
      <c r="FR77" s="65">
        <f t="shared" si="666"/>
        <v>0</v>
      </c>
      <c r="FS77" s="82" t="str">
        <f t="shared" si="667"/>
        <v xml:space="preserve"> </v>
      </c>
      <c r="FT77" s="117"/>
      <c r="FU77" s="207">
        <v>19</v>
      </c>
      <c r="FV77" s="225">
        <v>19</v>
      </c>
      <c r="FW77" s="61" t="str">
        <f>IF(FY77=0," ",VLOOKUP(FY77,PROTOKOL!$A:$F,6))</f>
        <v xml:space="preserve"> </v>
      </c>
      <c r="FX77" s="62"/>
      <c r="FY77" s="62"/>
      <c r="FZ77" s="62"/>
      <c r="GA77" s="63" t="str">
        <f>IF(FY77=0," ",(VLOOKUP(FY77,PROTOKOL!$A$1:$E$28,2))*FZ77)</f>
        <v xml:space="preserve"> </v>
      </c>
      <c r="GB77" s="64" t="str">
        <f t="shared" si="594"/>
        <v xml:space="preserve"> </v>
      </c>
      <c r="GC77" s="65" t="str">
        <f>IF(FY77=0," ",VLOOKUP(FY77,PROTOKOL!$A:$E,5,))</f>
        <v xml:space="preserve"> </v>
      </c>
      <c r="GD77" s="65"/>
      <c r="GE77" s="82" t="str">
        <f t="shared" si="668"/>
        <v xml:space="preserve"> </v>
      </c>
      <c r="GF77" s="61" t="str">
        <f>IF(GH77=0," ",VLOOKUP(GH77,PROTOKOL!$A:$F,6))</f>
        <v xml:space="preserve"> </v>
      </c>
      <c r="GG77" s="66"/>
      <c r="GH77" s="66"/>
      <c r="GI77" s="62"/>
      <c r="GJ77" s="63" t="str">
        <f>IF(GH77=0," ",(VLOOKUP(GH77,PROTOKOL!$A$1:$E$28,2))*GI77)</f>
        <v xml:space="preserve"> </v>
      </c>
      <c r="GK77" s="64" t="str">
        <f t="shared" si="595"/>
        <v xml:space="preserve"> </v>
      </c>
      <c r="GL77" s="65" t="str">
        <f>IF(GH77=0," ",VLOOKUP(GH77,PROTOKOL!$A:$E,5,))</f>
        <v xml:space="preserve"> </v>
      </c>
      <c r="GM77" s="82" t="str">
        <f t="shared" si="669"/>
        <v xml:space="preserve"> </v>
      </c>
      <c r="GN77" s="65">
        <f t="shared" si="670"/>
        <v>0</v>
      </c>
      <c r="GO77" s="82" t="str">
        <f t="shared" si="671"/>
        <v xml:space="preserve"> </v>
      </c>
      <c r="GP77" s="117"/>
      <c r="GQ77" s="207">
        <v>19</v>
      </c>
      <c r="GR77" s="225">
        <v>19</v>
      </c>
      <c r="GS77" s="61" t="str">
        <f>IF(GU77=0," ",VLOOKUP(GU77,PROTOKOL!$A:$F,6))</f>
        <v xml:space="preserve"> </v>
      </c>
      <c r="GT77" s="62"/>
      <c r="GU77" s="62"/>
      <c r="GV77" s="62"/>
      <c r="GW77" s="63" t="str">
        <f>IF(GU77=0," ",(VLOOKUP(GU77,PROTOKOL!$A$1:$E$28,2))*GV77)</f>
        <v xml:space="preserve"> </v>
      </c>
      <c r="GX77" s="64" t="str">
        <f t="shared" si="597"/>
        <v xml:space="preserve"> </v>
      </c>
      <c r="GY77" s="65" t="str">
        <f>IF(GU77=0," ",VLOOKUP(GU77,PROTOKOL!$A:$E,5,))</f>
        <v xml:space="preserve"> </v>
      </c>
      <c r="GZ77" s="65"/>
      <c r="HA77" s="82" t="str">
        <f t="shared" si="672"/>
        <v xml:space="preserve"> </v>
      </c>
      <c r="HB77" s="61" t="str">
        <f>IF(HD77=0," ",VLOOKUP(HD77,PROTOKOL!$A:$F,6))</f>
        <v xml:space="preserve"> </v>
      </c>
      <c r="HC77" s="66"/>
      <c r="HD77" s="66"/>
      <c r="HE77" s="62"/>
      <c r="HF77" s="63" t="str">
        <f>IF(HD77=0," ",(VLOOKUP(HD77,PROTOKOL!$A$1:$E$28,2))*HE77)</f>
        <v xml:space="preserve"> </v>
      </c>
      <c r="HG77" s="64" t="str">
        <f t="shared" si="598"/>
        <v xml:space="preserve"> </v>
      </c>
      <c r="HH77" s="65" t="str">
        <f>IF(HD77=0," ",VLOOKUP(HD77,PROTOKOL!$A:$E,5,))</f>
        <v xml:space="preserve"> </v>
      </c>
      <c r="HI77" s="82" t="str">
        <f t="shared" si="673"/>
        <v xml:space="preserve"> </v>
      </c>
      <c r="HJ77" s="65">
        <f t="shared" si="674"/>
        <v>0</v>
      </c>
      <c r="HK77" s="82" t="str">
        <f t="shared" si="675"/>
        <v xml:space="preserve"> </v>
      </c>
      <c r="HL77" s="117"/>
      <c r="HM77" s="207">
        <v>19</v>
      </c>
      <c r="HN77" s="225">
        <v>19</v>
      </c>
      <c r="HO77" s="61" t="str">
        <f>IF(HQ77=0," ",VLOOKUP(HQ77,PROTOKOL!$A:$F,6))</f>
        <v xml:space="preserve"> </v>
      </c>
      <c r="HP77" s="62"/>
      <c r="HQ77" s="62"/>
      <c r="HR77" s="62"/>
      <c r="HS77" s="63" t="str">
        <f>IF(HQ77=0," ",(VLOOKUP(HQ77,PROTOKOL!$A$1:$E$28,2))*HR77)</f>
        <v xml:space="preserve"> </v>
      </c>
      <c r="HT77" s="64" t="str">
        <f t="shared" si="600"/>
        <v xml:space="preserve"> </v>
      </c>
      <c r="HU77" s="65" t="str">
        <f>IF(HQ77=0," ",VLOOKUP(HQ77,PROTOKOL!$A:$E,5,))</f>
        <v xml:space="preserve"> </v>
      </c>
      <c r="HV77" s="65"/>
      <c r="HW77" s="82" t="str">
        <f t="shared" si="676"/>
        <v xml:space="preserve"> </v>
      </c>
      <c r="HX77" s="61" t="str">
        <f>IF(HZ77=0," ",VLOOKUP(HZ77,PROTOKOL!$A:$F,6))</f>
        <v xml:space="preserve"> </v>
      </c>
      <c r="HY77" s="66"/>
      <c r="HZ77" s="66"/>
      <c r="IA77" s="62"/>
      <c r="IB77" s="63" t="str">
        <f>IF(HZ77=0," ",(VLOOKUP(HZ77,PROTOKOL!$A$1:$E$28,2))*IA77)</f>
        <v xml:space="preserve"> </v>
      </c>
      <c r="IC77" s="64" t="str">
        <f t="shared" si="601"/>
        <v xml:space="preserve"> </v>
      </c>
      <c r="ID77" s="65" t="str">
        <f>IF(HZ77=0," ",VLOOKUP(HZ77,PROTOKOL!$A:$E,5,))</f>
        <v xml:space="preserve"> </v>
      </c>
      <c r="IE77" s="82" t="str">
        <f t="shared" si="677"/>
        <v xml:space="preserve"> </v>
      </c>
      <c r="IF77" s="65">
        <f t="shared" si="678"/>
        <v>0</v>
      </c>
      <c r="IG77" s="82" t="str">
        <f t="shared" si="679"/>
        <v xml:space="preserve"> </v>
      </c>
      <c r="IH77" s="117"/>
      <c r="II77" s="207">
        <v>19</v>
      </c>
      <c r="IJ77" s="225">
        <v>19</v>
      </c>
      <c r="IK77" s="61" t="str">
        <f>IF(IM77=0," ",VLOOKUP(IM77,PROTOKOL!$A:$F,6))</f>
        <v xml:space="preserve"> </v>
      </c>
      <c r="IL77" s="62"/>
      <c r="IM77" s="62"/>
      <c r="IN77" s="62"/>
      <c r="IO77" s="63" t="str">
        <f>IF(IM77=0," ",(VLOOKUP(IM77,PROTOKOL!$A$1:$E$28,2))*IN77)</f>
        <v xml:space="preserve"> </v>
      </c>
      <c r="IP77" s="64" t="str">
        <f t="shared" si="603"/>
        <v xml:space="preserve"> </v>
      </c>
      <c r="IQ77" s="65" t="str">
        <f>IF(IM77=0," ",VLOOKUP(IM77,PROTOKOL!$A:$E,5,))</f>
        <v xml:space="preserve"> </v>
      </c>
      <c r="IR77" s="65"/>
      <c r="IS77" s="82" t="str">
        <f t="shared" si="680"/>
        <v xml:space="preserve"> </v>
      </c>
      <c r="IT77" s="61" t="str">
        <f>IF(IV77=0," ",VLOOKUP(IV77,PROTOKOL!$A:$F,6))</f>
        <v xml:space="preserve"> </v>
      </c>
      <c r="IU77" s="66"/>
      <c r="IV77" s="66"/>
      <c r="IW77" s="62"/>
      <c r="IX77" s="63" t="str">
        <f>IF(IV77=0," ",(VLOOKUP(IV77,PROTOKOL!$A$1:$E$28,2))*IW77)</f>
        <v xml:space="preserve"> </v>
      </c>
      <c r="IY77" s="64" t="str">
        <f t="shared" si="604"/>
        <v xml:space="preserve"> </v>
      </c>
      <c r="IZ77" s="65" t="str">
        <f>IF(IV77=0," ",VLOOKUP(IV77,PROTOKOL!$A:$E,5,))</f>
        <v xml:space="preserve"> </v>
      </c>
      <c r="JA77" s="82" t="str">
        <f t="shared" si="681"/>
        <v xml:space="preserve"> </v>
      </c>
      <c r="JB77" s="65">
        <f t="shared" si="682"/>
        <v>0</v>
      </c>
      <c r="JC77" s="82" t="str">
        <f t="shared" si="683"/>
        <v xml:space="preserve"> </v>
      </c>
      <c r="JD77" s="117"/>
      <c r="JE77" s="207">
        <v>19</v>
      </c>
      <c r="JF77" s="225">
        <v>19</v>
      </c>
      <c r="JG77" s="61" t="str">
        <f>IF(JI77=0," ",VLOOKUP(JI77,PROTOKOL!$A:$F,6))</f>
        <v xml:space="preserve"> </v>
      </c>
      <c r="JH77" s="62"/>
      <c r="JI77" s="62"/>
      <c r="JJ77" s="62"/>
      <c r="JK77" s="63" t="str">
        <f>IF(JI77=0," ",(VLOOKUP(JI77,PROTOKOL!$A$1:$E$28,2))*JJ77)</f>
        <v xml:space="preserve"> </v>
      </c>
      <c r="JL77" s="64" t="str">
        <f t="shared" si="606"/>
        <v xml:space="preserve"> </v>
      </c>
      <c r="JM77" s="65" t="str">
        <f>IF(JI77=0," ",VLOOKUP(JI77,PROTOKOL!$A:$E,5,))</f>
        <v xml:space="preserve"> </v>
      </c>
      <c r="JN77" s="65"/>
      <c r="JO77" s="82" t="str">
        <f t="shared" si="684"/>
        <v xml:space="preserve"> </v>
      </c>
      <c r="JP77" s="61" t="str">
        <f>IF(JR77=0," ",VLOOKUP(JR77,PROTOKOL!$A:$F,6))</f>
        <v xml:space="preserve"> </v>
      </c>
      <c r="JQ77" s="66"/>
      <c r="JR77" s="66"/>
      <c r="JS77" s="62"/>
      <c r="JT77" s="63" t="str">
        <f>IF(JR77=0," ",(VLOOKUP(JR77,PROTOKOL!$A$1:$E$28,2))*JS77)</f>
        <v xml:space="preserve"> </v>
      </c>
      <c r="JU77" s="64" t="str">
        <f t="shared" si="607"/>
        <v xml:space="preserve"> </v>
      </c>
      <c r="JV77" s="65" t="str">
        <f>IF(JR77=0," ",VLOOKUP(JR77,PROTOKOL!$A:$E,5,))</f>
        <v xml:space="preserve"> </v>
      </c>
      <c r="JW77" s="82" t="str">
        <f t="shared" si="685"/>
        <v xml:space="preserve"> </v>
      </c>
      <c r="JX77" s="65">
        <f t="shared" si="686"/>
        <v>0</v>
      </c>
      <c r="JY77" s="82" t="str">
        <f t="shared" si="687"/>
        <v xml:space="preserve"> </v>
      </c>
      <c r="JZ77" s="117"/>
      <c r="KA77" s="207">
        <v>19</v>
      </c>
      <c r="KB77" s="225">
        <v>19</v>
      </c>
      <c r="KC77" s="61" t="str">
        <f>IF(KE77=0," ",VLOOKUP(KE77,PROTOKOL!$A:$F,6))</f>
        <v xml:space="preserve"> </v>
      </c>
      <c r="KD77" s="62"/>
      <c r="KE77" s="62"/>
      <c r="KF77" s="62"/>
      <c r="KG77" s="63" t="str">
        <f>IF(KE77=0," ",(VLOOKUP(KE77,PROTOKOL!$A$1:$E$28,2))*KF77)</f>
        <v xml:space="preserve"> </v>
      </c>
      <c r="KH77" s="64" t="str">
        <f t="shared" si="609"/>
        <v xml:space="preserve"> </v>
      </c>
      <c r="KI77" s="65" t="str">
        <f>IF(KE77=0," ",VLOOKUP(KE77,PROTOKOL!$A:$E,5,))</f>
        <v xml:space="preserve"> </v>
      </c>
      <c r="KJ77" s="65"/>
      <c r="KK77" s="82" t="str">
        <f t="shared" si="688"/>
        <v xml:space="preserve"> </v>
      </c>
      <c r="KL77" s="61" t="str">
        <f>IF(KN77=0," ",VLOOKUP(KN77,PROTOKOL!$A:$F,6))</f>
        <v xml:space="preserve"> </v>
      </c>
      <c r="KM77" s="66"/>
      <c r="KN77" s="66"/>
      <c r="KO77" s="62"/>
      <c r="KP77" s="63" t="str">
        <f>IF(KN77=0," ",(VLOOKUP(KN77,PROTOKOL!$A$1:$E$28,2))*KO77)</f>
        <v xml:space="preserve"> </v>
      </c>
      <c r="KQ77" s="64" t="str">
        <f t="shared" si="610"/>
        <v xml:space="preserve"> </v>
      </c>
      <c r="KR77" s="65" t="str">
        <f>IF(KN77=0," ",VLOOKUP(KN77,PROTOKOL!$A:$E,5,))</f>
        <v xml:space="preserve"> </v>
      </c>
      <c r="KS77" s="82" t="str">
        <f t="shared" si="689"/>
        <v xml:space="preserve"> </v>
      </c>
      <c r="KT77" s="65">
        <f t="shared" si="690"/>
        <v>0</v>
      </c>
      <c r="KU77" s="82" t="str">
        <f t="shared" si="691"/>
        <v xml:space="preserve"> </v>
      </c>
      <c r="KV77" s="117"/>
      <c r="KW77" s="207">
        <v>19</v>
      </c>
      <c r="KX77" s="225">
        <v>19</v>
      </c>
      <c r="KY77" s="61" t="str">
        <f>IF(LA77=0," ",VLOOKUP(LA77,PROTOKOL!$A:$F,6))</f>
        <v xml:space="preserve"> </v>
      </c>
      <c r="KZ77" s="62"/>
      <c r="LA77" s="62"/>
      <c r="LB77" s="62"/>
      <c r="LC77" s="63" t="str">
        <f>IF(LA77=0," ",(VLOOKUP(LA77,PROTOKOL!$A$1:$E$28,2))*LB77)</f>
        <v xml:space="preserve"> </v>
      </c>
      <c r="LD77" s="64" t="str">
        <f t="shared" si="612"/>
        <v xml:space="preserve"> </v>
      </c>
      <c r="LE77" s="65" t="str">
        <f>IF(LA77=0," ",VLOOKUP(LA77,PROTOKOL!$A:$E,5,))</f>
        <v xml:space="preserve"> </v>
      </c>
      <c r="LF77" s="65"/>
      <c r="LG77" s="82" t="str">
        <f t="shared" si="692"/>
        <v xml:space="preserve"> </v>
      </c>
      <c r="LH77" s="61" t="str">
        <f>IF(LJ77=0," ",VLOOKUP(LJ77,PROTOKOL!$A:$F,6))</f>
        <v xml:space="preserve"> </v>
      </c>
      <c r="LI77" s="66"/>
      <c r="LJ77" s="66"/>
      <c r="LK77" s="62"/>
      <c r="LL77" s="63" t="str">
        <f>IF(LJ77=0," ",(VLOOKUP(LJ77,PROTOKOL!$A$1:$E$28,2))*LK77)</f>
        <v xml:space="preserve"> </v>
      </c>
      <c r="LM77" s="64" t="str">
        <f t="shared" si="613"/>
        <v xml:space="preserve"> </v>
      </c>
      <c r="LN77" s="65" t="str">
        <f>IF(LJ77=0," ",VLOOKUP(LJ77,PROTOKOL!$A:$E,5,))</f>
        <v xml:space="preserve"> </v>
      </c>
      <c r="LO77" s="82" t="str">
        <f t="shared" si="693"/>
        <v xml:space="preserve"> </v>
      </c>
      <c r="LP77" s="65">
        <f t="shared" si="694"/>
        <v>0</v>
      </c>
      <c r="LQ77" s="82" t="str">
        <f t="shared" si="695"/>
        <v xml:space="preserve"> </v>
      </c>
      <c r="LR77" s="117"/>
      <c r="LS77" s="207">
        <v>19</v>
      </c>
      <c r="LT77" s="225">
        <v>19</v>
      </c>
      <c r="LU77" s="61" t="str">
        <f>IF(LW77=0," ",VLOOKUP(LW77,PROTOKOL!$A:$F,6))</f>
        <v xml:space="preserve"> </v>
      </c>
      <c r="LV77" s="62"/>
      <c r="LW77" s="62"/>
      <c r="LX77" s="62"/>
      <c r="LY77" s="63" t="str">
        <f>IF(LW77=0," ",(VLOOKUP(LW77,PROTOKOL!$A$1:$E$28,2))*LX77)</f>
        <v xml:space="preserve"> </v>
      </c>
      <c r="LZ77" s="64" t="str">
        <f t="shared" si="615"/>
        <v xml:space="preserve"> </v>
      </c>
      <c r="MA77" s="65" t="str">
        <f>IF(LW77=0," ",VLOOKUP(LW77,PROTOKOL!$A:$E,5,))</f>
        <v xml:space="preserve"> </v>
      </c>
      <c r="MB77" s="65"/>
      <c r="MC77" s="82" t="str">
        <f t="shared" si="696"/>
        <v xml:space="preserve"> </v>
      </c>
      <c r="MD77" s="61" t="str">
        <f>IF(MF77=0," ",VLOOKUP(MF77,PROTOKOL!$A:$F,6))</f>
        <v xml:space="preserve"> </v>
      </c>
      <c r="ME77" s="66"/>
      <c r="MF77" s="66"/>
      <c r="MG77" s="62"/>
      <c r="MH77" s="63" t="str">
        <f>IF(MF77=0," ",(VLOOKUP(MF77,PROTOKOL!$A$1:$E$28,2))*MG77)</f>
        <v xml:space="preserve"> </v>
      </c>
      <c r="MI77" s="64" t="str">
        <f t="shared" si="616"/>
        <v xml:space="preserve"> </v>
      </c>
      <c r="MJ77" s="65" t="str">
        <f>IF(MF77=0," ",VLOOKUP(MF77,PROTOKOL!$A:$E,5,))</f>
        <v xml:space="preserve"> </v>
      </c>
      <c r="MK77" s="82" t="str">
        <f t="shared" si="697"/>
        <v xml:space="preserve"> </v>
      </c>
      <c r="ML77" s="65">
        <f t="shared" si="698"/>
        <v>0</v>
      </c>
      <c r="MM77" s="82" t="str">
        <f t="shared" si="699"/>
        <v xml:space="preserve"> </v>
      </c>
      <c r="MN77" s="117"/>
      <c r="MO77" s="207">
        <v>19</v>
      </c>
      <c r="MP77" s="225">
        <v>19</v>
      </c>
      <c r="MQ77" s="61" t="str">
        <f>IF(MS77=0," ",VLOOKUP(MS77,PROTOKOL!$A:$F,6))</f>
        <v xml:space="preserve"> </v>
      </c>
      <c r="MR77" s="62"/>
      <c r="MS77" s="62"/>
      <c r="MT77" s="62"/>
      <c r="MU77" s="63" t="str">
        <f>IF(MS77=0," ",(VLOOKUP(MS77,PROTOKOL!$A$1:$E$28,2))*MT77)</f>
        <v xml:space="preserve"> </v>
      </c>
      <c r="MV77" s="64" t="str">
        <f t="shared" si="618"/>
        <v xml:space="preserve"> </v>
      </c>
      <c r="MW77" s="65" t="str">
        <f>IF(MS77=0," ",VLOOKUP(MS77,PROTOKOL!$A:$E,5,))</f>
        <v xml:space="preserve"> </v>
      </c>
      <c r="MX77" s="65"/>
      <c r="MY77" s="82" t="str">
        <f t="shared" si="700"/>
        <v xml:space="preserve"> </v>
      </c>
      <c r="MZ77" s="61" t="str">
        <f>IF(NB77=0," ",VLOOKUP(NB77,PROTOKOL!$A:$F,6))</f>
        <v xml:space="preserve"> </v>
      </c>
      <c r="NA77" s="66"/>
      <c r="NB77" s="66"/>
      <c r="NC77" s="62"/>
      <c r="ND77" s="63" t="str">
        <f>IF(NB77=0," ",(VLOOKUP(NB77,PROTOKOL!$A$1:$E$28,2))*NC77)</f>
        <v xml:space="preserve"> </v>
      </c>
      <c r="NE77" s="64" t="str">
        <f t="shared" si="619"/>
        <v xml:space="preserve"> </v>
      </c>
      <c r="NF77" s="65" t="str">
        <f>IF(NB77=0," ",VLOOKUP(NB77,PROTOKOL!$A:$E,5,))</f>
        <v xml:space="preserve"> </v>
      </c>
      <c r="NG77" s="82" t="str">
        <f t="shared" si="701"/>
        <v xml:space="preserve"> </v>
      </c>
      <c r="NH77" s="65">
        <f t="shared" si="702"/>
        <v>0</v>
      </c>
      <c r="NI77" s="82" t="str">
        <f t="shared" si="703"/>
        <v xml:space="preserve"> </v>
      </c>
      <c r="NJ77" s="117"/>
      <c r="NK77" s="207">
        <v>19</v>
      </c>
      <c r="NL77" s="225">
        <v>19</v>
      </c>
      <c r="NM77" s="61" t="str">
        <f>IF(NO77=0," ",VLOOKUP(NO77,PROTOKOL!$A:$F,6))</f>
        <v xml:space="preserve"> </v>
      </c>
      <c r="NN77" s="62"/>
      <c r="NO77" s="62"/>
      <c r="NP77" s="62"/>
      <c r="NQ77" s="63" t="str">
        <f>IF(NO77=0," ",(VLOOKUP(NO77,PROTOKOL!$A$1:$E$28,2))*NP77)</f>
        <v xml:space="preserve"> </v>
      </c>
      <c r="NR77" s="64" t="str">
        <f t="shared" si="621"/>
        <v xml:space="preserve"> </v>
      </c>
      <c r="NS77" s="65" t="str">
        <f>IF(NO77=0," ",VLOOKUP(NO77,PROTOKOL!$A:$E,5,))</f>
        <v xml:space="preserve"> </v>
      </c>
      <c r="NT77" s="65"/>
      <c r="NU77" s="82" t="str">
        <f t="shared" si="704"/>
        <v xml:space="preserve"> </v>
      </c>
      <c r="NV77" s="61" t="str">
        <f>IF(NX77=0," ",VLOOKUP(NX77,PROTOKOL!$A:$F,6))</f>
        <v xml:space="preserve"> </v>
      </c>
      <c r="NW77" s="66"/>
      <c r="NX77" s="66"/>
      <c r="NY77" s="62"/>
      <c r="NZ77" s="63" t="str">
        <f>IF(NX77=0," ",(VLOOKUP(NX77,PROTOKOL!$A$1:$E$28,2))*NY77)</f>
        <v xml:space="preserve"> </v>
      </c>
      <c r="OA77" s="64" t="str">
        <f t="shared" si="622"/>
        <v xml:space="preserve"> </v>
      </c>
      <c r="OB77" s="65" t="str">
        <f>IF(NX77=0," ",VLOOKUP(NX77,PROTOKOL!$A:$E,5,))</f>
        <v xml:space="preserve"> </v>
      </c>
      <c r="OC77" s="82" t="str">
        <f t="shared" si="705"/>
        <v xml:space="preserve"> </v>
      </c>
      <c r="OD77" s="65">
        <f t="shared" si="706"/>
        <v>0</v>
      </c>
      <c r="OE77" s="82" t="str">
        <f t="shared" si="707"/>
        <v xml:space="preserve"> </v>
      </c>
      <c r="OF77" s="117"/>
      <c r="OG77" s="207">
        <v>19</v>
      </c>
      <c r="OH77" s="225">
        <v>19</v>
      </c>
      <c r="OI77" s="61" t="str">
        <f>IF(OK77=0," ",VLOOKUP(OK77,PROTOKOL!$A:$F,6))</f>
        <v xml:space="preserve"> </v>
      </c>
      <c r="OJ77" s="62"/>
      <c r="OK77" s="62"/>
      <c r="OL77" s="62"/>
      <c r="OM77" s="63" t="str">
        <f>IF(OK77=0," ",(VLOOKUP(OK77,PROTOKOL!$A$1:$E$28,2))*OL77)</f>
        <v xml:space="preserve"> </v>
      </c>
      <c r="ON77" s="64" t="str">
        <f t="shared" si="624"/>
        <v xml:space="preserve"> </v>
      </c>
      <c r="OO77" s="65" t="str">
        <f>IF(OK77=0," ",VLOOKUP(OK77,PROTOKOL!$A:$E,5,))</f>
        <v xml:space="preserve"> </v>
      </c>
      <c r="OP77" s="65"/>
      <c r="OQ77" s="82" t="str">
        <f t="shared" si="708"/>
        <v xml:space="preserve"> </v>
      </c>
      <c r="OR77" s="61" t="str">
        <f>IF(OT77=0," ",VLOOKUP(OT77,PROTOKOL!$A:$F,6))</f>
        <v xml:space="preserve"> </v>
      </c>
      <c r="OS77" s="66"/>
      <c r="OT77" s="66"/>
      <c r="OU77" s="62"/>
      <c r="OV77" s="63" t="str">
        <f>IF(OT77=0," ",(VLOOKUP(OT77,PROTOKOL!$A$1:$E$28,2))*OU77)</f>
        <v xml:space="preserve"> </v>
      </c>
      <c r="OW77" s="64" t="str">
        <f t="shared" si="625"/>
        <v xml:space="preserve"> </v>
      </c>
      <c r="OX77" s="65" t="str">
        <f>IF(OT77=0," ",VLOOKUP(OT77,PROTOKOL!$A:$E,5,))</f>
        <v xml:space="preserve"> </v>
      </c>
      <c r="OY77" s="82" t="str">
        <f t="shared" si="709"/>
        <v xml:space="preserve"> </v>
      </c>
      <c r="OZ77" s="65">
        <f t="shared" si="710"/>
        <v>0</v>
      </c>
      <c r="PA77" s="82" t="str">
        <f t="shared" si="711"/>
        <v xml:space="preserve"> </v>
      </c>
      <c r="PB77" s="117"/>
      <c r="PC77" s="207">
        <v>19</v>
      </c>
      <c r="PD77" s="225">
        <v>19</v>
      </c>
      <c r="PE77" s="61" t="str">
        <f>IF(PG77=0," ",VLOOKUP(PG77,PROTOKOL!$A:$F,6))</f>
        <v xml:space="preserve"> </v>
      </c>
      <c r="PF77" s="62"/>
      <c r="PG77" s="62"/>
      <c r="PH77" s="62"/>
      <c r="PI77" s="63" t="str">
        <f>IF(PG77=0," ",(VLOOKUP(PG77,PROTOKOL!$A$1:$E$28,2))*PH77)</f>
        <v xml:space="preserve"> </v>
      </c>
      <c r="PJ77" s="64" t="str">
        <f t="shared" si="627"/>
        <v xml:space="preserve"> </v>
      </c>
      <c r="PK77" s="65" t="str">
        <f>IF(PG77=0," ",VLOOKUP(PG77,PROTOKOL!$A:$E,5,))</f>
        <v xml:space="preserve"> </v>
      </c>
      <c r="PL77" s="65"/>
      <c r="PM77" s="82" t="str">
        <f t="shared" si="712"/>
        <v xml:space="preserve"> </v>
      </c>
      <c r="PN77" s="61" t="str">
        <f>IF(PP77=0," ",VLOOKUP(PP77,PROTOKOL!$A:$F,6))</f>
        <v xml:space="preserve"> </v>
      </c>
      <c r="PO77" s="66"/>
      <c r="PP77" s="66"/>
      <c r="PQ77" s="62"/>
      <c r="PR77" s="63" t="str">
        <f>IF(PP77=0," ",(VLOOKUP(PP77,PROTOKOL!$A$1:$E$28,2))*PQ77)</f>
        <v xml:space="preserve"> </v>
      </c>
      <c r="PS77" s="64" t="str">
        <f t="shared" si="628"/>
        <v xml:space="preserve"> </v>
      </c>
      <c r="PT77" s="65" t="str">
        <f>IF(PP77=0," ",VLOOKUP(PP77,PROTOKOL!$A:$E,5,))</f>
        <v xml:space="preserve"> </v>
      </c>
      <c r="PU77" s="82" t="str">
        <f t="shared" si="713"/>
        <v xml:space="preserve"> </v>
      </c>
      <c r="PV77" s="65">
        <f t="shared" si="714"/>
        <v>0</v>
      </c>
      <c r="PW77" s="82" t="str">
        <f t="shared" si="715"/>
        <v xml:space="preserve"> </v>
      </c>
      <c r="PX77" s="117"/>
      <c r="PY77" s="207">
        <v>19</v>
      </c>
      <c r="PZ77" s="225">
        <v>19</v>
      </c>
      <c r="QA77" s="61" t="str">
        <f>IF(QC77=0," ",VLOOKUP(QC77,PROTOKOL!$A:$F,6))</f>
        <v xml:space="preserve"> </v>
      </c>
      <c r="QB77" s="62"/>
      <c r="QC77" s="62"/>
      <c r="QD77" s="62"/>
      <c r="QE77" s="63" t="str">
        <f>IF(QC77=0," ",(VLOOKUP(QC77,PROTOKOL!$A$1:$E$28,2))*QD77)</f>
        <v xml:space="preserve"> </v>
      </c>
      <c r="QF77" s="64" t="str">
        <f t="shared" si="630"/>
        <v xml:space="preserve"> </v>
      </c>
      <c r="QG77" s="65" t="str">
        <f>IF(QC77=0," ",VLOOKUP(QC77,PROTOKOL!$A:$E,5,))</f>
        <v xml:space="preserve"> </v>
      </c>
      <c r="QH77" s="65"/>
      <c r="QI77" s="82" t="str">
        <f t="shared" si="716"/>
        <v xml:space="preserve"> </v>
      </c>
      <c r="QJ77" s="61" t="str">
        <f>IF(QL77=0," ",VLOOKUP(QL77,PROTOKOL!$A:$F,6))</f>
        <v xml:space="preserve"> </v>
      </c>
      <c r="QK77" s="66"/>
      <c r="QL77" s="66"/>
      <c r="QM77" s="62"/>
      <c r="QN77" s="63" t="str">
        <f>IF(QL77=0," ",(VLOOKUP(QL77,PROTOKOL!$A$1:$E$28,2))*QM77)</f>
        <v xml:space="preserve"> </v>
      </c>
      <c r="QO77" s="64" t="str">
        <f t="shared" si="631"/>
        <v xml:space="preserve"> </v>
      </c>
      <c r="QP77" s="65" t="str">
        <f>IF(QL77=0," ",VLOOKUP(QL77,PROTOKOL!$A:$E,5,))</f>
        <v xml:space="preserve"> </v>
      </c>
      <c r="QQ77" s="82" t="str">
        <f t="shared" si="717"/>
        <v xml:space="preserve"> </v>
      </c>
      <c r="QR77" s="65">
        <f t="shared" si="718"/>
        <v>0</v>
      </c>
      <c r="QS77" s="82" t="str">
        <f t="shared" si="719"/>
        <v xml:space="preserve"> </v>
      </c>
      <c r="QT77" s="117"/>
      <c r="QU77" s="207">
        <v>19</v>
      </c>
      <c r="QV77" s="225">
        <v>19</v>
      </c>
      <c r="QW77" s="61" t="str">
        <f>IF(QY77=0," ",VLOOKUP(QY77,PROTOKOL!$A:$F,6))</f>
        <v xml:space="preserve"> </v>
      </c>
      <c r="QX77" s="62"/>
      <c r="QY77" s="62"/>
      <c r="QZ77" s="62"/>
      <c r="RA77" s="63" t="str">
        <f>IF(QY77=0," ",(VLOOKUP(QY77,PROTOKOL!$A$1:$E$28,2))*QZ77)</f>
        <v xml:space="preserve"> </v>
      </c>
      <c r="RB77" s="64" t="str">
        <f t="shared" si="633"/>
        <v xml:space="preserve"> </v>
      </c>
      <c r="RC77" s="65" t="str">
        <f>IF(QY77=0," ",VLOOKUP(QY77,PROTOKOL!$A:$E,5,))</f>
        <v xml:space="preserve"> </v>
      </c>
      <c r="RD77" s="65"/>
      <c r="RE77" s="82" t="str">
        <f t="shared" si="720"/>
        <v xml:space="preserve"> </v>
      </c>
      <c r="RF77" s="61" t="str">
        <f>IF(RH77=0," ",VLOOKUP(RH77,PROTOKOL!$A:$F,6))</f>
        <v xml:space="preserve"> </v>
      </c>
      <c r="RG77" s="66"/>
      <c r="RH77" s="66"/>
      <c r="RI77" s="62"/>
      <c r="RJ77" s="63" t="str">
        <f>IF(RH77=0," ",(VLOOKUP(RH77,PROTOKOL!$A$1:$E$28,2))*RI77)</f>
        <v xml:space="preserve"> </v>
      </c>
      <c r="RK77" s="64" t="str">
        <f t="shared" si="634"/>
        <v xml:space="preserve"> </v>
      </c>
      <c r="RL77" s="65" t="str">
        <f>IF(RH77=0," ",VLOOKUP(RH77,PROTOKOL!$A:$E,5,))</f>
        <v xml:space="preserve"> </v>
      </c>
      <c r="RM77" s="82" t="str">
        <f t="shared" si="721"/>
        <v xml:space="preserve"> </v>
      </c>
      <c r="RN77" s="65">
        <f t="shared" si="722"/>
        <v>0</v>
      </c>
      <c r="RO77" s="82" t="str">
        <f t="shared" si="723"/>
        <v xml:space="preserve"> </v>
      </c>
      <c r="RP77" s="117"/>
    </row>
    <row r="78" spans="1:484" ht="15.6" thickBot="1">
      <c r="A78" s="208">
        <v>19</v>
      </c>
      <c r="B78" s="226"/>
      <c r="C78" s="61" t="str">
        <f>IF(E78=0," ",VLOOKUP(E78,PROTOKOL!$A:$F,6))</f>
        <v xml:space="preserve"> </v>
      </c>
      <c r="D78" s="62"/>
      <c r="E78" s="62"/>
      <c r="F78" s="62"/>
      <c r="G78" s="63" t="str">
        <f>IF(E78=0," ",(VLOOKUP(E78,PROTOKOL!$A$1:$E$28,2))*F78)</f>
        <v xml:space="preserve"> </v>
      </c>
      <c r="H78" s="64" t="str">
        <f t="shared" si="572"/>
        <v xml:space="preserve"> </v>
      </c>
      <c r="I78" s="65" t="str">
        <f>IF(E78=0," ",VLOOKUP(E78,PROTOKOL!$A:$E,5,))</f>
        <v xml:space="preserve"> </v>
      </c>
      <c r="J78" s="65"/>
      <c r="K78" s="82" t="str">
        <f t="shared" si="636"/>
        <v xml:space="preserve"> </v>
      </c>
      <c r="L78" s="61" t="str">
        <f>IF(N78=0," ",VLOOKUP(N78,PROTOKOL!$A:$F,6))</f>
        <v xml:space="preserve"> </v>
      </c>
      <c r="M78" s="66"/>
      <c r="N78" s="66"/>
      <c r="O78" s="62"/>
      <c r="P78" s="63" t="str">
        <f>IF(N78=0," ",(VLOOKUP(N78,PROTOKOL!$A$1:$E$28,2))*O78)</f>
        <v xml:space="preserve"> </v>
      </c>
      <c r="Q78" s="64" t="str">
        <f t="shared" si="573"/>
        <v xml:space="preserve"> </v>
      </c>
      <c r="R78" s="65" t="str">
        <f>IF(N78=0," ",VLOOKUP(N78,PROTOKOL!$A:$E,5,))</f>
        <v xml:space="preserve"> </v>
      </c>
      <c r="S78" s="82" t="str">
        <f t="shared" si="637"/>
        <v xml:space="preserve"> </v>
      </c>
      <c r="T78" s="65">
        <f t="shared" si="638"/>
        <v>0</v>
      </c>
      <c r="U78" s="82" t="str">
        <f t="shared" si="639"/>
        <v xml:space="preserve"> </v>
      </c>
      <c r="V78" s="185" t="str">
        <f>IF(F77+F78+F79=7.5,"ü","û")</f>
        <v>û</v>
      </c>
      <c r="W78" s="207">
        <v>19</v>
      </c>
      <c r="X78" s="226"/>
      <c r="Y78" s="61" t="str">
        <f>IF(AA78=0," ",VLOOKUP(AA78,PROTOKOL!$A:$F,6))</f>
        <v xml:space="preserve"> </v>
      </c>
      <c r="Z78" s="62"/>
      <c r="AA78" s="62"/>
      <c r="AB78" s="62"/>
      <c r="AC78" s="63" t="str">
        <f>IF(AA78=0," ",(VLOOKUP(AA78,PROTOKOL!$A$1:$E$28,2))*AB78)</f>
        <v xml:space="preserve"> </v>
      </c>
      <c r="AD78" s="64" t="str">
        <f t="shared" si="574"/>
        <v xml:space="preserve"> </v>
      </c>
      <c r="AE78" s="65" t="str">
        <f>IF(AA78=0," ",VLOOKUP(AA78,PROTOKOL!$A:$E,5,))</f>
        <v xml:space="preserve"> </v>
      </c>
      <c r="AF78" s="65"/>
      <c r="AG78" s="82" t="str">
        <f t="shared" si="640"/>
        <v xml:space="preserve"> </v>
      </c>
      <c r="AH78" s="61" t="str">
        <f>IF(AJ78=0," ",VLOOKUP(AJ78,PROTOKOL!$A:$F,6))</f>
        <v xml:space="preserve"> </v>
      </c>
      <c r="AI78" s="66"/>
      <c r="AJ78" s="66"/>
      <c r="AK78" s="62"/>
      <c r="AL78" s="63" t="str">
        <f>IF(AJ78=0," ",(VLOOKUP(AJ78,PROTOKOL!$A$1:$E$28,2))*AK78)</f>
        <v xml:space="preserve"> </v>
      </c>
      <c r="AM78" s="64" t="str">
        <f t="shared" si="575"/>
        <v xml:space="preserve"> </v>
      </c>
      <c r="AN78" s="65" t="str">
        <f>IF(AJ78=0," ",VLOOKUP(AJ78,PROTOKOL!$A:$E,5,))</f>
        <v xml:space="preserve"> </v>
      </c>
      <c r="AO78" s="82" t="str">
        <f t="shared" si="641"/>
        <v xml:space="preserve"> </v>
      </c>
      <c r="AP78" s="65">
        <f t="shared" si="642"/>
        <v>0</v>
      </c>
      <c r="AQ78" s="82" t="str">
        <f t="shared" si="643"/>
        <v xml:space="preserve"> </v>
      </c>
      <c r="AR78" s="185" t="str">
        <f>IF(AB77+AB78+AB79=7.5,"ü","û")</f>
        <v>û</v>
      </c>
      <c r="AS78" s="207">
        <v>19</v>
      </c>
      <c r="AT78" s="226"/>
      <c r="AU78" s="61" t="str">
        <f>IF(AW78=0," ",VLOOKUP(AW78,PROTOKOL!$A:$F,6))</f>
        <v xml:space="preserve"> </v>
      </c>
      <c r="AV78" s="62"/>
      <c r="AW78" s="62"/>
      <c r="AX78" s="62"/>
      <c r="AY78" s="63" t="str">
        <f>IF(AW78=0," ",(VLOOKUP(AW78,PROTOKOL!$A$1:$E$28,2))*AX78)</f>
        <v xml:space="preserve"> </v>
      </c>
      <c r="AZ78" s="64" t="str">
        <f t="shared" si="576"/>
        <v xml:space="preserve"> </v>
      </c>
      <c r="BA78" s="65" t="str">
        <f>IF(AW78=0," ",VLOOKUP(AW78,PROTOKOL!$A:$E,5,))</f>
        <v xml:space="preserve"> </v>
      </c>
      <c r="BB78" s="65"/>
      <c r="BC78" s="82" t="str">
        <f t="shared" si="644"/>
        <v xml:space="preserve"> </v>
      </c>
      <c r="BD78" s="61" t="str">
        <f>IF(BF78=0," ",VLOOKUP(BF78,PROTOKOL!$A:$F,6))</f>
        <v xml:space="preserve"> </v>
      </c>
      <c r="BE78" s="66"/>
      <c r="BF78" s="66"/>
      <c r="BG78" s="62"/>
      <c r="BH78" s="63" t="str">
        <f>IF(BF78=0," ",(VLOOKUP(BF78,PROTOKOL!$A$1:$E$28,2))*BG78)</f>
        <v xml:space="preserve"> </v>
      </c>
      <c r="BI78" s="64" t="str">
        <f t="shared" si="577"/>
        <v xml:space="preserve"> </v>
      </c>
      <c r="BJ78" s="65" t="str">
        <f>IF(BF78=0," ",VLOOKUP(BF78,PROTOKOL!$A:$E,5,))</f>
        <v xml:space="preserve"> </v>
      </c>
      <c r="BK78" s="82" t="str">
        <f t="shared" si="645"/>
        <v xml:space="preserve"> </v>
      </c>
      <c r="BL78" s="65">
        <f t="shared" si="646"/>
        <v>0</v>
      </c>
      <c r="BM78" s="82" t="str">
        <f t="shared" si="647"/>
        <v xml:space="preserve"> </v>
      </c>
      <c r="BN78" s="185" t="str">
        <f t="shared" ref="BN78" si="744">IF(AX77+AX78+AX79=7.5,"ü","û")</f>
        <v>û</v>
      </c>
      <c r="BO78" s="207">
        <v>19</v>
      </c>
      <c r="BP78" s="226"/>
      <c r="BQ78" s="61" t="str">
        <f>IF(BS78=0," ",VLOOKUP(BS78,PROTOKOL!$A:$F,6))</f>
        <v xml:space="preserve"> </v>
      </c>
      <c r="BR78" s="62"/>
      <c r="BS78" s="62"/>
      <c r="BT78" s="62"/>
      <c r="BU78" s="63" t="str">
        <f>IF(BS78=0," ",(VLOOKUP(BS78,PROTOKOL!$A$1:$E$28,2))*BT78)</f>
        <v xml:space="preserve"> </v>
      </c>
      <c r="BV78" s="64" t="str">
        <f t="shared" si="579"/>
        <v xml:space="preserve"> </v>
      </c>
      <c r="BW78" s="65" t="str">
        <f>IF(BS78=0," ",VLOOKUP(BS78,PROTOKOL!$A:$E,5,))</f>
        <v xml:space="preserve"> </v>
      </c>
      <c r="BX78" s="65"/>
      <c r="BY78" s="82" t="str">
        <f t="shared" si="648"/>
        <v xml:space="preserve"> </v>
      </c>
      <c r="BZ78" s="61" t="str">
        <f>IF(CB78=0," ",VLOOKUP(CB78,PROTOKOL!$A:$F,6))</f>
        <v xml:space="preserve"> </v>
      </c>
      <c r="CA78" s="66"/>
      <c r="CB78" s="66"/>
      <c r="CC78" s="62"/>
      <c r="CD78" s="63" t="str">
        <f>IF(CB78=0," ",(VLOOKUP(CB78,PROTOKOL!$A$1:$E$28,2))*CC78)</f>
        <v xml:space="preserve"> </v>
      </c>
      <c r="CE78" s="64" t="str">
        <f t="shared" si="580"/>
        <v xml:space="preserve"> </v>
      </c>
      <c r="CF78" s="65" t="str">
        <f>IF(CB78=0," ",VLOOKUP(CB78,PROTOKOL!$A:$E,5,))</f>
        <v xml:space="preserve"> </v>
      </c>
      <c r="CG78" s="82" t="str">
        <f t="shared" si="649"/>
        <v xml:space="preserve"> </v>
      </c>
      <c r="CH78" s="65">
        <f t="shared" si="650"/>
        <v>0</v>
      </c>
      <c r="CI78" s="82" t="str">
        <f t="shared" si="651"/>
        <v xml:space="preserve"> </v>
      </c>
      <c r="CJ78" s="185" t="str">
        <f t="shared" ref="CJ78" si="745">IF(BT77+BT78+BT79=7.5,"ü","û")</f>
        <v>û</v>
      </c>
      <c r="CK78" s="207">
        <v>19</v>
      </c>
      <c r="CL78" s="226"/>
      <c r="CM78" s="61" t="str">
        <f>IF(CO78=0," ",VLOOKUP(CO78,PROTOKOL!$A:$F,6))</f>
        <v xml:space="preserve"> </v>
      </c>
      <c r="CN78" s="62"/>
      <c r="CO78" s="62"/>
      <c r="CP78" s="62"/>
      <c r="CQ78" s="63" t="str">
        <f>IF(CO78=0," ",(VLOOKUP(CO78,PROTOKOL!$A$1:$E$28,2))*CP78)</f>
        <v xml:space="preserve"> </v>
      </c>
      <c r="CR78" s="64" t="str">
        <f t="shared" si="582"/>
        <v xml:space="preserve"> </v>
      </c>
      <c r="CS78" s="65" t="str">
        <f>IF(CO78=0," ",VLOOKUP(CO78,PROTOKOL!$A:$E,5,))</f>
        <v xml:space="preserve"> </v>
      </c>
      <c r="CT78" s="65"/>
      <c r="CU78" s="82" t="str">
        <f t="shared" si="652"/>
        <v xml:space="preserve"> </v>
      </c>
      <c r="CV78" s="61" t="str">
        <f>IF(CX78=0," ",VLOOKUP(CX78,PROTOKOL!$A:$F,6))</f>
        <v xml:space="preserve"> </v>
      </c>
      <c r="CW78" s="66"/>
      <c r="CX78" s="66"/>
      <c r="CY78" s="62"/>
      <c r="CZ78" s="63" t="str">
        <f>IF(CX78=0," ",(VLOOKUP(CX78,PROTOKOL!$A$1:$E$28,2))*CY78)</f>
        <v xml:space="preserve"> </v>
      </c>
      <c r="DA78" s="64" t="str">
        <f t="shared" si="583"/>
        <v xml:space="preserve"> </v>
      </c>
      <c r="DB78" s="65" t="str">
        <f>IF(CX78=0," ",VLOOKUP(CX78,PROTOKOL!$A:$E,5,))</f>
        <v xml:space="preserve"> </v>
      </c>
      <c r="DC78" s="82" t="str">
        <f t="shared" si="653"/>
        <v xml:space="preserve"> </v>
      </c>
      <c r="DD78" s="65">
        <f t="shared" si="654"/>
        <v>0</v>
      </c>
      <c r="DE78" s="82" t="str">
        <f t="shared" si="655"/>
        <v xml:space="preserve"> </v>
      </c>
      <c r="DF78" s="185" t="str">
        <f t="shared" ref="DF78" si="746">IF(CP77+CP78+CP79=7.5,"ü","û")</f>
        <v>û</v>
      </c>
      <c r="DG78" s="207">
        <v>19</v>
      </c>
      <c r="DH78" s="226"/>
      <c r="DI78" s="61" t="str">
        <f>IF(DK78=0," ",VLOOKUP(DK78,PROTOKOL!$A:$F,6))</f>
        <v xml:space="preserve"> </v>
      </c>
      <c r="DJ78" s="62"/>
      <c r="DK78" s="62"/>
      <c r="DL78" s="62"/>
      <c r="DM78" s="63" t="str">
        <f>IF(DK78=0," ",(VLOOKUP(DK78,PROTOKOL!$A$1:$E$28,2))*DL78)</f>
        <v xml:space="preserve"> </v>
      </c>
      <c r="DN78" s="64" t="str">
        <f t="shared" si="585"/>
        <v xml:space="preserve"> </v>
      </c>
      <c r="DO78" s="65" t="str">
        <f>IF(DK78=0," ",VLOOKUP(DK78,PROTOKOL!$A:$E,5,))</f>
        <v xml:space="preserve"> </v>
      </c>
      <c r="DP78" s="65"/>
      <c r="DQ78" s="82" t="str">
        <f t="shared" si="656"/>
        <v xml:space="preserve"> </v>
      </c>
      <c r="DR78" s="61" t="str">
        <f>IF(DT78=0," ",VLOOKUP(DT78,PROTOKOL!$A:$F,6))</f>
        <v xml:space="preserve"> </v>
      </c>
      <c r="DS78" s="66"/>
      <c r="DT78" s="66"/>
      <c r="DU78" s="62"/>
      <c r="DV78" s="63" t="str">
        <f>IF(DT78=0," ",(VLOOKUP(DT78,PROTOKOL!$A$1:$E$28,2))*DU78)</f>
        <v xml:space="preserve"> </v>
      </c>
      <c r="DW78" s="64" t="str">
        <f t="shared" si="586"/>
        <v xml:space="preserve"> </v>
      </c>
      <c r="DX78" s="65" t="str">
        <f>IF(DT78=0," ",VLOOKUP(DT78,PROTOKOL!$A:$E,5,))</f>
        <v xml:space="preserve"> </v>
      </c>
      <c r="DY78" s="82" t="str">
        <f t="shared" si="657"/>
        <v xml:space="preserve"> </v>
      </c>
      <c r="DZ78" s="65">
        <f t="shared" si="658"/>
        <v>0</v>
      </c>
      <c r="EA78" s="82" t="str">
        <f t="shared" si="659"/>
        <v xml:space="preserve"> </v>
      </c>
      <c r="EB78" s="185" t="str">
        <f t="shared" ref="EB78" si="747">IF(DL77+DL78+DL79=7.5,"ü","û")</f>
        <v>û</v>
      </c>
      <c r="EC78" s="207">
        <v>19</v>
      </c>
      <c r="ED78" s="226"/>
      <c r="EE78" s="61" t="str">
        <f>IF(EG78=0," ",VLOOKUP(EG78,PROTOKOL!$A:$F,6))</f>
        <v xml:space="preserve"> </v>
      </c>
      <c r="EF78" s="62"/>
      <c r="EG78" s="62"/>
      <c r="EH78" s="62"/>
      <c r="EI78" s="63" t="str">
        <f>IF(EG78=0," ",(VLOOKUP(EG78,PROTOKOL!$A$1:$E$28,2))*EH78)</f>
        <v xml:space="preserve"> </v>
      </c>
      <c r="EJ78" s="64" t="str">
        <f t="shared" si="588"/>
        <v xml:space="preserve"> </v>
      </c>
      <c r="EK78" s="65" t="str">
        <f>IF(EG78=0," ",VLOOKUP(EG78,PROTOKOL!$A:$E,5,))</f>
        <v xml:space="preserve"> </v>
      </c>
      <c r="EL78" s="65"/>
      <c r="EM78" s="82" t="str">
        <f t="shared" si="660"/>
        <v xml:space="preserve"> </v>
      </c>
      <c r="EN78" s="61" t="str">
        <f>IF(EP78=0," ",VLOOKUP(EP78,PROTOKOL!$A:$F,6))</f>
        <v xml:space="preserve"> </v>
      </c>
      <c r="EO78" s="66"/>
      <c r="EP78" s="66"/>
      <c r="EQ78" s="62"/>
      <c r="ER78" s="63" t="str">
        <f>IF(EP78=0," ",(VLOOKUP(EP78,PROTOKOL!$A$1:$E$28,2))*EQ78)</f>
        <v xml:space="preserve"> </v>
      </c>
      <c r="ES78" s="64" t="str">
        <f t="shared" si="589"/>
        <v xml:space="preserve"> </v>
      </c>
      <c r="ET78" s="65" t="str">
        <f>IF(EP78=0," ",VLOOKUP(EP78,PROTOKOL!$A:$E,5,))</f>
        <v xml:space="preserve"> </v>
      </c>
      <c r="EU78" s="82" t="str">
        <f t="shared" si="661"/>
        <v xml:space="preserve"> </v>
      </c>
      <c r="EV78" s="65">
        <f t="shared" si="662"/>
        <v>0</v>
      </c>
      <c r="EW78" s="82" t="str">
        <f t="shared" si="663"/>
        <v xml:space="preserve"> </v>
      </c>
      <c r="EX78" s="185" t="str">
        <f t="shared" ref="EX78" si="748">IF(EH77+EH78+EH79=7.5,"ü","û")</f>
        <v>û</v>
      </c>
      <c r="EY78" s="207">
        <v>19</v>
      </c>
      <c r="EZ78" s="226"/>
      <c r="FA78" s="61" t="str">
        <f>IF(FC78=0," ",VLOOKUP(FC78,PROTOKOL!$A:$F,6))</f>
        <v xml:space="preserve"> </v>
      </c>
      <c r="FB78" s="62"/>
      <c r="FC78" s="62"/>
      <c r="FD78" s="62"/>
      <c r="FE78" s="63" t="str">
        <f>IF(FC78=0," ",(VLOOKUP(FC78,PROTOKOL!$A$1:$E$28,2))*FD78)</f>
        <v xml:space="preserve"> </v>
      </c>
      <c r="FF78" s="64" t="str">
        <f t="shared" si="591"/>
        <v xml:space="preserve"> </v>
      </c>
      <c r="FG78" s="65" t="str">
        <f>IF(FC78=0," ",VLOOKUP(FC78,PROTOKOL!$A:$E,5,))</f>
        <v xml:space="preserve"> </v>
      </c>
      <c r="FH78" s="65"/>
      <c r="FI78" s="82" t="str">
        <f t="shared" si="664"/>
        <v xml:space="preserve"> </v>
      </c>
      <c r="FJ78" s="61" t="str">
        <f>IF(FL78=0," ",VLOOKUP(FL78,PROTOKOL!$A:$F,6))</f>
        <v xml:space="preserve"> </v>
      </c>
      <c r="FK78" s="66"/>
      <c r="FL78" s="66"/>
      <c r="FM78" s="62"/>
      <c r="FN78" s="63" t="str">
        <f>IF(FL78=0," ",(VLOOKUP(FL78,PROTOKOL!$A$1:$E$28,2))*FM78)</f>
        <v xml:space="preserve"> </v>
      </c>
      <c r="FO78" s="64" t="str">
        <f t="shared" si="592"/>
        <v xml:space="preserve"> </v>
      </c>
      <c r="FP78" s="65" t="str">
        <f>IF(FL78=0," ",VLOOKUP(FL78,PROTOKOL!$A:$E,5,))</f>
        <v xml:space="preserve"> </v>
      </c>
      <c r="FQ78" s="82" t="str">
        <f t="shared" si="665"/>
        <v xml:space="preserve"> </v>
      </c>
      <c r="FR78" s="65">
        <f t="shared" si="666"/>
        <v>0</v>
      </c>
      <c r="FS78" s="82" t="str">
        <f t="shared" si="667"/>
        <v xml:space="preserve"> </v>
      </c>
      <c r="FT78" s="185" t="str">
        <f t="shared" ref="FT78" si="749">IF(FD77+FD78+FD79=7.5,"ü","û")</f>
        <v>û</v>
      </c>
      <c r="FU78" s="207">
        <v>19</v>
      </c>
      <c r="FV78" s="226"/>
      <c r="FW78" s="61" t="str">
        <f>IF(FY78=0," ",VLOOKUP(FY78,PROTOKOL!$A:$F,6))</f>
        <v xml:space="preserve"> </v>
      </c>
      <c r="FX78" s="62"/>
      <c r="FY78" s="62"/>
      <c r="FZ78" s="62"/>
      <c r="GA78" s="63" t="str">
        <f>IF(FY78=0," ",(VLOOKUP(FY78,PROTOKOL!$A$1:$E$28,2))*FZ78)</f>
        <v xml:space="preserve"> </v>
      </c>
      <c r="GB78" s="64" t="str">
        <f t="shared" si="594"/>
        <v xml:space="preserve"> </v>
      </c>
      <c r="GC78" s="65" t="str">
        <f>IF(FY78=0," ",VLOOKUP(FY78,PROTOKOL!$A:$E,5,))</f>
        <v xml:space="preserve"> </v>
      </c>
      <c r="GD78" s="65"/>
      <c r="GE78" s="82" t="str">
        <f t="shared" si="668"/>
        <v xml:space="preserve"> </v>
      </c>
      <c r="GF78" s="61" t="str">
        <f>IF(GH78=0," ",VLOOKUP(GH78,PROTOKOL!$A:$F,6))</f>
        <v xml:space="preserve"> </v>
      </c>
      <c r="GG78" s="66"/>
      <c r="GH78" s="66"/>
      <c r="GI78" s="62"/>
      <c r="GJ78" s="63" t="str">
        <f>IF(GH78=0," ",(VLOOKUP(GH78,PROTOKOL!$A$1:$E$28,2))*GI78)</f>
        <v xml:space="preserve"> </v>
      </c>
      <c r="GK78" s="64" t="str">
        <f t="shared" si="595"/>
        <v xml:space="preserve"> </v>
      </c>
      <c r="GL78" s="65" t="str">
        <f>IF(GH78=0," ",VLOOKUP(GH78,PROTOKOL!$A:$E,5,))</f>
        <v xml:space="preserve"> </v>
      </c>
      <c r="GM78" s="82" t="str">
        <f t="shared" si="669"/>
        <v xml:space="preserve"> </v>
      </c>
      <c r="GN78" s="65">
        <f t="shared" si="670"/>
        <v>0</v>
      </c>
      <c r="GO78" s="82" t="str">
        <f t="shared" si="671"/>
        <v xml:space="preserve"> </v>
      </c>
      <c r="GP78" s="185" t="str">
        <f t="shared" ref="GP78" si="750">IF(FZ77+FZ78+FZ79=7.5,"ü","û")</f>
        <v>û</v>
      </c>
      <c r="GQ78" s="207">
        <v>19</v>
      </c>
      <c r="GR78" s="226"/>
      <c r="GS78" s="61" t="str">
        <f>IF(GU78=0," ",VLOOKUP(GU78,PROTOKOL!$A:$F,6))</f>
        <v xml:space="preserve"> </v>
      </c>
      <c r="GT78" s="62"/>
      <c r="GU78" s="62"/>
      <c r="GV78" s="62"/>
      <c r="GW78" s="63" t="str">
        <f>IF(GU78=0," ",(VLOOKUP(GU78,PROTOKOL!$A$1:$E$28,2))*GV78)</f>
        <v xml:space="preserve"> </v>
      </c>
      <c r="GX78" s="64" t="str">
        <f t="shared" si="597"/>
        <v xml:space="preserve"> </v>
      </c>
      <c r="GY78" s="65" t="str">
        <f>IF(GU78=0," ",VLOOKUP(GU78,PROTOKOL!$A:$E,5,))</f>
        <v xml:space="preserve"> </v>
      </c>
      <c r="GZ78" s="65"/>
      <c r="HA78" s="82" t="str">
        <f t="shared" si="672"/>
        <v xml:space="preserve"> </v>
      </c>
      <c r="HB78" s="61" t="str">
        <f>IF(HD78=0," ",VLOOKUP(HD78,PROTOKOL!$A:$F,6))</f>
        <v xml:space="preserve"> </v>
      </c>
      <c r="HC78" s="66"/>
      <c r="HD78" s="66"/>
      <c r="HE78" s="62"/>
      <c r="HF78" s="63" t="str">
        <f>IF(HD78=0," ",(VLOOKUP(HD78,PROTOKOL!$A$1:$E$28,2))*HE78)</f>
        <v xml:space="preserve"> </v>
      </c>
      <c r="HG78" s="64" t="str">
        <f t="shared" si="598"/>
        <v xml:space="preserve"> </v>
      </c>
      <c r="HH78" s="65" t="str">
        <f>IF(HD78=0," ",VLOOKUP(HD78,PROTOKOL!$A:$E,5,))</f>
        <v xml:space="preserve"> </v>
      </c>
      <c r="HI78" s="82" t="str">
        <f t="shared" si="673"/>
        <v xml:space="preserve"> </v>
      </c>
      <c r="HJ78" s="65">
        <f t="shared" si="674"/>
        <v>0</v>
      </c>
      <c r="HK78" s="82" t="str">
        <f t="shared" si="675"/>
        <v xml:space="preserve"> </v>
      </c>
      <c r="HL78" s="185" t="str">
        <f t="shared" ref="HL78" si="751">IF(GV77+GV78+GV79=7.5,"ü","û")</f>
        <v>û</v>
      </c>
      <c r="HM78" s="207">
        <v>19</v>
      </c>
      <c r="HN78" s="226"/>
      <c r="HO78" s="61" t="str">
        <f>IF(HQ78=0," ",VLOOKUP(HQ78,PROTOKOL!$A:$F,6))</f>
        <v xml:space="preserve"> </v>
      </c>
      <c r="HP78" s="62"/>
      <c r="HQ78" s="62"/>
      <c r="HR78" s="62"/>
      <c r="HS78" s="63" t="str">
        <f>IF(HQ78=0," ",(VLOOKUP(HQ78,PROTOKOL!$A$1:$E$28,2))*HR78)</f>
        <v xml:space="preserve"> </v>
      </c>
      <c r="HT78" s="64" t="str">
        <f t="shared" si="600"/>
        <v xml:space="preserve"> </v>
      </c>
      <c r="HU78" s="65" t="str">
        <f>IF(HQ78=0," ",VLOOKUP(HQ78,PROTOKOL!$A:$E,5,))</f>
        <v xml:space="preserve"> </v>
      </c>
      <c r="HV78" s="65"/>
      <c r="HW78" s="82" t="str">
        <f t="shared" si="676"/>
        <v xml:space="preserve"> </v>
      </c>
      <c r="HX78" s="61" t="str">
        <f>IF(HZ78=0," ",VLOOKUP(HZ78,PROTOKOL!$A:$F,6))</f>
        <v xml:space="preserve"> </v>
      </c>
      <c r="HY78" s="66"/>
      <c r="HZ78" s="66"/>
      <c r="IA78" s="62"/>
      <c r="IB78" s="63" t="str">
        <f>IF(HZ78=0," ",(VLOOKUP(HZ78,PROTOKOL!$A$1:$E$28,2))*IA78)</f>
        <v xml:space="preserve"> </v>
      </c>
      <c r="IC78" s="64" t="str">
        <f t="shared" si="601"/>
        <v xml:space="preserve"> </v>
      </c>
      <c r="ID78" s="65" t="str">
        <f>IF(HZ78=0," ",VLOOKUP(HZ78,PROTOKOL!$A:$E,5,))</f>
        <v xml:space="preserve"> </v>
      </c>
      <c r="IE78" s="82" t="str">
        <f t="shared" si="677"/>
        <v xml:space="preserve"> </v>
      </c>
      <c r="IF78" s="65">
        <f t="shared" si="678"/>
        <v>0</v>
      </c>
      <c r="IG78" s="82" t="str">
        <f t="shared" si="679"/>
        <v xml:space="preserve"> </v>
      </c>
      <c r="IH78" s="185" t="str">
        <f t="shared" ref="IH78" si="752">IF(HR77+HR78+HR79=7.5,"ü","û")</f>
        <v>û</v>
      </c>
      <c r="II78" s="207">
        <v>19</v>
      </c>
      <c r="IJ78" s="226"/>
      <c r="IK78" s="61" t="str">
        <f>IF(IM78=0," ",VLOOKUP(IM78,PROTOKOL!$A:$F,6))</f>
        <v xml:space="preserve"> </v>
      </c>
      <c r="IL78" s="62"/>
      <c r="IM78" s="62"/>
      <c r="IN78" s="62"/>
      <c r="IO78" s="63" t="str">
        <f>IF(IM78=0," ",(VLOOKUP(IM78,PROTOKOL!$A$1:$E$28,2))*IN78)</f>
        <v xml:space="preserve"> </v>
      </c>
      <c r="IP78" s="64" t="str">
        <f t="shared" si="603"/>
        <v xml:space="preserve"> </v>
      </c>
      <c r="IQ78" s="65" t="str">
        <f>IF(IM78=0," ",VLOOKUP(IM78,PROTOKOL!$A:$E,5,))</f>
        <v xml:space="preserve"> </v>
      </c>
      <c r="IR78" s="65"/>
      <c r="IS78" s="82" t="str">
        <f t="shared" si="680"/>
        <v xml:space="preserve"> </v>
      </c>
      <c r="IT78" s="61" t="str">
        <f>IF(IV78=0," ",VLOOKUP(IV78,PROTOKOL!$A:$F,6))</f>
        <v xml:space="preserve"> </v>
      </c>
      <c r="IU78" s="66"/>
      <c r="IV78" s="66"/>
      <c r="IW78" s="62"/>
      <c r="IX78" s="63" t="str">
        <f>IF(IV78=0," ",(VLOOKUP(IV78,PROTOKOL!$A$1:$E$28,2))*IW78)</f>
        <v xml:space="preserve"> </v>
      </c>
      <c r="IY78" s="64" t="str">
        <f t="shared" si="604"/>
        <v xml:space="preserve"> </v>
      </c>
      <c r="IZ78" s="65" t="str">
        <f>IF(IV78=0," ",VLOOKUP(IV78,PROTOKOL!$A:$E,5,))</f>
        <v xml:space="preserve"> </v>
      </c>
      <c r="JA78" s="82" t="str">
        <f t="shared" si="681"/>
        <v xml:space="preserve"> </v>
      </c>
      <c r="JB78" s="65">
        <f t="shared" si="682"/>
        <v>0</v>
      </c>
      <c r="JC78" s="82" t="str">
        <f t="shared" si="683"/>
        <v xml:space="preserve"> </v>
      </c>
      <c r="JD78" s="185" t="str">
        <f t="shared" ref="JD78" si="753">IF(IN77+IN78+IN79=7.5,"ü","û")</f>
        <v>û</v>
      </c>
      <c r="JE78" s="207">
        <v>19</v>
      </c>
      <c r="JF78" s="226"/>
      <c r="JG78" s="61" t="str">
        <f>IF(JI78=0," ",VLOOKUP(JI78,PROTOKOL!$A:$F,6))</f>
        <v xml:space="preserve"> </v>
      </c>
      <c r="JH78" s="62"/>
      <c r="JI78" s="62"/>
      <c r="JJ78" s="62"/>
      <c r="JK78" s="63" t="str">
        <f>IF(JI78=0," ",(VLOOKUP(JI78,PROTOKOL!$A$1:$E$28,2))*JJ78)</f>
        <v xml:space="preserve"> </v>
      </c>
      <c r="JL78" s="64" t="str">
        <f t="shared" si="606"/>
        <v xml:space="preserve"> </v>
      </c>
      <c r="JM78" s="65" t="str">
        <f>IF(JI78=0," ",VLOOKUP(JI78,PROTOKOL!$A:$E,5,))</f>
        <v xml:space="preserve"> </v>
      </c>
      <c r="JN78" s="65"/>
      <c r="JO78" s="82" t="str">
        <f t="shared" si="684"/>
        <v xml:space="preserve"> </v>
      </c>
      <c r="JP78" s="61" t="str">
        <f>IF(JR78=0," ",VLOOKUP(JR78,PROTOKOL!$A:$F,6))</f>
        <v xml:space="preserve"> </v>
      </c>
      <c r="JQ78" s="66"/>
      <c r="JR78" s="66"/>
      <c r="JS78" s="62"/>
      <c r="JT78" s="63" t="str">
        <f>IF(JR78=0," ",(VLOOKUP(JR78,PROTOKOL!$A$1:$E$28,2))*JS78)</f>
        <v xml:space="preserve"> </v>
      </c>
      <c r="JU78" s="64" t="str">
        <f t="shared" si="607"/>
        <v xml:space="preserve"> </v>
      </c>
      <c r="JV78" s="65" t="str">
        <f>IF(JR78=0," ",VLOOKUP(JR78,PROTOKOL!$A:$E,5,))</f>
        <v xml:space="preserve"> </v>
      </c>
      <c r="JW78" s="82" t="str">
        <f t="shared" si="685"/>
        <v xml:space="preserve"> </v>
      </c>
      <c r="JX78" s="65">
        <f t="shared" si="686"/>
        <v>0</v>
      </c>
      <c r="JY78" s="82" t="str">
        <f t="shared" si="687"/>
        <v xml:space="preserve"> </v>
      </c>
      <c r="JZ78" s="185" t="str">
        <f t="shared" ref="JZ78" si="754">IF(JJ77+JJ78+JJ79=7.5,"ü","û")</f>
        <v>û</v>
      </c>
      <c r="KA78" s="207">
        <v>19</v>
      </c>
      <c r="KB78" s="226"/>
      <c r="KC78" s="61" t="str">
        <f>IF(KE78=0," ",VLOOKUP(KE78,PROTOKOL!$A:$F,6))</f>
        <v xml:space="preserve"> </v>
      </c>
      <c r="KD78" s="62"/>
      <c r="KE78" s="62"/>
      <c r="KF78" s="62"/>
      <c r="KG78" s="63" t="str">
        <f>IF(KE78=0," ",(VLOOKUP(KE78,PROTOKOL!$A$1:$E$28,2))*KF78)</f>
        <v xml:space="preserve"> </v>
      </c>
      <c r="KH78" s="64" t="str">
        <f t="shared" si="609"/>
        <v xml:space="preserve"> </v>
      </c>
      <c r="KI78" s="65" t="str">
        <f>IF(KE78=0," ",VLOOKUP(KE78,PROTOKOL!$A:$E,5,))</f>
        <v xml:space="preserve"> </v>
      </c>
      <c r="KJ78" s="65"/>
      <c r="KK78" s="82" t="str">
        <f t="shared" si="688"/>
        <v xml:space="preserve"> </v>
      </c>
      <c r="KL78" s="61" t="str">
        <f>IF(KN78=0," ",VLOOKUP(KN78,PROTOKOL!$A:$F,6))</f>
        <v xml:space="preserve"> </v>
      </c>
      <c r="KM78" s="66"/>
      <c r="KN78" s="66"/>
      <c r="KO78" s="62"/>
      <c r="KP78" s="63" t="str">
        <f>IF(KN78=0," ",(VLOOKUP(KN78,PROTOKOL!$A$1:$E$28,2))*KO78)</f>
        <v xml:space="preserve"> </v>
      </c>
      <c r="KQ78" s="64" t="str">
        <f t="shared" si="610"/>
        <v xml:space="preserve"> </v>
      </c>
      <c r="KR78" s="65" t="str">
        <f>IF(KN78=0," ",VLOOKUP(KN78,PROTOKOL!$A:$E,5,))</f>
        <v xml:space="preserve"> </v>
      </c>
      <c r="KS78" s="82" t="str">
        <f t="shared" si="689"/>
        <v xml:space="preserve"> </v>
      </c>
      <c r="KT78" s="65">
        <f t="shared" si="690"/>
        <v>0</v>
      </c>
      <c r="KU78" s="82" t="str">
        <f t="shared" si="691"/>
        <v xml:space="preserve"> </v>
      </c>
      <c r="KV78" s="185" t="str">
        <f t="shared" ref="KV78" si="755">IF(KF77+KF78+KF79=7.5,"ü","û")</f>
        <v>û</v>
      </c>
      <c r="KW78" s="207">
        <v>19</v>
      </c>
      <c r="KX78" s="226"/>
      <c r="KY78" s="61" t="str">
        <f>IF(LA78=0," ",VLOOKUP(LA78,PROTOKOL!$A:$F,6))</f>
        <v xml:space="preserve"> </v>
      </c>
      <c r="KZ78" s="62"/>
      <c r="LA78" s="62"/>
      <c r="LB78" s="62"/>
      <c r="LC78" s="63" t="str">
        <f>IF(LA78=0," ",(VLOOKUP(LA78,PROTOKOL!$A$1:$E$28,2))*LB78)</f>
        <v xml:space="preserve"> </v>
      </c>
      <c r="LD78" s="64" t="str">
        <f t="shared" si="612"/>
        <v xml:space="preserve"> </v>
      </c>
      <c r="LE78" s="65" t="str">
        <f>IF(LA78=0," ",VLOOKUP(LA78,PROTOKOL!$A:$E,5,))</f>
        <v xml:space="preserve"> </v>
      </c>
      <c r="LF78" s="65"/>
      <c r="LG78" s="82" t="str">
        <f t="shared" si="692"/>
        <v xml:space="preserve"> </v>
      </c>
      <c r="LH78" s="61" t="str">
        <f>IF(LJ78=0," ",VLOOKUP(LJ78,PROTOKOL!$A:$F,6))</f>
        <v xml:space="preserve"> </v>
      </c>
      <c r="LI78" s="66"/>
      <c r="LJ78" s="66"/>
      <c r="LK78" s="62"/>
      <c r="LL78" s="63" t="str">
        <f>IF(LJ78=0," ",(VLOOKUP(LJ78,PROTOKOL!$A$1:$E$28,2))*LK78)</f>
        <v xml:space="preserve"> </v>
      </c>
      <c r="LM78" s="64" t="str">
        <f t="shared" si="613"/>
        <v xml:space="preserve"> </v>
      </c>
      <c r="LN78" s="65" t="str">
        <f>IF(LJ78=0," ",VLOOKUP(LJ78,PROTOKOL!$A:$E,5,))</f>
        <v xml:space="preserve"> </v>
      </c>
      <c r="LO78" s="82" t="str">
        <f t="shared" si="693"/>
        <v xml:space="preserve"> </v>
      </c>
      <c r="LP78" s="65">
        <f t="shared" si="694"/>
        <v>0</v>
      </c>
      <c r="LQ78" s="82" t="str">
        <f t="shared" si="695"/>
        <v xml:space="preserve"> </v>
      </c>
      <c r="LR78" s="185" t="str">
        <f t="shared" ref="LR78" si="756">IF(LB77+LB78+LB79=7.5,"ü","û")</f>
        <v>û</v>
      </c>
      <c r="LS78" s="207">
        <v>19</v>
      </c>
      <c r="LT78" s="226"/>
      <c r="LU78" s="61" t="str">
        <f>IF(LW78=0," ",VLOOKUP(LW78,PROTOKOL!$A:$F,6))</f>
        <v xml:space="preserve"> </v>
      </c>
      <c r="LV78" s="62"/>
      <c r="LW78" s="62"/>
      <c r="LX78" s="62"/>
      <c r="LY78" s="63" t="str">
        <f>IF(LW78=0," ",(VLOOKUP(LW78,PROTOKOL!$A$1:$E$28,2))*LX78)</f>
        <v xml:space="preserve"> </v>
      </c>
      <c r="LZ78" s="64" t="str">
        <f t="shared" si="615"/>
        <v xml:space="preserve"> </v>
      </c>
      <c r="MA78" s="65" t="str">
        <f>IF(LW78=0," ",VLOOKUP(LW78,PROTOKOL!$A:$E,5,))</f>
        <v xml:space="preserve"> </v>
      </c>
      <c r="MB78" s="65"/>
      <c r="MC78" s="82" t="str">
        <f t="shared" si="696"/>
        <v xml:space="preserve"> </v>
      </c>
      <c r="MD78" s="61" t="str">
        <f>IF(MF78=0," ",VLOOKUP(MF78,PROTOKOL!$A:$F,6))</f>
        <v xml:space="preserve"> </v>
      </c>
      <c r="ME78" s="66"/>
      <c r="MF78" s="66"/>
      <c r="MG78" s="62"/>
      <c r="MH78" s="63" t="str">
        <f>IF(MF78=0," ",(VLOOKUP(MF78,PROTOKOL!$A$1:$E$28,2))*MG78)</f>
        <v xml:space="preserve"> </v>
      </c>
      <c r="MI78" s="64" t="str">
        <f t="shared" si="616"/>
        <v xml:space="preserve"> </v>
      </c>
      <c r="MJ78" s="65" t="str">
        <f>IF(MF78=0," ",VLOOKUP(MF78,PROTOKOL!$A:$E,5,))</f>
        <v xml:space="preserve"> </v>
      </c>
      <c r="MK78" s="82" t="str">
        <f t="shared" si="697"/>
        <v xml:space="preserve"> </v>
      </c>
      <c r="ML78" s="65">
        <f t="shared" si="698"/>
        <v>0</v>
      </c>
      <c r="MM78" s="82" t="str">
        <f t="shared" si="699"/>
        <v xml:space="preserve"> </v>
      </c>
      <c r="MN78" s="185" t="str">
        <f t="shared" ref="MN78" si="757">IF(LX77+LX78+LX79=7.5,"ü","û")</f>
        <v>û</v>
      </c>
      <c r="MO78" s="207">
        <v>19</v>
      </c>
      <c r="MP78" s="226"/>
      <c r="MQ78" s="61" t="str">
        <f>IF(MS78=0," ",VLOOKUP(MS78,PROTOKOL!$A:$F,6))</f>
        <v xml:space="preserve"> </v>
      </c>
      <c r="MR78" s="62"/>
      <c r="MS78" s="62"/>
      <c r="MT78" s="62"/>
      <c r="MU78" s="63" t="str">
        <f>IF(MS78=0," ",(VLOOKUP(MS78,PROTOKOL!$A$1:$E$28,2))*MT78)</f>
        <v xml:space="preserve"> </v>
      </c>
      <c r="MV78" s="64" t="str">
        <f t="shared" si="618"/>
        <v xml:space="preserve"> </v>
      </c>
      <c r="MW78" s="65" t="str">
        <f>IF(MS78=0," ",VLOOKUP(MS78,PROTOKOL!$A:$E,5,))</f>
        <v xml:space="preserve"> </v>
      </c>
      <c r="MX78" s="65"/>
      <c r="MY78" s="82" t="str">
        <f t="shared" si="700"/>
        <v xml:space="preserve"> </v>
      </c>
      <c r="MZ78" s="61" t="str">
        <f>IF(NB78=0," ",VLOOKUP(NB78,PROTOKOL!$A:$F,6))</f>
        <v xml:space="preserve"> </v>
      </c>
      <c r="NA78" s="66"/>
      <c r="NB78" s="66"/>
      <c r="NC78" s="62"/>
      <c r="ND78" s="63" t="str">
        <f>IF(NB78=0," ",(VLOOKUP(NB78,PROTOKOL!$A$1:$E$28,2))*NC78)</f>
        <v xml:space="preserve"> </v>
      </c>
      <c r="NE78" s="64" t="str">
        <f t="shared" si="619"/>
        <v xml:space="preserve"> </v>
      </c>
      <c r="NF78" s="65" t="str">
        <f>IF(NB78=0," ",VLOOKUP(NB78,PROTOKOL!$A:$E,5,))</f>
        <v xml:space="preserve"> </v>
      </c>
      <c r="NG78" s="82" t="str">
        <f t="shared" si="701"/>
        <v xml:space="preserve"> </v>
      </c>
      <c r="NH78" s="65">
        <f t="shared" si="702"/>
        <v>0</v>
      </c>
      <c r="NI78" s="82" t="str">
        <f t="shared" si="703"/>
        <v xml:space="preserve"> </v>
      </c>
      <c r="NJ78" s="185" t="str">
        <f t="shared" ref="NJ78" si="758">IF(MT77+MT78+MT79=7.5,"ü","û")</f>
        <v>û</v>
      </c>
      <c r="NK78" s="207">
        <v>19</v>
      </c>
      <c r="NL78" s="226"/>
      <c r="NM78" s="61" t="str">
        <f>IF(NO78=0," ",VLOOKUP(NO78,PROTOKOL!$A:$F,6))</f>
        <v xml:space="preserve"> </v>
      </c>
      <c r="NN78" s="62"/>
      <c r="NO78" s="62"/>
      <c r="NP78" s="62"/>
      <c r="NQ78" s="63" t="str">
        <f>IF(NO78=0," ",(VLOOKUP(NO78,PROTOKOL!$A$1:$E$28,2))*NP78)</f>
        <v xml:space="preserve"> </v>
      </c>
      <c r="NR78" s="64" t="str">
        <f t="shared" si="621"/>
        <v xml:space="preserve"> </v>
      </c>
      <c r="NS78" s="65" t="str">
        <f>IF(NO78=0," ",VLOOKUP(NO78,PROTOKOL!$A:$E,5,))</f>
        <v xml:space="preserve"> </v>
      </c>
      <c r="NT78" s="65"/>
      <c r="NU78" s="82" t="str">
        <f t="shared" si="704"/>
        <v xml:space="preserve"> </v>
      </c>
      <c r="NV78" s="61" t="str">
        <f>IF(NX78=0," ",VLOOKUP(NX78,PROTOKOL!$A:$F,6))</f>
        <v xml:space="preserve"> </v>
      </c>
      <c r="NW78" s="66"/>
      <c r="NX78" s="66"/>
      <c r="NY78" s="62"/>
      <c r="NZ78" s="63" t="str">
        <f>IF(NX78=0," ",(VLOOKUP(NX78,PROTOKOL!$A$1:$E$28,2))*NY78)</f>
        <v xml:space="preserve"> </v>
      </c>
      <c r="OA78" s="64" t="str">
        <f t="shared" si="622"/>
        <v xml:space="preserve"> </v>
      </c>
      <c r="OB78" s="65" t="str">
        <f>IF(NX78=0," ",VLOOKUP(NX78,PROTOKOL!$A:$E,5,))</f>
        <v xml:space="preserve"> </v>
      </c>
      <c r="OC78" s="82" t="str">
        <f t="shared" si="705"/>
        <v xml:space="preserve"> </v>
      </c>
      <c r="OD78" s="65">
        <f t="shared" si="706"/>
        <v>0</v>
      </c>
      <c r="OE78" s="82" t="str">
        <f t="shared" si="707"/>
        <v xml:space="preserve"> </v>
      </c>
      <c r="OF78" s="185" t="str">
        <f t="shared" ref="OF78" si="759">IF(NP77+NP78+NP79=7.5,"ü","û")</f>
        <v>û</v>
      </c>
      <c r="OG78" s="207">
        <v>19</v>
      </c>
      <c r="OH78" s="226"/>
      <c r="OI78" s="61" t="str">
        <f>IF(OK78=0," ",VLOOKUP(OK78,PROTOKOL!$A:$F,6))</f>
        <v xml:space="preserve"> </v>
      </c>
      <c r="OJ78" s="62"/>
      <c r="OK78" s="62"/>
      <c r="OL78" s="62"/>
      <c r="OM78" s="63" t="str">
        <f>IF(OK78=0," ",(VLOOKUP(OK78,PROTOKOL!$A$1:$E$28,2))*OL78)</f>
        <v xml:space="preserve"> </v>
      </c>
      <c r="ON78" s="64" t="str">
        <f t="shared" si="624"/>
        <v xml:space="preserve"> </v>
      </c>
      <c r="OO78" s="65" t="str">
        <f>IF(OK78=0," ",VLOOKUP(OK78,PROTOKOL!$A:$E,5,))</f>
        <v xml:space="preserve"> </v>
      </c>
      <c r="OP78" s="65"/>
      <c r="OQ78" s="82" t="str">
        <f t="shared" si="708"/>
        <v xml:space="preserve"> </v>
      </c>
      <c r="OR78" s="61" t="str">
        <f>IF(OT78=0," ",VLOOKUP(OT78,PROTOKOL!$A:$F,6))</f>
        <v xml:space="preserve"> </v>
      </c>
      <c r="OS78" s="66"/>
      <c r="OT78" s="66"/>
      <c r="OU78" s="62"/>
      <c r="OV78" s="63" t="str">
        <f>IF(OT78=0," ",(VLOOKUP(OT78,PROTOKOL!$A$1:$E$28,2))*OU78)</f>
        <v xml:space="preserve"> </v>
      </c>
      <c r="OW78" s="64" t="str">
        <f t="shared" si="625"/>
        <v xml:space="preserve"> </v>
      </c>
      <c r="OX78" s="65" t="str">
        <f>IF(OT78=0," ",VLOOKUP(OT78,PROTOKOL!$A:$E,5,))</f>
        <v xml:space="preserve"> </v>
      </c>
      <c r="OY78" s="82" t="str">
        <f t="shared" si="709"/>
        <v xml:space="preserve"> </v>
      </c>
      <c r="OZ78" s="65">
        <f t="shared" si="710"/>
        <v>0</v>
      </c>
      <c r="PA78" s="82" t="str">
        <f t="shared" si="711"/>
        <v xml:space="preserve"> </v>
      </c>
      <c r="PB78" s="185" t="str">
        <f t="shared" ref="PB78" si="760">IF(OL77+OL78+OL79=7.5,"ü","û")</f>
        <v>û</v>
      </c>
      <c r="PC78" s="207">
        <v>19</v>
      </c>
      <c r="PD78" s="226"/>
      <c r="PE78" s="61" t="str">
        <f>IF(PG78=0," ",VLOOKUP(PG78,PROTOKOL!$A:$F,6))</f>
        <v xml:space="preserve"> </v>
      </c>
      <c r="PF78" s="62"/>
      <c r="PG78" s="62"/>
      <c r="PH78" s="62"/>
      <c r="PI78" s="63" t="str">
        <f>IF(PG78=0," ",(VLOOKUP(PG78,PROTOKOL!$A$1:$E$28,2))*PH78)</f>
        <v xml:space="preserve"> </v>
      </c>
      <c r="PJ78" s="64" t="str">
        <f t="shared" si="627"/>
        <v xml:space="preserve"> </v>
      </c>
      <c r="PK78" s="65" t="str">
        <f>IF(PG78=0," ",VLOOKUP(PG78,PROTOKOL!$A:$E,5,))</f>
        <v xml:space="preserve"> </v>
      </c>
      <c r="PL78" s="65"/>
      <c r="PM78" s="82" t="str">
        <f t="shared" si="712"/>
        <v xml:space="preserve"> </v>
      </c>
      <c r="PN78" s="61" t="str">
        <f>IF(PP78=0," ",VLOOKUP(PP78,PROTOKOL!$A:$F,6))</f>
        <v xml:space="preserve"> </v>
      </c>
      <c r="PO78" s="66"/>
      <c r="PP78" s="66"/>
      <c r="PQ78" s="62"/>
      <c r="PR78" s="63" t="str">
        <f>IF(PP78=0," ",(VLOOKUP(PP78,PROTOKOL!$A$1:$E$28,2))*PQ78)</f>
        <v xml:space="preserve"> </v>
      </c>
      <c r="PS78" s="64" t="str">
        <f t="shared" si="628"/>
        <v xml:space="preserve"> </v>
      </c>
      <c r="PT78" s="65" t="str">
        <f>IF(PP78=0," ",VLOOKUP(PP78,PROTOKOL!$A:$E,5,))</f>
        <v xml:space="preserve"> </v>
      </c>
      <c r="PU78" s="82" t="str">
        <f t="shared" si="713"/>
        <v xml:space="preserve"> </v>
      </c>
      <c r="PV78" s="65">
        <f t="shared" si="714"/>
        <v>0</v>
      </c>
      <c r="PW78" s="82" t="str">
        <f t="shared" si="715"/>
        <v xml:space="preserve"> </v>
      </c>
      <c r="PX78" s="185" t="str">
        <f t="shared" ref="PX78" si="761">IF(PH77+PH78+PH79=7.5,"ü","û")</f>
        <v>û</v>
      </c>
      <c r="PY78" s="207">
        <v>19</v>
      </c>
      <c r="PZ78" s="226"/>
      <c r="QA78" s="61" t="str">
        <f>IF(QC78=0," ",VLOOKUP(QC78,PROTOKOL!$A:$F,6))</f>
        <v xml:space="preserve"> </v>
      </c>
      <c r="QB78" s="62"/>
      <c r="QC78" s="62"/>
      <c r="QD78" s="62"/>
      <c r="QE78" s="63" t="str">
        <f>IF(QC78=0," ",(VLOOKUP(QC78,PROTOKOL!$A$1:$E$28,2))*QD78)</f>
        <v xml:space="preserve"> </v>
      </c>
      <c r="QF78" s="64" t="str">
        <f t="shared" si="630"/>
        <v xml:space="preserve"> </v>
      </c>
      <c r="QG78" s="65" t="str">
        <f>IF(QC78=0," ",VLOOKUP(QC78,PROTOKOL!$A:$E,5,))</f>
        <v xml:space="preserve"> </v>
      </c>
      <c r="QH78" s="65"/>
      <c r="QI78" s="82" t="str">
        <f t="shared" si="716"/>
        <v xml:space="preserve"> </v>
      </c>
      <c r="QJ78" s="61" t="str">
        <f>IF(QL78=0," ",VLOOKUP(QL78,PROTOKOL!$A:$F,6))</f>
        <v xml:space="preserve"> </v>
      </c>
      <c r="QK78" s="66"/>
      <c r="QL78" s="66"/>
      <c r="QM78" s="62"/>
      <c r="QN78" s="63" t="str">
        <f>IF(QL78=0," ",(VLOOKUP(QL78,PROTOKOL!$A$1:$E$28,2))*QM78)</f>
        <v xml:space="preserve"> </v>
      </c>
      <c r="QO78" s="64" t="str">
        <f t="shared" si="631"/>
        <v xml:space="preserve"> </v>
      </c>
      <c r="QP78" s="65" t="str">
        <f>IF(QL78=0," ",VLOOKUP(QL78,PROTOKOL!$A:$E,5,))</f>
        <v xml:space="preserve"> </v>
      </c>
      <c r="QQ78" s="82" t="str">
        <f t="shared" si="717"/>
        <v xml:space="preserve"> </v>
      </c>
      <c r="QR78" s="65">
        <f t="shared" si="718"/>
        <v>0</v>
      </c>
      <c r="QS78" s="82" t="str">
        <f t="shared" si="719"/>
        <v xml:space="preserve"> </v>
      </c>
      <c r="QT78" s="185" t="str">
        <f t="shared" ref="QT78" si="762">IF(QD77+QD78+QD79=7.5,"ü","û")</f>
        <v>û</v>
      </c>
      <c r="QU78" s="207">
        <v>19</v>
      </c>
      <c r="QV78" s="226"/>
      <c r="QW78" s="61" t="str">
        <f>IF(QY78=0," ",VLOOKUP(QY78,PROTOKOL!$A:$F,6))</f>
        <v xml:space="preserve"> </v>
      </c>
      <c r="QX78" s="62"/>
      <c r="QY78" s="62"/>
      <c r="QZ78" s="62"/>
      <c r="RA78" s="63" t="str">
        <f>IF(QY78=0," ",(VLOOKUP(QY78,PROTOKOL!$A$1:$E$28,2))*QZ78)</f>
        <v xml:space="preserve"> </v>
      </c>
      <c r="RB78" s="64" t="str">
        <f t="shared" si="633"/>
        <v xml:space="preserve"> </v>
      </c>
      <c r="RC78" s="65" t="str">
        <f>IF(QY78=0," ",VLOOKUP(QY78,PROTOKOL!$A:$E,5,))</f>
        <v xml:space="preserve"> </v>
      </c>
      <c r="RD78" s="65"/>
      <c r="RE78" s="82" t="str">
        <f t="shared" si="720"/>
        <v xml:space="preserve"> </v>
      </c>
      <c r="RF78" s="61" t="str">
        <f>IF(RH78=0," ",VLOOKUP(RH78,PROTOKOL!$A:$F,6))</f>
        <v xml:space="preserve"> </v>
      </c>
      <c r="RG78" s="66"/>
      <c r="RH78" s="66"/>
      <c r="RI78" s="62"/>
      <c r="RJ78" s="63" t="str">
        <f>IF(RH78=0," ",(VLOOKUP(RH78,PROTOKOL!$A$1:$E$28,2))*RI78)</f>
        <v xml:space="preserve"> </v>
      </c>
      <c r="RK78" s="64" t="str">
        <f t="shared" si="634"/>
        <v xml:space="preserve"> </v>
      </c>
      <c r="RL78" s="65" t="str">
        <f>IF(RH78=0," ",VLOOKUP(RH78,PROTOKOL!$A:$E,5,))</f>
        <v xml:space="preserve"> </v>
      </c>
      <c r="RM78" s="82" t="str">
        <f t="shared" si="721"/>
        <v xml:space="preserve"> </v>
      </c>
      <c r="RN78" s="65">
        <f t="shared" si="722"/>
        <v>0</v>
      </c>
      <c r="RO78" s="82" t="str">
        <f t="shared" si="723"/>
        <v xml:space="preserve"> </v>
      </c>
      <c r="RP78" s="185" t="str">
        <f t="shared" ref="RP78" si="763">IF(QZ77+QZ78+QZ79=7.5,"ü","û")</f>
        <v>û</v>
      </c>
    </row>
    <row r="79" spans="1:484" ht="14.4" thickBot="1">
      <c r="A79" s="209">
        <v>19</v>
      </c>
      <c r="B79" s="226"/>
      <c r="C79" s="61" t="str">
        <f>IF(E79=0," ",VLOOKUP(E79,PROTOKOL!$A:$F,6))</f>
        <v xml:space="preserve"> </v>
      </c>
      <c r="D79" s="62"/>
      <c r="E79" s="62"/>
      <c r="F79" s="62"/>
      <c r="G79" s="63" t="str">
        <f>IF(E79=0," ",(VLOOKUP(E79,PROTOKOL!$A$1:$E$28,2))*F79)</f>
        <v xml:space="preserve"> </v>
      </c>
      <c r="H79" s="64" t="str">
        <f t="shared" si="572"/>
        <v xml:space="preserve"> </v>
      </c>
      <c r="I79" s="65" t="str">
        <f>IF(E79=0," ",VLOOKUP(E79,PROTOKOL!$A:$E,5,))</f>
        <v xml:space="preserve"> </v>
      </c>
      <c r="J79" s="65"/>
      <c r="K79" s="82" t="str">
        <f t="shared" si="636"/>
        <v xml:space="preserve"> </v>
      </c>
      <c r="L79" s="61" t="str">
        <f>IF(N79=0," ",VLOOKUP(N79,PROTOKOL!$A:$F,6))</f>
        <v xml:space="preserve"> </v>
      </c>
      <c r="M79" s="66"/>
      <c r="N79" s="66"/>
      <c r="O79" s="62"/>
      <c r="P79" s="63" t="str">
        <f>IF(N79=0," ",(VLOOKUP(N79,PROTOKOL!$A$1:$E$28,2))*O79)</f>
        <v xml:space="preserve"> </v>
      </c>
      <c r="Q79" s="64" t="str">
        <f t="shared" si="573"/>
        <v xml:space="preserve"> </v>
      </c>
      <c r="R79" s="65" t="str">
        <f>IF(N79=0," ",VLOOKUP(N79,PROTOKOL!$A:$E,5,))</f>
        <v xml:space="preserve"> </v>
      </c>
      <c r="S79" s="82" t="str">
        <f t="shared" si="637"/>
        <v xml:space="preserve"> </v>
      </c>
      <c r="T79" s="65">
        <f t="shared" si="638"/>
        <v>0</v>
      </c>
      <c r="U79" s="82" t="str">
        <f t="shared" si="639"/>
        <v xml:space="preserve"> </v>
      </c>
      <c r="V79" s="117"/>
      <c r="W79" s="207">
        <v>19</v>
      </c>
      <c r="X79" s="226"/>
      <c r="Y79" s="61" t="str">
        <f>IF(AA79=0," ",VLOOKUP(AA79,PROTOKOL!$A:$F,6))</f>
        <v xml:space="preserve"> </v>
      </c>
      <c r="Z79" s="62"/>
      <c r="AA79" s="62"/>
      <c r="AB79" s="62"/>
      <c r="AC79" s="63" t="str">
        <f>IF(AA79=0," ",(VLOOKUP(AA79,PROTOKOL!$A$1:$E$28,2))*AB79)</f>
        <v xml:space="preserve"> </v>
      </c>
      <c r="AD79" s="64" t="str">
        <f t="shared" si="574"/>
        <v xml:space="preserve"> </v>
      </c>
      <c r="AE79" s="65" t="str">
        <f>IF(AA79=0," ",VLOOKUP(AA79,PROTOKOL!$A:$E,5,))</f>
        <v xml:space="preserve"> </v>
      </c>
      <c r="AF79" s="65"/>
      <c r="AG79" s="82" t="str">
        <f t="shared" si="640"/>
        <v xml:space="preserve"> </v>
      </c>
      <c r="AH79" s="61" t="str">
        <f>IF(AJ79=0," ",VLOOKUP(AJ79,PROTOKOL!$A:$F,6))</f>
        <v xml:space="preserve"> </v>
      </c>
      <c r="AI79" s="66"/>
      <c r="AJ79" s="66"/>
      <c r="AK79" s="62"/>
      <c r="AL79" s="63" t="str">
        <f>IF(AJ79=0," ",(VLOOKUP(AJ79,PROTOKOL!$A$1:$E$28,2))*AK79)</f>
        <v xml:space="preserve"> </v>
      </c>
      <c r="AM79" s="64" t="str">
        <f t="shared" si="575"/>
        <v xml:space="preserve"> </v>
      </c>
      <c r="AN79" s="65" t="str">
        <f>IF(AJ79=0," ",VLOOKUP(AJ79,PROTOKOL!$A:$E,5,))</f>
        <v xml:space="preserve"> </v>
      </c>
      <c r="AO79" s="82" t="str">
        <f t="shared" si="641"/>
        <v xml:space="preserve"> </v>
      </c>
      <c r="AP79" s="65">
        <f t="shared" si="642"/>
        <v>0</v>
      </c>
      <c r="AQ79" s="82" t="str">
        <f t="shared" si="643"/>
        <v xml:space="preserve"> </v>
      </c>
      <c r="AR79" s="117"/>
      <c r="AS79" s="207">
        <v>19</v>
      </c>
      <c r="AT79" s="226"/>
      <c r="AU79" s="61" t="str">
        <f>IF(AW79=0," ",VLOOKUP(AW79,PROTOKOL!$A:$F,6))</f>
        <v xml:space="preserve"> </v>
      </c>
      <c r="AV79" s="62"/>
      <c r="AW79" s="62"/>
      <c r="AX79" s="62"/>
      <c r="AY79" s="63" t="str">
        <f>IF(AW79=0," ",(VLOOKUP(AW79,PROTOKOL!$A$1:$E$28,2))*AX79)</f>
        <v xml:space="preserve"> </v>
      </c>
      <c r="AZ79" s="64" t="str">
        <f t="shared" si="576"/>
        <v xml:space="preserve"> </v>
      </c>
      <c r="BA79" s="65" t="str">
        <f>IF(AW79=0," ",VLOOKUP(AW79,PROTOKOL!$A:$E,5,))</f>
        <v xml:space="preserve"> </v>
      </c>
      <c r="BB79" s="65"/>
      <c r="BC79" s="82" t="str">
        <f t="shared" si="644"/>
        <v xml:space="preserve"> </v>
      </c>
      <c r="BD79" s="61" t="str">
        <f>IF(BF79=0," ",VLOOKUP(BF79,PROTOKOL!$A:$F,6))</f>
        <v xml:space="preserve"> </v>
      </c>
      <c r="BE79" s="66"/>
      <c r="BF79" s="66"/>
      <c r="BG79" s="62"/>
      <c r="BH79" s="63" t="str">
        <f>IF(BF79=0," ",(VLOOKUP(BF79,PROTOKOL!$A$1:$E$28,2))*BG79)</f>
        <v xml:space="preserve"> </v>
      </c>
      <c r="BI79" s="64" t="str">
        <f t="shared" si="577"/>
        <v xml:space="preserve"> </v>
      </c>
      <c r="BJ79" s="65" t="str">
        <f>IF(BF79=0," ",VLOOKUP(BF79,PROTOKOL!$A:$E,5,))</f>
        <v xml:space="preserve"> </v>
      </c>
      <c r="BK79" s="82" t="str">
        <f t="shared" si="645"/>
        <v xml:space="preserve"> </v>
      </c>
      <c r="BL79" s="65">
        <f t="shared" si="646"/>
        <v>0</v>
      </c>
      <c r="BM79" s="82" t="str">
        <f t="shared" si="647"/>
        <v xml:space="preserve"> </v>
      </c>
      <c r="BN79" s="117"/>
      <c r="BO79" s="207">
        <v>19</v>
      </c>
      <c r="BP79" s="226"/>
      <c r="BQ79" s="61" t="str">
        <f>IF(BS79=0," ",VLOOKUP(BS79,PROTOKOL!$A:$F,6))</f>
        <v xml:space="preserve"> </v>
      </c>
      <c r="BR79" s="62"/>
      <c r="BS79" s="62"/>
      <c r="BT79" s="62"/>
      <c r="BU79" s="63" t="str">
        <f>IF(BS79=0," ",(VLOOKUP(BS79,PROTOKOL!$A$1:$E$28,2))*BT79)</f>
        <v xml:space="preserve"> </v>
      </c>
      <c r="BV79" s="64" t="str">
        <f t="shared" si="579"/>
        <v xml:space="preserve"> </v>
      </c>
      <c r="BW79" s="65" t="str">
        <f>IF(BS79=0," ",VLOOKUP(BS79,PROTOKOL!$A:$E,5,))</f>
        <v xml:space="preserve"> </v>
      </c>
      <c r="BX79" s="65"/>
      <c r="BY79" s="82" t="str">
        <f t="shared" si="648"/>
        <v xml:space="preserve"> </v>
      </c>
      <c r="BZ79" s="61" t="str">
        <f>IF(CB79=0," ",VLOOKUP(CB79,PROTOKOL!$A:$F,6))</f>
        <v xml:space="preserve"> </v>
      </c>
      <c r="CA79" s="66"/>
      <c r="CB79" s="66"/>
      <c r="CC79" s="62"/>
      <c r="CD79" s="63" t="str">
        <f>IF(CB79=0," ",(VLOOKUP(CB79,PROTOKOL!$A$1:$E$28,2))*CC79)</f>
        <v xml:space="preserve"> </v>
      </c>
      <c r="CE79" s="64" t="str">
        <f t="shared" si="580"/>
        <v xml:space="preserve"> </v>
      </c>
      <c r="CF79" s="65" t="str">
        <f>IF(CB79=0," ",VLOOKUP(CB79,PROTOKOL!$A:$E,5,))</f>
        <v xml:space="preserve"> </v>
      </c>
      <c r="CG79" s="82" t="str">
        <f t="shared" si="649"/>
        <v xml:space="preserve"> </v>
      </c>
      <c r="CH79" s="65">
        <f t="shared" si="650"/>
        <v>0</v>
      </c>
      <c r="CI79" s="82" t="str">
        <f t="shared" si="651"/>
        <v xml:space="preserve"> </v>
      </c>
      <c r="CJ79" s="117"/>
      <c r="CK79" s="207">
        <v>19</v>
      </c>
      <c r="CL79" s="226"/>
      <c r="CM79" s="61" t="str">
        <f>IF(CO79=0," ",VLOOKUP(CO79,PROTOKOL!$A:$F,6))</f>
        <v xml:space="preserve"> </v>
      </c>
      <c r="CN79" s="62"/>
      <c r="CO79" s="62"/>
      <c r="CP79" s="62"/>
      <c r="CQ79" s="63" t="str">
        <f>IF(CO79=0," ",(VLOOKUP(CO79,PROTOKOL!$A$1:$E$28,2))*CP79)</f>
        <v xml:space="preserve"> </v>
      </c>
      <c r="CR79" s="64" t="str">
        <f t="shared" si="582"/>
        <v xml:space="preserve"> </v>
      </c>
      <c r="CS79" s="65" t="str">
        <f>IF(CO79=0," ",VLOOKUP(CO79,PROTOKOL!$A:$E,5,))</f>
        <v xml:space="preserve"> </v>
      </c>
      <c r="CT79" s="65"/>
      <c r="CU79" s="82" t="str">
        <f t="shared" si="652"/>
        <v xml:space="preserve"> </v>
      </c>
      <c r="CV79" s="61" t="str">
        <f>IF(CX79=0," ",VLOOKUP(CX79,PROTOKOL!$A:$F,6))</f>
        <v xml:space="preserve"> </v>
      </c>
      <c r="CW79" s="66"/>
      <c r="CX79" s="66"/>
      <c r="CY79" s="62"/>
      <c r="CZ79" s="63" t="str">
        <f>IF(CX79=0," ",(VLOOKUP(CX79,PROTOKOL!$A$1:$E$28,2))*CY79)</f>
        <v xml:space="preserve"> </v>
      </c>
      <c r="DA79" s="64" t="str">
        <f t="shared" si="583"/>
        <v xml:space="preserve"> </v>
      </c>
      <c r="DB79" s="65" t="str">
        <f>IF(CX79=0," ",VLOOKUP(CX79,PROTOKOL!$A:$E,5,))</f>
        <v xml:space="preserve"> </v>
      </c>
      <c r="DC79" s="82" t="str">
        <f t="shared" si="653"/>
        <v xml:space="preserve"> </v>
      </c>
      <c r="DD79" s="65">
        <f t="shared" si="654"/>
        <v>0</v>
      </c>
      <c r="DE79" s="82" t="str">
        <f t="shared" si="655"/>
        <v xml:space="preserve"> </v>
      </c>
      <c r="DF79" s="117"/>
      <c r="DG79" s="207">
        <v>19</v>
      </c>
      <c r="DH79" s="226"/>
      <c r="DI79" s="61" t="str">
        <f>IF(DK79=0," ",VLOOKUP(DK79,PROTOKOL!$A:$F,6))</f>
        <v xml:space="preserve"> </v>
      </c>
      <c r="DJ79" s="62"/>
      <c r="DK79" s="62"/>
      <c r="DL79" s="62"/>
      <c r="DM79" s="63" t="str">
        <f>IF(DK79=0," ",(VLOOKUP(DK79,PROTOKOL!$A$1:$E$28,2))*DL79)</f>
        <v xml:space="preserve"> </v>
      </c>
      <c r="DN79" s="64" t="str">
        <f t="shared" si="585"/>
        <v xml:space="preserve"> </v>
      </c>
      <c r="DO79" s="65" t="str">
        <f>IF(DK79=0," ",VLOOKUP(DK79,PROTOKOL!$A:$E,5,))</f>
        <v xml:space="preserve"> </v>
      </c>
      <c r="DP79" s="65"/>
      <c r="DQ79" s="82" t="str">
        <f t="shared" si="656"/>
        <v xml:space="preserve"> </v>
      </c>
      <c r="DR79" s="61" t="str">
        <f>IF(DT79=0," ",VLOOKUP(DT79,PROTOKOL!$A:$F,6))</f>
        <v xml:space="preserve"> </v>
      </c>
      <c r="DS79" s="66"/>
      <c r="DT79" s="66"/>
      <c r="DU79" s="62"/>
      <c r="DV79" s="63" t="str">
        <f>IF(DT79=0," ",(VLOOKUP(DT79,PROTOKOL!$A$1:$E$28,2))*DU79)</f>
        <v xml:space="preserve"> </v>
      </c>
      <c r="DW79" s="64" t="str">
        <f t="shared" si="586"/>
        <v xml:space="preserve"> </v>
      </c>
      <c r="DX79" s="65" t="str">
        <f>IF(DT79=0," ",VLOOKUP(DT79,PROTOKOL!$A:$E,5,))</f>
        <v xml:space="preserve"> </v>
      </c>
      <c r="DY79" s="82" t="str">
        <f t="shared" si="657"/>
        <v xml:space="preserve"> </v>
      </c>
      <c r="DZ79" s="65">
        <f t="shared" si="658"/>
        <v>0</v>
      </c>
      <c r="EA79" s="82" t="str">
        <f t="shared" si="659"/>
        <v xml:space="preserve"> </v>
      </c>
      <c r="EB79" s="117"/>
      <c r="EC79" s="207">
        <v>19</v>
      </c>
      <c r="ED79" s="226"/>
      <c r="EE79" s="61" t="str">
        <f>IF(EG79=0," ",VLOOKUP(EG79,PROTOKOL!$A:$F,6))</f>
        <v xml:space="preserve"> </v>
      </c>
      <c r="EF79" s="62"/>
      <c r="EG79" s="62"/>
      <c r="EH79" s="62"/>
      <c r="EI79" s="63" t="str">
        <f>IF(EG79=0," ",(VLOOKUP(EG79,PROTOKOL!$A$1:$E$28,2))*EH79)</f>
        <v xml:space="preserve"> </v>
      </c>
      <c r="EJ79" s="64" t="str">
        <f t="shared" si="588"/>
        <v xml:space="preserve"> </v>
      </c>
      <c r="EK79" s="65" t="str">
        <f>IF(EG79=0," ",VLOOKUP(EG79,PROTOKOL!$A:$E,5,))</f>
        <v xml:space="preserve"> </v>
      </c>
      <c r="EL79" s="65"/>
      <c r="EM79" s="82" t="str">
        <f t="shared" si="660"/>
        <v xml:space="preserve"> </v>
      </c>
      <c r="EN79" s="61" t="str">
        <f>IF(EP79=0," ",VLOOKUP(EP79,PROTOKOL!$A:$F,6))</f>
        <v xml:space="preserve"> </v>
      </c>
      <c r="EO79" s="66"/>
      <c r="EP79" s="66"/>
      <c r="EQ79" s="62"/>
      <c r="ER79" s="63" t="str">
        <f>IF(EP79=0," ",(VLOOKUP(EP79,PROTOKOL!$A$1:$E$28,2))*EQ79)</f>
        <v xml:space="preserve"> </v>
      </c>
      <c r="ES79" s="64" t="str">
        <f t="shared" si="589"/>
        <v xml:space="preserve"> </v>
      </c>
      <c r="ET79" s="65" t="str">
        <f>IF(EP79=0," ",VLOOKUP(EP79,PROTOKOL!$A:$E,5,))</f>
        <v xml:space="preserve"> </v>
      </c>
      <c r="EU79" s="82" t="str">
        <f t="shared" si="661"/>
        <v xml:space="preserve"> </v>
      </c>
      <c r="EV79" s="65">
        <f t="shared" si="662"/>
        <v>0</v>
      </c>
      <c r="EW79" s="82" t="str">
        <f t="shared" si="663"/>
        <v xml:space="preserve"> </v>
      </c>
      <c r="EX79" s="117"/>
      <c r="EY79" s="207">
        <v>19</v>
      </c>
      <c r="EZ79" s="226"/>
      <c r="FA79" s="61" t="str">
        <f>IF(FC79=0," ",VLOOKUP(FC79,PROTOKOL!$A:$F,6))</f>
        <v xml:space="preserve"> </v>
      </c>
      <c r="FB79" s="62"/>
      <c r="FC79" s="62"/>
      <c r="FD79" s="62"/>
      <c r="FE79" s="63" t="str">
        <f>IF(FC79=0," ",(VLOOKUP(FC79,PROTOKOL!$A$1:$E$28,2))*FD79)</f>
        <v xml:space="preserve"> </v>
      </c>
      <c r="FF79" s="64" t="str">
        <f t="shared" si="591"/>
        <v xml:space="preserve"> </v>
      </c>
      <c r="FG79" s="65" t="str">
        <f>IF(FC79=0," ",VLOOKUP(FC79,PROTOKOL!$A:$E,5,))</f>
        <v xml:space="preserve"> </v>
      </c>
      <c r="FH79" s="65"/>
      <c r="FI79" s="82" t="str">
        <f t="shared" si="664"/>
        <v xml:space="preserve"> </v>
      </c>
      <c r="FJ79" s="61" t="str">
        <f>IF(FL79=0," ",VLOOKUP(FL79,PROTOKOL!$A:$F,6))</f>
        <v xml:space="preserve"> </v>
      </c>
      <c r="FK79" s="66"/>
      <c r="FL79" s="66"/>
      <c r="FM79" s="62"/>
      <c r="FN79" s="63" t="str">
        <f>IF(FL79=0," ",(VLOOKUP(FL79,PROTOKOL!$A$1:$E$28,2))*FM79)</f>
        <v xml:space="preserve"> </v>
      </c>
      <c r="FO79" s="64" t="str">
        <f t="shared" si="592"/>
        <v xml:space="preserve"> </v>
      </c>
      <c r="FP79" s="65" t="str">
        <f>IF(FL79=0," ",VLOOKUP(FL79,PROTOKOL!$A:$E,5,))</f>
        <v xml:space="preserve"> </v>
      </c>
      <c r="FQ79" s="82" t="str">
        <f t="shared" si="665"/>
        <v xml:space="preserve"> </v>
      </c>
      <c r="FR79" s="65">
        <f t="shared" si="666"/>
        <v>0</v>
      </c>
      <c r="FS79" s="82" t="str">
        <f t="shared" si="667"/>
        <v xml:space="preserve"> </v>
      </c>
      <c r="FT79" s="117"/>
      <c r="FU79" s="207">
        <v>19</v>
      </c>
      <c r="FV79" s="226"/>
      <c r="FW79" s="61" t="str">
        <f>IF(FY79=0," ",VLOOKUP(FY79,PROTOKOL!$A:$F,6))</f>
        <v xml:space="preserve"> </v>
      </c>
      <c r="FX79" s="62"/>
      <c r="FY79" s="62"/>
      <c r="FZ79" s="62"/>
      <c r="GA79" s="63" t="str">
        <f>IF(FY79=0," ",(VLOOKUP(FY79,PROTOKOL!$A$1:$E$28,2))*FZ79)</f>
        <v xml:space="preserve"> </v>
      </c>
      <c r="GB79" s="64" t="str">
        <f t="shared" si="594"/>
        <v xml:space="preserve"> </v>
      </c>
      <c r="GC79" s="65" t="str">
        <f>IF(FY79=0," ",VLOOKUP(FY79,PROTOKOL!$A:$E,5,))</f>
        <v xml:space="preserve"> </v>
      </c>
      <c r="GD79" s="65"/>
      <c r="GE79" s="82" t="str">
        <f t="shared" si="668"/>
        <v xml:space="preserve"> </v>
      </c>
      <c r="GF79" s="61" t="str">
        <f>IF(GH79=0," ",VLOOKUP(GH79,PROTOKOL!$A:$F,6))</f>
        <v xml:space="preserve"> </v>
      </c>
      <c r="GG79" s="66"/>
      <c r="GH79" s="66"/>
      <c r="GI79" s="62"/>
      <c r="GJ79" s="63" t="str">
        <f>IF(GH79=0," ",(VLOOKUP(GH79,PROTOKOL!$A$1:$E$28,2))*GI79)</f>
        <v xml:space="preserve"> </v>
      </c>
      <c r="GK79" s="64" t="str">
        <f t="shared" si="595"/>
        <v xml:space="preserve"> </v>
      </c>
      <c r="GL79" s="65" t="str">
        <f>IF(GH79=0," ",VLOOKUP(GH79,PROTOKOL!$A:$E,5,))</f>
        <v xml:space="preserve"> </v>
      </c>
      <c r="GM79" s="82" t="str">
        <f t="shared" si="669"/>
        <v xml:space="preserve"> </v>
      </c>
      <c r="GN79" s="65">
        <f t="shared" si="670"/>
        <v>0</v>
      </c>
      <c r="GO79" s="82" t="str">
        <f t="shared" si="671"/>
        <v xml:space="preserve"> </v>
      </c>
      <c r="GP79" s="117"/>
      <c r="GQ79" s="207">
        <v>19</v>
      </c>
      <c r="GR79" s="226"/>
      <c r="GS79" s="61" t="str">
        <f>IF(GU79=0," ",VLOOKUP(GU79,PROTOKOL!$A:$F,6))</f>
        <v xml:space="preserve"> </v>
      </c>
      <c r="GT79" s="62"/>
      <c r="GU79" s="62"/>
      <c r="GV79" s="62"/>
      <c r="GW79" s="63" t="str">
        <f>IF(GU79=0," ",(VLOOKUP(GU79,PROTOKOL!$A$1:$E$28,2))*GV79)</f>
        <v xml:space="preserve"> </v>
      </c>
      <c r="GX79" s="64" t="str">
        <f t="shared" si="597"/>
        <v xml:space="preserve"> </v>
      </c>
      <c r="GY79" s="65" t="str">
        <f>IF(GU79=0," ",VLOOKUP(GU79,PROTOKOL!$A:$E,5,))</f>
        <v xml:space="preserve"> </v>
      </c>
      <c r="GZ79" s="65"/>
      <c r="HA79" s="82" t="str">
        <f t="shared" si="672"/>
        <v xml:space="preserve"> </v>
      </c>
      <c r="HB79" s="61" t="str">
        <f>IF(HD79=0," ",VLOOKUP(HD79,PROTOKOL!$A:$F,6))</f>
        <v xml:space="preserve"> </v>
      </c>
      <c r="HC79" s="66"/>
      <c r="HD79" s="66"/>
      <c r="HE79" s="62"/>
      <c r="HF79" s="63" t="str">
        <f>IF(HD79=0," ",(VLOOKUP(HD79,PROTOKOL!$A$1:$E$28,2))*HE79)</f>
        <v xml:space="preserve"> </v>
      </c>
      <c r="HG79" s="64" t="str">
        <f t="shared" si="598"/>
        <v xml:space="preserve"> </v>
      </c>
      <c r="HH79" s="65" t="str">
        <f>IF(HD79=0," ",VLOOKUP(HD79,PROTOKOL!$A:$E,5,))</f>
        <v xml:space="preserve"> </v>
      </c>
      <c r="HI79" s="82" t="str">
        <f t="shared" si="673"/>
        <v xml:space="preserve"> </v>
      </c>
      <c r="HJ79" s="65">
        <f t="shared" si="674"/>
        <v>0</v>
      </c>
      <c r="HK79" s="82" t="str">
        <f t="shared" si="675"/>
        <v xml:space="preserve"> </v>
      </c>
      <c r="HL79" s="117"/>
      <c r="HM79" s="207">
        <v>19</v>
      </c>
      <c r="HN79" s="226"/>
      <c r="HO79" s="61" t="str">
        <f>IF(HQ79=0," ",VLOOKUP(HQ79,PROTOKOL!$A:$F,6))</f>
        <v xml:space="preserve"> </v>
      </c>
      <c r="HP79" s="62"/>
      <c r="HQ79" s="62"/>
      <c r="HR79" s="62"/>
      <c r="HS79" s="63" t="str">
        <f>IF(HQ79=0," ",(VLOOKUP(HQ79,PROTOKOL!$A$1:$E$28,2))*HR79)</f>
        <v xml:space="preserve"> </v>
      </c>
      <c r="HT79" s="64" t="str">
        <f t="shared" si="600"/>
        <v xml:space="preserve"> </v>
      </c>
      <c r="HU79" s="65" t="str">
        <f>IF(HQ79=0," ",VLOOKUP(HQ79,PROTOKOL!$A:$E,5,))</f>
        <v xml:space="preserve"> </v>
      </c>
      <c r="HV79" s="65"/>
      <c r="HW79" s="82" t="str">
        <f t="shared" si="676"/>
        <v xml:space="preserve"> </v>
      </c>
      <c r="HX79" s="61" t="str">
        <f>IF(HZ79=0," ",VLOOKUP(HZ79,PROTOKOL!$A:$F,6))</f>
        <v xml:space="preserve"> </v>
      </c>
      <c r="HY79" s="66"/>
      <c r="HZ79" s="66"/>
      <c r="IA79" s="62"/>
      <c r="IB79" s="63" t="str">
        <f>IF(HZ79=0," ",(VLOOKUP(HZ79,PROTOKOL!$A$1:$E$28,2))*IA79)</f>
        <v xml:space="preserve"> </v>
      </c>
      <c r="IC79" s="64" t="str">
        <f t="shared" si="601"/>
        <v xml:space="preserve"> </v>
      </c>
      <c r="ID79" s="65" t="str">
        <f>IF(HZ79=0," ",VLOOKUP(HZ79,PROTOKOL!$A:$E,5,))</f>
        <v xml:space="preserve"> </v>
      </c>
      <c r="IE79" s="82" t="str">
        <f t="shared" si="677"/>
        <v xml:space="preserve"> </v>
      </c>
      <c r="IF79" s="65">
        <f t="shared" si="678"/>
        <v>0</v>
      </c>
      <c r="IG79" s="82" t="str">
        <f t="shared" si="679"/>
        <v xml:space="preserve"> </v>
      </c>
      <c r="IH79" s="117"/>
      <c r="II79" s="207">
        <v>19</v>
      </c>
      <c r="IJ79" s="226"/>
      <c r="IK79" s="61" t="str">
        <f>IF(IM79=0," ",VLOOKUP(IM79,PROTOKOL!$A:$F,6))</f>
        <v xml:space="preserve"> </v>
      </c>
      <c r="IL79" s="62"/>
      <c r="IM79" s="62"/>
      <c r="IN79" s="62"/>
      <c r="IO79" s="63" t="str">
        <f>IF(IM79=0," ",(VLOOKUP(IM79,PROTOKOL!$A$1:$E$28,2))*IN79)</f>
        <v xml:space="preserve"> </v>
      </c>
      <c r="IP79" s="64" t="str">
        <f t="shared" si="603"/>
        <v xml:space="preserve"> </v>
      </c>
      <c r="IQ79" s="65" t="str">
        <f>IF(IM79=0," ",VLOOKUP(IM79,PROTOKOL!$A:$E,5,))</f>
        <v xml:space="preserve"> </v>
      </c>
      <c r="IR79" s="65"/>
      <c r="IS79" s="82" t="str">
        <f t="shared" si="680"/>
        <v xml:space="preserve"> </v>
      </c>
      <c r="IT79" s="61" t="str">
        <f>IF(IV79=0," ",VLOOKUP(IV79,PROTOKOL!$A:$F,6))</f>
        <v xml:space="preserve"> </v>
      </c>
      <c r="IU79" s="66"/>
      <c r="IV79" s="66"/>
      <c r="IW79" s="62"/>
      <c r="IX79" s="63" t="str">
        <f>IF(IV79=0," ",(VLOOKUP(IV79,PROTOKOL!$A$1:$E$28,2))*IW79)</f>
        <v xml:space="preserve"> </v>
      </c>
      <c r="IY79" s="64" t="str">
        <f t="shared" si="604"/>
        <v xml:space="preserve"> </v>
      </c>
      <c r="IZ79" s="65" t="str">
        <f>IF(IV79=0," ",VLOOKUP(IV79,PROTOKOL!$A:$E,5,))</f>
        <v xml:space="preserve"> </v>
      </c>
      <c r="JA79" s="82" t="str">
        <f t="shared" si="681"/>
        <v xml:space="preserve"> </v>
      </c>
      <c r="JB79" s="65">
        <f t="shared" si="682"/>
        <v>0</v>
      </c>
      <c r="JC79" s="82" t="str">
        <f t="shared" si="683"/>
        <v xml:space="preserve"> </v>
      </c>
      <c r="JD79" s="117"/>
      <c r="JE79" s="207">
        <v>19</v>
      </c>
      <c r="JF79" s="226"/>
      <c r="JG79" s="61" t="str">
        <f>IF(JI79=0," ",VLOOKUP(JI79,PROTOKOL!$A:$F,6))</f>
        <v xml:space="preserve"> </v>
      </c>
      <c r="JH79" s="62"/>
      <c r="JI79" s="62"/>
      <c r="JJ79" s="62"/>
      <c r="JK79" s="63" t="str">
        <f>IF(JI79=0," ",(VLOOKUP(JI79,PROTOKOL!$A$1:$E$28,2))*JJ79)</f>
        <v xml:space="preserve"> </v>
      </c>
      <c r="JL79" s="64" t="str">
        <f t="shared" si="606"/>
        <v xml:space="preserve"> </v>
      </c>
      <c r="JM79" s="65" t="str">
        <f>IF(JI79=0," ",VLOOKUP(JI79,PROTOKOL!$A:$E,5,))</f>
        <v xml:space="preserve"> </v>
      </c>
      <c r="JN79" s="65"/>
      <c r="JO79" s="82" t="str">
        <f t="shared" si="684"/>
        <v xml:space="preserve"> </v>
      </c>
      <c r="JP79" s="61" t="str">
        <f>IF(JR79=0," ",VLOOKUP(JR79,PROTOKOL!$A:$F,6))</f>
        <v xml:space="preserve"> </v>
      </c>
      <c r="JQ79" s="66"/>
      <c r="JR79" s="66"/>
      <c r="JS79" s="62"/>
      <c r="JT79" s="63" t="str">
        <f>IF(JR79=0," ",(VLOOKUP(JR79,PROTOKOL!$A$1:$E$28,2))*JS79)</f>
        <v xml:space="preserve"> </v>
      </c>
      <c r="JU79" s="64" t="str">
        <f t="shared" si="607"/>
        <v xml:space="preserve"> </v>
      </c>
      <c r="JV79" s="65" t="str">
        <f>IF(JR79=0," ",VLOOKUP(JR79,PROTOKOL!$A:$E,5,))</f>
        <v xml:space="preserve"> </v>
      </c>
      <c r="JW79" s="82" t="str">
        <f t="shared" si="685"/>
        <v xml:space="preserve"> </v>
      </c>
      <c r="JX79" s="65">
        <f t="shared" si="686"/>
        <v>0</v>
      </c>
      <c r="JY79" s="82" t="str">
        <f t="shared" si="687"/>
        <v xml:space="preserve"> </v>
      </c>
      <c r="JZ79" s="117"/>
      <c r="KA79" s="207">
        <v>19</v>
      </c>
      <c r="KB79" s="226"/>
      <c r="KC79" s="61" t="str">
        <f>IF(KE79=0," ",VLOOKUP(KE79,PROTOKOL!$A:$F,6))</f>
        <v xml:space="preserve"> </v>
      </c>
      <c r="KD79" s="62"/>
      <c r="KE79" s="62"/>
      <c r="KF79" s="62"/>
      <c r="KG79" s="63" t="str">
        <f>IF(KE79=0," ",(VLOOKUP(KE79,PROTOKOL!$A$1:$E$28,2))*KF79)</f>
        <v xml:space="preserve"> </v>
      </c>
      <c r="KH79" s="64" t="str">
        <f t="shared" si="609"/>
        <v xml:space="preserve"> </v>
      </c>
      <c r="KI79" s="65" t="str">
        <f>IF(KE79=0," ",VLOOKUP(KE79,PROTOKOL!$A:$E,5,))</f>
        <v xml:space="preserve"> </v>
      </c>
      <c r="KJ79" s="65"/>
      <c r="KK79" s="82" t="str">
        <f t="shared" si="688"/>
        <v xml:space="preserve"> </v>
      </c>
      <c r="KL79" s="61" t="str">
        <f>IF(KN79=0," ",VLOOKUP(KN79,PROTOKOL!$A:$F,6))</f>
        <v xml:space="preserve"> </v>
      </c>
      <c r="KM79" s="66"/>
      <c r="KN79" s="66"/>
      <c r="KO79" s="62"/>
      <c r="KP79" s="63" t="str">
        <f>IF(KN79=0," ",(VLOOKUP(KN79,PROTOKOL!$A$1:$E$28,2))*KO79)</f>
        <v xml:space="preserve"> </v>
      </c>
      <c r="KQ79" s="64" t="str">
        <f t="shared" si="610"/>
        <v xml:space="preserve"> </v>
      </c>
      <c r="KR79" s="65" t="str">
        <f>IF(KN79=0," ",VLOOKUP(KN79,PROTOKOL!$A:$E,5,))</f>
        <v xml:space="preserve"> </v>
      </c>
      <c r="KS79" s="82" t="str">
        <f t="shared" si="689"/>
        <v xml:space="preserve"> </v>
      </c>
      <c r="KT79" s="65">
        <f t="shared" si="690"/>
        <v>0</v>
      </c>
      <c r="KU79" s="82" t="str">
        <f t="shared" si="691"/>
        <v xml:space="preserve"> </v>
      </c>
      <c r="KV79" s="117"/>
      <c r="KW79" s="207">
        <v>19</v>
      </c>
      <c r="KX79" s="226"/>
      <c r="KY79" s="61" t="str">
        <f>IF(LA79=0," ",VLOOKUP(LA79,PROTOKOL!$A:$F,6))</f>
        <v xml:space="preserve"> </v>
      </c>
      <c r="KZ79" s="62"/>
      <c r="LA79" s="62"/>
      <c r="LB79" s="62"/>
      <c r="LC79" s="63" t="str">
        <f>IF(LA79=0," ",(VLOOKUP(LA79,PROTOKOL!$A$1:$E$28,2))*LB79)</f>
        <v xml:space="preserve"> </v>
      </c>
      <c r="LD79" s="64" t="str">
        <f t="shared" si="612"/>
        <v xml:space="preserve"> </v>
      </c>
      <c r="LE79" s="65" t="str">
        <f>IF(LA79=0," ",VLOOKUP(LA79,PROTOKOL!$A:$E,5,))</f>
        <v xml:space="preserve"> </v>
      </c>
      <c r="LF79" s="65"/>
      <c r="LG79" s="82" t="str">
        <f t="shared" si="692"/>
        <v xml:space="preserve"> </v>
      </c>
      <c r="LH79" s="61" t="str">
        <f>IF(LJ79=0," ",VLOOKUP(LJ79,PROTOKOL!$A:$F,6))</f>
        <v xml:space="preserve"> </v>
      </c>
      <c r="LI79" s="66"/>
      <c r="LJ79" s="66"/>
      <c r="LK79" s="62"/>
      <c r="LL79" s="63" t="str">
        <f>IF(LJ79=0," ",(VLOOKUP(LJ79,PROTOKOL!$A$1:$E$28,2))*LK79)</f>
        <v xml:space="preserve"> </v>
      </c>
      <c r="LM79" s="64" t="str">
        <f t="shared" si="613"/>
        <v xml:space="preserve"> </v>
      </c>
      <c r="LN79" s="65" t="str">
        <f>IF(LJ79=0," ",VLOOKUP(LJ79,PROTOKOL!$A:$E,5,))</f>
        <v xml:space="preserve"> </v>
      </c>
      <c r="LO79" s="82" t="str">
        <f t="shared" si="693"/>
        <v xml:space="preserve"> </v>
      </c>
      <c r="LP79" s="65">
        <f t="shared" si="694"/>
        <v>0</v>
      </c>
      <c r="LQ79" s="82" t="str">
        <f t="shared" si="695"/>
        <v xml:space="preserve"> </v>
      </c>
      <c r="LR79" s="117"/>
      <c r="LS79" s="207">
        <v>19</v>
      </c>
      <c r="LT79" s="226"/>
      <c r="LU79" s="61" t="str">
        <f>IF(LW79=0," ",VLOOKUP(LW79,PROTOKOL!$A:$F,6))</f>
        <v xml:space="preserve"> </v>
      </c>
      <c r="LV79" s="62"/>
      <c r="LW79" s="62"/>
      <c r="LX79" s="62"/>
      <c r="LY79" s="63" t="str">
        <f>IF(LW79=0," ",(VLOOKUP(LW79,PROTOKOL!$A$1:$E$28,2))*LX79)</f>
        <v xml:space="preserve"> </v>
      </c>
      <c r="LZ79" s="64" t="str">
        <f t="shared" si="615"/>
        <v xml:space="preserve"> </v>
      </c>
      <c r="MA79" s="65" t="str">
        <f>IF(LW79=0," ",VLOOKUP(LW79,PROTOKOL!$A:$E,5,))</f>
        <v xml:space="preserve"> </v>
      </c>
      <c r="MB79" s="65"/>
      <c r="MC79" s="82" t="str">
        <f t="shared" si="696"/>
        <v xml:space="preserve"> </v>
      </c>
      <c r="MD79" s="61" t="str">
        <f>IF(MF79=0," ",VLOOKUP(MF79,PROTOKOL!$A:$F,6))</f>
        <v xml:space="preserve"> </v>
      </c>
      <c r="ME79" s="66"/>
      <c r="MF79" s="66"/>
      <c r="MG79" s="62"/>
      <c r="MH79" s="63" t="str">
        <f>IF(MF79=0," ",(VLOOKUP(MF79,PROTOKOL!$A$1:$E$28,2))*MG79)</f>
        <v xml:space="preserve"> </v>
      </c>
      <c r="MI79" s="64" t="str">
        <f t="shared" si="616"/>
        <v xml:space="preserve"> </v>
      </c>
      <c r="MJ79" s="65" t="str">
        <f>IF(MF79=0," ",VLOOKUP(MF79,PROTOKOL!$A:$E,5,))</f>
        <v xml:space="preserve"> </v>
      </c>
      <c r="MK79" s="82" t="str">
        <f t="shared" si="697"/>
        <v xml:space="preserve"> </v>
      </c>
      <c r="ML79" s="65">
        <f t="shared" si="698"/>
        <v>0</v>
      </c>
      <c r="MM79" s="82" t="str">
        <f t="shared" si="699"/>
        <v xml:space="preserve"> </v>
      </c>
      <c r="MN79" s="117"/>
      <c r="MO79" s="207">
        <v>19</v>
      </c>
      <c r="MP79" s="226"/>
      <c r="MQ79" s="61" t="str">
        <f>IF(MS79=0," ",VLOOKUP(MS79,PROTOKOL!$A:$F,6))</f>
        <v xml:space="preserve"> </v>
      </c>
      <c r="MR79" s="62"/>
      <c r="MS79" s="62"/>
      <c r="MT79" s="62"/>
      <c r="MU79" s="63" t="str">
        <f>IF(MS79=0," ",(VLOOKUP(MS79,PROTOKOL!$A$1:$E$28,2))*MT79)</f>
        <v xml:space="preserve"> </v>
      </c>
      <c r="MV79" s="64" t="str">
        <f t="shared" si="618"/>
        <v xml:space="preserve"> </v>
      </c>
      <c r="MW79" s="65" t="str">
        <f>IF(MS79=0," ",VLOOKUP(MS79,PROTOKOL!$A:$E,5,))</f>
        <v xml:space="preserve"> </v>
      </c>
      <c r="MX79" s="65"/>
      <c r="MY79" s="82" t="str">
        <f t="shared" si="700"/>
        <v xml:space="preserve"> </v>
      </c>
      <c r="MZ79" s="61" t="str">
        <f>IF(NB79=0," ",VLOOKUP(NB79,PROTOKOL!$A:$F,6))</f>
        <v xml:space="preserve"> </v>
      </c>
      <c r="NA79" s="66"/>
      <c r="NB79" s="66"/>
      <c r="NC79" s="62"/>
      <c r="ND79" s="63" t="str">
        <f>IF(NB79=0," ",(VLOOKUP(NB79,PROTOKOL!$A$1:$E$28,2))*NC79)</f>
        <v xml:space="preserve"> </v>
      </c>
      <c r="NE79" s="64" t="str">
        <f t="shared" si="619"/>
        <v xml:space="preserve"> </v>
      </c>
      <c r="NF79" s="65" t="str">
        <f>IF(NB79=0," ",VLOOKUP(NB79,PROTOKOL!$A:$E,5,))</f>
        <v xml:space="preserve"> </v>
      </c>
      <c r="NG79" s="82" t="str">
        <f t="shared" si="701"/>
        <v xml:space="preserve"> </v>
      </c>
      <c r="NH79" s="65">
        <f t="shared" si="702"/>
        <v>0</v>
      </c>
      <c r="NI79" s="82" t="str">
        <f t="shared" si="703"/>
        <v xml:space="preserve"> </v>
      </c>
      <c r="NJ79" s="117"/>
      <c r="NK79" s="207">
        <v>19</v>
      </c>
      <c r="NL79" s="226"/>
      <c r="NM79" s="61" t="str">
        <f>IF(NO79=0," ",VLOOKUP(NO79,PROTOKOL!$A:$F,6))</f>
        <v xml:space="preserve"> </v>
      </c>
      <c r="NN79" s="62"/>
      <c r="NO79" s="62"/>
      <c r="NP79" s="62"/>
      <c r="NQ79" s="63" t="str">
        <f>IF(NO79=0," ",(VLOOKUP(NO79,PROTOKOL!$A$1:$E$28,2))*NP79)</f>
        <v xml:space="preserve"> </v>
      </c>
      <c r="NR79" s="64" t="str">
        <f t="shared" si="621"/>
        <v xml:space="preserve"> </v>
      </c>
      <c r="NS79" s="65" t="str">
        <f>IF(NO79=0," ",VLOOKUP(NO79,PROTOKOL!$A:$E,5,))</f>
        <v xml:space="preserve"> </v>
      </c>
      <c r="NT79" s="65"/>
      <c r="NU79" s="82" t="str">
        <f t="shared" si="704"/>
        <v xml:space="preserve"> </v>
      </c>
      <c r="NV79" s="61" t="str">
        <f>IF(NX79=0," ",VLOOKUP(NX79,PROTOKOL!$A:$F,6))</f>
        <v xml:space="preserve"> </v>
      </c>
      <c r="NW79" s="66"/>
      <c r="NX79" s="66"/>
      <c r="NY79" s="62"/>
      <c r="NZ79" s="63" t="str">
        <f>IF(NX79=0," ",(VLOOKUP(NX79,PROTOKOL!$A$1:$E$28,2))*NY79)</f>
        <v xml:space="preserve"> </v>
      </c>
      <c r="OA79" s="64" t="str">
        <f t="shared" si="622"/>
        <v xml:space="preserve"> </v>
      </c>
      <c r="OB79" s="65" t="str">
        <f>IF(NX79=0," ",VLOOKUP(NX79,PROTOKOL!$A:$E,5,))</f>
        <v xml:space="preserve"> </v>
      </c>
      <c r="OC79" s="82" t="str">
        <f t="shared" si="705"/>
        <v xml:space="preserve"> </v>
      </c>
      <c r="OD79" s="65">
        <f t="shared" si="706"/>
        <v>0</v>
      </c>
      <c r="OE79" s="82" t="str">
        <f t="shared" si="707"/>
        <v xml:space="preserve"> </v>
      </c>
      <c r="OF79" s="117"/>
      <c r="OG79" s="207">
        <v>19</v>
      </c>
      <c r="OH79" s="226"/>
      <c r="OI79" s="61" t="str">
        <f>IF(OK79=0," ",VLOOKUP(OK79,PROTOKOL!$A:$F,6))</f>
        <v xml:space="preserve"> </v>
      </c>
      <c r="OJ79" s="62"/>
      <c r="OK79" s="62"/>
      <c r="OL79" s="62"/>
      <c r="OM79" s="63" t="str">
        <f>IF(OK79=0," ",(VLOOKUP(OK79,PROTOKOL!$A$1:$E$28,2))*OL79)</f>
        <v xml:space="preserve"> </v>
      </c>
      <c r="ON79" s="64" t="str">
        <f t="shared" si="624"/>
        <v xml:space="preserve"> </v>
      </c>
      <c r="OO79" s="65" t="str">
        <f>IF(OK79=0," ",VLOOKUP(OK79,PROTOKOL!$A:$E,5,))</f>
        <v xml:space="preserve"> </v>
      </c>
      <c r="OP79" s="65"/>
      <c r="OQ79" s="82" t="str">
        <f t="shared" si="708"/>
        <v xml:space="preserve"> </v>
      </c>
      <c r="OR79" s="61" t="str">
        <f>IF(OT79=0," ",VLOOKUP(OT79,PROTOKOL!$A:$F,6))</f>
        <v xml:space="preserve"> </v>
      </c>
      <c r="OS79" s="66"/>
      <c r="OT79" s="66"/>
      <c r="OU79" s="62"/>
      <c r="OV79" s="63" t="str">
        <f>IF(OT79=0," ",(VLOOKUP(OT79,PROTOKOL!$A$1:$E$28,2))*OU79)</f>
        <v xml:space="preserve"> </v>
      </c>
      <c r="OW79" s="64" t="str">
        <f t="shared" si="625"/>
        <v xml:space="preserve"> </v>
      </c>
      <c r="OX79" s="65" t="str">
        <f>IF(OT79=0," ",VLOOKUP(OT79,PROTOKOL!$A:$E,5,))</f>
        <v xml:space="preserve"> </v>
      </c>
      <c r="OY79" s="82" t="str">
        <f t="shared" si="709"/>
        <v xml:space="preserve"> </v>
      </c>
      <c r="OZ79" s="65">
        <f t="shared" si="710"/>
        <v>0</v>
      </c>
      <c r="PA79" s="82" t="str">
        <f t="shared" si="711"/>
        <v xml:space="preserve"> </v>
      </c>
      <c r="PB79" s="117"/>
      <c r="PC79" s="207">
        <v>19</v>
      </c>
      <c r="PD79" s="226"/>
      <c r="PE79" s="61" t="str">
        <f>IF(PG79=0," ",VLOOKUP(PG79,PROTOKOL!$A:$F,6))</f>
        <v xml:space="preserve"> </v>
      </c>
      <c r="PF79" s="62"/>
      <c r="PG79" s="62"/>
      <c r="PH79" s="62"/>
      <c r="PI79" s="63" t="str">
        <f>IF(PG79=0," ",(VLOOKUP(PG79,PROTOKOL!$A$1:$E$28,2))*PH79)</f>
        <v xml:space="preserve"> </v>
      </c>
      <c r="PJ79" s="64" t="str">
        <f t="shared" si="627"/>
        <v xml:space="preserve"> </v>
      </c>
      <c r="PK79" s="65" t="str">
        <f>IF(PG79=0," ",VLOOKUP(PG79,PROTOKOL!$A:$E,5,))</f>
        <v xml:space="preserve"> </v>
      </c>
      <c r="PL79" s="65"/>
      <c r="PM79" s="82" t="str">
        <f t="shared" si="712"/>
        <v xml:space="preserve"> </v>
      </c>
      <c r="PN79" s="61" t="str">
        <f>IF(PP79=0," ",VLOOKUP(PP79,PROTOKOL!$A:$F,6))</f>
        <v xml:space="preserve"> </v>
      </c>
      <c r="PO79" s="66"/>
      <c r="PP79" s="66"/>
      <c r="PQ79" s="62"/>
      <c r="PR79" s="63" t="str">
        <f>IF(PP79=0," ",(VLOOKUP(PP79,PROTOKOL!$A$1:$E$28,2))*PQ79)</f>
        <v xml:space="preserve"> </v>
      </c>
      <c r="PS79" s="64" t="str">
        <f t="shared" si="628"/>
        <v xml:space="preserve"> </v>
      </c>
      <c r="PT79" s="65" t="str">
        <f>IF(PP79=0," ",VLOOKUP(PP79,PROTOKOL!$A:$E,5,))</f>
        <v xml:space="preserve"> </v>
      </c>
      <c r="PU79" s="82" t="str">
        <f t="shared" si="713"/>
        <v xml:space="preserve"> </v>
      </c>
      <c r="PV79" s="65">
        <f t="shared" si="714"/>
        <v>0</v>
      </c>
      <c r="PW79" s="82" t="str">
        <f t="shared" si="715"/>
        <v xml:space="preserve"> </v>
      </c>
      <c r="PX79" s="117"/>
      <c r="PY79" s="207">
        <v>19</v>
      </c>
      <c r="PZ79" s="226"/>
      <c r="QA79" s="61" t="str">
        <f>IF(QC79=0," ",VLOOKUP(QC79,PROTOKOL!$A:$F,6))</f>
        <v xml:space="preserve"> </v>
      </c>
      <c r="QB79" s="62"/>
      <c r="QC79" s="62"/>
      <c r="QD79" s="62"/>
      <c r="QE79" s="63" t="str">
        <f>IF(QC79=0," ",(VLOOKUP(QC79,PROTOKOL!$A$1:$E$28,2))*QD79)</f>
        <v xml:space="preserve"> </v>
      </c>
      <c r="QF79" s="64" t="str">
        <f t="shared" si="630"/>
        <v xml:space="preserve"> </v>
      </c>
      <c r="QG79" s="65" t="str">
        <f>IF(QC79=0," ",VLOOKUP(QC79,PROTOKOL!$A:$E,5,))</f>
        <v xml:space="preserve"> </v>
      </c>
      <c r="QH79" s="65"/>
      <c r="QI79" s="82" t="str">
        <f t="shared" si="716"/>
        <v xml:space="preserve"> </v>
      </c>
      <c r="QJ79" s="61" t="str">
        <f>IF(QL79=0," ",VLOOKUP(QL79,PROTOKOL!$A:$F,6))</f>
        <v xml:space="preserve"> </v>
      </c>
      <c r="QK79" s="66"/>
      <c r="QL79" s="66"/>
      <c r="QM79" s="62"/>
      <c r="QN79" s="63" t="str">
        <f>IF(QL79=0," ",(VLOOKUP(QL79,PROTOKOL!$A$1:$E$28,2))*QM79)</f>
        <v xml:space="preserve"> </v>
      </c>
      <c r="QO79" s="64" t="str">
        <f t="shared" si="631"/>
        <v xml:space="preserve"> </v>
      </c>
      <c r="QP79" s="65" t="str">
        <f>IF(QL79=0," ",VLOOKUP(QL79,PROTOKOL!$A:$E,5,))</f>
        <v xml:space="preserve"> </v>
      </c>
      <c r="QQ79" s="82" t="str">
        <f t="shared" si="717"/>
        <v xml:space="preserve"> </v>
      </c>
      <c r="QR79" s="65">
        <f t="shared" si="718"/>
        <v>0</v>
      </c>
      <c r="QS79" s="82" t="str">
        <f t="shared" si="719"/>
        <v xml:space="preserve"> </v>
      </c>
      <c r="QT79" s="117"/>
      <c r="QU79" s="207">
        <v>19</v>
      </c>
      <c r="QV79" s="226"/>
      <c r="QW79" s="61" t="str">
        <f>IF(QY79=0," ",VLOOKUP(QY79,PROTOKOL!$A:$F,6))</f>
        <v xml:space="preserve"> </v>
      </c>
      <c r="QX79" s="62"/>
      <c r="QY79" s="62"/>
      <c r="QZ79" s="62"/>
      <c r="RA79" s="63" t="str">
        <f>IF(QY79=0," ",(VLOOKUP(QY79,PROTOKOL!$A$1:$E$28,2))*QZ79)</f>
        <v xml:space="preserve"> </v>
      </c>
      <c r="RB79" s="64" t="str">
        <f t="shared" si="633"/>
        <v xml:space="preserve"> </v>
      </c>
      <c r="RC79" s="65" t="str">
        <f>IF(QY79=0," ",VLOOKUP(QY79,PROTOKOL!$A:$E,5,))</f>
        <v xml:space="preserve"> </v>
      </c>
      <c r="RD79" s="65"/>
      <c r="RE79" s="82" t="str">
        <f t="shared" si="720"/>
        <v xml:space="preserve"> </v>
      </c>
      <c r="RF79" s="61" t="str">
        <f>IF(RH79=0," ",VLOOKUP(RH79,PROTOKOL!$A:$F,6))</f>
        <v xml:space="preserve"> </v>
      </c>
      <c r="RG79" s="66"/>
      <c r="RH79" s="66"/>
      <c r="RI79" s="62"/>
      <c r="RJ79" s="63" t="str">
        <f>IF(RH79=0," ",(VLOOKUP(RH79,PROTOKOL!$A$1:$E$28,2))*RI79)</f>
        <v xml:space="preserve"> </v>
      </c>
      <c r="RK79" s="64" t="str">
        <f t="shared" si="634"/>
        <v xml:space="preserve"> </v>
      </c>
      <c r="RL79" s="65" t="str">
        <f>IF(RH79=0," ",VLOOKUP(RH79,PROTOKOL!$A:$E,5,))</f>
        <v xml:space="preserve"> </v>
      </c>
      <c r="RM79" s="82" t="str">
        <f t="shared" si="721"/>
        <v xml:space="preserve"> </v>
      </c>
      <c r="RN79" s="65">
        <f t="shared" si="722"/>
        <v>0</v>
      </c>
      <c r="RO79" s="82" t="str">
        <f t="shared" si="723"/>
        <v xml:space="preserve"> </v>
      </c>
      <c r="RP79" s="117"/>
    </row>
    <row r="80" spans="1:484" ht="14.4" thickBot="1">
      <c r="A80" s="207">
        <v>20</v>
      </c>
      <c r="B80" s="225">
        <v>20</v>
      </c>
      <c r="C80" s="61" t="str">
        <f>IF(E80=0," ",VLOOKUP(E80,PROTOKOL!$A:$F,6))</f>
        <v>VAKUM TEST</v>
      </c>
      <c r="D80" s="62">
        <v>197</v>
      </c>
      <c r="E80" s="62">
        <v>4</v>
      </c>
      <c r="F80" s="62">
        <v>6.5</v>
      </c>
      <c r="G80" s="63">
        <f>IF(E80=0," ",(VLOOKUP(E80,PROTOKOL!$A$1:$E$28,2))*F80)</f>
        <v>130</v>
      </c>
      <c r="H80" s="64">
        <f t="shared" si="572"/>
        <v>67</v>
      </c>
      <c r="I80" s="65">
        <f>IF(E80=0," ",VLOOKUP(E80,PROTOKOL!$A:$E,5,))</f>
        <v>0.32253749999999998</v>
      </c>
      <c r="J80" s="65" t="s">
        <v>164</v>
      </c>
      <c r="K80" s="82">
        <f t="shared" si="636"/>
        <v>18.7286775</v>
      </c>
      <c r="L80" s="61" t="str">
        <f>IF(N80=0," ",VLOOKUP(N80,PROTOKOL!$A:$F,6))</f>
        <v xml:space="preserve"> </v>
      </c>
      <c r="M80" s="66"/>
      <c r="N80" s="66"/>
      <c r="O80" s="62"/>
      <c r="P80" s="63" t="str">
        <f>IF(N80=0," ",(VLOOKUP(N80,PROTOKOL!$A$1:$E$28,2))*O80)</f>
        <v xml:space="preserve"> </v>
      </c>
      <c r="Q80" s="64" t="str">
        <f t="shared" si="573"/>
        <v xml:space="preserve"> </v>
      </c>
      <c r="R80" s="65" t="str">
        <f>IF(N80=0," ",VLOOKUP(N80,PROTOKOL!$A:$E,5,))</f>
        <v xml:space="preserve"> </v>
      </c>
      <c r="S80" s="82" t="str">
        <f t="shared" si="637"/>
        <v xml:space="preserve"> </v>
      </c>
      <c r="T80" s="65">
        <f t="shared" si="638"/>
        <v>0</v>
      </c>
      <c r="U80" s="82" t="str">
        <f t="shared" si="639"/>
        <v xml:space="preserve"> </v>
      </c>
      <c r="V80" s="117"/>
      <c r="W80" s="207">
        <v>20</v>
      </c>
      <c r="X80" s="225">
        <v>20</v>
      </c>
      <c r="Y80" s="61" t="s">
        <v>115</v>
      </c>
      <c r="Z80" s="62"/>
      <c r="AA80" s="62"/>
      <c r="AB80" s="62"/>
      <c r="AC80" s="63" t="str">
        <f>IF(AA80=0," ",(VLOOKUP(AA80,PROTOKOL!$A$1:$E$28,2))*AB80)</f>
        <v xml:space="preserve"> </v>
      </c>
      <c r="AD80" s="64" t="str">
        <f t="shared" si="574"/>
        <v xml:space="preserve"> </v>
      </c>
      <c r="AE80" s="65" t="str">
        <f>IF(AA80=0," ",VLOOKUP(AA80,PROTOKOL!$A:$E,5,))</f>
        <v xml:space="preserve"> </v>
      </c>
      <c r="AF80" s="65" t="s">
        <v>164</v>
      </c>
      <c r="AG80" s="82" t="str">
        <f t="shared" si="640"/>
        <v xml:space="preserve"> </v>
      </c>
      <c r="AH80" s="61" t="str">
        <f>IF(AJ80=0," ",VLOOKUP(AJ80,PROTOKOL!$A:$F,6))</f>
        <v xml:space="preserve"> </v>
      </c>
      <c r="AI80" s="66"/>
      <c r="AJ80" s="66"/>
      <c r="AK80" s="62"/>
      <c r="AL80" s="63" t="str">
        <f>IF(AJ80=0," ",(VLOOKUP(AJ80,PROTOKOL!$A$1:$E$28,2))*AK80)</f>
        <v xml:space="preserve"> </v>
      </c>
      <c r="AM80" s="64" t="str">
        <f t="shared" si="575"/>
        <v xml:space="preserve"> </v>
      </c>
      <c r="AN80" s="65" t="str">
        <f>IF(AJ80=0," ",VLOOKUP(AJ80,PROTOKOL!$A:$E,5,))</f>
        <v xml:space="preserve"> </v>
      </c>
      <c r="AO80" s="82" t="str">
        <f t="shared" si="641"/>
        <v xml:space="preserve"> </v>
      </c>
      <c r="AP80" s="65">
        <f t="shared" si="642"/>
        <v>0</v>
      </c>
      <c r="AQ80" s="82" t="str">
        <f t="shared" si="643"/>
        <v xml:space="preserve"> </v>
      </c>
      <c r="AR80" s="117"/>
      <c r="AS80" s="207">
        <v>20</v>
      </c>
      <c r="AT80" s="225">
        <v>20</v>
      </c>
      <c r="AU80" s="61" t="str">
        <f>IF(AW80=0," ",VLOOKUP(AW80,PROTOKOL!$A:$F,6))</f>
        <v>VAKUM TEST</v>
      </c>
      <c r="AV80" s="62">
        <v>240</v>
      </c>
      <c r="AW80" s="62">
        <v>4</v>
      </c>
      <c r="AX80" s="62">
        <v>7.5</v>
      </c>
      <c r="AY80" s="63">
        <f>IF(AW80=0," ",(VLOOKUP(AW80,PROTOKOL!$A$1:$E$28,2))*AX80)</f>
        <v>150</v>
      </c>
      <c r="AZ80" s="64">
        <f t="shared" si="576"/>
        <v>90</v>
      </c>
      <c r="BA80" s="65">
        <f>IF(AW80=0," ",VLOOKUP(AW80,PROTOKOL!$A:$E,5,))</f>
        <v>0.32253749999999998</v>
      </c>
      <c r="BB80" s="65" t="s">
        <v>164</v>
      </c>
      <c r="BC80" s="82">
        <f t="shared" si="644"/>
        <v>29.028374999999997</v>
      </c>
      <c r="BD80" s="61" t="str">
        <f>IF(BF80=0," ",VLOOKUP(BF80,PROTOKOL!$A:$F,6))</f>
        <v xml:space="preserve"> </v>
      </c>
      <c r="BE80" s="66"/>
      <c r="BF80" s="66"/>
      <c r="BG80" s="62"/>
      <c r="BH80" s="63" t="str">
        <f>IF(BF80=0," ",(VLOOKUP(BF80,PROTOKOL!$A$1:$E$28,2))*BG80)</f>
        <v xml:space="preserve"> </v>
      </c>
      <c r="BI80" s="64" t="str">
        <f t="shared" si="577"/>
        <v xml:space="preserve"> </v>
      </c>
      <c r="BJ80" s="65" t="str">
        <f>IF(BF80=0," ",VLOOKUP(BF80,PROTOKOL!$A:$E,5,))</f>
        <v xml:space="preserve"> </v>
      </c>
      <c r="BK80" s="82" t="str">
        <f t="shared" si="645"/>
        <v xml:space="preserve"> </v>
      </c>
      <c r="BL80" s="65">
        <f t="shared" si="646"/>
        <v>0</v>
      </c>
      <c r="BM80" s="82" t="str">
        <f t="shared" si="647"/>
        <v xml:space="preserve"> </v>
      </c>
      <c r="BN80" s="117"/>
      <c r="BO80" s="207">
        <v>20</v>
      </c>
      <c r="BP80" s="225">
        <v>20</v>
      </c>
      <c r="BQ80" s="61" t="str">
        <f>IF(BS80=0," ",VLOOKUP(BS80,PROTOKOL!$A:$F,6))</f>
        <v>WNZL. LAV. VE DUV. ASMA KLZ</v>
      </c>
      <c r="BR80" s="62">
        <v>230</v>
      </c>
      <c r="BS80" s="62">
        <v>1</v>
      </c>
      <c r="BT80" s="62">
        <v>7.5</v>
      </c>
      <c r="BU80" s="63">
        <f>IF(BS80=0," ",(VLOOKUP(BS80,PROTOKOL!$A$1:$E$28,2))*BT80)</f>
        <v>144</v>
      </c>
      <c r="BV80" s="64">
        <f t="shared" si="579"/>
        <v>86</v>
      </c>
      <c r="BW80" s="65">
        <f>IF(BS80=0," ",VLOOKUP(BS80,PROTOKOL!$A:$E,5,))</f>
        <v>0.33951315789473691</v>
      </c>
      <c r="BX80" s="65" t="s">
        <v>164</v>
      </c>
      <c r="BY80" s="82">
        <f t="shared" si="648"/>
        <v>29.198131578947375</v>
      </c>
      <c r="BZ80" s="61" t="str">
        <f>IF(CB80=0," ",VLOOKUP(CB80,PROTOKOL!$A:$F,6))</f>
        <v xml:space="preserve"> </v>
      </c>
      <c r="CA80" s="66"/>
      <c r="CB80" s="66"/>
      <c r="CC80" s="62"/>
      <c r="CD80" s="63" t="str">
        <f>IF(CB80=0," ",(VLOOKUP(CB80,PROTOKOL!$A$1:$E$28,2))*CC80)</f>
        <v xml:space="preserve"> </v>
      </c>
      <c r="CE80" s="64" t="str">
        <f t="shared" si="580"/>
        <v xml:space="preserve"> </v>
      </c>
      <c r="CF80" s="65" t="str">
        <f>IF(CB80=0," ",VLOOKUP(CB80,PROTOKOL!$A:$E,5,))</f>
        <v xml:space="preserve"> </v>
      </c>
      <c r="CG80" s="82" t="str">
        <f t="shared" si="649"/>
        <v xml:space="preserve"> </v>
      </c>
      <c r="CH80" s="65">
        <f t="shared" si="650"/>
        <v>0</v>
      </c>
      <c r="CI80" s="82" t="str">
        <f t="shared" si="651"/>
        <v xml:space="preserve"> </v>
      </c>
      <c r="CJ80" s="117"/>
      <c r="CK80" s="207">
        <v>20</v>
      </c>
      <c r="CL80" s="225">
        <v>20</v>
      </c>
      <c r="CM80" s="61" t="str">
        <f>IF(CO80=0," ",VLOOKUP(CO80,PROTOKOL!$A:$F,6))</f>
        <v>WNZL. LAV. VE DUV. ASMA KLZ</v>
      </c>
      <c r="CN80" s="62">
        <v>177</v>
      </c>
      <c r="CO80" s="62">
        <v>1</v>
      </c>
      <c r="CP80" s="62">
        <v>6.5</v>
      </c>
      <c r="CQ80" s="63">
        <f>IF(CO80=0," ",(VLOOKUP(CO80,PROTOKOL!$A$1:$E$28,2))*CP80)</f>
        <v>124.8</v>
      </c>
      <c r="CR80" s="64">
        <f t="shared" si="582"/>
        <v>52.2</v>
      </c>
      <c r="CS80" s="65">
        <f>IF(CO80=0," ",VLOOKUP(CO80,PROTOKOL!$A:$E,5,))</f>
        <v>0.33951315789473691</v>
      </c>
      <c r="CT80" s="65" t="s">
        <v>164</v>
      </c>
      <c r="CU80" s="82">
        <f t="shared" si="652"/>
        <v>15.3595752631579</v>
      </c>
      <c r="CV80" s="61" t="str">
        <f>IF(CX80=0," ",VLOOKUP(CX80,PROTOKOL!$A:$F,6))</f>
        <v>ÜRÜN KONTROL</v>
      </c>
      <c r="CW80" s="66">
        <v>1</v>
      </c>
      <c r="CX80" s="66">
        <v>19</v>
      </c>
      <c r="CY80" s="62">
        <v>3</v>
      </c>
      <c r="CZ80" s="63">
        <f>IF(CX80=0," ",(VLOOKUP(CX80,PROTOKOL!$A$1:$E$28,2))*CY80)</f>
        <v>0</v>
      </c>
      <c r="DA80" s="64">
        <f t="shared" si="583"/>
        <v>1</v>
      </c>
      <c r="DB80" s="65">
        <f>IF(CX80=0," ",VLOOKUP(CX80,PROTOKOL!$A:$E,5,))</f>
        <v>22.864891602375288</v>
      </c>
      <c r="DC80" s="82">
        <f t="shared" si="653"/>
        <v>9.1459566409501143</v>
      </c>
      <c r="DD80" s="65">
        <f t="shared" si="654"/>
        <v>6</v>
      </c>
      <c r="DE80" s="82">
        <f t="shared" si="655"/>
        <v>18.291913281900229</v>
      </c>
      <c r="DF80" s="117"/>
      <c r="DG80" s="207">
        <v>20</v>
      </c>
      <c r="DH80" s="225">
        <v>20</v>
      </c>
      <c r="DI80" s="61" t="s">
        <v>48</v>
      </c>
      <c r="DJ80" s="62"/>
      <c r="DK80" s="62"/>
      <c r="DL80" s="62"/>
      <c r="DM80" s="63" t="str">
        <f>IF(DK80=0," ",(VLOOKUP(DK80,PROTOKOL!$A$1:$E$28,2))*DL80)</f>
        <v xml:space="preserve"> </v>
      </c>
      <c r="DN80" s="64" t="str">
        <f t="shared" si="585"/>
        <v xml:space="preserve"> </v>
      </c>
      <c r="DO80" s="65" t="str">
        <f>IF(DK80=0," ",VLOOKUP(DK80,PROTOKOL!$A:$E,5,))</f>
        <v xml:space="preserve"> </v>
      </c>
      <c r="DP80" s="65" t="s">
        <v>164</v>
      </c>
      <c r="DQ80" s="82" t="str">
        <f t="shared" si="656"/>
        <v xml:space="preserve"> </v>
      </c>
      <c r="DR80" s="61" t="str">
        <f>IF(DT80=0," ",VLOOKUP(DT80,PROTOKOL!$A:$F,6))</f>
        <v xml:space="preserve"> </v>
      </c>
      <c r="DS80" s="66"/>
      <c r="DT80" s="66"/>
      <c r="DU80" s="62"/>
      <c r="DV80" s="63" t="str">
        <f>IF(DT80=0," ",(VLOOKUP(DT80,PROTOKOL!$A$1:$E$28,2))*DU80)</f>
        <v xml:space="preserve"> </v>
      </c>
      <c r="DW80" s="64" t="str">
        <f t="shared" si="586"/>
        <v xml:space="preserve"> </v>
      </c>
      <c r="DX80" s="65" t="str">
        <f>IF(DT80=0," ",VLOOKUP(DT80,PROTOKOL!$A:$E,5,))</f>
        <v xml:space="preserve"> </v>
      </c>
      <c r="DY80" s="82" t="str">
        <f t="shared" si="657"/>
        <v xml:space="preserve"> </v>
      </c>
      <c r="DZ80" s="65">
        <f t="shared" si="658"/>
        <v>0</v>
      </c>
      <c r="EA80" s="82" t="str">
        <f t="shared" si="659"/>
        <v xml:space="preserve"> </v>
      </c>
      <c r="EB80" s="117"/>
      <c r="EC80" s="207">
        <v>20</v>
      </c>
      <c r="ED80" s="225">
        <v>20</v>
      </c>
      <c r="EE80" s="61" t="str">
        <f>IF(EG80=0," ",VLOOKUP(EG80,PROTOKOL!$A:$F,6))</f>
        <v>VAKUM TEST</v>
      </c>
      <c r="EF80" s="62">
        <v>232</v>
      </c>
      <c r="EG80" s="62">
        <v>4</v>
      </c>
      <c r="EH80" s="62">
        <v>7.5</v>
      </c>
      <c r="EI80" s="63">
        <f>IF(EG80=0," ",(VLOOKUP(EG80,PROTOKOL!$A$1:$E$28,2))*EH80)</f>
        <v>150</v>
      </c>
      <c r="EJ80" s="64">
        <f t="shared" si="588"/>
        <v>82</v>
      </c>
      <c r="EK80" s="65">
        <f>IF(EG80=0," ",VLOOKUP(EG80,PROTOKOL!$A:$E,5,))</f>
        <v>0.32253749999999998</v>
      </c>
      <c r="EL80" s="65" t="s">
        <v>164</v>
      </c>
      <c r="EM80" s="82">
        <f t="shared" si="660"/>
        <v>26.448074999999999</v>
      </c>
      <c r="EN80" s="61" t="str">
        <f>IF(EP80=0," ",VLOOKUP(EP80,PROTOKOL!$A:$F,6))</f>
        <v xml:space="preserve"> </v>
      </c>
      <c r="EO80" s="66"/>
      <c r="EP80" s="66"/>
      <c r="EQ80" s="62"/>
      <c r="ER80" s="63" t="str">
        <f>IF(EP80=0," ",(VLOOKUP(EP80,PROTOKOL!$A$1:$E$28,2))*EQ80)</f>
        <v xml:space="preserve"> </v>
      </c>
      <c r="ES80" s="64" t="str">
        <f t="shared" si="589"/>
        <v xml:space="preserve"> </v>
      </c>
      <c r="ET80" s="65" t="str">
        <f>IF(EP80=0," ",VLOOKUP(EP80,PROTOKOL!$A:$E,5,))</f>
        <v xml:space="preserve"> </v>
      </c>
      <c r="EU80" s="82" t="str">
        <f t="shared" si="661"/>
        <v xml:space="preserve"> </v>
      </c>
      <c r="EV80" s="65">
        <f t="shared" si="662"/>
        <v>0</v>
      </c>
      <c r="EW80" s="82" t="str">
        <f t="shared" si="663"/>
        <v xml:space="preserve"> </v>
      </c>
      <c r="EX80" s="117"/>
      <c r="EY80" s="207">
        <v>20</v>
      </c>
      <c r="EZ80" s="225">
        <v>20</v>
      </c>
      <c r="FA80" s="61" t="str">
        <f>IF(FC80=0," ",VLOOKUP(FC80,PROTOKOL!$A:$F,6))</f>
        <v>SIZDIRMAZLIK TAMİR</v>
      </c>
      <c r="FB80" s="62">
        <v>112</v>
      </c>
      <c r="FC80" s="62">
        <v>11</v>
      </c>
      <c r="FD80" s="62">
        <v>6.5</v>
      </c>
      <c r="FE80" s="63">
        <f>IF(FC80=0," ",(VLOOKUP(FC80,PROTOKOL!$A$1:$E$28,2))*FD80)</f>
        <v>67.600000000000009</v>
      </c>
      <c r="FF80" s="64">
        <f t="shared" si="591"/>
        <v>44.399999999999991</v>
      </c>
      <c r="FG80" s="65">
        <f>IF(FC80=0," ",VLOOKUP(FC80,PROTOKOL!$A:$E,5,))</f>
        <v>0.61435714285714293</v>
      </c>
      <c r="FH80" s="65" t="s">
        <v>164</v>
      </c>
      <c r="FI80" s="82">
        <f t="shared" si="664"/>
        <v>23.640462857142857</v>
      </c>
      <c r="FJ80" s="61" t="str">
        <f>IF(FL80=0," ",VLOOKUP(FL80,PROTOKOL!$A:$F,6))</f>
        <v>ÜRÜN KONTROL</v>
      </c>
      <c r="FK80" s="66">
        <v>1</v>
      </c>
      <c r="FL80" s="66">
        <v>19</v>
      </c>
      <c r="FM80" s="62">
        <v>3</v>
      </c>
      <c r="FN80" s="63">
        <f>IF(FL80=0," ",(VLOOKUP(FL80,PROTOKOL!$A$1:$E$28,2))*FM80)</f>
        <v>0</v>
      </c>
      <c r="FO80" s="64">
        <f t="shared" si="592"/>
        <v>1</v>
      </c>
      <c r="FP80" s="65">
        <f>IF(FL80=0," ",VLOOKUP(FL80,PROTOKOL!$A:$E,5,))</f>
        <v>22.864891602375288</v>
      </c>
      <c r="FQ80" s="82">
        <f t="shared" si="665"/>
        <v>9.1459566409501143</v>
      </c>
      <c r="FR80" s="65">
        <f t="shared" si="666"/>
        <v>6</v>
      </c>
      <c r="FS80" s="82">
        <f t="shared" si="667"/>
        <v>18.291913281900229</v>
      </c>
      <c r="FT80" s="117"/>
      <c r="FU80" s="207">
        <v>20</v>
      </c>
      <c r="FV80" s="225">
        <v>20</v>
      </c>
      <c r="FW80" s="61" t="s">
        <v>115</v>
      </c>
      <c r="FX80" s="62"/>
      <c r="FY80" s="62"/>
      <c r="FZ80" s="62"/>
      <c r="GA80" s="63" t="str">
        <f>IF(FY80=0," ",(VLOOKUP(FY80,PROTOKOL!$A$1:$E$28,2))*FZ80)</f>
        <v xml:space="preserve"> </v>
      </c>
      <c r="GB80" s="64" t="str">
        <f t="shared" si="594"/>
        <v xml:space="preserve"> </v>
      </c>
      <c r="GC80" s="65" t="str">
        <f>IF(FY80=0," ",VLOOKUP(FY80,PROTOKOL!$A:$E,5,))</f>
        <v xml:space="preserve"> </v>
      </c>
      <c r="GD80" s="65" t="s">
        <v>164</v>
      </c>
      <c r="GE80" s="82" t="str">
        <f t="shared" si="668"/>
        <v xml:space="preserve"> </v>
      </c>
      <c r="GF80" s="61" t="str">
        <f>IF(GH80=0," ",VLOOKUP(GH80,PROTOKOL!$A:$F,6))</f>
        <v xml:space="preserve"> </v>
      </c>
      <c r="GG80" s="66"/>
      <c r="GH80" s="66"/>
      <c r="GI80" s="62"/>
      <c r="GJ80" s="63" t="str">
        <f>IF(GH80=0," ",(VLOOKUP(GH80,PROTOKOL!$A$1:$E$28,2))*GI80)</f>
        <v xml:space="preserve"> </v>
      </c>
      <c r="GK80" s="64" t="str">
        <f t="shared" si="595"/>
        <v xml:space="preserve"> </v>
      </c>
      <c r="GL80" s="65" t="str">
        <f>IF(GH80=0," ",VLOOKUP(GH80,PROTOKOL!$A:$E,5,))</f>
        <v xml:space="preserve"> </v>
      </c>
      <c r="GM80" s="82" t="str">
        <f t="shared" si="669"/>
        <v xml:space="preserve"> </v>
      </c>
      <c r="GN80" s="65">
        <f t="shared" si="670"/>
        <v>0</v>
      </c>
      <c r="GO80" s="82" t="str">
        <f t="shared" si="671"/>
        <v xml:space="preserve"> </v>
      </c>
      <c r="GP80" s="117"/>
      <c r="GQ80" s="207">
        <v>20</v>
      </c>
      <c r="GR80" s="225">
        <v>20</v>
      </c>
      <c r="GS80" s="61" t="str">
        <f>IF(GU80=0," ",VLOOKUP(GU80,PROTOKOL!$A:$F,6))</f>
        <v>SIZDIRMAZLIK TAMİR</v>
      </c>
      <c r="GT80" s="62">
        <v>120</v>
      </c>
      <c r="GU80" s="62">
        <v>11</v>
      </c>
      <c r="GV80" s="62">
        <v>7.5</v>
      </c>
      <c r="GW80" s="63">
        <f>IF(GU80=0," ",(VLOOKUP(GU80,PROTOKOL!$A$1:$E$28,2))*GV80)</f>
        <v>78</v>
      </c>
      <c r="GX80" s="64">
        <f t="shared" si="597"/>
        <v>42</v>
      </c>
      <c r="GY80" s="65">
        <f>IF(GU80=0," ",VLOOKUP(GU80,PROTOKOL!$A:$E,5,))</f>
        <v>0.61435714285714293</v>
      </c>
      <c r="GZ80" s="65" t="s">
        <v>164</v>
      </c>
      <c r="HA80" s="82">
        <f t="shared" si="672"/>
        <v>25.803000000000004</v>
      </c>
      <c r="HB80" s="61" t="str">
        <f>IF(HD80=0," ",VLOOKUP(HD80,PROTOKOL!$A:$F,6))</f>
        <v xml:space="preserve"> </v>
      </c>
      <c r="HC80" s="66"/>
      <c r="HD80" s="66"/>
      <c r="HE80" s="62"/>
      <c r="HF80" s="63" t="str">
        <f>IF(HD80=0," ",(VLOOKUP(HD80,PROTOKOL!$A$1:$E$28,2))*HE80)</f>
        <v xml:space="preserve"> </v>
      </c>
      <c r="HG80" s="64" t="str">
        <f t="shared" si="598"/>
        <v xml:space="preserve"> </v>
      </c>
      <c r="HH80" s="65" t="str">
        <f>IF(HD80=0," ",VLOOKUP(HD80,PROTOKOL!$A:$E,5,))</f>
        <v xml:space="preserve"> </v>
      </c>
      <c r="HI80" s="82" t="str">
        <f t="shared" si="673"/>
        <v xml:space="preserve"> </v>
      </c>
      <c r="HJ80" s="65">
        <f t="shared" si="674"/>
        <v>0</v>
      </c>
      <c r="HK80" s="82" t="str">
        <f t="shared" si="675"/>
        <v xml:space="preserve"> </v>
      </c>
      <c r="HL80" s="117"/>
      <c r="HM80" s="207">
        <v>20</v>
      </c>
      <c r="HN80" s="225">
        <v>20</v>
      </c>
      <c r="HO80" s="61" t="s">
        <v>48</v>
      </c>
      <c r="HP80" s="62"/>
      <c r="HQ80" s="62"/>
      <c r="HR80" s="62"/>
      <c r="HS80" s="63" t="str">
        <f>IF(HQ80=0," ",(VLOOKUP(HQ80,PROTOKOL!$A$1:$E$28,2))*HR80)</f>
        <v xml:space="preserve"> </v>
      </c>
      <c r="HT80" s="64" t="str">
        <f t="shared" si="600"/>
        <v xml:space="preserve"> </v>
      </c>
      <c r="HU80" s="65" t="str">
        <f>IF(HQ80=0," ",VLOOKUP(HQ80,PROTOKOL!$A:$E,5,))</f>
        <v xml:space="preserve"> </v>
      </c>
      <c r="HV80" s="65" t="s">
        <v>164</v>
      </c>
      <c r="HW80" s="82" t="str">
        <f t="shared" si="676"/>
        <v xml:space="preserve"> </v>
      </c>
      <c r="HX80" s="61" t="str">
        <f>IF(HZ80=0," ",VLOOKUP(HZ80,PROTOKOL!$A:$F,6))</f>
        <v xml:space="preserve"> </v>
      </c>
      <c r="HY80" s="66"/>
      <c r="HZ80" s="66"/>
      <c r="IA80" s="62"/>
      <c r="IB80" s="63" t="str">
        <f>IF(HZ80=0," ",(VLOOKUP(HZ80,PROTOKOL!$A$1:$E$28,2))*IA80)</f>
        <v xml:space="preserve"> </v>
      </c>
      <c r="IC80" s="64" t="str">
        <f t="shared" si="601"/>
        <v xml:space="preserve"> </v>
      </c>
      <c r="ID80" s="65" t="str">
        <f>IF(HZ80=0," ",VLOOKUP(HZ80,PROTOKOL!$A:$E,5,))</f>
        <v xml:space="preserve"> </v>
      </c>
      <c r="IE80" s="82" t="str">
        <f t="shared" si="677"/>
        <v xml:space="preserve"> </v>
      </c>
      <c r="IF80" s="65">
        <f t="shared" si="678"/>
        <v>0</v>
      </c>
      <c r="IG80" s="82" t="str">
        <f t="shared" si="679"/>
        <v xml:space="preserve"> </v>
      </c>
      <c r="IH80" s="117"/>
      <c r="II80" s="207">
        <v>20</v>
      </c>
      <c r="IJ80" s="225">
        <v>20</v>
      </c>
      <c r="IK80" s="61" t="s">
        <v>48</v>
      </c>
      <c r="IL80" s="62"/>
      <c r="IM80" s="62"/>
      <c r="IN80" s="62"/>
      <c r="IO80" s="63" t="str">
        <f>IF(IM80=0," ",(VLOOKUP(IM80,PROTOKOL!$A$1:$E$28,2))*IN80)</f>
        <v xml:space="preserve"> </v>
      </c>
      <c r="IP80" s="64" t="str">
        <f t="shared" si="603"/>
        <v xml:space="preserve"> </v>
      </c>
      <c r="IQ80" s="65" t="str">
        <f>IF(IM80=0," ",VLOOKUP(IM80,PROTOKOL!$A:$E,5,))</f>
        <v xml:space="preserve"> </v>
      </c>
      <c r="IR80" s="65" t="s">
        <v>164</v>
      </c>
      <c r="IS80" s="82" t="str">
        <f t="shared" si="680"/>
        <v xml:space="preserve"> </v>
      </c>
      <c r="IT80" s="61" t="str">
        <f>IF(IV80=0," ",VLOOKUP(IV80,PROTOKOL!$A:$F,6))</f>
        <v xml:space="preserve"> </v>
      </c>
      <c r="IU80" s="66"/>
      <c r="IV80" s="66"/>
      <c r="IW80" s="62"/>
      <c r="IX80" s="63" t="str">
        <f>IF(IV80=0," ",(VLOOKUP(IV80,PROTOKOL!$A$1:$E$28,2))*IW80)</f>
        <v xml:space="preserve"> </v>
      </c>
      <c r="IY80" s="64" t="str">
        <f t="shared" si="604"/>
        <v xml:space="preserve"> </v>
      </c>
      <c r="IZ80" s="65" t="str">
        <f>IF(IV80=0," ",VLOOKUP(IV80,PROTOKOL!$A:$E,5,))</f>
        <v xml:space="preserve"> </v>
      </c>
      <c r="JA80" s="82" t="str">
        <f t="shared" si="681"/>
        <v xml:space="preserve"> </v>
      </c>
      <c r="JB80" s="65">
        <f t="shared" si="682"/>
        <v>0</v>
      </c>
      <c r="JC80" s="82" t="str">
        <f t="shared" si="683"/>
        <v xml:space="preserve"> </v>
      </c>
      <c r="JD80" s="117"/>
      <c r="JE80" s="207">
        <v>20</v>
      </c>
      <c r="JF80" s="225">
        <v>20</v>
      </c>
      <c r="JG80" s="61" t="s">
        <v>48</v>
      </c>
      <c r="JH80" s="62"/>
      <c r="JI80" s="62"/>
      <c r="JJ80" s="62"/>
      <c r="JK80" s="63" t="str">
        <f>IF(JI80=0," ",(VLOOKUP(JI80,PROTOKOL!$A$1:$E$28,2))*JJ80)</f>
        <v xml:space="preserve"> </v>
      </c>
      <c r="JL80" s="64" t="str">
        <f t="shared" si="606"/>
        <v xml:space="preserve"> </v>
      </c>
      <c r="JM80" s="65" t="str">
        <f>IF(JI80=0," ",VLOOKUP(JI80,PROTOKOL!$A:$E,5,))</f>
        <v xml:space="preserve"> </v>
      </c>
      <c r="JN80" s="65" t="s">
        <v>164</v>
      </c>
      <c r="JO80" s="82" t="str">
        <f t="shared" si="684"/>
        <v xml:space="preserve"> </v>
      </c>
      <c r="JP80" s="61" t="str">
        <f>IF(JR80=0," ",VLOOKUP(JR80,PROTOKOL!$A:$F,6))</f>
        <v xml:space="preserve"> </v>
      </c>
      <c r="JQ80" s="66"/>
      <c r="JR80" s="66"/>
      <c r="JS80" s="62"/>
      <c r="JT80" s="63" t="str">
        <f>IF(JR80=0," ",(VLOOKUP(JR80,PROTOKOL!$A$1:$E$28,2))*JS80)</f>
        <v xml:space="preserve"> </v>
      </c>
      <c r="JU80" s="64" t="str">
        <f t="shared" si="607"/>
        <v xml:space="preserve"> </v>
      </c>
      <c r="JV80" s="65" t="str">
        <f>IF(JR80=0," ",VLOOKUP(JR80,PROTOKOL!$A:$E,5,))</f>
        <v xml:space="preserve"> </v>
      </c>
      <c r="JW80" s="82" t="str">
        <f t="shared" si="685"/>
        <v xml:space="preserve"> </v>
      </c>
      <c r="JX80" s="65">
        <f t="shared" si="686"/>
        <v>0</v>
      </c>
      <c r="JY80" s="82" t="str">
        <f t="shared" si="687"/>
        <v xml:space="preserve"> </v>
      </c>
      <c r="JZ80" s="117"/>
      <c r="KA80" s="207">
        <v>20</v>
      </c>
      <c r="KB80" s="225">
        <v>20</v>
      </c>
      <c r="KC80" s="61" t="str">
        <f>IF(KE80=0," ",VLOOKUP(KE80,PROTOKOL!$A:$F,6))</f>
        <v>VAKUM TEST</v>
      </c>
      <c r="KD80" s="62">
        <v>91</v>
      </c>
      <c r="KE80" s="62">
        <v>4</v>
      </c>
      <c r="KF80" s="62">
        <v>3</v>
      </c>
      <c r="KG80" s="63">
        <f>IF(KE80=0," ",(VLOOKUP(KE80,PROTOKOL!$A$1:$E$28,2))*KF80)</f>
        <v>60</v>
      </c>
      <c r="KH80" s="64">
        <f t="shared" si="609"/>
        <v>31</v>
      </c>
      <c r="KI80" s="65">
        <f>IF(KE80=0," ",VLOOKUP(KE80,PROTOKOL!$A:$E,5,))</f>
        <v>0.32253749999999998</v>
      </c>
      <c r="KJ80" s="65" t="s">
        <v>164</v>
      </c>
      <c r="KK80" s="82">
        <f t="shared" si="688"/>
        <v>3.9994650000000003</v>
      </c>
      <c r="KL80" s="61" t="str">
        <f>IF(KN80=0," ",VLOOKUP(KN80,PROTOKOL!$A:$F,6))</f>
        <v xml:space="preserve"> </v>
      </c>
      <c r="KM80" s="66"/>
      <c r="KN80" s="66"/>
      <c r="KO80" s="62"/>
      <c r="KP80" s="63" t="str">
        <f>IF(KN80=0," ",(VLOOKUP(KN80,PROTOKOL!$A$1:$E$28,2))*KO80)</f>
        <v xml:space="preserve"> </v>
      </c>
      <c r="KQ80" s="64" t="str">
        <f t="shared" si="610"/>
        <v xml:space="preserve"> </v>
      </c>
      <c r="KR80" s="65" t="str">
        <f>IF(KN80=0," ",VLOOKUP(KN80,PROTOKOL!$A:$E,5,))</f>
        <v xml:space="preserve"> </v>
      </c>
      <c r="KS80" s="82" t="str">
        <f t="shared" si="689"/>
        <v xml:space="preserve"> </v>
      </c>
      <c r="KT80" s="65">
        <f t="shared" si="690"/>
        <v>0</v>
      </c>
      <c r="KU80" s="82" t="str">
        <f t="shared" si="691"/>
        <v xml:space="preserve"> </v>
      </c>
      <c r="KV80" s="117"/>
      <c r="KW80" s="207">
        <v>20</v>
      </c>
      <c r="KX80" s="225">
        <v>20</v>
      </c>
      <c r="KY80" s="61" t="s">
        <v>44</v>
      </c>
      <c r="KZ80" s="62"/>
      <c r="LA80" s="62"/>
      <c r="LB80" s="62"/>
      <c r="LC80" s="63" t="str">
        <f>IF(LA80=0," ",(VLOOKUP(LA80,PROTOKOL!$A$1:$E$28,2))*LB80)</f>
        <v xml:space="preserve"> </v>
      </c>
      <c r="LD80" s="64" t="str">
        <f t="shared" si="612"/>
        <v xml:space="preserve"> </v>
      </c>
      <c r="LE80" s="65" t="str">
        <f>IF(LA80=0," ",VLOOKUP(LA80,PROTOKOL!$A:$E,5,))</f>
        <v xml:space="preserve"> </v>
      </c>
      <c r="LF80" s="65" t="s">
        <v>164</v>
      </c>
      <c r="LG80" s="82" t="str">
        <f t="shared" si="692"/>
        <v xml:space="preserve"> </v>
      </c>
      <c r="LH80" s="61" t="str">
        <f>IF(LJ80=0," ",VLOOKUP(LJ80,PROTOKOL!$A:$F,6))</f>
        <v xml:space="preserve"> </v>
      </c>
      <c r="LI80" s="66"/>
      <c r="LJ80" s="66"/>
      <c r="LK80" s="62"/>
      <c r="LL80" s="63" t="str">
        <f>IF(LJ80=0," ",(VLOOKUP(LJ80,PROTOKOL!$A$1:$E$28,2))*LK80)</f>
        <v xml:space="preserve"> </v>
      </c>
      <c r="LM80" s="64" t="str">
        <f t="shared" si="613"/>
        <v xml:space="preserve"> </v>
      </c>
      <c r="LN80" s="65" t="str">
        <f>IF(LJ80=0," ",VLOOKUP(LJ80,PROTOKOL!$A:$E,5,))</f>
        <v xml:space="preserve"> </v>
      </c>
      <c r="LO80" s="82" t="str">
        <f t="shared" si="693"/>
        <v xml:space="preserve"> </v>
      </c>
      <c r="LP80" s="65">
        <f t="shared" si="694"/>
        <v>0</v>
      </c>
      <c r="LQ80" s="82" t="str">
        <f t="shared" si="695"/>
        <v xml:space="preserve"> </v>
      </c>
      <c r="LR80" s="117"/>
      <c r="LS80" s="207">
        <v>20</v>
      </c>
      <c r="LT80" s="225">
        <v>20</v>
      </c>
      <c r="LU80" s="61" t="s">
        <v>48</v>
      </c>
      <c r="LV80" s="62"/>
      <c r="LW80" s="62"/>
      <c r="LX80" s="62"/>
      <c r="LY80" s="63" t="str">
        <f>IF(LW80=0," ",(VLOOKUP(LW80,PROTOKOL!$A$1:$E$28,2))*LX80)</f>
        <v xml:space="preserve"> </v>
      </c>
      <c r="LZ80" s="64" t="str">
        <f t="shared" si="615"/>
        <v xml:space="preserve"> </v>
      </c>
      <c r="MA80" s="65" t="str">
        <f>IF(LW80=0," ",VLOOKUP(LW80,PROTOKOL!$A:$E,5,))</f>
        <v xml:space="preserve"> </v>
      </c>
      <c r="MB80" s="65" t="s">
        <v>164</v>
      </c>
      <c r="MC80" s="82" t="str">
        <f t="shared" si="696"/>
        <v xml:space="preserve"> </v>
      </c>
      <c r="MD80" s="61" t="str">
        <f>IF(MF80=0," ",VLOOKUP(MF80,PROTOKOL!$A:$F,6))</f>
        <v xml:space="preserve"> </v>
      </c>
      <c r="ME80" s="66"/>
      <c r="MF80" s="66"/>
      <c r="MG80" s="62"/>
      <c r="MH80" s="63" t="str">
        <f>IF(MF80=0," ",(VLOOKUP(MF80,PROTOKOL!$A$1:$E$28,2))*MG80)</f>
        <v xml:space="preserve"> </v>
      </c>
      <c r="MI80" s="64" t="str">
        <f t="shared" si="616"/>
        <v xml:space="preserve"> </v>
      </c>
      <c r="MJ80" s="65" t="str">
        <f>IF(MF80=0," ",VLOOKUP(MF80,PROTOKOL!$A:$E,5,))</f>
        <v xml:space="preserve"> </v>
      </c>
      <c r="MK80" s="82" t="str">
        <f t="shared" si="697"/>
        <v xml:space="preserve"> </v>
      </c>
      <c r="ML80" s="65">
        <f t="shared" si="698"/>
        <v>0</v>
      </c>
      <c r="MM80" s="82" t="str">
        <f t="shared" si="699"/>
        <v xml:space="preserve"> </v>
      </c>
      <c r="MN80" s="117"/>
      <c r="MO80" s="207">
        <v>20</v>
      </c>
      <c r="MP80" s="225">
        <v>20</v>
      </c>
      <c r="MQ80" s="61" t="s">
        <v>48</v>
      </c>
      <c r="MR80" s="62"/>
      <c r="MS80" s="62"/>
      <c r="MT80" s="62"/>
      <c r="MU80" s="63" t="str">
        <f>IF(MS80=0," ",(VLOOKUP(MS80,PROTOKOL!$A$1:$E$28,2))*MT80)</f>
        <v xml:space="preserve"> </v>
      </c>
      <c r="MV80" s="64" t="str">
        <f t="shared" si="618"/>
        <v xml:space="preserve"> </v>
      </c>
      <c r="MW80" s="65" t="str">
        <f>IF(MS80=0," ",VLOOKUP(MS80,PROTOKOL!$A:$E,5,))</f>
        <v xml:space="preserve"> </v>
      </c>
      <c r="MX80" s="65" t="s">
        <v>164</v>
      </c>
      <c r="MY80" s="82" t="str">
        <f t="shared" si="700"/>
        <v xml:space="preserve"> </v>
      </c>
      <c r="MZ80" s="61" t="str">
        <f>IF(NB80=0," ",VLOOKUP(NB80,PROTOKOL!$A:$F,6))</f>
        <v>PANTOGRAF LAVABO TAŞLAMA</v>
      </c>
      <c r="NA80" s="66">
        <v>100</v>
      </c>
      <c r="NB80" s="66">
        <v>9</v>
      </c>
      <c r="NC80" s="62">
        <v>7.5</v>
      </c>
      <c r="ND80" s="63">
        <f>IF(NB80=0," ",(VLOOKUP(NB80,PROTOKOL!$A$1:$E$28,2))*NC80)</f>
        <v>65</v>
      </c>
      <c r="NE80" s="64">
        <f t="shared" si="619"/>
        <v>35</v>
      </c>
      <c r="NF80" s="65">
        <f>IF(NB80=0," ",VLOOKUP(NB80,PROTOKOL!$A:$E,5,))</f>
        <v>0.73722857142857134</v>
      </c>
      <c r="NG80" s="82">
        <f t="shared" si="701"/>
        <v>25.802999999999997</v>
      </c>
      <c r="NH80" s="65">
        <f t="shared" si="702"/>
        <v>15</v>
      </c>
      <c r="NI80" s="82">
        <f t="shared" si="703"/>
        <v>51.605999999999995</v>
      </c>
      <c r="NJ80" s="117"/>
      <c r="NK80" s="207">
        <v>20</v>
      </c>
      <c r="NL80" s="225">
        <v>20</v>
      </c>
      <c r="NM80" s="61" t="str">
        <f>IF(NO80=0," ",VLOOKUP(NO80,PROTOKOL!$A:$F,6))</f>
        <v>PANTOGRAF LAVABO TAŞLAMA</v>
      </c>
      <c r="NN80" s="62">
        <v>107</v>
      </c>
      <c r="NO80" s="62">
        <v>9</v>
      </c>
      <c r="NP80" s="62">
        <v>7.5</v>
      </c>
      <c r="NQ80" s="63">
        <f>IF(NO80=0," ",(VLOOKUP(NO80,PROTOKOL!$A$1:$E$28,2))*NP80)</f>
        <v>65</v>
      </c>
      <c r="NR80" s="64">
        <f t="shared" si="621"/>
        <v>42</v>
      </c>
      <c r="NS80" s="65">
        <f>IF(NO80=0," ",VLOOKUP(NO80,PROTOKOL!$A:$E,5,))</f>
        <v>0.73722857142857134</v>
      </c>
      <c r="NT80" s="65" t="s">
        <v>164</v>
      </c>
      <c r="NU80" s="82">
        <f t="shared" si="704"/>
        <v>30.9636</v>
      </c>
      <c r="NV80" s="61" t="str">
        <f>IF(NX80=0," ",VLOOKUP(NX80,PROTOKOL!$A:$F,6))</f>
        <v xml:space="preserve"> </v>
      </c>
      <c r="NW80" s="66"/>
      <c r="NX80" s="66"/>
      <c r="NY80" s="62"/>
      <c r="NZ80" s="63" t="str">
        <f>IF(NX80=0," ",(VLOOKUP(NX80,PROTOKOL!$A$1:$E$28,2))*NY80)</f>
        <v xml:space="preserve"> </v>
      </c>
      <c r="OA80" s="64" t="str">
        <f t="shared" si="622"/>
        <v xml:space="preserve"> </v>
      </c>
      <c r="OB80" s="65" t="str">
        <f>IF(NX80=0," ",VLOOKUP(NX80,PROTOKOL!$A:$E,5,))</f>
        <v xml:space="preserve"> </v>
      </c>
      <c r="OC80" s="82" t="str">
        <f t="shared" si="705"/>
        <v xml:space="preserve"> </v>
      </c>
      <c r="OD80" s="65">
        <f t="shared" si="706"/>
        <v>0</v>
      </c>
      <c r="OE80" s="82" t="str">
        <f t="shared" si="707"/>
        <v xml:space="preserve"> </v>
      </c>
      <c r="OF80" s="117"/>
      <c r="OG80" s="207">
        <v>20</v>
      </c>
      <c r="OH80" s="225">
        <v>20</v>
      </c>
      <c r="OI80" s="61" t="s">
        <v>48</v>
      </c>
      <c r="OJ80" s="62"/>
      <c r="OK80" s="62"/>
      <c r="OL80" s="62"/>
      <c r="OM80" s="63" t="str">
        <f>IF(OK80=0," ",(VLOOKUP(OK80,PROTOKOL!$A$1:$E$28,2))*OL80)</f>
        <v xml:space="preserve"> </v>
      </c>
      <c r="ON80" s="64" t="str">
        <f t="shared" si="624"/>
        <v xml:space="preserve"> </v>
      </c>
      <c r="OO80" s="65" t="str">
        <f>IF(OK80=0," ",VLOOKUP(OK80,PROTOKOL!$A:$E,5,))</f>
        <v xml:space="preserve"> </v>
      </c>
      <c r="OP80" s="65" t="s">
        <v>164</v>
      </c>
      <c r="OQ80" s="82" t="str">
        <f t="shared" si="708"/>
        <v xml:space="preserve"> </v>
      </c>
      <c r="OR80" s="61" t="str">
        <f>IF(OT80=0," ",VLOOKUP(OT80,PROTOKOL!$A:$F,6))</f>
        <v xml:space="preserve"> </v>
      </c>
      <c r="OS80" s="66"/>
      <c r="OT80" s="66"/>
      <c r="OU80" s="62"/>
      <c r="OV80" s="63" t="str">
        <f>IF(OT80=0," ",(VLOOKUP(OT80,PROTOKOL!$A$1:$E$28,2))*OU80)</f>
        <v xml:space="preserve"> </v>
      </c>
      <c r="OW80" s="64" t="str">
        <f t="shared" si="625"/>
        <v xml:space="preserve"> </v>
      </c>
      <c r="OX80" s="65" t="str">
        <f>IF(OT80=0," ",VLOOKUP(OT80,PROTOKOL!$A:$E,5,))</f>
        <v xml:space="preserve"> </v>
      </c>
      <c r="OY80" s="82" t="str">
        <f t="shared" si="709"/>
        <v xml:space="preserve"> </v>
      </c>
      <c r="OZ80" s="65">
        <f t="shared" si="710"/>
        <v>0</v>
      </c>
      <c r="PA80" s="82" t="str">
        <f t="shared" si="711"/>
        <v xml:space="preserve"> </v>
      </c>
      <c r="PB80" s="117"/>
      <c r="PC80" s="207">
        <v>20</v>
      </c>
      <c r="PD80" s="225">
        <v>20</v>
      </c>
      <c r="PE80" s="61" t="str">
        <f>IF(PG80=0," ",VLOOKUP(PG80,PROTOKOL!$A:$F,6))</f>
        <v>VAKUM TEST</v>
      </c>
      <c r="PF80" s="62">
        <v>240</v>
      </c>
      <c r="PG80" s="62">
        <v>4</v>
      </c>
      <c r="PH80" s="62">
        <v>7.5</v>
      </c>
      <c r="PI80" s="63">
        <f>IF(PG80=0," ",(VLOOKUP(PG80,PROTOKOL!$A$1:$E$28,2))*PH80)</f>
        <v>150</v>
      </c>
      <c r="PJ80" s="64">
        <f t="shared" si="627"/>
        <v>90</v>
      </c>
      <c r="PK80" s="65">
        <f>IF(PG80=0," ",VLOOKUP(PG80,PROTOKOL!$A:$E,5,))</f>
        <v>0.32253749999999998</v>
      </c>
      <c r="PL80" s="65" t="s">
        <v>164</v>
      </c>
      <c r="PM80" s="82">
        <f t="shared" si="712"/>
        <v>29.028374999999997</v>
      </c>
      <c r="PN80" s="61" t="str">
        <f>IF(PP80=0," ",VLOOKUP(PP80,PROTOKOL!$A:$F,6))</f>
        <v xml:space="preserve"> </v>
      </c>
      <c r="PO80" s="66"/>
      <c r="PP80" s="66"/>
      <c r="PQ80" s="62"/>
      <c r="PR80" s="63" t="str">
        <f>IF(PP80=0," ",(VLOOKUP(PP80,PROTOKOL!$A$1:$E$28,2))*PQ80)</f>
        <v xml:space="preserve"> </v>
      </c>
      <c r="PS80" s="64" t="str">
        <f t="shared" si="628"/>
        <v xml:space="preserve"> </v>
      </c>
      <c r="PT80" s="65" t="str">
        <f>IF(PP80=0," ",VLOOKUP(PP80,PROTOKOL!$A:$E,5,))</f>
        <v xml:space="preserve"> </v>
      </c>
      <c r="PU80" s="82" t="str">
        <f t="shared" si="713"/>
        <v xml:space="preserve"> </v>
      </c>
      <c r="PV80" s="65">
        <f t="shared" si="714"/>
        <v>0</v>
      </c>
      <c r="PW80" s="82" t="str">
        <f t="shared" si="715"/>
        <v xml:space="preserve"> </v>
      </c>
      <c r="PX80" s="117"/>
      <c r="PY80" s="207">
        <v>20</v>
      </c>
      <c r="PZ80" s="225">
        <v>20</v>
      </c>
      <c r="QA80" s="61" t="s">
        <v>115</v>
      </c>
      <c r="QB80" s="62"/>
      <c r="QC80" s="62"/>
      <c r="QD80" s="62"/>
      <c r="QE80" s="63" t="str">
        <f>IF(QC80=0," ",(VLOOKUP(QC80,PROTOKOL!$A$1:$E$28,2))*QD80)</f>
        <v xml:space="preserve"> </v>
      </c>
      <c r="QF80" s="64" t="str">
        <f t="shared" si="630"/>
        <v xml:space="preserve"> </v>
      </c>
      <c r="QG80" s="65" t="str">
        <f>IF(QC80=0," ",VLOOKUP(QC80,PROTOKOL!$A:$E,5,))</f>
        <v xml:space="preserve"> </v>
      </c>
      <c r="QH80" s="65" t="s">
        <v>164</v>
      </c>
      <c r="QI80" s="82" t="str">
        <f t="shared" si="716"/>
        <v xml:space="preserve"> </v>
      </c>
      <c r="QJ80" s="61" t="str">
        <f>IF(QL80=0," ",VLOOKUP(QL80,PROTOKOL!$A:$F,6))</f>
        <v xml:space="preserve"> </v>
      </c>
      <c r="QK80" s="66"/>
      <c r="QL80" s="66"/>
      <c r="QM80" s="62"/>
      <c r="QN80" s="63" t="str">
        <f>IF(QL80=0," ",(VLOOKUP(QL80,PROTOKOL!$A$1:$E$28,2))*QM80)</f>
        <v xml:space="preserve"> </v>
      </c>
      <c r="QO80" s="64" t="str">
        <f t="shared" si="631"/>
        <v xml:space="preserve"> </v>
      </c>
      <c r="QP80" s="65" t="str">
        <f>IF(QL80=0," ",VLOOKUP(QL80,PROTOKOL!$A:$E,5,))</f>
        <v xml:space="preserve"> </v>
      </c>
      <c r="QQ80" s="82" t="str">
        <f t="shared" si="717"/>
        <v xml:space="preserve"> </v>
      </c>
      <c r="QR80" s="65">
        <f t="shared" si="718"/>
        <v>0</v>
      </c>
      <c r="QS80" s="82" t="str">
        <f t="shared" si="719"/>
        <v xml:space="preserve"> </v>
      </c>
      <c r="QT80" s="117"/>
      <c r="QU80" s="207">
        <v>20</v>
      </c>
      <c r="QV80" s="225">
        <v>20</v>
      </c>
      <c r="QW80" s="61" t="str">
        <f>IF(QY80=0," ",VLOOKUP(QY80,PROTOKOL!$A:$F,6))</f>
        <v>PANTOGRAF LAVABO TAŞLAMA</v>
      </c>
      <c r="QX80" s="62">
        <v>105</v>
      </c>
      <c r="QY80" s="62">
        <v>9</v>
      </c>
      <c r="QZ80" s="62">
        <v>7.5</v>
      </c>
      <c r="RA80" s="63">
        <f>IF(QY80=0," ",(VLOOKUP(QY80,PROTOKOL!$A$1:$E$28,2))*QZ80)</f>
        <v>65</v>
      </c>
      <c r="RB80" s="64">
        <f t="shared" si="633"/>
        <v>40</v>
      </c>
      <c r="RC80" s="65">
        <f>IF(QY80=0," ",VLOOKUP(QY80,PROTOKOL!$A:$E,5,))</f>
        <v>0.73722857142857134</v>
      </c>
      <c r="RD80" s="65" t="s">
        <v>164</v>
      </c>
      <c r="RE80" s="82">
        <f t="shared" si="720"/>
        <v>29.489142857142852</v>
      </c>
      <c r="RF80" s="61" t="str">
        <f>IF(RH80=0," ",VLOOKUP(RH80,PROTOKOL!$A:$F,6))</f>
        <v xml:space="preserve"> </v>
      </c>
      <c r="RG80" s="66"/>
      <c r="RH80" s="66"/>
      <c r="RI80" s="62"/>
      <c r="RJ80" s="63" t="str">
        <f>IF(RH80=0," ",(VLOOKUP(RH80,PROTOKOL!$A$1:$E$28,2))*RI80)</f>
        <v xml:space="preserve"> </v>
      </c>
      <c r="RK80" s="64" t="str">
        <f t="shared" si="634"/>
        <v xml:space="preserve"> </v>
      </c>
      <c r="RL80" s="65" t="str">
        <f>IF(RH80=0," ",VLOOKUP(RH80,PROTOKOL!$A:$E,5,))</f>
        <v xml:space="preserve"> </v>
      </c>
      <c r="RM80" s="82" t="str">
        <f t="shared" si="721"/>
        <v xml:space="preserve"> </v>
      </c>
      <c r="RN80" s="65">
        <f t="shared" si="722"/>
        <v>0</v>
      </c>
      <c r="RO80" s="82" t="str">
        <f t="shared" si="723"/>
        <v xml:space="preserve"> </v>
      </c>
      <c r="RP80" s="117"/>
    </row>
    <row r="81" spans="1:484" ht="15.6" thickBot="1">
      <c r="A81" s="208">
        <v>20</v>
      </c>
      <c r="B81" s="226"/>
      <c r="C81" s="61" t="str">
        <f>IF(E81=0," ",VLOOKUP(E81,PROTOKOL!$A:$F,6))</f>
        <v>KOKU TESTİ</v>
      </c>
      <c r="D81" s="62">
        <v>40</v>
      </c>
      <c r="E81" s="62">
        <v>16</v>
      </c>
      <c r="F81" s="62">
        <v>1</v>
      </c>
      <c r="G81" s="63">
        <f>IF(E81=0," ",(VLOOKUP(E81,PROTOKOL!$A$1:$E$28,2))*F81)</f>
        <v>0</v>
      </c>
      <c r="H81" s="64">
        <f t="shared" si="572"/>
        <v>40</v>
      </c>
      <c r="I81" s="65">
        <f>IF(E81=0," ",VLOOKUP(E81,PROTOKOL!$A:$E,5,))</f>
        <v>25.405435113750318</v>
      </c>
      <c r="J81" s="65" t="s">
        <v>164</v>
      </c>
      <c r="K81" s="82">
        <f t="shared" si="636"/>
        <v>135.49565394000169</v>
      </c>
      <c r="L81" s="61" t="str">
        <f>IF(N81=0," ",VLOOKUP(N81,PROTOKOL!$A:$F,6))</f>
        <v xml:space="preserve"> </v>
      </c>
      <c r="M81" s="66"/>
      <c r="N81" s="66"/>
      <c r="O81" s="62"/>
      <c r="P81" s="63" t="str">
        <f>IF(N81=0," ",(VLOOKUP(N81,PROTOKOL!$A$1:$E$28,2))*O81)</f>
        <v xml:space="preserve"> </v>
      </c>
      <c r="Q81" s="64" t="str">
        <f t="shared" si="573"/>
        <v xml:space="preserve"> </v>
      </c>
      <c r="R81" s="65" t="str">
        <f>IF(N81=0," ",VLOOKUP(N81,PROTOKOL!$A:$E,5,))</f>
        <v xml:space="preserve"> </v>
      </c>
      <c r="S81" s="82" t="str">
        <f t="shared" si="637"/>
        <v xml:space="preserve"> </v>
      </c>
      <c r="T81" s="65">
        <f t="shared" si="638"/>
        <v>0</v>
      </c>
      <c r="U81" s="82" t="str">
        <f t="shared" si="639"/>
        <v xml:space="preserve"> </v>
      </c>
      <c r="V81" s="185" t="str">
        <f>IF(F80+F81+F82=7.5,"ü","û")</f>
        <v>ü</v>
      </c>
      <c r="W81" s="207">
        <v>20</v>
      </c>
      <c r="X81" s="226"/>
      <c r="Y81" s="61" t="str">
        <f>IF(AA81=0," ",VLOOKUP(AA81,PROTOKOL!$A:$F,6))</f>
        <v xml:space="preserve"> </v>
      </c>
      <c r="Z81" s="62"/>
      <c r="AA81" s="62"/>
      <c r="AB81" s="62"/>
      <c r="AC81" s="63" t="str">
        <f>IF(AA81=0," ",(VLOOKUP(AA81,PROTOKOL!$A$1:$E$28,2))*AB81)</f>
        <v xml:space="preserve"> </v>
      </c>
      <c r="AD81" s="64" t="str">
        <f t="shared" si="574"/>
        <v xml:space="preserve"> </v>
      </c>
      <c r="AE81" s="65" t="str">
        <f>IF(AA81=0," ",VLOOKUP(AA81,PROTOKOL!$A:$E,5,))</f>
        <v xml:space="preserve"> </v>
      </c>
      <c r="AF81" s="65" t="s">
        <v>164</v>
      </c>
      <c r="AG81" s="82" t="str">
        <f t="shared" si="640"/>
        <v xml:space="preserve"> </v>
      </c>
      <c r="AH81" s="61" t="str">
        <f>IF(AJ81=0," ",VLOOKUP(AJ81,PROTOKOL!$A:$F,6))</f>
        <v xml:space="preserve"> </v>
      </c>
      <c r="AI81" s="66"/>
      <c r="AJ81" s="66"/>
      <c r="AK81" s="62"/>
      <c r="AL81" s="63" t="str">
        <f>IF(AJ81=0," ",(VLOOKUP(AJ81,PROTOKOL!$A$1:$E$28,2))*AK81)</f>
        <v xml:space="preserve"> </v>
      </c>
      <c r="AM81" s="64" t="str">
        <f t="shared" si="575"/>
        <v xml:space="preserve"> </v>
      </c>
      <c r="AN81" s="65" t="str">
        <f>IF(AJ81=0," ",VLOOKUP(AJ81,PROTOKOL!$A:$E,5,))</f>
        <v xml:space="preserve"> </v>
      </c>
      <c r="AO81" s="82" t="str">
        <f t="shared" si="641"/>
        <v xml:space="preserve"> </v>
      </c>
      <c r="AP81" s="65">
        <f t="shared" si="642"/>
        <v>0</v>
      </c>
      <c r="AQ81" s="82" t="str">
        <f t="shared" si="643"/>
        <v xml:space="preserve"> </v>
      </c>
      <c r="AR81" s="185" t="str">
        <f>IF(AB80+AB81+AB82=7.5,"ü","û")</f>
        <v>û</v>
      </c>
      <c r="AS81" s="207">
        <v>20</v>
      </c>
      <c r="AT81" s="226"/>
      <c r="AU81" s="61" t="str">
        <f>IF(AW81=0," ",VLOOKUP(AW81,PROTOKOL!$A:$F,6))</f>
        <v xml:space="preserve"> </v>
      </c>
      <c r="AV81" s="62"/>
      <c r="AW81" s="62"/>
      <c r="AX81" s="62"/>
      <c r="AY81" s="63" t="str">
        <f>IF(AW81=0," ",(VLOOKUP(AW81,PROTOKOL!$A$1:$E$28,2))*AX81)</f>
        <v xml:space="preserve"> </v>
      </c>
      <c r="AZ81" s="64" t="str">
        <f t="shared" si="576"/>
        <v xml:space="preserve"> </v>
      </c>
      <c r="BA81" s="65" t="str">
        <f>IF(AW81=0," ",VLOOKUP(AW81,PROTOKOL!$A:$E,5,))</f>
        <v xml:space="preserve"> </v>
      </c>
      <c r="BB81" s="65" t="s">
        <v>164</v>
      </c>
      <c r="BC81" s="82" t="str">
        <f t="shared" si="644"/>
        <v xml:space="preserve"> </v>
      </c>
      <c r="BD81" s="61" t="str">
        <f>IF(BF81=0," ",VLOOKUP(BF81,PROTOKOL!$A:$F,6))</f>
        <v xml:space="preserve"> </v>
      </c>
      <c r="BE81" s="66"/>
      <c r="BF81" s="66"/>
      <c r="BG81" s="62"/>
      <c r="BH81" s="63" t="str">
        <f>IF(BF81=0," ",(VLOOKUP(BF81,PROTOKOL!$A$1:$E$28,2))*BG81)</f>
        <v xml:space="preserve"> </v>
      </c>
      <c r="BI81" s="64" t="str">
        <f t="shared" si="577"/>
        <v xml:space="preserve"> </v>
      </c>
      <c r="BJ81" s="65" t="str">
        <f>IF(BF81=0," ",VLOOKUP(BF81,PROTOKOL!$A:$E,5,))</f>
        <v xml:space="preserve"> </v>
      </c>
      <c r="BK81" s="82" t="str">
        <f t="shared" si="645"/>
        <v xml:space="preserve"> </v>
      </c>
      <c r="BL81" s="65">
        <f t="shared" si="646"/>
        <v>0</v>
      </c>
      <c r="BM81" s="82" t="str">
        <f t="shared" si="647"/>
        <v xml:space="preserve"> </v>
      </c>
      <c r="BN81" s="185" t="str">
        <f t="shared" ref="BN81" si="764">IF(AX80+AX81+AX82=7.5,"ü","û")</f>
        <v>ü</v>
      </c>
      <c r="BO81" s="207">
        <v>20</v>
      </c>
      <c r="BP81" s="226"/>
      <c r="BQ81" s="61" t="str">
        <f>IF(BS81=0," ",VLOOKUP(BS81,PROTOKOL!$A:$F,6))</f>
        <v xml:space="preserve"> </v>
      </c>
      <c r="BR81" s="62"/>
      <c r="BS81" s="62"/>
      <c r="BT81" s="62"/>
      <c r="BU81" s="63" t="str">
        <f>IF(BS81=0," ",(VLOOKUP(BS81,PROTOKOL!$A$1:$E$28,2))*BT81)</f>
        <v xml:space="preserve"> </v>
      </c>
      <c r="BV81" s="64" t="str">
        <f t="shared" si="579"/>
        <v xml:space="preserve"> </v>
      </c>
      <c r="BW81" s="65" t="str">
        <f>IF(BS81=0," ",VLOOKUP(BS81,PROTOKOL!$A:$E,5,))</f>
        <v xml:space="preserve"> </v>
      </c>
      <c r="BX81" s="65" t="s">
        <v>164</v>
      </c>
      <c r="BY81" s="82" t="str">
        <f t="shared" si="648"/>
        <v xml:space="preserve"> </v>
      </c>
      <c r="BZ81" s="61" t="str">
        <f>IF(CB81=0," ",VLOOKUP(CB81,PROTOKOL!$A:$F,6))</f>
        <v xml:space="preserve"> </v>
      </c>
      <c r="CA81" s="66"/>
      <c r="CB81" s="66"/>
      <c r="CC81" s="62"/>
      <c r="CD81" s="63" t="str">
        <f>IF(CB81=0," ",(VLOOKUP(CB81,PROTOKOL!$A$1:$E$28,2))*CC81)</f>
        <v xml:space="preserve"> </v>
      </c>
      <c r="CE81" s="64" t="str">
        <f t="shared" si="580"/>
        <v xml:space="preserve"> </v>
      </c>
      <c r="CF81" s="65" t="str">
        <f>IF(CB81=0," ",VLOOKUP(CB81,PROTOKOL!$A:$E,5,))</f>
        <v xml:space="preserve"> </v>
      </c>
      <c r="CG81" s="82" t="str">
        <f t="shared" si="649"/>
        <v xml:space="preserve"> </v>
      </c>
      <c r="CH81" s="65">
        <f t="shared" si="650"/>
        <v>0</v>
      </c>
      <c r="CI81" s="82" t="str">
        <f t="shared" si="651"/>
        <v xml:space="preserve"> </v>
      </c>
      <c r="CJ81" s="185" t="str">
        <f t="shared" ref="CJ81" si="765">IF(BT80+BT81+BT82=7.5,"ü","û")</f>
        <v>ü</v>
      </c>
      <c r="CK81" s="207">
        <v>20</v>
      </c>
      <c r="CL81" s="226"/>
      <c r="CM81" s="61" t="str">
        <f>IF(CO81=0," ",VLOOKUP(CO81,PROTOKOL!$A:$F,6))</f>
        <v>VAKUM TEST</v>
      </c>
      <c r="CN81" s="62">
        <v>16</v>
      </c>
      <c r="CO81" s="62">
        <v>4</v>
      </c>
      <c r="CP81" s="62">
        <v>0.5</v>
      </c>
      <c r="CQ81" s="63">
        <f>IF(CO81=0," ",(VLOOKUP(CO81,PROTOKOL!$A$1:$E$28,2))*CP81)</f>
        <v>10</v>
      </c>
      <c r="CR81" s="64">
        <f t="shared" si="582"/>
        <v>6</v>
      </c>
      <c r="CS81" s="65">
        <f>IF(CO81=0," ",VLOOKUP(CO81,PROTOKOL!$A:$E,5,))</f>
        <v>0.32253749999999998</v>
      </c>
      <c r="CT81" s="65" t="s">
        <v>164</v>
      </c>
      <c r="CU81" s="82">
        <f t="shared" si="652"/>
        <v>0.12901499999999999</v>
      </c>
      <c r="CV81" s="61" t="str">
        <f>IF(CX81=0," ",VLOOKUP(CX81,PROTOKOL!$A:$F,6))</f>
        <v xml:space="preserve"> </v>
      </c>
      <c r="CW81" s="66"/>
      <c r="CX81" s="66"/>
      <c r="CY81" s="62"/>
      <c r="CZ81" s="63" t="str">
        <f>IF(CX81=0," ",(VLOOKUP(CX81,PROTOKOL!$A$1:$E$28,2))*CY81)</f>
        <v xml:space="preserve"> </v>
      </c>
      <c r="DA81" s="64" t="str">
        <f t="shared" si="583"/>
        <v xml:space="preserve"> </v>
      </c>
      <c r="DB81" s="65" t="str">
        <f>IF(CX81=0," ",VLOOKUP(CX81,PROTOKOL!$A:$E,5,))</f>
        <v xml:space="preserve"> </v>
      </c>
      <c r="DC81" s="82" t="str">
        <f t="shared" si="653"/>
        <v xml:space="preserve"> </v>
      </c>
      <c r="DD81" s="65">
        <f t="shared" si="654"/>
        <v>0</v>
      </c>
      <c r="DE81" s="82" t="str">
        <f t="shared" si="655"/>
        <v xml:space="preserve"> </v>
      </c>
      <c r="DF81" s="185" t="str">
        <f t="shared" ref="DF81" si="766">IF(CP80+CP81+CP82=7.5,"ü","û")</f>
        <v>ü</v>
      </c>
      <c r="DG81" s="207">
        <v>20</v>
      </c>
      <c r="DH81" s="226"/>
      <c r="DI81" s="61" t="str">
        <f>IF(DK81=0," ",VLOOKUP(DK81,PROTOKOL!$A:$F,6))</f>
        <v xml:space="preserve"> </v>
      </c>
      <c r="DJ81" s="62"/>
      <c r="DK81" s="62"/>
      <c r="DL81" s="62"/>
      <c r="DM81" s="63" t="str">
        <f>IF(DK81=0," ",(VLOOKUP(DK81,PROTOKOL!$A$1:$E$28,2))*DL81)</f>
        <v xml:space="preserve"> </v>
      </c>
      <c r="DN81" s="64" t="str">
        <f t="shared" si="585"/>
        <v xml:space="preserve"> </v>
      </c>
      <c r="DO81" s="65" t="str">
        <f>IF(DK81=0," ",VLOOKUP(DK81,PROTOKOL!$A:$E,5,))</f>
        <v xml:space="preserve"> </v>
      </c>
      <c r="DP81" s="65" t="s">
        <v>164</v>
      </c>
      <c r="DQ81" s="82" t="str">
        <f t="shared" si="656"/>
        <v xml:space="preserve"> </v>
      </c>
      <c r="DR81" s="61" t="str">
        <f>IF(DT81=0," ",VLOOKUP(DT81,PROTOKOL!$A:$F,6))</f>
        <v xml:space="preserve"> </v>
      </c>
      <c r="DS81" s="66"/>
      <c r="DT81" s="66"/>
      <c r="DU81" s="62"/>
      <c r="DV81" s="63" t="str">
        <f>IF(DT81=0," ",(VLOOKUP(DT81,PROTOKOL!$A$1:$E$28,2))*DU81)</f>
        <v xml:space="preserve"> </v>
      </c>
      <c r="DW81" s="64" t="str">
        <f t="shared" si="586"/>
        <v xml:space="preserve"> </v>
      </c>
      <c r="DX81" s="65" t="str">
        <f>IF(DT81=0," ",VLOOKUP(DT81,PROTOKOL!$A:$E,5,))</f>
        <v xml:space="preserve"> </v>
      </c>
      <c r="DY81" s="82" t="str">
        <f t="shared" si="657"/>
        <v xml:space="preserve"> </v>
      </c>
      <c r="DZ81" s="65">
        <f t="shared" si="658"/>
        <v>0</v>
      </c>
      <c r="EA81" s="82" t="str">
        <f t="shared" si="659"/>
        <v xml:space="preserve"> </v>
      </c>
      <c r="EB81" s="185" t="str">
        <f t="shared" ref="EB81" si="767">IF(DL80+DL81+DL82=7.5,"ü","û")</f>
        <v>û</v>
      </c>
      <c r="EC81" s="207">
        <v>20</v>
      </c>
      <c r="ED81" s="226"/>
      <c r="EE81" s="61" t="str">
        <f>IF(EG81=0," ",VLOOKUP(EG81,PROTOKOL!$A:$F,6))</f>
        <v xml:space="preserve"> </v>
      </c>
      <c r="EF81" s="62"/>
      <c r="EG81" s="62"/>
      <c r="EH81" s="62"/>
      <c r="EI81" s="63" t="str">
        <f>IF(EG81=0," ",(VLOOKUP(EG81,PROTOKOL!$A$1:$E$28,2))*EH81)</f>
        <v xml:space="preserve"> </v>
      </c>
      <c r="EJ81" s="64" t="str">
        <f t="shared" si="588"/>
        <v xml:space="preserve"> </v>
      </c>
      <c r="EK81" s="65" t="str">
        <f>IF(EG81=0," ",VLOOKUP(EG81,PROTOKOL!$A:$E,5,))</f>
        <v xml:space="preserve"> </v>
      </c>
      <c r="EL81" s="65" t="s">
        <v>164</v>
      </c>
      <c r="EM81" s="82" t="str">
        <f t="shared" si="660"/>
        <v xml:space="preserve"> </v>
      </c>
      <c r="EN81" s="61" t="str">
        <f>IF(EP81=0," ",VLOOKUP(EP81,PROTOKOL!$A:$F,6))</f>
        <v xml:space="preserve"> </v>
      </c>
      <c r="EO81" s="66"/>
      <c r="EP81" s="66"/>
      <c r="EQ81" s="62"/>
      <c r="ER81" s="63" t="str">
        <f>IF(EP81=0," ",(VLOOKUP(EP81,PROTOKOL!$A$1:$E$28,2))*EQ81)</f>
        <v xml:space="preserve"> </v>
      </c>
      <c r="ES81" s="64" t="str">
        <f t="shared" si="589"/>
        <v xml:space="preserve"> </v>
      </c>
      <c r="ET81" s="65" t="str">
        <f>IF(EP81=0," ",VLOOKUP(EP81,PROTOKOL!$A:$E,5,))</f>
        <v xml:space="preserve"> </v>
      </c>
      <c r="EU81" s="82" t="str">
        <f t="shared" si="661"/>
        <v xml:space="preserve"> </v>
      </c>
      <c r="EV81" s="65">
        <f t="shared" si="662"/>
        <v>0</v>
      </c>
      <c r="EW81" s="82" t="str">
        <f t="shared" si="663"/>
        <v xml:space="preserve"> </v>
      </c>
      <c r="EX81" s="185" t="str">
        <f t="shared" ref="EX81" si="768">IF(EH80+EH81+EH82=7.5,"ü","û")</f>
        <v>ü</v>
      </c>
      <c r="EY81" s="207">
        <v>20</v>
      </c>
      <c r="EZ81" s="226"/>
      <c r="FA81" s="61" t="str">
        <f>IF(FC81=0," ",VLOOKUP(FC81,PROTOKOL!$A:$F,6))</f>
        <v>ÜRÜN KONTROL</v>
      </c>
      <c r="FB81" s="62">
        <v>1</v>
      </c>
      <c r="FC81" s="62">
        <v>19</v>
      </c>
      <c r="FD81" s="62">
        <v>1</v>
      </c>
      <c r="FE81" s="63">
        <f>IF(FC81=0," ",(VLOOKUP(FC81,PROTOKOL!$A$1:$E$28,2))*FD81)</f>
        <v>0</v>
      </c>
      <c r="FF81" s="64">
        <f t="shared" si="591"/>
        <v>1</v>
      </c>
      <c r="FG81" s="65">
        <f>IF(FC81=0," ",VLOOKUP(FC81,PROTOKOL!$A:$E,5,))</f>
        <v>22.864891602375288</v>
      </c>
      <c r="FH81" s="65" t="s">
        <v>164</v>
      </c>
      <c r="FI81" s="82">
        <f t="shared" si="664"/>
        <v>3.0486522136500382</v>
      </c>
      <c r="FJ81" s="61" t="str">
        <f>IF(FL81=0," ",VLOOKUP(FL81,PROTOKOL!$A:$F,6))</f>
        <v xml:space="preserve"> </v>
      </c>
      <c r="FK81" s="66"/>
      <c r="FL81" s="66"/>
      <c r="FM81" s="62"/>
      <c r="FN81" s="63" t="str">
        <f>IF(FL81=0," ",(VLOOKUP(FL81,PROTOKOL!$A$1:$E$28,2))*FM81)</f>
        <v xml:space="preserve"> </v>
      </c>
      <c r="FO81" s="64" t="str">
        <f t="shared" si="592"/>
        <v xml:space="preserve"> </v>
      </c>
      <c r="FP81" s="65" t="str">
        <f>IF(FL81=0," ",VLOOKUP(FL81,PROTOKOL!$A:$E,5,))</f>
        <v xml:space="preserve"> </v>
      </c>
      <c r="FQ81" s="82" t="str">
        <f t="shared" si="665"/>
        <v xml:space="preserve"> </v>
      </c>
      <c r="FR81" s="65">
        <f t="shared" si="666"/>
        <v>0</v>
      </c>
      <c r="FS81" s="82" t="str">
        <f t="shared" si="667"/>
        <v xml:space="preserve"> </v>
      </c>
      <c r="FT81" s="185" t="str">
        <f t="shared" ref="FT81" si="769">IF(FD80+FD81+FD82=7.5,"ü","û")</f>
        <v>ü</v>
      </c>
      <c r="FU81" s="207">
        <v>20</v>
      </c>
      <c r="FV81" s="226"/>
      <c r="FW81" s="61" t="str">
        <f>IF(FY81=0," ",VLOOKUP(FY81,PROTOKOL!$A:$F,6))</f>
        <v xml:space="preserve"> </v>
      </c>
      <c r="FX81" s="62"/>
      <c r="FY81" s="62"/>
      <c r="FZ81" s="62"/>
      <c r="GA81" s="63" t="str">
        <f>IF(FY81=0," ",(VLOOKUP(FY81,PROTOKOL!$A$1:$E$28,2))*FZ81)</f>
        <v xml:space="preserve"> </v>
      </c>
      <c r="GB81" s="64" t="str">
        <f t="shared" si="594"/>
        <v xml:space="preserve"> </v>
      </c>
      <c r="GC81" s="65" t="str">
        <f>IF(FY81=0," ",VLOOKUP(FY81,PROTOKOL!$A:$E,5,))</f>
        <v xml:space="preserve"> </v>
      </c>
      <c r="GD81" s="65" t="s">
        <v>164</v>
      </c>
      <c r="GE81" s="82" t="str">
        <f t="shared" si="668"/>
        <v xml:space="preserve"> </v>
      </c>
      <c r="GF81" s="61" t="str">
        <f>IF(GH81=0," ",VLOOKUP(GH81,PROTOKOL!$A:$F,6))</f>
        <v xml:space="preserve"> </v>
      </c>
      <c r="GG81" s="66"/>
      <c r="GH81" s="66"/>
      <c r="GI81" s="62"/>
      <c r="GJ81" s="63" t="str">
        <f>IF(GH81=0," ",(VLOOKUP(GH81,PROTOKOL!$A$1:$E$28,2))*GI81)</f>
        <v xml:space="preserve"> </v>
      </c>
      <c r="GK81" s="64" t="str">
        <f t="shared" si="595"/>
        <v xml:space="preserve"> </v>
      </c>
      <c r="GL81" s="65" t="str">
        <f>IF(GH81=0," ",VLOOKUP(GH81,PROTOKOL!$A:$E,5,))</f>
        <v xml:space="preserve"> </v>
      </c>
      <c r="GM81" s="82" t="str">
        <f t="shared" si="669"/>
        <v xml:space="preserve"> </v>
      </c>
      <c r="GN81" s="65">
        <f t="shared" si="670"/>
        <v>0</v>
      </c>
      <c r="GO81" s="82" t="str">
        <f t="shared" si="671"/>
        <v xml:space="preserve"> </v>
      </c>
      <c r="GP81" s="185" t="str">
        <f t="shared" ref="GP81" si="770">IF(FZ80+FZ81+FZ82=7.5,"ü","û")</f>
        <v>û</v>
      </c>
      <c r="GQ81" s="207">
        <v>20</v>
      </c>
      <c r="GR81" s="226"/>
      <c r="GS81" s="61" t="str">
        <f>IF(GU81=0," ",VLOOKUP(GU81,PROTOKOL!$A:$F,6))</f>
        <v xml:space="preserve"> </v>
      </c>
      <c r="GT81" s="62"/>
      <c r="GU81" s="62"/>
      <c r="GV81" s="62"/>
      <c r="GW81" s="63" t="str">
        <f>IF(GU81=0," ",(VLOOKUP(GU81,PROTOKOL!$A$1:$E$28,2))*GV81)</f>
        <v xml:space="preserve"> </v>
      </c>
      <c r="GX81" s="64" t="str">
        <f t="shared" si="597"/>
        <v xml:space="preserve"> </v>
      </c>
      <c r="GY81" s="65" t="str">
        <f>IF(GU81=0," ",VLOOKUP(GU81,PROTOKOL!$A:$E,5,))</f>
        <v xml:space="preserve"> </v>
      </c>
      <c r="GZ81" s="65" t="s">
        <v>164</v>
      </c>
      <c r="HA81" s="82" t="str">
        <f t="shared" si="672"/>
        <v xml:space="preserve"> </v>
      </c>
      <c r="HB81" s="61" t="str">
        <f>IF(HD81=0," ",VLOOKUP(HD81,PROTOKOL!$A:$F,6))</f>
        <v xml:space="preserve"> </v>
      </c>
      <c r="HC81" s="66"/>
      <c r="HD81" s="66"/>
      <c r="HE81" s="62"/>
      <c r="HF81" s="63" t="str">
        <f>IF(HD81=0," ",(VLOOKUP(HD81,PROTOKOL!$A$1:$E$28,2))*HE81)</f>
        <v xml:space="preserve"> </v>
      </c>
      <c r="HG81" s="64" t="str">
        <f t="shared" si="598"/>
        <v xml:space="preserve"> </v>
      </c>
      <c r="HH81" s="65" t="str">
        <f>IF(HD81=0," ",VLOOKUP(HD81,PROTOKOL!$A:$E,5,))</f>
        <v xml:space="preserve"> </v>
      </c>
      <c r="HI81" s="82" t="str">
        <f t="shared" si="673"/>
        <v xml:space="preserve"> </v>
      </c>
      <c r="HJ81" s="65">
        <f t="shared" si="674"/>
        <v>0</v>
      </c>
      <c r="HK81" s="82" t="str">
        <f t="shared" si="675"/>
        <v xml:space="preserve"> </v>
      </c>
      <c r="HL81" s="185" t="str">
        <f t="shared" ref="HL81" si="771">IF(GV80+GV81+GV82=7.5,"ü","û")</f>
        <v>ü</v>
      </c>
      <c r="HM81" s="207">
        <v>20</v>
      </c>
      <c r="HN81" s="226"/>
      <c r="HO81" s="61" t="str">
        <f>IF(HQ81=0," ",VLOOKUP(HQ81,PROTOKOL!$A:$F,6))</f>
        <v xml:space="preserve"> </v>
      </c>
      <c r="HP81" s="62"/>
      <c r="HQ81" s="62"/>
      <c r="HR81" s="62"/>
      <c r="HS81" s="63" t="str">
        <f>IF(HQ81=0," ",(VLOOKUP(HQ81,PROTOKOL!$A$1:$E$28,2))*HR81)</f>
        <v xml:space="preserve"> </v>
      </c>
      <c r="HT81" s="64" t="str">
        <f t="shared" si="600"/>
        <v xml:space="preserve"> </v>
      </c>
      <c r="HU81" s="65" t="str">
        <f>IF(HQ81=0," ",VLOOKUP(HQ81,PROTOKOL!$A:$E,5,))</f>
        <v xml:space="preserve"> </v>
      </c>
      <c r="HV81" s="65" t="s">
        <v>164</v>
      </c>
      <c r="HW81" s="82" t="str">
        <f t="shared" si="676"/>
        <v xml:space="preserve"> </v>
      </c>
      <c r="HX81" s="61" t="str">
        <f>IF(HZ81=0," ",VLOOKUP(HZ81,PROTOKOL!$A:$F,6))</f>
        <v xml:space="preserve"> </v>
      </c>
      <c r="HY81" s="66"/>
      <c r="HZ81" s="66"/>
      <c r="IA81" s="62"/>
      <c r="IB81" s="63" t="str">
        <f>IF(HZ81=0," ",(VLOOKUP(HZ81,PROTOKOL!$A$1:$E$28,2))*IA81)</f>
        <v xml:space="preserve"> </v>
      </c>
      <c r="IC81" s="64" t="str">
        <f t="shared" si="601"/>
        <v xml:space="preserve"> </v>
      </c>
      <c r="ID81" s="65" t="str">
        <f>IF(HZ81=0," ",VLOOKUP(HZ81,PROTOKOL!$A:$E,5,))</f>
        <v xml:space="preserve"> </v>
      </c>
      <c r="IE81" s="82" t="str">
        <f t="shared" si="677"/>
        <v xml:space="preserve"> </v>
      </c>
      <c r="IF81" s="65">
        <f t="shared" si="678"/>
        <v>0</v>
      </c>
      <c r="IG81" s="82" t="str">
        <f t="shared" si="679"/>
        <v xml:space="preserve"> </v>
      </c>
      <c r="IH81" s="185" t="str">
        <f t="shared" ref="IH81" si="772">IF(HR80+HR81+HR82=7.5,"ü","û")</f>
        <v>û</v>
      </c>
      <c r="II81" s="207">
        <v>20</v>
      </c>
      <c r="IJ81" s="226"/>
      <c r="IK81" s="61" t="str">
        <f>IF(IM81=0," ",VLOOKUP(IM81,PROTOKOL!$A:$F,6))</f>
        <v xml:space="preserve"> </v>
      </c>
      <c r="IL81" s="62"/>
      <c r="IM81" s="62"/>
      <c r="IN81" s="62"/>
      <c r="IO81" s="63" t="str">
        <f>IF(IM81=0," ",(VLOOKUP(IM81,PROTOKOL!$A$1:$E$28,2))*IN81)</f>
        <v xml:space="preserve"> </v>
      </c>
      <c r="IP81" s="64" t="str">
        <f t="shared" si="603"/>
        <v xml:space="preserve"> </v>
      </c>
      <c r="IQ81" s="65" t="str">
        <f>IF(IM81=0," ",VLOOKUP(IM81,PROTOKOL!$A:$E,5,))</f>
        <v xml:space="preserve"> </v>
      </c>
      <c r="IR81" s="65" t="s">
        <v>164</v>
      </c>
      <c r="IS81" s="82" t="str">
        <f t="shared" si="680"/>
        <v xml:space="preserve"> </v>
      </c>
      <c r="IT81" s="61" t="str">
        <f>IF(IV81=0," ",VLOOKUP(IV81,PROTOKOL!$A:$F,6))</f>
        <v xml:space="preserve"> </v>
      </c>
      <c r="IU81" s="66"/>
      <c r="IV81" s="66"/>
      <c r="IW81" s="62"/>
      <c r="IX81" s="63" t="str">
        <f>IF(IV81=0," ",(VLOOKUP(IV81,PROTOKOL!$A$1:$E$28,2))*IW81)</f>
        <v xml:space="preserve"> </v>
      </c>
      <c r="IY81" s="64" t="str">
        <f t="shared" si="604"/>
        <v xml:space="preserve"> </v>
      </c>
      <c r="IZ81" s="65" t="str">
        <f>IF(IV81=0," ",VLOOKUP(IV81,PROTOKOL!$A:$E,5,))</f>
        <v xml:space="preserve"> </v>
      </c>
      <c r="JA81" s="82" t="str">
        <f t="shared" si="681"/>
        <v xml:space="preserve"> </v>
      </c>
      <c r="JB81" s="65">
        <f t="shared" si="682"/>
        <v>0</v>
      </c>
      <c r="JC81" s="82" t="str">
        <f t="shared" si="683"/>
        <v xml:space="preserve"> </v>
      </c>
      <c r="JD81" s="185" t="str">
        <f t="shared" ref="JD81" si="773">IF(IN80+IN81+IN82=7.5,"ü","û")</f>
        <v>û</v>
      </c>
      <c r="JE81" s="207">
        <v>20</v>
      </c>
      <c r="JF81" s="226"/>
      <c r="JG81" s="61" t="str">
        <f>IF(JI81=0," ",VLOOKUP(JI81,PROTOKOL!$A:$F,6))</f>
        <v xml:space="preserve"> </v>
      </c>
      <c r="JH81" s="62"/>
      <c r="JI81" s="62"/>
      <c r="JJ81" s="62"/>
      <c r="JK81" s="63" t="str">
        <f>IF(JI81=0," ",(VLOOKUP(JI81,PROTOKOL!$A$1:$E$28,2))*JJ81)</f>
        <v xml:space="preserve"> </v>
      </c>
      <c r="JL81" s="64" t="str">
        <f t="shared" si="606"/>
        <v xml:space="preserve"> </v>
      </c>
      <c r="JM81" s="65" t="str">
        <f>IF(JI81=0," ",VLOOKUP(JI81,PROTOKOL!$A:$E,5,))</f>
        <v xml:space="preserve"> </v>
      </c>
      <c r="JN81" s="65" t="s">
        <v>164</v>
      </c>
      <c r="JO81" s="82" t="str">
        <f t="shared" si="684"/>
        <v xml:space="preserve"> </v>
      </c>
      <c r="JP81" s="61" t="str">
        <f>IF(JR81=0," ",VLOOKUP(JR81,PROTOKOL!$A:$F,6))</f>
        <v xml:space="preserve"> </v>
      </c>
      <c r="JQ81" s="66"/>
      <c r="JR81" s="66"/>
      <c r="JS81" s="62"/>
      <c r="JT81" s="63" t="str">
        <f>IF(JR81=0," ",(VLOOKUP(JR81,PROTOKOL!$A$1:$E$28,2))*JS81)</f>
        <v xml:space="preserve"> </v>
      </c>
      <c r="JU81" s="64" t="str">
        <f t="shared" si="607"/>
        <v xml:space="preserve"> </v>
      </c>
      <c r="JV81" s="65" t="str">
        <f>IF(JR81=0," ",VLOOKUP(JR81,PROTOKOL!$A:$E,5,))</f>
        <v xml:space="preserve"> </v>
      </c>
      <c r="JW81" s="82" t="str">
        <f t="shared" si="685"/>
        <v xml:space="preserve"> </v>
      </c>
      <c r="JX81" s="65">
        <f t="shared" si="686"/>
        <v>0</v>
      </c>
      <c r="JY81" s="82" t="str">
        <f t="shared" si="687"/>
        <v xml:space="preserve"> </v>
      </c>
      <c r="JZ81" s="185" t="str">
        <f t="shared" ref="JZ81" si="774">IF(JJ80+JJ81+JJ82=7.5,"ü","û")</f>
        <v>û</v>
      </c>
      <c r="KA81" s="207">
        <v>20</v>
      </c>
      <c r="KB81" s="226"/>
      <c r="KC81" s="61" t="str">
        <f>IF(KE81=0," ",VLOOKUP(KE81,PROTOKOL!$A:$F,6))</f>
        <v>PERDE KESME SULU SİST.</v>
      </c>
      <c r="KD81" s="62">
        <v>80</v>
      </c>
      <c r="KE81" s="62">
        <v>8</v>
      </c>
      <c r="KF81" s="62">
        <v>4</v>
      </c>
      <c r="KG81" s="63">
        <f>IF(KE81=0," ",(VLOOKUP(KE81,PROTOKOL!$A$1:$E$28,2))*KF81)</f>
        <v>52.266666666666666</v>
      </c>
      <c r="KH81" s="64">
        <f t="shared" si="609"/>
        <v>27.733333333333334</v>
      </c>
      <c r="KI81" s="65">
        <f>IF(KE81=0," ",VLOOKUP(KE81,PROTOKOL!$A:$E,5,))</f>
        <v>0.49621153846153848</v>
      </c>
      <c r="KJ81" s="65" t="s">
        <v>164</v>
      </c>
      <c r="KK81" s="82">
        <f t="shared" si="688"/>
        <v>7.3395200000000012</v>
      </c>
      <c r="KL81" s="61" t="str">
        <f>IF(KN81=0," ",VLOOKUP(KN81,PROTOKOL!$A:$F,6))</f>
        <v xml:space="preserve"> </v>
      </c>
      <c r="KM81" s="66"/>
      <c r="KN81" s="66"/>
      <c r="KO81" s="62"/>
      <c r="KP81" s="63" t="str">
        <f>IF(KN81=0," ",(VLOOKUP(KN81,PROTOKOL!$A$1:$E$28,2))*KO81)</f>
        <v xml:space="preserve"> </v>
      </c>
      <c r="KQ81" s="64" t="str">
        <f t="shared" si="610"/>
        <v xml:space="preserve"> </v>
      </c>
      <c r="KR81" s="65" t="str">
        <f>IF(KN81=0," ",VLOOKUP(KN81,PROTOKOL!$A:$E,5,))</f>
        <v xml:space="preserve"> </v>
      </c>
      <c r="KS81" s="82" t="str">
        <f t="shared" si="689"/>
        <v xml:space="preserve"> </v>
      </c>
      <c r="KT81" s="65">
        <f t="shared" si="690"/>
        <v>0</v>
      </c>
      <c r="KU81" s="82" t="str">
        <f t="shared" si="691"/>
        <v xml:space="preserve"> </v>
      </c>
      <c r="KV81" s="185" t="str">
        <f t="shared" ref="KV81" si="775">IF(KF80+KF81+KF82=7.5,"ü","û")</f>
        <v>ü</v>
      </c>
      <c r="KW81" s="207">
        <v>20</v>
      </c>
      <c r="KX81" s="226"/>
      <c r="KY81" s="61" t="str">
        <f>IF(LA81=0," ",VLOOKUP(LA81,PROTOKOL!$A:$F,6))</f>
        <v xml:space="preserve"> </v>
      </c>
      <c r="KZ81" s="62"/>
      <c r="LA81" s="62"/>
      <c r="LB81" s="62"/>
      <c r="LC81" s="63" t="str">
        <f>IF(LA81=0," ",(VLOOKUP(LA81,PROTOKOL!$A$1:$E$28,2))*LB81)</f>
        <v xml:space="preserve"> </v>
      </c>
      <c r="LD81" s="64" t="str">
        <f t="shared" si="612"/>
        <v xml:space="preserve"> </v>
      </c>
      <c r="LE81" s="65" t="str">
        <f>IF(LA81=0," ",VLOOKUP(LA81,PROTOKOL!$A:$E,5,))</f>
        <v xml:space="preserve"> </v>
      </c>
      <c r="LF81" s="65" t="s">
        <v>164</v>
      </c>
      <c r="LG81" s="82" t="str">
        <f t="shared" si="692"/>
        <v xml:space="preserve"> </v>
      </c>
      <c r="LH81" s="61" t="str">
        <f>IF(LJ81=0," ",VLOOKUP(LJ81,PROTOKOL!$A:$F,6))</f>
        <v xml:space="preserve"> </v>
      </c>
      <c r="LI81" s="66"/>
      <c r="LJ81" s="66"/>
      <c r="LK81" s="62"/>
      <c r="LL81" s="63" t="str">
        <f>IF(LJ81=0," ",(VLOOKUP(LJ81,PROTOKOL!$A$1:$E$28,2))*LK81)</f>
        <v xml:space="preserve"> </v>
      </c>
      <c r="LM81" s="64" t="str">
        <f t="shared" si="613"/>
        <v xml:space="preserve"> </v>
      </c>
      <c r="LN81" s="65" t="str">
        <f>IF(LJ81=0," ",VLOOKUP(LJ81,PROTOKOL!$A:$E,5,))</f>
        <v xml:space="preserve"> </v>
      </c>
      <c r="LO81" s="82" t="str">
        <f t="shared" si="693"/>
        <v xml:space="preserve"> </v>
      </c>
      <c r="LP81" s="65">
        <f t="shared" si="694"/>
        <v>0</v>
      </c>
      <c r="LQ81" s="82" t="str">
        <f t="shared" si="695"/>
        <v xml:space="preserve"> </v>
      </c>
      <c r="LR81" s="185" t="str">
        <f t="shared" ref="LR81" si="776">IF(LB80+LB81+LB82=7.5,"ü","û")</f>
        <v>û</v>
      </c>
      <c r="LS81" s="207">
        <v>20</v>
      </c>
      <c r="LT81" s="226"/>
      <c r="LU81" s="61" t="str">
        <f>IF(LW81=0," ",VLOOKUP(LW81,PROTOKOL!$A:$F,6))</f>
        <v xml:space="preserve"> </v>
      </c>
      <c r="LV81" s="62"/>
      <c r="LW81" s="62"/>
      <c r="LX81" s="62"/>
      <c r="LY81" s="63" t="str">
        <f>IF(LW81=0," ",(VLOOKUP(LW81,PROTOKOL!$A$1:$E$28,2))*LX81)</f>
        <v xml:space="preserve"> </v>
      </c>
      <c r="LZ81" s="64" t="str">
        <f t="shared" si="615"/>
        <v xml:space="preserve"> </v>
      </c>
      <c r="MA81" s="65" t="str">
        <f>IF(LW81=0," ",VLOOKUP(LW81,PROTOKOL!$A:$E,5,))</f>
        <v xml:space="preserve"> </v>
      </c>
      <c r="MB81" s="65" t="s">
        <v>164</v>
      </c>
      <c r="MC81" s="82" t="str">
        <f t="shared" si="696"/>
        <v xml:space="preserve"> </v>
      </c>
      <c r="MD81" s="61" t="str">
        <f>IF(MF81=0," ",VLOOKUP(MF81,PROTOKOL!$A:$F,6))</f>
        <v xml:space="preserve"> </v>
      </c>
      <c r="ME81" s="66"/>
      <c r="MF81" s="66"/>
      <c r="MG81" s="62"/>
      <c r="MH81" s="63" t="str">
        <f>IF(MF81=0," ",(VLOOKUP(MF81,PROTOKOL!$A$1:$E$28,2))*MG81)</f>
        <v xml:space="preserve"> </v>
      </c>
      <c r="MI81" s="64" t="str">
        <f t="shared" si="616"/>
        <v xml:space="preserve"> </v>
      </c>
      <c r="MJ81" s="65" t="str">
        <f>IF(MF81=0," ",VLOOKUP(MF81,PROTOKOL!$A:$E,5,))</f>
        <v xml:space="preserve"> </v>
      </c>
      <c r="MK81" s="82" t="str">
        <f t="shared" si="697"/>
        <v xml:space="preserve"> </v>
      </c>
      <c r="ML81" s="65">
        <f t="shared" si="698"/>
        <v>0</v>
      </c>
      <c r="MM81" s="82" t="str">
        <f t="shared" si="699"/>
        <v xml:space="preserve"> </v>
      </c>
      <c r="MN81" s="185" t="str">
        <f t="shared" ref="MN81" si="777">IF(LX80+LX81+LX82=7.5,"ü","û")</f>
        <v>û</v>
      </c>
      <c r="MO81" s="207">
        <v>20</v>
      </c>
      <c r="MP81" s="226"/>
      <c r="MQ81" s="61" t="str">
        <f>IF(MS81=0," ",VLOOKUP(MS81,PROTOKOL!$A:$F,6))</f>
        <v xml:space="preserve"> </v>
      </c>
      <c r="MR81" s="62"/>
      <c r="MS81" s="62"/>
      <c r="MT81" s="62"/>
      <c r="MU81" s="63" t="str">
        <f>IF(MS81=0," ",(VLOOKUP(MS81,PROTOKOL!$A$1:$E$28,2))*MT81)</f>
        <v xml:space="preserve"> </v>
      </c>
      <c r="MV81" s="64" t="str">
        <f t="shared" si="618"/>
        <v xml:space="preserve"> </v>
      </c>
      <c r="MW81" s="65" t="str">
        <f>IF(MS81=0," ",VLOOKUP(MS81,PROTOKOL!$A:$E,5,))</f>
        <v xml:space="preserve"> </v>
      </c>
      <c r="MX81" s="65" t="s">
        <v>164</v>
      </c>
      <c r="MY81" s="82" t="str">
        <f t="shared" si="700"/>
        <v xml:space="preserve"> </v>
      </c>
      <c r="MZ81" s="61" t="str">
        <f>IF(NB81=0," ",VLOOKUP(NB81,PROTOKOL!$A:$F,6))</f>
        <v xml:space="preserve"> </v>
      </c>
      <c r="NA81" s="66"/>
      <c r="NB81" s="66"/>
      <c r="NC81" s="62"/>
      <c r="ND81" s="63" t="str">
        <f>IF(NB81=0," ",(VLOOKUP(NB81,PROTOKOL!$A$1:$E$28,2))*NC81)</f>
        <v xml:space="preserve"> </v>
      </c>
      <c r="NE81" s="64" t="str">
        <f t="shared" si="619"/>
        <v xml:space="preserve"> </v>
      </c>
      <c r="NF81" s="65" t="str">
        <f>IF(NB81=0," ",VLOOKUP(NB81,PROTOKOL!$A:$E,5,))</f>
        <v xml:space="preserve"> </v>
      </c>
      <c r="NG81" s="82" t="str">
        <f t="shared" si="701"/>
        <v xml:space="preserve"> </v>
      </c>
      <c r="NH81" s="65">
        <f t="shared" si="702"/>
        <v>0</v>
      </c>
      <c r="NI81" s="82" t="str">
        <f t="shared" si="703"/>
        <v xml:space="preserve"> </v>
      </c>
      <c r="NJ81" s="185" t="str">
        <f t="shared" ref="NJ81" si="778">IF(MT80+MT81+MT82=7.5,"ü","û")</f>
        <v>û</v>
      </c>
      <c r="NK81" s="207">
        <v>20</v>
      </c>
      <c r="NL81" s="226"/>
      <c r="NM81" s="61" t="str">
        <f>IF(NO81=0," ",VLOOKUP(NO81,PROTOKOL!$A:$F,6))</f>
        <v xml:space="preserve"> </v>
      </c>
      <c r="NN81" s="62"/>
      <c r="NO81" s="62"/>
      <c r="NP81" s="62"/>
      <c r="NQ81" s="63" t="str">
        <f>IF(NO81=0," ",(VLOOKUP(NO81,PROTOKOL!$A$1:$E$28,2))*NP81)</f>
        <v xml:space="preserve"> </v>
      </c>
      <c r="NR81" s="64" t="str">
        <f t="shared" si="621"/>
        <v xml:space="preserve"> </v>
      </c>
      <c r="NS81" s="65" t="str">
        <f>IF(NO81=0," ",VLOOKUP(NO81,PROTOKOL!$A:$E,5,))</f>
        <v xml:space="preserve"> </v>
      </c>
      <c r="NT81" s="65" t="s">
        <v>164</v>
      </c>
      <c r="NU81" s="82" t="str">
        <f t="shared" si="704"/>
        <v xml:space="preserve"> </v>
      </c>
      <c r="NV81" s="61" t="str">
        <f>IF(NX81=0," ",VLOOKUP(NX81,PROTOKOL!$A:$F,6))</f>
        <v xml:space="preserve"> </v>
      </c>
      <c r="NW81" s="66"/>
      <c r="NX81" s="66"/>
      <c r="NY81" s="62"/>
      <c r="NZ81" s="63" t="str">
        <f>IF(NX81=0," ",(VLOOKUP(NX81,PROTOKOL!$A$1:$E$28,2))*NY81)</f>
        <v xml:space="preserve"> </v>
      </c>
      <c r="OA81" s="64" t="str">
        <f t="shared" si="622"/>
        <v xml:space="preserve"> </v>
      </c>
      <c r="OB81" s="65" t="str">
        <f>IF(NX81=0," ",VLOOKUP(NX81,PROTOKOL!$A:$E,5,))</f>
        <v xml:space="preserve"> </v>
      </c>
      <c r="OC81" s="82" t="str">
        <f t="shared" si="705"/>
        <v xml:space="preserve"> </v>
      </c>
      <c r="OD81" s="65">
        <f t="shared" si="706"/>
        <v>0</v>
      </c>
      <c r="OE81" s="82" t="str">
        <f t="shared" si="707"/>
        <v xml:space="preserve"> </v>
      </c>
      <c r="OF81" s="185" t="str">
        <f t="shared" ref="OF81" si="779">IF(NP80+NP81+NP82=7.5,"ü","û")</f>
        <v>ü</v>
      </c>
      <c r="OG81" s="207">
        <v>20</v>
      </c>
      <c r="OH81" s="226"/>
      <c r="OI81" s="61" t="str">
        <f>IF(OK81=0," ",VLOOKUP(OK81,PROTOKOL!$A:$F,6))</f>
        <v xml:space="preserve"> </v>
      </c>
      <c r="OJ81" s="62"/>
      <c r="OK81" s="62"/>
      <c r="OL81" s="62"/>
      <c r="OM81" s="63" t="str">
        <f>IF(OK81=0," ",(VLOOKUP(OK81,PROTOKOL!$A$1:$E$28,2))*OL81)</f>
        <v xml:space="preserve"> </v>
      </c>
      <c r="ON81" s="64" t="str">
        <f t="shared" si="624"/>
        <v xml:space="preserve"> </v>
      </c>
      <c r="OO81" s="65" t="str">
        <f>IF(OK81=0," ",VLOOKUP(OK81,PROTOKOL!$A:$E,5,))</f>
        <v xml:space="preserve"> </v>
      </c>
      <c r="OP81" s="65" t="s">
        <v>164</v>
      </c>
      <c r="OQ81" s="82" t="str">
        <f t="shared" si="708"/>
        <v xml:space="preserve"> </v>
      </c>
      <c r="OR81" s="61" t="str">
        <f>IF(OT81=0," ",VLOOKUP(OT81,PROTOKOL!$A:$F,6))</f>
        <v xml:space="preserve"> </v>
      </c>
      <c r="OS81" s="66"/>
      <c r="OT81" s="66"/>
      <c r="OU81" s="62"/>
      <c r="OV81" s="63" t="str">
        <f>IF(OT81=0," ",(VLOOKUP(OT81,PROTOKOL!$A$1:$E$28,2))*OU81)</f>
        <v xml:space="preserve"> </v>
      </c>
      <c r="OW81" s="64" t="str">
        <f t="shared" si="625"/>
        <v xml:space="preserve"> </v>
      </c>
      <c r="OX81" s="65" t="str">
        <f>IF(OT81=0," ",VLOOKUP(OT81,PROTOKOL!$A:$E,5,))</f>
        <v xml:space="preserve"> </v>
      </c>
      <c r="OY81" s="82" t="str">
        <f t="shared" si="709"/>
        <v xml:space="preserve"> </v>
      </c>
      <c r="OZ81" s="65">
        <f t="shared" si="710"/>
        <v>0</v>
      </c>
      <c r="PA81" s="82" t="str">
        <f t="shared" si="711"/>
        <v xml:space="preserve"> </v>
      </c>
      <c r="PB81" s="185" t="str">
        <f t="shared" ref="PB81" si="780">IF(OL80+OL81+OL82=7.5,"ü","û")</f>
        <v>û</v>
      </c>
      <c r="PC81" s="207">
        <v>20</v>
      </c>
      <c r="PD81" s="226"/>
      <c r="PE81" s="61" t="str">
        <f>IF(PG81=0," ",VLOOKUP(PG81,PROTOKOL!$A:$F,6))</f>
        <v xml:space="preserve"> </v>
      </c>
      <c r="PF81" s="62"/>
      <c r="PG81" s="62"/>
      <c r="PH81" s="62"/>
      <c r="PI81" s="63" t="str">
        <f>IF(PG81=0," ",(VLOOKUP(PG81,PROTOKOL!$A$1:$E$28,2))*PH81)</f>
        <v xml:space="preserve"> </v>
      </c>
      <c r="PJ81" s="64" t="str">
        <f t="shared" si="627"/>
        <v xml:space="preserve"> </v>
      </c>
      <c r="PK81" s="65" t="str">
        <f>IF(PG81=0," ",VLOOKUP(PG81,PROTOKOL!$A:$E,5,))</f>
        <v xml:space="preserve"> </v>
      </c>
      <c r="PL81" s="65" t="s">
        <v>164</v>
      </c>
      <c r="PM81" s="82" t="str">
        <f t="shared" si="712"/>
        <v xml:space="preserve"> </v>
      </c>
      <c r="PN81" s="61" t="str">
        <f>IF(PP81=0," ",VLOOKUP(PP81,PROTOKOL!$A:$F,6))</f>
        <v xml:space="preserve"> </v>
      </c>
      <c r="PO81" s="66"/>
      <c r="PP81" s="66"/>
      <c r="PQ81" s="62"/>
      <c r="PR81" s="63" t="str">
        <f>IF(PP81=0," ",(VLOOKUP(PP81,PROTOKOL!$A$1:$E$28,2))*PQ81)</f>
        <v xml:space="preserve"> </v>
      </c>
      <c r="PS81" s="64" t="str">
        <f t="shared" si="628"/>
        <v xml:space="preserve"> </v>
      </c>
      <c r="PT81" s="65" t="str">
        <f>IF(PP81=0," ",VLOOKUP(PP81,PROTOKOL!$A:$E,5,))</f>
        <v xml:space="preserve"> </v>
      </c>
      <c r="PU81" s="82" t="str">
        <f t="shared" si="713"/>
        <v xml:space="preserve"> </v>
      </c>
      <c r="PV81" s="65">
        <f t="shared" si="714"/>
        <v>0</v>
      </c>
      <c r="PW81" s="82" t="str">
        <f t="shared" si="715"/>
        <v xml:space="preserve"> </v>
      </c>
      <c r="PX81" s="185" t="str">
        <f t="shared" ref="PX81" si="781">IF(PH80+PH81+PH82=7.5,"ü","û")</f>
        <v>ü</v>
      </c>
      <c r="PY81" s="207">
        <v>20</v>
      </c>
      <c r="PZ81" s="226"/>
      <c r="QA81" s="61" t="str">
        <f>IF(QC81=0," ",VLOOKUP(QC81,PROTOKOL!$A:$F,6))</f>
        <v xml:space="preserve"> </v>
      </c>
      <c r="QB81" s="62"/>
      <c r="QC81" s="62"/>
      <c r="QD81" s="62"/>
      <c r="QE81" s="63" t="str">
        <f>IF(QC81=0," ",(VLOOKUP(QC81,PROTOKOL!$A$1:$E$28,2))*QD81)</f>
        <v xml:space="preserve"> </v>
      </c>
      <c r="QF81" s="64" t="str">
        <f t="shared" si="630"/>
        <v xml:space="preserve"> </v>
      </c>
      <c r="QG81" s="65" t="str">
        <f>IF(QC81=0," ",VLOOKUP(QC81,PROTOKOL!$A:$E,5,))</f>
        <v xml:space="preserve"> </v>
      </c>
      <c r="QH81" s="65" t="s">
        <v>164</v>
      </c>
      <c r="QI81" s="82" t="str">
        <f t="shared" si="716"/>
        <v xml:space="preserve"> </v>
      </c>
      <c r="QJ81" s="61" t="str">
        <f>IF(QL81=0," ",VLOOKUP(QL81,PROTOKOL!$A:$F,6))</f>
        <v xml:space="preserve"> </v>
      </c>
      <c r="QK81" s="66"/>
      <c r="QL81" s="66"/>
      <c r="QM81" s="62"/>
      <c r="QN81" s="63" t="str">
        <f>IF(QL81=0," ",(VLOOKUP(QL81,PROTOKOL!$A$1:$E$28,2))*QM81)</f>
        <v xml:space="preserve"> </v>
      </c>
      <c r="QO81" s="64" t="str">
        <f t="shared" si="631"/>
        <v xml:space="preserve"> </v>
      </c>
      <c r="QP81" s="65" t="str">
        <f>IF(QL81=0," ",VLOOKUP(QL81,PROTOKOL!$A:$E,5,))</f>
        <v xml:space="preserve"> </v>
      </c>
      <c r="QQ81" s="82" t="str">
        <f t="shared" si="717"/>
        <v xml:space="preserve"> </v>
      </c>
      <c r="QR81" s="65">
        <f t="shared" si="718"/>
        <v>0</v>
      </c>
      <c r="QS81" s="82" t="str">
        <f t="shared" si="719"/>
        <v xml:space="preserve"> </v>
      </c>
      <c r="QT81" s="185" t="str">
        <f t="shared" ref="QT81" si="782">IF(QD80+QD81+QD82=7.5,"ü","û")</f>
        <v>û</v>
      </c>
      <c r="QU81" s="207">
        <v>20</v>
      </c>
      <c r="QV81" s="226"/>
      <c r="QW81" s="61" t="str">
        <f>IF(QY81=0," ",VLOOKUP(QY81,PROTOKOL!$A:$F,6))</f>
        <v xml:space="preserve"> </v>
      </c>
      <c r="QX81" s="62"/>
      <c r="QY81" s="62"/>
      <c r="QZ81" s="62"/>
      <c r="RA81" s="63" t="str">
        <f>IF(QY81=0," ",(VLOOKUP(QY81,PROTOKOL!$A$1:$E$28,2))*QZ81)</f>
        <v xml:space="preserve"> </v>
      </c>
      <c r="RB81" s="64" t="str">
        <f t="shared" si="633"/>
        <v xml:space="preserve"> </v>
      </c>
      <c r="RC81" s="65" t="str">
        <f>IF(QY81=0," ",VLOOKUP(QY81,PROTOKOL!$A:$E,5,))</f>
        <v xml:space="preserve"> </v>
      </c>
      <c r="RD81" s="65" t="s">
        <v>164</v>
      </c>
      <c r="RE81" s="82" t="str">
        <f t="shared" si="720"/>
        <v xml:space="preserve"> </v>
      </c>
      <c r="RF81" s="61" t="str">
        <f>IF(RH81=0," ",VLOOKUP(RH81,PROTOKOL!$A:$F,6))</f>
        <v xml:space="preserve"> </v>
      </c>
      <c r="RG81" s="66"/>
      <c r="RH81" s="66"/>
      <c r="RI81" s="62"/>
      <c r="RJ81" s="63" t="str">
        <f>IF(RH81=0," ",(VLOOKUP(RH81,PROTOKOL!$A$1:$E$28,2))*RI81)</f>
        <v xml:space="preserve"> </v>
      </c>
      <c r="RK81" s="64" t="str">
        <f t="shared" si="634"/>
        <v xml:space="preserve"> </v>
      </c>
      <c r="RL81" s="65" t="str">
        <f>IF(RH81=0," ",VLOOKUP(RH81,PROTOKOL!$A:$E,5,))</f>
        <v xml:space="preserve"> </v>
      </c>
      <c r="RM81" s="82" t="str">
        <f t="shared" si="721"/>
        <v xml:space="preserve"> </v>
      </c>
      <c r="RN81" s="65">
        <f t="shared" si="722"/>
        <v>0</v>
      </c>
      <c r="RO81" s="82" t="str">
        <f t="shared" si="723"/>
        <v xml:space="preserve"> </v>
      </c>
      <c r="RP81" s="185" t="str">
        <f t="shared" ref="RP81" si="783">IF(QZ80+QZ81+QZ82=7.5,"ü","û")</f>
        <v>ü</v>
      </c>
    </row>
    <row r="82" spans="1:484" ht="14.4" thickBot="1">
      <c r="A82" s="209">
        <v>20</v>
      </c>
      <c r="B82" s="226"/>
      <c r="C82" s="61" t="str">
        <f>IF(E82=0," ",VLOOKUP(E82,PROTOKOL!$A:$F,6))</f>
        <v xml:space="preserve"> </v>
      </c>
      <c r="D82" s="62"/>
      <c r="E82" s="62"/>
      <c r="F82" s="62"/>
      <c r="G82" s="63" t="str">
        <f>IF(E82=0," ",(VLOOKUP(E82,PROTOKOL!$A$1:$E$28,2))*F82)</f>
        <v xml:space="preserve"> </v>
      </c>
      <c r="H82" s="64" t="str">
        <f t="shared" si="572"/>
        <v xml:space="preserve"> </v>
      </c>
      <c r="I82" s="65" t="str">
        <f>IF(E82=0," ",VLOOKUP(E82,PROTOKOL!$A:$E,5,))</f>
        <v xml:space="preserve"> </v>
      </c>
      <c r="J82" s="65" t="s">
        <v>164</v>
      </c>
      <c r="K82" s="82" t="str">
        <f t="shared" si="636"/>
        <v xml:space="preserve"> </v>
      </c>
      <c r="L82" s="61" t="str">
        <f>IF(N82=0," ",VLOOKUP(N82,PROTOKOL!$A:$F,6))</f>
        <v xml:space="preserve"> </v>
      </c>
      <c r="M82" s="66"/>
      <c r="N82" s="66"/>
      <c r="O82" s="62"/>
      <c r="P82" s="63" t="str">
        <f>IF(N82=0," ",(VLOOKUP(N82,PROTOKOL!$A$1:$E$28,2))*O82)</f>
        <v xml:space="preserve"> </v>
      </c>
      <c r="Q82" s="64" t="str">
        <f t="shared" si="573"/>
        <v xml:space="preserve"> </v>
      </c>
      <c r="R82" s="65" t="str">
        <f>IF(N82=0," ",VLOOKUP(N82,PROTOKOL!$A:$E,5,))</f>
        <v xml:space="preserve"> </v>
      </c>
      <c r="S82" s="82" t="str">
        <f t="shared" si="637"/>
        <v xml:space="preserve"> </v>
      </c>
      <c r="T82" s="65">
        <f t="shared" si="638"/>
        <v>0</v>
      </c>
      <c r="U82" s="82" t="str">
        <f t="shared" si="639"/>
        <v xml:space="preserve"> </v>
      </c>
      <c r="V82" s="117"/>
      <c r="W82" s="207">
        <v>20</v>
      </c>
      <c r="X82" s="226"/>
      <c r="Y82" s="61" t="str">
        <f>IF(AA82=0," ",VLOOKUP(AA82,PROTOKOL!$A:$F,6))</f>
        <v xml:space="preserve"> </v>
      </c>
      <c r="Z82" s="62"/>
      <c r="AA82" s="62"/>
      <c r="AB82" s="62"/>
      <c r="AC82" s="63" t="str">
        <f>IF(AA82=0," ",(VLOOKUP(AA82,PROTOKOL!$A$1:$E$28,2))*AB82)</f>
        <v xml:space="preserve"> </v>
      </c>
      <c r="AD82" s="64" t="str">
        <f t="shared" si="574"/>
        <v xml:space="preserve"> </v>
      </c>
      <c r="AE82" s="65" t="str">
        <f>IF(AA82=0," ",VLOOKUP(AA82,PROTOKOL!$A:$E,5,))</f>
        <v xml:space="preserve"> </v>
      </c>
      <c r="AF82" s="65" t="s">
        <v>164</v>
      </c>
      <c r="AG82" s="82" t="str">
        <f t="shared" si="640"/>
        <v xml:space="preserve"> </v>
      </c>
      <c r="AH82" s="61" t="str">
        <f>IF(AJ82=0," ",VLOOKUP(AJ82,PROTOKOL!$A:$F,6))</f>
        <v xml:space="preserve"> </v>
      </c>
      <c r="AI82" s="66"/>
      <c r="AJ82" s="66"/>
      <c r="AK82" s="62"/>
      <c r="AL82" s="63" t="str">
        <f>IF(AJ82=0," ",(VLOOKUP(AJ82,PROTOKOL!$A$1:$E$28,2))*AK82)</f>
        <v xml:space="preserve"> </v>
      </c>
      <c r="AM82" s="64" t="str">
        <f t="shared" si="575"/>
        <v xml:space="preserve"> </v>
      </c>
      <c r="AN82" s="65" t="str">
        <f>IF(AJ82=0," ",VLOOKUP(AJ82,PROTOKOL!$A:$E,5,))</f>
        <v xml:space="preserve"> </v>
      </c>
      <c r="AO82" s="82" t="str">
        <f t="shared" si="641"/>
        <v xml:space="preserve"> </v>
      </c>
      <c r="AP82" s="65">
        <f t="shared" si="642"/>
        <v>0</v>
      </c>
      <c r="AQ82" s="82" t="str">
        <f t="shared" si="643"/>
        <v xml:space="preserve"> </v>
      </c>
      <c r="AR82" s="117"/>
      <c r="AS82" s="207">
        <v>20</v>
      </c>
      <c r="AT82" s="226"/>
      <c r="AU82" s="61" t="str">
        <f>IF(AW82=0," ",VLOOKUP(AW82,PROTOKOL!$A:$F,6))</f>
        <v xml:space="preserve"> </v>
      </c>
      <c r="AV82" s="62"/>
      <c r="AW82" s="62"/>
      <c r="AX82" s="62"/>
      <c r="AY82" s="63" t="str">
        <f>IF(AW82=0," ",(VLOOKUP(AW82,PROTOKOL!$A$1:$E$28,2))*AX82)</f>
        <v xml:space="preserve"> </v>
      </c>
      <c r="AZ82" s="64" t="str">
        <f t="shared" si="576"/>
        <v xml:space="preserve"> </v>
      </c>
      <c r="BA82" s="65" t="str">
        <f>IF(AW82=0," ",VLOOKUP(AW82,PROTOKOL!$A:$E,5,))</f>
        <v xml:space="preserve"> </v>
      </c>
      <c r="BB82" s="65" t="s">
        <v>164</v>
      </c>
      <c r="BC82" s="82" t="str">
        <f t="shared" si="644"/>
        <v xml:space="preserve"> </v>
      </c>
      <c r="BD82" s="61" t="str">
        <f>IF(BF82=0," ",VLOOKUP(BF82,PROTOKOL!$A:$F,6))</f>
        <v xml:space="preserve"> </v>
      </c>
      <c r="BE82" s="66"/>
      <c r="BF82" s="66"/>
      <c r="BG82" s="62"/>
      <c r="BH82" s="63" t="str">
        <f>IF(BF82=0," ",(VLOOKUP(BF82,PROTOKOL!$A$1:$E$28,2))*BG82)</f>
        <v xml:space="preserve"> </v>
      </c>
      <c r="BI82" s="64" t="str">
        <f t="shared" si="577"/>
        <v xml:space="preserve"> </v>
      </c>
      <c r="BJ82" s="65" t="str">
        <f>IF(BF82=0," ",VLOOKUP(BF82,PROTOKOL!$A:$E,5,))</f>
        <v xml:space="preserve"> </v>
      </c>
      <c r="BK82" s="82" t="str">
        <f t="shared" si="645"/>
        <v xml:space="preserve"> </v>
      </c>
      <c r="BL82" s="65">
        <f t="shared" si="646"/>
        <v>0</v>
      </c>
      <c r="BM82" s="82" t="str">
        <f t="shared" si="647"/>
        <v xml:space="preserve"> </v>
      </c>
      <c r="BN82" s="117"/>
      <c r="BO82" s="207">
        <v>20</v>
      </c>
      <c r="BP82" s="226"/>
      <c r="BQ82" s="61" t="str">
        <f>IF(BS82=0," ",VLOOKUP(BS82,PROTOKOL!$A:$F,6))</f>
        <v xml:space="preserve"> </v>
      </c>
      <c r="BR82" s="62"/>
      <c r="BS82" s="62"/>
      <c r="BT82" s="62"/>
      <c r="BU82" s="63" t="str">
        <f>IF(BS82=0," ",(VLOOKUP(BS82,PROTOKOL!$A$1:$E$28,2))*BT82)</f>
        <v xml:space="preserve"> </v>
      </c>
      <c r="BV82" s="64" t="str">
        <f t="shared" si="579"/>
        <v xml:space="preserve"> </v>
      </c>
      <c r="BW82" s="65" t="str">
        <f>IF(BS82=0," ",VLOOKUP(BS82,PROTOKOL!$A:$E,5,))</f>
        <v xml:space="preserve"> </v>
      </c>
      <c r="BX82" s="65" t="s">
        <v>164</v>
      </c>
      <c r="BY82" s="82" t="str">
        <f t="shared" si="648"/>
        <v xml:space="preserve"> </v>
      </c>
      <c r="BZ82" s="61" t="str">
        <f>IF(CB82=0," ",VLOOKUP(CB82,PROTOKOL!$A:$F,6))</f>
        <v xml:space="preserve"> </v>
      </c>
      <c r="CA82" s="66"/>
      <c r="CB82" s="66"/>
      <c r="CC82" s="62"/>
      <c r="CD82" s="63" t="str">
        <f>IF(CB82=0," ",(VLOOKUP(CB82,PROTOKOL!$A$1:$E$28,2))*CC82)</f>
        <v xml:space="preserve"> </v>
      </c>
      <c r="CE82" s="64" t="str">
        <f t="shared" si="580"/>
        <v xml:space="preserve"> </v>
      </c>
      <c r="CF82" s="65" t="str">
        <f>IF(CB82=0," ",VLOOKUP(CB82,PROTOKOL!$A:$E,5,))</f>
        <v xml:space="preserve"> </v>
      </c>
      <c r="CG82" s="82" t="str">
        <f t="shared" si="649"/>
        <v xml:space="preserve"> </v>
      </c>
      <c r="CH82" s="65">
        <f t="shared" si="650"/>
        <v>0</v>
      </c>
      <c r="CI82" s="82" t="str">
        <f t="shared" si="651"/>
        <v xml:space="preserve"> </v>
      </c>
      <c r="CJ82" s="117"/>
      <c r="CK82" s="207">
        <v>20</v>
      </c>
      <c r="CL82" s="226"/>
      <c r="CM82" s="61" t="str">
        <f>IF(CO82=0," ",VLOOKUP(CO82,PROTOKOL!$A:$F,6))</f>
        <v>KOKU TESTİ</v>
      </c>
      <c r="CN82" s="62">
        <v>21</v>
      </c>
      <c r="CO82" s="62">
        <v>16</v>
      </c>
      <c r="CP82" s="62">
        <v>0.5</v>
      </c>
      <c r="CQ82" s="63">
        <f>IF(CO82=0," ",(VLOOKUP(CO82,PROTOKOL!$A$1:$E$28,2))*CP82)</f>
        <v>0</v>
      </c>
      <c r="CR82" s="64">
        <f t="shared" si="582"/>
        <v>21</v>
      </c>
      <c r="CS82" s="65">
        <f>IF(CO82=0," ",VLOOKUP(CO82,PROTOKOL!$A:$E,5,))</f>
        <v>25.405435113750318</v>
      </c>
      <c r="CT82" s="65" t="s">
        <v>164</v>
      </c>
      <c r="CU82" s="82">
        <f t="shared" si="652"/>
        <v>35.567609159250445</v>
      </c>
      <c r="CV82" s="61" t="str">
        <f>IF(CX82=0," ",VLOOKUP(CX82,PROTOKOL!$A:$F,6))</f>
        <v xml:space="preserve"> </v>
      </c>
      <c r="CW82" s="66"/>
      <c r="CX82" s="66"/>
      <c r="CY82" s="62"/>
      <c r="CZ82" s="63" t="str">
        <f>IF(CX82=0," ",(VLOOKUP(CX82,PROTOKOL!$A$1:$E$28,2))*CY82)</f>
        <v xml:space="preserve"> </v>
      </c>
      <c r="DA82" s="64" t="str">
        <f t="shared" si="583"/>
        <v xml:space="preserve"> </v>
      </c>
      <c r="DB82" s="65" t="str">
        <f>IF(CX82=0," ",VLOOKUP(CX82,PROTOKOL!$A:$E,5,))</f>
        <v xml:space="preserve"> </v>
      </c>
      <c r="DC82" s="82" t="str">
        <f t="shared" si="653"/>
        <v xml:space="preserve"> </v>
      </c>
      <c r="DD82" s="65">
        <f t="shared" si="654"/>
        <v>0</v>
      </c>
      <c r="DE82" s="82" t="str">
        <f t="shared" si="655"/>
        <v xml:space="preserve"> </v>
      </c>
      <c r="DF82" s="117"/>
      <c r="DG82" s="207">
        <v>20</v>
      </c>
      <c r="DH82" s="226"/>
      <c r="DI82" s="61" t="str">
        <f>IF(DK82=0," ",VLOOKUP(DK82,PROTOKOL!$A:$F,6))</f>
        <v xml:space="preserve"> </v>
      </c>
      <c r="DJ82" s="62"/>
      <c r="DK82" s="62"/>
      <c r="DL82" s="62"/>
      <c r="DM82" s="63" t="str">
        <f>IF(DK82=0," ",(VLOOKUP(DK82,PROTOKOL!$A$1:$E$28,2))*DL82)</f>
        <v xml:space="preserve"> </v>
      </c>
      <c r="DN82" s="64" t="str">
        <f t="shared" si="585"/>
        <v xml:space="preserve"> </v>
      </c>
      <c r="DO82" s="65" t="str">
        <f>IF(DK82=0," ",VLOOKUP(DK82,PROTOKOL!$A:$E,5,))</f>
        <v xml:space="preserve"> </v>
      </c>
      <c r="DP82" s="65" t="s">
        <v>164</v>
      </c>
      <c r="DQ82" s="82" t="str">
        <f t="shared" si="656"/>
        <v xml:space="preserve"> </v>
      </c>
      <c r="DR82" s="61" t="str">
        <f>IF(DT82=0," ",VLOOKUP(DT82,PROTOKOL!$A:$F,6))</f>
        <v xml:space="preserve"> </v>
      </c>
      <c r="DS82" s="66"/>
      <c r="DT82" s="66"/>
      <c r="DU82" s="62"/>
      <c r="DV82" s="63" t="str">
        <f>IF(DT82=0," ",(VLOOKUP(DT82,PROTOKOL!$A$1:$E$28,2))*DU82)</f>
        <v xml:space="preserve"> </v>
      </c>
      <c r="DW82" s="64" t="str">
        <f t="shared" si="586"/>
        <v xml:space="preserve"> </v>
      </c>
      <c r="DX82" s="65" t="str">
        <f>IF(DT82=0," ",VLOOKUP(DT82,PROTOKOL!$A:$E,5,))</f>
        <v xml:space="preserve"> </v>
      </c>
      <c r="DY82" s="82" t="str">
        <f t="shared" si="657"/>
        <v xml:space="preserve"> </v>
      </c>
      <c r="DZ82" s="65">
        <f t="shared" si="658"/>
        <v>0</v>
      </c>
      <c r="EA82" s="82" t="str">
        <f t="shared" si="659"/>
        <v xml:space="preserve"> </v>
      </c>
      <c r="EB82" s="117"/>
      <c r="EC82" s="207">
        <v>20</v>
      </c>
      <c r="ED82" s="226"/>
      <c r="EE82" s="61" t="str">
        <f>IF(EG82=0," ",VLOOKUP(EG82,PROTOKOL!$A:$F,6))</f>
        <v xml:space="preserve"> </v>
      </c>
      <c r="EF82" s="62"/>
      <c r="EG82" s="62"/>
      <c r="EH82" s="62"/>
      <c r="EI82" s="63" t="str">
        <f>IF(EG82=0," ",(VLOOKUP(EG82,PROTOKOL!$A$1:$E$28,2))*EH82)</f>
        <v xml:space="preserve"> </v>
      </c>
      <c r="EJ82" s="64" t="str">
        <f t="shared" si="588"/>
        <v xml:space="preserve"> </v>
      </c>
      <c r="EK82" s="65" t="str">
        <f>IF(EG82=0," ",VLOOKUP(EG82,PROTOKOL!$A:$E,5,))</f>
        <v xml:space="preserve"> </v>
      </c>
      <c r="EL82" s="65" t="s">
        <v>164</v>
      </c>
      <c r="EM82" s="82" t="str">
        <f t="shared" si="660"/>
        <v xml:space="preserve"> </v>
      </c>
      <c r="EN82" s="61" t="str">
        <f>IF(EP82=0," ",VLOOKUP(EP82,PROTOKOL!$A:$F,6))</f>
        <v xml:space="preserve"> </v>
      </c>
      <c r="EO82" s="66"/>
      <c r="EP82" s="66"/>
      <c r="EQ82" s="62"/>
      <c r="ER82" s="63" t="str">
        <f>IF(EP82=0," ",(VLOOKUP(EP82,PROTOKOL!$A$1:$E$28,2))*EQ82)</f>
        <v xml:space="preserve"> </v>
      </c>
      <c r="ES82" s="64" t="str">
        <f t="shared" si="589"/>
        <v xml:space="preserve"> </v>
      </c>
      <c r="ET82" s="65" t="str">
        <f>IF(EP82=0," ",VLOOKUP(EP82,PROTOKOL!$A:$E,5,))</f>
        <v xml:space="preserve"> </v>
      </c>
      <c r="EU82" s="82" t="str">
        <f t="shared" si="661"/>
        <v xml:space="preserve"> </v>
      </c>
      <c r="EV82" s="65">
        <f t="shared" si="662"/>
        <v>0</v>
      </c>
      <c r="EW82" s="82" t="str">
        <f t="shared" si="663"/>
        <v xml:space="preserve"> </v>
      </c>
      <c r="EX82" s="117"/>
      <c r="EY82" s="207">
        <v>20</v>
      </c>
      <c r="EZ82" s="226"/>
      <c r="FA82" s="61" t="str">
        <f>IF(FC82=0," ",VLOOKUP(FC82,PROTOKOL!$A:$F,6))</f>
        <v xml:space="preserve"> </v>
      </c>
      <c r="FB82" s="62"/>
      <c r="FC82" s="62"/>
      <c r="FD82" s="62"/>
      <c r="FE82" s="63" t="str">
        <f>IF(FC82=0," ",(VLOOKUP(FC82,PROTOKOL!$A$1:$E$28,2))*FD82)</f>
        <v xml:space="preserve"> </v>
      </c>
      <c r="FF82" s="64" t="str">
        <f t="shared" si="591"/>
        <v xml:space="preserve"> </v>
      </c>
      <c r="FG82" s="65" t="str">
        <f>IF(FC82=0," ",VLOOKUP(FC82,PROTOKOL!$A:$E,5,))</f>
        <v xml:space="preserve"> </v>
      </c>
      <c r="FH82" s="65" t="s">
        <v>164</v>
      </c>
      <c r="FI82" s="82" t="str">
        <f t="shared" si="664"/>
        <v xml:space="preserve"> </v>
      </c>
      <c r="FJ82" s="61" t="str">
        <f>IF(FL82=0," ",VLOOKUP(FL82,PROTOKOL!$A:$F,6))</f>
        <v xml:space="preserve"> </v>
      </c>
      <c r="FK82" s="66"/>
      <c r="FL82" s="66"/>
      <c r="FM82" s="62"/>
      <c r="FN82" s="63" t="str">
        <f>IF(FL82=0," ",(VLOOKUP(FL82,PROTOKOL!$A$1:$E$28,2))*FM82)</f>
        <v xml:space="preserve"> </v>
      </c>
      <c r="FO82" s="64" t="str">
        <f t="shared" si="592"/>
        <v xml:space="preserve"> </v>
      </c>
      <c r="FP82" s="65" t="str">
        <f>IF(FL82=0," ",VLOOKUP(FL82,PROTOKOL!$A:$E,5,))</f>
        <v xml:space="preserve"> </v>
      </c>
      <c r="FQ82" s="82" t="str">
        <f t="shared" si="665"/>
        <v xml:space="preserve"> </v>
      </c>
      <c r="FR82" s="65">
        <f t="shared" si="666"/>
        <v>0</v>
      </c>
      <c r="FS82" s="82" t="str">
        <f t="shared" si="667"/>
        <v xml:space="preserve"> </v>
      </c>
      <c r="FT82" s="117"/>
      <c r="FU82" s="207">
        <v>20</v>
      </c>
      <c r="FV82" s="226"/>
      <c r="FW82" s="61" t="str">
        <f>IF(FY82=0," ",VLOOKUP(FY82,PROTOKOL!$A:$F,6))</f>
        <v xml:space="preserve"> </v>
      </c>
      <c r="FX82" s="62"/>
      <c r="FY82" s="62"/>
      <c r="FZ82" s="62"/>
      <c r="GA82" s="63" t="str">
        <f>IF(FY82=0," ",(VLOOKUP(FY82,PROTOKOL!$A$1:$E$28,2))*FZ82)</f>
        <v xml:space="preserve"> </v>
      </c>
      <c r="GB82" s="64" t="str">
        <f t="shared" si="594"/>
        <v xml:space="preserve"> </v>
      </c>
      <c r="GC82" s="65" t="str">
        <f>IF(FY82=0," ",VLOOKUP(FY82,PROTOKOL!$A:$E,5,))</f>
        <v xml:space="preserve"> </v>
      </c>
      <c r="GD82" s="65" t="s">
        <v>164</v>
      </c>
      <c r="GE82" s="82" t="str">
        <f t="shared" si="668"/>
        <v xml:space="preserve"> </v>
      </c>
      <c r="GF82" s="61" t="str">
        <f>IF(GH82=0," ",VLOOKUP(GH82,PROTOKOL!$A:$F,6))</f>
        <v xml:space="preserve"> </v>
      </c>
      <c r="GG82" s="66"/>
      <c r="GH82" s="66"/>
      <c r="GI82" s="62"/>
      <c r="GJ82" s="63" t="str">
        <f>IF(GH82=0," ",(VLOOKUP(GH82,PROTOKOL!$A$1:$E$28,2))*GI82)</f>
        <v xml:space="preserve"> </v>
      </c>
      <c r="GK82" s="64" t="str">
        <f t="shared" si="595"/>
        <v xml:space="preserve"> </v>
      </c>
      <c r="GL82" s="65" t="str">
        <f>IF(GH82=0," ",VLOOKUP(GH82,PROTOKOL!$A:$E,5,))</f>
        <v xml:space="preserve"> </v>
      </c>
      <c r="GM82" s="82" t="str">
        <f t="shared" si="669"/>
        <v xml:space="preserve"> </v>
      </c>
      <c r="GN82" s="65">
        <f t="shared" si="670"/>
        <v>0</v>
      </c>
      <c r="GO82" s="82" t="str">
        <f t="shared" si="671"/>
        <v xml:space="preserve"> </v>
      </c>
      <c r="GP82" s="117"/>
      <c r="GQ82" s="207">
        <v>20</v>
      </c>
      <c r="GR82" s="226"/>
      <c r="GS82" s="61" t="str">
        <f>IF(GU82=0," ",VLOOKUP(GU82,PROTOKOL!$A:$F,6))</f>
        <v xml:space="preserve"> </v>
      </c>
      <c r="GT82" s="62"/>
      <c r="GU82" s="62"/>
      <c r="GV82" s="62"/>
      <c r="GW82" s="63" t="str">
        <f>IF(GU82=0," ",(VLOOKUP(GU82,PROTOKOL!$A$1:$E$28,2))*GV82)</f>
        <v xml:space="preserve"> </v>
      </c>
      <c r="GX82" s="64" t="str">
        <f t="shared" si="597"/>
        <v xml:space="preserve"> </v>
      </c>
      <c r="GY82" s="65" t="str">
        <f>IF(GU82=0," ",VLOOKUP(GU82,PROTOKOL!$A:$E,5,))</f>
        <v xml:space="preserve"> </v>
      </c>
      <c r="GZ82" s="65" t="s">
        <v>164</v>
      </c>
      <c r="HA82" s="82" t="str">
        <f t="shared" si="672"/>
        <v xml:space="preserve"> </v>
      </c>
      <c r="HB82" s="61" t="str">
        <f>IF(HD82=0," ",VLOOKUP(HD82,PROTOKOL!$A:$F,6))</f>
        <v xml:space="preserve"> </v>
      </c>
      <c r="HC82" s="66"/>
      <c r="HD82" s="66"/>
      <c r="HE82" s="62"/>
      <c r="HF82" s="63" t="str">
        <f>IF(HD82=0," ",(VLOOKUP(HD82,PROTOKOL!$A$1:$E$28,2))*HE82)</f>
        <v xml:space="preserve"> </v>
      </c>
      <c r="HG82" s="64" t="str">
        <f t="shared" si="598"/>
        <v xml:space="preserve"> </v>
      </c>
      <c r="HH82" s="65" t="str">
        <f>IF(HD82=0," ",VLOOKUP(HD82,PROTOKOL!$A:$E,5,))</f>
        <v xml:space="preserve"> </v>
      </c>
      <c r="HI82" s="82" t="str">
        <f t="shared" si="673"/>
        <v xml:space="preserve"> </v>
      </c>
      <c r="HJ82" s="65">
        <f t="shared" si="674"/>
        <v>0</v>
      </c>
      <c r="HK82" s="82" t="str">
        <f t="shared" si="675"/>
        <v xml:space="preserve"> </v>
      </c>
      <c r="HL82" s="117"/>
      <c r="HM82" s="207">
        <v>20</v>
      </c>
      <c r="HN82" s="226"/>
      <c r="HO82" s="61" t="str">
        <f>IF(HQ82=0," ",VLOOKUP(HQ82,PROTOKOL!$A:$F,6))</f>
        <v xml:space="preserve"> </v>
      </c>
      <c r="HP82" s="62"/>
      <c r="HQ82" s="62"/>
      <c r="HR82" s="62"/>
      <c r="HS82" s="63" t="str">
        <f>IF(HQ82=0," ",(VLOOKUP(HQ82,PROTOKOL!$A$1:$E$28,2))*HR82)</f>
        <v xml:space="preserve"> </v>
      </c>
      <c r="HT82" s="64" t="str">
        <f t="shared" si="600"/>
        <v xml:space="preserve"> </v>
      </c>
      <c r="HU82" s="65" t="str">
        <f>IF(HQ82=0," ",VLOOKUP(HQ82,PROTOKOL!$A:$E,5,))</f>
        <v xml:space="preserve"> </v>
      </c>
      <c r="HV82" s="65" t="s">
        <v>164</v>
      </c>
      <c r="HW82" s="82" t="str">
        <f t="shared" si="676"/>
        <v xml:space="preserve"> </v>
      </c>
      <c r="HX82" s="61" t="str">
        <f>IF(HZ82=0," ",VLOOKUP(HZ82,PROTOKOL!$A:$F,6))</f>
        <v xml:space="preserve"> </v>
      </c>
      <c r="HY82" s="66"/>
      <c r="HZ82" s="66"/>
      <c r="IA82" s="62"/>
      <c r="IB82" s="63" t="str">
        <f>IF(HZ82=0," ",(VLOOKUP(HZ82,PROTOKOL!$A$1:$E$28,2))*IA82)</f>
        <v xml:space="preserve"> </v>
      </c>
      <c r="IC82" s="64" t="str">
        <f t="shared" si="601"/>
        <v xml:space="preserve"> </v>
      </c>
      <c r="ID82" s="65" t="str">
        <f>IF(HZ82=0," ",VLOOKUP(HZ82,PROTOKOL!$A:$E,5,))</f>
        <v xml:space="preserve"> </v>
      </c>
      <c r="IE82" s="82" t="str">
        <f t="shared" si="677"/>
        <v xml:space="preserve"> </v>
      </c>
      <c r="IF82" s="65">
        <f t="shared" si="678"/>
        <v>0</v>
      </c>
      <c r="IG82" s="82" t="str">
        <f t="shared" si="679"/>
        <v xml:space="preserve"> </v>
      </c>
      <c r="IH82" s="117"/>
      <c r="II82" s="207">
        <v>20</v>
      </c>
      <c r="IJ82" s="226"/>
      <c r="IK82" s="61" t="str">
        <f>IF(IM82=0," ",VLOOKUP(IM82,PROTOKOL!$A:$F,6))</f>
        <v xml:space="preserve"> </v>
      </c>
      <c r="IL82" s="62"/>
      <c r="IM82" s="62"/>
      <c r="IN82" s="62"/>
      <c r="IO82" s="63" t="str">
        <f>IF(IM82=0," ",(VLOOKUP(IM82,PROTOKOL!$A$1:$E$28,2))*IN82)</f>
        <v xml:space="preserve"> </v>
      </c>
      <c r="IP82" s="64" t="str">
        <f t="shared" si="603"/>
        <v xml:space="preserve"> </v>
      </c>
      <c r="IQ82" s="65" t="str">
        <f>IF(IM82=0," ",VLOOKUP(IM82,PROTOKOL!$A:$E,5,))</f>
        <v xml:space="preserve"> </v>
      </c>
      <c r="IR82" s="65" t="s">
        <v>164</v>
      </c>
      <c r="IS82" s="82" t="str">
        <f t="shared" si="680"/>
        <v xml:space="preserve"> </v>
      </c>
      <c r="IT82" s="61" t="str">
        <f>IF(IV82=0," ",VLOOKUP(IV82,PROTOKOL!$A:$F,6))</f>
        <v xml:space="preserve"> </v>
      </c>
      <c r="IU82" s="66"/>
      <c r="IV82" s="66"/>
      <c r="IW82" s="62"/>
      <c r="IX82" s="63" t="str">
        <f>IF(IV82=0," ",(VLOOKUP(IV82,PROTOKOL!$A$1:$E$28,2))*IW82)</f>
        <v xml:space="preserve"> </v>
      </c>
      <c r="IY82" s="64" t="str">
        <f t="shared" si="604"/>
        <v xml:space="preserve"> </v>
      </c>
      <c r="IZ82" s="65" t="str">
        <f>IF(IV82=0," ",VLOOKUP(IV82,PROTOKOL!$A:$E,5,))</f>
        <v xml:space="preserve"> </v>
      </c>
      <c r="JA82" s="82" t="str">
        <f t="shared" si="681"/>
        <v xml:space="preserve"> </v>
      </c>
      <c r="JB82" s="65">
        <f t="shared" si="682"/>
        <v>0</v>
      </c>
      <c r="JC82" s="82" t="str">
        <f t="shared" si="683"/>
        <v xml:space="preserve"> </v>
      </c>
      <c r="JD82" s="117"/>
      <c r="JE82" s="207">
        <v>20</v>
      </c>
      <c r="JF82" s="226"/>
      <c r="JG82" s="61" t="str">
        <f>IF(JI82=0," ",VLOOKUP(JI82,PROTOKOL!$A:$F,6))</f>
        <v xml:space="preserve"> </v>
      </c>
      <c r="JH82" s="62"/>
      <c r="JI82" s="62"/>
      <c r="JJ82" s="62"/>
      <c r="JK82" s="63" t="str">
        <f>IF(JI82=0," ",(VLOOKUP(JI82,PROTOKOL!$A$1:$E$28,2))*JJ82)</f>
        <v xml:space="preserve"> </v>
      </c>
      <c r="JL82" s="64" t="str">
        <f t="shared" si="606"/>
        <v xml:space="preserve"> </v>
      </c>
      <c r="JM82" s="65" t="str">
        <f>IF(JI82=0," ",VLOOKUP(JI82,PROTOKOL!$A:$E,5,))</f>
        <v xml:space="preserve"> </v>
      </c>
      <c r="JN82" s="65" t="s">
        <v>164</v>
      </c>
      <c r="JO82" s="82" t="str">
        <f t="shared" si="684"/>
        <v xml:space="preserve"> </v>
      </c>
      <c r="JP82" s="61" t="str">
        <f>IF(JR82=0," ",VLOOKUP(JR82,PROTOKOL!$A:$F,6))</f>
        <v xml:space="preserve"> </v>
      </c>
      <c r="JQ82" s="66"/>
      <c r="JR82" s="66"/>
      <c r="JS82" s="62"/>
      <c r="JT82" s="63" t="str">
        <f>IF(JR82=0," ",(VLOOKUP(JR82,PROTOKOL!$A$1:$E$28,2))*JS82)</f>
        <v xml:space="preserve"> </v>
      </c>
      <c r="JU82" s="64" t="str">
        <f t="shared" si="607"/>
        <v xml:space="preserve"> </v>
      </c>
      <c r="JV82" s="65" t="str">
        <f>IF(JR82=0," ",VLOOKUP(JR82,PROTOKOL!$A:$E,5,))</f>
        <v xml:space="preserve"> </v>
      </c>
      <c r="JW82" s="82" t="str">
        <f t="shared" si="685"/>
        <v xml:space="preserve"> </v>
      </c>
      <c r="JX82" s="65">
        <f t="shared" si="686"/>
        <v>0</v>
      </c>
      <c r="JY82" s="82" t="str">
        <f t="shared" si="687"/>
        <v xml:space="preserve"> </v>
      </c>
      <c r="JZ82" s="117"/>
      <c r="KA82" s="207">
        <v>20</v>
      </c>
      <c r="KB82" s="226"/>
      <c r="KC82" s="61" t="str">
        <f>IF(KE82=0," ",VLOOKUP(KE82,PROTOKOL!$A:$F,6))</f>
        <v>KOKU TESTİ</v>
      </c>
      <c r="KD82" s="62">
        <v>22</v>
      </c>
      <c r="KE82" s="62">
        <v>16</v>
      </c>
      <c r="KF82" s="62">
        <v>0.5</v>
      </c>
      <c r="KG82" s="63">
        <f>IF(KE82=0," ",(VLOOKUP(KE82,PROTOKOL!$A$1:$E$28,2))*KF82)</f>
        <v>0</v>
      </c>
      <c r="KH82" s="64">
        <f t="shared" si="609"/>
        <v>22</v>
      </c>
      <c r="KI82" s="65">
        <f>IF(KE82=0," ",VLOOKUP(KE82,PROTOKOL!$A:$E,5,))</f>
        <v>25.405435113750318</v>
      </c>
      <c r="KJ82" s="65" t="s">
        <v>164</v>
      </c>
      <c r="KK82" s="82">
        <f t="shared" si="688"/>
        <v>37.261304833500468</v>
      </c>
      <c r="KL82" s="61" t="str">
        <f>IF(KN82=0," ",VLOOKUP(KN82,PROTOKOL!$A:$F,6))</f>
        <v xml:space="preserve"> </v>
      </c>
      <c r="KM82" s="66"/>
      <c r="KN82" s="66"/>
      <c r="KO82" s="62"/>
      <c r="KP82" s="63" t="str">
        <f>IF(KN82=0," ",(VLOOKUP(KN82,PROTOKOL!$A$1:$E$28,2))*KO82)</f>
        <v xml:space="preserve"> </v>
      </c>
      <c r="KQ82" s="64" t="str">
        <f t="shared" si="610"/>
        <v xml:space="preserve"> </v>
      </c>
      <c r="KR82" s="65" t="str">
        <f>IF(KN82=0," ",VLOOKUP(KN82,PROTOKOL!$A:$E,5,))</f>
        <v xml:space="preserve"> </v>
      </c>
      <c r="KS82" s="82" t="str">
        <f t="shared" si="689"/>
        <v xml:space="preserve"> </v>
      </c>
      <c r="KT82" s="65">
        <f t="shared" si="690"/>
        <v>0</v>
      </c>
      <c r="KU82" s="82" t="str">
        <f t="shared" si="691"/>
        <v xml:space="preserve"> </v>
      </c>
      <c r="KV82" s="117"/>
      <c r="KW82" s="207">
        <v>20</v>
      </c>
      <c r="KX82" s="226"/>
      <c r="KY82" s="61" t="str">
        <f>IF(LA82=0," ",VLOOKUP(LA82,PROTOKOL!$A:$F,6))</f>
        <v xml:space="preserve"> </v>
      </c>
      <c r="KZ82" s="62"/>
      <c r="LA82" s="62"/>
      <c r="LB82" s="62"/>
      <c r="LC82" s="63" t="str">
        <f>IF(LA82=0," ",(VLOOKUP(LA82,PROTOKOL!$A$1:$E$28,2))*LB82)</f>
        <v xml:space="preserve"> </v>
      </c>
      <c r="LD82" s="64" t="str">
        <f t="shared" si="612"/>
        <v xml:space="preserve"> </v>
      </c>
      <c r="LE82" s="65" t="str">
        <f>IF(LA82=0," ",VLOOKUP(LA82,PROTOKOL!$A:$E,5,))</f>
        <v xml:space="preserve"> </v>
      </c>
      <c r="LF82" s="65" t="s">
        <v>164</v>
      </c>
      <c r="LG82" s="82" t="str">
        <f t="shared" si="692"/>
        <v xml:space="preserve"> </v>
      </c>
      <c r="LH82" s="61" t="str">
        <f>IF(LJ82=0," ",VLOOKUP(LJ82,PROTOKOL!$A:$F,6))</f>
        <v xml:space="preserve"> </v>
      </c>
      <c r="LI82" s="66"/>
      <c r="LJ82" s="66"/>
      <c r="LK82" s="62"/>
      <c r="LL82" s="63" t="str">
        <f>IF(LJ82=0," ",(VLOOKUP(LJ82,PROTOKOL!$A$1:$E$28,2))*LK82)</f>
        <v xml:space="preserve"> </v>
      </c>
      <c r="LM82" s="64" t="str">
        <f t="shared" si="613"/>
        <v xml:space="preserve"> </v>
      </c>
      <c r="LN82" s="65" t="str">
        <f>IF(LJ82=0," ",VLOOKUP(LJ82,PROTOKOL!$A:$E,5,))</f>
        <v xml:space="preserve"> </v>
      </c>
      <c r="LO82" s="82" t="str">
        <f t="shared" si="693"/>
        <v xml:space="preserve"> </v>
      </c>
      <c r="LP82" s="65">
        <f t="shared" si="694"/>
        <v>0</v>
      </c>
      <c r="LQ82" s="82" t="str">
        <f t="shared" si="695"/>
        <v xml:space="preserve"> </v>
      </c>
      <c r="LR82" s="117"/>
      <c r="LS82" s="207">
        <v>20</v>
      </c>
      <c r="LT82" s="226"/>
      <c r="LU82" s="61" t="str">
        <f>IF(LW82=0," ",VLOOKUP(LW82,PROTOKOL!$A:$F,6))</f>
        <v xml:space="preserve"> </v>
      </c>
      <c r="LV82" s="62"/>
      <c r="LW82" s="62"/>
      <c r="LX82" s="62"/>
      <c r="LY82" s="63" t="str">
        <f>IF(LW82=0," ",(VLOOKUP(LW82,PROTOKOL!$A$1:$E$28,2))*LX82)</f>
        <v xml:space="preserve"> </v>
      </c>
      <c r="LZ82" s="64" t="str">
        <f t="shared" si="615"/>
        <v xml:space="preserve"> </v>
      </c>
      <c r="MA82" s="65" t="str">
        <f>IF(LW82=0," ",VLOOKUP(LW82,PROTOKOL!$A:$E,5,))</f>
        <v xml:space="preserve"> </v>
      </c>
      <c r="MB82" s="65" t="s">
        <v>164</v>
      </c>
      <c r="MC82" s="82" t="str">
        <f t="shared" si="696"/>
        <v xml:space="preserve"> </v>
      </c>
      <c r="MD82" s="61" t="str">
        <f>IF(MF82=0," ",VLOOKUP(MF82,PROTOKOL!$A:$F,6))</f>
        <v xml:space="preserve"> </v>
      </c>
      <c r="ME82" s="66"/>
      <c r="MF82" s="66"/>
      <c r="MG82" s="62"/>
      <c r="MH82" s="63" t="str">
        <f>IF(MF82=0," ",(VLOOKUP(MF82,PROTOKOL!$A$1:$E$28,2))*MG82)</f>
        <v xml:space="preserve"> </v>
      </c>
      <c r="MI82" s="64" t="str">
        <f t="shared" si="616"/>
        <v xml:space="preserve"> </v>
      </c>
      <c r="MJ82" s="65" t="str">
        <f>IF(MF82=0," ",VLOOKUP(MF82,PROTOKOL!$A:$E,5,))</f>
        <v xml:space="preserve"> </v>
      </c>
      <c r="MK82" s="82" t="str">
        <f t="shared" si="697"/>
        <v xml:space="preserve"> </v>
      </c>
      <c r="ML82" s="65">
        <f t="shared" si="698"/>
        <v>0</v>
      </c>
      <c r="MM82" s="82" t="str">
        <f t="shared" si="699"/>
        <v xml:space="preserve"> </v>
      </c>
      <c r="MN82" s="117"/>
      <c r="MO82" s="207">
        <v>20</v>
      </c>
      <c r="MP82" s="226"/>
      <c r="MQ82" s="61" t="str">
        <f>IF(MS82=0," ",VLOOKUP(MS82,PROTOKOL!$A:$F,6))</f>
        <v xml:space="preserve"> </v>
      </c>
      <c r="MR82" s="62"/>
      <c r="MS82" s="62"/>
      <c r="MT82" s="62"/>
      <c r="MU82" s="63" t="str">
        <f>IF(MS82=0," ",(VLOOKUP(MS82,PROTOKOL!$A$1:$E$28,2))*MT82)</f>
        <v xml:space="preserve"> </v>
      </c>
      <c r="MV82" s="64" t="str">
        <f t="shared" si="618"/>
        <v xml:space="preserve"> </v>
      </c>
      <c r="MW82" s="65" t="str">
        <f>IF(MS82=0," ",VLOOKUP(MS82,PROTOKOL!$A:$E,5,))</f>
        <v xml:space="preserve"> </v>
      </c>
      <c r="MX82" s="65" t="s">
        <v>164</v>
      </c>
      <c r="MY82" s="82" t="str">
        <f t="shared" si="700"/>
        <v xml:space="preserve"> </v>
      </c>
      <c r="MZ82" s="61" t="str">
        <f>IF(NB82=0," ",VLOOKUP(NB82,PROTOKOL!$A:$F,6))</f>
        <v xml:space="preserve"> </v>
      </c>
      <c r="NA82" s="66"/>
      <c r="NB82" s="66"/>
      <c r="NC82" s="62"/>
      <c r="ND82" s="63" t="str">
        <f>IF(NB82=0," ",(VLOOKUP(NB82,PROTOKOL!$A$1:$E$28,2))*NC82)</f>
        <v xml:space="preserve"> </v>
      </c>
      <c r="NE82" s="64" t="str">
        <f t="shared" si="619"/>
        <v xml:space="preserve"> </v>
      </c>
      <c r="NF82" s="65" t="str">
        <f>IF(NB82=0," ",VLOOKUP(NB82,PROTOKOL!$A:$E,5,))</f>
        <v xml:space="preserve"> </v>
      </c>
      <c r="NG82" s="82" t="str">
        <f t="shared" si="701"/>
        <v xml:space="preserve"> </v>
      </c>
      <c r="NH82" s="65">
        <f t="shared" si="702"/>
        <v>0</v>
      </c>
      <c r="NI82" s="82" t="str">
        <f t="shared" si="703"/>
        <v xml:space="preserve"> </v>
      </c>
      <c r="NJ82" s="117"/>
      <c r="NK82" s="207">
        <v>20</v>
      </c>
      <c r="NL82" s="226"/>
      <c r="NM82" s="61" t="str">
        <f>IF(NO82=0," ",VLOOKUP(NO82,PROTOKOL!$A:$F,6))</f>
        <v xml:space="preserve"> </v>
      </c>
      <c r="NN82" s="62"/>
      <c r="NO82" s="62"/>
      <c r="NP82" s="62"/>
      <c r="NQ82" s="63" t="str">
        <f>IF(NO82=0," ",(VLOOKUP(NO82,PROTOKOL!$A$1:$E$28,2))*NP82)</f>
        <v xml:space="preserve"> </v>
      </c>
      <c r="NR82" s="64" t="str">
        <f t="shared" si="621"/>
        <v xml:space="preserve"> </v>
      </c>
      <c r="NS82" s="65" t="str">
        <f>IF(NO82=0," ",VLOOKUP(NO82,PROTOKOL!$A:$E,5,))</f>
        <v xml:space="preserve"> </v>
      </c>
      <c r="NT82" s="65" t="s">
        <v>164</v>
      </c>
      <c r="NU82" s="82" t="str">
        <f t="shared" si="704"/>
        <v xml:space="preserve"> </v>
      </c>
      <c r="NV82" s="61" t="str">
        <f>IF(NX82=0," ",VLOOKUP(NX82,PROTOKOL!$A:$F,6))</f>
        <v xml:space="preserve"> </v>
      </c>
      <c r="NW82" s="66"/>
      <c r="NX82" s="66"/>
      <c r="NY82" s="62"/>
      <c r="NZ82" s="63" t="str">
        <f>IF(NX82=0," ",(VLOOKUP(NX82,PROTOKOL!$A$1:$E$28,2))*NY82)</f>
        <v xml:space="preserve"> </v>
      </c>
      <c r="OA82" s="64" t="str">
        <f t="shared" si="622"/>
        <v xml:space="preserve"> </v>
      </c>
      <c r="OB82" s="65" t="str">
        <f>IF(NX82=0," ",VLOOKUP(NX82,PROTOKOL!$A:$E,5,))</f>
        <v xml:space="preserve"> </v>
      </c>
      <c r="OC82" s="82" t="str">
        <f t="shared" si="705"/>
        <v xml:space="preserve"> </v>
      </c>
      <c r="OD82" s="65">
        <f t="shared" si="706"/>
        <v>0</v>
      </c>
      <c r="OE82" s="82" t="str">
        <f t="shared" si="707"/>
        <v xml:space="preserve"> </v>
      </c>
      <c r="OF82" s="117"/>
      <c r="OG82" s="207">
        <v>20</v>
      </c>
      <c r="OH82" s="226"/>
      <c r="OI82" s="61" t="str">
        <f>IF(OK82=0," ",VLOOKUP(OK82,PROTOKOL!$A:$F,6))</f>
        <v xml:space="preserve"> </v>
      </c>
      <c r="OJ82" s="62"/>
      <c r="OK82" s="62"/>
      <c r="OL82" s="62"/>
      <c r="OM82" s="63" t="str">
        <f>IF(OK82=0," ",(VLOOKUP(OK82,PROTOKOL!$A$1:$E$28,2))*OL82)</f>
        <v xml:space="preserve"> </v>
      </c>
      <c r="ON82" s="64" t="str">
        <f t="shared" si="624"/>
        <v xml:space="preserve"> </v>
      </c>
      <c r="OO82" s="65" t="str">
        <f>IF(OK82=0," ",VLOOKUP(OK82,PROTOKOL!$A:$E,5,))</f>
        <v xml:space="preserve"> </v>
      </c>
      <c r="OP82" s="65" t="s">
        <v>164</v>
      </c>
      <c r="OQ82" s="82" t="str">
        <f t="shared" si="708"/>
        <v xml:space="preserve"> </v>
      </c>
      <c r="OR82" s="61" t="str">
        <f>IF(OT82=0," ",VLOOKUP(OT82,PROTOKOL!$A:$F,6))</f>
        <v xml:space="preserve"> </v>
      </c>
      <c r="OS82" s="66"/>
      <c r="OT82" s="66"/>
      <c r="OU82" s="62"/>
      <c r="OV82" s="63" t="str">
        <f>IF(OT82=0," ",(VLOOKUP(OT82,PROTOKOL!$A$1:$E$28,2))*OU82)</f>
        <v xml:space="preserve"> </v>
      </c>
      <c r="OW82" s="64" t="str">
        <f t="shared" si="625"/>
        <v xml:space="preserve"> </v>
      </c>
      <c r="OX82" s="65" t="str">
        <f>IF(OT82=0," ",VLOOKUP(OT82,PROTOKOL!$A:$E,5,))</f>
        <v xml:space="preserve"> </v>
      </c>
      <c r="OY82" s="82" t="str">
        <f t="shared" si="709"/>
        <v xml:space="preserve"> </v>
      </c>
      <c r="OZ82" s="65">
        <f t="shared" si="710"/>
        <v>0</v>
      </c>
      <c r="PA82" s="82" t="str">
        <f t="shared" si="711"/>
        <v xml:space="preserve"> </v>
      </c>
      <c r="PB82" s="117"/>
      <c r="PC82" s="207">
        <v>20</v>
      </c>
      <c r="PD82" s="226"/>
      <c r="PE82" s="61" t="str">
        <f>IF(PG82=0," ",VLOOKUP(PG82,PROTOKOL!$A:$F,6))</f>
        <v xml:space="preserve"> </v>
      </c>
      <c r="PF82" s="62"/>
      <c r="PG82" s="62"/>
      <c r="PH82" s="62"/>
      <c r="PI82" s="63" t="str">
        <f>IF(PG82=0," ",(VLOOKUP(PG82,PROTOKOL!$A$1:$E$28,2))*PH82)</f>
        <v xml:space="preserve"> </v>
      </c>
      <c r="PJ82" s="64" t="str">
        <f t="shared" si="627"/>
        <v xml:space="preserve"> </v>
      </c>
      <c r="PK82" s="65" t="str">
        <f>IF(PG82=0," ",VLOOKUP(PG82,PROTOKOL!$A:$E,5,))</f>
        <v xml:space="preserve"> </v>
      </c>
      <c r="PL82" s="65" t="s">
        <v>164</v>
      </c>
      <c r="PM82" s="82" t="str">
        <f t="shared" si="712"/>
        <v xml:space="preserve"> </v>
      </c>
      <c r="PN82" s="61" t="str">
        <f>IF(PP82=0," ",VLOOKUP(PP82,PROTOKOL!$A:$F,6))</f>
        <v xml:space="preserve"> </v>
      </c>
      <c r="PO82" s="66"/>
      <c r="PP82" s="66"/>
      <c r="PQ82" s="62"/>
      <c r="PR82" s="63" t="str">
        <f>IF(PP82=0," ",(VLOOKUP(PP82,PROTOKOL!$A$1:$E$28,2))*PQ82)</f>
        <v xml:space="preserve"> </v>
      </c>
      <c r="PS82" s="64" t="str">
        <f t="shared" si="628"/>
        <v xml:space="preserve"> </v>
      </c>
      <c r="PT82" s="65" t="str">
        <f>IF(PP82=0," ",VLOOKUP(PP82,PROTOKOL!$A:$E,5,))</f>
        <v xml:space="preserve"> </v>
      </c>
      <c r="PU82" s="82" t="str">
        <f t="shared" si="713"/>
        <v xml:space="preserve"> </v>
      </c>
      <c r="PV82" s="65">
        <f t="shared" si="714"/>
        <v>0</v>
      </c>
      <c r="PW82" s="82" t="str">
        <f t="shared" si="715"/>
        <v xml:space="preserve"> </v>
      </c>
      <c r="PX82" s="117"/>
      <c r="PY82" s="207">
        <v>20</v>
      </c>
      <c r="PZ82" s="226"/>
      <c r="QA82" s="61" t="str">
        <f>IF(QC82=0," ",VLOOKUP(QC82,PROTOKOL!$A:$F,6))</f>
        <v xml:space="preserve"> </v>
      </c>
      <c r="QB82" s="62"/>
      <c r="QC82" s="62"/>
      <c r="QD82" s="62"/>
      <c r="QE82" s="63" t="str">
        <f>IF(QC82=0," ",(VLOOKUP(QC82,PROTOKOL!$A$1:$E$28,2))*QD82)</f>
        <v xml:space="preserve"> </v>
      </c>
      <c r="QF82" s="64" t="str">
        <f t="shared" si="630"/>
        <v xml:space="preserve"> </v>
      </c>
      <c r="QG82" s="65" t="str">
        <f>IF(QC82=0," ",VLOOKUP(QC82,PROTOKOL!$A:$E,5,))</f>
        <v xml:space="preserve"> </v>
      </c>
      <c r="QH82" s="65" t="s">
        <v>164</v>
      </c>
      <c r="QI82" s="82" t="str">
        <f t="shared" si="716"/>
        <v xml:space="preserve"> </v>
      </c>
      <c r="QJ82" s="61" t="str">
        <f>IF(QL82=0," ",VLOOKUP(QL82,PROTOKOL!$A:$F,6))</f>
        <v xml:space="preserve"> </v>
      </c>
      <c r="QK82" s="66"/>
      <c r="QL82" s="66"/>
      <c r="QM82" s="62"/>
      <c r="QN82" s="63" t="str">
        <f>IF(QL82=0," ",(VLOOKUP(QL82,PROTOKOL!$A$1:$E$28,2))*QM82)</f>
        <v xml:space="preserve"> </v>
      </c>
      <c r="QO82" s="64" t="str">
        <f t="shared" si="631"/>
        <v xml:space="preserve"> </v>
      </c>
      <c r="QP82" s="65" t="str">
        <f>IF(QL82=0," ",VLOOKUP(QL82,PROTOKOL!$A:$E,5,))</f>
        <v xml:space="preserve"> </v>
      </c>
      <c r="QQ82" s="82" t="str">
        <f t="shared" si="717"/>
        <v xml:space="preserve"> </v>
      </c>
      <c r="QR82" s="65">
        <f t="shared" si="718"/>
        <v>0</v>
      </c>
      <c r="QS82" s="82" t="str">
        <f t="shared" si="719"/>
        <v xml:space="preserve"> </v>
      </c>
      <c r="QT82" s="117"/>
      <c r="QU82" s="207">
        <v>20</v>
      </c>
      <c r="QV82" s="226"/>
      <c r="QW82" s="61" t="str">
        <f>IF(QY82=0," ",VLOOKUP(QY82,PROTOKOL!$A:$F,6))</f>
        <v xml:space="preserve"> </v>
      </c>
      <c r="QX82" s="62"/>
      <c r="QY82" s="62"/>
      <c r="QZ82" s="62"/>
      <c r="RA82" s="63" t="str">
        <f>IF(QY82=0," ",(VLOOKUP(QY82,PROTOKOL!$A$1:$E$28,2))*QZ82)</f>
        <v xml:space="preserve"> </v>
      </c>
      <c r="RB82" s="64" t="str">
        <f t="shared" si="633"/>
        <v xml:space="preserve"> </v>
      </c>
      <c r="RC82" s="65" t="str">
        <f>IF(QY82=0," ",VLOOKUP(QY82,PROTOKOL!$A:$E,5,))</f>
        <v xml:space="preserve"> </v>
      </c>
      <c r="RD82" s="65" t="s">
        <v>164</v>
      </c>
      <c r="RE82" s="82" t="str">
        <f t="shared" si="720"/>
        <v xml:space="preserve"> </v>
      </c>
      <c r="RF82" s="61" t="str">
        <f>IF(RH82=0," ",VLOOKUP(RH82,PROTOKOL!$A:$F,6))</f>
        <v xml:space="preserve"> </v>
      </c>
      <c r="RG82" s="66"/>
      <c r="RH82" s="66"/>
      <c r="RI82" s="62"/>
      <c r="RJ82" s="63" t="str">
        <f>IF(RH82=0," ",(VLOOKUP(RH82,PROTOKOL!$A$1:$E$28,2))*RI82)</f>
        <v xml:space="preserve"> </v>
      </c>
      <c r="RK82" s="64" t="str">
        <f t="shared" si="634"/>
        <v xml:space="preserve"> </v>
      </c>
      <c r="RL82" s="65" t="str">
        <f>IF(RH82=0," ",VLOOKUP(RH82,PROTOKOL!$A:$E,5,))</f>
        <v xml:space="preserve"> </v>
      </c>
      <c r="RM82" s="82" t="str">
        <f t="shared" si="721"/>
        <v xml:space="preserve"> </v>
      </c>
      <c r="RN82" s="65">
        <f t="shared" si="722"/>
        <v>0</v>
      </c>
      <c r="RO82" s="82" t="str">
        <f t="shared" si="723"/>
        <v xml:space="preserve"> </v>
      </c>
      <c r="RP82" s="117"/>
    </row>
    <row r="83" spans="1:484" ht="14.4" thickBot="1">
      <c r="A83" s="207">
        <v>21</v>
      </c>
      <c r="B83" s="225">
        <v>21</v>
      </c>
      <c r="C83" s="61" t="str">
        <f>IF(E83=0," ",VLOOKUP(E83,PROTOKOL!$A:$F,6))</f>
        <v>VAKUM TEST</v>
      </c>
      <c r="D83" s="62">
        <v>197</v>
      </c>
      <c r="E83" s="62">
        <v>4</v>
      </c>
      <c r="F83" s="62">
        <v>6.5</v>
      </c>
      <c r="G83" s="63">
        <f>IF(E83=0," ",(VLOOKUP(E83,PROTOKOL!$A$1:$E$28,2))*F83)</f>
        <v>130</v>
      </c>
      <c r="H83" s="64">
        <f t="shared" si="572"/>
        <v>67</v>
      </c>
      <c r="I83" s="65">
        <f>IF(E83=0," ",VLOOKUP(E83,PROTOKOL!$A:$E,5,))</f>
        <v>0.32253749999999998</v>
      </c>
      <c r="J83" s="65" t="s">
        <v>164</v>
      </c>
      <c r="K83" s="82">
        <f t="shared" si="636"/>
        <v>18.7286775</v>
      </c>
      <c r="L83" s="61" t="str">
        <f>IF(N83=0," ",VLOOKUP(N83,PROTOKOL!$A:$F,6))</f>
        <v xml:space="preserve"> </v>
      </c>
      <c r="M83" s="66"/>
      <c r="N83" s="66"/>
      <c r="O83" s="62"/>
      <c r="P83" s="63" t="str">
        <f>IF(N83=0," ",(VLOOKUP(N83,PROTOKOL!$A$1:$E$28,2))*O83)</f>
        <v xml:space="preserve"> </v>
      </c>
      <c r="Q83" s="64" t="str">
        <f t="shared" si="573"/>
        <v xml:space="preserve"> </v>
      </c>
      <c r="R83" s="65" t="str">
        <f>IF(N83=0," ",VLOOKUP(N83,PROTOKOL!$A:$E,5,))</f>
        <v xml:space="preserve"> </v>
      </c>
      <c r="S83" s="82" t="str">
        <f t="shared" si="637"/>
        <v xml:space="preserve"> </v>
      </c>
      <c r="T83" s="65">
        <f t="shared" si="638"/>
        <v>0</v>
      </c>
      <c r="U83" s="82" t="str">
        <f t="shared" si="639"/>
        <v xml:space="preserve"> </v>
      </c>
      <c r="V83" s="117"/>
      <c r="W83" s="207">
        <v>21</v>
      </c>
      <c r="X83" s="225">
        <v>21</v>
      </c>
      <c r="Y83" s="61" t="s">
        <v>115</v>
      </c>
      <c r="Z83" s="62"/>
      <c r="AA83" s="62"/>
      <c r="AB83" s="62"/>
      <c r="AC83" s="63" t="str">
        <f>IF(AA83=0," ",(VLOOKUP(AA83,PROTOKOL!$A$1:$E$28,2))*AB83)</f>
        <v xml:space="preserve"> </v>
      </c>
      <c r="AD83" s="64" t="str">
        <f t="shared" si="574"/>
        <v xml:space="preserve"> </v>
      </c>
      <c r="AE83" s="65" t="str">
        <f>IF(AA83=0," ",VLOOKUP(AA83,PROTOKOL!$A:$E,5,))</f>
        <v xml:space="preserve"> </v>
      </c>
      <c r="AF83" s="65" t="s">
        <v>164</v>
      </c>
      <c r="AG83" s="82" t="str">
        <f t="shared" si="640"/>
        <v xml:space="preserve"> </v>
      </c>
      <c r="AH83" s="61" t="str">
        <f>IF(AJ83=0," ",VLOOKUP(AJ83,PROTOKOL!$A:$F,6))</f>
        <v xml:space="preserve"> </v>
      </c>
      <c r="AI83" s="66"/>
      <c r="AJ83" s="66"/>
      <c r="AK83" s="62"/>
      <c r="AL83" s="63" t="str">
        <f>IF(AJ83=0," ",(VLOOKUP(AJ83,PROTOKOL!$A$1:$E$28,2))*AK83)</f>
        <v xml:space="preserve"> </v>
      </c>
      <c r="AM83" s="64" t="str">
        <f t="shared" si="575"/>
        <v xml:space="preserve"> </v>
      </c>
      <c r="AN83" s="65" t="str">
        <f>IF(AJ83=0," ",VLOOKUP(AJ83,PROTOKOL!$A:$E,5,))</f>
        <v xml:space="preserve"> </v>
      </c>
      <c r="AO83" s="82" t="str">
        <f t="shared" si="641"/>
        <v xml:space="preserve"> </v>
      </c>
      <c r="AP83" s="65">
        <f t="shared" si="642"/>
        <v>0</v>
      </c>
      <c r="AQ83" s="82" t="str">
        <f t="shared" si="643"/>
        <v xml:space="preserve"> </v>
      </c>
      <c r="AR83" s="117"/>
      <c r="AS83" s="207">
        <v>21</v>
      </c>
      <c r="AT83" s="225">
        <v>21</v>
      </c>
      <c r="AU83" s="61" t="str">
        <f>IF(AW83=0," ",VLOOKUP(AW83,PROTOKOL!$A:$F,6))</f>
        <v>VAKUM TEST</v>
      </c>
      <c r="AV83" s="62">
        <v>240</v>
      </c>
      <c r="AW83" s="62">
        <v>4</v>
      </c>
      <c r="AX83" s="62">
        <v>7.5</v>
      </c>
      <c r="AY83" s="63">
        <f>IF(AW83=0," ",(VLOOKUP(AW83,PROTOKOL!$A$1:$E$28,2))*AX83)</f>
        <v>150</v>
      </c>
      <c r="AZ83" s="64">
        <f t="shared" si="576"/>
        <v>90</v>
      </c>
      <c r="BA83" s="65">
        <f>IF(AW83=0," ",VLOOKUP(AW83,PROTOKOL!$A:$E,5,))</f>
        <v>0.32253749999999998</v>
      </c>
      <c r="BB83" s="65" t="s">
        <v>164</v>
      </c>
      <c r="BC83" s="82">
        <f t="shared" si="644"/>
        <v>29.028374999999997</v>
      </c>
      <c r="BD83" s="61" t="str">
        <f>IF(BF83=0," ",VLOOKUP(BF83,PROTOKOL!$A:$F,6))</f>
        <v xml:space="preserve"> </v>
      </c>
      <c r="BE83" s="66"/>
      <c r="BF83" s="66"/>
      <c r="BG83" s="62"/>
      <c r="BH83" s="63" t="str">
        <f>IF(BF83=0," ",(VLOOKUP(BF83,PROTOKOL!$A$1:$E$28,2))*BG83)</f>
        <v xml:space="preserve"> </v>
      </c>
      <c r="BI83" s="64" t="str">
        <f t="shared" si="577"/>
        <v xml:space="preserve"> </v>
      </c>
      <c r="BJ83" s="65" t="str">
        <f>IF(BF83=0," ",VLOOKUP(BF83,PROTOKOL!$A:$E,5,))</f>
        <v xml:space="preserve"> </v>
      </c>
      <c r="BK83" s="82" t="str">
        <f t="shared" si="645"/>
        <v xml:space="preserve"> </v>
      </c>
      <c r="BL83" s="65">
        <f t="shared" si="646"/>
        <v>0</v>
      </c>
      <c r="BM83" s="82" t="str">
        <f t="shared" si="647"/>
        <v xml:space="preserve"> </v>
      </c>
      <c r="BN83" s="117"/>
      <c r="BO83" s="207">
        <v>21</v>
      </c>
      <c r="BP83" s="225">
        <v>21</v>
      </c>
      <c r="BQ83" s="61" t="str">
        <f>IF(BS83=0," ",VLOOKUP(BS83,PROTOKOL!$A:$F,6))</f>
        <v>WNZL. LAV. VE DUV. ASMA KLZ</v>
      </c>
      <c r="BR83" s="62">
        <v>230</v>
      </c>
      <c r="BS83" s="62">
        <v>1</v>
      </c>
      <c r="BT83" s="62">
        <v>7.5</v>
      </c>
      <c r="BU83" s="63">
        <f>IF(BS83=0," ",(VLOOKUP(BS83,PROTOKOL!$A$1:$E$28,2))*BT83)</f>
        <v>144</v>
      </c>
      <c r="BV83" s="64">
        <f t="shared" si="579"/>
        <v>86</v>
      </c>
      <c r="BW83" s="65">
        <f>IF(BS83=0," ",VLOOKUP(BS83,PROTOKOL!$A:$E,5,))</f>
        <v>0.33951315789473691</v>
      </c>
      <c r="BX83" s="65" t="s">
        <v>164</v>
      </c>
      <c r="BY83" s="82">
        <f t="shared" si="648"/>
        <v>29.198131578947375</v>
      </c>
      <c r="BZ83" s="61" t="str">
        <f>IF(CB83=0," ",VLOOKUP(CB83,PROTOKOL!$A:$F,6))</f>
        <v xml:space="preserve"> </v>
      </c>
      <c r="CA83" s="66"/>
      <c r="CB83" s="66"/>
      <c r="CC83" s="62"/>
      <c r="CD83" s="63" t="str">
        <f>IF(CB83=0," ",(VLOOKUP(CB83,PROTOKOL!$A$1:$E$28,2))*CC83)</f>
        <v xml:space="preserve"> </v>
      </c>
      <c r="CE83" s="64" t="str">
        <f t="shared" si="580"/>
        <v xml:space="preserve"> </v>
      </c>
      <c r="CF83" s="65" t="str">
        <f>IF(CB83=0," ",VLOOKUP(CB83,PROTOKOL!$A:$E,5,))</f>
        <v xml:space="preserve"> </v>
      </c>
      <c r="CG83" s="82" t="str">
        <f t="shared" si="649"/>
        <v xml:space="preserve"> </v>
      </c>
      <c r="CH83" s="65">
        <f t="shared" si="650"/>
        <v>0</v>
      </c>
      <c r="CI83" s="82" t="str">
        <f t="shared" si="651"/>
        <v xml:space="preserve"> </v>
      </c>
      <c r="CJ83" s="117"/>
      <c r="CK83" s="207">
        <v>21</v>
      </c>
      <c r="CL83" s="225">
        <v>21</v>
      </c>
      <c r="CM83" s="61" t="str">
        <f>IF(CO83=0," ",VLOOKUP(CO83,PROTOKOL!$A:$F,6))</f>
        <v>WNZL. LAV. VE DUV. ASMA KLZ</v>
      </c>
      <c r="CN83" s="62">
        <v>177</v>
      </c>
      <c r="CO83" s="62">
        <v>1</v>
      </c>
      <c r="CP83" s="62">
        <v>6.5</v>
      </c>
      <c r="CQ83" s="63">
        <f>IF(CO83=0," ",(VLOOKUP(CO83,PROTOKOL!$A$1:$E$28,2))*CP83)</f>
        <v>124.8</v>
      </c>
      <c r="CR83" s="64">
        <f t="shared" si="582"/>
        <v>52.2</v>
      </c>
      <c r="CS83" s="65">
        <f>IF(CO83=0," ",VLOOKUP(CO83,PROTOKOL!$A:$E,5,))</f>
        <v>0.33951315789473691</v>
      </c>
      <c r="CT83" s="65" t="s">
        <v>164</v>
      </c>
      <c r="CU83" s="82">
        <f t="shared" si="652"/>
        <v>15.3595752631579</v>
      </c>
      <c r="CV83" s="61" t="str">
        <f>IF(CX83=0," ",VLOOKUP(CX83,PROTOKOL!$A:$F,6))</f>
        <v>ÜRÜN KONTROL</v>
      </c>
      <c r="CW83" s="66">
        <v>1</v>
      </c>
      <c r="CX83" s="66">
        <v>19</v>
      </c>
      <c r="CY83" s="62">
        <v>3</v>
      </c>
      <c r="CZ83" s="63">
        <f>IF(CX83=0," ",(VLOOKUP(CX83,PROTOKOL!$A$1:$E$28,2))*CY83)</f>
        <v>0</v>
      </c>
      <c r="DA83" s="64">
        <f t="shared" si="583"/>
        <v>1</v>
      </c>
      <c r="DB83" s="65">
        <f>IF(CX83=0," ",VLOOKUP(CX83,PROTOKOL!$A:$E,5,))</f>
        <v>22.864891602375288</v>
      </c>
      <c r="DC83" s="82">
        <f t="shared" si="653"/>
        <v>9.1459566409501143</v>
      </c>
      <c r="DD83" s="65">
        <f t="shared" si="654"/>
        <v>6</v>
      </c>
      <c r="DE83" s="82">
        <f t="shared" si="655"/>
        <v>18.291913281900229</v>
      </c>
      <c r="DF83" s="117"/>
      <c r="DG83" s="207">
        <v>21</v>
      </c>
      <c r="DH83" s="225">
        <v>21</v>
      </c>
      <c r="DI83" s="61" t="s">
        <v>48</v>
      </c>
      <c r="DJ83" s="62"/>
      <c r="DK83" s="62"/>
      <c r="DL83" s="62"/>
      <c r="DM83" s="63" t="str">
        <f>IF(DK83=0," ",(VLOOKUP(DK83,PROTOKOL!$A$1:$E$28,2))*DL83)</f>
        <v xml:space="preserve"> </v>
      </c>
      <c r="DN83" s="64" t="str">
        <f t="shared" si="585"/>
        <v xml:space="preserve"> </v>
      </c>
      <c r="DO83" s="65" t="str">
        <f>IF(DK83=0," ",VLOOKUP(DK83,PROTOKOL!$A:$E,5,))</f>
        <v xml:space="preserve"> </v>
      </c>
      <c r="DP83" s="65" t="s">
        <v>164</v>
      </c>
      <c r="DQ83" s="82" t="str">
        <f t="shared" si="656"/>
        <v xml:space="preserve"> </v>
      </c>
      <c r="DR83" s="61" t="str">
        <f>IF(DT83=0," ",VLOOKUP(DT83,PROTOKOL!$A:$F,6))</f>
        <v xml:space="preserve"> </v>
      </c>
      <c r="DS83" s="66"/>
      <c r="DT83" s="66"/>
      <c r="DU83" s="62"/>
      <c r="DV83" s="63" t="str">
        <f>IF(DT83=0," ",(VLOOKUP(DT83,PROTOKOL!$A$1:$E$28,2))*DU83)</f>
        <v xml:space="preserve"> </v>
      </c>
      <c r="DW83" s="64" t="str">
        <f t="shared" si="586"/>
        <v xml:space="preserve"> </v>
      </c>
      <c r="DX83" s="65" t="str">
        <f>IF(DT83=0," ",VLOOKUP(DT83,PROTOKOL!$A:$E,5,))</f>
        <v xml:space="preserve"> </v>
      </c>
      <c r="DY83" s="82" t="str">
        <f t="shared" si="657"/>
        <v xml:space="preserve"> </v>
      </c>
      <c r="DZ83" s="65">
        <f t="shared" si="658"/>
        <v>0</v>
      </c>
      <c r="EA83" s="82" t="str">
        <f t="shared" si="659"/>
        <v xml:space="preserve"> </v>
      </c>
      <c r="EB83" s="117"/>
      <c r="EC83" s="207">
        <v>21</v>
      </c>
      <c r="ED83" s="225">
        <v>21</v>
      </c>
      <c r="EE83" s="61" t="str">
        <f>IF(EG83=0," ",VLOOKUP(EG83,PROTOKOL!$A:$F,6))</f>
        <v>VAKUM TEST</v>
      </c>
      <c r="EF83" s="62">
        <v>232</v>
      </c>
      <c r="EG83" s="62">
        <v>4</v>
      </c>
      <c r="EH83" s="62">
        <v>7.5</v>
      </c>
      <c r="EI83" s="63">
        <f>IF(EG83=0," ",(VLOOKUP(EG83,PROTOKOL!$A$1:$E$28,2))*EH83)</f>
        <v>150</v>
      </c>
      <c r="EJ83" s="64">
        <f t="shared" si="588"/>
        <v>82</v>
      </c>
      <c r="EK83" s="65">
        <f>IF(EG83=0," ",VLOOKUP(EG83,PROTOKOL!$A:$E,5,))</f>
        <v>0.32253749999999998</v>
      </c>
      <c r="EL83" s="65" t="s">
        <v>164</v>
      </c>
      <c r="EM83" s="82">
        <f t="shared" si="660"/>
        <v>26.448074999999999</v>
      </c>
      <c r="EN83" s="61" t="str">
        <f>IF(EP83=0," ",VLOOKUP(EP83,PROTOKOL!$A:$F,6))</f>
        <v xml:space="preserve"> </v>
      </c>
      <c r="EO83" s="66"/>
      <c r="EP83" s="66"/>
      <c r="EQ83" s="62"/>
      <c r="ER83" s="63" t="str">
        <f>IF(EP83=0," ",(VLOOKUP(EP83,PROTOKOL!$A$1:$E$28,2))*EQ83)</f>
        <v xml:space="preserve"> </v>
      </c>
      <c r="ES83" s="64" t="str">
        <f t="shared" si="589"/>
        <v xml:space="preserve"> </v>
      </c>
      <c r="ET83" s="65" t="str">
        <f>IF(EP83=0," ",VLOOKUP(EP83,PROTOKOL!$A:$E,5,))</f>
        <v xml:space="preserve"> </v>
      </c>
      <c r="EU83" s="82" t="str">
        <f t="shared" si="661"/>
        <v xml:space="preserve"> </v>
      </c>
      <c r="EV83" s="65">
        <f t="shared" si="662"/>
        <v>0</v>
      </c>
      <c r="EW83" s="82" t="str">
        <f t="shared" si="663"/>
        <v xml:space="preserve"> </v>
      </c>
      <c r="EX83" s="117"/>
      <c r="EY83" s="207">
        <v>21</v>
      </c>
      <c r="EZ83" s="225">
        <v>21</v>
      </c>
      <c r="FA83" s="61" t="str">
        <f>IF(FC83=0," ",VLOOKUP(FC83,PROTOKOL!$A:$F,6))</f>
        <v>SIZDIRMAZLIK TAMİR</v>
      </c>
      <c r="FB83" s="62">
        <v>112</v>
      </c>
      <c r="FC83" s="62">
        <v>11</v>
      </c>
      <c r="FD83" s="62">
        <v>6.5</v>
      </c>
      <c r="FE83" s="63">
        <f>IF(FC83=0," ",(VLOOKUP(FC83,PROTOKOL!$A$1:$E$28,2))*FD83)</f>
        <v>67.600000000000009</v>
      </c>
      <c r="FF83" s="64">
        <f t="shared" si="591"/>
        <v>44.399999999999991</v>
      </c>
      <c r="FG83" s="65">
        <f>IF(FC83=0," ",VLOOKUP(FC83,PROTOKOL!$A:$E,5,))</f>
        <v>0.61435714285714293</v>
      </c>
      <c r="FH83" s="65" t="s">
        <v>164</v>
      </c>
      <c r="FI83" s="82">
        <f t="shared" si="664"/>
        <v>23.640462857142857</v>
      </c>
      <c r="FJ83" s="61" t="str">
        <f>IF(FL83=0," ",VLOOKUP(FL83,PROTOKOL!$A:$F,6))</f>
        <v>ÜRÜN KONTROL</v>
      </c>
      <c r="FK83" s="66">
        <v>1</v>
      </c>
      <c r="FL83" s="66">
        <v>19</v>
      </c>
      <c r="FM83" s="62">
        <v>3</v>
      </c>
      <c r="FN83" s="63">
        <f>IF(FL83=0," ",(VLOOKUP(FL83,PROTOKOL!$A$1:$E$28,2))*FM83)</f>
        <v>0</v>
      </c>
      <c r="FO83" s="64">
        <f t="shared" si="592"/>
        <v>1</v>
      </c>
      <c r="FP83" s="65">
        <f>IF(FL83=0," ",VLOOKUP(FL83,PROTOKOL!$A:$E,5,))</f>
        <v>22.864891602375288</v>
      </c>
      <c r="FQ83" s="82">
        <f t="shared" si="665"/>
        <v>9.1459566409501143</v>
      </c>
      <c r="FR83" s="65">
        <f t="shared" si="666"/>
        <v>6</v>
      </c>
      <c r="FS83" s="82">
        <f t="shared" si="667"/>
        <v>18.291913281900229</v>
      </c>
      <c r="FT83" s="117"/>
      <c r="FU83" s="207">
        <v>21</v>
      </c>
      <c r="FV83" s="225">
        <v>21</v>
      </c>
      <c r="FW83" s="61" t="s">
        <v>115</v>
      </c>
      <c r="FX83" s="62"/>
      <c r="FY83" s="62"/>
      <c r="FZ83" s="62"/>
      <c r="GA83" s="63" t="str">
        <f>IF(FY83=0," ",(VLOOKUP(FY83,PROTOKOL!$A$1:$E$28,2))*FZ83)</f>
        <v xml:space="preserve"> </v>
      </c>
      <c r="GB83" s="64" t="str">
        <f t="shared" si="594"/>
        <v xml:space="preserve"> </v>
      </c>
      <c r="GC83" s="65" t="str">
        <f>IF(FY83=0," ",VLOOKUP(FY83,PROTOKOL!$A:$E,5,))</f>
        <v xml:space="preserve"> </v>
      </c>
      <c r="GD83" s="65" t="s">
        <v>164</v>
      </c>
      <c r="GE83" s="82" t="str">
        <f t="shared" si="668"/>
        <v xml:space="preserve"> </v>
      </c>
      <c r="GF83" s="61" t="str">
        <f>IF(GH83=0," ",VLOOKUP(GH83,PROTOKOL!$A:$F,6))</f>
        <v xml:space="preserve"> </v>
      </c>
      <c r="GG83" s="66"/>
      <c r="GH83" s="66"/>
      <c r="GI83" s="62"/>
      <c r="GJ83" s="63" t="str">
        <f>IF(GH83=0," ",(VLOOKUP(GH83,PROTOKOL!$A$1:$E$28,2))*GI83)</f>
        <v xml:space="preserve"> </v>
      </c>
      <c r="GK83" s="64" t="str">
        <f t="shared" si="595"/>
        <v xml:space="preserve"> </v>
      </c>
      <c r="GL83" s="65" t="str">
        <f>IF(GH83=0," ",VLOOKUP(GH83,PROTOKOL!$A:$E,5,))</f>
        <v xml:space="preserve"> </v>
      </c>
      <c r="GM83" s="82" t="str">
        <f t="shared" si="669"/>
        <v xml:space="preserve"> </v>
      </c>
      <c r="GN83" s="65">
        <f t="shared" si="670"/>
        <v>0</v>
      </c>
      <c r="GO83" s="82" t="str">
        <f t="shared" si="671"/>
        <v xml:space="preserve"> </v>
      </c>
      <c r="GP83" s="117"/>
      <c r="GQ83" s="207">
        <v>21</v>
      </c>
      <c r="GR83" s="225">
        <v>21</v>
      </c>
      <c r="GS83" s="61" t="str">
        <f>IF(GU83=0," ",VLOOKUP(GU83,PROTOKOL!$A:$F,6))</f>
        <v>SIZDIRMAZLIK TAMİR</v>
      </c>
      <c r="GT83" s="62">
        <v>120</v>
      </c>
      <c r="GU83" s="62">
        <v>11</v>
      </c>
      <c r="GV83" s="62">
        <v>7.5</v>
      </c>
      <c r="GW83" s="63">
        <f>IF(GU83=0," ",(VLOOKUP(GU83,PROTOKOL!$A$1:$E$28,2))*GV83)</f>
        <v>78</v>
      </c>
      <c r="GX83" s="64">
        <f t="shared" si="597"/>
        <v>42</v>
      </c>
      <c r="GY83" s="65">
        <f>IF(GU83=0," ",VLOOKUP(GU83,PROTOKOL!$A:$E,5,))</f>
        <v>0.61435714285714293</v>
      </c>
      <c r="GZ83" s="65" t="s">
        <v>164</v>
      </c>
      <c r="HA83" s="82">
        <f t="shared" si="672"/>
        <v>25.803000000000004</v>
      </c>
      <c r="HB83" s="61" t="str">
        <f>IF(HD83=0," ",VLOOKUP(HD83,PROTOKOL!$A:$F,6))</f>
        <v xml:space="preserve"> </v>
      </c>
      <c r="HC83" s="66"/>
      <c r="HD83" s="66"/>
      <c r="HE83" s="62"/>
      <c r="HF83" s="63" t="str">
        <f>IF(HD83=0," ",(VLOOKUP(HD83,PROTOKOL!$A$1:$E$28,2))*HE83)</f>
        <v xml:space="preserve"> </v>
      </c>
      <c r="HG83" s="64" t="str">
        <f t="shared" si="598"/>
        <v xml:space="preserve"> </v>
      </c>
      <c r="HH83" s="65" t="str">
        <f>IF(HD83=0," ",VLOOKUP(HD83,PROTOKOL!$A:$E,5,))</f>
        <v xml:space="preserve"> </v>
      </c>
      <c r="HI83" s="82" t="str">
        <f t="shared" si="673"/>
        <v xml:space="preserve"> </v>
      </c>
      <c r="HJ83" s="65">
        <f t="shared" si="674"/>
        <v>0</v>
      </c>
      <c r="HK83" s="82" t="str">
        <f t="shared" si="675"/>
        <v xml:space="preserve"> </v>
      </c>
      <c r="HL83" s="117"/>
      <c r="HM83" s="207">
        <v>21</v>
      </c>
      <c r="HN83" s="225">
        <v>21</v>
      </c>
      <c r="HO83" s="61" t="s">
        <v>48</v>
      </c>
      <c r="HP83" s="62"/>
      <c r="HQ83" s="62"/>
      <c r="HR83" s="62"/>
      <c r="HS83" s="63" t="str">
        <f>IF(HQ83=0," ",(VLOOKUP(HQ83,PROTOKOL!$A$1:$E$28,2))*HR83)</f>
        <v xml:space="preserve"> </v>
      </c>
      <c r="HT83" s="64" t="str">
        <f t="shared" si="600"/>
        <v xml:space="preserve"> </v>
      </c>
      <c r="HU83" s="65" t="str">
        <f>IF(HQ83=0," ",VLOOKUP(HQ83,PROTOKOL!$A:$E,5,))</f>
        <v xml:space="preserve"> </v>
      </c>
      <c r="HV83" s="65" t="s">
        <v>164</v>
      </c>
      <c r="HW83" s="82" t="str">
        <f t="shared" si="676"/>
        <v xml:space="preserve"> </v>
      </c>
      <c r="HX83" s="61" t="str">
        <f>IF(HZ83=0," ",VLOOKUP(HZ83,PROTOKOL!$A:$F,6))</f>
        <v xml:space="preserve"> </v>
      </c>
      <c r="HY83" s="66"/>
      <c r="HZ83" s="66"/>
      <c r="IA83" s="62"/>
      <c r="IB83" s="63" t="str">
        <f>IF(HZ83=0," ",(VLOOKUP(HZ83,PROTOKOL!$A$1:$E$28,2))*IA83)</f>
        <v xml:space="preserve"> </v>
      </c>
      <c r="IC83" s="64" t="str">
        <f t="shared" si="601"/>
        <v xml:space="preserve"> </v>
      </c>
      <c r="ID83" s="65" t="str">
        <f>IF(HZ83=0," ",VLOOKUP(HZ83,PROTOKOL!$A:$E,5,))</f>
        <v xml:space="preserve"> </v>
      </c>
      <c r="IE83" s="82" t="str">
        <f t="shared" si="677"/>
        <v xml:space="preserve"> </v>
      </c>
      <c r="IF83" s="65">
        <f t="shared" si="678"/>
        <v>0</v>
      </c>
      <c r="IG83" s="82" t="str">
        <f t="shared" si="679"/>
        <v xml:space="preserve"> </v>
      </c>
      <c r="IH83" s="117"/>
      <c r="II83" s="207">
        <v>21</v>
      </c>
      <c r="IJ83" s="225">
        <v>21</v>
      </c>
      <c r="IK83" s="61" t="s">
        <v>48</v>
      </c>
      <c r="IL83" s="62"/>
      <c r="IM83" s="62"/>
      <c r="IN83" s="62"/>
      <c r="IO83" s="63" t="str">
        <f>IF(IM83=0," ",(VLOOKUP(IM83,PROTOKOL!$A$1:$E$28,2))*IN83)</f>
        <v xml:space="preserve"> </v>
      </c>
      <c r="IP83" s="64" t="str">
        <f t="shared" si="603"/>
        <v xml:space="preserve"> </v>
      </c>
      <c r="IQ83" s="65" t="str">
        <f>IF(IM83=0," ",VLOOKUP(IM83,PROTOKOL!$A:$E,5,))</f>
        <v xml:space="preserve"> </v>
      </c>
      <c r="IR83" s="65" t="s">
        <v>164</v>
      </c>
      <c r="IS83" s="82" t="str">
        <f t="shared" si="680"/>
        <v xml:space="preserve"> </v>
      </c>
      <c r="IT83" s="61" t="str">
        <f>IF(IV83=0," ",VLOOKUP(IV83,PROTOKOL!$A:$F,6))</f>
        <v xml:space="preserve"> </v>
      </c>
      <c r="IU83" s="66"/>
      <c r="IV83" s="66"/>
      <c r="IW83" s="62"/>
      <c r="IX83" s="63" t="str">
        <f>IF(IV83=0," ",(VLOOKUP(IV83,PROTOKOL!$A$1:$E$28,2))*IW83)</f>
        <v xml:space="preserve"> </v>
      </c>
      <c r="IY83" s="64" t="str">
        <f t="shared" si="604"/>
        <v xml:space="preserve"> </v>
      </c>
      <c r="IZ83" s="65" t="str">
        <f>IF(IV83=0," ",VLOOKUP(IV83,PROTOKOL!$A:$E,5,))</f>
        <v xml:space="preserve"> </v>
      </c>
      <c r="JA83" s="82" t="str">
        <f t="shared" si="681"/>
        <v xml:space="preserve"> </v>
      </c>
      <c r="JB83" s="65">
        <f t="shared" si="682"/>
        <v>0</v>
      </c>
      <c r="JC83" s="82" t="str">
        <f t="shared" si="683"/>
        <v xml:space="preserve"> </v>
      </c>
      <c r="JD83" s="117"/>
      <c r="JE83" s="207">
        <v>21</v>
      </c>
      <c r="JF83" s="225">
        <v>21</v>
      </c>
      <c r="JG83" s="61" t="s">
        <v>48</v>
      </c>
      <c r="JH83" s="62"/>
      <c r="JI83" s="62"/>
      <c r="JJ83" s="62"/>
      <c r="JK83" s="63" t="str">
        <f>IF(JI83=0," ",(VLOOKUP(JI83,PROTOKOL!$A$1:$E$28,2))*JJ83)</f>
        <v xml:space="preserve"> </v>
      </c>
      <c r="JL83" s="64" t="str">
        <f t="shared" si="606"/>
        <v xml:space="preserve"> </v>
      </c>
      <c r="JM83" s="65" t="str">
        <f>IF(JI83=0," ",VLOOKUP(JI83,PROTOKOL!$A:$E,5,))</f>
        <v xml:space="preserve"> </v>
      </c>
      <c r="JN83" s="65" t="s">
        <v>164</v>
      </c>
      <c r="JO83" s="82" t="str">
        <f t="shared" si="684"/>
        <v xml:space="preserve"> </v>
      </c>
      <c r="JP83" s="61" t="str">
        <f>IF(JR83=0," ",VLOOKUP(JR83,PROTOKOL!$A:$F,6))</f>
        <v xml:space="preserve"> </v>
      </c>
      <c r="JQ83" s="66"/>
      <c r="JR83" s="66"/>
      <c r="JS83" s="62"/>
      <c r="JT83" s="63" t="str">
        <f>IF(JR83=0," ",(VLOOKUP(JR83,PROTOKOL!$A$1:$E$28,2))*JS83)</f>
        <v xml:space="preserve"> </v>
      </c>
      <c r="JU83" s="64" t="str">
        <f t="shared" si="607"/>
        <v xml:space="preserve"> </v>
      </c>
      <c r="JV83" s="65" t="str">
        <f>IF(JR83=0," ",VLOOKUP(JR83,PROTOKOL!$A:$E,5,))</f>
        <v xml:space="preserve"> </v>
      </c>
      <c r="JW83" s="82" t="str">
        <f t="shared" si="685"/>
        <v xml:space="preserve"> </v>
      </c>
      <c r="JX83" s="65">
        <f t="shared" si="686"/>
        <v>0</v>
      </c>
      <c r="JY83" s="82" t="str">
        <f t="shared" si="687"/>
        <v xml:space="preserve"> </v>
      </c>
      <c r="JZ83" s="117"/>
      <c r="KA83" s="207">
        <v>21</v>
      </c>
      <c r="KB83" s="225">
        <v>21</v>
      </c>
      <c r="KC83" s="61" t="str">
        <f>IF(KE83=0," ",VLOOKUP(KE83,PROTOKOL!$A:$F,6))</f>
        <v>VAKUM TEST</v>
      </c>
      <c r="KD83" s="62">
        <v>91</v>
      </c>
      <c r="KE83" s="62">
        <v>4</v>
      </c>
      <c r="KF83" s="62">
        <v>3</v>
      </c>
      <c r="KG83" s="63">
        <f>IF(KE83=0," ",(VLOOKUP(KE83,PROTOKOL!$A$1:$E$28,2))*KF83)</f>
        <v>60</v>
      </c>
      <c r="KH83" s="64">
        <f t="shared" si="609"/>
        <v>31</v>
      </c>
      <c r="KI83" s="65">
        <f>IF(KE83=0," ",VLOOKUP(KE83,PROTOKOL!$A:$E,5,))</f>
        <v>0.32253749999999998</v>
      </c>
      <c r="KJ83" s="65" t="s">
        <v>164</v>
      </c>
      <c r="KK83" s="82">
        <f t="shared" si="688"/>
        <v>3.9994650000000003</v>
      </c>
      <c r="KL83" s="61" t="str">
        <f>IF(KN83=0," ",VLOOKUP(KN83,PROTOKOL!$A:$F,6))</f>
        <v xml:space="preserve"> </v>
      </c>
      <c r="KM83" s="66"/>
      <c r="KN83" s="66"/>
      <c r="KO83" s="62"/>
      <c r="KP83" s="63" t="str">
        <f>IF(KN83=0," ",(VLOOKUP(KN83,PROTOKOL!$A$1:$E$28,2))*KO83)</f>
        <v xml:space="preserve"> </v>
      </c>
      <c r="KQ83" s="64" t="str">
        <f t="shared" si="610"/>
        <v xml:space="preserve"> </v>
      </c>
      <c r="KR83" s="65" t="str">
        <f>IF(KN83=0," ",VLOOKUP(KN83,PROTOKOL!$A:$E,5,))</f>
        <v xml:space="preserve"> </v>
      </c>
      <c r="KS83" s="82" t="str">
        <f t="shared" si="689"/>
        <v xml:space="preserve"> </v>
      </c>
      <c r="KT83" s="65">
        <f t="shared" si="690"/>
        <v>0</v>
      </c>
      <c r="KU83" s="82" t="str">
        <f t="shared" si="691"/>
        <v xml:space="preserve"> </v>
      </c>
      <c r="KV83" s="117"/>
      <c r="KW83" s="207">
        <v>21</v>
      </c>
      <c r="KX83" s="225">
        <v>21</v>
      </c>
      <c r="KY83" s="61" t="s">
        <v>44</v>
      </c>
      <c r="KZ83" s="62"/>
      <c r="LA83" s="62"/>
      <c r="LB83" s="62"/>
      <c r="LC83" s="63" t="str">
        <f>IF(LA83=0," ",(VLOOKUP(LA83,PROTOKOL!$A$1:$E$28,2))*LB83)</f>
        <v xml:space="preserve"> </v>
      </c>
      <c r="LD83" s="64" t="str">
        <f t="shared" si="612"/>
        <v xml:space="preserve"> </v>
      </c>
      <c r="LE83" s="65" t="str">
        <f>IF(LA83=0," ",VLOOKUP(LA83,PROTOKOL!$A:$E,5,))</f>
        <v xml:space="preserve"> </v>
      </c>
      <c r="LF83" s="65" t="s">
        <v>164</v>
      </c>
      <c r="LG83" s="82" t="str">
        <f t="shared" si="692"/>
        <v xml:space="preserve"> </v>
      </c>
      <c r="LH83" s="61" t="str">
        <f>IF(LJ83=0," ",VLOOKUP(LJ83,PROTOKOL!$A:$F,6))</f>
        <v xml:space="preserve"> </v>
      </c>
      <c r="LI83" s="66"/>
      <c r="LJ83" s="66"/>
      <c r="LK83" s="62"/>
      <c r="LL83" s="63" t="str">
        <f>IF(LJ83=0," ",(VLOOKUP(LJ83,PROTOKOL!$A$1:$E$28,2))*LK83)</f>
        <v xml:space="preserve"> </v>
      </c>
      <c r="LM83" s="64" t="str">
        <f t="shared" si="613"/>
        <v xml:space="preserve"> </v>
      </c>
      <c r="LN83" s="65" t="str">
        <f>IF(LJ83=0," ",VLOOKUP(LJ83,PROTOKOL!$A:$E,5,))</f>
        <v xml:space="preserve"> </v>
      </c>
      <c r="LO83" s="82" t="str">
        <f t="shared" si="693"/>
        <v xml:space="preserve"> </v>
      </c>
      <c r="LP83" s="65">
        <f t="shared" si="694"/>
        <v>0</v>
      </c>
      <c r="LQ83" s="82" t="str">
        <f t="shared" si="695"/>
        <v xml:space="preserve"> </v>
      </c>
      <c r="LR83" s="117"/>
      <c r="LS83" s="207">
        <v>21</v>
      </c>
      <c r="LT83" s="225">
        <v>21</v>
      </c>
      <c r="LU83" s="61" t="s">
        <v>48</v>
      </c>
      <c r="LV83" s="62"/>
      <c r="LW83" s="62"/>
      <c r="LX83" s="62"/>
      <c r="LY83" s="63" t="str">
        <f>IF(LW83=0," ",(VLOOKUP(LW83,PROTOKOL!$A$1:$E$28,2))*LX83)</f>
        <v xml:space="preserve"> </v>
      </c>
      <c r="LZ83" s="64" t="str">
        <f t="shared" si="615"/>
        <v xml:space="preserve"> </v>
      </c>
      <c r="MA83" s="65" t="str">
        <f>IF(LW83=0," ",VLOOKUP(LW83,PROTOKOL!$A:$E,5,))</f>
        <v xml:space="preserve"> </v>
      </c>
      <c r="MB83" s="65" t="s">
        <v>164</v>
      </c>
      <c r="MC83" s="82" t="str">
        <f t="shared" si="696"/>
        <v xml:space="preserve"> </v>
      </c>
      <c r="MD83" s="61" t="str">
        <f>IF(MF83=0," ",VLOOKUP(MF83,PROTOKOL!$A:$F,6))</f>
        <v xml:space="preserve"> </v>
      </c>
      <c r="ME83" s="66"/>
      <c r="MF83" s="66"/>
      <c r="MG83" s="62"/>
      <c r="MH83" s="63" t="str">
        <f>IF(MF83=0," ",(VLOOKUP(MF83,PROTOKOL!$A$1:$E$28,2))*MG83)</f>
        <v xml:space="preserve"> </v>
      </c>
      <c r="MI83" s="64" t="str">
        <f t="shared" si="616"/>
        <v xml:space="preserve"> </v>
      </c>
      <c r="MJ83" s="65" t="str">
        <f>IF(MF83=0," ",VLOOKUP(MF83,PROTOKOL!$A:$E,5,))</f>
        <v xml:space="preserve"> </v>
      </c>
      <c r="MK83" s="82" t="str">
        <f t="shared" si="697"/>
        <v xml:space="preserve"> </v>
      </c>
      <c r="ML83" s="65">
        <f t="shared" si="698"/>
        <v>0</v>
      </c>
      <c r="MM83" s="82" t="str">
        <f t="shared" si="699"/>
        <v xml:space="preserve"> </v>
      </c>
      <c r="MN83" s="117"/>
      <c r="MO83" s="207">
        <v>21</v>
      </c>
      <c r="MP83" s="225">
        <v>21</v>
      </c>
      <c r="MQ83" s="61" t="s">
        <v>48</v>
      </c>
      <c r="MR83" s="62"/>
      <c r="MS83" s="62"/>
      <c r="MT83" s="62"/>
      <c r="MU83" s="63" t="str">
        <f>IF(MS83=0," ",(VLOOKUP(MS83,PROTOKOL!$A$1:$E$28,2))*MT83)</f>
        <v xml:space="preserve"> </v>
      </c>
      <c r="MV83" s="64" t="str">
        <f t="shared" si="618"/>
        <v xml:space="preserve"> </v>
      </c>
      <c r="MW83" s="65" t="str">
        <f>IF(MS83=0," ",VLOOKUP(MS83,PROTOKOL!$A:$E,5,))</f>
        <v xml:space="preserve"> </v>
      </c>
      <c r="MX83" s="65" t="s">
        <v>164</v>
      </c>
      <c r="MY83" s="82" t="str">
        <f t="shared" si="700"/>
        <v xml:space="preserve"> </v>
      </c>
      <c r="MZ83" s="61" t="str">
        <f>IF(NB83=0," ",VLOOKUP(NB83,PROTOKOL!$A:$F,6))</f>
        <v>PANTOGRAF LAVABO TAŞLAMA</v>
      </c>
      <c r="NA83" s="66">
        <v>100</v>
      </c>
      <c r="NB83" s="66">
        <v>9</v>
      </c>
      <c r="NC83" s="62">
        <v>7.5</v>
      </c>
      <c r="ND83" s="63">
        <f>IF(NB83=0," ",(VLOOKUP(NB83,PROTOKOL!$A$1:$E$28,2))*NC83)</f>
        <v>65</v>
      </c>
      <c r="NE83" s="64">
        <f t="shared" si="619"/>
        <v>35</v>
      </c>
      <c r="NF83" s="65">
        <f>IF(NB83=0," ",VLOOKUP(NB83,PROTOKOL!$A:$E,5,))</f>
        <v>0.73722857142857134</v>
      </c>
      <c r="NG83" s="82">
        <f t="shared" si="701"/>
        <v>25.802999999999997</v>
      </c>
      <c r="NH83" s="65">
        <f t="shared" si="702"/>
        <v>15</v>
      </c>
      <c r="NI83" s="82">
        <f t="shared" si="703"/>
        <v>51.605999999999995</v>
      </c>
      <c r="NJ83" s="117"/>
      <c r="NK83" s="207">
        <v>21</v>
      </c>
      <c r="NL83" s="225">
        <v>21</v>
      </c>
      <c r="NM83" s="61" t="str">
        <f>IF(NO83=0," ",VLOOKUP(NO83,PROTOKOL!$A:$F,6))</f>
        <v>PANTOGRAF LAVABO TAŞLAMA</v>
      </c>
      <c r="NN83" s="62">
        <v>107</v>
      </c>
      <c r="NO83" s="62">
        <v>9</v>
      </c>
      <c r="NP83" s="62">
        <v>7.5</v>
      </c>
      <c r="NQ83" s="63">
        <f>IF(NO83=0," ",(VLOOKUP(NO83,PROTOKOL!$A$1:$E$28,2))*NP83)</f>
        <v>65</v>
      </c>
      <c r="NR83" s="64">
        <f t="shared" si="621"/>
        <v>42</v>
      </c>
      <c r="NS83" s="65">
        <f>IF(NO83=0," ",VLOOKUP(NO83,PROTOKOL!$A:$E,5,))</f>
        <v>0.73722857142857134</v>
      </c>
      <c r="NT83" s="65" t="s">
        <v>164</v>
      </c>
      <c r="NU83" s="82">
        <f t="shared" si="704"/>
        <v>30.9636</v>
      </c>
      <c r="NV83" s="61" t="str">
        <f>IF(NX83=0," ",VLOOKUP(NX83,PROTOKOL!$A:$F,6))</f>
        <v xml:space="preserve"> </v>
      </c>
      <c r="NW83" s="66"/>
      <c r="NX83" s="66"/>
      <c r="NY83" s="62"/>
      <c r="NZ83" s="63" t="str">
        <f>IF(NX83=0," ",(VLOOKUP(NX83,PROTOKOL!$A$1:$E$28,2))*NY83)</f>
        <v xml:space="preserve"> </v>
      </c>
      <c r="OA83" s="64" t="str">
        <f t="shared" si="622"/>
        <v xml:space="preserve"> </v>
      </c>
      <c r="OB83" s="65" t="str">
        <f>IF(NX83=0," ",VLOOKUP(NX83,PROTOKOL!$A:$E,5,))</f>
        <v xml:space="preserve"> </v>
      </c>
      <c r="OC83" s="82" t="str">
        <f t="shared" si="705"/>
        <v xml:space="preserve"> </v>
      </c>
      <c r="OD83" s="65">
        <f t="shared" si="706"/>
        <v>0</v>
      </c>
      <c r="OE83" s="82" t="str">
        <f t="shared" si="707"/>
        <v xml:space="preserve"> </v>
      </c>
      <c r="OF83" s="117"/>
      <c r="OG83" s="207">
        <v>21</v>
      </c>
      <c r="OH83" s="225">
        <v>21</v>
      </c>
      <c r="OI83" s="61" t="s">
        <v>48</v>
      </c>
      <c r="OJ83" s="62"/>
      <c r="OK83" s="62"/>
      <c r="OL83" s="62"/>
      <c r="OM83" s="63" t="str">
        <f>IF(OK83=0," ",(VLOOKUP(OK83,PROTOKOL!$A$1:$E$28,2))*OL83)</f>
        <v xml:space="preserve"> </v>
      </c>
      <c r="ON83" s="64" t="str">
        <f t="shared" si="624"/>
        <v xml:space="preserve"> </v>
      </c>
      <c r="OO83" s="65" t="str">
        <f>IF(OK83=0," ",VLOOKUP(OK83,PROTOKOL!$A:$E,5,))</f>
        <v xml:space="preserve"> </v>
      </c>
      <c r="OP83" s="65" t="s">
        <v>164</v>
      </c>
      <c r="OQ83" s="82" t="str">
        <f t="shared" si="708"/>
        <v xml:space="preserve"> </v>
      </c>
      <c r="OR83" s="61" t="str">
        <f>IF(OT83=0," ",VLOOKUP(OT83,PROTOKOL!$A:$F,6))</f>
        <v xml:space="preserve"> </v>
      </c>
      <c r="OS83" s="66"/>
      <c r="OT83" s="66"/>
      <c r="OU83" s="62"/>
      <c r="OV83" s="63" t="str">
        <f>IF(OT83=0," ",(VLOOKUP(OT83,PROTOKOL!$A$1:$E$28,2))*OU83)</f>
        <v xml:space="preserve"> </v>
      </c>
      <c r="OW83" s="64" t="str">
        <f t="shared" si="625"/>
        <v xml:space="preserve"> </v>
      </c>
      <c r="OX83" s="65" t="str">
        <f>IF(OT83=0," ",VLOOKUP(OT83,PROTOKOL!$A:$E,5,))</f>
        <v xml:space="preserve"> </v>
      </c>
      <c r="OY83" s="82" t="str">
        <f t="shared" si="709"/>
        <v xml:space="preserve"> </v>
      </c>
      <c r="OZ83" s="65">
        <f t="shared" si="710"/>
        <v>0</v>
      </c>
      <c r="PA83" s="82" t="str">
        <f t="shared" si="711"/>
        <v xml:space="preserve"> </v>
      </c>
      <c r="PB83" s="117"/>
      <c r="PC83" s="207">
        <v>21</v>
      </c>
      <c r="PD83" s="225">
        <v>21</v>
      </c>
      <c r="PE83" s="61" t="str">
        <f>IF(PG83=0," ",VLOOKUP(PG83,PROTOKOL!$A:$F,6))</f>
        <v>VAKUM TEST</v>
      </c>
      <c r="PF83" s="62">
        <v>240</v>
      </c>
      <c r="PG83" s="62">
        <v>4</v>
      </c>
      <c r="PH83" s="62">
        <v>7.5</v>
      </c>
      <c r="PI83" s="63">
        <f>IF(PG83=0," ",(VLOOKUP(PG83,PROTOKOL!$A$1:$E$28,2))*PH83)</f>
        <v>150</v>
      </c>
      <c r="PJ83" s="64">
        <f t="shared" si="627"/>
        <v>90</v>
      </c>
      <c r="PK83" s="65">
        <f>IF(PG83=0," ",VLOOKUP(PG83,PROTOKOL!$A:$E,5,))</f>
        <v>0.32253749999999998</v>
      </c>
      <c r="PL83" s="65" t="s">
        <v>164</v>
      </c>
      <c r="PM83" s="82">
        <f t="shared" si="712"/>
        <v>29.028374999999997</v>
      </c>
      <c r="PN83" s="61" t="str">
        <f>IF(PP83=0," ",VLOOKUP(PP83,PROTOKOL!$A:$F,6))</f>
        <v xml:space="preserve"> </v>
      </c>
      <c r="PO83" s="66"/>
      <c r="PP83" s="66"/>
      <c r="PQ83" s="62"/>
      <c r="PR83" s="63" t="str">
        <f>IF(PP83=0," ",(VLOOKUP(PP83,PROTOKOL!$A$1:$E$28,2))*PQ83)</f>
        <v xml:space="preserve"> </v>
      </c>
      <c r="PS83" s="64" t="str">
        <f t="shared" si="628"/>
        <v xml:space="preserve"> </v>
      </c>
      <c r="PT83" s="65" t="str">
        <f>IF(PP83=0," ",VLOOKUP(PP83,PROTOKOL!$A:$E,5,))</f>
        <v xml:space="preserve"> </v>
      </c>
      <c r="PU83" s="82" t="str">
        <f t="shared" si="713"/>
        <v xml:space="preserve"> </v>
      </c>
      <c r="PV83" s="65">
        <f t="shared" si="714"/>
        <v>0</v>
      </c>
      <c r="PW83" s="82" t="str">
        <f t="shared" si="715"/>
        <v xml:space="preserve"> </v>
      </c>
      <c r="PX83" s="117"/>
      <c r="PY83" s="207">
        <v>21</v>
      </c>
      <c r="PZ83" s="225">
        <v>21</v>
      </c>
      <c r="QA83" s="61" t="s">
        <v>115</v>
      </c>
      <c r="QB83" s="62"/>
      <c r="QC83" s="62"/>
      <c r="QD83" s="62"/>
      <c r="QE83" s="63" t="str">
        <f>IF(QC83=0," ",(VLOOKUP(QC83,PROTOKOL!$A$1:$E$28,2))*QD83)</f>
        <v xml:space="preserve"> </v>
      </c>
      <c r="QF83" s="64" t="str">
        <f t="shared" si="630"/>
        <v xml:space="preserve"> </v>
      </c>
      <c r="QG83" s="65" t="str">
        <f>IF(QC83=0," ",VLOOKUP(QC83,PROTOKOL!$A:$E,5,))</f>
        <v xml:space="preserve"> </v>
      </c>
      <c r="QH83" s="65" t="s">
        <v>164</v>
      </c>
      <c r="QI83" s="82" t="str">
        <f t="shared" si="716"/>
        <v xml:space="preserve"> </v>
      </c>
      <c r="QJ83" s="61" t="str">
        <f>IF(QL83=0," ",VLOOKUP(QL83,PROTOKOL!$A:$F,6))</f>
        <v xml:space="preserve"> </v>
      </c>
      <c r="QK83" s="66"/>
      <c r="QL83" s="66"/>
      <c r="QM83" s="62"/>
      <c r="QN83" s="63" t="str">
        <f>IF(QL83=0," ",(VLOOKUP(QL83,PROTOKOL!$A$1:$E$28,2))*QM83)</f>
        <v xml:space="preserve"> </v>
      </c>
      <c r="QO83" s="64" t="str">
        <f t="shared" si="631"/>
        <v xml:space="preserve"> </v>
      </c>
      <c r="QP83" s="65" t="str">
        <f>IF(QL83=0," ",VLOOKUP(QL83,PROTOKOL!$A:$E,5,))</f>
        <v xml:space="preserve"> </v>
      </c>
      <c r="QQ83" s="82" t="str">
        <f t="shared" si="717"/>
        <v xml:space="preserve"> </v>
      </c>
      <c r="QR83" s="65">
        <f t="shared" si="718"/>
        <v>0</v>
      </c>
      <c r="QS83" s="82" t="str">
        <f t="shared" si="719"/>
        <v xml:space="preserve"> </v>
      </c>
      <c r="QT83" s="117"/>
      <c r="QU83" s="207">
        <v>21</v>
      </c>
      <c r="QV83" s="225">
        <v>21</v>
      </c>
      <c r="QW83" s="61" t="str">
        <f>IF(QY83=0," ",VLOOKUP(QY83,PROTOKOL!$A:$F,6))</f>
        <v>PANTOGRAF LAVABO TAŞLAMA</v>
      </c>
      <c r="QX83" s="62">
        <v>105</v>
      </c>
      <c r="QY83" s="62">
        <v>9</v>
      </c>
      <c r="QZ83" s="62">
        <v>7.5</v>
      </c>
      <c r="RA83" s="63">
        <f>IF(QY83=0," ",(VLOOKUP(QY83,PROTOKOL!$A$1:$E$28,2))*QZ83)</f>
        <v>65</v>
      </c>
      <c r="RB83" s="64">
        <f t="shared" si="633"/>
        <v>40</v>
      </c>
      <c r="RC83" s="65">
        <f>IF(QY83=0," ",VLOOKUP(QY83,PROTOKOL!$A:$E,5,))</f>
        <v>0.73722857142857134</v>
      </c>
      <c r="RD83" s="65" t="s">
        <v>164</v>
      </c>
      <c r="RE83" s="82">
        <f t="shared" si="720"/>
        <v>29.489142857142852</v>
      </c>
      <c r="RF83" s="61" t="str">
        <f>IF(RH83=0," ",VLOOKUP(RH83,PROTOKOL!$A:$F,6))</f>
        <v xml:space="preserve"> </v>
      </c>
      <c r="RG83" s="66"/>
      <c r="RH83" s="66"/>
      <c r="RI83" s="62"/>
      <c r="RJ83" s="63" t="str">
        <f>IF(RH83=0," ",(VLOOKUP(RH83,PROTOKOL!$A$1:$E$28,2))*RI83)</f>
        <v xml:space="preserve"> </v>
      </c>
      <c r="RK83" s="64" t="str">
        <f t="shared" si="634"/>
        <v xml:space="preserve"> </v>
      </c>
      <c r="RL83" s="65" t="str">
        <f>IF(RH83=0," ",VLOOKUP(RH83,PROTOKOL!$A:$E,5,))</f>
        <v xml:space="preserve"> </v>
      </c>
      <c r="RM83" s="82" t="str">
        <f t="shared" si="721"/>
        <v xml:space="preserve"> </v>
      </c>
      <c r="RN83" s="65">
        <f t="shared" si="722"/>
        <v>0</v>
      </c>
      <c r="RO83" s="82" t="str">
        <f t="shared" si="723"/>
        <v xml:space="preserve"> </v>
      </c>
      <c r="RP83" s="117"/>
    </row>
    <row r="84" spans="1:484" ht="15.6" thickBot="1">
      <c r="A84" s="208">
        <v>21</v>
      </c>
      <c r="B84" s="226"/>
      <c r="C84" s="61" t="str">
        <f>IF(E84=0," ",VLOOKUP(E84,PROTOKOL!$A:$F,6))</f>
        <v>KOKU TESTİ</v>
      </c>
      <c r="D84" s="62">
        <v>40</v>
      </c>
      <c r="E84" s="62">
        <v>16</v>
      </c>
      <c r="F84" s="62">
        <v>1</v>
      </c>
      <c r="G84" s="63">
        <f>IF(E84=0," ",(VLOOKUP(E84,PROTOKOL!$A$1:$E$28,2))*F84)</f>
        <v>0</v>
      </c>
      <c r="H84" s="64">
        <f t="shared" si="572"/>
        <v>40</v>
      </c>
      <c r="I84" s="65">
        <f>IF(E84=0," ",VLOOKUP(E84,PROTOKOL!$A:$E,5,))</f>
        <v>25.405435113750318</v>
      </c>
      <c r="J84" s="65" t="s">
        <v>164</v>
      </c>
      <c r="K84" s="82">
        <f t="shared" si="636"/>
        <v>135.49565394000169</v>
      </c>
      <c r="L84" s="61" t="str">
        <f>IF(N84=0," ",VLOOKUP(N84,PROTOKOL!$A:$F,6))</f>
        <v xml:space="preserve"> </v>
      </c>
      <c r="M84" s="66"/>
      <c r="N84" s="66"/>
      <c r="O84" s="62"/>
      <c r="P84" s="63" t="str">
        <f>IF(N84=0," ",(VLOOKUP(N84,PROTOKOL!$A$1:$E$28,2))*O84)</f>
        <v xml:space="preserve"> </v>
      </c>
      <c r="Q84" s="64" t="str">
        <f t="shared" si="573"/>
        <v xml:space="preserve"> </v>
      </c>
      <c r="R84" s="65" t="str">
        <f>IF(N84=0," ",VLOOKUP(N84,PROTOKOL!$A:$E,5,))</f>
        <v xml:space="preserve"> </v>
      </c>
      <c r="S84" s="82" t="str">
        <f t="shared" si="637"/>
        <v xml:space="preserve"> </v>
      </c>
      <c r="T84" s="65">
        <f t="shared" si="638"/>
        <v>0</v>
      </c>
      <c r="U84" s="82" t="str">
        <f t="shared" si="639"/>
        <v xml:space="preserve"> </v>
      </c>
      <c r="V84" s="185" t="str">
        <f>IF(F83+F84+F85=7.5,"ü","û")</f>
        <v>ü</v>
      </c>
      <c r="W84" s="207">
        <v>21</v>
      </c>
      <c r="X84" s="226"/>
      <c r="Y84" s="61" t="str">
        <f>IF(AA84=0," ",VLOOKUP(AA84,PROTOKOL!$A:$F,6))</f>
        <v xml:space="preserve"> </v>
      </c>
      <c r="Z84" s="62"/>
      <c r="AA84" s="62"/>
      <c r="AB84" s="62"/>
      <c r="AC84" s="63" t="str">
        <f>IF(AA84=0," ",(VLOOKUP(AA84,PROTOKOL!$A$1:$E$28,2))*AB84)</f>
        <v xml:space="preserve"> </v>
      </c>
      <c r="AD84" s="64" t="str">
        <f t="shared" si="574"/>
        <v xml:space="preserve"> </v>
      </c>
      <c r="AE84" s="65" t="str">
        <f>IF(AA84=0," ",VLOOKUP(AA84,PROTOKOL!$A:$E,5,))</f>
        <v xml:space="preserve"> </v>
      </c>
      <c r="AF84" s="65" t="s">
        <v>164</v>
      </c>
      <c r="AG84" s="82" t="str">
        <f t="shared" si="640"/>
        <v xml:space="preserve"> </v>
      </c>
      <c r="AH84" s="61" t="str">
        <f>IF(AJ84=0," ",VLOOKUP(AJ84,PROTOKOL!$A:$F,6))</f>
        <v xml:space="preserve"> </v>
      </c>
      <c r="AI84" s="66"/>
      <c r="AJ84" s="66"/>
      <c r="AK84" s="62"/>
      <c r="AL84" s="63" t="str">
        <f>IF(AJ84=0," ",(VLOOKUP(AJ84,PROTOKOL!$A$1:$E$28,2))*AK84)</f>
        <v xml:space="preserve"> </v>
      </c>
      <c r="AM84" s="64" t="str">
        <f t="shared" si="575"/>
        <v xml:space="preserve"> </v>
      </c>
      <c r="AN84" s="65" t="str">
        <f>IF(AJ84=0," ",VLOOKUP(AJ84,PROTOKOL!$A:$E,5,))</f>
        <v xml:space="preserve"> </v>
      </c>
      <c r="AO84" s="82" t="str">
        <f t="shared" si="641"/>
        <v xml:space="preserve"> </v>
      </c>
      <c r="AP84" s="65">
        <f t="shared" si="642"/>
        <v>0</v>
      </c>
      <c r="AQ84" s="82" t="str">
        <f t="shared" si="643"/>
        <v xml:space="preserve"> </v>
      </c>
      <c r="AR84" s="185" t="str">
        <f>IF(AB83+AB84+AB85=7.5,"ü","û")</f>
        <v>û</v>
      </c>
      <c r="AS84" s="207">
        <v>21</v>
      </c>
      <c r="AT84" s="226"/>
      <c r="AU84" s="61" t="str">
        <f>IF(AW84=0," ",VLOOKUP(AW84,PROTOKOL!$A:$F,6))</f>
        <v xml:space="preserve"> </v>
      </c>
      <c r="AV84" s="62"/>
      <c r="AW84" s="62"/>
      <c r="AX84" s="62"/>
      <c r="AY84" s="63" t="str">
        <f>IF(AW84=0," ",(VLOOKUP(AW84,PROTOKOL!$A$1:$E$28,2))*AX84)</f>
        <v xml:space="preserve"> </v>
      </c>
      <c r="AZ84" s="64" t="str">
        <f t="shared" si="576"/>
        <v xml:space="preserve"> </v>
      </c>
      <c r="BA84" s="65" t="str">
        <f>IF(AW84=0," ",VLOOKUP(AW84,PROTOKOL!$A:$E,5,))</f>
        <v xml:space="preserve"> </v>
      </c>
      <c r="BB84" s="65" t="s">
        <v>164</v>
      </c>
      <c r="BC84" s="82" t="str">
        <f t="shared" si="644"/>
        <v xml:space="preserve"> </v>
      </c>
      <c r="BD84" s="61" t="str">
        <f>IF(BF84=0," ",VLOOKUP(BF84,PROTOKOL!$A:$F,6))</f>
        <v xml:space="preserve"> </v>
      </c>
      <c r="BE84" s="66"/>
      <c r="BF84" s="66"/>
      <c r="BG84" s="62"/>
      <c r="BH84" s="63" t="str">
        <f>IF(BF84=0," ",(VLOOKUP(BF84,PROTOKOL!$A$1:$E$28,2))*BG84)</f>
        <v xml:space="preserve"> </v>
      </c>
      <c r="BI84" s="64" t="str">
        <f t="shared" si="577"/>
        <v xml:space="preserve"> </v>
      </c>
      <c r="BJ84" s="65" t="str">
        <f>IF(BF84=0," ",VLOOKUP(BF84,PROTOKOL!$A:$E,5,))</f>
        <v xml:space="preserve"> </v>
      </c>
      <c r="BK84" s="82" t="str">
        <f t="shared" si="645"/>
        <v xml:space="preserve"> </v>
      </c>
      <c r="BL84" s="65">
        <f t="shared" si="646"/>
        <v>0</v>
      </c>
      <c r="BM84" s="82" t="str">
        <f t="shared" si="647"/>
        <v xml:space="preserve"> </v>
      </c>
      <c r="BN84" s="185" t="str">
        <f t="shared" ref="BN84" si="784">IF(AX83+AX84+AX85=7.5,"ü","û")</f>
        <v>ü</v>
      </c>
      <c r="BO84" s="207">
        <v>21</v>
      </c>
      <c r="BP84" s="226"/>
      <c r="BQ84" s="61" t="str">
        <f>IF(BS84=0," ",VLOOKUP(BS84,PROTOKOL!$A:$F,6))</f>
        <v xml:space="preserve"> </v>
      </c>
      <c r="BR84" s="62"/>
      <c r="BS84" s="62"/>
      <c r="BT84" s="62"/>
      <c r="BU84" s="63" t="str">
        <f>IF(BS84=0," ",(VLOOKUP(BS84,PROTOKOL!$A$1:$E$28,2))*BT84)</f>
        <v xml:space="preserve"> </v>
      </c>
      <c r="BV84" s="64" t="str">
        <f t="shared" si="579"/>
        <v xml:space="preserve"> </v>
      </c>
      <c r="BW84" s="65" t="str">
        <f>IF(BS84=0," ",VLOOKUP(BS84,PROTOKOL!$A:$E,5,))</f>
        <v xml:space="preserve"> </v>
      </c>
      <c r="BX84" s="65" t="s">
        <v>164</v>
      </c>
      <c r="BY84" s="82" t="str">
        <f t="shared" si="648"/>
        <v xml:space="preserve"> </v>
      </c>
      <c r="BZ84" s="61" t="str">
        <f>IF(CB84=0," ",VLOOKUP(CB84,PROTOKOL!$A:$F,6))</f>
        <v xml:space="preserve"> </v>
      </c>
      <c r="CA84" s="66"/>
      <c r="CB84" s="66"/>
      <c r="CC84" s="62"/>
      <c r="CD84" s="63" t="str">
        <f>IF(CB84=0," ",(VLOOKUP(CB84,PROTOKOL!$A$1:$E$28,2))*CC84)</f>
        <v xml:space="preserve"> </v>
      </c>
      <c r="CE84" s="64" t="str">
        <f t="shared" si="580"/>
        <v xml:space="preserve"> </v>
      </c>
      <c r="CF84" s="65" t="str">
        <f>IF(CB84=0," ",VLOOKUP(CB84,PROTOKOL!$A:$E,5,))</f>
        <v xml:space="preserve"> </v>
      </c>
      <c r="CG84" s="82" t="str">
        <f t="shared" si="649"/>
        <v xml:space="preserve"> </v>
      </c>
      <c r="CH84" s="65">
        <f t="shared" si="650"/>
        <v>0</v>
      </c>
      <c r="CI84" s="82" t="str">
        <f t="shared" si="651"/>
        <v xml:space="preserve"> </v>
      </c>
      <c r="CJ84" s="185" t="str">
        <f t="shared" ref="CJ84" si="785">IF(BT83+BT84+BT85=7.5,"ü","û")</f>
        <v>ü</v>
      </c>
      <c r="CK84" s="207">
        <v>21</v>
      </c>
      <c r="CL84" s="226"/>
      <c r="CM84" s="61" t="str">
        <f>IF(CO84=0," ",VLOOKUP(CO84,PROTOKOL!$A:$F,6))</f>
        <v>VAKUM TEST</v>
      </c>
      <c r="CN84" s="62">
        <v>16</v>
      </c>
      <c r="CO84" s="62">
        <v>4</v>
      </c>
      <c r="CP84" s="62">
        <v>0.5</v>
      </c>
      <c r="CQ84" s="63">
        <f>IF(CO84=0," ",(VLOOKUP(CO84,PROTOKOL!$A$1:$E$28,2))*CP84)</f>
        <v>10</v>
      </c>
      <c r="CR84" s="64">
        <f t="shared" si="582"/>
        <v>6</v>
      </c>
      <c r="CS84" s="65">
        <f>IF(CO84=0," ",VLOOKUP(CO84,PROTOKOL!$A:$E,5,))</f>
        <v>0.32253749999999998</v>
      </c>
      <c r="CT84" s="65" t="s">
        <v>164</v>
      </c>
      <c r="CU84" s="82">
        <f t="shared" si="652"/>
        <v>0.12901499999999999</v>
      </c>
      <c r="CV84" s="61" t="str">
        <f>IF(CX84=0," ",VLOOKUP(CX84,PROTOKOL!$A:$F,6))</f>
        <v xml:space="preserve"> </v>
      </c>
      <c r="CW84" s="66"/>
      <c r="CX84" s="66"/>
      <c r="CY84" s="62"/>
      <c r="CZ84" s="63" t="str">
        <f>IF(CX84=0," ",(VLOOKUP(CX84,PROTOKOL!$A$1:$E$28,2))*CY84)</f>
        <v xml:space="preserve"> </v>
      </c>
      <c r="DA84" s="64" t="str">
        <f t="shared" si="583"/>
        <v xml:space="preserve"> </v>
      </c>
      <c r="DB84" s="65" t="str">
        <f>IF(CX84=0," ",VLOOKUP(CX84,PROTOKOL!$A:$E,5,))</f>
        <v xml:space="preserve"> </v>
      </c>
      <c r="DC84" s="82" t="str">
        <f t="shared" si="653"/>
        <v xml:space="preserve"> </v>
      </c>
      <c r="DD84" s="65">
        <f t="shared" si="654"/>
        <v>0</v>
      </c>
      <c r="DE84" s="82" t="str">
        <f t="shared" si="655"/>
        <v xml:space="preserve"> </v>
      </c>
      <c r="DF84" s="185" t="str">
        <f t="shared" ref="DF84" si="786">IF(CP83+CP84+CP85=7.5,"ü","û")</f>
        <v>ü</v>
      </c>
      <c r="DG84" s="207">
        <v>21</v>
      </c>
      <c r="DH84" s="226"/>
      <c r="DI84" s="61" t="str">
        <f>IF(DK84=0," ",VLOOKUP(DK84,PROTOKOL!$A:$F,6))</f>
        <v xml:space="preserve"> </v>
      </c>
      <c r="DJ84" s="62"/>
      <c r="DK84" s="62"/>
      <c r="DL84" s="62"/>
      <c r="DM84" s="63" t="str">
        <f>IF(DK84=0," ",(VLOOKUP(DK84,PROTOKOL!$A$1:$E$28,2))*DL84)</f>
        <v xml:space="preserve"> </v>
      </c>
      <c r="DN84" s="64" t="str">
        <f t="shared" si="585"/>
        <v xml:space="preserve"> </v>
      </c>
      <c r="DO84" s="65" t="str">
        <f>IF(DK84=0," ",VLOOKUP(DK84,PROTOKOL!$A:$E,5,))</f>
        <v xml:space="preserve"> </v>
      </c>
      <c r="DP84" s="65" t="s">
        <v>164</v>
      </c>
      <c r="DQ84" s="82" t="str">
        <f t="shared" si="656"/>
        <v xml:space="preserve"> </v>
      </c>
      <c r="DR84" s="61" t="str">
        <f>IF(DT84=0," ",VLOOKUP(DT84,PROTOKOL!$A:$F,6))</f>
        <v xml:space="preserve"> </v>
      </c>
      <c r="DS84" s="66"/>
      <c r="DT84" s="66"/>
      <c r="DU84" s="62"/>
      <c r="DV84" s="63" t="str">
        <f>IF(DT84=0," ",(VLOOKUP(DT84,PROTOKOL!$A$1:$E$28,2))*DU84)</f>
        <v xml:space="preserve"> </v>
      </c>
      <c r="DW84" s="64" t="str">
        <f t="shared" si="586"/>
        <v xml:space="preserve"> </v>
      </c>
      <c r="DX84" s="65" t="str">
        <f>IF(DT84=0," ",VLOOKUP(DT84,PROTOKOL!$A:$E,5,))</f>
        <v xml:space="preserve"> </v>
      </c>
      <c r="DY84" s="82" t="str">
        <f t="shared" si="657"/>
        <v xml:space="preserve"> </v>
      </c>
      <c r="DZ84" s="65">
        <f t="shared" si="658"/>
        <v>0</v>
      </c>
      <c r="EA84" s="82" t="str">
        <f t="shared" si="659"/>
        <v xml:space="preserve"> </v>
      </c>
      <c r="EB84" s="185" t="str">
        <f t="shared" ref="EB84" si="787">IF(DL83+DL84+DL85=7.5,"ü","û")</f>
        <v>û</v>
      </c>
      <c r="EC84" s="207">
        <v>21</v>
      </c>
      <c r="ED84" s="226"/>
      <c r="EE84" s="61" t="str">
        <f>IF(EG84=0," ",VLOOKUP(EG84,PROTOKOL!$A:$F,6))</f>
        <v xml:space="preserve"> </v>
      </c>
      <c r="EF84" s="62"/>
      <c r="EG84" s="62"/>
      <c r="EH84" s="62"/>
      <c r="EI84" s="63" t="str">
        <f>IF(EG84=0," ",(VLOOKUP(EG84,PROTOKOL!$A$1:$E$28,2))*EH84)</f>
        <v xml:space="preserve"> </v>
      </c>
      <c r="EJ84" s="64" t="str">
        <f t="shared" si="588"/>
        <v xml:space="preserve"> </v>
      </c>
      <c r="EK84" s="65" t="str">
        <f>IF(EG84=0," ",VLOOKUP(EG84,PROTOKOL!$A:$E,5,))</f>
        <v xml:space="preserve"> </v>
      </c>
      <c r="EL84" s="65" t="s">
        <v>164</v>
      </c>
      <c r="EM84" s="82" t="str">
        <f t="shared" si="660"/>
        <v xml:space="preserve"> </v>
      </c>
      <c r="EN84" s="61" t="str">
        <f>IF(EP84=0," ",VLOOKUP(EP84,PROTOKOL!$A:$F,6))</f>
        <v xml:space="preserve"> </v>
      </c>
      <c r="EO84" s="66"/>
      <c r="EP84" s="66"/>
      <c r="EQ84" s="62"/>
      <c r="ER84" s="63" t="str">
        <f>IF(EP84=0," ",(VLOOKUP(EP84,PROTOKOL!$A$1:$E$28,2))*EQ84)</f>
        <v xml:space="preserve"> </v>
      </c>
      <c r="ES84" s="64" t="str">
        <f t="shared" si="589"/>
        <v xml:space="preserve"> </v>
      </c>
      <c r="ET84" s="65" t="str">
        <f>IF(EP84=0," ",VLOOKUP(EP84,PROTOKOL!$A:$E,5,))</f>
        <v xml:space="preserve"> </v>
      </c>
      <c r="EU84" s="82" t="str">
        <f t="shared" si="661"/>
        <v xml:space="preserve"> </v>
      </c>
      <c r="EV84" s="65">
        <f t="shared" si="662"/>
        <v>0</v>
      </c>
      <c r="EW84" s="82" t="str">
        <f t="shared" si="663"/>
        <v xml:space="preserve"> </v>
      </c>
      <c r="EX84" s="185" t="str">
        <f t="shared" ref="EX84" si="788">IF(EH83+EH84+EH85=7.5,"ü","û")</f>
        <v>ü</v>
      </c>
      <c r="EY84" s="207">
        <v>21</v>
      </c>
      <c r="EZ84" s="226"/>
      <c r="FA84" s="61" t="str">
        <f>IF(FC84=0," ",VLOOKUP(FC84,PROTOKOL!$A:$F,6))</f>
        <v>ÜRÜN KONTROL</v>
      </c>
      <c r="FB84" s="62">
        <v>1</v>
      </c>
      <c r="FC84" s="62">
        <v>19</v>
      </c>
      <c r="FD84" s="62">
        <v>1</v>
      </c>
      <c r="FE84" s="63">
        <f>IF(FC84=0," ",(VLOOKUP(FC84,PROTOKOL!$A$1:$E$28,2))*FD84)</f>
        <v>0</v>
      </c>
      <c r="FF84" s="64">
        <f t="shared" si="591"/>
        <v>1</v>
      </c>
      <c r="FG84" s="65">
        <f>IF(FC84=0," ",VLOOKUP(FC84,PROTOKOL!$A:$E,5,))</f>
        <v>22.864891602375288</v>
      </c>
      <c r="FH84" s="65" t="s">
        <v>164</v>
      </c>
      <c r="FI84" s="82">
        <f t="shared" si="664"/>
        <v>3.0486522136500382</v>
      </c>
      <c r="FJ84" s="61" t="str">
        <f>IF(FL84=0," ",VLOOKUP(FL84,PROTOKOL!$A:$F,6))</f>
        <v xml:space="preserve"> </v>
      </c>
      <c r="FK84" s="66"/>
      <c r="FL84" s="66"/>
      <c r="FM84" s="62"/>
      <c r="FN84" s="63" t="str">
        <f>IF(FL84=0," ",(VLOOKUP(FL84,PROTOKOL!$A$1:$E$28,2))*FM84)</f>
        <v xml:space="preserve"> </v>
      </c>
      <c r="FO84" s="64" t="str">
        <f t="shared" si="592"/>
        <v xml:space="preserve"> </v>
      </c>
      <c r="FP84" s="65" t="str">
        <f>IF(FL84=0," ",VLOOKUP(FL84,PROTOKOL!$A:$E,5,))</f>
        <v xml:space="preserve"> </v>
      </c>
      <c r="FQ84" s="82" t="str">
        <f t="shared" si="665"/>
        <v xml:space="preserve"> </v>
      </c>
      <c r="FR84" s="65">
        <f t="shared" si="666"/>
        <v>0</v>
      </c>
      <c r="FS84" s="82" t="str">
        <f t="shared" si="667"/>
        <v xml:space="preserve"> </v>
      </c>
      <c r="FT84" s="185" t="str">
        <f t="shared" ref="FT84" si="789">IF(FD83+FD84+FD85=7.5,"ü","û")</f>
        <v>ü</v>
      </c>
      <c r="FU84" s="207">
        <v>21</v>
      </c>
      <c r="FV84" s="226"/>
      <c r="FW84" s="61" t="str">
        <f>IF(FY84=0," ",VLOOKUP(FY84,PROTOKOL!$A:$F,6))</f>
        <v xml:space="preserve"> </v>
      </c>
      <c r="FX84" s="62"/>
      <c r="FY84" s="62"/>
      <c r="FZ84" s="62"/>
      <c r="GA84" s="63" t="str">
        <f>IF(FY84=0," ",(VLOOKUP(FY84,PROTOKOL!$A$1:$E$28,2))*FZ84)</f>
        <v xml:space="preserve"> </v>
      </c>
      <c r="GB84" s="64" t="str">
        <f t="shared" si="594"/>
        <v xml:space="preserve"> </v>
      </c>
      <c r="GC84" s="65" t="str">
        <f>IF(FY84=0," ",VLOOKUP(FY84,PROTOKOL!$A:$E,5,))</f>
        <v xml:space="preserve"> </v>
      </c>
      <c r="GD84" s="65" t="s">
        <v>164</v>
      </c>
      <c r="GE84" s="82" t="str">
        <f t="shared" si="668"/>
        <v xml:space="preserve"> </v>
      </c>
      <c r="GF84" s="61" t="str">
        <f>IF(GH84=0," ",VLOOKUP(GH84,PROTOKOL!$A:$F,6))</f>
        <v xml:space="preserve"> </v>
      </c>
      <c r="GG84" s="66"/>
      <c r="GH84" s="66"/>
      <c r="GI84" s="62"/>
      <c r="GJ84" s="63" t="str">
        <f>IF(GH84=0," ",(VLOOKUP(GH84,PROTOKOL!$A$1:$E$28,2))*GI84)</f>
        <v xml:space="preserve"> </v>
      </c>
      <c r="GK84" s="64" t="str">
        <f t="shared" si="595"/>
        <v xml:space="preserve"> </v>
      </c>
      <c r="GL84" s="65" t="str">
        <f>IF(GH84=0," ",VLOOKUP(GH84,PROTOKOL!$A:$E,5,))</f>
        <v xml:space="preserve"> </v>
      </c>
      <c r="GM84" s="82" t="str">
        <f t="shared" si="669"/>
        <v xml:space="preserve"> </v>
      </c>
      <c r="GN84" s="65">
        <f t="shared" si="670"/>
        <v>0</v>
      </c>
      <c r="GO84" s="82" t="str">
        <f t="shared" si="671"/>
        <v xml:space="preserve"> </v>
      </c>
      <c r="GP84" s="185" t="str">
        <f t="shared" ref="GP84" si="790">IF(FZ83+FZ84+FZ85=7.5,"ü","û")</f>
        <v>û</v>
      </c>
      <c r="GQ84" s="207">
        <v>21</v>
      </c>
      <c r="GR84" s="226"/>
      <c r="GS84" s="61" t="str">
        <f>IF(GU84=0," ",VLOOKUP(GU84,PROTOKOL!$A:$F,6))</f>
        <v xml:space="preserve"> </v>
      </c>
      <c r="GT84" s="62"/>
      <c r="GU84" s="62"/>
      <c r="GV84" s="62"/>
      <c r="GW84" s="63" t="str">
        <f>IF(GU84=0," ",(VLOOKUP(GU84,PROTOKOL!$A$1:$E$28,2))*GV84)</f>
        <v xml:space="preserve"> </v>
      </c>
      <c r="GX84" s="64" t="str">
        <f t="shared" si="597"/>
        <v xml:space="preserve"> </v>
      </c>
      <c r="GY84" s="65" t="str">
        <f>IF(GU84=0," ",VLOOKUP(GU84,PROTOKOL!$A:$E,5,))</f>
        <v xml:space="preserve"> </v>
      </c>
      <c r="GZ84" s="65" t="s">
        <v>164</v>
      </c>
      <c r="HA84" s="82" t="str">
        <f t="shared" si="672"/>
        <v xml:space="preserve"> </v>
      </c>
      <c r="HB84" s="61" t="str">
        <f>IF(HD84=0," ",VLOOKUP(HD84,PROTOKOL!$A:$F,6))</f>
        <v xml:space="preserve"> </v>
      </c>
      <c r="HC84" s="66"/>
      <c r="HD84" s="66"/>
      <c r="HE84" s="62"/>
      <c r="HF84" s="63" t="str">
        <f>IF(HD84=0," ",(VLOOKUP(HD84,PROTOKOL!$A$1:$E$28,2))*HE84)</f>
        <v xml:space="preserve"> </v>
      </c>
      <c r="HG84" s="64" t="str">
        <f t="shared" si="598"/>
        <v xml:space="preserve"> </v>
      </c>
      <c r="HH84" s="65" t="str">
        <f>IF(HD84=0," ",VLOOKUP(HD84,PROTOKOL!$A:$E,5,))</f>
        <v xml:space="preserve"> </v>
      </c>
      <c r="HI84" s="82" t="str">
        <f t="shared" si="673"/>
        <v xml:space="preserve"> </v>
      </c>
      <c r="HJ84" s="65">
        <f t="shared" si="674"/>
        <v>0</v>
      </c>
      <c r="HK84" s="82" t="str">
        <f t="shared" si="675"/>
        <v xml:space="preserve"> </v>
      </c>
      <c r="HL84" s="185" t="str">
        <f t="shared" ref="HL84" si="791">IF(GV83+GV84+GV85=7.5,"ü","û")</f>
        <v>ü</v>
      </c>
      <c r="HM84" s="207">
        <v>21</v>
      </c>
      <c r="HN84" s="226"/>
      <c r="HO84" s="61" t="str">
        <f>IF(HQ84=0," ",VLOOKUP(HQ84,PROTOKOL!$A:$F,6))</f>
        <v xml:space="preserve"> </v>
      </c>
      <c r="HP84" s="62"/>
      <c r="HQ84" s="62"/>
      <c r="HR84" s="62"/>
      <c r="HS84" s="63" t="str">
        <f>IF(HQ84=0," ",(VLOOKUP(HQ84,PROTOKOL!$A$1:$E$28,2))*HR84)</f>
        <v xml:space="preserve"> </v>
      </c>
      <c r="HT84" s="64" t="str">
        <f t="shared" si="600"/>
        <v xml:space="preserve"> </v>
      </c>
      <c r="HU84" s="65" t="str">
        <f>IF(HQ84=0," ",VLOOKUP(HQ84,PROTOKOL!$A:$E,5,))</f>
        <v xml:space="preserve"> </v>
      </c>
      <c r="HV84" s="65" t="s">
        <v>164</v>
      </c>
      <c r="HW84" s="82" t="str">
        <f t="shared" si="676"/>
        <v xml:space="preserve"> </v>
      </c>
      <c r="HX84" s="61" t="str">
        <f>IF(HZ84=0," ",VLOOKUP(HZ84,PROTOKOL!$A:$F,6))</f>
        <v xml:space="preserve"> </v>
      </c>
      <c r="HY84" s="66"/>
      <c r="HZ84" s="66"/>
      <c r="IA84" s="62"/>
      <c r="IB84" s="63" t="str">
        <f>IF(HZ84=0," ",(VLOOKUP(HZ84,PROTOKOL!$A$1:$E$28,2))*IA84)</f>
        <v xml:space="preserve"> </v>
      </c>
      <c r="IC84" s="64" t="str">
        <f t="shared" si="601"/>
        <v xml:space="preserve"> </v>
      </c>
      <c r="ID84" s="65" t="str">
        <f>IF(HZ84=0," ",VLOOKUP(HZ84,PROTOKOL!$A:$E,5,))</f>
        <v xml:space="preserve"> </v>
      </c>
      <c r="IE84" s="82" t="str">
        <f t="shared" si="677"/>
        <v xml:space="preserve"> </v>
      </c>
      <c r="IF84" s="65">
        <f t="shared" si="678"/>
        <v>0</v>
      </c>
      <c r="IG84" s="82" t="str">
        <f t="shared" si="679"/>
        <v xml:space="preserve"> </v>
      </c>
      <c r="IH84" s="185" t="str">
        <f t="shared" ref="IH84" si="792">IF(HR83+HR84+HR85=7.5,"ü","û")</f>
        <v>û</v>
      </c>
      <c r="II84" s="207">
        <v>21</v>
      </c>
      <c r="IJ84" s="226"/>
      <c r="IK84" s="61" t="str">
        <f>IF(IM84=0," ",VLOOKUP(IM84,PROTOKOL!$A:$F,6))</f>
        <v xml:space="preserve"> </v>
      </c>
      <c r="IL84" s="62"/>
      <c r="IM84" s="62"/>
      <c r="IN84" s="62"/>
      <c r="IO84" s="63" t="str">
        <f>IF(IM84=0," ",(VLOOKUP(IM84,PROTOKOL!$A$1:$E$28,2))*IN84)</f>
        <v xml:space="preserve"> </v>
      </c>
      <c r="IP84" s="64" t="str">
        <f t="shared" si="603"/>
        <v xml:space="preserve"> </v>
      </c>
      <c r="IQ84" s="65" t="str">
        <f>IF(IM84=0," ",VLOOKUP(IM84,PROTOKOL!$A:$E,5,))</f>
        <v xml:space="preserve"> </v>
      </c>
      <c r="IR84" s="65" t="s">
        <v>164</v>
      </c>
      <c r="IS84" s="82" t="str">
        <f t="shared" si="680"/>
        <v xml:space="preserve"> </v>
      </c>
      <c r="IT84" s="61" t="str">
        <f>IF(IV84=0," ",VLOOKUP(IV84,PROTOKOL!$A:$F,6))</f>
        <v xml:space="preserve"> </v>
      </c>
      <c r="IU84" s="66"/>
      <c r="IV84" s="66"/>
      <c r="IW84" s="62"/>
      <c r="IX84" s="63" t="str">
        <f>IF(IV84=0," ",(VLOOKUP(IV84,PROTOKOL!$A$1:$E$28,2))*IW84)</f>
        <v xml:space="preserve"> </v>
      </c>
      <c r="IY84" s="64" t="str">
        <f t="shared" si="604"/>
        <v xml:space="preserve"> </v>
      </c>
      <c r="IZ84" s="65" t="str">
        <f>IF(IV84=0," ",VLOOKUP(IV84,PROTOKOL!$A:$E,5,))</f>
        <v xml:space="preserve"> </v>
      </c>
      <c r="JA84" s="82" t="str">
        <f t="shared" si="681"/>
        <v xml:space="preserve"> </v>
      </c>
      <c r="JB84" s="65">
        <f t="shared" si="682"/>
        <v>0</v>
      </c>
      <c r="JC84" s="82" t="str">
        <f t="shared" si="683"/>
        <v xml:space="preserve"> </v>
      </c>
      <c r="JD84" s="185" t="str">
        <f t="shared" ref="JD84" si="793">IF(IN83+IN84+IN85=7.5,"ü","û")</f>
        <v>û</v>
      </c>
      <c r="JE84" s="207">
        <v>21</v>
      </c>
      <c r="JF84" s="226"/>
      <c r="JG84" s="61" t="str">
        <f>IF(JI84=0," ",VLOOKUP(JI84,PROTOKOL!$A:$F,6))</f>
        <v xml:space="preserve"> </v>
      </c>
      <c r="JH84" s="62"/>
      <c r="JI84" s="62"/>
      <c r="JJ84" s="62"/>
      <c r="JK84" s="63" t="str">
        <f>IF(JI84=0," ",(VLOOKUP(JI84,PROTOKOL!$A$1:$E$28,2))*JJ84)</f>
        <v xml:space="preserve"> </v>
      </c>
      <c r="JL84" s="64" t="str">
        <f t="shared" si="606"/>
        <v xml:space="preserve"> </v>
      </c>
      <c r="JM84" s="65" t="str">
        <f>IF(JI84=0," ",VLOOKUP(JI84,PROTOKOL!$A:$E,5,))</f>
        <v xml:space="preserve"> </v>
      </c>
      <c r="JN84" s="65" t="s">
        <v>164</v>
      </c>
      <c r="JO84" s="82" t="str">
        <f t="shared" si="684"/>
        <v xml:space="preserve"> </v>
      </c>
      <c r="JP84" s="61" t="str">
        <f>IF(JR84=0," ",VLOOKUP(JR84,PROTOKOL!$A:$F,6))</f>
        <v xml:space="preserve"> </v>
      </c>
      <c r="JQ84" s="66"/>
      <c r="JR84" s="66"/>
      <c r="JS84" s="62"/>
      <c r="JT84" s="63" t="str">
        <f>IF(JR84=0," ",(VLOOKUP(JR84,PROTOKOL!$A$1:$E$28,2))*JS84)</f>
        <v xml:space="preserve"> </v>
      </c>
      <c r="JU84" s="64" t="str">
        <f t="shared" si="607"/>
        <v xml:space="preserve"> </v>
      </c>
      <c r="JV84" s="65" t="str">
        <f>IF(JR84=0," ",VLOOKUP(JR84,PROTOKOL!$A:$E,5,))</f>
        <v xml:space="preserve"> </v>
      </c>
      <c r="JW84" s="82" t="str">
        <f t="shared" si="685"/>
        <v xml:space="preserve"> </v>
      </c>
      <c r="JX84" s="65">
        <f t="shared" si="686"/>
        <v>0</v>
      </c>
      <c r="JY84" s="82" t="str">
        <f t="shared" si="687"/>
        <v xml:space="preserve"> </v>
      </c>
      <c r="JZ84" s="185" t="str">
        <f t="shared" ref="JZ84" si="794">IF(JJ83+JJ84+JJ85=7.5,"ü","û")</f>
        <v>û</v>
      </c>
      <c r="KA84" s="207">
        <v>21</v>
      </c>
      <c r="KB84" s="226"/>
      <c r="KC84" s="61" t="str">
        <f>IF(KE84=0," ",VLOOKUP(KE84,PROTOKOL!$A:$F,6))</f>
        <v>PERDE KESME SULU SİST.</v>
      </c>
      <c r="KD84" s="62">
        <v>80</v>
      </c>
      <c r="KE84" s="62">
        <v>8</v>
      </c>
      <c r="KF84" s="62">
        <v>4</v>
      </c>
      <c r="KG84" s="63">
        <f>IF(KE84=0," ",(VLOOKUP(KE84,PROTOKOL!$A$1:$E$28,2))*KF84)</f>
        <v>52.266666666666666</v>
      </c>
      <c r="KH84" s="64">
        <f t="shared" si="609"/>
        <v>27.733333333333334</v>
      </c>
      <c r="KI84" s="65">
        <f>IF(KE84=0," ",VLOOKUP(KE84,PROTOKOL!$A:$E,5,))</f>
        <v>0.49621153846153848</v>
      </c>
      <c r="KJ84" s="65" t="s">
        <v>164</v>
      </c>
      <c r="KK84" s="82">
        <f t="shared" si="688"/>
        <v>7.3395200000000012</v>
      </c>
      <c r="KL84" s="61" t="str">
        <f>IF(KN84=0," ",VLOOKUP(KN84,PROTOKOL!$A:$F,6))</f>
        <v xml:space="preserve"> </v>
      </c>
      <c r="KM84" s="66"/>
      <c r="KN84" s="66"/>
      <c r="KO84" s="62"/>
      <c r="KP84" s="63" t="str">
        <f>IF(KN84=0," ",(VLOOKUP(KN84,PROTOKOL!$A$1:$E$28,2))*KO84)</f>
        <v xml:space="preserve"> </v>
      </c>
      <c r="KQ84" s="64" t="str">
        <f t="shared" si="610"/>
        <v xml:space="preserve"> </v>
      </c>
      <c r="KR84" s="65" t="str">
        <f>IF(KN84=0," ",VLOOKUP(KN84,PROTOKOL!$A:$E,5,))</f>
        <v xml:space="preserve"> </v>
      </c>
      <c r="KS84" s="82" t="str">
        <f t="shared" si="689"/>
        <v xml:space="preserve"> </v>
      </c>
      <c r="KT84" s="65">
        <f t="shared" si="690"/>
        <v>0</v>
      </c>
      <c r="KU84" s="82" t="str">
        <f t="shared" si="691"/>
        <v xml:space="preserve"> </v>
      </c>
      <c r="KV84" s="185" t="str">
        <f t="shared" ref="KV84" si="795">IF(KF83+KF84+KF85=7.5,"ü","û")</f>
        <v>ü</v>
      </c>
      <c r="KW84" s="207">
        <v>21</v>
      </c>
      <c r="KX84" s="226"/>
      <c r="KY84" s="61" t="str">
        <f>IF(LA84=0," ",VLOOKUP(LA84,PROTOKOL!$A:$F,6))</f>
        <v xml:space="preserve"> </v>
      </c>
      <c r="KZ84" s="62"/>
      <c r="LA84" s="62"/>
      <c r="LB84" s="62"/>
      <c r="LC84" s="63" t="str">
        <f>IF(LA84=0," ",(VLOOKUP(LA84,PROTOKOL!$A$1:$E$28,2))*LB84)</f>
        <v xml:space="preserve"> </v>
      </c>
      <c r="LD84" s="64" t="str">
        <f t="shared" si="612"/>
        <v xml:space="preserve"> </v>
      </c>
      <c r="LE84" s="65" t="str">
        <f>IF(LA84=0," ",VLOOKUP(LA84,PROTOKOL!$A:$E,5,))</f>
        <v xml:space="preserve"> </v>
      </c>
      <c r="LF84" s="65" t="s">
        <v>164</v>
      </c>
      <c r="LG84" s="82" t="str">
        <f t="shared" si="692"/>
        <v xml:space="preserve"> </v>
      </c>
      <c r="LH84" s="61" t="str">
        <f>IF(LJ84=0," ",VLOOKUP(LJ84,PROTOKOL!$A:$F,6))</f>
        <v xml:space="preserve"> </v>
      </c>
      <c r="LI84" s="66"/>
      <c r="LJ84" s="66"/>
      <c r="LK84" s="62"/>
      <c r="LL84" s="63" t="str">
        <f>IF(LJ84=0," ",(VLOOKUP(LJ84,PROTOKOL!$A$1:$E$28,2))*LK84)</f>
        <v xml:space="preserve"> </v>
      </c>
      <c r="LM84" s="64" t="str">
        <f t="shared" si="613"/>
        <v xml:space="preserve"> </v>
      </c>
      <c r="LN84" s="65" t="str">
        <f>IF(LJ84=0," ",VLOOKUP(LJ84,PROTOKOL!$A:$E,5,))</f>
        <v xml:space="preserve"> </v>
      </c>
      <c r="LO84" s="82" t="str">
        <f t="shared" si="693"/>
        <v xml:space="preserve"> </v>
      </c>
      <c r="LP84" s="65">
        <f t="shared" si="694"/>
        <v>0</v>
      </c>
      <c r="LQ84" s="82" t="str">
        <f t="shared" si="695"/>
        <v xml:space="preserve"> </v>
      </c>
      <c r="LR84" s="185" t="str">
        <f t="shared" ref="LR84" si="796">IF(LB83+LB84+LB85=7.5,"ü","û")</f>
        <v>û</v>
      </c>
      <c r="LS84" s="207">
        <v>21</v>
      </c>
      <c r="LT84" s="226"/>
      <c r="LU84" s="61" t="str">
        <f>IF(LW84=0," ",VLOOKUP(LW84,PROTOKOL!$A:$F,6))</f>
        <v xml:space="preserve"> </v>
      </c>
      <c r="LV84" s="62"/>
      <c r="LW84" s="62"/>
      <c r="LX84" s="62"/>
      <c r="LY84" s="63" t="str">
        <f>IF(LW84=0," ",(VLOOKUP(LW84,PROTOKOL!$A$1:$E$28,2))*LX84)</f>
        <v xml:space="preserve"> </v>
      </c>
      <c r="LZ84" s="64" t="str">
        <f t="shared" si="615"/>
        <v xml:space="preserve"> </v>
      </c>
      <c r="MA84" s="65" t="str">
        <f>IF(LW84=0," ",VLOOKUP(LW84,PROTOKOL!$A:$E,5,))</f>
        <v xml:space="preserve"> </v>
      </c>
      <c r="MB84" s="65" t="s">
        <v>164</v>
      </c>
      <c r="MC84" s="82" t="str">
        <f t="shared" si="696"/>
        <v xml:space="preserve"> </v>
      </c>
      <c r="MD84" s="61" t="str">
        <f>IF(MF84=0," ",VLOOKUP(MF84,PROTOKOL!$A:$F,6))</f>
        <v xml:space="preserve"> </v>
      </c>
      <c r="ME84" s="66"/>
      <c r="MF84" s="66"/>
      <c r="MG84" s="62"/>
      <c r="MH84" s="63" t="str">
        <f>IF(MF84=0," ",(VLOOKUP(MF84,PROTOKOL!$A$1:$E$28,2))*MG84)</f>
        <v xml:space="preserve"> </v>
      </c>
      <c r="MI84" s="64" t="str">
        <f t="shared" si="616"/>
        <v xml:space="preserve"> </v>
      </c>
      <c r="MJ84" s="65" t="str">
        <f>IF(MF84=0," ",VLOOKUP(MF84,PROTOKOL!$A:$E,5,))</f>
        <v xml:space="preserve"> </v>
      </c>
      <c r="MK84" s="82" t="str">
        <f t="shared" si="697"/>
        <v xml:space="preserve"> </v>
      </c>
      <c r="ML84" s="65">
        <f t="shared" si="698"/>
        <v>0</v>
      </c>
      <c r="MM84" s="82" t="str">
        <f t="shared" si="699"/>
        <v xml:space="preserve"> </v>
      </c>
      <c r="MN84" s="185" t="str">
        <f t="shared" ref="MN84" si="797">IF(LX83+LX84+LX85=7.5,"ü","û")</f>
        <v>û</v>
      </c>
      <c r="MO84" s="207">
        <v>21</v>
      </c>
      <c r="MP84" s="226"/>
      <c r="MQ84" s="61" t="str">
        <f>IF(MS84=0," ",VLOOKUP(MS84,PROTOKOL!$A:$F,6))</f>
        <v xml:space="preserve"> </v>
      </c>
      <c r="MR84" s="62"/>
      <c r="MS84" s="62"/>
      <c r="MT84" s="62"/>
      <c r="MU84" s="63" t="str">
        <f>IF(MS84=0," ",(VLOOKUP(MS84,PROTOKOL!$A$1:$E$28,2))*MT84)</f>
        <v xml:space="preserve"> </v>
      </c>
      <c r="MV84" s="64" t="str">
        <f t="shared" si="618"/>
        <v xml:space="preserve"> </v>
      </c>
      <c r="MW84" s="65" t="str">
        <f>IF(MS84=0," ",VLOOKUP(MS84,PROTOKOL!$A:$E,5,))</f>
        <v xml:space="preserve"> </v>
      </c>
      <c r="MX84" s="65" t="s">
        <v>164</v>
      </c>
      <c r="MY84" s="82" t="str">
        <f t="shared" si="700"/>
        <v xml:space="preserve"> </v>
      </c>
      <c r="MZ84" s="61" t="str">
        <f>IF(NB84=0," ",VLOOKUP(NB84,PROTOKOL!$A:$F,6))</f>
        <v xml:space="preserve"> </v>
      </c>
      <c r="NA84" s="66"/>
      <c r="NB84" s="66"/>
      <c r="NC84" s="62"/>
      <c r="ND84" s="63" t="str">
        <f>IF(NB84=0," ",(VLOOKUP(NB84,PROTOKOL!$A$1:$E$28,2))*NC84)</f>
        <v xml:space="preserve"> </v>
      </c>
      <c r="NE84" s="64" t="str">
        <f t="shared" si="619"/>
        <v xml:space="preserve"> </v>
      </c>
      <c r="NF84" s="65" t="str">
        <f>IF(NB84=0," ",VLOOKUP(NB84,PROTOKOL!$A:$E,5,))</f>
        <v xml:space="preserve"> </v>
      </c>
      <c r="NG84" s="82" t="str">
        <f t="shared" si="701"/>
        <v xml:space="preserve"> </v>
      </c>
      <c r="NH84" s="65">
        <f t="shared" si="702"/>
        <v>0</v>
      </c>
      <c r="NI84" s="82" t="str">
        <f t="shared" si="703"/>
        <v xml:space="preserve"> </v>
      </c>
      <c r="NJ84" s="185" t="str">
        <f t="shared" ref="NJ84" si="798">IF(MT83+MT84+MT85=7.5,"ü","û")</f>
        <v>û</v>
      </c>
      <c r="NK84" s="207">
        <v>21</v>
      </c>
      <c r="NL84" s="226"/>
      <c r="NM84" s="61" t="str">
        <f>IF(NO84=0," ",VLOOKUP(NO84,PROTOKOL!$A:$F,6))</f>
        <v xml:space="preserve"> </v>
      </c>
      <c r="NN84" s="62"/>
      <c r="NO84" s="62"/>
      <c r="NP84" s="62"/>
      <c r="NQ84" s="63" t="str">
        <f>IF(NO84=0," ",(VLOOKUP(NO84,PROTOKOL!$A$1:$E$28,2))*NP84)</f>
        <v xml:space="preserve"> </v>
      </c>
      <c r="NR84" s="64" t="str">
        <f t="shared" si="621"/>
        <v xml:space="preserve"> </v>
      </c>
      <c r="NS84" s="65" t="str">
        <f>IF(NO84=0," ",VLOOKUP(NO84,PROTOKOL!$A:$E,5,))</f>
        <v xml:space="preserve"> </v>
      </c>
      <c r="NT84" s="65" t="s">
        <v>164</v>
      </c>
      <c r="NU84" s="82" t="str">
        <f t="shared" si="704"/>
        <v xml:space="preserve"> </v>
      </c>
      <c r="NV84" s="61" t="str">
        <f>IF(NX84=0," ",VLOOKUP(NX84,PROTOKOL!$A:$F,6))</f>
        <v xml:space="preserve"> </v>
      </c>
      <c r="NW84" s="66"/>
      <c r="NX84" s="66"/>
      <c r="NY84" s="62"/>
      <c r="NZ84" s="63" t="str">
        <f>IF(NX84=0," ",(VLOOKUP(NX84,PROTOKOL!$A$1:$E$28,2))*NY84)</f>
        <v xml:space="preserve"> </v>
      </c>
      <c r="OA84" s="64" t="str">
        <f t="shared" si="622"/>
        <v xml:space="preserve"> </v>
      </c>
      <c r="OB84" s="65" t="str">
        <f>IF(NX84=0," ",VLOOKUP(NX84,PROTOKOL!$A:$E,5,))</f>
        <v xml:space="preserve"> </v>
      </c>
      <c r="OC84" s="82" t="str">
        <f t="shared" si="705"/>
        <v xml:space="preserve"> </v>
      </c>
      <c r="OD84" s="65">
        <f t="shared" si="706"/>
        <v>0</v>
      </c>
      <c r="OE84" s="82" t="str">
        <f t="shared" si="707"/>
        <v xml:space="preserve"> </v>
      </c>
      <c r="OF84" s="185" t="str">
        <f t="shared" ref="OF84" si="799">IF(NP83+NP84+NP85=7.5,"ü","û")</f>
        <v>ü</v>
      </c>
      <c r="OG84" s="207">
        <v>21</v>
      </c>
      <c r="OH84" s="226"/>
      <c r="OI84" s="61" t="str">
        <f>IF(OK84=0," ",VLOOKUP(OK84,PROTOKOL!$A:$F,6))</f>
        <v xml:space="preserve"> </v>
      </c>
      <c r="OJ84" s="62"/>
      <c r="OK84" s="62"/>
      <c r="OL84" s="62"/>
      <c r="OM84" s="63" t="str">
        <f>IF(OK84=0," ",(VLOOKUP(OK84,PROTOKOL!$A$1:$E$28,2))*OL84)</f>
        <v xml:space="preserve"> </v>
      </c>
      <c r="ON84" s="64" t="str">
        <f t="shared" si="624"/>
        <v xml:space="preserve"> </v>
      </c>
      <c r="OO84" s="65" t="str">
        <f>IF(OK84=0," ",VLOOKUP(OK84,PROTOKOL!$A:$E,5,))</f>
        <v xml:space="preserve"> </v>
      </c>
      <c r="OP84" s="65" t="s">
        <v>164</v>
      </c>
      <c r="OQ84" s="82" t="str">
        <f t="shared" si="708"/>
        <v xml:space="preserve"> </v>
      </c>
      <c r="OR84" s="61" t="str">
        <f>IF(OT84=0," ",VLOOKUP(OT84,PROTOKOL!$A:$F,6))</f>
        <v xml:space="preserve"> </v>
      </c>
      <c r="OS84" s="66"/>
      <c r="OT84" s="66"/>
      <c r="OU84" s="62"/>
      <c r="OV84" s="63" t="str">
        <f>IF(OT84=0," ",(VLOOKUP(OT84,PROTOKOL!$A$1:$E$28,2))*OU84)</f>
        <v xml:space="preserve"> </v>
      </c>
      <c r="OW84" s="64" t="str">
        <f t="shared" si="625"/>
        <v xml:space="preserve"> </v>
      </c>
      <c r="OX84" s="65" t="str">
        <f>IF(OT84=0," ",VLOOKUP(OT84,PROTOKOL!$A:$E,5,))</f>
        <v xml:space="preserve"> </v>
      </c>
      <c r="OY84" s="82" t="str">
        <f t="shared" si="709"/>
        <v xml:space="preserve"> </v>
      </c>
      <c r="OZ84" s="65">
        <f t="shared" si="710"/>
        <v>0</v>
      </c>
      <c r="PA84" s="82" t="str">
        <f t="shared" si="711"/>
        <v xml:space="preserve"> </v>
      </c>
      <c r="PB84" s="185" t="str">
        <f t="shared" ref="PB84" si="800">IF(OL83+OL84+OL85=7.5,"ü","û")</f>
        <v>û</v>
      </c>
      <c r="PC84" s="207">
        <v>21</v>
      </c>
      <c r="PD84" s="226"/>
      <c r="PE84" s="61" t="str">
        <f>IF(PG84=0," ",VLOOKUP(PG84,PROTOKOL!$A:$F,6))</f>
        <v xml:space="preserve"> </v>
      </c>
      <c r="PF84" s="62"/>
      <c r="PG84" s="62"/>
      <c r="PH84" s="62"/>
      <c r="PI84" s="63" t="str">
        <f>IF(PG84=0," ",(VLOOKUP(PG84,PROTOKOL!$A$1:$E$28,2))*PH84)</f>
        <v xml:space="preserve"> </v>
      </c>
      <c r="PJ84" s="64" t="str">
        <f t="shared" si="627"/>
        <v xml:space="preserve"> </v>
      </c>
      <c r="PK84" s="65" t="str">
        <f>IF(PG84=0," ",VLOOKUP(PG84,PROTOKOL!$A:$E,5,))</f>
        <v xml:space="preserve"> </v>
      </c>
      <c r="PL84" s="65" t="s">
        <v>164</v>
      </c>
      <c r="PM84" s="82" t="str">
        <f t="shared" si="712"/>
        <v xml:space="preserve"> </v>
      </c>
      <c r="PN84" s="61" t="str">
        <f>IF(PP84=0," ",VLOOKUP(PP84,PROTOKOL!$A:$F,6))</f>
        <v xml:space="preserve"> </v>
      </c>
      <c r="PO84" s="66"/>
      <c r="PP84" s="66"/>
      <c r="PQ84" s="62"/>
      <c r="PR84" s="63" t="str">
        <f>IF(PP84=0," ",(VLOOKUP(PP84,PROTOKOL!$A$1:$E$28,2))*PQ84)</f>
        <v xml:space="preserve"> </v>
      </c>
      <c r="PS84" s="64" t="str">
        <f t="shared" si="628"/>
        <v xml:space="preserve"> </v>
      </c>
      <c r="PT84" s="65" t="str">
        <f>IF(PP84=0," ",VLOOKUP(PP84,PROTOKOL!$A:$E,5,))</f>
        <v xml:space="preserve"> </v>
      </c>
      <c r="PU84" s="82" t="str">
        <f t="shared" si="713"/>
        <v xml:space="preserve"> </v>
      </c>
      <c r="PV84" s="65">
        <f t="shared" si="714"/>
        <v>0</v>
      </c>
      <c r="PW84" s="82" t="str">
        <f t="shared" si="715"/>
        <v xml:space="preserve"> </v>
      </c>
      <c r="PX84" s="185" t="str">
        <f t="shared" ref="PX84" si="801">IF(PH83+PH84+PH85=7.5,"ü","û")</f>
        <v>ü</v>
      </c>
      <c r="PY84" s="207">
        <v>21</v>
      </c>
      <c r="PZ84" s="226"/>
      <c r="QA84" s="61" t="str">
        <f>IF(QC84=0," ",VLOOKUP(QC84,PROTOKOL!$A:$F,6))</f>
        <v xml:space="preserve"> </v>
      </c>
      <c r="QB84" s="62"/>
      <c r="QC84" s="62"/>
      <c r="QD84" s="62"/>
      <c r="QE84" s="63" t="str">
        <f>IF(QC84=0," ",(VLOOKUP(QC84,PROTOKOL!$A$1:$E$28,2))*QD84)</f>
        <v xml:space="preserve"> </v>
      </c>
      <c r="QF84" s="64" t="str">
        <f t="shared" si="630"/>
        <v xml:space="preserve"> </v>
      </c>
      <c r="QG84" s="65" t="str">
        <f>IF(QC84=0," ",VLOOKUP(QC84,PROTOKOL!$A:$E,5,))</f>
        <v xml:space="preserve"> </v>
      </c>
      <c r="QH84" s="65" t="s">
        <v>164</v>
      </c>
      <c r="QI84" s="82" t="str">
        <f t="shared" si="716"/>
        <v xml:space="preserve"> </v>
      </c>
      <c r="QJ84" s="61" t="str">
        <f>IF(QL84=0," ",VLOOKUP(QL84,PROTOKOL!$A:$F,6))</f>
        <v xml:space="preserve"> </v>
      </c>
      <c r="QK84" s="66"/>
      <c r="QL84" s="66"/>
      <c r="QM84" s="62"/>
      <c r="QN84" s="63" t="str">
        <f>IF(QL84=0," ",(VLOOKUP(QL84,PROTOKOL!$A$1:$E$28,2))*QM84)</f>
        <v xml:space="preserve"> </v>
      </c>
      <c r="QO84" s="64" t="str">
        <f t="shared" si="631"/>
        <v xml:space="preserve"> </v>
      </c>
      <c r="QP84" s="65" t="str">
        <f>IF(QL84=0," ",VLOOKUP(QL84,PROTOKOL!$A:$E,5,))</f>
        <v xml:space="preserve"> </v>
      </c>
      <c r="QQ84" s="82" t="str">
        <f t="shared" si="717"/>
        <v xml:space="preserve"> </v>
      </c>
      <c r="QR84" s="65">
        <f t="shared" si="718"/>
        <v>0</v>
      </c>
      <c r="QS84" s="82" t="str">
        <f t="shared" si="719"/>
        <v xml:space="preserve"> </v>
      </c>
      <c r="QT84" s="185" t="str">
        <f t="shared" ref="QT84" si="802">IF(QD83+QD84+QD85=7.5,"ü","û")</f>
        <v>û</v>
      </c>
      <c r="QU84" s="207">
        <v>21</v>
      </c>
      <c r="QV84" s="226"/>
      <c r="QW84" s="61" t="str">
        <f>IF(QY84=0," ",VLOOKUP(QY84,PROTOKOL!$A:$F,6))</f>
        <v xml:space="preserve"> </v>
      </c>
      <c r="QX84" s="62"/>
      <c r="QY84" s="62"/>
      <c r="QZ84" s="62"/>
      <c r="RA84" s="63" t="str">
        <f>IF(QY84=0," ",(VLOOKUP(QY84,PROTOKOL!$A$1:$E$28,2))*QZ84)</f>
        <v xml:space="preserve"> </v>
      </c>
      <c r="RB84" s="64" t="str">
        <f t="shared" si="633"/>
        <v xml:space="preserve"> </v>
      </c>
      <c r="RC84" s="65" t="str">
        <f>IF(QY84=0," ",VLOOKUP(QY84,PROTOKOL!$A:$E,5,))</f>
        <v xml:space="preserve"> </v>
      </c>
      <c r="RD84" s="65" t="s">
        <v>164</v>
      </c>
      <c r="RE84" s="82" t="str">
        <f t="shared" si="720"/>
        <v xml:space="preserve"> </v>
      </c>
      <c r="RF84" s="61" t="str">
        <f>IF(RH84=0," ",VLOOKUP(RH84,PROTOKOL!$A:$F,6))</f>
        <v xml:space="preserve"> </v>
      </c>
      <c r="RG84" s="66"/>
      <c r="RH84" s="66"/>
      <c r="RI84" s="62"/>
      <c r="RJ84" s="63" t="str">
        <f>IF(RH84=0," ",(VLOOKUP(RH84,PROTOKOL!$A$1:$E$28,2))*RI84)</f>
        <v xml:space="preserve"> </v>
      </c>
      <c r="RK84" s="64" t="str">
        <f t="shared" si="634"/>
        <v xml:space="preserve"> </v>
      </c>
      <c r="RL84" s="65" t="str">
        <f>IF(RH84=0," ",VLOOKUP(RH84,PROTOKOL!$A:$E,5,))</f>
        <v xml:space="preserve"> </v>
      </c>
      <c r="RM84" s="82" t="str">
        <f t="shared" si="721"/>
        <v xml:space="preserve"> </v>
      </c>
      <c r="RN84" s="65">
        <f t="shared" si="722"/>
        <v>0</v>
      </c>
      <c r="RO84" s="82" t="str">
        <f t="shared" si="723"/>
        <v xml:space="preserve"> </v>
      </c>
      <c r="RP84" s="185" t="str">
        <f t="shared" ref="RP84" si="803">IF(QZ83+QZ84+QZ85=7.5,"ü","û")</f>
        <v>ü</v>
      </c>
    </row>
    <row r="85" spans="1:484" ht="14.4" thickBot="1">
      <c r="A85" s="209">
        <v>21</v>
      </c>
      <c r="B85" s="226"/>
      <c r="C85" s="61" t="str">
        <f>IF(E85=0," ",VLOOKUP(E85,PROTOKOL!$A:$F,6))</f>
        <v xml:space="preserve"> </v>
      </c>
      <c r="D85" s="62"/>
      <c r="E85" s="62"/>
      <c r="F85" s="62"/>
      <c r="G85" s="63" t="str">
        <f>IF(E85=0," ",(VLOOKUP(E85,PROTOKOL!$A$1:$E$28,2))*F85)</f>
        <v xml:space="preserve"> </v>
      </c>
      <c r="H85" s="64" t="str">
        <f t="shared" si="572"/>
        <v xml:space="preserve"> </v>
      </c>
      <c r="I85" s="65" t="str">
        <f>IF(E85=0," ",VLOOKUP(E85,PROTOKOL!$A:$E,5,))</f>
        <v xml:space="preserve"> </v>
      </c>
      <c r="J85" s="65" t="s">
        <v>164</v>
      </c>
      <c r="K85" s="82" t="str">
        <f t="shared" si="636"/>
        <v xml:space="preserve"> </v>
      </c>
      <c r="L85" s="61" t="str">
        <f>IF(N85=0," ",VLOOKUP(N85,PROTOKOL!$A:$F,6))</f>
        <v xml:space="preserve"> </v>
      </c>
      <c r="M85" s="66"/>
      <c r="N85" s="66"/>
      <c r="O85" s="62"/>
      <c r="P85" s="63" t="str">
        <f>IF(N85=0," ",(VLOOKUP(N85,PROTOKOL!$A$1:$E$28,2))*O85)</f>
        <v xml:space="preserve"> </v>
      </c>
      <c r="Q85" s="64" t="str">
        <f t="shared" si="573"/>
        <v xml:space="preserve"> </v>
      </c>
      <c r="R85" s="65" t="str">
        <f>IF(N85=0," ",VLOOKUP(N85,PROTOKOL!$A:$E,5,))</f>
        <v xml:space="preserve"> </v>
      </c>
      <c r="S85" s="82" t="str">
        <f t="shared" si="637"/>
        <v xml:space="preserve"> </v>
      </c>
      <c r="T85" s="65">
        <f t="shared" si="638"/>
        <v>0</v>
      </c>
      <c r="U85" s="82" t="str">
        <f t="shared" si="639"/>
        <v xml:space="preserve"> </v>
      </c>
      <c r="V85" s="117"/>
      <c r="W85" s="207">
        <v>21</v>
      </c>
      <c r="X85" s="226"/>
      <c r="Y85" s="61" t="str">
        <f>IF(AA85=0," ",VLOOKUP(AA85,PROTOKOL!$A:$F,6))</f>
        <v xml:space="preserve"> </v>
      </c>
      <c r="Z85" s="62"/>
      <c r="AA85" s="62"/>
      <c r="AB85" s="62"/>
      <c r="AC85" s="63" t="str">
        <f>IF(AA85=0," ",(VLOOKUP(AA85,PROTOKOL!$A$1:$E$28,2))*AB85)</f>
        <v xml:space="preserve"> </v>
      </c>
      <c r="AD85" s="64" t="str">
        <f t="shared" si="574"/>
        <v xml:space="preserve"> </v>
      </c>
      <c r="AE85" s="65" t="str">
        <f>IF(AA85=0," ",VLOOKUP(AA85,PROTOKOL!$A:$E,5,))</f>
        <v xml:space="preserve"> </v>
      </c>
      <c r="AF85" s="65" t="s">
        <v>164</v>
      </c>
      <c r="AG85" s="82" t="str">
        <f t="shared" si="640"/>
        <v xml:space="preserve"> </v>
      </c>
      <c r="AH85" s="61" t="str">
        <f>IF(AJ85=0," ",VLOOKUP(AJ85,PROTOKOL!$A:$F,6))</f>
        <v xml:space="preserve"> </v>
      </c>
      <c r="AI85" s="66"/>
      <c r="AJ85" s="66"/>
      <c r="AK85" s="62"/>
      <c r="AL85" s="63" t="str">
        <f>IF(AJ85=0," ",(VLOOKUP(AJ85,PROTOKOL!$A$1:$E$28,2))*AK85)</f>
        <v xml:space="preserve"> </v>
      </c>
      <c r="AM85" s="64" t="str">
        <f t="shared" si="575"/>
        <v xml:space="preserve"> </v>
      </c>
      <c r="AN85" s="65" t="str">
        <f>IF(AJ85=0," ",VLOOKUP(AJ85,PROTOKOL!$A:$E,5,))</f>
        <v xml:space="preserve"> </v>
      </c>
      <c r="AO85" s="82" t="str">
        <f t="shared" si="641"/>
        <v xml:space="preserve"> </v>
      </c>
      <c r="AP85" s="65">
        <f t="shared" si="642"/>
        <v>0</v>
      </c>
      <c r="AQ85" s="82" t="str">
        <f t="shared" si="643"/>
        <v xml:space="preserve"> </v>
      </c>
      <c r="AR85" s="117"/>
      <c r="AS85" s="207">
        <v>21</v>
      </c>
      <c r="AT85" s="226"/>
      <c r="AU85" s="61" t="str">
        <f>IF(AW85=0," ",VLOOKUP(AW85,PROTOKOL!$A:$F,6))</f>
        <v xml:space="preserve"> </v>
      </c>
      <c r="AV85" s="62"/>
      <c r="AW85" s="62"/>
      <c r="AX85" s="62"/>
      <c r="AY85" s="63" t="str">
        <f>IF(AW85=0," ",(VLOOKUP(AW85,PROTOKOL!$A$1:$E$28,2))*AX85)</f>
        <v xml:space="preserve"> </v>
      </c>
      <c r="AZ85" s="64" t="str">
        <f t="shared" si="576"/>
        <v xml:space="preserve"> </v>
      </c>
      <c r="BA85" s="65" t="str">
        <f>IF(AW85=0," ",VLOOKUP(AW85,PROTOKOL!$A:$E,5,))</f>
        <v xml:space="preserve"> </v>
      </c>
      <c r="BB85" s="65" t="s">
        <v>164</v>
      </c>
      <c r="BC85" s="82" t="str">
        <f t="shared" si="644"/>
        <v xml:space="preserve"> </v>
      </c>
      <c r="BD85" s="61" t="str">
        <f>IF(BF85=0," ",VLOOKUP(BF85,PROTOKOL!$A:$F,6))</f>
        <v xml:space="preserve"> </v>
      </c>
      <c r="BE85" s="66"/>
      <c r="BF85" s="66"/>
      <c r="BG85" s="62"/>
      <c r="BH85" s="63" t="str">
        <f>IF(BF85=0," ",(VLOOKUP(BF85,PROTOKOL!$A$1:$E$28,2))*BG85)</f>
        <v xml:space="preserve"> </v>
      </c>
      <c r="BI85" s="64" t="str">
        <f t="shared" si="577"/>
        <v xml:space="preserve"> </v>
      </c>
      <c r="BJ85" s="65" t="str">
        <f>IF(BF85=0," ",VLOOKUP(BF85,PROTOKOL!$A:$E,5,))</f>
        <v xml:space="preserve"> </v>
      </c>
      <c r="BK85" s="82" t="str">
        <f t="shared" si="645"/>
        <v xml:space="preserve"> </v>
      </c>
      <c r="BL85" s="65">
        <f t="shared" si="646"/>
        <v>0</v>
      </c>
      <c r="BM85" s="82" t="str">
        <f t="shared" si="647"/>
        <v xml:space="preserve"> </v>
      </c>
      <c r="BN85" s="117"/>
      <c r="BO85" s="207">
        <v>21</v>
      </c>
      <c r="BP85" s="226"/>
      <c r="BQ85" s="61" t="str">
        <f>IF(BS85=0," ",VLOOKUP(BS85,PROTOKOL!$A:$F,6))</f>
        <v xml:space="preserve"> </v>
      </c>
      <c r="BR85" s="62"/>
      <c r="BS85" s="62"/>
      <c r="BT85" s="62"/>
      <c r="BU85" s="63" t="str">
        <f>IF(BS85=0," ",(VLOOKUP(BS85,PROTOKOL!$A$1:$E$28,2))*BT85)</f>
        <v xml:space="preserve"> </v>
      </c>
      <c r="BV85" s="64" t="str">
        <f t="shared" si="579"/>
        <v xml:space="preserve"> </v>
      </c>
      <c r="BW85" s="65" t="str">
        <f>IF(BS85=0," ",VLOOKUP(BS85,PROTOKOL!$A:$E,5,))</f>
        <v xml:space="preserve"> </v>
      </c>
      <c r="BX85" s="65" t="s">
        <v>164</v>
      </c>
      <c r="BY85" s="82" t="str">
        <f t="shared" si="648"/>
        <v xml:space="preserve"> </v>
      </c>
      <c r="BZ85" s="61" t="str">
        <f>IF(CB85=0," ",VLOOKUP(CB85,PROTOKOL!$A:$F,6))</f>
        <v xml:space="preserve"> </v>
      </c>
      <c r="CA85" s="66"/>
      <c r="CB85" s="66"/>
      <c r="CC85" s="62"/>
      <c r="CD85" s="63" t="str">
        <f>IF(CB85=0," ",(VLOOKUP(CB85,PROTOKOL!$A$1:$E$28,2))*CC85)</f>
        <v xml:space="preserve"> </v>
      </c>
      <c r="CE85" s="64" t="str">
        <f t="shared" si="580"/>
        <v xml:space="preserve"> </v>
      </c>
      <c r="CF85" s="65" t="str">
        <f>IF(CB85=0," ",VLOOKUP(CB85,PROTOKOL!$A:$E,5,))</f>
        <v xml:space="preserve"> </v>
      </c>
      <c r="CG85" s="82" t="str">
        <f t="shared" si="649"/>
        <v xml:space="preserve"> </v>
      </c>
      <c r="CH85" s="65">
        <f t="shared" si="650"/>
        <v>0</v>
      </c>
      <c r="CI85" s="82" t="str">
        <f t="shared" si="651"/>
        <v xml:space="preserve"> </v>
      </c>
      <c r="CJ85" s="117"/>
      <c r="CK85" s="207">
        <v>21</v>
      </c>
      <c r="CL85" s="226"/>
      <c r="CM85" s="61" t="str">
        <f>IF(CO85=0," ",VLOOKUP(CO85,PROTOKOL!$A:$F,6))</f>
        <v>KOKU TESTİ</v>
      </c>
      <c r="CN85" s="62">
        <v>21</v>
      </c>
      <c r="CO85" s="62">
        <v>16</v>
      </c>
      <c r="CP85" s="62">
        <v>0.5</v>
      </c>
      <c r="CQ85" s="63">
        <f>IF(CO85=0," ",(VLOOKUP(CO85,PROTOKOL!$A$1:$E$28,2))*CP85)</f>
        <v>0</v>
      </c>
      <c r="CR85" s="64">
        <f t="shared" si="582"/>
        <v>21</v>
      </c>
      <c r="CS85" s="65">
        <f>IF(CO85=0," ",VLOOKUP(CO85,PROTOKOL!$A:$E,5,))</f>
        <v>25.405435113750318</v>
      </c>
      <c r="CT85" s="65" t="s">
        <v>164</v>
      </c>
      <c r="CU85" s="82">
        <f t="shared" si="652"/>
        <v>35.567609159250445</v>
      </c>
      <c r="CV85" s="61" t="str">
        <f>IF(CX85=0," ",VLOOKUP(CX85,PROTOKOL!$A:$F,6))</f>
        <v xml:space="preserve"> </v>
      </c>
      <c r="CW85" s="66"/>
      <c r="CX85" s="66"/>
      <c r="CY85" s="62"/>
      <c r="CZ85" s="63" t="str">
        <f>IF(CX85=0," ",(VLOOKUP(CX85,PROTOKOL!$A$1:$E$28,2))*CY85)</f>
        <v xml:space="preserve"> </v>
      </c>
      <c r="DA85" s="64" t="str">
        <f t="shared" si="583"/>
        <v xml:space="preserve"> </v>
      </c>
      <c r="DB85" s="65" t="str">
        <f>IF(CX85=0," ",VLOOKUP(CX85,PROTOKOL!$A:$E,5,))</f>
        <v xml:space="preserve"> </v>
      </c>
      <c r="DC85" s="82" t="str">
        <f t="shared" si="653"/>
        <v xml:space="preserve"> </v>
      </c>
      <c r="DD85" s="65">
        <f t="shared" si="654"/>
        <v>0</v>
      </c>
      <c r="DE85" s="82" t="str">
        <f t="shared" si="655"/>
        <v xml:space="preserve"> </v>
      </c>
      <c r="DF85" s="117"/>
      <c r="DG85" s="207">
        <v>21</v>
      </c>
      <c r="DH85" s="226"/>
      <c r="DI85" s="61" t="str">
        <f>IF(DK85=0," ",VLOOKUP(DK85,PROTOKOL!$A:$F,6))</f>
        <v xml:space="preserve"> </v>
      </c>
      <c r="DJ85" s="62"/>
      <c r="DK85" s="62"/>
      <c r="DL85" s="62"/>
      <c r="DM85" s="63" t="str">
        <f>IF(DK85=0," ",(VLOOKUP(DK85,PROTOKOL!$A$1:$E$28,2))*DL85)</f>
        <v xml:space="preserve"> </v>
      </c>
      <c r="DN85" s="64" t="str">
        <f t="shared" si="585"/>
        <v xml:space="preserve"> </v>
      </c>
      <c r="DO85" s="65" t="str">
        <f>IF(DK85=0," ",VLOOKUP(DK85,PROTOKOL!$A:$E,5,))</f>
        <v xml:space="preserve"> </v>
      </c>
      <c r="DP85" s="65" t="s">
        <v>164</v>
      </c>
      <c r="DQ85" s="82" t="str">
        <f t="shared" si="656"/>
        <v xml:space="preserve"> </v>
      </c>
      <c r="DR85" s="61" t="str">
        <f>IF(DT85=0," ",VLOOKUP(DT85,PROTOKOL!$A:$F,6))</f>
        <v xml:space="preserve"> </v>
      </c>
      <c r="DS85" s="66"/>
      <c r="DT85" s="66"/>
      <c r="DU85" s="62"/>
      <c r="DV85" s="63" t="str">
        <f>IF(DT85=0," ",(VLOOKUP(DT85,PROTOKOL!$A$1:$E$28,2))*DU85)</f>
        <v xml:space="preserve"> </v>
      </c>
      <c r="DW85" s="64" t="str">
        <f t="shared" si="586"/>
        <v xml:space="preserve"> </v>
      </c>
      <c r="DX85" s="65" t="str">
        <f>IF(DT85=0," ",VLOOKUP(DT85,PROTOKOL!$A:$E,5,))</f>
        <v xml:space="preserve"> </v>
      </c>
      <c r="DY85" s="82" t="str">
        <f t="shared" si="657"/>
        <v xml:space="preserve"> </v>
      </c>
      <c r="DZ85" s="65">
        <f t="shared" si="658"/>
        <v>0</v>
      </c>
      <c r="EA85" s="82" t="str">
        <f t="shared" si="659"/>
        <v xml:space="preserve"> </v>
      </c>
      <c r="EB85" s="117"/>
      <c r="EC85" s="207">
        <v>21</v>
      </c>
      <c r="ED85" s="226"/>
      <c r="EE85" s="61" t="str">
        <f>IF(EG85=0," ",VLOOKUP(EG85,PROTOKOL!$A:$F,6))</f>
        <v xml:space="preserve"> </v>
      </c>
      <c r="EF85" s="62"/>
      <c r="EG85" s="62"/>
      <c r="EH85" s="62"/>
      <c r="EI85" s="63" t="str">
        <f>IF(EG85=0," ",(VLOOKUP(EG85,PROTOKOL!$A$1:$E$28,2))*EH85)</f>
        <v xml:space="preserve"> </v>
      </c>
      <c r="EJ85" s="64" t="str">
        <f t="shared" si="588"/>
        <v xml:space="preserve"> </v>
      </c>
      <c r="EK85" s="65" t="str">
        <f>IF(EG85=0," ",VLOOKUP(EG85,PROTOKOL!$A:$E,5,))</f>
        <v xml:space="preserve"> </v>
      </c>
      <c r="EL85" s="65" t="s">
        <v>164</v>
      </c>
      <c r="EM85" s="82" t="str">
        <f t="shared" si="660"/>
        <v xml:space="preserve"> </v>
      </c>
      <c r="EN85" s="61" t="str">
        <f>IF(EP85=0," ",VLOOKUP(EP85,PROTOKOL!$A:$F,6))</f>
        <v xml:space="preserve"> </v>
      </c>
      <c r="EO85" s="66"/>
      <c r="EP85" s="66"/>
      <c r="EQ85" s="62"/>
      <c r="ER85" s="63" t="str">
        <f>IF(EP85=0," ",(VLOOKUP(EP85,PROTOKOL!$A$1:$E$28,2))*EQ85)</f>
        <v xml:space="preserve"> </v>
      </c>
      <c r="ES85" s="64" t="str">
        <f t="shared" si="589"/>
        <v xml:space="preserve"> </v>
      </c>
      <c r="ET85" s="65" t="str">
        <f>IF(EP85=0," ",VLOOKUP(EP85,PROTOKOL!$A:$E,5,))</f>
        <v xml:space="preserve"> </v>
      </c>
      <c r="EU85" s="82" t="str">
        <f t="shared" si="661"/>
        <v xml:space="preserve"> </v>
      </c>
      <c r="EV85" s="65">
        <f t="shared" si="662"/>
        <v>0</v>
      </c>
      <c r="EW85" s="82" t="str">
        <f t="shared" si="663"/>
        <v xml:space="preserve"> </v>
      </c>
      <c r="EX85" s="117"/>
      <c r="EY85" s="207">
        <v>21</v>
      </c>
      <c r="EZ85" s="226"/>
      <c r="FA85" s="61" t="str">
        <f>IF(FC85=0," ",VLOOKUP(FC85,PROTOKOL!$A:$F,6))</f>
        <v xml:space="preserve"> </v>
      </c>
      <c r="FB85" s="62"/>
      <c r="FC85" s="62"/>
      <c r="FD85" s="62"/>
      <c r="FE85" s="63" t="str">
        <f>IF(FC85=0," ",(VLOOKUP(FC85,PROTOKOL!$A$1:$E$28,2))*FD85)</f>
        <v xml:space="preserve"> </v>
      </c>
      <c r="FF85" s="64" t="str">
        <f t="shared" si="591"/>
        <v xml:space="preserve"> </v>
      </c>
      <c r="FG85" s="65" t="str">
        <f>IF(FC85=0," ",VLOOKUP(FC85,PROTOKOL!$A:$E,5,))</f>
        <v xml:space="preserve"> </v>
      </c>
      <c r="FH85" s="65" t="s">
        <v>164</v>
      </c>
      <c r="FI85" s="82" t="str">
        <f t="shared" si="664"/>
        <v xml:space="preserve"> </v>
      </c>
      <c r="FJ85" s="61" t="str">
        <f>IF(FL85=0," ",VLOOKUP(FL85,PROTOKOL!$A:$F,6))</f>
        <v xml:space="preserve"> </v>
      </c>
      <c r="FK85" s="66"/>
      <c r="FL85" s="66"/>
      <c r="FM85" s="62"/>
      <c r="FN85" s="63" t="str">
        <f>IF(FL85=0," ",(VLOOKUP(FL85,PROTOKOL!$A$1:$E$28,2))*FM85)</f>
        <v xml:space="preserve"> </v>
      </c>
      <c r="FO85" s="64" t="str">
        <f t="shared" si="592"/>
        <v xml:space="preserve"> </v>
      </c>
      <c r="FP85" s="65" t="str">
        <f>IF(FL85=0," ",VLOOKUP(FL85,PROTOKOL!$A:$E,5,))</f>
        <v xml:space="preserve"> </v>
      </c>
      <c r="FQ85" s="82" t="str">
        <f t="shared" si="665"/>
        <v xml:space="preserve"> </v>
      </c>
      <c r="FR85" s="65">
        <f t="shared" si="666"/>
        <v>0</v>
      </c>
      <c r="FS85" s="82" t="str">
        <f t="shared" si="667"/>
        <v xml:space="preserve"> </v>
      </c>
      <c r="FT85" s="117"/>
      <c r="FU85" s="207">
        <v>21</v>
      </c>
      <c r="FV85" s="226"/>
      <c r="FW85" s="61" t="str">
        <f>IF(FY85=0," ",VLOOKUP(FY85,PROTOKOL!$A:$F,6))</f>
        <v xml:space="preserve"> </v>
      </c>
      <c r="FX85" s="62"/>
      <c r="FY85" s="62"/>
      <c r="FZ85" s="62"/>
      <c r="GA85" s="63" t="str">
        <f>IF(FY85=0," ",(VLOOKUP(FY85,PROTOKOL!$A$1:$E$28,2))*FZ85)</f>
        <v xml:space="preserve"> </v>
      </c>
      <c r="GB85" s="64" t="str">
        <f t="shared" si="594"/>
        <v xml:space="preserve"> </v>
      </c>
      <c r="GC85" s="65" t="str">
        <f>IF(FY85=0," ",VLOOKUP(FY85,PROTOKOL!$A:$E,5,))</f>
        <v xml:space="preserve"> </v>
      </c>
      <c r="GD85" s="65" t="s">
        <v>164</v>
      </c>
      <c r="GE85" s="82" t="str">
        <f t="shared" si="668"/>
        <v xml:space="preserve"> </v>
      </c>
      <c r="GF85" s="61" t="str">
        <f>IF(GH85=0," ",VLOOKUP(GH85,PROTOKOL!$A:$F,6))</f>
        <v xml:space="preserve"> </v>
      </c>
      <c r="GG85" s="66"/>
      <c r="GH85" s="66"/>
      <c r="GI85" s="62"/>
      <c r="GJ85" s="63" t="str">
        <f>IF(GH85=0," ",(VLOOKUP(GH85,PROTOKOL!$A$1:$E$28,2))*GI85)</f>
        <v xml:space="preserve"> </v>
      </c>
      <c r="GK85" s="64" t="str">
        <f t="shared" si="595"/>
        <v xml:space="preserve"> </v>
      </c>
      <c r="GL85" s="65" t="str">
        <f>IF(GH85=0," ",VLOOKUP(GH85,PROTOKOL!$A:$E,5,))</f>
        <v xml:space="preserve"> </v>
      </c>
      <c r="GM85" s="82" t="str">
        <f t="shared" si="669"/>
        <v xml:space="preserve"> </v>
      </c>
      <c r="GN85" s="65">
        <f t="shared" si="670"/>
        <v>0</v>
      </c>
      <c r="GO85" s="82" t="str">
        <f t="shared" si="671"/>
        <v xml:space="preserve"> </v>
      </c>
      <c r="GP85" s="117"/>
      <c r="GQ85" s="207">
        <v>21</v>
      </c>
      <c r="GR85" s="226"/>
      <c r="GS85" s="61" t="str">
        <f>IF(GU85=0," ",VLOOKUP(GU85,PROTOKOL!$A:$F,6))</f>
        <v xml:space="preserve"> </v>
      </c>
      <c r="GT85" s="62"/>
      <c r="GU85" s="62"/>
      <c r="GV85" s="62"/>
      <c r="GW85" s="63" t="str">
        <f>IF(GU85=0," ",(VLOOKUP(GU85,PROTOKOL!$A$1:$E$28,2))*GV85)</f>
        <v xml:space="preserve"> </v>
      </c>
      <c r="GX85" s="64" t="str">
        <f t="shared" si="597"/>
        <v xml:space="preserve"> </v>
      </c>
      <c r="GY85" s="65" t="str">
        <f>IF(GU85=0," ",VLOOKUP(GU85,PROTOKOL!$A:$E,5,))</f>
        <v xml:space="preserve"> </v>
      </c>
      <c r="GZ85" s="65" t="s">
        <v>164</v>
      </c>
      <c r="HA85" s="82" t="str">
        <f t="shared" si="672"/>
        <v xml:space="preserve"> </v>
      </c>
      <c r="HB85" s="61" t="str">
        <f>IF(HD85=0," ",VLOOKUP(HD85,PROTOKOL!$A:$F,6))</f>
        <v xml:space="preserve"> </v>
      </c>
      <c r="HC85" s="66"/>
      <c r="HD85" s="66"/>
      <c r="HE85" s="62"/>
      <c r="HF85" s="63" t="str">
        <f>IF(HD85=0," ",(VLOOKUP(HD85,PROTOKOL!$A$1:$E$28,2))*HE85)</f>
        <v xml:space="preserve"> </v>
      </c>
      <c r="HG85" s="64" t="str">
        <f t="shared" si="598"/>
        <v xml:space="preserve"> </v>
      </c>
      <c r="HH85" s="65" t="str">
        <f>IF(HD85=0," ",VLOOKUP(HD85,PROTOKOL!$A:$E,5,))</f>
        <v xml:space="preserve"> </v>
      </c>
      <c r="HI85" s="82" t="str">
        <f t="shared" si="673"/>
        <v xml:space="preserve"> </v>
      </c>
      <c r="HJ85" s="65">
        <f t="shared" si="674"/>
        <v>0</v>
      </c>
      <c r="HK85" s="82" t="str">
        <f t="shared" si="675"/>
        <v xml:space="preserve"> </v>
      </c>
      <c r="HL85" s="117"/>
      <c r="HM85" s="207">
        <v>21</v>
      </c>
      <c r="HN85" s="226"/>
      <c r="HO85" s="61" t="str">
        <f>IF(HQ85=0," ",VLOOKUP(HQ85,PROTOKOL!$A:$F,6))</f>
        <v xml:space="preserve"> </v>
      </c>
      <c r="HP85" s="62"/>
      <c r="HQ85" s="62"/>
      <c r="HR85" s="62"/>
      <c r="HS85" s="63" t="str">
        <f>IF(HQ85=0," ",(VLOOKUP(HQ85,PROTOKOL!$A$1:$E$28,2))*HR85)</f>
        <v xml:space="preserve"> </v>
      </c>
      <c r="HT85" s="64" t="str">
        <f t="shared" si="600"/>
        <v xml:space="preserve"> </v>
      </c>
      <c r="HU85" s="65" t="str">
        <f>IF(HQ85=0," ",VLOOKUP(HQ85,PROTOKOL!$A:$E,5,))</f>
        <v xml:space="preserve"> </v>
      </c>
      <c r="HV85" s="65" t="s">
        <v>164</v>
      </c>
      <c r="HW85" s="82" t="str">
        <f t="shared" si="676"/>
        <v xml:space="preserve"> </v>
      </c>
      <c r="HX85" s="61" t="str">
        <f>IF(HZ85=0," ",VLOOKUP(HZ85,PROTOKOL!$A:$F,6))</f>
        <v xml:space="preserve"> </v>
      </c>
      <c r="HY85" s="66"/>
      <c r="HZ85" s="66"/>
      <c r="IA85" s="62"/>
      <c r="IB85" s="63" t="str">
        <f>IF(HZ85=0," ",(VLOOKUP(HZ85,PROTOKOL!$A$1:$E$28,2))*IA85)</f>
        <v xml:space="preserve"> </v>
      </c>
      <c r="IC85" s="64" t="str">
        <f t="shared" si="601"/>
        <v xml:space="preserve"> </v>
      </c>
      <c r="ID85" s="65" t="str">
        <f>IF(HZ85=0," ",VLOOKUP(HZ85,PROTOKOL!$A:$E,5,))</f>
        <v xml:space="preserve"> </v>
      </c>
      <c r="IE85" s="82" t="str">
        <f t="shared" si="677"/>
        <v xml:space="preserve"> </v>
      </c>
      <c r="IF85" s="65">
        <f t="shared" si="678"/>
        <v>0</v>
      </c>
      <c r="IG85" s="82" t="str">
        <f t="shared" si="679"/>
        <v xml:space="preserve"> </v>
      </c>
      <c r="IH85" s="117"/>
      <c r="II85" s="207">
        <v>21</v>
      </c>
      <c r="IJ85" s="226"/>
      <c r="IK85" s="61" t="str">
        <f>IF(IM85=0," ",VLOOKUP(IM85,PROTOKOL!$A:$F,6))</f>
        <v xml:space="preserve"> </v>
      </c>
      <c r="IL85" s="62"/>
      <c r="IM85" s="62"/>
      <c r="IN85" s="62"/>
      <c r="IO85" s="63" t="str">
        <f>IF(IM85=0," ",(VLOOKUP(IM85,PROTOKOL!$A$1:$E$28,2))*IN85)</f>
        <v xml:space="preserve"> </v>
      </c>
      <c r="IP85" s="64" t="str">
        <f t="shared" si="603"/>
        <v xml:space="preserve"> </v>
      </c>
      <c r="IQ85" s="65" t="str">
        <f>IF(IM85=0," ",VLOOKUP(IM85,PROTOKOL!$A:$E,5,))</f>
        <v xml:space="preserve"> </v>
      </c>
      <c r="IR85" s="65" t="s">
        <v>164</v>
      </c>
      <c r="IS85" s="82" t="str">
        <f t="shared" si="680"/>
        <v xml:space="preserve"> </v>
      </c>
      <c r="IT85" s="61" t="str">
        <f>IF(IV85=0," ",VLOOKUP(IV85,PROTOKOL!$A:$F,6))</f>
        <v xml:space="preserve"> </v>
      </c>
      <c r="IU85" s="66"/>
      <c r="IV85" s="66"/>
      <c r="IW85" s="62"/>
      <c r="IX85" s="63" t="str">
        <f>IF(IV85=0," ",(VLOOKUP(IV85,PROTOKOL!$A$1:$E$28,2))*IW85)</f>
        <v xml:space="preserve"> </v>
      </c>
      <c r="IY85" s="64" t="str">
        <f t="shared" si="604"/>
        <v xml:space="preserve"> </v>
      </c>
      <c r="IZ85" s="65" t="str">
        <f>IF(IV85=0," ",VLOOKUP(IV85,PROTOKOL!$A:$E,5,))</f>
        <v xml:space="preserve"> </v>
      </c>
      <c r="JA85" s="82" t="str">
        <f t="shared" si="681"/>
        <v xml:space="preserve"> </v>
      </c>
      <c r="JB85" s="65">
        <f t="shared" si="682"/>
        <v>0</v>
      </c>
      <c r="JC85" s="82" t="str">
        <f t="shared" si="683"/>
        <v xml:space="preserve"> </v>
      </c>
      <c r="JD85" s="117"/>
      <c r="JE85" s="207">
        <v>21</v>
      </c>
      <c r="JF85" s="226"/>
      <c r="JG85" s="61" t="str">
        <f>IF(JI85=0," ",VLOOKUP(JI85,PROTOKOL!$A:$F,6))</f>
        <v xml:space="preserve"> </v>
      </c>
      <c r="JH85" s="62"/>
      <c r="JI85" s="62"/>
      <c r="JJ85" s="62"/>
      <c r="JK85" s="63" t="str">
        <f>IF(JI85=0," ",(VLOOKUP(JI85,PROTOKOL!$A$1:$E$28,2))*JJ85)</f>
        <v xml:space="preserve"> </v>
      </c>
      <c r="JL85" s="64" t="str">
        <f t="shared" si="606"/>
        <v xml:space="preserve"> </v>
      </c>
      <c r="JM85" s="65" t="str">
        <f>IF(JI85=0," ",VLOOKUP(JI85,PROTOKOL!$A:$E,5,))</f>
        <v xml:space="preserve"> </v>
      </c>
      <c r="JN85" s="65" t="s">
        <v>164</v>
      </c>
      <c r="JO85" s="82" t="str">
        <f t="shared" si="684"/>
        <v xml:space="preserve"> </v>
      </c>
      <c r="JP85" s="61" t="str">
        <f>IF(JR85=0," ",VLOOKUP(JR85,PROTOKOL!$A:$F,6))</f>
        <v xml:space="preserve"> </v>
      </c>
      <c r="JQ85" s="66"/>
      <c r="JR85" s="66"/>
      <c r="JS85" s="62"/>
      <c r="JT85" s="63" t="str">
        <f>IF(JR85=0," ",(VLOOKUP(JR85,PROTOKOL!$A$1:$E$28,2))*JS85)</f>
        <v xml:space="preserve"> </v>
      </c>
      <c r="JU85" s="64" t="str">
        <f t="shared" si="607"/>
        <v xml:space="preserve"> </v>
      </c>
      <c r="JV85" s="65" t="str">
        <f>IF(JR85=0," ",VLOOKUP(JR85,PROTOKOL!$A:$E,5,))</f>
        <v xml:space="preserve"> </v>
      </c>
      <c r="JW85" s="82" t="str">
        <f t="shared" si="685"/>
        <v xml:space="preserve"> </v>
      </c>
      <c r="JX85" s="65">
        <f t="shared" si="686"/>
        <v>0</v>
      </c>
      <c r="JY85" s="82" t="str">
        <f t="shared" si="687"/>
        <v xml:space="preserve"> </v>
      </c>
      <c r="JZ85" s="117"/>
      <c r="KA85" s="207">
        <v>21</v>
      </c>
      <c r="KB85" s="226"/>
      <c r="KC85" s="61" t="str">
        <f>IF(KE85=0," ",VLOOKUP(KE85,PROTOKOL!$A:$F,6))</f>
        <v>KOKU TESTİ</v>
      </c>
      <c r="KD85" s="62">
        <v>22</v>
      </c>
      <c r="KE85" s="62">
        <v>16</v>
      </c>
      <c r="KF85" s="62">
        <v>0.5</v>
      </c>
      <c r="KG85" s="63">
        <f>IF(KE85=0," ",(VLOOKUP(KE85,PROTOKOL!$A$1:$E$28,2))*KF85)</f>
        <v>0</v>
      </c>
      <c r="KH85" s="64">
        <f t="shared" si="609"/>
        <v>22</v>
      </c>
      <c r="KI85" s="65">
        <f>IF(KE85=0," ",VLOOKUP(KE85,PROTOKOL!$A:$E,5,))</f>
        <v>25.405435113750318</v>
      </c>
      <c r="KJ85" s="65" t="s">
        <v>164</v>
      </c>
      <c r="KK85" s="82">
        <f t="shared" si="688"/>
        <v>37.261304833500468</v>
      </c>
      <c r="KL85" s="61" t="str">
        <f>IF(KN85=0," ",VLOOKUP(KN85,PROTOKOL!$A:$F,6))</f>
        <v xml:space="preserve"> </v>
      </c>
      <c r="KM85" s="66"/>
      <c r="KN85" s="66"/>
      <c r="KO85" s="62"/>
      <c r="KP85" s="63" t="str">
        <f>IF(KN85=0," ",(VLOOKUP(KN85,PROTOKOL!$A$1:$E$28,2))*KO85)</f>
        <v xml:space="preserve"> </v>
      </c>
      <c r="KQ85" s="64" t="str">
        <f t="shared" si="610"/>
        <v xml:space="preserve"> </v>
      </c>
      <c r="KR85" s="65" t="str">
        <f>IF(KN85=0," ",VLOOKUP(KN85,PROTOKOL!$A:$E,5,))</f>
        <v xml:space="preserve"> </v>
      </c>
      <c r="KS85" s="82" t="str">
        <f t="shared" si="689"/>
        <v xml:space="preserve"> </v>
      </c>
      <c r="KT85" s="65">
        <f t="shared" si="690"/>
        <v>0</v>
      </c>
      <c r="KU85" s="82" t="str">
        <f t="shared" si="691"/>
        <v xml:space="preserve"> </v>
      </c>
      <c r="KV85" s="117"/>
      <c r="KW85" s="207">
        <v>21</v>
      </c>
      <c r="KX85" s="226"/>
      <c r="KY85" s="61" t="str">
        <f>IF(LA85=0," ",VLOOKUP(LA85,PROTOKOL!$A:$F,6))</f>
        <v xml:space="preserve"> </v>
      </c>
      <c r="KZ85" s="62"/>
      <c r="LA85" s="62"/>
      <c r="LB85" s="62"/>
      <c r="LC85" s="63" t="str">
        <f>IF(LA85=0," ",(VLOOKUP(LA85,PROTOKOL!$A$1:$E$28,2))*LB85)</f>
        <v xml:space="preserve"> </v>
      </c>
      <c r="LD85" s="64" t="str">
        <f t="shared" si="612"/>
        <v xml:space="preserve"> </v>
      </c>
      <c r="LE85" s="65" t="str">
        <f>IF(LA85=0," ",VLOOKUP(LA85,PROTOKOL!$A:$E,5,))</f>
        <v xml:space="preserve"> </v>
      </c>
      <c r="LF85" s="65" t="s">
        <v>164</v>
      </c>
      <c r="LG85" s="82" t="str">
        <f t="shared" si="692"/>
        <v xml:space="preserve"> </v>
      </c>
      <c r="LH85" s="61" t="str">
        <f>IF(LJ85=0," ",VLOOKUP(LJ85,PROTOKOL!$A:$F,6))</f>
        <v xml:space="preserve"> </v>
      </c>
      <c r="LI85" s="66"/>
      <c r="LJ85" s="66"/>
      <c r="LK85" s="62"/>
      <c r="LL85" s="63" t="str">
        <f>IF(LJ85=0," ",(VLOOKUP(LJ85,PROTOKOL!$A$1:$E$28,2))*LK85)</f>
        <v xml:space="preserve"> </v>
      </c>
      <c r="LM85" s="64" t="str">
        <f t="shared" si="613"/>
        <v xml:space="preserve"> </v>
      </c>
      <c r="LN85" s="65" t="str">
        <f>IF(LJ85=0," ",VLOOKUP(LJ85,PROTOKOL!$A:$E,5,))</f>
        <v xml:space="preserve"> </v>
      </c>
      <c r="LO85" s="82" t="str">
        <f t="shared" si="693"/>
        <v xml:space="preserve"> </v>
      </c>
      <c r="LP85" s="65">
        <f t="shared" si="694"/>
        <v>0</v>
      </c>
      <c r="LQ85" s="82" t="str">
        <f t="shared" si="695"/>
        <v xml:space="preserve"> </v>
      </c>
      <c r="LR85" s="117"/>
      <c r="LS85" s="207">
        <v>21</v>
      </c>
      <c r="LT85" s="226"/>
      <c r="LU85" s="61" t="str">
        <f>IF(LW85=0," ",VLOOKUP(LW85,PROTOKOL!$A:$F,6))</f>
        <v xml:space="preserve"> </v>
      </c>
      <c r="LV85" s="62"/>
      <c r="LW85" s="62"/>
      <c r="LX85" s="62"/>
      <c r="LY85" s="63" t="str">
        <f>IF(LW85=0," ",(VLOOKUP(LW85,PROTOKOL!$A$1:$E$28,2))*LX85)</f>
        <v xml:space="preserve"> </v>
      </c>
      <c r="LZ85" s="64" t="str">
        <f t="shared" si="615"/>
        <v xml:space="preserve"> </v>
      </c>
      <c r="MA85" s="65" t="str">
        <f>IF(LW85=0," ",VLOOKUP(LW85,PROTOKOL!$A:$E,5,))</f>
        <v xml:space="preserve"> </v>
      </c>
      <c r="MB85" s="65" t="s">
        <v>164</v>
      </c>
      <c r="MC85" s="82" t="str">
        <f t="shared" si="696"/>
        <v xml:space="preserve"> </v>
      </c>
      <c r="MD85" s="61" t="str">
        <f>IF(MF85=0," ",VLOOKUP(MF85,PROTOKOL!$A:$F,6))</f>
        <v xml:space="preserve"> </v>
      </c>
      <c r="ME85" s="66"/>
      <c r="MF85" s="66"/>
      <c r="MG85" s="62"/>
      <c r="MH85" s="63" t="str">
        <f>IF(MF85=0," ",(VLOOKUP(MF85,PROTOKOL!$A$1:$E$28,2))*MG85)</f>
        <v xml:space="preserve"> </v>
      </c>
      <c r="MI85" s="64" t="str">
        <f t="shared" si="616"/>
        <v xml:space="preserve"> </v>
      </c>
      <c r="MJ85" s="65" t="str">
        <f>IF(MF85=0," ",VLOOKUP(MF85,PROTOKOL!$A:$E,5,))</f>
        <v xml:space="preserve"> </v>
      </c>
      <c r="MK85" s="82" t="str">
        <f t="shared" si="697"/>
        <v xml:space="preserve"> </v>
      </c>
      <c r="ML85" s="65">
        <f t="shared" si="698"/>
        <v>0</v>
      </c>
      <c r="MM85" s="82" t="str">
        <f t="shared" si="699"/>
        <v xml:space="preserve"> </v>
      </c>
      <c r="MN85" s="117"/>
      <c r="MO85" s="207">
        <v>21</v>
      </c>
      <c r="MP85" s="226"/>
      <c r="MQ85" s="61" t="str">
        <f>IF(MS85=0," ",VLOOKUP(MS85,PROTOKOL!$A:$F,6))</f>
        <v xml:space="preserve"> </v>
      </c>
      <c r="MR85" s="62"/>
      <c r="MS85" s="62"/>
      <c r="MT85" s="62"/>
      <c r="MU85" s="63" t="str">
        <f>IF(MS85=0," ",(VLOOKUP(MS85,PROTOKOL!$A$1:$E$28,2))*MT85)</f>
        <v xml:space="preserve"> </v>
      </c>
      <c r="MV85" s="64" t="str">
        <f t="shared" si="618"/>
        <v xml:space="preserve"> </v>
      </c>
      <c r="MW85" s="65" t="str">
        <f>IF(MS85=0," ",VLOOKUP(MS85,PROTOKOL!$A:$E,5,))</f>
        <v xml:space="preserve"> </v>
      </c>
      <c r="MX85" s="65" t="s">
        <v>164</v>
      </c>
      <c r="MY85" s="82" t="str">
        <f t="shared" si="700"/>
        <v xml:space="preserve"> </v>
      </c>
      <c r="MZ85" s="61" t="str">
        <f>IF(NB85=0," ",VLOOKUP(NB85,PROTOKOL!$A:$F,6))</f>
        <v xml:space="preserve"> </v>
      </c>
      <c r="NA85" s="66"/>
      <c r="NB85" s="66"/>
      <c r="NC85" s="62"/>
      <c r="ND85" s="63" t="str">
        <f>IF(NB85=0," ",(VLOOKUP(NB85,PROTOKOL!$A$1:$E$28,2))*NC85)</f>
        <v xml:space="preserve"> </v>
      </c>
      <c r="NE85" s="64" t="str">
        <f t="shared" si="619"/>
        <v xml:space="preserve"> </v>
      </c>
      <c r="NF85" s="65" t="str">
        <f>IF(NB85=0," ",VLOOKUP(NB85,PROTOKOL!$A:$E,5,))</f>
        <v xml:space="preserve"> </v>
      </c>
      <c r="NG85" s="82" t="str">
        <f t="shared" si="701"/>
        <v xml:space="preserve"> </v>
      </c>
      <c r="NH85" s="65">
        <f t="shared" si="702"/>
        <v>0</v>
      </c>
      <c r="NI85" s="82" t="str">
        <f t="shared" si="703"/>
        <v xml:space="preserve"> </v>
      </c>
      <c r="NJ85" s="117"/>
      <c r="NK85" s="207">
        <v>21</v>
      </c>
      <c r="NL85" s="226"/>
      <c r="NM85" s="61" t="str">
        <f>IF(NO85=0," ",VLOOKUP(NO85,PROTOKOL!$A:$F,6))</f>
        <v xml:space="preserve"> </v>
      </c>
      <c r="NN85" s="62"/>
      <c r="NO85" s="62"/>
      <c r="NP85" s="62"/>
      <c r="NQ85" s="63" t="str">
        <f>IF(NO85=0," ",(VLOOKUP(NO85,PROTOKOL!$A$1:$E$28,2))*NP85)</f>
        <v xml:space="preserve"> </v>
      </c>
      <c r="NR85" s="64" t="str">
        <f t="shared" si="621"/>
        <v xml:space="preserve"> </v>
      </c>
      <c r="NS85" s="65" t="str">
        <f>IF(NO85=0," ",VLOOKUP(NO85,PROTOKOL!$A:$E,5,))</f>
        <v xml:space="preserve"> </v>
      </c>
      <c r="NT85" s="65" t="s">
        <v>164</v>
      </c>
      <c r="NU85" s="82" t="str">
        <f t="shared" si="704"/>
        <v xml:space="preserve"> </v>
      </c>
      <c r="NV85" s="61" t="str">
        <f>IF(NX85=0," ",VLOOKUP(NX85,PROTOKOL!$A:$F,6))</f>
        <v xml:space="preserve"> </v>
      </c>
      <c r="NW85" s="66"/>
      <c r="NX85" s="66"/>
      <c r="NY85" s="62"/>
      <c r="NZ85" s="63" t="str">
        <f>IF(NX85=0," ",(VLOOKUP(NX85,PROTOKOL!$A$1:$E$28,2))*NY85)</f>
        <v xml:space="preserve"> </v>
      </c>
      <c r="OA85" s="64" t="str">
        <f t="shared" si="622"/>
        <v xml:space="preserve"> </v>
      </c>
      <c r="OB85" s="65" t="str">
        <f>IF(NX85=0," ",VLOOKUP(NX85,PROTOKOL!$A:$E,5,))</f>
        <v xml:space="preserve"> </v>
      </c>
      <c r="OC85" s="82" t="str">
        <f t="shared" si="705"/>
        <v xml:space="preserve"> </v>
      </c>
      <c r="OD85" s="65">
        <f t="shared" si="706"/>
        <v>0</v>
      </c>
      <c r="OE85" s="82" t="str">
        <f t="shared" si="707"/>
        <v xml:space="preserve"> </v>
      </c>
      <c r="OF85" s="117"/>
      <c r="OG85" s="207">
        <v>21</v>
      </c>
      <c r="OH85" s="226"/>
      <c r="OI85" s="61" t="str">
        <f>IF(OK85=0," ",VLOOKUP(OK85,PROTOKOL!$A:$F,6))</f>
        <v xml:space="preserve"> </v>
      </c>
      <c r="OJ85" s="62"/>
      <c r="OK85" s="62"/>
      <c r="OL85" s="62"/>
      <c r="OM85" s="63" t="str">
        <f>IF(OK85=0," ",(VLOOKUP(OK85,PROTOKOL!$A$1:$E$28,2))*OL85)</f>
        <v xml:space="preserve"> </v>
      </c>
      <c r="ON85" s="64" t="str">
        <f t="shared" si="624"/>
        <v xml:space="preserve"> </v>
      </c>
      <c r="OO85" s="65" t="str">
        <f>IF(OK85=0," ",VLOOKUP(OK85,PROTOKOL!$A:$E,5,))</f>
        <v xml:space="preserve"> </v>
      </c>
      <c r="OP85" s="65" t="s">
        <v>164</v>
      </c>
      <c r="OQ85" s="82" t="str">
        <f t="shared" si="708"/>
        <v xml:space="preserve"> </v>
      </c>
      <c r="OR85" s="61" t="str">
        <f>IF(OT85=0," ",VLOOKUP(OT85,PROTOKOL!$A:$F,6))</f>
        <v xml:space="preserve"> </v>
      </c>
      <c r="OS85" s="66"/>
      <c r="OT85" s="66"/>
      <c r="OU85" s="62"/>
      <c r="OV85" s="63" t="str">
        <f>IF(OT85=0," ",(VLOOKUP(OT85,PROTOKOL!$A$1:$E$28,2))*OU85)</f>
        <v xml:space="preserve"> </v>
      </c>
      <c r="OW85" s="64" t="str">
        <f t="shared" si="625"/>
        <v xml:space="preserve"> </v>
      </c>
      <c r="OX85" s="65" t="str">
        <f>IF(OT85=0," ",VLOOKUP(OT85,PROTOKOL!$A:$E,5,))</f>
        <v xml:space="preserve"> </v>
      </c>
      <c r="OY85" s="82" t="str">
        <f t="shared" si="709"/>
        <v xml:space="preserve"> </v>
      </c>
      <c r="OZ85" s="65">
        <f t="shared" si="710"/>
        <v>0</v>
      </c>
      <c r="PA85" s="82" t="str">
        <f t="shared" si="711"/>
        <v xml:space="preserve"> </v>
      </c>
      <c r="PB85" s="117"/>
      <c r="PC85" s="207">
        <v>21</v>
      </c>
      <c r="PD85" s="226"/>
      <c r="PE85" s="61" t="str">
        <f>IF(PG85=0," ",VLOOKUP(PG85,PROTOKOL!$A:$F,6))</f>
        <v xml:space="preserve"> </v>
      </c>
      <c r="PF85" s="62"/>
      <c r="PG85" s="62"/>
      <c r="PH85" s="62"/>
      <c r="PI85" s="63" t="str">
        <f>IF(PG85=0," ",(VLOOKUP(PG85,PROTOKOL!$A$1:$E$28,2))*PH85)</f>
        <v xml:space="preserve"> </v>
      </c>
      <c r="PJ85" s="64" t="str">
        <f t="shared" si="627"/>
        <v xml:space="preserve"> </v>
      </c>
      <c r="PK85" s="65" t="str">
        <f>IF(PG85=0," ",VLOOKUP(PG85,PROTOKOL!$A:$E,5,))</f>
        <v xml:space="preserve"> </v>
      </c>
      <c r="PL85" s="65" t="s">
        <v>164</v>
      </c>
      <c r="PM85" s="82" t="str">
        <f t="shared" si="712"/>
        <v xml:space="preserve"> </v>
      </c>
      <c r="PN85" s="61" t="str">
        <f>IF(PP85=0," ",VLOOKUP(PP85,PROTOKOL!$A:$F,6))</f>
        <v xml:space="preserve"> </v>
      </c>
      <c r="PO85" s="66"/>
      <c r="PP85" s="66"/>
      <c r="PQ85" s="62"/>
      <c r="PR85" s="63" t="str">
        <f>IF(PP85=0," ",(VLOOKUP(PP85,PROTOKOL!$A$1:$E$28,2))*PQ85)</f>
        <v xml:space="preserve"> </v>
      </c>
      <c r="PS85" s="64" t="str">
        <f t="shared" si="628"/>
        <v xml:space="preserve"> </v>
      </c>
      <c r="PT85" s="65" t="str">
        <f>IF(PP85=0," ",VLOOKUP(PP85,PROTOKOL!$A:$E,5,))</f>
        <v xml:space="preserve"> </v>
      </c>
      <c r="PU85" s="82" t="str">
        <f t="shared" si="713"/>
        <v xml:space="preserve"> </v>
      </c>
      <c r="PV85" s="65">
        <f t="shared" si="714"/>
        <v>0</v>
      </c>
      <c r="PW85" s="82" t="str">
        <f t="shared" si="715"/>
        <v xml:space="preserve"> </v>
      </c>
      <c r="PX85" s="117"/>
      <c r="PY85" s="207">
        <v>21</v>
      </c>
      <c r="PZ85" s="226"/>
      <c r="QA85" s="61" t="str">
        <f>IF(QC85=0," ",VLOOKUP(QC85,PROTOKOL!$A:$F,6))</f>
        <v xml:space="preserve"> </v>
      </c>
      <c r="QB85" s="62"/>
      <c r="QC85" s="62"/>
      <c r="QD85" s="62"/>
      <c r="QE85" s="63" t="str">
        <f>IF(QC85=0," ",(VLOOKUP(QC85,PROTOKOL!$A$1:$E$28,2))*QD85)</f>
        <v xml:space="preserve"> </v>
      </c>
      <c r="QF85" s="64" t="str">
        <f t="shared" si="630"/>
        <v xml:space="preserve"> </v>
      </c>
      <c r="QG85" s="65" t="str">
        <f>IF(QC85=0," ",VLOOKUP(QC85,PROTOKOL!$A:$E,5,))</f>
        <v xml:space="preserve"> </v>
      </c>
      <c r="QH85" s="65" t="s">
        <v>164</v>
      </c>
      <c r="QI85" s="82" t="str">
        <f t="shared" si="716"/>
        <v xml:space="preserve"> </v>
      </c>
      <c r="QJ85" s="61" t="str">
        <f>IF(QL85=0," ",VLOOKUP(QL85,PROTOKOL!$A:$F,6))</f>
        <v xml:space="preserve"> </v>
      </c>
      <c r="QK85" s="66"/>
      <c r="QL85" s="66"/>
      <c r="QM85" s="62"/>
      <c r="QN85" s="63" t="str">
        <f>IF(QL85=0," ",(VLOOKUP(QL85,PROTOKOL!$A$1:$E$28,2))*QM85)</f>
        <v xml:space="preserve"> </v>
      </c>
      <c r="QO85" s="64" t="str">
        <f t="shared" si="631"/>
        <v xml:space="preserve"> </v>
      </c>
      <c r="QP85" s="65" t="str">
        <f>IF(QL85=0," ",VLOOKUP(QL85,PROTOKOL!$A:$E,5,))</f>
        <v xml:space="preserve"> </v>
      </c>
      <c r="QQ85" s="82" t="str">
        <f t="shared" si="717"/>
        <v xml:space="preserve"> </v>
      </c>
      <c r="QR85" s="65">
        <f t="shared" si="718"/>
        <v>0</v>
      </c>
      <c r="QS85" s="82" t="str">
        <f t="shared" si="719"/>
        <v xml:space="preserve"> </v>
      </c>
      <c r="QT85" s="117"/>
      <c r="QU85" s="207">
        <v>21</v>
      </c>
      <c r="QV85" s="226"/>
      <c r="QW85" s="61" t="str">
        <f>IF(QY85=0," ",VLOOKUP(QY85,PROTOKOL!$A:$F,6))</f>
        <v xml:space="preserve"> </v>
      </c>
      <c r="QX85" s="62"/>
      <c r="QY85" s="62"/>
      <c r="QZ85" s="62"/>
      <c r="RA85" s="63" t="str">
        <f>IF(QY85=0," ",(VLOOKUP(QY85,PROTOKOL!$A$1:$E$28,2))*QZ85)</f>
        <v xml:space="preserve"> </v>
      </c>
      <c r="RB85" s="64" t="str">
        <f t="shared" si="633"/>
        <v xml:space="preserve"> </v>
      </c>
      <c r="RC85" s="65" t="str">
        <f>IF(QY85=0," ",VLOOKUP(QY85,PROTOKOL!$A:$E,5,))</f>
        <v xml:space="preserve"> </v>
      </c>
      <c r="RD85" s="65" t="s">
        <v>164</v>
      </c>
      <c r="RE85" s="82" t="str">
        <f t="shared" si="720"/>
        <v xml:space="preserve"> </v>
      </c>
      <c r="RF85" s="61" t="str">
        <f>IF(RH85=0," ",VLOOKUP(RH85,PROTOKOL!$A:$F,6))</f>
        <v xml:space="preserve"> </v>
      </c>
      <c r="RG85" s="66"/>
      <c r="RH85" s="66"/>
      <c r="RI85" s="62"/>
      <c r="RJ85" s="63" t="str">
        <f>IF(RH85=0," ",(VLOOKUP(RH85,PROTOKOL!$A$1:$E$28,2))*RI85)</f>
        <v xml:space="preserve"> </v>
      </c>
      <c r="RK85" s="64" t="str">
        <f t="shared" si="634"/>
        <v xml:space="preserve"> </v>
      </c>
      <c r="RL85" s="65" t="str">
        <f>IF(RH85=0," ",VLOOKUP(RH85,PROTOKOL!$A:$E,5,))</f>
        <v xml:space="preserve"> </v>
      </c>
      <c r="RM85" s="82" t="str">
        <f t="shared" si="721"/>
        <v xml:space="preserve"> </v>
      </c>
      <c r="RN85" s="65">
        <f t="shared" si="722"/>
        <v>0</v>
      </c>
      <c r="RO85" s="82" t="str">
        <f t="shared" si="723"/>
        <v xml:space="preserve"> </v>
      </c>
      <c r="RP85" s="117"/>
    </row>
    <row r="86" spans="1:484" ht="14.4" thickBot="1">
      <c r="A86" s="207">
        <v>22</v>
      </c>
      <c r="B86" s="225">
        <v>22</v>
      </c>
      <c r="C86" s="61" t="str">
        <f>IF(E86=0," ",VLOOKUP(E86,PROTOKOL!$A:$F,6))</f>
        <v>VAKUM TEST</v>
      </c>
      <c r="D86" s="62">
        <v>197</v>
      </c>
      <c r="E86" s="62">
        <v>4</v>
      </c>
      <c r="F86" s="62">
        <v>6.5</v>
      </c>
      <c r="G86" s="63">
        <f>IF(E86=0," ",(VLOOKUP(E86,PROTOKOL!$A$1:$E$28,2))*F86)</f>
        <v>130</v>
      </c>
      <c r="H86" s="64">
        <f t="shared" si="572"/>
        <v>67</v>
      </c>
      <c r="I86" s="65">
        <f>IF(E86=0," ",VLOOKUP(E86,PROTOKOL!$A:$E,5,))</f>
        <v>0.32253749999999998</v>
      </c>
      <c r="J86" s="65" t="s">
        <v>164</v>
      </c>
      <c r="K86" s="82">
        <f t="shared" si="636"/>
        <v>18.7286775</v>
      </c>
      <c r="L86" s="61" t="str">
        <f>IF(N86=0," ",VLOOKUP(N86,PROTOKOL!$A:$F,6))</f>
        <v xml:space="preserve"> </v>
      </c>
      <c r="M86" s="66"/>
      <c r="N86" s="66"/>
      <c r="O86" s="62"/>
      <c r="P86" s="63" t="str">
        <f>IF(N86=0," ",(VLOOKUP(N86,PROTOKOL!$A$1:$E$28,2))*O86)</f>
        <v xml:space="preserve"> </v>
      </c>
      <c r="Q86" s="64" t="str">
        <f t="shared" si="573"/>
        <v xml:space="preserve"> </v>
      </c>
      <c r="R86" s="65" t="str">
        <f>IF(N86=0," ",VLOOKUP(N86,PROTOKOL!$A:$E,5,))</f>
        <v xml:space="preserve"> </v>
      </c>
      <c r="S86" s="82" t="str">
        <f t="shared" si="637"/>
        <v xml:space="preserve"> </v>
      </c>
      <c r="T86" s="65">
        <f t="shared" si="638"/>
        <v>0</v>
      </c>
      <c r="U86" s="82" t="str">
        <f t="shared" si="639"/>
        <v xml:space="preserve"> </v>
      </c>
      <c r="V86" s="117"/>
      <c r="W86" s="207">
        <v>22</v>
      </c>
      <c r="X86" s="225">
        <v>22</v>
      </c>
      <c r="Y86" s="61" t="s">
        <v>115</v>
      </c>
      <c r="Z86" s="62"/>
      <c r="AA86" s="62"/>
      <c r="AB86" s="62"/>
      <c r="AC86" s="63" t="str">
        <f>IF(AA86=0," ",(VLOOKUP(AA86,PROTOKOL!$A$1:$E$28,2))*AB86)</f>
        <v xml:space="preserve"> </v>
      </c>
      <c r="AD86" s="64" t="str">
        <f t="shared" si="574"/>
        <v xml:space="preserve"> </v>
      </c>
      <c r="AE86" s="65" t="str">
        <f>IF(AA86=0," ",VLOOKUP(AA86,PROTOKOL!$A:$E,5,))</f>
        <v xml:space="preserve"> </v>
      </c>
      <c r="AF86" s="65" t="s">
        <v>164</v>
      </c>
      <c r="AG86" s="82" t="str">
        <f t="shared" si="640"/>
        <v xml:space="preserve"> </v>
      </c>
      <c r="AH86" s="61" t="str">
        <f>IF(AJ86=0," ",VLOOKUP(AJ86,PROTOKOL!$A:$F,6))</f>
        <v xml:space="preserve"> </v>
      </c>
      <c r="AI86" s="66"/>
      <c r="AJ86" s="66"/>
      <c r="AK86" s="62"/>
      <c r="AL86" s="63" t="str">
        <f>IF(AJ86=0," ",(VLOOKUP(AJ86,PROTOKOL!$A$1:$E$28,2))*AK86)</f>
        <v xml:space="preserve"> </v>
      </c>
      <c r="AM86" s="64" t="str">
        <f t="shared" si="575"/>
        <v xml:space="preserve"> </v>
      </c>
      <c r="AN86" s="65" t="str">
        <f>IF(AJ86=0," ",VLOOKUP(AJ86,PROTOKOL!$A:$E,5,))</f>
        <v xml:space="preserve"> </v>
      </c>
      <c r="AO86" s="82" t="str">
        <f t="shared" si="641"/>
        <v xml:space="preserve"> </v>
      </c>
      <c r="AP86" s="65">
        <f t="shared" si="642"/>
        <v>0</v>
      </c>
      <c r="AQ86" s="82" t="str">
        <f t="shared" si="643"/>
        <v xml:space="preserve"> </v>
      </c>
      <c r="AR86" s="117"/>
      <c r="AS86" s="207">
        <v>22</v>
      </c>
      <c r="AT86" s="225">
        <v>22</v>
      </c>
      <c r="AU86" s="61" t="str">
        <f>IF(AW86=0," ",VLOOKUP(AW86,PROTOKOL!$A:$F,6))</f>
        <v>VAKUM TEST</v>
      </c>
      <c r="AV86" s="62">
        <v>240</v>
      </c>
      <c r="AW86" s="62">
        <v>4</v>
      </c>
      <c r="AX86" s="62">
        <v>7.5</v>
      </c>
      <c r="AY86" s="63">
        <f>IF(AW86=0," ",(VLOOKUP(AW86,PROTOKOL!$A$1:$E$28,2))*AX86)</f>
        <v>150</v>
      </c>
      <c r="AZ86" s="64">
        <f t="shared" si="576"/>
        <v>90</v>
      </c>
      <c r="BA86" s="65">
        <f>IF(AW86=0," ",VLOOKUP(AW86,PROTOKOL!$A:$E,5,))</f>
        <v>0.32253749999999998</v>
      </c>
      <c r="BB86" s="65" t="s">
        <v>164</v>
      </c>
      <c r="BC86" s="82">
        <f t="shared" si="644"/>
        <v>29.028374999999997</v>
      </c>
      <c r="BD86" s="61" t="str">
        <f>IF(BF86=0," ",VLOOKUP(BF86,PROTOKOL!$A:$F,6))</f>
        <v xml:space="preserve"> </v>
      </c>
      <c r="BE86" s="66"/>
      <c r="BF86" s="66"/>
      <c r="BG86" s="62"/>
      <c r="BH86" s="63" t="str">
        <f>IF(BF86=0," ",(VLOOKUP(BF86,PROTOKOL!$A$1:$E$28,2))*BG86)</f>
        <v xml:space="preserve"> </v>
      </c>
      <c r="BI86" s="64" t="str">
        <f t="shared" si="577"/>
        <v xml:space="preserve"> </v>
      </c>
      <c r="BJ86" s="65" t="str">
        <f>IF(BF86=0," ",VLOOKUP(BF86,PROTOKOL!$A:$E,5,))</f>
        <v xml:space="preserve"> </v>
      </c>
      <c r="BK86" s="82" t="str">
        <f t="shared" si="645"/>
        <v xml:space="preserve"> </v>
      </c>
      <c r="BL86" s="65">
        <f t="shared" si="646"/>
        <v>0</v>
      </c>
      <c r="BM86" s="82" t="str">
        <f t="shared" si="647"/>
        <v xml:space="preserve"> </v>
      </c>
      <c r="BN86" s="117"/>
      <c r="BO86" s="207">
        <v>22</v>
      </c>
      <c r="BP86" s="225">
        <v>22</v>
      </c>
      <c r="BQ86" s="61" t="str">
        <f>IF(BS86=0," ",VLOOKUP(BS86,PROTOKOL!$A:$F,6))</f>
        <v>WNZL. LAV. VE DUV. ASMA KLZ</v>
      </c>
      <c r="BR86" s="62">
        <v>230</v>
      </c>
      <c r="BS86" s="62">
        <v>1</v>
      </c>
      <c r="BT86" s="62">
        <v>7.5</v>
      </c>
      <c r="BU86" s="63">
        <f>IF(BS86=0," ",(VLOOKUP(BS86,PROTOKOL!$A$1:$E$28,2))*BT86)</f>
        <v>144</v>
      </c>
      <c r="BV86" s="64">
        <f t="shared" si="579"/>
        <v>86</v>
      </c>
      <c r="BW86" s="65">
        <f>IF(BS86=0," ",VLOOKUP(BS86,PROTOKOL!$A:$E,5,))</f>
        <v>0.33951315789473691</v>
      </c>
      <c r="BX86" s="65" t="s">
        <v>164</v>
      </c>
      <c r="BY86" s="82">
        <f t="shared" si="648"/>
        <v>29.198131578947375</v>
      </c>
      <c r="BZ86" s="61" t="str">
        <f>IF(CB86=0," ",VLOOKUP(CB86,PROTOKOL!$A:$F,6))</f>
        <v xml:space="preserve"> </v>
      </c>
      <c r="CA86" s="66"/>
      <c r="CB86" s="66"/>
      <c r="CC86" s="62"/>
      <c r="CD86" s="63" t="str">
        <f>IF(CB86=0," ",(VLOOKUP(CB86,PROTOKOL!$A$1:$E$28,2))*CC86)</f>
        <v xml:space="preserve"> </v>
      </c>
      <c r="CE86" s="64" t="str">
        <f t="shared" si="580"/>
        <v xml:space="preserve"> </v>
      </c>
      <c r="CF86" s="65" t="str">
        <f>IF(CB86=0," ",VLOOKUP(CB86,PROTOKOL!$A:$E,5,))</f>
        <v xml:space="preserve"> </v>
      </c>
      <c r="CG86" s="82" t="str">
        <f t="shared" si="649"/>
        <v xml:space="preserve"> </v>
      </c>
      <c r="CH86" s="65">
        <f t="shared" si="650"/>
        <v>0</v>
      </c>
      <c r="CI86" s="82" t="str">
        <f t="shared" si="651"/>
        <v xml:space="preserve"> </v>
      </c>
      <c r="CJ86" s="117"/>
      <c r="CK86" s="207">
        <v>22</v>
      </c>
      <c r="CL86" s="225">
        <v>22</v>
      </c>
      <c r="CM86" s="61" t="str">
        <f>IF(CO86=0," ",VLOOKUP(CO86,PROTOKOL!$A:$F,6))</f>
        <v>WNZL. LAV. VE DUV. ASMA KLZ</v>
      </c>
      <c r="CN86" s="62">
        <v>177</v>
      </c>
      <c r="CO86" s="62">
        <v>1</v>
      </c>
      <c r="CP86" s="62">
        <v>6.5</v>
      </c>
      <c r="CQ86" s="63">
        <f>IF(CO86=0," ",(VLOOKUP(CO86,PROTOKOL!$A$1:$E$28,2))*CP86)</f>
        <v>124.8</v>
      </c>
      <c r="CR86" s="64">
        <f t="shared" si="582"/>
        <v>52.2</v>
      </c>
      <c r="CS86" s="65">
        <f>IF(CO86=0," ",VLOOKUP(CO86,PROTOKOL!$A:$E,5,))</f>
        <v>0.33951315789473691</v>
      </c>
      <c r="CT86" s="65" t="s">
        <v>164</v>
      </c>
      <c r="CU86" s="82">
        <f t="shared" si="652"/>
        <v>15.3595752631579</v>
      </c>
      <c r="CV86" s="61" t="str">
        <f>IF(CX86=0," ",VLOOKUP(CX86,PROTOKOL!$A:$F,6))</f>
        <v>ÜRÜN KONTROL</v>
      </c>
      <c r="CW86" s="66">
        <v>1</v>
      </c>
      <c r="CX86" s="66">
        <v>19</v>
      </c>
      <c r="CY86" s="62">
        <v>3</v>
      </c>
      <c r="CZ86" s="63">
        <f>IF(CX86=0," ",(VLOOKUP(CX86,PROTOKOL!$A$1:$E$28,2))*CY86)</f>
        <v>0</v>
      </c>
      <c r="DA86" s="64">
        <f t="shared" si="583"/>
        <v>1</v>
      </c>
      <c r="DB86" s="65">
        <f>IF(CX86=0," ",VLOOKUP(CX86,PROTOKOL!$A:$E,5,))</f>
        <v>22.864891602375288</v>
      </c>
      <c r="DC86" s="82">
        <f t="shared" si="653"/>
        <v>9.1459566409501143</v>
      </c>
      <c r="DD86" s="65">
        <f t="shared" si="654"/>
        <v>6</v>
      </c>
      <c r="DE86" s="82">
        <f t="shared" si="655"/>
        <v>18.291913281900229</v>
      </c>
      <c r="DF86" s="117"/>
      <c r="DG86" s="207">
        <v>22</v>
      </c>
      <c r="DH86" s="225">
        <v>22</v>
      </c>
      <c r="DI86" s="61" t="s">
        <v>48</v>
      </c>
      <c r="DJ86" s="62"/>
      <c r="DK86" s="62"/>
      <c r="DL86" s="62"/>
      <c r="DM86" s="63" t="str">
        <f>IF(DK86=0," ",(VLOOKUP(DK86,PROTOKOL!$A$1:$E$28,2))*DL86)</f>
        <v xml:space="preserve"> </v>
      </c>
      <c r="DN86" s="64" t="str">
        <f t="shared" si="585"/>
        <v xml:space="preserve"> </v>
      </c>
      <c r="DO86" s="65" t="str">
        <f>IF(DK86=0," ",VLOOKUP(DK86,PROTOKOL!$A:$E,5,))</f>
        <v xml:space="preserve"> </v>
      </c>
      <c r="DP86" s="65" t="s">
        <v>164</v>
      </c>
      <c r="DQ86" s="82" t="str">
        <f t="shared" si="656"/>
        <v xml:space="preserve"> </v>
      </c>
      <c r="DR86" s="61" t="str">
        <f>IF(DT86=0," ",VLOOKUP(DT86,PROTOKOL!$A:$F,6))</f>
        <v xml:space="preserve"> </v>
      </c>
      <c r="DS86" s="66"/>
      <c r="DT86" s="66"/>
      <c r="DU86" s="62"/>
      <c r="DV86" s="63" t="str">
        <f>IF(DT86=0," ",(VLOOKUP(DT86,PROTOKOL!$A$1:$E$28,2))*DU86)</f>
        <v xml:space="preserve"> </v>
      </c>
      <c r="DW86" s="64" t="str">
        <f t="shared" si="586"/>
        <v xml:space="preserve"> </v>
      </c>
      <c r="DX86" s="65" t="str">
        <f>IF(DT86=0," ",VLOOKUP(DT86,PROTOKOL!$A:$E,5,))</f>
        <v xml:space="preserve"> </v>
      </c>
      <c r="DY86" s="82" t="str">
        <f t="shared" si="657"/>
        <v xml:space="preserve"> </v>
      </c>
      <c r="DZ86" s="65">
        <f t="shared" si="658"/>
        <v>0</v>
      </c>
      <c r="EA86" s="82" t="str">
        <f t="shared" si="659"/>
        <v xml:space="preserve"> </v>
      </c>
      <c r="EB86" s="117"/>
      <c r="EC86" s="207">
        <v>22</v>
      </c>
      <c r="ED86" s="225">
        <v>22</v>
      </c>
      <c r="EE86" s="61" t="str">
        <f>IF(EG86=0," ",VLOOKUP(EG86,PROTOKOL!$A:$F,6))</f>
        <v>VAKUM TEST</v>
      </c>
      <c r="EF86" s="62">
        <v>232</v>
      </c>
      <c r="EG86" s="62">
        <v>4</v>
      </c>
      <c r="EH86" s="62">
        <v>7.5</v>
      </c>
      <c r="EI86" s="63">
        <f>IF(EG86=0," ",(VLOOKUP(EG86,PROTOKOL!$A$1:$E$28,2))*EH86)</f>
        <v>150</v>
      </c>
      <c r="EJ86" s="64">
        <f t="shared" si="588"/>
        <v>82</v>
      </c>
      <c r="EK86" s="65">
        <f>IF(EG86=0," ",VLOOKUP(EG86,PROTOKOL!$A:$E,5,))</f>
        <v>0.32253749999999998</v>
      </c>
      <c r="EL86" s="65" t="s">
        <v>164</v>
      </c>
      <c r="EM86" s="82">
        <f t="shared" si="660"/>
        <v>26.448074999999999</v>
      </c>
      <c r="EN86" s="61" t="str">
        <f>IF(EP86=0," ",VLOOKUP(EP86,PROTOKOL!$A:$F,6))</f>
        <v xml:space="preserve"> </v>
      </c>
      <c r="EO86" s="66"/>
      <c r="EP86" s="66"/>
      <c r="EQ86" s="62"/>
      <c r="ER86" s="63" t="str">
        <f>IF(EP86=0," ",(VLOOKUP(EP86,PROTOKOL!$A$1:$E$28,2))*EQ86)</f>
        <v xml:space="preserve"> </v>
      </c>
      <c r="ES86" s="64" t="str">
        <f t="shared" si="589"/>
        <v xml:space="preserve"> </v>
      </c>
      <c r="ET86" s="65" t="str">
        <f>IF(EP86=0," ",VLOOKUP(EP86,PROTOKOL!$A:$E,5,))</f>
        <v xml:space="preserve"> </v>
      </c>
      <c r="EU86" s="82" t="str">
        <f t="shared" si="661"/>
        <v xml:space="preserve"> </v>
      </c>
      <c r="EV86" s="65">
        <f t="shared" si="662"/>
        <v>0</v>
      </c>
      <c r="EW86" s="82" t="str">
        <f t="shared" si="663"/>
        <v xml:space="preserve"> </v>
      </c>
      <c r="EX86" s="117"/>
      <c r="EY86" s="207">
        <v>22</v>
      </c>
      <c r="EZ86" s="225">
        <v>22</v>
      </c>
      <c r="FA86" s="61" t="str">
        <f>IF(FC86=0," ",VLOOKUP(FC86,PROTOKOL!$A:$F,6))</f>
        <v>SIZDIRMAZLIK TAMİR</v>
      </c>
      <c r="FB86" s="62">
        <v>112</v>
      </c>
      <c r="FC86" s="62">
        <v>11</v>
      </c>
      <c r="FD86" s="62">
        <v>6.5</v>
      </c>
      <c r="FE86" s="63">
        <f>IF(FC86=0," ",(VLOOKUP(FC86,PROTOKOL!$A$1:$E$28,2))*FD86)</f>
        <v>67.600000000000009</v>
      </c>
      <c r="FF86" s="64">
        <f t="shared" si="591"/>
        <v>44.399999999999991</v>
      </c>
      <c r="FG86" s="65">
        <f>IF(FC86=0," ",VLOOKUP(FC86,PROTOKOL!$A:$E,5,))</f>
        <v>0.61435714285714293</v>
      </c>
      <c r="FH86" s="65" t="s">
        <v>164</v>
      </c>
      <c r="FI86" s="82">
        <f t="shared" si="664"/>
        <v>23.640462857142857</v>
      </c>
      <c r="FJ86" s="61" t="str">
        <f>IF(FL86=0," ",VLOOKUP(FL86,PROTOKOL!$A:$F,6))</f>
        <v>ÜRÜN KONTROL</v>
      </c>
      <c r="FK86" s="66">
        <v>1</v>
      </c>
      <c r="FL86" s="66">
        <v>19</v>
      </c>
      <c r="FM86" s="62">
        <v>3</v>
      </c>
      <c r="FN86" s="63">
        <f>IF(FL86=0," ",(VLOOKUP(FL86,PROTOKOL!$A$1:$E$28,2))*FM86)</f>
        <v>0</v>
      </c>
      <c r="FO86" s="64">
        <f t="shared" si="592"/>
        <v>1</v>
      </c>
      <c r="FP86" s="65">
        <f>IF(FL86=0," ",VLOOKUP(FL86,PROTOKOL!$A:$E,5,))</f>
        <v>22.864891602375288</v>
      </c>
      <c r="FQ86" s="82">
        <f t="shared" si="665"/>
        <v>9.1459566409501143</v>
      </c>
      <c r="FR86" s="65">
        <f t="shared" si="666"/>
        <v>6</v>
      </c>
      <c r="FS86" s="82">
        <f t="shared" si="667"/>
        <v>18.291913281900229</v>
      </c>
      <c r="FT86" s="117"/>
      <c r="FU86" s="207">
        <v>22</v>
      </c>
      <c r="FV86" s="225">
        <v>22</v>
      </c>
      <c r="FW86" s="61" t="s">
        <v>115</v>
      </c>
      <c r="FX86" s="62"/>
      <c r="FY86" s="62"/>
      <c r="FZ86" s="62"/>
      <c r="GA86" s="63" t="str">
        <f>IF(FY86=0," ",(VLOOKUP(FY86,PROTOKOL!$A$1:$E$28,2))*FZ86)</f>
        <v xml:space="preserve"> </v>
      </c>
      <c r="GB86" s="64" t="str">
        <f t="shared" si="594"/>
        <v xml:space="preserve"> </v>
      </c>
      <c r="GC86" s="65" t="str">
        <f>IF(FY86=0," ",VLOOKUP(FY86,PROTOKOL!$A:$E,5,))</f>
        <v xml:space="preserve"> </v>
      </c>
      <c r="GD86" s="65" t="s">
        <v>164</v>
      </c>
      <c r="GE86" s="82" t="str">
        <f t="shared" si="668"/>
        <v xml:space="preserve"> </v>
      </c>
      <c r="GF86" s="61" t="str">
        <f>IF(GH86=0," ",VLOOKUP(GH86,PROTOKOL!$A:$F,6))</f>
        <v xml:space="preserve"> </v>
      </c>
      <c r="GG86" s="66"/>
      <c r="GH86" s="66"/>
      <c r="GI86" s="62"/>
      <c r="GJ86" s="63" t="str">
        <f>IF(GH86=0," ",(VLOOKUP(GH86,PROTOKOL!$A$1:$E$28,2))*GI86)</f>
        <v xml:space="preserve"> </v>
      </c>
      <c r="GK86" s="64" t="str">
        <f t="shared" si="595"/>
        <v xml:space="preserve"> </v>
      </c>
      <c r="GL86" s="65" t="str">
        <f>IF(GH86=0," ",VLOOKUP(GH86,PROTOKOL!$A:$E,5,))</f>
        <v xml:space="preserve"> </v>
      </c>
      <c r="GM86" s="82" t="str">
        <f t="shared" si="669"/>
        <v xml:space="preserve"> </v>
      </c>
      <c r="GN86" s="65">
        <f t="shared" si="670"/>
        <v>0</v>
      </c>
      <c r="GO86" s="82" t="str">
        <f t="shared" si="671"/>
        <v xml:space="preserve"> </v>
      </c>
      <c r="GP86" s="117"/>
      <c r="GQ86" s="207">
        <v>22</v>
      </c>
      <c r="GR86" s="225">
        <v>22</v>
      </c>
      <c r="GS86" s="61" t="str">
        <f>IF(GU86=0," ",VLOOKUP(GU86,PROTOKOL!$A:$F,6))</f>
        <v>SIZDIRMAZLIK TAMİR</v>
      </c>
      <c r="GT86" s="62">
        <v>120</v>
      </c>
      <c r="GU86" s="62">
        <v>11</v>
      </c>
      <c r="GV86" s="62">
        <v>7.5</v>
      </c>
      <c r="GW86" s="63">
        <f>IF(GU86=0," ",(VLOOKUP(GU86,PROTOKOL!$A$1:$E$28,2))*GV86)</f>
        <v>78</v>
      </c>
      <c r="GX86" s="64">
        <f t="shared" si="597"/>
        <v>42</v>
      </c>
      <c r="GY86" s="65">
        <f>IF(GU86=0," ",VLOOKUP(GU86,PROTOKOL!$A:$E,5,))</f>
        <v>0.61435714285714293</v>
      </c>
      <c r="GZ86" s="65" t="s">
        <v>164</v>
      </c>
      <c r="HA86" s="82">
        <f t="shared" si="672"/>
        <v>25.803000000000004</v>
      </c>
      <c r="HB86" s="61" t="str">
        <f>IF(HD86=0," ",VLOOKUP(HD86,PROTOKOL!$A:$F,6))</f>
        <v xml:space="preserve"> </v>
      </c>
      <c r="HC86" s="66"/>
      <c r="HD86" s="66"/>
      <c r="HE86" s="62"/>
      <c r="HF86" s="63" t="str">
        <f>IF(HD86=0," ",(VLOOKUP(HD86,PROTOKOL!$A$1:$E$28,2))*HE86)</f>
        <v xml:space="preserve"> </v>
      </c>
      <c r="HG86" s="64" t="str">
        <f t="shared" si="598"/>
        <v xml:space="preserve"> </v>
      </c>
      <c r="HH86" s="65" t="str">
        <f>IF(HD86=0," ",VLOOKUP(HD86,PROTOKOL!$A:$E,5,))</f>
        <v xml:space="preserve"> </v>
      </c>
      <c r="HI86" s="82" t="str">
        <f t="shared" si="673"/>
        <v xml:space="preserve"> </v>
      </c>
      <c r="HJ86" s="65">
        <f t="shared" si="674"/>
        <v>0</v>
      </c>
      <c r="HK86" s="82" t="str">
        <f t="shared" si="675"/>
        <v xml:space="preserve"> </v>
      </c>
      <c r="HL86" s="117"/>
      <c r="HM86" s="207">
        <v>22</v>
      </c>
      <c r="HN86" s="225">
        <v>22</v>
      </c>
      <c r="HO86" s="61" t="s">
        <v>48</v>
      </c>
      <c r="HP86" s="62"/>
      <c r="HQ86" s="62"/>
      <c r="HR86" s="62"/>
      <c r="HS86" s="63" t="str">
        <f>IF(HQ86=0," ",(VLOOKUP(HQ86,PROTOKOL!$A$1:$E$28,2))*HR86)</f>
        <v xml:space="preserve"> </v>
      </c>
      <c r="HT86" s="64" t="str">
        <f t="shared" si="600"/>
        <v xml:space="preserve"> </v>
      </c>
      <c r="HU86" s="65" t="str">
        <f>IF(HQ86=0," ",VLOOKUP(HQ86,PROTOKOL!$A:$E,5,))</f>
        <v xml:space="preserve"> </v>
      </c>
      <c r="HV86" s="65" t="s">
        <v>164</v>
      </c>
      <c r="HW86" s="82" t="str">
        <f t="shared" si="676"/>
        <v xml:space="preserve"> </v>
      </c>
      <c r="HX86" s="61" t="str">
        <f>IF(HZ86=0," ",VLOOKUP(HZ86,PROTOKOL!$A:$F,6))</f>
        <v xml:space="preserve"> </v>
      </c>
      <c r="HY86" s="66"/>
      <c r="HZ86" s="66"/>
      <c r="IA86" s="62"/>
      <c r="IB86" s="63" t="str">
        <f>IF(HZ86=0," ",(VLOOKUP(HZ86,PROTOKOL!$A$1:$E$28,2))*IA86)</f>
        <v xml:space="preserve"> </v>
      </c>
      <c r="IC86" s="64" t="str">
        <f t="shared" si="601"/>
        <v xml:space="preserve"> </v>
      </c>
      <c r="ID86" s="65" t="str">
        <f>IF(HZ86=0," ",VLOOKUP(HZ86,PROTOKOL!$A:$E,5,))</f>
        <v xml:space="preserve"> </v>
      </c>
      <c r="IE86" s="82" t="str">
        <f t="shared" si="677"/>
        <v xml:space="preserve"> </v>
      </c>
      <c r="IF86" s="65">
        <f t="shared" si="678"/>
        <v>0</v>
      </c>
      <c r="IG86" s="82" t="str">
        <f t="shared" si="679"/>
        <v xml:space="preserve"> </v>
      </c>
      <c r="IH86" s="117"/>
      <c r="II86" s="207">
        <v>22</v>
      </c>
      <c r="IJ86" s="225">
        <v>22</v>
      </c>
      <c r="IK86" s="61" t="s">
        <v>48</v>
      </c>
      <c r="IL86" s="62"/>
      <c r="IM86" s="62"/>
      <c r="IN86" s="62"/>
      <c r="IO86" s="63" t="str">
        <f>IF(IM86=0," ",(VLOOKUP(IM86,PROTOKOL!$A$1:$E$28,2))*IN86)</f>
        <v xml:space="preserve"> </v>
      </c>
      <c r="IP86" s="64" t="str">
        <f t="shared" si="603"/>
        <v xml:space="preserve"> </v>
      </c>
      <c r="IQ86" s="65" t="str">
        <f>IF(IM86=0," ",VLOOKUP(IM86,PROTOKOL!$A:$E,5,))</f>
        <v xml:space="preserve"> </v>
      </c>
      <c r="IR86" s="65" t="s">
        <v>164</v>
      </c>
      <c r="IS86" s="82" t="str">
        <f t="shared" si="680"/>
        <v xml:space="preserve"> </v>
      </c>
      <c r="IT86" s="61" t="str">
        <f>IF(IV86=0," ",VLOOKUP(IV86,PROTOKOL!$A:$F,6))</f>
        <v xml:space="preserve"> </v>
      </c>
      <c r="IU86" s="66"/>
      <c r="IV86" s="66"/>
      <c r="IW86" s="62"/>
      <c r="IX86" s="63" t="str">
        <f>IF(IV86=0," ",(VLOOKUP(IV86,PROTOKOL!$A$1:$E$28,2))*IW86)</f>
        <v xml:space="preserve"> </v>
      </c>
      <c r="IY86" s="64" t="str">
        <f t="shared" si="604"/>
        <v xml:space="preserve"> </v>
      </c>
      <c r="IZ86" s="65" t="str">
        <f>IF(IV86=0," ",VLOOKUP(IV86,PROTOKOL!$A:$E,5,))</f>
        <v xml:space="preserve"> </v>
      </c>
      <c r="JA86" s="82" t="str">
        <f t="shared" si="681"/>
        <v xml:space="preserve"> </v>
      </c>
      <c r="JB86" s="65">
        <f t="shared" si="682"/>
        <v>0</v>
      </c>
      <c r="JC86" s="82" t="str">
        <f t="shared" si="683"/>
        <v xml:space="preserve"> </v>
      </c>
      <c r="JD86" s="117"/>
      <c r="JE86" s="207">
        <v>22</v>
      </c>
      <c r="JF86" s="225">
        <v>22</v>
      </c>
      <c r="JG86" s="61" t="s">
        <v>48</v>
      </c>
      <c r="JH86" s="62"/>
      <c r="JI86" s="62"/>
      <c r="JJ86" s="62"/>
      <c r="JK86" s="63" t="str">
        <f>IF(JI86=0," ",(VLOOKUP(JI86,PROTOKOL!$A$1:$E$28,2))*JJ86)</f>
        <v xml:space="preserve"> </v>
      </c>
      <c r="JL86" s="64" t="str">
        <f t="shared" si="606"/>
        <v xml:space="preserve"> </v>
      </c>
      <c r="JM86" s="65" t="str">
        <f>IF(JI86=0," ",VLOOKUP(JI86,PROTOKOL!$A:$E,5,))</f>
        <v xml:space="preserve"> </v>
      </c>
      <c r="JN86" s="65" t="s">
        <v>164</v>
      </c>
      <c r="JO86" s="82" t="str">
        <f t="shared" si="684"/>
        <v xml:space="preserve"> </v>
      </c>
      <c r="JP86" s="61" t="str">
        <f>IF(JR86=0," ",VLOOKUP(JR86,PROTOKOL!$A:$F,6))</f>
        <v xml:space="preserve"> </v>
      </c>
      <c r="JQ86" s="66"/>
      <c r="JR86" s="66"/>
      <c r="JS86" s="62"/>
      <c r="JT86" s="63" t="str">
        <f>IF(JR86=0," ",(VLOOKUP(JR86,PROTOKOL!$A$1:$E$28,2))*JS86)</f>
        <v xml:space="preserve"> </v>
      </c>
      <c r="JU86" s="64" t="str">
        <f t="shared" si="607"/>
        <v xml:space="preserve"> </v>
      </c>
      <c r="JV86" s="65" t="str">
        <f>IF(JR86=0," ",VLOOKUP(JR86,PROTOKOL!$A:$E,5,))</f>
        <v xml:space="preserve"> </v>
      </c>
      <c r="JW86" s="82" t="str">
        <f t="shared" si="685"/>
        <v xml:space="preserve"> </v>
      </c>
      <c r="JX86" s="65">
        <f t="shared" si="686"/>
        <v>0</v>
      </c>
      <c r="JY86" s="82" t="str">
        <f t="shared" si="687"/>
        <v xml:space="preserve"> </v>
      </c>
      <c r="JZ86" s="117"/>
      <c r="KA86" s="207">
        <v>22</v>
      </c>
      <c r="KB86" s="225">
        <v>22</v>
      </c>
      <c r="KC86" s="61" t="str">
        <f>IF(KE86=0," ",VLOOKUP(KE86,PROTOKOL!$A:$F,6))</f>
        <v>VAKUM TEST</v>
      </c>
      <c r="KD86" s="62">
        <v>91</v>
      </c>
      <c r="KE86" s="62">
        <v>4</v>
      </c>
      <c r="KF86" s="62">
        <v>3</v>
      </c>
      <c r="KG86" s="63">
        <f>IF(KE86=0," ",(VLOOKUP(KE86,PROTOKOL!$A$1:$E$28,2))*KF86)</f>
        <v>60</v>
      </c>
      <c r="KH86" s="64">
        <f t="shared" si="609"/>
        <v>31</v>
      </c>
      <c r="KI86" s="65">
        <f>IF(KE86=0," ",VLOOKUP(KE86,PROTOKOL!$A:$E,5,))</f>
        <v>0.32253749999999998</v>
      </c>
      <c r="KJ86" s="65" t="s">
        <v>164</v>
      </c>
      <c r="KK86" s="82">
        <f t="shared" si="688"/>
        <v>3.9994650000000003</v>
      </c>
      <c r="KL86" s="61" t="str">
        <f>IF(KN86=0," ",VLOOKUP(KN86,PROTOKOL!$A:$F,6))</f>
        <v xml:space="preserve"> </v>
      </c>
      <c r="KM86" s="66"/>
      <c r="KN86" s="66"/>
      <c r="KO86" s="62"/>
      <c r="KP86" s="63" t="str">
        <f>IF(KN86=0," ",(VLOOKUP(KN86,PROTOKOL!$A$1:$E$28,2))*KO86)</f>
        <v xml:space="preserve"> </v>
      </c>
      <c r="KQ86" s="64" t="str">
        <f t="shared" si="610"/>
        <v xml:space="preserve"> </v>
      </c>
      <c r="KR86" s="65" t="str">
        <f>IF(KN86=0," ",VLOOKUP(KN86,PROTOKOL!$A:$E,5,))</f>
        <v xml:space="preserve"> </v>
      </c>
      <c r="KS86" s="82" t="str">
        <f t="shared" si="689"/>
        <v xml:space="preserve"> </v>
      </c>
      <c r="KT86" s="65">
        <f t="shared" si="690"/>
        <v>0</v>
      </c>
      <c r="KU86" s="82" t="str">
        <f t="shared" si="691"/>
        <v xml:space="preserve"> </v>
      </c>
      <c r="KV86" s="117"/>
      <c r="KW86" s="207">
        <v>22</v>
      </c>
      <c r="KX86" s="225">
        <v>22</v>
      </c>
      <c r="KY86" s="61" t="s">
        <v>44</v>
      </c>
      <c r="KZ86" s="62"/>
      <c r="LA86" s="62"/>
      <c r="LB86" s="62"/>
      <c r="LC86" s="63" t="str">
        <f>IF(LA86=0," ",(VLOOKUP(LA86,PROTOKOL!$A$1:$E$28,2))*LB86)</f>
        <v xml:space="preserve"> </v>
      </c>
      <c r="LD86" s="64" t="str">
        <f t="shared" si="612"/>
        <v xml:space="preserve"> </v>
      </c>
      <c r="LE86" s="65" t="str">
        <f>IF(LA86=0," ",VLOOKUP(LA86,PROTOKOL!$A:$E,5,))</f>
        <v xml:space="preserve"> </v>
      </c>
      <c r="LF86" s="65" t="s">
        <v>164</v>
      </c>
      <c r="LG86" s="82" t="str">
        <f t="shared" si="692"/>
        <v xml:space="preserve"> </v>
      </c>
      <c r="LH86" s="61" t="str">
        <f>IF(LJ86=0," ",VLOOKUP(LJ86,PROTOKOL!$A:$F,6))</f>
        <v xml:space="preserve"> </v>
      </c>
      <c r="LI86" s="66"/>
      <c r="LJ86" s="66"/>
      <c r="LK86" s="62"/>
      <c r="LL86" s="63" t="str">
        <f>IF(LJ86=0," ",(VLOOKUP(LJ86,PROTOKOL!$A$1:$E$28,2))*LK86)</f>
        <v xml:space="preserve"> </v>
      </c>
      <c r="LM86" s="64" t="str">
        <f t="shared" si="613"/>
        <v xml:space="preserve"> </v>
      </c>
      <c r="LN86" s="65" t="str">
        <f>IF(LJ86=0," ",VLOOKUP(LJ86,PROTOKOL!$A:$E,5,))</f>
        <v xml:space="preserve"> </v>
      </c>
      <c r="LO86" s="82" t="str">
        <f t="shared" si="693"/>
        <v xml:space="preserve"> </v>
      </c>
      <c r="LP86" s="65">
        <f t="shared" si="694"/>
        <v>0</v>
      </c>
      <c r="LQ86" s="82" t="str">
        <f t="shared" si="695"/>
        <v xml:space="preserve"> </v>
      </c>
      <c r="LR86" s="117"/>
      <c r="LS86" s="207">
        <v>22</v>
      </c>
      <c r="LT86" s="225">
        <v>22</v>
      </c>
      <c r="LU86" s="61" t="s">
        <v>48</v>
      </c>
      <c r="LV86" s="62"/>
      <c r="LW86" s="62"/>
      <c r="LX86" s="62"/>
      <c r="LY86" s="63" t="str">
        <f>IF(LW86=0," ",(VLOOKUP(LW86,PROTOKOL!$A$1:$E$28,2))*LX86)</f>
        <v xml:space="preserve"> </v>
      </c>
      <c r="LZ86" s="64" t="str">
        <f t="shared" si="615"/>
        <v xml:space="preserve"> </v>
      </c>
      <c r="MA86" s="65" t="str">
        <f>IF(LW86=0," ",VLOOKUP(LW86,PROTOKOL!$A:$E,5,))</f>
        <v xml:space="preserve"> </v>
      </c>
      <c r="MB86" s="65" t="s">
        <v>164</v>
      </c>
      <c r="MC86" s="82" t="str">
        <f t="shared" si="696"/>
        <v xml:space="preserve"> </v>
      </c>
      <c r="MD86" s="61" t="str">
        <f>IF(MF86=0," ",VLOOKUP(MF86,PROTOKOL!$A:$F,6))</f>
        <v xml:space="preserve"> </v>
      </c>
      <c r="ME86" s="66"/>
      <c r="MF86" s="66"/>
      <c r="MG86" s="62"/>
      <c r="MH86" s="63" t="str">
        <f>IF(MF86=0," ",(VLOOKUP(MF86,PROTOKOL!$A$1:$E$28,2))*MG86)</f>
        <v xml:space="preserve"> </v>
      </c>
      <c r="MI86" s="64" t="str">
        <f t="shared" si="616"/>
        <v xml:space="preserve"> </v>
      </c>
      <c r="MJ86" s="65" t="str">
        <f>IF(MF86=0," ",VLOOKUP(MF86,PROTOKOL!$A:$E,5,))</f>
        <v xml:space="preserve"> </v>
      </c>
      <c r="MK86" s="82" t="str">
        <f t="shared" si="697"/>
        <v xml:space="preserve"> </v>
      </c>
      <c r="ML86" s="65">
        <f t="shared" si="698"/>
        <v>0</v>
      </c>
      <c r="MM86" s="82" t="str">
        <f t="shared" si="699"/>
        <v xml:space="preserve"> </v>
      </c>
      <c r="MN86" s="117"/>
      <c r="MO86" s="207">
        <v>22</v>
      </c>
      <c r="MP86" s="225">
        <v>22</v>
      </c>
      <c r="MQ86" s="61" t="s">
        <v>48</v>
      </c>
      <c r="MR86" s="62"/>
      <c r="MS86" s="62"/>
      <c r="MT86" s="62"/>
      <c r="MU86" s="63" t="str">
        <f>IF(MS86=0," ",(VLOOKUP(MS86,PROTOKOL!$A$1:$E$28,2))*MT86)</f>
        <v xml:space="preserve"> </v>
      </c>
      <c r="MV86" s="64" t="str">
        <f t="shared" si="618"/>
        <v xml:space="preserve"> </v>
      </c>
      <c r="MW86" s="65" t="str">
        <f>IF(MS86=0," ",VLOOKUP(MS86,PROTOKOL!$A:$E,5,))</f>
        <v xml:space="preserve"> </v>
      </c>
      <c r="MX86" s="65" t="s">
        <v>164</v>
      </c>
      <c r="MY86" s="82" t="str">
        <f t="shared" si="700"/>
        <v xml:space="preserve"> </v>
      </c>
      <c r="MZ86" s="61" t="str">
        <f>IF(NB86=0," ",VLOOKUP(NB86,PROTOKOL!$A:$F,6))</f>
        <v>PANTOGRAF LAVABO TAŞLAMA</v>
      </c>
      <c r="NA86" s="66">
        <v>100</v>
      </c>
      <c r="NB86" s="66">
        <v>9</v>
      </c>
      <c r="NC86" s="62">
        <v>7.5</v>
      </c>
      <c r="ND86" s="63">
        <f>IF(NB86=0," ",(VLOOKUP(NB86,PROTOKOL!$A$1:$E$28,2))*NC86)</f>
        <v>65</v>
      </c>
      <c r="NE86" s="64">
        <f t="shared" si="619"/>
        <v>35</v>
      </c>
      <c r="NF86" s="65">
        <f>IF(NB86=0," ",VLOOKUP(NB86,PROTOKOL!$A:$E,5,))</f>
        <v>0.73722857142857134</v>
      </c>
      <c r="NG86" s="82">
        <f t="shared" si="701"/>
        <v>25.802999999999997</v>
      </c>
      <c r="NH86" s="65">
        <f t="shared" si="702"/>
        <v>15</v>
      </c>
      <c r="NI86" s="82">
        <f t="shared" si="703"/>
        <v>51.605999999999995</v>
      </c>
      <c r="NJ86" s="117"/>
      <c r="NK86" s="207">
        <v>22</v>
      </c>
      <c r="NL86" s="225">
        <v>22</v>
      </c>
      <c r="NM86" s="61" t="str">
        <f>IF(NO86=0," ",VLOOKUP(NO86,PROTOKOL!$A:$F,6))</f>
        <v>PANTOGRAF LAVABO TAŞLAMA</v>
      </c>
      <c r="NN86" s="62">
        <v>107</v>
      </c>
      <c r="NO86" s="62">
        <v>9</v>
      </c>
      <c r="NP86" s="62">
        <v>7.5</v>
      </c>
      <c r="NQ86" s="63">
        <f>IF(NO86=0," ",(VLOOKUP(NO86,PROTOKOL!$A$1:$E$28,2))*NP86)</f>
        <v>65</v>
      </c>
      <c r="NR86" s="64">
        <f t="shared" si="621"/>
        <v>42</v>
      </c>
      <c r="NS86" s="65">
        <f>IF(NO86=0," ",VLOOKUP(NO86,PROTOKOL!$A:$E,5,))</f>
        <v>0.73722857142857134</v>
      </c>
      <c r="NT86" s="65" t="s">
        <v>164</v>
      </c>
      <c r="NU86" s="82">
        <f t="shared" si="704"/>
        <v>30.9636</v>
      </c>
      <c r="NV86" s="61" t="str">
        <f>IF(NX86=0," ",VLOOKUP(NX86,PROTOKOL!$A:$F,6))</f>
        <v xml:space="preserve"> </v>
      </c>
      <c r="NW86" s="66"/>
      <c r="NX86" s="66"/>
      <c r="NY86" s="62"/>
      <c r="NZ86" s="63" t="str">
        <f>IF(NX86=0," ",(VLOOKUP(NX86,PROTOKOL!$A$1:$E$28,2))*NY86)</f>
        <v xml:space="preserve"> </v>
      </c>
      <c r="OA86" s="64" t="str">
        <f t="shared" si="622"/>
        <v xml:space="preserve"> </v>
      </c>
      <c r="OB86" s="65" t="str">
        <f>IF(NX86=0," ",VLOOKUP(NX86,PROTOKOL!$A:$E,5,))</f>
        <v xml:space="preserve"> </v>
      </c>
      <c r="OC86" s="82" t="str">
        <f t="shared" si="705"/>
        <v xml:space="preserve"> </v>
      </c>
      <c r="OD86" s="65">
        <f t="shared" si="706"/>
        <v>0</v>
      </c>
      <c r="OE86" s="82" t="str">
        <f t="shared" si="707"/>
        <v xml:space="preserve"> </v>
      </c>
      <c r="OF86" s="117"/>
      <c r="OG86" s="207">
        <v>22</v>
      </c>
      <c r="OH86" s="225">
        <v>22</v>
      </c>
      <c r="OI86" s="61" t="s">
        <v>48</v>
      </c>
      <c r="OJ86" s="62"/>
      <c r="OK86" s="62"/>
      <c r="OL86" s="62"/>
      <c r="OM86" s="63" t="str">
        <f>IF(OK86=0," ",(VLOOKUP(OK86,PROTOKOL!$A$1:$E$28,2))*OL86)</f>
        <v xml:space="preserve"> </v>
      </c>
      <c r="ON86" s="64" t="str">
        <f t="shared" si="624"/>
        <v xml:space="preserve"> </v>
      </c>
      <c r="OO86" s="65" t="str">
        <f>IF(OK86=0," ",VLOOKUP(OK86,PROTOKOL!$A:$E,5,))</f>
        <v xml:space="preserve"> </v>
      </c>
      <c r="OP86" s="65" t="s">
        <v>164</v>
      </c>
      <c r="OQ86" s="82" t="str">
        <f t="shared" si="708"/>
        <v xml:space="preserve"> </v>
      </c>
      <c r="OR86" s="61" t="str">
        <f>IF(OT86=0," ",VLOOKUP(OT86,PROTOKOL!$A:$F,6))</f>
        <v xml:space="preserve"> </v>
      </c>
      <c r="OS86" s="66"/>
      <c r="OT86" s="66"/>
      <c r="OU86" s="62"/>
      <c r="OV86" s="63" t="str">
        <f>IF(OT86=0," ",(VLOOKUP(OT86,PROTOKOL!$A$1:$E$28,2))*OU86)</f>
        <v xml:space="preserve"> </v>
      </c>
      <c r="OW86" s="64" t="str">
        <f t="shared" si="625"/>
        <v xml:space="preserve"> </v>
      </c>
      <c r="OX86" s="65" t="str">
        <f>IF(OT86=0," ",VLOOKUP(OT86,PROTOKOL!$A:$E,5,))</f>
        <v xml:space="preserve"> </v>
      </c>
      <c r="OY86" s="82" t="str">
        <f t="shared" si="709"/>
        <v xml:space="preserve"> </v>
      </c>
      <c r="OZ86" s="65">
        <f t="shared" si="710"/>
        <v>0</v>
      </c>
      <c r="PA86" s="82" t="str">
        <f t="shared" si="711"/>
        <v xml:space="preserve"> </v>
      </c>
      <c r="PB86" s="117"/>
      <c r="PC86" s="207">
        <v>22</v>
      </c>
      <c r="PD86" s="225">
        <v>22</v>
      </c>
      <c r="PE86" s="61" t="str">
        <f>IF(PG86=0," ",VLOOKUP(PG86,PROTOKOL!$A:$F,6))</f>
        <v>VAKUM TEST</v>
      </c>
      <c r="PF86" s="62">
        <v>240</v>
      </c>
      <c r="PG86" s="62">
        <v>4</v>
      </c>
      <c r="PH86" s="62">
        <v>7.5</v>
      </c>
      <c r="PI86" s="63">
        <f>IF(PG86=0," ",(VLOOKUP(PG86,PROTOKOL!$A$1:$E$28,2))*PH86)</f>
        <v>150</v>
      </c>
      <c r="PJ86" s="64">
        <f t="shared" si="627"/>
        <v>90</v>
      </c>
      <c r="PK86" s="65">
        <f>IF(PG86=0," ",VLOOKUP(PG86,PROTOKOL!$A:$E,5,))</f>
        <v>0.32253749999999998</v>
      </c>
      <c r="PL86" s="65" t="s">
        <v>164</v>
      </c>
      <c r="PM86" s="82">
        <f t="shared" si="712"/>
        <v>29.028374999999997</v>
      </c>
      <c r="PN86" s="61" t="str">
        <f>IF(PP86=0," ",VLOOKUP(PP86,PROTOKOL!$A:$F,6))</f>
        <v xml:space="preserve"> </v>
      </c>
      <c r="PO86" s="66"/>
      <c r="PP86" s="66"/>
      <c r="PQ86" s="62"/>
      <c r="PR86" s="63" t="str">
        <f>IF(PP86=0," ",(VLOOKUP(PP86,PROTOKOL!$A$1:$E$28,2))*PQ86)</f>
        <v xml:space="preserve"> </v>
      </c>
      <c r="PS86" s="64" t="str">
        <f t="shared" si="628"/>
        <v xml:space="preserve"> </v>
      </c>
      <c r="PT86" s="65" t="str">
        <f>IF(PP86=0," ",VLOOKUP(PP86,PROTOKOL!$A:$E,5,))</f>
        <v xml:space="preserve"> </v>
      </c>
      <c r="PU86" s="82" t="str">
        <f t="shared" si="713"/>
        <v xml:space="preserve"> </v>
      </c>
      <c r="PV86" s="65">
        <f t="shared" si="714"/>
        <v>0</v>
      </c>
      <c r="PW86" s="82" t="str">
        <f t="shared" si="715"/>
        <v xml:space="preserve"> </v>
      </c>
      <c r="PX86" s="117"/>
      <c r="PY86" s="207">
        <v>22</v>
      </c>
      <c r="PZ86" s="225">
        <v>22</v>
      </c>
      <c r="QA86" s="61" t="s">
        <v>115</v>
      </c>
      <c r="QB86" s="62"/>
      <c r="QC86" s="62"/>
      <c r="QD86" s="62"/>
      <c r="QE86" s="63" t="str">
        <f>IF(QC86=0," ",(VLOOKUP(QC86,PROTOKOL!$A$1:$E$28,2))*QD86)</f>
        <v xml:space="preserve"> </v>
      </c>
      <c r="QF86" s="64" t="str">
        <f t="shared" si="630"/>
        <v xml:space="preserve"> </v>
      </c>
      <c r="QG86" s="65" t="str">
        <f>IF(QC86=0," ",VLOOKUP(QC86,PROTOKOL!$A:$E,5,))</f>
        <v xml:space="preserve"> </v>
      </c>
      <c r="QH86" s="65" t="s">
        <v>164</v>
      </c>
      <c r="QI86" s="82" t="str">
        <f t="shared" si="716"/>
        <v xml:space="preserve"> </v>
      </c>
      <c r="QJ86" s="61" t="str">
        <f>IF(QL86=0," ",VLOOKUP(QL86,PROTOKOL!$A:$F,6))</f>
        <v xml:space="preserve"> </v>
      </c>
      <c r="QK86" s="66"/>
      <c r="QL86" s="66"/>
      <c r="QM86" s="62"/>
      <c r="QN86" s="63" t="str">
        <f>IF(QL86=0," ",(VLOOKUP(QL86,PROTOKOL!$A$1:$E$28,2))*QM86)</f>
        <v xml:space="preserve"> </v>
      </c>
      <c r="QO86" s="64" t="str">
        <f t="shared" si="631"/>
        <v xml:space="preserve"> </v>
      </c>
      <c r="QP86" s="65" t="str">
        <f>IF(QL86=0," ",VLOOKUP(QL86,PROTOKOL!$A:$E,5,))</f>
        <v xml:space="preserve"> </v>
      </c>
      <c r="QQ86" s="82" t="str">
        <f t="shared" si="717"/>
        <v xml:space="preserve"> </v>
      </c>
      <c r="QR86" s="65">
        <f t="shared" si="718"/>
        <v>0</v>
      </c>
      <c r="QS86" s="82" t="str">
        <f t="shared" si="719"/>
        <v xml:space="preserve"> </v>
      </c>
      <c r="QT86" s="117"/>
      <c r="QU86" s="207">
        <v>22</v>
      </c>
      <c r="QV86" s="225">
        <v>22</v>
      </c>
      <c r="QW86" s="61" t="str">
        <f>IF(QY86=0," ",VLOOKUP(QY86,PROTOKOL!$A:$F,6))</f>
        <v>PANTOGRAF LAVABO TAŞLAMA</v>
      </c>
      <c r="QX86" s="62">
        <v>105</v>
      </c>
      <c r="QY86" s="62">
        <v>9</v>
      </c>
      <c r="QZ86" s="62">
        <v>7.5</v>
      </c>
      <c r="RA86" s="63">
        <f>IF(QY86=0," ",(VLOOKUP(QY86,PROTOKOL!$A$1:$E$28,2))*QZ86)</f>
        <v>65</v>
      </c>
      <c r="RB86" s="64">
        <f t="shared" si="633"/>
        <v>40</v>
      </c>
      <c r="RC86" s="65">
        <f>IF(QY86=0," ",VLOOKUP(QY86,PROTOKOL!$A:$E,5,))</f>
        <v>0.73722857142857134</v>
      </c>
      <c r="RD86" s="65" t="s">
        <v>164</v>
      </c>
      <c r="RE86" s="82">
        <f t="shared" si="720"/>
        <v>29.489142857142852</v>
      </c>
      <c r="RF86" s="61" t="str">
        <f>IF(RH86=0," ",VLOOKUP(RH86,PROTOKOL!$A:$F,6))</f>
        <v xml:space="preserve"> </v>
      </c>
      <c r="RG86" s="66"/>
      <c r="RH86" s="66"/>
      <c r="RI86" s="62"/>
      <c r="RJ86" s="63" t="str">
        <f>IF(RH86=0," ",(VLOOKUP(RH86,PROTOKOL!$A$1:$E$28,2))*RI86)</f>
        <v xml:space="preserve"> </v>
      </c>
      <c r="RK86" s="64" t="str">
        <f t="shared" si="634"/>
        <v xml:space="preserve"> </v>
      </c>
      <c r="RL86" s="65" t="str">
        <f>IF(RH86=0," ",VLOOKUP(RH86,PROTOKOL!$A:$E,5,))</f>
        <v xml:space="preserve"> </v>
      </c>
      <c r="RM86" s="82" t="str">
        <f t="shared" si="721"/>
        <v xml:space="preserve"> </v>
      </c>
      <c r="RN86" s="65">
        <f t="shared" si="722"/>
        <v>0</v>
      </c>
      <c r="RO86" s="82" t="str">
        <f t="shared" si="723"/>
        <v xml:space="preserve"> </v>
      </c>
      <c r="RP86" s="117"/>
    </row>
    <row r="87" spans="1:484" ht="15.6" thickBot="1">
      <c r="A87" s="208">
        <v>22</v>
      </c>
      <c r="B87" s="226"/>
      <c r="C87" s="61" t="str">
        <f>IF(E87=0," ",VLOOKUP(E87,PROTOKOL!$A:$F,6))</f>
        <v>KOKU TESTİ</v>
      </c>
      <c r="D87" s="62">
        <v>40</v>
      </c>
      <c r="E87" s="62">
        <v>16</v>
      </c>
      <c r="F87" s="62">
        <v>1</v>
      </c>
      <c r="G87" s="63">
        <f>IF(E87=0," ",(VLOOKUP(E87,PROTOKOL!$A$1:$E$28,2))*F87)</f>
        <v>0</v>
      </c>
      <c r="H87" s="64">
        <f t="shared" si="572"/>
        <v>40</v>
      </c>
      <c r="I87" s="65">
        <f>IF(E87=0," ",VLOOKUP(E87,PROTOKOL!$A:$E,5,))</f>
        <v>25.405435113750318</v>
      </c>
      <c r="J87" s="65" t="s">
        <v>164</v>
      </c>
      <c r="K87" s="82">
        <f t="shared" si="636"/>
        <v>135.49565394000169</v>
      </c>
      <c r="L87" s="61" t="str">
        <f>IF(N87=0," ",VLOOKUP(N87,PROTOKOL!$A:$F,6))</f>
        <v xml:space="preserve"> </v>
      </c>
      <c r="M87" s="66"/>
      <c r="N87" s="66"/>
      <c r="O87" s="62"/>
      <c r="P87" s="63" t="str">
        <f>IF(N87=0," ",(VLOOKUP(N87,PROTOKOL!$A$1:$E$28,2))*O87)</f>
        <v xml:space="preserve"> </v>
      </c>
      <c r="Q87" s="64" t="str">
        <f t="shared" si="573"/>
        <v xml:space="preserve"> </v>
      </c>
      <c r="R87" s="65" t="str">
        <f>IF(N87=0," ",VLOOKUP(N87,PROTOKOL!$A:$E,5,))</f>
        <v xml:space="preserve"> </v>
      </c>
      <c r="S87" s="82" t="str">
        <f t="shared" si="637"/>
        <v xml:space="preserve"> </v>
      </c>
      <c r="T87" s="65">
        <f t="shared" si="638"/>
        <v>0</v>
      </c>
      <c r="U87" s="82" t="str">
        <f t="shared" si="639"/>
        <v xml:space="preserve"> </v>
      </c>
      <c r="V87" s="185" t="str">
        <f>IF(F86+F87+F88=7.5,"ü","û")</f>
        <v>ü</v>
      </c>
      <c r="W87" s="207">
        <v>22</v>
      </c>
      <c r="X87" s="226"/>
      <c r="Y87" s="61" t="str">
        <f>IF(AA87=0," ",VLOOKUP(AA87,PROTOKOL!$A:$F,6))</f>
        <v xml:space="preserve"> </v>
      </c>
      <c r="Z87" s="62"/>
      <c r="AA87" s="62"/>
      <c r="AB87" s="62"/>
      <c r="AC87" s="63" t="str">
        <f>IF(AA87=0," ",(VLOOKUP(AA87,PROTOKOL!$A$1:$E$28,2))*AB87)</f>
        <v xml:space="preserve"> </v>
      </c>
      <c r="AD87" s="64" t="str">
        <f t="shared" si="574"/>
        <v xml:space="preserve"> </v>
      </c>
      <c r="AE87" s="65" t="str">
        <f>IF(AA87=0," ",VLOOKUP(AA87,PROTOKOL!$A:$E,5,))</f>
        <v xml:space="preserve"> </v>
      </c>
      <c r="AF87" s="65" t="s">
        <v>164</v>
      </c>
      <c r="AG87" s="82" t="str">
        <f t="shared" si="640"/>
        <v xml:space="preserve"> </v>
      </c>
      <c r="AH87" s="61" t="str">
        <f>IF(AJ87=0," ",VLOOKUP(AJ87,PROTOKOL!$A:$F,6))</f>
        <v xml:space="preserve"> </v>
      </c>
      <c r="AI87" s="66"/>
      <c r="AJ87" s="66"/>
      <c r="AK87" s="62"/>
      <c r="AL87" s="63" t="str">
        <f>IF(AJ87=0," ",(VLOOKUP(AJ87,PROTOKOL!$A$1:$E$28,2))*AK87)</f>
        <v xml:space="preserve"> </v>
      </c>
      <c r="AM87" s="64" t="str">
        <f t="shared" si="575"/>
        <v xml:space="preserve"> </v>
      </c>
      <c r="AN87" s="65" t="str">
        <f>IF(AJ87=0," ",VLOOKUP(AJ87,PROTOKOL!$A:$E,5,))</f>
        <v xml:space="preserve"> </v>
      </c>
      <c r="AO87" s="82" t="str">
        <f t="shared" si="641"/>
        <v xml:space="preserve"> </v>
      </c>
      <c r="AP87" s="65">
        <f t="shared" si="642"/>
        <v>0</v>
      </c>
      <c r="AQ87" s="82" t="str">
        <f t="shared" si="643"/>
        <v xml:space="preserve"> </v>
      </c>
      <c r="AR87" s="185" t="str">
        <f>IF(AB86+AB87+AB88=7.5,"ü","û")</f>
        <v>û</v>
      </c>
      <c r="AS87" s="207">
        <v>22</v>
      </c>
      <c r="AT87" s="226"/>
      <c r="AU87" s="61" t="str">
        <f>IF(AW87=0," ",VLOOKUP(AW87,PROTOKOL!$A:$F,6))</f>
        <v xml:space="preserve"> </v>
      </c>
      <c r="AV87" s="62"/>
      <c r="AW87" s="62"/>
      <c r="AX87" s="62"/>
      <c r="AY87" s="63" t="str">
        <f>IF(AW87=0," ",(VLOOKUP(AW87,PROTOKOL!$A$1:$E$28,2))*AX87)</f>
        <v xml:space="preserve"> </v>
      </c>
      <c r="AZ87" s="64" t="str">
        <f t="shared" si="576"/>
        <v xml:space="preserve"> </v>
      </c>
      <c r="BA87" s="65" t="str">
        <f>IF(AW87=0," ",VLOOKUP(AW87,PROTOKOL!$A:$E,5,))</f>
        <v xml:space="preserve"> </v>
      </c>
      <c r="BB87" s="65" t="s">
        <v>164</v>
      </c>
      <c r="BC87" s="82" t="str">
        <f t="shared" si="644"/>
        <v xml:space="preserve"> </v>
      </c>
      <c r="BD87" s="61" t="str">
        <f>IF(BF87=0," ",VLOOKUP(BF87,PROTOKOL!$A:$F,6))</f>
        <v xml:space="preserve"> </v>
      </c>
      <c r="BE87" s="66"/>
      <c r="BF87" s="66"/>
      <c r="BG87" s="62"/>
      <c r="BH87" s="63" t="str">
        <f>IF(BF87=0," ",(VLOOKUP(BF87,PROTOKOL!$A$1:$E$28,2))*BG87)</f>
        <v xml:space="preserve"> </v>
      </c>
      <c r="BI87" s="64" t="str">
        <f t="shared" si="577"/>
        <v xml:space="preserve"> </v>
      </c>
      <c r="BJ87" s="65" t="str">
        <f>IF(BF87=0," ",VLOOKUP(BF87,PROTOKOL!$A:$E,5,))</f>
        <v xml:space="preserve"> </v>
      </c>
      <c r="BK87" s="82" t="str">
        <f t="shared" si="645"/>
        <v xml:space="preserve"> </v>
      </c>
      <c r="BL87" s="65">
        <f t="shared" si="646"/>
        <v>0</v>
      </c>
      <c r="BM87" s="82" t="str">
        <f t="shared" si="647"/>
        <v xml:space="preserve"> </v>
      </c>
      <c r="BN87" s="185" t="str">
        <f t="shared" ref="BN87" si="804">IF(AX86+AX87+AX88=7.5,"ü","û")</f>
        <v>ü</v>
      </c>
      <c r="BO87" s="207">
        <v>22</v>
      </c>
      <c r="BP87" s="226"/>
      <c r="BQ87" s="61" t="str">
        <f>IF(BS87=0," ",VLOOKUP(BS87,PROTOKOL!$A:$F,6))</f>
        <v xml:space="preserve"> </v>
      </c>
      <c r="BR87" s="62"/>
      <c r="BS87" s="62"/>
      <c r="BT87" s="62"/>
      <c r="BU87" s="63" t="str">
        <f>IF(BS87=0," ",(VLOOKUP(BS87,PROTOKOL!$A$1:$E$28,2))*BT87)</f>
        <v xml:space="preserve"> </v>
      </c>
      <c r="BV87" s="64" t="str">
        <f t="shared" si="579"/>
        <v xml:space="preserve"> </v>
      </c>
      <c r="BW87" s="65" t="str">
        <f>IF(BS87=0," ",VLOOKUP(BS87,PROTOKOL!$A:$E,5,))</f>
        <v xml:space="preserve"> </v>
      </c>
      <c r="BX87" s="65" t="s">
        <v>164</v>
      </c>
      <c r="BY87" s="82" t="str">
        <f t="shared" si="648"/>
        <v xml:space="preserve"> </v>
      </c>
      <c r="BZ87" s="61" t="str">
        <f>IF(CB87=0," ",VLOOKUP(CB87,PROTOKOL!$A:$F,6))</f>
        <v xml:space="preserve"> </v>
      </c>
      <c r="CA87" s="66"/>
      <c r="CB87" s="66"/>
      <c r="CC87" s="62"/>
      <c r="CD87" s="63" t="str">
        <f>IF(CB87=0," ",(VLOOKUP(CB87,PROTOKOL!$A$1:$E$28,2))*CC87)</f>
        <v xml:space="preserve"> </v>
      </c>
      <c r="CE87" s="64" t="str">
        <f t="shared" si="580"/>
        <v xml:space="preserve"> </v>
      </c>
      <c r="CF87" s="65" t="str">
        <f>IF(CB87=0," ",VLOOKUP(CB87,PROTOKOL!$A:$E,5,))</f>
        <v xml:space="preserve"> </v>
      </c>
      <c r="CG87" s="82" t="str">
        <f t="shared" si="649"/>
        <v xml:space="preserve"> </v>
      </c>
      <c r="CH87" s="65">
        <f t="shared" si="650"/>
        <v>0</v>
      </c>
      <c r="CI87" s="82" t="str">
        <f t="shared" si="651"/>
        <v xml:space="preserve"> </v>
      </c>
      <c r="CJ87" s="185" t="str">
        <f t="shared" ref="CJ87" si="805">IF(BT86+BT87+BT88=7.5,"ü","û")</f>
        <v>ü</v>
      </c>
      <c r="CK87" s="207">
        <v>22</v>
      </c>
      <c r="CL87" s="226"/>
      <c r="CM87" s="61" t="str">
        <f>IF(CO87=0," ",VLOOKUP(CO87,PROTOKOL!$A:$F,6))</f>
        <v>VAKUM TEST</v>
      </c>
      <c r="CN87" s="62">
        <v>16</v>
      </c>
      <c r="CO87" s="62">
        <v>4</v>
      </c>
      <c r="CP87" s="62">
        <v>0.5</v>
      </c>
      <c r="CQ87" s="63">
        <f>IF(CO87=0," ",(VLOOKUP(CO87,PROTOKOL!$A$1:$E$28,2))*CP87)</f>
        <v>10</v>
      </c>
      <c r="CR87" s="64">
        <f t="shared" si="582"/>
        <v>6</v>
      </c>
      <c r="CS87" s="65">
        <f>IF(CO87=0," ",VLOOKUP(CO87,PROTOKOL!$A:$E,5,))</f>
        <v>0.32253749999999998</v>
      </c>
      <c r="CT87" s="65" t="s">
        <v>164</v>
      </c>
      <c r="CU87" s="82">
        <f t="shared" si="652"/>
        <v>0.12901499999999999</v>
      </c>
      <c r="CV87" s="61" t="str">
        <f>IF(CX87=0," ",VLOOKUP(CX87,PROTOKOL!$A:$F,6))</f>
        <v xml:space="preserve"> </v>
      </c>
      <c r="CW87" s="66"/>
      <c r="CX87" s="66"/>
      <c r="CY87" s="62"/>
      <c r="CZ87" s="63" t="str">
        <f>IF(CX87=0," ",(VLOOKUP(CX87,PROTOKOL!$A$1:$E$28,2))*CY87)</f>
        <v xml:space="preserve"> </v>
      </c>
      <c r="DA87" s="64" t="str">
        <f t="shared" si="583"/>
        <v xml:space="preserve"> </v>
      </c>
      <c r="DB87" s="65" t="str">
        <f>IF(CX87=0," ",VLOOKUP(CX87,PROTOKOL!$A:$E,5,))</f>
        <v xml:space="preserve"> </v>
      </c>
      <c r="DC87" s="82" t="str">
        <f t="shared" si="653"/>
        <v xml:space="preserve"> </v>
      </c>
      <c r="DD87" s="65">
        <f t="shared" si="654"/>
        <v>0</v>
      </c>
      <c r="DE87" s="82" t="str">
        <f t="shared" si="655"/>
        <v xml:space="preserve"> </v>
      </c>
      <c r="DF87" s="185" t="str">
        <f t="shared" ref="DF87" si="806">IF(CP86+CP87+CP88=7.5,"ü","û")</f>
        <v>ü</v>
      </c>
      <c r="DG87" s="207">
        <v>22</v>
      </c>
      <c r="DH87" s="226"/>
      <c r="DI87" s="61" t="str">
        <f>IF(DK87=0," ",VLOOKUP(DK87,PROTOKOL!$A:$F,6))</f>
        <v xml:space="preserve"> </v>
      </c>
      <c r="DJ87" s="62"/>
      <c r="DK87" s="62"/>
      <c r="DL87" s="62"/>
      <c r="DM87" s="63" t="str">
        <f>IF(DK87=0," ",(VLOOKUP(DK87,PROTOKOL!$A$1:$E$28,2))*DL87)</f>
        <v xml:space="preserve"> </v>
      </c>
      <c r="DN87" s="64" t="str">
        <f t="shared" si="585"/>
        <v xml:space="preserve"> </v>
      </c>
      <c r="DO87" s="65" t="str">
        <f>IF(DK87=0," ",VLOOKUP(DK87,PROTOKOL!$A:$E,5,))</f>
        <v xml:space="preserve"> </v>
      </c>
      <c r="DP87" s="65" t="s">
        <v>164</v>
      </c>
      <c r="DQ87" s="82" t="str">
        <f t="shared" si="656"/>
        <v xml:space="preserve"> </v>
      </c>
      <c r="DR87" s="61" t="str">
        <f>IF(DT87=0," ",VLOOKUP(DT87,PROTOKOL!$A:$F,6))</f>
        <v xml:space="preserve"> </v>
      </c>
      <c r="DS87" s="66"/>
      <c r="DT87" s="66"/>
      <c r="DU87" s="62"/>
      <c r="DV87" s="63" t="str">
        <f>IF(DT87=0," ",(VLOOKUP(DT87,PROTOKOL!$A$1:$E$28,2))*DU87)</f>
        <v xml:space="preserve"> </v>
      </c>
      <c r="DW87" s="64" t="str">
        <f t="shared" si="586"/>
        <v xml:space="preserve"> </v>
      </c>
      <c r="DX87" s="65" t="str">
        <f>IF(DT87=0," ",VLOOKUP(DT87,PROTOKOL!$A:$E,5,))</f>
        <v xml:space="preserve"> </v>
      </c>
      <c r="DY87" s="82" t="str">
        <f t="shared" si="657"/>
        <v xml:space="preserve"> </v>
      </c>
      <c r="DZ87" s="65">
        <f t="shared" si="658"/>
        <v>0</v>
      </c>
      <c r="EA87" s="82" t="str">
        <f t="shared" si="659"/>
        <v xml:space="preserve"> </v>
      </c>
      <c r="EB87" s="185" t="str">
        <f t="shared" ref="EB87" si="807">IF(DL86+DL87+DL88=7.5,"ü","û")</f>
        <v>û</v>
      </c>
      <c r="EC87" s="207">
        <v>22</v>
      </c>
      <c r="ED87" s="226"/>
      <c r="EE87" s="61" t="str">
        <f>IF(EG87=0," ",VLOOKUP(EG87,PROTOKOL!$A:$F,6))</f>
        <v xml:space="preserve"> </v>
      </c>
      <c r="EF87" s="62"/>
      <c r="EG87" s="62"/>
      <c r="EH87" s="62"/>
      <c r="EI87" s="63" t="str">
        <f>IF(EG87=0," ",(VLOOKUP(EG87,PROTOKOL!$A$1:$E$28,2))*EH87)</f>
        <v xml:space="preserve"> </v>
      </c>
      <c r="EJ87" s="64" t="str">
        <f t="shared" si="588"/>
        <v xml:space="preserve"> </v>
      </c>
      <c r="EK87" s="65" t="str">
        <f>IF(EG87=0," ",VLOOKUP(EG87,PROTOKOL!$A:$E,5,))</f>
        <v xml:space="preserve"> </v>
      </c>
      <c r="EL87" s="65" t="s">
        <v>164</v>
      </c>
      <c r="EM87" s="82" t="str">
        <f t="shared" si="660"/>
        <v xml:space="preserve"> </v>
      </c>
      <c r="EN87" s="61" t="str">
        <f>IF(EP87=0," ",VLOOKUP(EP87,PROTOKOL!$A:$F,6))</f>
        <v xml:space="preserve"> </v>
      </c>
      <c r="EO87" s="66"/>
      <c r="EP87" s="66"/>
      <c r="EQ87" s="62"/>
      <c r="ER87" s="63" t="str">
        <f>IF(EP87=0," ",(VLOOKUP(EP87,PROTOKOL!$A$1:$E$28,2))*EQ87)</f>
        <v xml:space="preserve"> </v>
      </c>
      <c r="ES87" s="64" t="str">
        <f t="shared" si="589"/>
        <v xml:space="preserve"> </v>
      </c>
      <c r="ET87" s="65" t="str">
        <f>IF(EP87=0," ",VLOOKUP(EP87,PROTOKOL!$A:$E,5,))</f>
        <v xml:space="preserve"> </v>
      </c>
      <c r="EU87" s="82" t="str">
        <f t="shared" si="661"/>
        <v xml:space="preserve"> </v>
      </c>
      <c r="EV87" s="65">
        <f t="shared" si="662"/>
        <v>0</v>
      </c>
      <c r="EW87" s="82" t="str">
        <f t="shared" si="663"/>
        <v xml:space="preserve"> </v>
      </c>
      <c r="EX87" s="185" t="str">
        <f t="shared" ref="EX87" si="808">IF(EH86+EH87+EH88=7.5,"ü","û")</f>
        <v>ü</v>
      </c>
      <c r="EY87" s="207">
        <v>22</v>
      </c>
      <c r="EZ87" s="226"/>
      <c r="FA87" s="61" t="str">
        <f>IF(FC87=0," ",VLOOKUP(FC87,PROTOKOL!$A:$F,6))</f>
        <v>ÜRÜN KONTROL</v>
      </c>
      <c r="FB87" s="62">
        <v>1</v>
      </c>
      <c r="FC87" s="62">
        <v>19</v>
      </c>
      <c r="FD87" s="62">
        <v>1</v>
      </c>
      <c r="FE87" s="63">
        <f>IF(FC87=0," ",(VLOOKUP(FC87,PROTOKOL!$A$1:$E$28,2))*FD87)</f>
        <v>0</v>
      </c>
      <c r="FF87" s="64">
        <f t="shared" si="591"/>
        <v>1</v>
      </c>
      <c r="FG87" s="65">
        <f>IF(FC87=0," ",VLOOKUP(FC87,PROTOKOL!$A:$E,5,))</f>
        <v>22.864891602375288</v>
      </c>
      <c r="FH87" s="65" t="s">
        <v>164</v>
      </c>
      <c r="FI87" s="82">
        <f t="shared" si="664"/>
        <v>3.0486522136500382</v>
      </c>
      <c r="FJ87" s="61" t="str">
        <f>IF(FL87=0," ",VLOOKUP(FL87,PROTOKOL!$A:$F,6))</f>
        <v xml:space="preserve"> </v>
      </c>
      <c r="FK87" s="66"/>
      <c r="FL87" s="66"/>
      <c r="FM87" s="62"/>
      <c r="FN87" s="63" t="str">
        <f>IF(FL87=0," ",(VLOOKUP(FL87,PROTOKOL!$A$1:$E$28,2))*FM87)</f>
        <v xml:space="preserve"> </v>
      </c>
      <c r="FO87" s="64" t="str">
        <f t="shared" si="592"/>
        <v xml:space="preserve"> </v>
      </c>
      <c r="FP87" s="65" t="str">
        <f>IF(FL87=0," ",VLOOKUP(FL87,PROTOKOL!$A:$E,5,))</f>
        <v xml:space="preserve"> </v>
      </c>
      <c r="FQ87" s="82" t="str">
        <f t="shared" si="665"/>
        <v xml:space="preserve"> </v>
      </c>
      <c r="FR87" s="65">
        <f t="shared" si="666"/>
        <v>0</v>
      </c>
      <c r="FS87" s="82" t="str">
        <f t="shared" si="667"/>
        <v xml:space="preserve"> </v>
      </c>
      <c r="FT87" s="185" t="str">
        <f t="shared" ref="FT87" si="809">IF(FD86+FD87+FD88=7.5,"ü","û")</f>
        <v>ü</v>
      </c>
      <c r="FU87" s="207">
        <v>22</v>
      </c>
      <c r="FV87" s="226"/>
      <c r="FW87" s="61" t="str">
        <f>IF(FY87=0," ",VLOOKUP(FY87,PROTOKOL!$A:$F,6))</f>
        <v xml:space="preserve"> </v>
      </c>
      <c r="FX87" s="62"/>
      <c r="FY87" s="62"/>
      <c r="FZ87" s="62"/>
      <c r="GA87" s="63" t="str">
        <f>IF(FY87=0," ",(VLOOKUP(FY87,PROTOKOL!$A$1:$E$28,2))*FZ87)</f>
        <v xml:space="preserve"> </v>
      </c>
      <c r="GB87" s="64" t="str">
        <f t="shared" si="594"/>
        <v xml:space="preserve"> </v>
      </c>
      <c r="GC87" s="65" t="str">
        <f>IF(FY87=0," ",VLOOKUP(FY87,PROTOKOL!$A:$E,5,))</f>
        <v xml:space="preserve"> </v>
      </c>
      <c r="GD87" s="65" t="s">
        <v>164</v>
      </c>
      <c r="GE87" s="82" t="str">
        <f t="shared" si="668"/>
        <v xml:space="preserve"> </v>
      </c>
      <c r="GF87" s="61" t="str">
        <f>IF(GH87=0," ",VLOOKUP(GH87,PROTOKOL!$A:$F,6))</f>
        <v xml:space="preserve"> </v>
      </c>
      <c r="GG87" s="66"/>
      <c r="GH87" s="66"/>
      <c r="GI87" s="62"/>
      <c r="GJ87" s="63" t="str">
        <f>IF(GH87=0," ",(VLOOKUP(GH87,PROTOKOL!$A$1:$E$28,2))*GI87)</f>
        <v xml:space="preserve"> </v>
      </c>
      <c r="GK87" s="64" t="str">
        <f t="shared" si="595"/>
        <v xml:space="preserve"> </v>
      </c>
      <c r="GL87" s="65" t="str">
        <f>IF(GH87=0," ",VLOOKUP(GH87,PROTOKOL!$A:$E,5,))</f>
        <v xml:space="preserve"> </v>
      </c>
      <c r="GM87" s="82" t="str">
        <f t="shared" si="669"/>
        <v xml:space="preserve"> </v>
      </c>
      <c r="GN87" s="65">
        <f t="shared" si="670"/>
        <v>0</v>
      </c>
      <c r="GO87" s="82" t="str">
        <f t="shared" si="671"/>
        <v xml:space="preserve"> </v>
      </c>
      <c r="GP87" s="185" t="str">
        <f t="shared" ref="GP87" si="810">IF(FZ86+FZ87+FZ88=7.5,"ü","û")</f>
        <v>û</v>
      </c>
      <c r="GQ87" s="207">
        <v>22</v>
      </c>
      <c r="GR87" s="226"/>
      <c r="GS87" s="61" t="str">
        <f>IF(GU87=0," ",VLOOKUP(GU87,PROTOKOL!$A:$F,6))</f>
        <v xml:space="preserve"> </v>
      </c>
      <c r="GT87" s="62"/>
      <c r="GU87" s="62"/>
      <c r="GV87" s="62"/>
      <c r="GW87" s="63" t="str">
        <f>IF(GU87=0," ",(VLOOKUP(GU87,PROTOKOL!$A$1:$E$28,2))*GV87)</f>
        <v xml:space="preserve"> </v>
      </c>
      <c r="GX87" s="64" t="str">
        <f t="shared" si="597"/>
        <v xml:space="preserve"> </v>
      </c>
      <c r="GY87" s="65" t="str">
        <f>IF(GU87=0," ",VLOOKUP(GU87,PROTOKOL!$A:$E,5,))</f>
        <v xml:space="preserve"> </v>
      </c>
      <c r="GZ87" s="65" t="s">
        <v>164</v>
      </c>
      <c r="HA87" s="82" t="str">
        <f t="shared" si="672"/>
        <v xml:space="preserve"> </v>
      </c>
      <c r="HB87" s="61" t="str">
        <f>IF(HD87=0," ",VLOOKUP(HD87,PROTOKOL!$A:$F,6))</f>
        <v xml:space="preserve"> </v>
      </c>
      <c r="HC87" s="66"/>
      <c r="HD87" s="66"/>
      <c r="HE87" s="62"/>
      <c r="HF87" s="63" t="str">
        <f>IF(HD87=0," ",(VLOOKUP(HD87,PROTOKOL!$A$1:$E$28,2))*HE87)</f>
        <v xml:space="preserve"> </v>
      </c>
      <c r="HG87" s="64" t="str">
        <f t="shared" si="598"/>
        <v xml:space="preserve"> </v>
      </c>
      <c r="HH87" s="65" t="str">
        <f>IF(HD87=0," ",VLOOKUP(HD87,PROTOKOL!$A:$E,5,))</f>
        <v xml:space="preserve"> </v>
      </c>
      <c r="HI87" s="82" t="str">
        <f t="shared" si="673"/>
        <v xml:space="preserve"> </v>
      </c>
      <c r="HJ87" s="65">
        <f t="shared" si="674"/>
        <v>0</v>
      </c>
      <c r="HK87" s="82" t="str">
        <f t="shared" si="675"/>
        <v xml:space="preserve"> </v>
      </c>
      <c r="HL87" s="185" t="str">
        <f t="shared" ref="HL87" si="811">IF(GV86+GV87+GV88=7.5,"ü","û")</f>
        <v>ü</v>
      </c>
      <c r="HM87" s="207">
        <v>22</v>
      </c>
      <c r="HN87" s="226"/>
      <c r="HO87" s="61" t="str">
        <f>IF(HQ87=0," ",VLOOKUP(HQ87,PROTOKOL!$A:$F,6))</f>
        <v xml:space="preserve"> </v>
      </c>
      <c r="HP87" s="62"/>
      <c r="HQ87" s="62"/>
      <c r="HR87" s="62"/>
      <c r="HS87" s="63" t="str">
        <f>IF(HQ87=0," ",(VLOOKUP(HQ87,PROTOKOL!$A$1:$E$28,2))*HR87)</f>
        <v xml:space="preserve"> </v>
      </c>
      <c r="HT87" s="64" t="str">
        <f t="shared" si="600"/>
        <v xml:space="preserve"> </v>
      </c>
      <c r="HU87" s="65" t="str">
        <f>IF(HQ87=0," ",VLOOKUP(HQ87,PROTOKOL!$A:$E,5,))</f>
        <v xml:space="preserve"> </v>
      </c>
      <c r="HV87" s="65" t="s">
        <v>164</v>
      </c>
      <c r="HW87" s="82" t="str">
        <f t="shared" si="676"/>
        <v xml:space="preserve"> </v>
      </c>
      <c r="HX87" s="61" t="str">
        <f>IF(HZ87=0," ",VLOOKUP(HZ87,PROTOKOL!$A:$F,6))</f>
        <v xml:space="preserve"> </v>
      </c>
      <c r="HY87" s="66"/>
      <c r="HZ87" s="66"/>
      <c r="IA87" s="62"/>
      <c r="IB87" s="63" t="str">
        <f>IF(HZ87=0," ",(VLOOKUP(HZ87,PROTOKOL!$A$1:$E$28,2))*IA87)</f>
        <v xml:space="preserve"> </v>
      </c>
      <c r="IC87" s="64" t="str">
        <f t="shared" si="601"/>
        <v xml:space="preserve"> </v>
      </c>
      <c r="ID87" s="65" t="str">
        <f>IF(HZ87=0," ",VLOOKUP(HZ87,PROTOKOL!$A:$E,5,))</f>
        <v xml:space="preserve"> </v>
      </c>
      <c r="IE87" s="82" t="str">
        <f t="shared" si="677"/>
        <v xml:space="preserve"> </v>
      </c>
      <c r="IF87" s="65">
        <f t="shared" si="678"/>
        <v>0</v>
      </c>
      <c r="IG87" s="82" t="str">
        <f t="shared" si="679"/>
        <v xml:space="preserve"> </v>
      </c>
      <c r="IH87" s="185" t="str">
        <f t="shared" ref="IH87" si="812">IF(HR86+HR87+HR88=7.5,"ü","û")</f>
        <v>û</v>
      </c>
      <c r="II87" s="207">
        <v>22</v>
      </c>
      <c r="IJ87" s="226"/>
      <c r="IK87" s="61" t="str">
        <f>IF(IM87=0," ",VLOOKUP(IM87,PROTOKOL!$A:$F,6))</f>
        <v xml:space="preserve"> </v>
      </c>
      <c r="IL87" s="62"/>
      <c r="IM87" s="62"/>
      <c r="IN87" s="62"/>
      <c r="IO87" s="63" t="str">
        <f>IF(IM87=0," ",(VLOOKUP(IM87,PROTOKOL!$A$1:$E$28,2))*IN87)</f>
        <v xml:space="preserve"> </v>
      </c>
      <c r="IP87" s="64" t="str">
        <f t="shared" si="603"/>
        <v xml:space="preserve"> </v>
      </c>
      <c r="IQ87" s="65" t="str">
        <f>IF(IM87=0," ",VLOOKUP(IM87,PROTOKOL!$A:$E,5,))</f>
        <v xml:space="preserve"> </v>
      </c>
      <c r="IR87" s="65" t="s">
        <v>164</v>
      </c>
      <c r="IS87" s="82" t="str">
        <f t="shared" si="680"/>
        <v xml:space="preserve"> </v>
      </c>
      <c r="IT87" s="61" t="str">
        <f>IF(IV87=0," ",VLOOKUP(IV87,PROTOKOL!$A:$F,6))</f>
        <v xml:space="preserve"> </v>
      </c>
      <c r="IU87" s="66"/>
      <c r="IV87" s="66"/>
      <c r="IW87" s="62"/>
      <c r="IX87" s="63" t="str">
        <f>IF(IV87=0," ",(VLOOKUP(IV87,PROTOKOL!$A$1:$E$28,2))*IW87)</f>
        <v xml:space="preserve"> </v>
      </c>
      <c r="IY87" s="64" t="str">
        <f t="shared" si="604"/>
        <v xml:space="preserve"> </v>
      </c>
      <c r="IZ87" s="65" t="str">
        <f>IF(IV87=0," ",VLOOKUP(IV87,PROTOKOL!$A:$E,5,))</f>
        <v xml:space="preserve"> </v>
      </c>
      <c r="JA87" s="82" t="str">
        <f t="shared" si="681"/>
        <v xml:space="preserve"> </v>
      </c>
      <c r="JB87" s="65">
        <f t="shared" si="682"/>
        <v>0</v>
      </c>
      <c r="JC87" s="82" t="str">
        <f t="shared" si="683"/>
        <v xml:space="preserve"> </v>
      </c>
      <c r="JD87" s="185" t="str">
        <f t="shared" ref="JD87" si="813">IF(IN86+IN87+IN88=7.5,"ü","û")</f>
        <v>û</v>
      </c>
      <c r="JE87" s="207">
        <v>22</v>
      </c>
      <c r="JF87" s="226"/>
      <c r="JG87" s="61" t="str">
        <f>IF(JI87=0," ",VLOOKUP(JI87,PROTOKOL!$A:$F,6))</f>
        <v xml:space="preserve"> </v>
      </c>
      <c r="JH87" s="62"/>
      <c r="JI87" s="62"/>
      <c r="JJ87" s="62"/>
      <c r="JK87" s="63" t="str">
        <f>IF(JI87=0," ",(VLOOKUP(JI87,PROTOKOL!$A$1:$E$28,2))*JJ87)</f>
        <v xml:space="preserve"> </v>
      </c>
      <c r="JL87" s="64" t="str">
        <f t="shared" si="606"/>
        <v xml:space="preserve"> </v>
      </c>
      <c r="JM87" s="65" t="str">
        <f>IF(JI87=0," ",VLOOKUP(JI87,PROTOKOL!$A:$E,5,))</f>
        <v xml:space="preserve"> </v>
      </c>
      <c r="JN87" s="65" t="s">
        <v>164</v>
      </c>
      <c r="JO87" s="82" t="str">
        <f t="shared" si="684"/>
        <v xml:space="preserve"> </v>
      </c>
      <c r="JP87" s="61" t="str">
        <f>IF(JR87=0," ",VLOOKUP(JR87,PROTOKOL!$A:$F,6))</f>
        <v xml:space="preserve"> </v>
      </c>
      <c r="JQ87" s="66"/>
      <c r="JR87" s="66"/>
      <c r="JS87" s="62"/>
      <c r="JT87" s="63" t="str">
        <f>IF(JR87=0," ",(VLOOKUP(JR87,PROTOKOL!$A$1:$E$28,2))*JS87)</f>
        <v xml:space="preserve"> </v>
      </c>
      <c r="JU87" s="64" t="str">
        <f t="shared" si="607"/>
        <v xml:space="preserve"> </v>
      </c>
      <c r="JV87" s="65" t="str">
        <f>IF(JR87=0," ",VLOOKUP(JR87,PROTOKOL!$A:$E,5,))</f>
        <v xml:space="preserve"> </v>
      </c>
      <c r="JW87" s="82" t="str">
        <f t="shared" si="685"/>
        <v xml:space="preserve"> </v>
      </c>
      <c r="JX87" s="65">
        <f t="shared" si="686"/>
        <v>0</v>
      </c>
      <c r="JY87" s="82" t="str">
        <f t="shared" si="687"/>
        <v xml:space="preserve"> </v>
      </c>
      <c r="JZ87" s="185" t="str">
        <f t="shared" ref="JZ87" si="814">IF(JJ86+JJ87+JJ88=7.5,"ü","û")</f>
        <v>û</v>
      </c>
      <c r="KA87" s="207">
        <v>22</v>
      </c>
      <c r="KB87" s="226"/>
      <c r="KC87" s="61" t="str">
        <f>IF(KE87=0," ",VLOOKUP(KE87,PROTOKOL!$A:$F,6))</f>
        <v>PERDE KESME SULU SİST.</v>
      </c>
      <c r="KD87" s="62">
        <v>80</v>
      </c>
      <c r="KE87" s="62">
        <v>8</v>
      </c>
      <c r="KF87" s="62">
        <v>4</v>
      </c>
      <c r="KG87" s="63">
        <f>IF(KE87=0," ",(VLOOKUP(KE87,PROTOKOL!$A$1:$E$28,2))*KF87)</f>
        <v>52.266666666666666</v>
      </c>
      <c r="KH87" s="64">
        <f t="shared" si="609"/>
        <v>27.733333333333334</v>
      </c>
      <c r="KI87" s="65">
        <f>IF(KE87=0," ",VLOOKUP(KE87,PROTOKOL!$A:$E,5,))</f>
        <v>0.49621153846153848</v>
      </c>
      <c r="KJ87" s="65" t="s">
        <v>164</v>
      </c>
      <c r="KK87" s="82">
        <f t="shared" si="688"/>
        <v>7.3395200000000012</v>
      </c>
      <c r="KL87" s="61" t="str">
        <f>IF(KN87=0," ",VLOOKUP(KN87,PROTOKOL!$A:$F,6))</f>
        <v xml:space="preserve"> </v>
      </c>
      <c r="KM87" s="66"/>
      <c r="KN87" s="66"/>
      <c r="KO87" s="62"/>
      <c r="KP87" s="63" t="str">
        <f>IF(KN87=0," ",(VLOOKUP(KN87,PROTOKOL!$A$1:$E$28,2))*KO87)</f>
        <v xml:space="preserve"> </v>
      </c>
      <c r="KQ87" s="64" t="str">
        <f t="shared" si="610"/>
        <v xml:space="preserve"> </v>
      </c>
      <c r="KR87" s="65" t="str">
        <f>IF(KN87=0," ",VLOOKUP(KN87,PROTOKOL!$A:$E,5,))</f>
        <v xml:space="preserve"> </v>
      </c>
      <c r="KS87" s="82" t="str">
        <f t="shared" si="689"/>
        <v xml:space="preserve"> </v>
      </c>
      <c r="KT87" s="65">
        <f t="shared" si="690"/>
        <v>0</v>
      </c>
      <c r="KU87" s="82" t="str">
        <f t="shared" si="691"/>
        <v xml:space="preserve"> </v>
      </c>
      <c r="KV87" s="185" t="str">
        <f t="shared" ref="KV87" si="815">IF(KF86+KF87+KF88=7.5,"ü","û")</f>
        <v>ü</v>
      </c>
      <c r="KW87" s="207">
        <v>22</v>
      </c>
      <c r="KX87" s="226"/>
      <c r="KY87" s="61" t="str">
        <f>IF(LA87=0," ",VLOOKUP(LA87,PROTOKOL!$A:$F,6))</f>
        <v xml:space="preserve"> </v>
      </c>
      <c r="KZ87" s="62"/>
      <c r="LA87" s="62"/>
      <c r="LB87" s="62"/>
      <c r="LC87" s="63" t="str">
        <f>IF(LA87=0," ",(VLOOKUP(LA87,PROTOKOL!$A$1:$E$28,2))*LB87)</f>
        <v xml:space="preserve"> </v>
      </c>
      <c r="LD87" s="64" t="str">
        <f t="shared" si="612"/>
        <v xml:space="preserve"> </v>
      </c>
      <c r="LE87" s="65" t="str">
        <f>IF(LA87=0," ",VLOOKUP(LA87,PROTOKOL!$A:$E,5,))</f>
        <v xml:space="preserve"> </v>
      </c>
      <c r="LF87" s="65" t="s">
        <v>164</v>
      </c>
      <c r="LG87" s="82" t="str">
        <f t="shared" si="692"/>
        <v xml:space="preserve"> </v>
      </c>
      <c r="LH87" s="61" t="str">
        <f>IF(LJ87=0," ",VLOOKUP(LJ87,PROTOKOL!$A:$F,6))</f>
        <v xml:space="preserve"> </v>
      </c>
      <c r="LI87" s="66"/>
      <c r="LJ87" s="66"/>
      <c r="LK87" s="62"/>
      <c r="LL87" s="63" t="str">
        <f>IF(LJ87=0," ",(VLOOKUP(LJ87,PROTOKOL!$A$1:$E$28,2))*LK87)</f>
        <v xml:space="preserve"> </v>
      </c>
      <c r="LM87" s="64" t="str">
        <f t="shared" si="613"/>
        <v xml:space="preserve"> </v>
      </c>
      <c r="LN87" s="65" t="str">
        <f>IF(LJ87=0," ",VLOOKUP(LJ87,PROTOKOL!$A:$E,5,))</f>
        <v xml:space="preserve"> </v>
      </c>
      <c r="LO87" s="82" t="str">
        <f t="shared" si="693"/>
        <v xml:space="preserve"> </v>
      </c>
      <c r="LP87" s="65">
        <f t="shared" si="694"/>
        <v>0</v>
      </c>
      <c r="LQ87" s="82" t="str">
        <f t="shared" si="695"/>
        <v xml:space="preserve"> </v>
      </c>
      <c r="LR87" s="185" t="str">
        <f t="shared" ref="LR87" si="816">IF(LB86+LB87+LB88=7.5,"ü","û")</f>
        <v>û</v>
      </c>
      <c r="LS87" s="207">
        <v>22</v>
      </c>
      <c r="LT87" s="226"/>
      <c r="LU87" s="61" t="str">
        <f>IF(LW87=0," ",VLOOKUP(LW87,PROTOKOL!$A:$F,6))</f>
        <v xml:space="preserve"> </v>
      </c>
      <c r="LV87" s="62"/>
      <c r="LW87" s="62"/>
      <c r="LX87" s="62"/>
      <c r="LY87" s="63" t="str">
        <f>IF(LW87=0," ",(VLOOKUP(LW87,PROTOKOL!$A$1:$E$28,2))*LX87)</f>
        <v xml:space="preserve"> </v>
      </c>
      <c r="LZ87" s="64" t="str">
        <f t="shared" si="615"/>
        <v xml:space="preserve"> </v>
      </c>
      <c r="MA87" s="65" t="str">
        <f>IF(LW87=0," ",VLOOKUP(LW87,PROTOKOL!$A:$E,5,))</f>
        <v xml:space="preserve"> </v>
      </c>
      <c r="MB87" s="65" t="s">
        <v>164</v>
      </c>
      <c r="MC87" s="82" t="str">
        <f t="shared" si="696"/>
        <v xml:space="preserve"> </v>
      </c>
      <c r="MD87" s="61" t="str">
        <f>IF(MF87=0," ",VLOOKUP(MF87,PROTOKOL!$A:$F,6))</f>
        <v xml:space="preserve"> </v>
      </c>
      <c r="ME87" s="66"/>
      <c r="MF87" s="66"/>
      <c r="MG87" s="62"/>
      <c r="MH87" s="63" t="str">
        <f>IF(MF87=0," ",(VLOOKUP(MF87,PROTOKOL!$A$1:$E$28,2))*MG87)</f>
        <v xml:space="preserve"> </v>
      </c>
      <c r="MI87" s="64" t="str">
        <f t="shared" si="616"/>
        <v xml:space="preserve"> </v>
      </c>
      <c r="MJ87" s="65" t="str">
        <f>IF(MF87=0," ",VLOOKUP(MF87,PROTOKOL!$A:$E,5,))</f>
        <v xml:space="preserve"> </v>
      </c>
      <c r="MK87" s="82" t="str">
        <f t="shared" si="697"/>
        <v xml:space="preserve"> </v>
      </c>
      <c r="ML87" s="65">
        <f t="shared" si="698"/>
        <v>0</v>
      </c>
      <c r="MM87" s="82" t="str">
        <f t="shared" si="699"/>
        <v xml:space="preserve"> </v>
      </c>
      <c r="MN87" s="185" t="str">
        <f t="shared" ref="MN87" si="817">IF(LX86+LX87+LX88=7.5,"ü","û")</f>
        <v>û</v>
      </c>
      <c r="MO87" s="207">
        <v>22</v>
      </c>
      <c r="MP87" s="226"/>
      <c r="MQ87" s="61" t="str">
        <f>IF(MS87=0," ",VLOOKUP(MS87,PROTOKOL!$A:$F,6))</f>
        <v xml:space="preserve"> </v>
      </c>
      <c r="MR87" s="62"/>
      <c r="MS87" s="62"/>
      <c r="MT87" s="62"/>
      <c r="MU87" s="63" t="str">
        <f>IF(MS87=0," ",(VLOOKUP(MS87,PROTOKOL!$A$1:$E$28,2))*MT87)</f>
        <v xml:space="preserve"> </v>
      </c>
      <c r="MV87" s="64" t="str">
        <f t="shared" si="618"/>
        <v xml:space="preserve"> </v>
      </c>
      <c r="MW87" s="65" t="str">
        <f>IF(MS87=0," ",VLOOKUP(MS87,PROTOKOL!$A:$E,5,))</f>
        <v xml:space="preserve"> </v>
      </c>
      <c r="MX87" s="65" t="s">
        <v>164</v>
      </c>
      <c r="MY87" s="82" t="str">
        <f t="shared" si="700"/>
        <v xml:space="preserve"> </v>
      </c>
      <c r="MZ87" s="61" t="str">
        <f>IF(NB87=0," ",VLOOKUP(NB87,PROTOKOL!$A:$F,6))</f>
        <v xml:space="preserve"> </v>
      </c>
      <c r="NA87" s="66"/>
      <c r="NB87" s="66"/>
      <c r="NC87" s="62"/>
      <c r="ND87" s="63" t="str">
        <f>IF(NB87=0," ",(VLOOKUP(NB87,PROTOKOL!$A$1:$E$28,2))*NC87)</f>
        <v xml:space="preserve"> </v>
      </c>
      <c r="NE87" s="64" t="str">
        <f t="shared" si="619"/>
        <v xml:space="preserve"> </v>
      </c>
      <c r="NF87" s="65" t="str">
        <f>IF(NB87=0," ",VLOOKUP(NB87,PROTOKOL!$A:$E,5,))</f>
        <v xml:space="preserve"> </v>
      </c>
      <c r="NG87" s="82" t="str">
        <f t="shared" si="701"/>
        <v xml:space="preserve"> </v>
      </c>
      <c r="NH87" s="65">
        <f t="shared" si="702"/>
        <v>0</v>
      </c>
      <c r="NI87" s="82" t="str">
        <f t="shared" si="703"/>
        <v xml:space="preserve"> </v>
      </c>
      <c r="NJ87" s="185" t="str">
        <f t="shared" ref="NJ87" si="818">IF(MT86+MT87+MT88=7.5,"ü","û")</f>
        <v>û</v>
      </c>
      <c r="NK87" s="207">
        <v>22</v>
      </c>
      <c r="NL87" s="226"/>
      <c r="NM87" s="61" t="str">
        <f>IF(NO87=0," ",VLOOKUP(NO87,PROTOKOL!$A:$F,6))</f>
        <v xml:space="preserve"> </v>
      </c>
      <c r="NN87" s="62"/>
      <c r="NO87" s="62"/>
      <c r="NP87" s="62"/>
      <c r="NQ87" s="63" t="str">
        <f>IF(NO87=0," ",(VLOOKUP(NO87,PROTOKOL!$A$1:$E$28,2))*NP87)</f>
        <v xml:space="preserve"> </v>
      </c>
      <c r="NR87" s="64" t="str">
        <f t="shared" si="621"/>
        <v xml:space="preserve"> </v>
      </c>
      <c r="NS87" s="65" t="str">
        <f>IF(NO87=0," ",VLOOKUP(NO87,PROTOKOL!$A:$E,5,))</f>
        <v xml:space="preserve"> </v>
      </c>
      <c r="NT87" s="65" t="s">
        <v>164</v>
      </c>
      <c r="NU87" s="82" t="str">
        <f t="shared" si="704"/>
        <v xml:space="preserve"> </v>
      </c>
      <c r="NV87" s="61" t="str">
        <f>IF(NX87=0," ",VLOOKUP(NX87,PROTOKOL!$A:$F,6))</f>
        <v xml:space="preserve"> </v>
      </c>
      <c r="NW87" s="66"/>
      <c r="NX87" s="66"/>
      <c r="NY87" s="62"/>
      <c r="NZ87" s="63" t="str">
        <f>IF(NX87=0," ",(VLOOKUP(NX87,PROTOKOL!$A$1:$E$28,2))*NY87)</f>
        <v xml:space="preserve"> </v>
      </c>
      <c r="OA87" s="64" t="str">
        <f t="shared" si="622"/>
        <v xml:space="preserve"> </v>
      </c>
      <c r="OB87" s="65" t="str">
        <f>IF(NX87=0," ",VLOOKUP(NX87,PROTOKOL!$A:$E,5,))</f>
        <v xml:space="preserve"> </v>
      </c>
      <c r="OC87" s="82" t="str">
        <f t="shared" si="705"/>
        <v xml:space="preserve"> </v>
      </c>
      <c r="OD87" s="65">
        <f t="shared" si="706"/>
        <v>0</v>
      </c>
      <c r="OE87" s="82" t="str">
        <f t="shared" si="707"/>
        <v xml:space="preserve"> </v>
      </c>
      <c r="OF87" s="185" t="str">
        <f t="shared" ref="OF87" si="819">IF(NP86+NP87+NP88=7.5,"ü","û")</f>
        <v>ü</v>
      </c>
      <c r="OG87" s="207">
        <v>22</v>
      </c>
      <c r="OH87" s="226"/>
      <c r="OI87" s="61" t="str">
        <f>IF(OK87=0," ",VLOOKUP(OK87,PROTOKOL!$A:$F,6))</f>
        <v xml:space="preserve"> </v>
      </c>
      <c r="OJ87" s="62"/>
      <c r="OK87" s="62"/>
      <c r="OL87" s="62"/>
      <c r="OM87" s="63" t="str">
        <f>IF(OK87=0," ",(VLOOKUP(OK87,PROTOKOL!$A$1:$E$28,2))*OL87)</f>
        <v xml:space="preserve"> </v>
      </c>
      <c r="ON87" s="64" t="str">
        <f t="shared" si="624"/>
        <v xml:space="preserve"> </v>
      </c>
      <c r="OO87" s="65" t="str">
        <f>IF(OK87=0," ",VLOOKUP(OK87,PROTOKOL!$A:$E,5,))</f>
        <v xml:space="preserve"> </v>
      </c>
      <c r="OP87" s="65" t="s">
        <v>164</v>
      </c>
      <c r="OQ87" s="82" t="str">
        <f t="shared" si="708"/>
        <v xml:space="preserve"> </v>
      </c>
      <c r="OR87" s="61" t="str">
        <f>IF(OT87=0," ",VLOOKUP(OT87,PROTOKOL!$A:$F,6))</f>
        <v xml:space="preserve"> </v>
      </c>
      <c r="OS87" s="66"/>
      <c r="OT87" s="66"/>
      <c r="OU87" s="62"/>
      <c r="OV87" s="63" t="str">
        <f>IF(OT87=0," ",(VLOOKUP(OT87,PROTOKOL!$A$1:$E$28,2))*OU87)</f>
        <v xml:space="preserve"> </v>
      </c>
      <c r="OW87" s="64" t="str">
        <f t="shared" si="625"/>
        <v xml:space="preserve"> </v>
      </c>
      <c r="OX87" s="65" t="str">
        <f>IF(OT87=0," ",VLOOKUP(OT87,PROTOKOL!$A:$E,5,))</f>
        <v xml:space="preserve"> </v>
      </c>
      <c r="OY87" s="82" t="str">
        <f t="shared" si="709"/>
        <v xml:space="preserve"> </v>
      </c>
      <c r="OZ87" s="65">
        <f t="shared" si="710"/>
        <v>0</v>
      </c>
      <c r="PA87" s="82" t="str">
        <f t="shared" si="711"/>
        <v xml:space="preserve"> </v>
      </c>
      <c r="PB87" s="185" t="str">
        <f t="shared" ref="PB87" si="820">IF(OL86+OL87+OL88=7.5,"ü","û")</f>
        <v>û</v>
      </c>
      <c r="PC87" s="207">
        <v>22</v>
      </c>
      <c r="PD87" s="226"/>
      <c r="PE87" s="61" t="str">
        <f>IF(PG87=0," ",VLOOKUP(PG87,PROTOKOL!$A:$F,6))</f>
        <v xml:space="preserve"> </v>
      </c>
      <c r="PF87" s="62"/>
      <c r="PG87" s="62"/>
      <c r="PH87" s="62"/>
      <c r="PI87" s="63" t="str">
        <f>IF(PG87=0," ",(VLOOKUP(PG87,PROTOKOL!$A$1:$E$28,2))*PH87)</f>
        <v xml:space="preserve"> </v>
      </c>
      <c r="PJ87" s="64" t="str">
        <f t="shared" si="627"/>
        <v xml:space="preserve"> </v>
      </c>
      <c r="PK87" s="65" t="str">
        <f>IF(PG87=0," ",VLOOKUP(PG87,PROTOKOL!$A:$E,5,))</f>
        <v xml:space="preserve"> </v>
      </c>
      <c r="PL87" s="65" t="s">
        <v>164</v>
      </c>
      <c r="PM87" s="82" t="str">
        <f t="shared" si="712"/>
        <v xml:space="preserve"> </v>
      </c>
      <c r="PN87" s="61" t="str">
        <f>IF(PP87=0," ",VLOOKUP(PP87,PROTOKOL!$A:$F,6))</f>
        <v xml:space="preserve"> </v>
      </c>
      <c r="PO87" s="66"/>
      <c r="PP87" s="66"/>
      <c r="PQ87" s="62"/>
      <c r="PR87" s="63" t="str">
        <f>IF(PP87=0," ",(VLOOKUP(PP87,PROTOKOL!$A$1:$E$28,2))*PQ87)</f>
        <v xml:space="preserve"> </v>
      </c>
      <c r="PS87" s="64" t="str">
        <f t="shared" si="628"/>
        <v xml:space="preserve"> </v>
      </c>
      <c r="PT87" s="65" t="str">
        <f>IF(PP87=0," ",VLOOKUP(PP87,PROTOKOL!$A:$E,5,))</f>
        <v xml:space="preserve"> </v>
      </c>
      <c r="PU87" s="82" t="str">
        <f t="shared" si="713"/>
        <v xml:space="preserve"> </v>
      </c>
      <c r="PV87" s="65">
        <f t="shared" si="714"/>
        <v>0</v>
      </c>
      <c r="PW87" s="82" t="str">
        <f t="shared" si="715"/>
        <v xml:space="preserve"> </v>
      </c>
      <c r="PX87" s="185" t="str">
        <f t="shared" ref="PX87" si="821">IF(PH86+PH87+PH88=7.5,"ü","û")</f>
        <v>ü</v>
      </c>
      <c r="PY87" s="207">
        <v>22</v>
      </c>
      <c r="PZ87" s="226"/>
      <c r="QA87" s="61" t="str">
        <f>IF(QC87=0," ",VLOOKUP(QC87,PROTOKOL!$A:$F,6))</f>
        <v xml:space="preserve"> </v>
      </c>
      <c r="QB87" s="62"/>
      <c r="QC87" s="62"/>
      <c r="QD87" s="62"/>
      <c r="QE87" s="63" t="str">
        <f>IF(QC87=0," ",(VLOOKUP(QC87,PROTOKOL!$A$1:$E$28,2))*QD87)</f>
        <v xml:space="preserve"> </v>
      </c>
      <c r="QF87" s="64" t="str">
        <f t="shared" si="630"/>
        <v xml:space="preserve"> </v>
      </c>
      <c r="QG87" s="65" t="str">
        <f>IF(QC87=0," ",VLOOKUP(QC87,PROTOKOL!$A:$E,5,))</f>
        <v xml:space="preserve"> </v>
      </c>
      <c r="QH87" s="65" t="s">
        <v>164</v>
      </c>
      <c r="QI87" s="82" t="str">
        <f t="shared" si="716"/>
        <v xml:space="preserve"> </v>
      </c>
      <c r="QJ87" s="61" t="str">
        <f>IF(QL87=0," ",VLOOKUP(QL87,PROTOKOL!$A:$F,6))</f>
        <v xml:space="preserve"> </v>
      </c>
      <c r="QK87" s="66"/>
      <c r="QL87" s="66"/>
      <c r="QM87" s="62"/>
      <c r="QN87" s="63" t="str">
        <f>IF(QL87=0," ",(VLOOKUP(QL87,PROTOKOL!$A$1:$E$28,2))*QM87)</f>
        <v xml:space="preserve"> </v>
      </c>
      <c r="QO87" s="64" t="str">
        <f t="shared" si="631"/>
        <v xml:space="preserve"> </v>
      </c>
      <c r="QP87" s="65" t="str">
        <f>IF(QL87=0," ",VLOOKUP(QL87,PROTOKOL!$A:$E,5,))</f>
        <v xml:space="preserve"> </v>
      </c>
      <c r="QQ87" s="82" t="str">
        <f t="shared" si="717"/>
        <v xml:space="preserve"> </v>
      </c>
      <c r="QR87" s="65">
        <f t="shared" si="718"/>
        <v>0</v>
      </c>
      <c r="QS87" s="82" t="str">
        <f t="shared" si="719"/>
        <v xml:space="preserve"> </v>
      </c>
      <c r="QT87" s="185" t="str">
        <f t="shared" ref="QT87" si="822">IF(QD86+QD87+QD88=7.5,"ü","û")</f>
        <v>û</v>
      </c>
      <c r="QU87" s="207">
        <v>22</v>
      </c>
      <c r="QV87" s="226"/>
      <c r="QW87" s="61" t="str">
        <f>IF(QY87=0," ",VLOOKUP(QY87,PROTOKOL!$A:$F,6))</f>
        <v xml:space="preserve"> </v>
      </c>
      <c r="QX87" s="62"/>
      <c r="QY87" s="62"/>
      <c r="QZ87" s="62"/>
      <c r="RA87" s="63" t="str">
        <f>IF(QY87=0," ",(VLOOKUP(QY87,PROTOKOL!$A$1:$E$28,2))*QZ87)</f>
        <v xml:space="preserve"> </v>
      </c>
      <c r="RB87" s="64" t="str">
        <f t="shared" si="633"/>
        <v xml:space="preserve"> </v>
      </c>
      <c r="RC87" s="65" t="str">
        <f>IF(QY87=0," ",VLOOKUP(QY87,PROTOKOL!$A:$E,5,))</f>
        <v xml:space="preserve"> </v>
      </c>
      <c r="RD87" s="65" t="s">
        <v>164</v>
      </c>
      <c r="RE87" s="82" t="str">
        <f t="shared" si="720"/>
        <v xml:space="preserve"> </v>
      </c>
      <c r="RF87" s="61" t="str">
        <f>IF(RH87=0," ",VLOOKUP(RH87,PROTOKOL!$A:$F,6))</f>
        <v xml:space="preserve"> </v>
      </c>
      <c r="RG87" s="66"/>
      <c r="RH87" s="66"/>
      <c r="RI87" s="62"/>
      <c r="RJ87" s="63" t="str">
        <f>IF(RH87=0," ",(VLOOKUP(RH87,PROTOKOL!$A$1:$E$28,2))*RI87)</f>
        <v xml:space="preserve"> </v>
      </c>
      <c r="RK87" s="64" t="str">
        <f t="shared" si="634"/>
        <v xml:space="preserve"> </v>
      </c>
      <c r="RL87" s="65" t="str">
        <f>IF(RH87=0," ",VLOOKUP(RH87,PROTOKOL!$A:$E,5,))</f>
        <v xml:space="preserve"> </v>
      </c>
      <c r="RM87" s="82" t="str">
        <f t="shared" si="721"/>
        <v xml:space="preserve"> </v>
      </c>
      <c r="RN87" s="65">
        <f t="shared" si="722"/>
        <v>0</v>
      </c>
      <c r="RO87" s="82" t="str">
        <f t="shared" si="723"/>
        <v xml:space="preserve"> </v>
      </c>
      <c r="RP87" s="185" t="str">
        <f t="shared" ref="RP87" si="823">IF(QZ86+QZ87+QZ88=7.5,"ü","û")</f>
        <v>ü</v>
      </c>
    </row>
    <row r="88" spans="1:484" ht="14.4" thickBot="1">
      <c r="A88" s="209">
        <v>22</v>
      </c>
      <c r="B88" s="226"/>
      <c r="C88" s="61" t="str">
        <f>IF(E88=0," ",VLOOKUP(E88,PROTOKOL!$A:$F,6))</f>
        <v xml:space="preserve"> </v>
      </c>
      <c r="D88" s="62"/>
      <c r="E88" s="62"/>
      <c r="F88" s="62"/>
      <c r="G88" s="63" t="str">
        <f>IF(E88=0," ",(VLOOKUP(E88,PROTOKOL!$A$1:$E$28,2))*F88)</f>
        <v xml:space="preserve"> </v>
      </c>
      <c r="H88" s="64" t="str">
        <f t="shared" si="572"/>
        <v xml:space="preserve"> </v>
      </c>
      <c r="I88" s="65" t="str">
        <f>IF(E88=0," ",VLOOKUP(E88,PROTOKOL!$A:$E,5,))</f>
        <v xml:space="preserve"> </v>
      </c>
      <c r="J88" s="65" t="s">
        <v>164</v>
      </c>
      <c r="K88" s="82" t="str">
        <f t="shared" si="636"/>
        <v xml:space="preserve"> </v>
      </c>
      <c r="L88" s="61" t="str">
        <f>IF(N88=0," ",VLOOKUP(N88,PROTOKOL!$A:$F,6))</f>
        <v xml:space="preserve"> </v>
      </c>
      <c r="M88" s="66"/>
      <c r="N88" s="66"/>
      <c r="O88" s="62"/>
      <c r="P88" s="63" t="str">
        <f>IF(N88=0," ",(VLOOKUP(N88,PROTOKOL!$A$1:$E$28,2))*O88)</f>
        <v xml:space="preserve"> </v>
      </c>
      <c r="Q88" s="64" t="str">
        <f t="shared" si="573"/>
        <v xml:space="preserve"> </v>
      </c>
      <c r="R88" s="65" t="str">
        <f>IF(N88=0," ",VLOOKUP(N88,PROTOKOL!$A:$E,5,))</f>
        <v xml:space="preserve"> </v>
      </c>
      <c r="S88" s="82" t="str">
        <f t="shared" si="637"/>
        <v xml:space="preserve"> </v>
      </c>
      <c r="T88" s="65">
        <f t="shared" si="638"/>
        <v>0</v>
      </c>
      <c r="U88" s="82" t="str">
        <f t="shared" si="639"/>
        <v xml:space="preserve"> </v>
      </c>
      <c r="V88" s="117"/>
      <c r="W88" s="207">
        <v>22</v>
      </c>
      <c r="X88" s="226"/>
      <c r="Y88" s="61" t="str">
        <f>IF(AA88=0," ",VLOOKUP(AA88,PROTOKOL!$A:$F,6))</f>
        <v xml:space="preserve"> </v>
      </c>
      <c r="Z88" s="62"/>
      <c r="AA88" s="62"/>
      <c r="AB88" s="62"/>
      <c r="AC88" s="63" t="str">
        <f>IF(AA88=0," ",(VLOOKUP(AA88,PROTOKOL!$A$1:$E$28,2))*AB88)</f>
        <v xml:space="preserve"> </v>
      </c>
      <c r="AD88" s="64" t="str">
        <f t="shared" si="574"/>
        <v xml:space="preserve"> </v>
      </c>
      <c r="AE88" s="65" t="str">
        <f>IF(AA88=0," ",VLOOKUP(AA88,PROTOKOL!$A:$E,5,))</f>
        <v xml:space="preserve"> </v>
      </c>
      <c r="AF88" s="65" t="s">
        <v>164</v>
      </c>
      <c r="AG88" s="82" t="str">
        <f t="shared" si="640"/>
        <v xml:space="preserve"> </v>
      </c>
      <c r="AH88" s="61" t="str">
        <f>IF(AJ88=0," ",VLOOKUP(AJ88,PROTOKOL!$A:$F,6))</f>
        <v xml:space="preserve"> </v>
      </c>
      <c r="AI88" s="66"/>
      <c r="AJ88" s="66"/>
      <c r="AK88" s="62"/>
      <c r="AL88" s="63" t="str">
        <f>IF(AJ88=0," ",(VLOOKUP(AJ88,PROTOKOL!$A$1:$E$28,2))*AK88)</f>
        <v xml:space="preserve"> </v>
      </c>
      <c r="AM88" s="64" t="str">
        <f t="shared" si="575"/>
        <v xml:space="preserve"> </v>
      </c>
      <c r="AN88" s="65" t="str">
        <f>IF(AJ88=0," ",VLOOKUP(AJ88,PROTOKOL!$A:$E,5,))</f>
        <v xml:space="preserve"> </v>
      </c>
      <c r="AO88" s="82" t="str">
        <f t="shared" si="641"/>
        <v xml:space="preserve"> </v>
      </c>
      <c r="AP88" s="65">
        <f t="shared" si="642"/>
        <v>0</v>
      </c>
      <c r="AQ88" s="82" t="str">
        <f t="shared" si="643"/>
        <v xml:space="preserve"> </v>
      </c>
      <c r="AR88" s="117"/>
      <c r="AS88" s="207">
        <v>22</v>
      </c>
      <c r="AT88" s="226"/>
      <c r="AU88" s="61" t="str">
        <f>IF(AW88=0," ",VLOOKUP(AW88,PROTOKOL!$A:$F,6))</f>
        <v xml:space="preserve"> </v>
      </c>
      <c r="AV88" s="62"/>
      <c r="AW88" s="62"/>
      <c r="AX88" s="62"/>
      <c r="AY88" s="63" t="str">
        <f>IF(AW88=0," ",(VLOOKUP(AW88,PROTOKOL!$A$1:$E$28,2))*AX88)</f>
        <v xml:space="preserve"> </v>
      </c>
      <c r="AZ88" s="64" t="str">
        <f t="shared" si="576"/>
        <v xml:space="preserve"> </v>
      </c>
      <c r="BA88" s="65" t="str">
        <f>IF(AW88=0," ",VLOOKUP(AW88,PROTOKOL!$A:$E,5,))</f>
        <v xml:space="preserve"> </v>
      </c>
      <c r="BB88" s="65" t="s">
        <v>164</v>
      </c>
      <c r="BC88" s="82" t="str">
        <f t="shared" si="644"/>
        <v xml:space="preserve"> </v>
      </c>
      <c r="BD88" s="61" t="str">
        <f>IF(BF88=0," ",VLOOKUP(BF88,PROTOKOL!$A:$F,6))</f>
        <v xml:space="preserve"> </v>
      </c>
      <c r="BE88" s="66"/>
      <c r="BF88" s="66"/>
      <c r="BG88" s="62"/>
      <c r="BH88" s="63" t="str">
        <f>IF(BF88=0," ",(VLOOKUP(BF88,PROTOKOL!$A$1:$E$28,2))*BG88)</f>
        <v xml:space="preserve"> </v>
      </c>
      <c r="BI88" s="64" t="str">
        <f t="shared" si="577"/>
        <v xml:space="preserve"> </v>
      </c>
      <c r="BJ88" s="65" t="str">
        <f>IF(BF88=0," ",VLOOKUP(BF88,PROTOKOL!$A:$E,5,))</f>
        <v xml:space="preserve"> </v>
      </c>
      <c r="BK88" s="82" t="str">
        <f t="shared" si="645"/>
        <v xml:space="preserve"> </v>
      </c>
      <c r="BL88" s="65">
        <f t="shared" si="646"/>
        <v>0</v>
      </c>
      <c r="BM88" s="82" t="str">
        <f t="shared" si="647"/>
        <v xml:space="preserve"> </v>
      </c>
      <c r="BN88" s="117"/>
      <c r="BO88" s="207">
        <v>22</v>
      </c>
      <c r="BP88" s="226"/>
      <c r="BQ88" s="61" t="str">
        <f>IF(BS88=0," ",VLOOKUP(BS88,PROTOKOL!$A:$F,6))</f>
        <v xml:space="preserve"> </v>
      </c>
      <c r="BR88" s="62"/>
      <c r="BS88" s="62"/>
      <c r="BT88" s="62"/>
      <c r="BU88" s="63" t="str">
        <f>IF(BS88=0," ",(VLOOKUP(BS88,PROTOKOL!$A$1:$E$28,2))*BT88)</f>
        <v xml:space="preserve"> </v>
      </c>
      <c r="BV88" s="64" t="str">
        <f t="shared" si="579"/>
        <v xml:space="preserve"> </v>
      </c>
      <c r="BW88" s="65" t="str">
        <f>IF(BS88=0," ",VLOOKUP(BS88,PROTOKOL!$A:$E,5,))</f>
        <v xml:space="preserve"> </v>
      </c>
      <c r="BX88" s="65" t="s">
        <v>164</v>
      </c>
      <c r="BY88" s="82" t="str">
        <f t="shared" si="648"/>
        <v xml:space="preserve"> </v>
      </c>
      <c r="BZ88" s="61" t="str">
        <f>IF(CB88=0," ",VLOOKUP(CB88,PROTOKOL!$A:$F,6))</f>
        <v xml:space="preserve"> </v>
      </c>
      <c r="CA88" s="66"/>
      <c r="CB88" s="66"/>
      <c r="CC88" s="62"/>
      <c r="CD88" s="63" t="str">
        <f>IF(CB88=0," ",(VLOOKUP(CB88,PROTOKOL!$A$1:$E$28,2))*CC88)</f>
        <v xml:space="preserve"> </v>
      </c>
      <c r="CE88" s="64" t="str">
        <f t="shared" si="580"/>
        <v xml:space="preserve"> </v>
      </c>
      <c r="CF88" s="65" t="str">
        <f>IF(CB88=0," ",VLOOKUP(CB88,PROTOKOL!$A:$E,5,))</f>
        <v xml:space="preserve"> </v>
      </c>
      <c r="CG88" s="82" t="str">
        <f t="shared" si="649"/>
        <v xml:space="preserve"> </v>
      </c>
      <c r="CH88" s="65">
        <f t="shared" si="650"/>
        <v>0</v>
      </c>
      <c r="CI88" s="82" t="str">
        <f t="shared" si="651"/>
        <v xml:space="preserve"> </v>
      </c>
      <c r="CJ88" s="117"/>
      <c r="CK88" s="207">
        <v>22</v>
      </c>
      <c r="CL88" s="226"/>
      <c r="CM88" s="61" t="str">
        <f>IF(CO88=0," ",VLOOKUP(CO88,PROTOKOL!$A:$F,6))</f>
        <v>KOKU TESTİ</v>
      </c>
      <c r="CN88" s="62">
        <v>21</v>
      </c>
      <c r="CO88" s="62">
        <v>16</v>
      </c>
      <c r="CP88" s="62">
        <v>0.5</v>
      </c>
      <c r="CQ88" s="63">
        <f>IF(CO88=0," ",(VLOOKUP(CO88,PROTOKOL!$A$1:$E$28,2))*CP88)</f>
        <v>0</v>
      </c>
      <c r="CR88" s="64">
        <f t="shared" si="582"/>
        <v>21</v>
      </c>
      <c r="CS88" s="65">
        <f>IF(CO88=0," ",VLOOKUP(CO88,PROTOKOL!$A:$E,5,))</f>
        <v>25.405435113750318</v>
      </c>
      <c r="CT88" s="65" t="s">
        <v>164</v>
      </c>
      <c r="CU88" s="82">
        <f t="shared" si="652"/>
        <v>35.567609159250445</v>
      </c>
      <c r="CV88" s="61" t="str">
        <f>IF(CX88=0," ",VLOOKUP(CX88,PROTOKOL!$A:$F,6))</f>
        <v xml:space="preserve"> </v>
      </c>
      <c r="CW88" s="66"/>
      <c r="CX88" s="66"/>
      <c r="CY88" s="62"/>
      <c r="CZ88" s="63" t="str">
        <f>IF(CX88=0," ",(VLOOKUP(CX88,PROTOKOL!$A$1:$E$28,2))*CY88)</f>
        <v xml:space="preserve"> </v>
      </c>
      <c r="DA88" s="64" t="str">
        <f t="shared" si="583"/>
        <v xml:space="preserve"> </v>
      </c>
      <c r="DB88" s="65" t="str">
        <f>IF(CX88=0," ",VLOOKUP(CX88,PROTOKOL!$A:$E,5,))</f>
        <v xml:space="preserve"> </v>
      </c>
      <c r="DC88" s="82" t="str">
        <f t="shared" si="653"/>
        <v xml:space="preserve"> </v>
      </c>
      <c r="DD88" s="65">
        <f t="shared" si="654"/>
        <v>0</v>
      </c>
      <c r="DE88" s="82" t="str">
        <f t="shared" si="655"/>
        <v xml:space="preserve"> </v>
      </c>
      <c r="DF88" s="117"/>
      <c r="DG88" s="207">
        <v>22</v>
      </c>
      <c r="DH88" s="226"/>
      <c r="DI88" s="61" t="str">
        <f>IF(DK88=0," ",VLOOKUP(DK88,PROTOKOL!$A:$F,6))</f>
        <v xml:space="preserve"> </v>
      </c>
      <c r="DJ88" s="62"/>
      <c r="DK88" s="62"/>
      <c r="DL88" s="62"/>
      <c r="DM88" s="63" t="str">
        <f>IF(DK88=0," ",(VLOOKUP(DK88,PROTOKOL!$A$1:$E$28,2))*DL88)</f>
        <v xml:space="preserve"> </v>
      </c>
      <c r="DN88" s="64" t="str">
        <f t="shared" si="585"/>
        <v xml:space="preserve"> </v>
      </c>
      <c r="DO88" s="65" t="str">
        <f>IF(DK88=0," ",VLOOKUP(DK88,PROTOKOL!$A:$E,5,))</f>
        <v xml:space="preserve"> </v>
      </c>
      <c r="DP88" s="65" t="s">
        <v>164</v>
      </c>
      <c r="DQ88" s="82" t="str">
        <f t="shared" si="656"/>
        <v xml:space="preserve"> </v>
      </c>
      <c r="DR88" s="61" t="str">
        <f>IF(DT88=0," ",VLOOKUP(DT88,PROTOKOL!$A:$F,6))</f>
        <v xml:space="preserve"> </v>
      </c>
      <c r="DS88" s="66"/>
      <c r="DT88" s="66"/>
      <c r="DU88" s="62"/>
      <c r="DV88" s="63" t="str">
        <f>IF(DT88=0," ",(VLOOKUP(DT88,PROTOKOL!$A$1:$E$28,2))*DU88)</f>
        <v xml:space="preserve"> </v>
      </c>
      <c r="DW88" s="64" t="str">
        <f t="shared" si="586"/>
        <v xml:space="preserve"> </v>
      </c>
      <c r="DX88" s="65" t="str">
        <f>IF(DT88=0," ",VLOOKUP(DT88,PROTOKOL!$A:$E,5,))</f>
        <v xml:space="preserve"> </v>
      </c>
      <c r="DY88" s="82" t="str">
        <f t="shared" si="657"/>
        <v xml:space="preserve"> </v>
      </c>
      <c r="DZ88" s="65">
        <f t="shared" si="658"/>
        <v>0</v>
      </c>
      <c r="EA88" s="82" t="str">
        <f t="shared" si="659"/>
        <v xml:space="preserve"> </v>
      </c>
      <c r="EB88" s="117"/>
      <c r="EC88" s="207">
        <v>22</v>
      </c>
      <c r="ED88" s="226"/>
      <c r="EE88" s="61" t="str">
        <f>IF(EG88=0," ",VLOOKUP(EG88,PROTOKOL!$A:$F,6))</f>
        <v xml:space="preserve"> </v>
      </c>
      <c r="EF88" s="62"/>
      <c r="EG88" s="62"/>
      <c r="EH88" s="62"/>
      <c r="EI88" s="63" t="str">
        <f>IF(EG88=0," ",(VLOOKUP(EG88,PROTOKOL!$A$1:$E$28,2))*EH88)</f>
        <v xml:space="preserve"> </v>
      </c>
      <c r="EJ88" s="64" t="str">
        <f t="shared" si="588"/>
        <v xml:space="preserve"> </v>
      </c>
      <c r="EK88" s="65" t="str">
        <f>IF(EG88=0," ",VLOOKUP(EG88,PROTOKOL!$A:$E,5,))</f>
        <v xml:space="preserve"> </v>
      </c>
      <c r="EL88" s="65" t="s">
        <v>164</v>
      </c>
      <c r="EM88" s="82" t="str">
        <f t="shared" si="660"/>
        <v xml:space="preserve"> </v>
      </c>
      <c r="EN88" s="61" t="str">
        <f>IF(EP88=0," ",VLOOKUP(EP88,PROTOKOL!$A:$F,6))</f>
        <v xml:space="preserve"> </v>
      </c>
      <c r="EO88" s="66"/>
      <c r="EP88" s="66"/>
      <c r="EQ88" s="62"/>
      <c r="ER88" s="63" t="str">
        <f>IF(EP88=0," ",(VLOOKUP(EP88,PROTOKOL!$A$1:$E$28,2))*EQ88)</f>
        <v xml:space="preserve"> </v>
      </c>
      <c r="ES88" s="64" t="str">
        <f t="shared" si="589"/>
        <v xml:space="preserve"> </v>
      </c>
      <c r="ET88" s="65" t="str">
        <f>IF(EP88=0," ",VLOOKUP(EP88,PROTOKOL!$A:$E,5,))</f>
        <v xml:space="preserve"> </v>
      </c>
      <c r="EU88" s="82" t="str">
        <f t="shared" si="661"/>
        <v xml:space="preserve"> </v>
      </c>
      <c r="EV88" s="65">
        <f t="shared" si="662"/>
        <v>0</v>
      </c>
      <c r="EW88" s="82" t="str">
        <f t="shared" si="663"/>
        <v xml:space="preserve"> </v>
      </c>
      <c r="EX88" s="117"/>
      <c r="EY88" s="207">
        <v>22</v>
      </c>
      <c r="EZ88" s="226"/>
      <c r="FA88" s="61" t="str">
        <f>IF(FC88=0," ",VLOOKUP(FC88,PROTOKOL!$A:$F,6))</f>
        <v xml:space="preserve"> </v>
      </c>
      <c r="FB88" s="62"/>
      <c r="FC88" s="62"/>
      <c r="FD88" s="62"/>
      <c r="FE88" s="63" t="str">
        <f>IF(FC88=0," ",(VLOOKUP(FC88,PROTOKOL!$A$1:$E$28,2))*FD88)</f>
        <v xml:space="preserve"> </v>
      </c>
      <c r="FF88" s="64" t="str">
        <f t="shared" si="591"/>
        <v xml:space="preserve"> </v>
      </c>
      <c r="FG88" s="65" t="str">
        <f>IF(FC88=0," ",VLOOKUP(FC88,PROTOKOL!$A:$E,5,))</f>
        <v xml:space="preserve"> </v>
      </c>
      <c r="FH88" s="65" t="s">
        <v>164</v>
      </c>
      <c r="FI88" s="82" t="str">
        <f t="shared" si="664"/>
        <v xml:space="preserve"> </v>
      </c>
      <c r="FJ88" s="61" t="str">
        <f>IF(FL88=0," ",VLOOKUP(FL88,PROTOKOL!$A:$F,6))</f>
        <v xml:space="preserve"> </v>
      </c>
      <c r="FK88" s="66"/>
      <c r="FL88" s="66"/>
      <c r="FM88" s="62"/>
      <c r="FN88" s="63" t="str">
        <f>IF(FL88=0," ",(VLOOKUP(FL88,PROTOKOL!$A$1:$E$28,2))*FM88)</f>
        <v xml:space="preserve"> </v>
      </c>
      <c r="FO88" s="64" t="str">
        <f t="shared" si="592"/>
        <v xml:space="preserve"> </v>
      </c>
      <c r="FP88" s="65" t="str">
        <f>IF(FL88=0," ",VLOOKUP(FL88,PROTOKOL!$A:$E,5,))</f>
        <v xml:space="preserve"> </v>
      </c>
      <c r="FQ88" s="82" t="str">
        <f t="shared" si="665"/>
        <v xml:space="preserve"> </v>
      </c>
      <c r="FR88" s="65">
        <f t="shared" si="666"/>
        <v>0</v>
      </c>
      <c r="FS88" s="82" t="str">
        <f t="shared" si="667"/>
        <v xml:space="preserve"> </v>
      </c>
      <c r="FT88" s="117"/>
      <c r="FU88" s="207">
        <v>22</v>
      </c>
      <c r="FV88" s="226"/>
      <c r="FW88" s="61" t="str">
        <f>IF(FY88=0," ",VLOOKUP(FY88,PROTOKOL!$A:$F,6))</f>
        <v xml:space="preserve"> </v>
      </c>
      <c r="FX88" s="62"/>
      <c r="FY88" s="62"/>
      <c r="FZ88" s="62"/>
      <c r="GA88" s="63" t="str">
        <f>IF(FY88=0," ",(VLOOKUP(FY88,PROTOKOL!$A$1:$E$28,2))*FZ88)</f>
        <v xml:space="preserve"> </v>
      </c>
      <c r="GB88" s="64" t="str">
        <f t="shared" si="594"/>
        <v xml:space="preserve"> </v>
      </c>
      <c r="GC88" s="65" t="str">
        <f>IF(FY88=0," ",VLOOKUP(FY88,PROTOKOL!$A:$E,5,))</f>
        <v xml:space="preserve"> </v>
      </c>
      <c r="GD88" s="65" t="s">
        <v>164</v>
      </c>
      <c r="GE88" s="82" t="str">
        <f t="shared" si="668"/>
        <v xml:space="preserve"> </v>
      </c>
      <c r="GF88" s="61" t="str">
        <f>IF(GH88=0," ",VLOOKUP(GH88,PROTOKOL!$A:$F,6))</f>
        <v xml:space="preserve"> </v>
      </c>
      <c r="GG88" s="66"/>
      <c r="GH88" s="66"/>
      <c r="GI88" s="62"/>
      <c r="GJ88" s="63" t="str">
        <f>IF(GH88=0," ",(VLOOKUP(GH88,PROTOKOL!$A$1:$E$28,2))*GI88)</f>
        <v xml:space="preserve"> </v>
      </c>
      <c r="GK88" s="64" t="str">
        <f t="shared" si="595"/>
        <v xml:space="preserve"> </v>
      </c>
      <c r="GL88" s="65" t="str">
        <f>IF(GH88=0," ",VLOOKUP(GH88,PROTOKOL!$A:$E,5,))</f>
        <v xml:space="preserve"> </v>
      </c>
      <c r="GM88" s="82" t="str">
        <f t="shared" si="669"/>
        <v xml:space="preserve"> </v>
      </c>
      <c r="GN88" s="65">
        <f t="shared" si="670"/>
        <v>0</v>
      </c>
      <c r="GO88" s="82" t="str">
        <f t="shared" si="671"/>
        <v xml:space="preserve"> </v>
      </c>
      <c r="GP88" s="117"/>
      <c r="GQ88" s="207">
        <v>22</v>
      </c>
      <c r="GR88" s="226"/>
      <c r="GS88" s="61" t="str">
        <f>IF(GU88=0," ",VLOOKUP(GU88,PROTOKOL!$A:$F,6))</f>
        <v xml:space="preserve"> </v>
      </c>
      <c r="GT88" s="62"/>
      <c r="GU88" s="62"/>
      <c r="GV88" s="62"/>
      <c r="GW88" s="63" t="str">
        <f>IF(GU88=0," ",(VLOOKUP(GU88,PROTOKOL!$A$1:$E$28,2))*GV88)</f>
        <v xml:space="preserve"> </v>
      </c>
      <c r="GX88" s="64" t="str">
        <f t="shared" si="597"/>
        <v xml:space="preserve"> </v>
      </c>
      <c r="GY88" s="65" t="str">
        <f>IF(GU88=0," ",VLOOKUP(GU88,PROTOKOL!$A:$E,5,))</f>
        <v xml:space="preserve"> </v>
      </c>
      <c r="GZ88" s="65" t="s">
        <v>164</v>
      </c>
      <c r="HA88" s="82" t="str">
        <f t="shared" si="672"/>
        <v xml:space="preserve"> </v>
      </c>
      <c r="HB88" s="61" t="str">
        <f>IF(HD88=0," ",VLOOKUP(HD88,PROTOKOL!$A:$F,6))</f>
        <v xml:space="preserve"> </v>
      </c>
      <c r="HC88" s="66"/>
      <c r="HD88" s="66"/>
      <c r="HE88" s="62"/>
      <c r="HF88" s="63" t="str">
        <f>IF(HD88=0," ",(VLOOKUP(HD88,PROTOKOL!$A$1:$E$28,2))*HE88)</f>
        <v xml:space="preserve"> </v>
      </c>
      <c r="HG88" s="64" t="str">
        <f t="shared" si="598"/>
        <v xml:space="preserve"> </v>
      </c>
      <c r="HH88" s="65" t="str">
        <f>IF(HD88=0," ",VLOOKUP(HD88,PROTOKOL!$A:$E,5,))</f>
        <v xml:space="preserve"> </v>
      </c>
      <c r="HI88" s="82" t="str">
        <f t="shared" si="673"/>
        <v xml:space="preserve"> </v>
      </c>
      <c r="HJ88" s="65">
        <f t="shared" si="674"/>
        <v>0</v>
      </c>
      <c r="HK88" s="82" t="str">
        <f t="shared" si="675"/>
        <v xml:space="preserve"> </v>
      </c>
      <c r="HL88" s="117"/>
      <c r="HM88" s="207">
        <v>22</v>
      </c>
      <c r="HN88" s="226"/>
      <c r="HO88" s="61" t="str">
        <f>IF(HQ88=0," ",VLOOKUP(HQ88,PROTOKOL!$A:$F,6))</f>
        <v xml:space="preserve"> </v>
      </c>
      <c r="HP88" s="62"/>
      <c r="HQ88" s="62"/>
      <c r="HR88" s="62"/>
      <c r="HS88" s="63" t="str">
        <f>IF(HQ88=0," ",(VLOOKUP(HQ88,PROTOKOL!$A$1:$E$28,2))*HR88)</f>
        <v xml:space="preserve"> </v>
      </c>
      <c r="HT88" s="64" t="str">
        <f t="shared" si="600"/>
        <v xml:space="preserve"> </v>
      </c>
      <c r="HU88" s="65" t="str">
        <f>IF(HQ88=0," ",VLOOKUP(HQ88,PROTOKOL!$A:$E,5,))</f>
        <v xml:space="preserve"> </v>
      </c>
      <c r="HV88" s="65" t="s">
        <v>164</v>
      </c>
      <c r="HW88" s="82" t="str">
        <f t="shared" si="676"/>
        <v xml:space="preserve"> </v>
      </c>
      <c r="HX88" s="61" t="str">
        <f>IF(HZ88=0," ",VLOOKUP(HZ88,PROTOKOL!$A:$F,6))</f>
        <v xml:space="preserve"> </v>
      </c>
      <c r="HY88" s="66"/>
      <c r="HZ88" s="66"/>
      <c r="IA88" s="62"/>
      <c r="IB88" s="63" t="str">
        <f>IF(HZ88=0," ",(VLOOKUP(HZ88,PROTOKOL!$A$1:$E$28,2))*IA88)</f>
        <v xml:space="preserve"> </v>
      </c>
      <c r="IC88" s="64" t="str">
        <f t="shared" si="601"/>
        <v xml:space="preserve"> </v>
      </c>
      <c r="ID88" s="65" t="str">
        <f>IF(HZ88=0," ",VLOOKUP(HZ88,PROTOKOL!$A:$E,5,))</f>
        <v xml:space="preserve"> </v>
      </c>
      <c r="IE88" s="82" t="str">
        <f t="shared" si="677"/>
        <v xml:space="preserve"> </v>
      </c>
      <c r="IF88" s="65">
        <f t="shared" si="678"/>
        <v>0</v>
      </c>
      <c r="IG88" s="82" t="str">
        <f t="shared" si="679"/>
        <v xml:space="preserve"> </v>
      </c>
      <c r="IH88" s="117"/>
      <c r="II88" s="207">
        <v>22</v>
      </c>
      <c r="IJ88" s="226"/>
      <c r="IK88" s="61" t="str">
        <f>IF(IM88=0," ",VLOOKUP(IM88,PROTOKOL!$A:$F,6))</f>
        <v xml:space="preserve"> </v>
      </c>
      <c r="IL88" s="62"/>
      <c r="IM88" s="62"/>
      <c r="IN88" s="62"/>
      <c r="IO88" s="63" t="str">
        <f>IF(IM88=0," ",(VLOOKUP(IM88,PROTOKOL!$A$1:$E$28,2))*IN88)</f>
        <v xml:space="preserve"> </v>
      </c>
      <c r="IP88" s="64" t="str">
        <f t="shared" si="603"/>
        <v xml:space="preserve"> </v>
      </c>
      <c r="IQ88" s="65" t="str">
        <f>IF(IM88=0," ",VLOOKUP(IM88,PROTOKOL!$A:$E,5,))</f>
        <v xml:space="preserve"> </v>
      </c>
      <c r="IR88" s="65" t="s">
        <v>164</v>
      </c>
      <c r="IS88" s="82" t="str">
        <f t="shared" si="680"/>
        <v xml:space="preserve"> </v>
      </c>
      <c r="IT88" s="61" t="str">
        <f>IF(IV88=0," ",VLOOKUP(IV88,PROTOKOL!$A:$F,6))</f>
        <v xml:space="preserve"> </v>
      </c>
      <c r="IU88" s="66"/>
      <c r="IV88" s="66"/>
      <c r="IW88" s="62"/>
      <c r="IX88" s="63" t="str">
        <f>IF(IV88=0," ",(VLOOKUP(IV88,PROTOKOL!$A$1:$E$28,2))*IW88)</f>
        <v xml:space="preserve"> </v>
      </c>
      <c r="IY88" s="64" t="str">
        <f t="shared" si="604"/>
        <v xml:space="preserve"> </v>
      </c>
      <c r="IZ88" s="65" t="str">
        <f>IF(IV88=0," ",VLOOKUP(IV88,PROTOKOL!$A:$E,5,))</f>
        <v xml:space="preserve"> </v>
      </c>
      <c r="JA88" s="82" t="str">
        <f t="shared" si="681"/>
        <v xml:space="preserve"> </v>
      </c>
      <c r="JB88" s="65">
        <f t="shared" si="682"/>
        <v>0</v>
      </c>
      <c r="JC88" s="82" t="str">
        <f t="shared" si="683"/>
        <v xml:space="preserve"> </v>
      </c>
      <c r="JD88" s="117"/>
      <c r="JE88" s="207">
        <v>22</v>
      </c>
      <c r="JF88" s="226"/>
      <c r="JG88" s="61" t="str">
        <f>IF(JI88=0," ",VLOOKUP(JI88,PROTOKOL!$A:$F,6))</f>
        <v xml:space="preserve"> </v>
      </c>
      <c r="JH88" s="62"/>
      <c r="JI88" s="62"/>
      <c r="JJ88" s="62"/>
      <c r="JK88" s="63" t="str">
        <f>IF(JI88=0," ",(VLOOKUP(JI88,PROTOKOL!$A$1:$E$28,2))*JJ88)</f>
        <v xml:space="preserve"> </v>
      </c>
      <c r="JL88" s="64" t="str">
        <f t="shared" si="606"/>
        <v xml:space="preserve"> </v>
      </c>
      <c r="JM88" s="65" t="str">
        <f>IF(JI88=0," ",VLOOKUP(JI88,PROTOKOL!$A:$E,5,))</f>
        <v xml:space="preserve"> </v>
      </c>
      <c r="JN88" s="65" t="s">
        <v>164</v>
      </c>
      <c r="JO88" s="82" t="str">
        <f t="shared" si="684"/>
        <v xml:space="preserve"> </v>
      </c>
      <c r="JP88" s="61" t="str">
        <f>IF(JR88=0," ",VLOOKUP(JR88,PROTOKOL!$A:$F,6))</f>
        <v xml:space="preserve"> </v>
      </c>
      <c r="JQ88" s="66"/>
      <c r="JR88" s="66"/>
      <c r="JS88" s="62"/>
      <c r="JT88" s="63" t="str">
        <f>IF(JR88=0," ",(VLOOKUP(JR88,PROTOKOL!$A$1:$E$28,2))*JS88)</f>
        <v xml:space="preserve"> </v>
      </c>
      <c r="JU88" s="64" t="str">
        <f t="shared" si="607"/>
        <v xml:space="preserve"> </v>
      </c>
      <c r="JV88" s="65" t="str">
        <f>IF(JR88=0," ",VLOOKUP(JR88,PROTOKOL!$A:$E,5,))</f>
        <v xml:space="preserve"> </v>
      </c>
      <c r="JW88" s="82" t="str">
        <f t="shared" si="685"/>
        <v xml:space="preserve"> </v>
      </c>
      <c r="JX88" s="65">
        <f t="shared" si="686"/>
        <v>0</v>
      </c>
      <c r="JY88" s="82" t="str">
        <f t="shared" si="687"/>
        <v xml:space="preserve"> </v>
      </c>
      <c r="JZ88" s="117"/>
      <c r="KA88" s="207">
        <v>22</v>
      </c>
      <c r="KB88" s="226"/>
      <c r="KC88" s="61" t="str">
        <f>IF(KE88=0," ",VLOOKUP(KE88,PROTOKOL!$A:$F,6))</f>
        <v>KOKU TESTİ</v>
      </c>
      <c r="KD88" s="62">
        <v>22</v>
      </c>
      <c r="KE88" s="62">
        <v>16</v>
      </c>
      <c r="KF88" s="62">
        <v>0.5</v>
      </c>
      <c r="KG88" s="63">
        <f>IF(KE88=0," ",(VLOOKUP(KE88,PROTOKOL!$A$1:$E$28,2))*KF88)</f>
        <v>0</v>
      </c>
      <c r="KH88" s="64">
        <f t="shared" si="609"/>
        <v>22</v>
      </c>
      <c r="KI88" s="65">
        <f>IF(KE88=0," ",VLOOKUP(KE88,PROTOKOL!$A:$E,5,))</f>
        <v>25.405435113750318</v>
      </c>
      <c r="KJ88" s="65" t="s">
        <v>164</v>
      </c>
      <c r="KK88" s="82">
        <f t="shared" si="688"/>
        <v>37.261304833500468</v>
      </c>
      <c r="KL88" s="61" t="str">
        <f>IF(KN88=0," ",VLOOKUP(KN88,PROTOKOL!$A:$F,6))</f>
        <v xml:space="preserve"> </v>
      </c>
      <c r="KM88" s="66"/>
      <c r="KN88" s="66"/>
      <c r="KO88" s="62"/>
      <c r="KP88" s="63" t="str">
        <f>IF(KN88=0," ",(VLOOKUP(KN88,PROTOKOL!$A$1:$E$28,2))*KO88)</f>
        <v xml:space="preserve"> </v>
      </c>
      <c r="KQ88" s="64" t="str">
        <f t="shared" si="610"/>
        <v xml:space="preserve"> </v>
      </c>
      <c r="KR88" s="65" t="str">
        <f>IF(KN88=0," ",VLOOKUP(KN88,PROTOKOL!$A:$E,5,))</f>
        <v xml:space="preserve"> </v>
      </c>
      <c r="KS88" s="82" t="str">
        <f t="shared" si="689"/>
        <v xml:space="preserve"> </v>
      </c>
      <c r="KT88" s="65">
        <f t="shared" si="690"/>
        <v>0</v>
      </c>
      <c r="KU88" s="82" t="str">
        <f t="shared" si="691"/>
        <v xml:space="preserve"> </v>
      </c>
      <c r="KV88" s="117"/>
      <c r="KW88" s="207">
        <v>22</v>
      </c>
      <c r="KX88" s="226"/>
      <c r="KY88" s="61" t="str">
        <f>IF(LA88=0," ",VLOOKUP(LA88,PROTOKOL!$A:$F,6))</f>
        <v xml:space="preserve"> </v>
      </c>
      <c r="KZ88" s="62"/>
      <c r="LA88" s="62"/>
      <c r="LB88" s="62"/>
      <c r="LC88" s="63" t="str">
        <f>IF(LA88=0," ",(VLOOKUP(LA88,PROTOKOL!$A$1:$E$28,2))*LB88)</f>
        <v xml:space="preserve"> </v>
      </c>
      <c r="LD88" s="64" t="str">
        <f t="shared" si="612"/>
        <v xml:space="preserve"> </v>
      </c>
      <c r="LE88" s="65" t="str">
        <f>IF(LA88=0," ",VLOOKUP(LA88,PROTOKOL!$A:$E,5,))</f>
        <v xml:space="preserve"> </v>
      </c>
      <c r="LF88" s="65" t="s">
        <v>164</v>
      </c>
      <c r="LG88" s="82" t="str">
        <f t="shared" si="692"/>
        <v xml:space="preserve"> </v>
      </c>
      <c r="LH88" s="61" t="str">
        <f>IF(LJ88=0," ",VLOOKUP(LJ88,PROTOKOL!$A:$F,6))</f>
        <v xml:space="preserve"> </v>
      </c>
      <c r="LI88" s="66"/>
      <c r="LJ88" s="66"/>
      <c r="LK88" s="62"/>
      <c r="LL88" s="63" t="str">
        <f>IF(LJ88=0," ",(VLOOKUP(LJ88,PROTOKOL!$A$1:$E$28,2))*LK88)</f>
        <v xml:space="preserve"> </v>
      </c>
      <c r="LM88" s="64" t="str">
        <f t="shared" si="613"/>
        <v xml:space="preserve"> </v>
      </c>
      <c r="LN88" s="65" t="str">
        <f>IF(LJ88=0," ",VLOOKUP(LJ88,PROTOKOL!$A:$E,5,))</f>
        <v xml:space="preserve"> </v>
      </c>
      <c r="LO88" s="82" t="str">
        <f t="shared" si="693"/>
        <v xml:space="preserve"> </v>
      </c>
      <c r="LP88" s="65">
        <f t="shared" si="694"/>
        <v>0</v>
      </c>
      <c r="LQ88" s="82" t="str">
        <f t="shared" si="695"/>
        <v xml:space="preserve"> </v>
      </c>
      <c r="LR88" s="117"/>
      <c r="LS88" s="207">
        <v>22</v>
      </c>
      <c r="LT88" s="226"/>
      <c r="LU88" s="61" t="str">
        <f>IF(LW88=0," ",VLOOKUP(LW88,PROTOKOL!$A:$F,6))</f>
        <v xml:space="preserve"> </v>
      </c>
      <c r="LV88" s="62"/>
      <c r="LW88" s="62"/>
      <c r="LX88" s="62"/>
      <c r="LY88" s="63" t="str">
        <f>IF(LW88=0," ",(VLOOKUP(LW88,PROTOKOL!$A$1:$E$28,2))*LX88)</f>
        <v xml:space="preserve"> </v>
      </c>
      <c r="LZ88" s="64" t="str">
        <f t="shared" si="615"/>
        <v xml:space="preserve"> </v>
      </c>
      <c r="MA88" s="65" t="str">
        <f>IF(LW88=0," ",VLOOKUP(LW88,PROTOKOL!$A:$E,5,))</f>
        <v xml:space="preserve"> </v>
      </c>
      <c r="MB88" s="65" t="s">
        <v>164</v>
      </c>
      <c r="MC88" s="82" t="str">
        <f t="shared" si="696"/>
        <v xml:space="preserve"> </v>
      </c>
      <c r="MD88" s="61" t="str">
        <f>IF(MF88=0," ",VLOOKUP(MF88,PROTOKOL!$A:$F,6))</f>
        <v xml:space="preserve"> </v>
      </c>
      <c r="ME88" s="66"/>
      <c r="MF88" s="66"/>
      <c r="MG88" s="62"/>
      <c r="MH88" s="63" t="str">
        <f>IF(MF88=0," ",(VLOOKUP(MF88,PROTOKOL!$A$1:$E$28,2))*MG88)</f>
        <v xml:space="preserve"> </v>
      </c>
      <c r="MI88" s="64" t="str">
        <f t="shared" si="616"/>
        <v xml:space="preserve"> </v>
      </c>
      <c r="MJ88" s="65" t="str">
        <f>IF(MF88=0," ",VLOOKUP(MF88,PROTOKOL!$A:$E,5,))</f>
        <v xml:space="preserve"> </v>
      </c>
      <c r="MK88" s="82" t="str">
        <f t="shared" si="697"/>
        <v xml:space="preserve"> </v>
      </c>
      <c r="ML88" s="65">
        <f t="shared" si="698"/>
        <v>0</v>
      </c>
      <c r="MM88" s="82" t="str">
        <f t="shared" si="699"/>
        <v xml:space="preserve"> </v>
      </c>
      <c r="MN88" s="117"/>
      <c r="MO88" s="207">
        <v>22</v>
      </c>
      <c r="MP88" s="226"/>
      <c r="MQ88" s="61" t="str">
        <f>IF(MS88=0," ",VLOOKUP(MS88,PROTOKOL!$A:$F,6))</f>
        <v xml:space="preserve"> </v>
      </c>
      <c r="MR88" s="62"/>
      <c r="MS88" s="62"/>
      <c r="MT88" s="62"/>
      <c r="MU88" s="63" t="str">
        <f>IF(MS88=0," ",(VLOOKUP(MS88,PROTOKOL!$A$1:$E$28,2))*MT88)</f>
        <v xml:space="preserve"> </v>
      </c>
      <c r="MV88" s="64" t="str">
        <f t="shared" si="618"/>
        <v xml:space="preserve"> </v>
      </c>
      <c r="MW88" s="65" t="str">
        <f>IF(MS88=0," ",VLOOKUP(MS88,PROTOKOL!$A:$E,5,))</f>
        <v xml:space="preserve"> </v>
      </c>
      <c r="MX88" s="65" t="s">
        <v>164</v>
      </c>
      <c r="MY88" s="82" t="str">
        <f t="shared" si="700"/>
        <v xml:space="preserve"> </v>
      </c>
      <c r="MZ88" s="61" t="str">
        <f>IF(NB88=0," ",VLOOKUP(NB88,PROTOKOL!$A:$F,6))</f>
        <v xml:space="preserve"> </v>
      </c>
      <c r="NA88" s="66"/>
      <c r="NB88" s="66"/>
      <c r="NC88" s="62"/>
      <c r="ND88" s="63" t="str">
        <f>IF(NB88=0," ",(VLOOKUP(NB88,PROTOKOL!$A$1:$E$28,2))*NC88)</f>
        <v xml:space="preserve"> </v>
      </c>
      <c r="NE88" s="64" t="str">
        <f t="shared" si="619"/>
        <v xml:space="preserve"> </v>
      </c>
      <c r="NF88" s="65" t="str">
        <f>IF(NB88=0," ",VLOOKUP(NB88,PROTOKOL!$A:$E,5,))</f>
        <v xml:space="preserve"> </v>
      </c>
      <c r="NG88" s="82" t="str">
        <f t="shared" si="701"/>
        <v xml:space="preserve"> </v>
      </c>
      <c r="NH88" s="65">
        <f t="shared" si="702"/>
        <v>0</v>
      </c>
      <c r="NI88" s="82" t="str">
        <f t="shared" si="703"/>
        <v xml:space="preserve"> </v>
      </c>
      <c r="NJ88" s="117"/>
      <c r="NK88" s="207">
        <v>22</v>
      </c>
      <c r="NL88" s="226"/>
      <c r="NM88" s="61" t="str">
        <f>IF(NO88=0," ",VLOOKUP(NO88,PROTOKOL!$A:$F,6))</f>
        <v xml:space="preserve"> </v>
      </c>
      <c r="NN88" s="62"/>
      <c r="NO88" s="62"/>
      <c r="NP88" s="62"/>
      <c r="NQ88" s="63" t="str">
        <f>IF(NO88=0," ",(VLOOKUP(NO88,PROTOKOL!$A$1:$E$28,2))*NP88)</f>
        <v xml:space="preserve"> </v>
      </c>
      <c r="NR88" s="64" t="str">
        <f t="shared" si="621"/>
        <v xml:space="preserve"> </v>
      </c>
      <c r="NS88" s="65" t="str">
        <f>IF(NO88=0," ",VLOOKUP(NO88,PROTOKOL!$A:$E,5,))</f>
        <v xml:space="preserve"> </v>
      </c>
      <c r="NT88" s="65" t="s">
        <v>164</v>
      </c>
      <c r="NU88" s="82" t="str">
        <f t="shared" si="704"/>
        <v xml:space="preserve"> </v>
      </c>
      <c r="NV88" s="61" t="str">
        <f>IF(NX88=0," ",VLOOKUP(NX88,PROTOKOL!$A:$F,6))</f>
        <v xml:space="preserve"> </v>
      </c>
      <c r="NW88" s="66"/>
      <c r="NX88" s="66"/>
      <c r="NY88" s="62"/>
      <c r="NZ88" s="63" t="str">
        <f>IF(NX88=0," ",(VLOOKUP(NX88,PROTOKOL!$A$1:$E$28,2))*NY88)</f>
        <v xml:space="preserve"> </v>
      </c>
      <c r="OA88" s="64" t="str">
        <f t="shared" si="622"/>
        <v xml:space="preserve"> </v>
      </c>
      <c r="OB88" s="65" t="str">
        <f>IF(NX88=0," ",VLOOKUP(NX88,PROTOKOL!$A:$E,5,))</f>
        <v xml:space="preserve"> </v>
      </c>
      <c r="OC88" s="82" t="str">
        <f t="shared" si="705"/>
        <v xml:space="preserve"> </v>
      </c>
      <c r="OD88" s="65">
        <f t="shared" si="706"/>
        <v>0</v>
      </c>
      <c r="OE88" s="82" t="str">
        <f t="shared" si="707"/>
        <v xml:space="preserve"> </v>
      </c>
      <c r="OF88" s="117"/>
      <c r="OG88" s="207">
        <v>22</v>
      </c>
      <c r="OH88" s="226"/>
      <c r="OI88" s="61" t="str">
        <f>IF(OK88=0," ",VLOOKUP(OK88,PROTOKOL!$A:$F,6))</f>
        <v xml:space="preserve"> </v>
      </c>
      <c r="OJ88" s="62"/>
      <c r="OK88" s="62"/>
      <c r="OL88" s="62"/>
      <c r="OM88" s="63" t="str">
        <f>IF(OK88=0," ",(VLOOKUP(OK88,PROTOKOL!$A$1:$E$28,2))*OL88)</f>
        <v xml:space="preserve"> </v>
      </c>
      <c r="ON88" s="64" t="str">
        <f t="shared" si="624"/>
        <v xml:space="preserve"> </v>
      </c>
      <c r="OO88" s="65" t="str">
        <f>IF(OK88=0," ",VLOOKUP(OK88,PROTOKOL!$A:$E,5,))</f>
        <v xml:space="preserve"> </v>
      </c>
      <c r="OP88" s="65" t="s">
        <v>164</v>
      </c>
      <c r="OQ88" s="82" t="str">
        <f t="shared" si="708"/>
        <v xml:space="preserve"> </v>
      </c>
      <c r="OR88" s="61" t="str">
        <f>IF(OT88=0," ",VLOOKUP(OT88,PROTOKOL!$A:$F,6))</f>
        <v xml:space="preserve"> </v>
      </c>
      <c r="OS88" s="66"/>
      <c r="OT88" s="66"/>
      <c r="OU88" s="62"/>
      <c r="OV88" s="63" t="str">
        <f>IF(OT88=0," ",(VLOOKUP(OT88,PROTOKOL!$A$1:$E$28,2))*OU88)</f>
        <v xml:space="preserve"> </v>
      </c>
      <c r="OW88" s="64" t="str">
        <f t="shared" si="625"/>
        <v xml:space="preserve"> </v>
      </c>
      <c r="OX88" s="65" t="str">
        <f>IF(OT88=0," ",VLOOKUP(OT88,PROTOKOL!$A:$E,5,))</f>
        <v xml:space="preserve"> </v>
      </c>
      <c r="OY88" s="82" t="str">
        <f t="shared" si="709"/>
        <v xml:space="preserve"> </v>
      </c>
      <c r="OZ88" s="65">
        <f t="shared" si="710"/>
        <v>0</v>
      </c>
      <c r="PA88" s="82" t="str">
        <f t="shared" si="711"/>
        <v xml:space="preserve"> </v>
      </c>
      <c r="PB88" s="117"/>
      <c r="PC88" s="207">
        <v>22</v>
      </c>
      <c r="PD88" s="226"/>
      <c r="PE88" s="61" t="str">
        <f>IF(PG88=0," ",VLOOKUP(PG88,PROTOKOL!$A:$F,6))</f>
        <v xml:space="preserve"> </v>
      </c>
      <c r="PF88" s="62"/>
      <c r="PG88" s="62"/>
      <c r="PH88" s="62"/>
      <c r="PI88" s="63" t="str">
        <f>IF(PG88=0," ",(VLOOKUP(PG88,PROTOKOL!$A$1:$E$28,2))*PH88)</f>
        <v xml:space="preserve"> </v>
      </c>
      <c r="PJ88" s="64" t="str">
        <f t="shared" si="627"/>
        <v xml:space="preserve"> </v>
      </c>
      <c r="PK88" s="65" t="str">
        <f>IF(PG88=0," ",VLOOKUP(PG88,PROTOKOL!$A:$E,5,))</f>
        <v xml:space="preserve"> </v>
      </c>
      <c r="PL88" s="65" t="s">
        <v>164</v>
      </c>
      <c r="PM88" s="82" t="str">
        <f t="shared" si="712"/>
        <v xml:space="preserve"> </v>
      </c>
      <c r="PN88" s="61" t="str">
        <f>IF(PP88=0," ",VLOOKUP(PP88,PROTOKOL!$A:$F,6))</f>
        <v xml:space="preserve"> </v>
      </c>
      <c r="PO88" s="66"/>
      <c r="PP88" s="66"/>
      <c r="PQ88" s="62"/>
      <c r="PR88" s="63" t="str">
        <f>IF(PP88=0," ",(VLOOKUP(PP88,PROTOKOL!$A$1:$E$28,2))*PQ88)</f>
        <v xml:space="preserve"> </v>
      </c>
      <c r="PS88" s="64" t="str">
        <f t="shared" si="628"/>
        <v xml:space="preserve"> </v>
      </c>
      <c r="PT88" s="65" t="str">
        <f>IF(PP88=0," ",VLOOKUP(PP88,PROTOKOL!$A:$E,5,))</f>
        <v xml:space="preserve"> </v>
      </c>
      <c r="PU88" s="82" t="str">
        <f t="shared" si="713"/>
        <v xml:space="preserve"> </v>
      </c>
      <c r="PV88" s="65">
        <f t="shared" si="714"/>
        <v>0</v>
      </c>
      <c r="PW88" s="82" t="str">
        <f t="shared" si="715"/>
        <v xml:space="preserve"> </v>
      </c>
      <c r="PX88" s="117"/>
      <c r="PY88" s="207">
        <v>22</v>
      </c>
      <c r="PZ88" s="226"/>
      <c r="QA88" s="61" t="str">
        <f>IF(QC88=0," ",VLOOKUP(QC88,PROTOKOL!$A:$F,6))</f>
        <v xml:space="preserve"> </v>
      </c>
      <c r="QB88" s="62"/>
      <c r="QC88" s="62"/>
      <c r="QD88" s="62"/>
      <c r="QE88" s="63" t="str">
        <f>IF(QC88=0," ",(VLOOKUP(QC88,PROTOKOL!$A$1:$E$28,2))*QD88)</f>
        <v xml:space="preserve"> </v>
      </c>
      <c r="QF88" s="64" t="str">
        <f t="shared" si="630"/>
        <v xml:space="preserve"> </v>
      </c>
      <c r="QG88" s="65" t="str">
        <f>IF(QC88=0," ",VLOOKUP(QC88,PROTOKOL!$A:$E,5,))</f>
        <v xml:space="preserve"> </v>
      </c>
      <c r="QH88" s="65" t="s">
        <v>164</v>
      </c>
      <c r="QI88" s="82" t="str">
        <f t="shared" si="716"/>
        <v xml:space="preserve"> </v>
      </c>
      <c r="QJ88" s="61" t="str">
        <f>IF(QL88=0," ",VLOOKUP(QL88,PROTOKOL!$A:$F,6))</f>
        <v xml:space="preserve"> </v>
      </c>
      <c r="QK88" s="66"/>
      <c r="QL88" s="66"/>
      <c r="QM88" s="62"/>
      <c r="QN88" s="63" t="str">
        <f>IF(QL88=0," ",(VLOOKUP(QL88,PROTOKOL!$A$1:$E$28,2))*QM88)</f>
        <v xml:space="preserve"> </v>
      </c>
      <c r="QO88" s="64" t="str">
        <f t="shared" si="631"/>
        <v xml:space="preserve"> </v>
      </c>
      <c r="QP88" s="65" t="str">
        <f>IF(QL88=0," ",VLOOKUP(QL88,PROTOKOL!$A:$E,5,))</f>
        <v xml:space="preserve"> </v>
      </c>
      <c r="QQ88" s="82" t="str">
        <f t="shared" si="717"/>
        <v xml:space="preserve"> </v>
      </c>
      <c r="QR88" s="65">
        <f t="shared" si="718"/>
        <v>0</v>
      </c>
      <c r="QS88" s="82" t="str">
        <f t="shared" si="719"/>
        <v xml:space="preserve"> </v>
      </c>
      <c r="QT88" s="117"/>
      <c r="QU88" s="207">
        <v>22</v>
      </c>
      <c r="QV88" s="226"/>
      <c r="QW88" s="61" t="str">
        <f>IF(QY88=0," ",VLOOKUP(QY88,PROTOKOL!$A:$F,6))</f>
        <v xml:space="preserve"> </v>
      </c>
      <c r="QX88" s="62"/>
      <c r="QY88" s="62"/>
      <c r="QZ88" s="62"/>
      <c r="RA88" s="63" t="str">
        <f>IF(QY88=0," ",(VLOOKUP(QY88,PROTOKOL!$A$1:$E$28,2))*QZ88)</f>
        <v xml:space="preserve"> </v>
      </c>
      <c r="RB88" s="64" t="str">
        <f t="shared" si="633"/>
        <v xml:space="preserve"> </v>
      </c>
      <c r="RC88" s="65" t="str">
        <f>IF(QY88=0," ",VLOOKUP(QY88,PROTOKOL!$A:$E,5,))</f>
        <v xml:space="preserve"> </v>
      </c>
      <c r="RD88" s="65" t="s">
        <v>164</v>
      </c>
      <c r="RE88" s="82" t="str">
        <f t="shared" si="720"/>
        <v xml:space="preserve"> </v>
      </c>
      <c r="RF88" s="61" t="str">
        <f>IF(RH88=0," ",VLOOKUP(RH88,PROTOKOL!$A:$F,6))</f>
        <v xml:space="preserve"> </v>
      </c>
      <c r="RG88" s="66"/>
      <c r="RH88" s="66"/>
      <c r="RI88" s="62"/>
      <c r="RJ88" s="63" t="str">
        <f>IF(RH88=0," ",(VLOOKUP(RH88,PROTOKOL!$A$1:$E$28,2))*RI88)</f>
        <v xml:space="preserve"> </v>
      </c>
      <c r="RK88" s="64" t="str">
        <f t="shared" si="634"/>
        <v xml:space="preserve"> </v>
      </c>
      <c r="RL88" s="65" t="str">
        <f>IF(RH88=0," ",VLOOKUP(RH88,PROTOKOL!$A:$E,5,))</f>
        <v xml:space="preserve"> </v>
      </c>
      <c r="RM88" s="82" t="str">
        <f t="shared" si="721"/>
        <v xml:space="preserve"> </v>
      </c>
      <c r="RN88" s="65">
        <f t="shared" si="722"/>
        <v>0</v>
      </c>
      <c r="RO88" s="82" t="str">
        <f t="shared" si="723"/>
        <v xml:space="preserve"> </v>
      </c>
      <c r="RP88" s="117"/>
    </row>
    <row r="89" spans="1:484" ht="14.4" thickBot="1">
      <c r="A89" s="207">
        <v>23</v>
      </c>
      <c r="B89" s="225">
        <v>23</v>
      </c>
      <c r="C89" s="61" t="str">
        <f>IF(E89=0," ",VLOOKUP(E89,PROTOKOL!$A:$F,6))</f>
        <v xml:space="preserve"> </v>
      </c>
      <c r="D89" s="62"/>
      <c r="E89" s="62"/>
      <c r="F89" s="62"/>
      <c r="G89" s="63" t="str">
        <f>IF(E89=0," ",(VLOOKUP(E89,PROTOKOL!$A$1:$E$28,2))*F89)</f>
        <v xml:space="preserve"> </v>
      </c>
      <c r="H89" s="64" t="str">
        <f t="shared" si="572"/>
        <v xml:space="preserve"> </v>
      </c>
      <c r="I89" s="65" t="str">
        <f>IF(E89=0," ",VLOOKUP(E89,PROTOKOL!$A:$E,5,))</f>
        <v xml:space="preserve"> </v>
      </c>
      <c r="J89" s="65"/>
      <c r="K89" s="82" t="str">
        <f t="shared" si="636"/>
        <v xml:space="preserve"> </v>
      </c>
      <c r="L89" s="61" t="str">
        <f>IF(N89=0," ",VLOOKUP(N89,PROTOKOL!$A:$F,6))</f>
        <v xml:space="preserve"> </v>
      </c>
      <c r="M89" s="66"/>
      <c r="N89" s="66"/>
      <c r="O89" s="62"/>
      <c r="P89" s="63" t="str">
        <f>IF(N89=0," ",(VLOOKUP(N89,PROTOKOL!$A$1:$E$28,2))*O89)</f>
        <v xml:space="preserve"> </v>
      </c>
      <c r="Q89" s="64" t="str">
        <f t="shared" si="573"/>
        <v xml:space="preserve"> </v>
      </c>
      <c r="R89" s="65" t="str">
        <f>IF(N89=0," ",VLOOKUP(N89,PROTOKOL!$A:$E,5,))</f>
        <v xml:space="preserve"> </v>
      </c>
      <c r="S89" s="82" t="str">
        <f t="shared" si="637"/>
        <v xml:space="preserve"> </v>
      </c>
      <c r="T89" s="65">
        <f t="shared" si="638"/>
        <v>0</v>
      </c>
      <c r="U89" s="82" t="str">
        <f t="shared" si="639"/>
        <v xml:space="preserve"> </v>
      </c>
      <c r="V89" s="117"/>
      <c r="W89" s="207">
        <v>23</v>
      </c>
      <c r="X89" s="225">
        <v>23</v>
      </c>
      <c r="Y89" s="61" t="str">
        <f>IF(AA89=0," ",VLOOKUP(AA89,PROTOKOL!$A:$F,6))</f>
        <v xml:space="preserve"> </v>
      </c>
      <c r="Z89" s="62"/>
      <c r="AA89" s="62"/>
      <c r="AB89" s="62"/>
      <c r="AC89" s="63" t="str">
        <f>IF(AA89=0," ",(VLOOKUP(AA89,PROTOKOL!$A$1:$E$28,2))*AB89)</f>
        <v xml:space="preserve"> </v>
      </c>
      <c r="AD89" s="64" t="str">
        <f t="shared" si="574"/>
        <v xml:space="preserve"> </v>
      </c>
      <c r="AE89" s="65" t="str">
        <f>IF(AA89=0," ",VLOOKUP(AA89,PROTOKOL!$A:$E,5,))</f>
        <v xml:space="preserve"> </v>
      </c>
      <c r="AF89" s="65"/>
      <c r="AG89" s="82" t="str">
        <f t="shared" si="640"/>
        <v xml:space="preserve"> </v>
      </c>
      <c r="AH89" s="61" t="str">
        <f>IF(AJ89=0," ",VLOOKUP(AJ89,PROTOKOL!$A:$F,6))</f>
        <v xml:space="preserve"> </v>
      </c>
      <c r="AI89" s="66"/>
      <c r="AJ89" s="66"/>
      <c r="AK89" s="62"/>
      <c r="AL89" s="63" t="str">
        <f>IF(AJ89=0," ",(VLOOKUP(AJ89,PROTOKOL!$A$1:$E$28,2))*AK89)</f>
        <v xml:space="preserve"> </v>
      </c>
      <c r="AM89" s="64" t="str">
        <f t="shared" si="575"/>
        <v xml:space="preserve"> </v>
      </c>
      <c r="AN89" s="65" t="str">
        <f>IF(AJ89=0," ",VLOOKUP(AJ89,PROTOKOL!$A:$E,5,))</f>
        <v xml:space="preserve"> </v>
      </c>
      <c r="AO89" s="82" t="str">
        <f t="shared" si="641"/>
        <v xml:space="preserve"> </v>
      </c>
      <c r="AP89" s="65">
        <f t="shared" si="642"/>
        <v>0</v>
      </c>
      <c r="AQ89" s="82" t="str">
        <f t="shared" si="643"/>
        <v xml:space="preserve"> </v>
      </c>
      <c r="AR89" s="117"/>
      <c r="AS89" s="207">
        <v>23</v>
      </c>
      <c r="AT89" s="225">
        <v>23</v>
      </c>
      <c r="AU89" s="61" t="str">
        <f>IF(AW89=0," ",VLOOKUP(AW89,PROTOKOL!$A:$F,6))</f>
        <v xml:space="preserve"> </v>
      </c>
      <c r="AV89" s="62"/>
      <c r="AW89" s="62"/>
      <c r="AX89" s="62"/>
      <c r="AY89" s="63" t="str">
        <f>IF(AW89=0," ",(VLOOKUP(AW89,PROTOKOL!$A$1:$E$28,2))*AX89)</f>
        <v xml:space="preserve"> </v>
      </c>
      <c r="AZ89" s="64" t="str">
        <f t="shared" si="576"/>
        <v xml:space="preserve"> </v>
      </c>
      <c r="BA89" s="65" t="str">
        <f>IF(AW89=0," ",VLOOKUP(AW89,PROTOKOL!$A:$E,5,))</f>
        <v xml:space="preserve"> </v>
      </c>
      <c r="BB89" s="65"/>
      <c r="BC89" s="82" t="str">
        <f t="shared" si="644"/>
        <v xml:space="preserve"> </v>
      </c>
      <c r="BD89" s="61" t="str">
        <f>IF(BF89=0," ",VLOOKUP(BF89,PROTOKOL!$A:$F,6))</f>
        <v xml:space="preserve"> </v>
      </c>
      <c r="BE89" s="66"/>
      <c r="BF89" s="66"/>
      <c r="BG89" s="62"/>
      <c r="BH89" s="63" t="str">
        <f>IF(BF89=0," ",(VLOOKUP(BF89,PROTOKOL!$A$1:$E$28,2))*BG89)</f>
        <v xml:space="preserve"> </v>
      </c>
      <c r="BI89" s="64" t="str">
        <f t="shared" si="577"/>
        <v xml:space="preserve"> </v>
      </c>
      <c r="BJ89" s="65" t="str">
        <f>IF(BF89=0," ",VLOOKUP(BF89,PROTOKOL!$A:$E,5,))</f>
        <v xml:space="preserve"> </v>
      </c>
      <c r="BK89" s="82" t="str">
        <f t="shared" si="645"/>
        <v xml:space="preserve"> </v>
      </c>
      <c r="BL89" s="65">
        <f t="shared" si="646"/>
        <v>0</v>
      </c>
      <c r="BM89" s="82" t="str">
        <f t="shared" si="647"/>
        <v xml:space="preserve"> </v>
      </c>
      <c r="BN89" s="117"/>
      <c r="BO89" s="207">
        <v>23</v>
      </c>
      <c r="BP89" s="225">
        <v>23</v>
      </c>
      <c r="BQ89" s="61" t="str">
        <f>IF(BS89=0," ",VLOOKUP(BS89,PROTOKOL!$A:$F,6))</f>
        <v xml:space="preserve"> </v>
      </c>
      <c r="BR89" s="62"/>
      <c r="BS89" s="62"/>
      <c r="BT89" s="62"/>
      <c r="BU89" s="63" t="str">
        <f>IF(BS89=0," ",(VLOOKUP(BS89,PROTOKOL!$A$1:$E$28,2))*BT89)</f>
        <v xml:space="preserve"> </v>
      </c>
      <c r="BV89" s="64" t="str">
        <f t="shared" si="579"/>
        <v xml:space="preserve"> </v>
      </c>
      <c r="BW89" s="65" t="str">
        <f>IF(BS89=0," ",VLOOKUP(BS89,PROTOKOL!$A:$E,5,))</f>
        <v xml:space="preserve"> </v>
      </c>
      <c r="BX89" s="65"/>
      <c r="BY89" s="82" t="str">
        <f t="shared" si="648"/>
        <v xml:space="preserve"> </v>
      </c>
      <c r="BZ89" s="61" t="str">
        <f>IF(CB89=0," ",VLOOKUP(CB89,PROTOKOL!$A:$F,6))</f>
        <v xml:space="preserve"> </v>
      </c>
      <c r="CA89" s="66"/>
      <c r="CB89" s="66"/>
      <c r="CC89" s="62"/>
      <c r="CD89" s="63" t="str">
        <f>IF(CB89=0," ",(VLOOKUP(CB89,PROTOKOL!$A$1:$E$28,2))*CC89)</f>
        <v xml:space="preserve"> </v>
      </c>
      <c r="CE89" s="64" t="str">
        <f t="shared" si="580"/>
        <v xml:space="preserve"> </v>
      </c>
      <c r="CF89" s="65" t="str">
        <f>IF(CB89=0," ",VLOOKUP(CB89,PROTOKOL!$A:$E,5,))</f>
        <v xml:space="preserve"> </v>
      </c>
      <c r="CG89" s="82" t="str">
        <f t="shared" si="649"/>
        <v xml:space="preserve"> </v>
      </c>
      <c r="CH89" s="65">
        <f t="shared" si="650"/>
        <v>0</v>
      </c>
      <c r="CI89" s="82" t="str">
        <f t="shared" si="651"/>
        <v xml:space="preserve"> </v>
      </c>
      <c r="CJ89" s="117"/>
      <c r="CK89" s="207">
        <v>23</v>
      </c>
      <c r="CL89" s="225">
        <v>23</v>
      </c>
      <c r="CM89" s="61" t="str">
        <f>IF(CO89=0," ",VLOOKUP(CO89,PROTOKOL!$A:$F,6))</f>
        <v xml:space="preserve"> </v>
      </c>
      <c r="CN89" s="62"/>
      <c r="CO89" s="62"/>
      <c r="CP89" s="62"/>
      <c r="CQ89" s="63" t="str">
        <f>IF(CO89=0," ",(VLOOKUP(CO89,PROTOKOL!$A$1:$E$28,2))*CP89)</f>
        <v xml:space="preserve"> </v>
      </c>
      <c r="CR89" s="64" t="str">
        <f t="shared" si="582"/>
        <v xml:space="preserve"> </v>
      </c>
      <c r="CS89" s="65" t="str">
        <f>IF(CO89=0," ",VLOOKUP(CO89,PROTOKOL!$A:$E,5,))</f>
        <v xml:space="preserve"> </v>
      </c>
      <c r="CT89" s="65"/>
      <c r="CU89" s="82" t="str">
        <f t="shared" si="652"/>
        <v xml:space="preserve"> </v>
      </c>
      <c r="CV89" s="61" t="str">
        <f>IF(CX89=0," ",VLOOKUP(CX89,PROTOKOL!$A:$F,6))</f>
        <v xml:space="preserve"> </v>
      </c>
      <c r="CW89" s="66"/>
      <c r="CX89" s="66"/>
      <c r="CY89" s="62"/>
      <c r="CZ89" s="63" t="str">
        <f>IF(CX89=0," ",(VLOOKUP(CX89,PROTOKOL!$A$1:$E$28,2))*CY89)</f>
        <v xml:space="preserve"> </v>
      </c>
      <c r="DA89" s="64" t="str">
        <f t="shared" si="583"/>
        <v xml:space="preserve"> </v>
      </c>
      <c r="DB89" s="65" t="str">
        <f>IF(CX89=0," ",VLOOKUP(CX89,PROTOKOL!$A:$E,5,))</f>
        <v xml:space="preserve"> </v>
      </c>
      <c r="DC89" s="82" t="str">
        <f t="shared" si="653"/>
        <v xml:space="preserve"> </v>
      </c>
      <c r="DD89" s="65">
        <f t="shared" si="654"/>
        <v>0</v>
      </c>
      <c r="DE89" s="82" t="str">
        <f t="shared" si="655"/>
        <v xml:space="preserve"> </v>
      </c>
      <c r="DF89" s="117"/>
      <c r="DG89" s="207">
        <v>23</v>
      </c>
      <c r="DH89" s="225">
        <v>23</v>
      </c>
      <c r="DI89" s="61" t="str">
        <f>IF(DK89=0," ",VLOOKUP(DK89,PROTOKOL!$A:$F,6))</f>
        <v xml:space="preserve"> </v>
      </c>
      <c r="DJ89" s="62"/>
      <c r="DK89" s="62"/>
      <c r="DL89" s="62"/>
      <c r="DM89" s="63" t="str">
        <f>IF(DK89=0," ",(VLOOKUP(DK89,PROTOKOL!$A$1:$E$28,2))*DL89)</f>
        <v xml:space="preserve"> </v>
      </c>
      <c r="DN89" s="64" t="str">
        <f t="shared" si="585"/>
        <v xml:space="preserve"> </v>
      </c>
      <c r="DO89" s="65" t="str">
        <f>IF(DK89=0," ",VLOOKUP(DK89,PROTOKOL!$A:$E,5,))</f>
        <v xml:space="preserve"> </v>
      </c>
      <c r="DP89" s="65"/>
      <c r="DQ89" s="82" t="str">
        <f t="shared" si="656"/>
        <v xml:space="preserve"> </v>
      </c>
      <c r="DR89" s="61" t="str">
        <f>IF(DT89=0," ",VLOOKUP(DT89,PROTOKOL!$A:$F,6))</f>
        <v xml:space="preserve"> </v>
      </c>
      <c r="DS89" s="66"/>
      <c r="DT89" s="66"/>
      <c r="DU89" s="62"/>
      <c r="DV89" s="63" t="str">
        <f>IF(DT89=0," ",(VLOOKUP(DT89,PROTOKOL!$A$1:$E$28,2))*DU89)</f>
        <v xml:space="preserve"> </v>
      </c>
      <c r="DW89" s="64" t="str">
        <f t="shared" si="586"/>
        <v xml:space="preserve"> </v>
      </c>
      <c r="DX89" s="65" t="str">
        <f>IF(DT89=0," ",VLOOKUP(DT89,PROTOKOL!$A:$E,5,))</f>
        <v xml:space="preserve"> </v>
      </c>
      <c r="DY89" s="82" t="str">
        <f t="shared" si="657"/>
        <v xml:space="preserve"> </v>
      </c>
      <c r="DZ89" s="65">
        <f t="shared" si="658"/>
        <v>0</v>
      </c>
      <c r="EA89" s="82" t="str">
        <f t="shared" si="659"/>
        <v xml:space="preserve"> </v>
      </c>
      <c r="EB89" s="117"/>
      <c r="EC89" s="207">
        <v>23</v>
      </c>
      <c r="ED89" s="225">
        <v>23</v>
      </c>
      <c r="EE89" s="61" t="str">
        <f>IF(EG89=0," ",VLOOKUP(EG89,PROTOKOL!$A:$F,6))</f>
        <v xml:space="preserve"> </v>
      </c>
      <c r="EF89" s="62"/>
      <c r="EG89" s="62"/>
      <c r="EH89" s="62"/>
      <c r="EI89" s="63" t="str">
        <f>IF(EG89=0," ",(VLOOKUP(EG89,PROTOKOL!$A$1:$E$28,2))*EH89)</f>
        <v xml:space="preserve"> </v>
      </c>
      <c r="EJ89" s="64" t="str">
        <f t="shared" si="588"/>
        <v xml:space="preserve"> </v>
      </c>
      <c r="EK89" s="65" t="str">
        <f>IF(EG89=0," ",VLOOKUP(EG89,PROTOKOL!$A:$E,5,))</f>
        <v xml:space="preserve"> </v>
      </c>
      <c r="EL89" s="65"/>
      <c r="EM89" s="82" t="str">
        <f t="shared" si="660"/>
        <v xml:space="preserve"> </v>
      </c>
      <c r="EN89" s="61" t="str">
        <f>IF(EP89=0," ",VLOOKUP(EP89,PROTOKOL!$A:$F,6))</f>
        <v xml:space="preserve"> </v>
      </c>
      <c r="EO89" s="66"/>
      <c r="EP89" s="66"/>
      <c r="EQ89" s="62"/>
      <c r="ER89" s="63" t="str">
        <f>IF(EP89=0," ",(VLOOKUP(EP89,PROTOKOL!$A$1:$E$28,2))*EQ89)</f>
        <v xml:space="preserve"> </v>
      </c>
      <c r="ES89" s="64" t="str">
        <f t="shared" si="589"/>
        <v xml:space="preserve"> </v>
      </c>
      <c r="ET89" s="65" t="str">
        <f>IF(EP89=0," ",VLOOKUP(EP89,PROTOKOL!$A:$E,5,))</f>
        <v xml:space="preserve"> </v>
      </c>
      <c r="EU89" s="82" t="str">
        <f t="shared" si="661"/>
        <v xml:space="preserve"> </v>
      </c>
      <c r="EV89" s="65">
        <f t="shared" si="662"/>
        <v>0</v>
      </c>
      <c r="EW89" s="82" t="str">
        <f t="shared" si="663"/>
        <v xml:space="preserve"> </v>
      </c>
      <c r="EX89" s="117"/>
      <c r="EY89" s="207">
        <v>23</v>
      </c>
      <c r="EZ89" s="225">
        <v>23</v>
      </c>
      <c r="FA89" s="61" t="str">
        <f>IF(FC89=0," ",VLOOKUP(FC89,PROTOKOL!$A:$F,6))</f>
        <v xml:space="preserve"> </v>
      </c>
      <c r="FB89" s="62"/>
      <c r="FC89" s="62"/>
      <c r="FD89" s="62"/>
      <c r="FE89" s="63" t="str">
        <f>IF(FC89=0," ",(VLOOKUP(FC89,PROTOKOL!$A$1:$E$28,2))*FD89)</f>
        <v xml:space="preserve"> </v>
      </c>
      <c r="FF89" s="64" t="str">
        <f t="shared" si="591"/>
        <v xml:space="preserve"> </v>
      </c>
      <c r="FG89" s="65" t="str">
        <f>IF(FC89=0," ",VLOOKUP(FC89,PROTOKOL!$A:$E,5,))</f>
        <v xml:space="preserve"> </v>
      </c>
      <c r="FH89" s="65"/>
      <c r="FI89" s="82" t="str">
        <f t="shared" si="664"/>
        <v xml:space="preserve"> </v>
      </c>
      <c r="FJ89" s="61" t="str">
        <f>IF(FL89=0," ",VLOOKUP(FL89,PROTOKOL!$A:$F,6))</f>
        <v xml:space="preserve"> </v>
      </c>
      <c r="FK89" s="66"/>
      <c r="FL89" s="66"/>
      <c r="FM89" s="62"/>
      <c r="FN89" s="63" t="str">
        <f>IF(FL89=0," ",(VLOOKUP(FL89,PROTOKOL!$A$1:$E$28,2))*FM89)</f>
        <v xml:space="preserve"> </v>
      </c>
      <c r="FO89" s="64" t="str">
        <f t="shared" si="592"/>
        <v xml:space="preserve"> </v>
      </c>
      <c r="FP89" s="65" t="str">
        <f>IF(FL89=0," ",VLOOKUP(FL89,PROTOKOL!$A:$E,5,))</f>
        <v xml:space="preserve"> </v>
      </c>
      <c r="FQ89" s="82" t="str">
        <f t="shared" si="665"/>
        <v xml:space="preserve"> </v>
      </c>
      <c r="FR89" s="65">
        <f t="shared" si="666"/>
        <v>0</v>
      </c>
      <c r="FS89" s="82" t="str">
        <f t="shared" si="667"/>
        <v xml:space="preserve"> </v>
      </c>
      <c r="FT89" s="117"/>
      <c r="FU89" s="207">
        <v>23</v>
      </c>
      <c r="FV89" s="225">
        <v>23</v>
      </c>
      <c r="FW89" s="61" t="str">
        <f>IF(FY89=0," ",VLOOKUP(FY89,PROTOKOL!$A:$F,6))</f>
        <v xml:space="preserve"> </v>
      </c>
      <c r="FX89" s="62"/>
      <c r="FY89" s="62"/>
      <c r="FZ89" s="62"/>
      <c r="GA89" s="63" t="str">
        <f>IF(FY89=0," ",(VLOOKUP(FY89,PROTOKOL!$A$1:$E$28,2))*FZ89)</f>
        <v xml:space="preserve"> </v>
      </c>
      <c r="GB89" s="64" t="str">
        <f t="shared" si="594"/>
        <v xml:space="preserve"> </v>
      </c>
      <c r="GC89" s="65" t="str">
        <f>IF(FY89=0," ",VLOOKUP(FY89,PROTOKOL!$A:$E,5,))</f>
        <v xml:space="preserve"> </v>
      </c>
      <c r="GD89" s="65"/>
      <c r="GE89" s="82" t="str">
        <f t="shared" si="668"/>
        <v xml:space="preserve"> </v>
      </c>
      <c r="GF89" s="61" t="str">
        <f>IF(GH89=0," ",VLOOKUP(GH89,PROTOKOL!$A:$F,6))</f>
        <v xml:space="preserve"> </v>
      </c>
      <c r="GG89" s="66"/>
      <c r="GH89" s="66"/>
      <c r="GI89" s="62"/>
      <c r="GJ89" s="63" t="str">
        <f>IF(GH89=0," ",(VLOOKUP(GH89,PROTOKOL!$A$1:$E$28,2))*GI89)</f>
        <v xml:space="preserve"> </v>
      </c>
      <c r="GK89" s="64" t="str">
        <f t="shared" si="595"/>
        <v xml:space="preserve"> </v>
      </c>
      <c r="GL89" s="65" t="str">
        <f>IF(GH89=0," ",VLOOKUP(GH89,PROTOKOL!$A:$E,5,))</f>
        <v xml:space="preserve"> </v>
      </c>
      <c r="GM89" s="82" t="str">
        <f t="shared" si="669"/>
        <v xml:space="preserve"> </v>
      </c>
      <c r="GN89" s="65">
        <f t="shared" si="670"/>
        <v>0</v>
      </c>
      <c r="GO89" s="82" t="str">
        <f t="shared" si="671"/>
        <v xml:space="preserve"> </v>
      </c>
      <c r="GP89" s="117"/>
      <c r="GQ89" s="207">
        <v>23</v>
      </c>
      <c r="GR89" s="225">
        <v>23</v>
      </c>
      <c r="GS89" s="61" t="str">
        <f>IF(GU89=0," ",VLOOKUP(GU89,PROTOKOL!$A:$F,6))</f>
        <v xml:space="preserve"> </v>
      </c>
      <c r="GT89" s="62"/>
      <c r="GU89" s="62"/>
      <c r="GV89" s="62"/>
      <c r="GW89" s="63" t="str">
        <f>IF(GU89=0," ",(VLOOKUP(GU89,PROTOKOL!$A$1:$E$28,2))*GV89)</f>
        <v xml:space="preserve"> </v>
      </c>
      <c r="GX89" s="64" t="str">
        <f t="shared" si="597"/>
        <v xml:space="preserve"> </v>
      </c>
      <c r="GY89" s="65" t="str">
        <f>IF(GU89=0," ",VLOOKUP(GU89,PROTOKOL!$A:$E,5,))</f>
        <v xml:space="preserve"> </v>
      </c>
      <c r="GZ89" s="65"/>
      <c r="HA89" s="82" t="str">
        <f t="shared" si="672"/>
        <v xml:space="preserve"> </v>
      </c>
      <c r="HB89" s="61" t="str">
        <f>IF(HD89=0," ",VLOOKUP(HD89,PROTOKOL!$A:$F,6))</f>
        <v xml:space="preserve"> </v>
      </c>
      <c r="HC89" s="66"/>
      <c r="HD89" s="66"/>
      <c r="HE89" s="62"/>
      <c r="HF89" s="63" t="str">
        <f>IF(HD89=0," ",(VLOOKUP(HD89,PROTOKOL!$A$1:$E$28,2))*HE89)</f>
        <v xml:space="preserve"> </v>
      </c>
      <c r="HG89" s="64" t="str">
        <f t="shared" si="598"/>
        <v xml:space="preserve"> </v>
      </c>
      <c r="HH89" s="65" t="str">
        <f>IF(HD89=0," ",VLOOKUP(HD89,PROTOKOL!$A:$E,5,))</f>
        <v xml:space="preserve"> </v>
      </c>
      <c r="HI89" s="82" t="str">
        <f t="shared" si="673"/>
        <v xml:space="preserve"> </v>
      </c>
      <c r="HJ89" s="65">
        <f t="shared" si="674"/>
        <v>0</v>
      </c>
      <c r="HK89" s="82" t="str">
        <f t="shared" si="675"/>
        <v xml:space="preserve"> </v>
      </c>
      <c r="HL89" s="117"/>
      <c r="HM89" s="207">
        <v>23</v>
      </c>
      <c r="HN89" s="225">
        <v>23</v>
      </c>
      <c r="HO89" s="61" t="str">
        <f>IF(HQ89=0," ",VLOOKUP(HQ89,PROTOKOL!$A:$F,6))</f>
        <v xml:space="preserve"> </v>
      </c>
      <c r="HP89" s="62"/>
      <c r="HQ89" s="62"/>
      <c r="HR89" s="62"/>
      <c r="HS89" s="63" t="str">
        <f>IF(HQ89=0," ",(VLOOKUP(HQ89,PROTOKOL!$A$1:$E$28,2))*HR89)</f>
        <v xml:space="preserve"> </v>
      </c>
      <c r="HT89" s="64" t="str">
        <f t="shared" si="600"/>
        <v xml:space="preserve"> </v>
      </c>
      <c r="HU89" s="65" t="str">
        <f>IF(HQ89=0," ",VLOOKUP(HQ89,PROTOKOL!$A:$E,5,))</f>
        <v xml:space="preserve"> </v>
      </c>
      <c r="HV89" s="65"/>
      <c r="HW89" s="82" t="str">
        <f t="shared" si="676"/>
        <v xml:space="preserve"> </v>
      </c>
      <c r="HX89" s="61" t="str">
        <f>IF(HZ89=0," ",VLOOKUP(HZ89,PROTOKOL!$A:$F,6))</f>
        <v xml:space="preserve"> </v>
      </c>
      <c r="HY89" s="66"/>
      <c r="HZ89" s="66"/>
      <c r="IA89" s="62"/>
      <c r="IB89" s="63" t="str">
        <f>IF(HZ89=0," ",(VLOOKUP(HZ89,PROTOKOL!$A$1:$E$28,2))*IA89)</f>
        <v xml:space="preserve"> </v>
      </c>
      <c r="IC89" s="64" t="str">
        <f t="shared" si="601"/>
        <v xml:space="preserve"> </v>
      </c>
      <c r="ID89" s="65" t="str">
        <f>IF(HZ89=0," ",VLOOKUP(HZ89,PROTOKOL!$A:$E,5,))</f>
        <v xml:space="preserve"> </v>
      </c>
      <c r="IE89" s="82" t="str">
        <f t="shared" si="677"/>
        <v xml:space="preserve"> </v>
      </c>
      <c r="IF89" s="65">
        <f t="shared" si="678"/>
        <v>0</v>
      </c>
      <c r="IG89" s="82" t="str">
        <f t="shared" si="679"/>
        <v xml:space="preserve"> </v>
      </c>
      <c r="IH89" s="117"/>
      <c r="II89" s="207">
        <v>23</v>
      </c>
      <c r="IJ89" s="225">
        <v>23</v>
      </c>
      <c r="IK89" s="61" t="str">
        <f>IF(IM89=0," ",VLOOKUP(IM89,PROTOKOL!$A:$F,6))</f>
        <v xml:space="preserve"> </v>
      </c>
      <c r="IL89" s="62"/>
      <c r="IM89" s="62"/>
      <c r="IN89" s="62"/>
      <c r="IO89" s="63" t="str">
        <f>IF(IM89=0," ",(VLOOKUP(IM89,PROTOKOL!$A$1:$E$28,2))*IN89)</f>
        <v xml:space="preserve"> </v>
      </c>
      <c r="IP89" s="64" t="str">
        <f t="shared" si="603"/>
        <v xml:space="preserve"> </v>
      </c>
      <c r="IQ89" s="65" t="str">
        <f>IF(IM89=0," ",VLOOKUP(IM89,PROTOKOL!$A:$E,5,))</f>
        <v xml:space="preserve"> </v>
      </c>
      <c r="IR89" s="65"/>
      <c r="IS89" s="82" t="str">
        <f t="shared" si="680"/>
        <v xml:space="preserve"> </v>
      </c>
      <c r="IT89" s="61" t="str">
        <f>IF(IV89=0," ",VLOOKUP(IV89,PROTOKOL!$A:$F,6))</f>
        <v xml:space="preserve"> </v>
      </c>
      <c r="IU89" s="66"/>
      <c r="IV89" s="66"/>
      <c r="IW89" s="62"/>
      <c r="IX89" s="63" t="str">
        <f>IF(IV89=0," ",(VLOOKUP(IV89,PROTOKOL!$A$1:$E$28,2))*IW89)</f>
        <v xml:space="preserve"> </v>
      </c>
      <c r="IY89" s="64" t="str">
        <f t="shared" si="604"/>
        <v xml:space="preserve"> </v>
      </c>
      <c r="IZ89" s="65" t="str">
        <f>IF(IV89=0," ",VLOOKUP(IV89,PROTOKOL!$A:$E,5,))</f>
        <v xml:space="preserve"> </v>
      </c>
      <c r="JA89" s="82" t="str">
        <f t="shared" si="681"/>
        <v xml:space="preserve"> </v>
      </c>
      <c r="JB89" s="65">
        <f t="shared" si="682"/>
        <v>0</v>
      </c>
      <c r="JC89" s="82" t="str">
        <f t="shared" si="683"/>
        <v xml:space="preserve"> </v>
      </c>
      <c r="JD89" s="117"/>
      <c r="JE89" s="207">
        <v>23</v>
      </c>
      <c r="JF89" s="225">
        <v>23</v>
      </c>
      <c r="JG89" s="61" t="str">
        <f>IF(JI89=0," ",VLOOKUP(JI89,PROTOKOL!$A:$F,6))</f>
        <v xml:space="preserve"> </v>
      </c>
      <c r="JH89" s="62"/>
      <c r="JI89" s="62"/>
      <c r="JJ89" s="62"/>
      <c r="JK89" s="63" t="str">
        <f>IF(JI89=0," ",(VLOOKUP(JI89,PROTOKOL!$A$1:$E$28,2))*JJ89)</f>
        <v xml:space="preserve"> </v>
      </c>
      <c r="JL89" s="64" t="str">
        <f t="shared" si="606"/>
        <v xml:space="preserve"> </v>
      </c>
      <c r="JM89" s="65" t="str">
        <f>IF(JI89=0," ",VLOOKUP(JI89,PROTOKOL!$A:$E,5,))</f>
        <v xml:space="preserve"> </v>
      </c>
      <c r="JN89" s="65"/>
      <c r="JO89" s="82" t="str">
        <f t="shared" si="684"/>
        <v xml:space="preserve"> </v>
      </c>
      <c r="JP89" s="61" t="str">
        <f>IF(JR89=0," ",VLOOKUP(JR89,PROTOKOL!$A:$F,6))</f>
        <v xml:space="preserve"> </v>
      </c>
      <c r="JQ89" s="66"/>
      <c r="JR89" s="66"/>
      <c r="JS89" s="62"/>
      <c r="JT89" s="63" t="str">
        <f>IF(JR89=0," ",(VLOOKUP(JR89,PROTOKOL!$A$1:$E$28,2))*JS89)</f>
        <v xml:space="preserve"> </v>
      </c>
      <c r="JU89" s="64" t="str">
        <f t="shared" si="607"/>
        <v xml:space="preserve"> </v>
      </c>
      <c r="JV89" s="65" t="str">
        <f>IF(JR89=0," ",VLOOKUP(JR89,PROTOKOL!$A:$E,5,))</f>
        <v xml:space="preserve"> </v>
      </c>
      <c r="JW89" s="82" t="str">
        <f t="shared" si="685"/>
        <v xml:space="preserve"> </v>
      </c>
      <c r="JX89" s="65">
        <f t="shared" si="686"/>
        <v>0</v>
      </c>
      <c r="JY89" s="82" t="str">
        <f t="shared" si="687"/>
        <v xml:space="preserve"> </v>
      </c>
      <c r="JZ89" s="117"/>
      <c r="KA89" s="207">
        <v>23</v>
      </c>
      <c r="KB89" s="225">
        <v>23</v>
      </c>
      <c r="KC89" s="61" t="str">
        <f>IF(KE89=0," ",VLOOKUP(KE89,PROTOKOL!$A:$F,6))</f>
        <v xml:space="preserve"> </v>
      </c>
      <c r="KD89" s="62"/>
      <c r="KE89" s="62"/>
      <c r="KF89" s="62"/>
      <c r="KG89" s="63" t="str">
        <f>IF(KE89=0," ",(VLOOKUP(KE89,PROTOKOL!$A$1:$E$28,2))*KF89)</f>
        <v xml:space="preserve"> </v>
      </c>
      <c r="KH89" s="64" t="str">
        <f t="shared" si="609"/>
        <v xml:space="preserve"> </v>
      </c>
      <c r="KI89" s="65" t="str">
        <f>IF(KE89=0," ",VLOOKUP(KE89,PROTOKOL!$A:$E,5,))</f>
        <v xml:space="preserve"> </v>
      </c>
      <c r="KJ89" s="65"/>
      <c r="KK89" s="82" t="str">
        <f t="shared" si="688"/>
        <v xml:space="preserve"> </v>
      </c>
      <c r="KL89" s="61" t="str">
        <f>IF(KN89=0," ",VLOOKUP(KN89,PROTOKOL!$A:$F,6))</f>
        <v xml:space="preserve"> </v>
      </c>
      <c r="KM89" s="66"/>
      <c r="KN89" s="66"/>
      <c r="KO89" s="62"/>
      <c r="KP89" s="63" t="str">
        <f>IF(KN89=0," ",(VLOOKUP(KN89,PROTOKOL!$A$1:$E$28,2))*KO89)</f>
        <v xml:space="preserve"> </v>
      </c>
      <c r="KQ89" s="64" t="str">
        <f t="shared" si="610"/>
        <v xml:space="preserve"> </v>
      </c>
      <c r="KR89" s="65" t="str">
        <f>IF(KN89=0," ",VLOOKUP(KN89,PROTOKOL!$A:$E,5,))</f>
        <v xml:space="preserve"> </v>
      </c>
      <c r="KS89" s="82" t="str">
        <f t="shared" si="689"/>
        <v xml:space="preserve"> </v>
      </c>
      <c r="KT89" s="65">
        <f t="shared" si="690"/>
        <v>0</v>
      </c>
      <c r="KU89" s="82" t="str">
        <f t="shared" si="691"/>
        <v xml:space="preserve"> </v>
      </c>
      <c r="KV89" s="117"/>
      <c r="KW89" s="207">
        <v>23</v>
      </c>
      <c r="KX89" s="225">
        <v>23</v>
      </c>
      <c r="KY89" s="61" t="str">
        <f>IF(LA89=0," ",VLOOKUP(LA89,PROTOKOL!$A:$F,6))</f>
        <v xml:space="preserve"> </v>
      </c>
      <c r="KZ89" s="62"/>
      <c r="LA89" s="62"/>
      <c r="LB89" s="62"/>
      <c r="LC89" s="63" t="str">
        <f>IF(LA89=0," ",(VLOOKUP(LA89,PROTOKOL!$A$1:$E$28,2))*LB89)</f>
        <v xml:space="preserve"> </v>
      </c>
      <c r="LD89" s="64" t="str">
        <f t="shared" si="612"/>
        <v xml:space="preserve"> </v>
      </c>
      <c r="LE89" s="65" t="str">
        <f>IF(LA89=0," ",VLOOKUP(LA89,PROTOKOL!$A:$E,5,))</f>
        <v xml:space="preserve"> </v>
      </c>
      <c r="LF89" s="65"/>
      <c r="LG89" s="82" t="str">
        <f t="shared" si="692"/>
        <v xml:space="preserve"> </v>
      </c>
      <c r="LH89" s="61" t="str">
        <f>IF(LJ89=0," ",VLOOKUP(LJ89,PROTOKOL!$A:$F,6))</f>
        <v xml:space="preserve"> </v>
      </c>
      <c r="LI89" s="66"/>
      <c r="LJ89" s="66"/>
      <c r="LK89" s="62"/>
      <c r="LL89" s="63" t="str">
        <f>IF(LJ89=0," ",(VLOOKUP(LJ89,PROTOKOL!$A$1:$E$28,2))*LK89)</f>
        <v xml:space="preserve"> </v>
      </c>
      <c r="LM89" s="64" t="str">
        <f t="shared" si="613"/>
        <v xml:space="preserve"> </v>
      </c>
      <c r="LN89" s="65" t="str">
        <f>IF(LJ89=0," ",VLOOKUP(LJ89,PROTOKOL!$A:$E,5,))</f>
        <v xml:space="preserve"> </v>
      </c>
      <c r="LO89" s="82" t="str">
        <f t="shared" si="693"/>
        <v xml:space="preserve"> </v>
      </c>
      <c r="LP89" s="65">
        <f t="shared" si="694"/>
        <v>0</v>
      </c>
      <c r="LQ89" s="82" t="str">
        <f t="shared" si="695"/>
        <v xml:space="preserve"> </v>
      </c>
      <c r="LR89" s="117"/>
      <c r="LS89" s="207">
        <v>23</v>
      </c>
      <c r="LT89" s="225">
        <v>23</v>
      </c>
      <c r="LU89" s="61" t="str">
        <f>IF(LW89=0," ",VLOOKUP(LW89,PROTOKOL!$A:$F,6))</f>
        <v xml:space="preserve"> </v>
      </c>
      <c r="LV89" s="62"/>
      <c r="LW89" s="62"/>
      <c r="LX89" s="62"/>
      <c r="LY89" s="63" t="str">
        <f>IF(LW89=0," ",(VLOOKUP(LW89,PROTOKOL!$A$1:$E$28,2))*LX89)</f>
        <v xml:space="preserve"> </v>
      </c>
      <c r="LZ89" s="64" t="str">
        <f t="shared" si="615"/>
        <v xml:space="preserve"> </v>
      </c>
      <c r="MA89" s="65" t="str">
        <f>IF(LW89=0," ",VLOOKUP(LW89,PROTOKOL!$A:$E,5,))</f>
        <v xml:space="preserve"> </v>
      </c>
      <c r="MB89" s="65"/>
      <c r="MC89" s="82" t="str">
        <f t="shared" si="696"/>
        <v xml:space="preserve"> </v>
      </c>
      <c r="MD89" s="61" t="str">
        <f>IF(MF89=0," ",VLOOKUP(MF89,PROTOKOL!$A:$F,6))</f>
        <v xml:space="preserve"> </v>
      </c>
      <c r="ME89" s="66"/>
      <c r="MF89" s="66"/>
      <c r="MG89" s="62"/>
      <c r="MH89" s="63" t="str">
        <f>IF(MF89=0," ",(VLOOKUP(MF89,PROTOKOL!$A$1:$E$28,2))*MG89)</f>
        <v xml:space="preserve"> </v>
      </c>
      <c r="MI89" s="64" t="str">
        <f t="shared" si="616"/>
        <v xml:space="preserve"> </v>
      </c>
      <c r="MJ89" s="65" t="str">
        <f>IF(MF89=0," ",VLOOKUP(MF89,PROTOKOL!$A:$E,5,))</f>
        <v xml:space="preserve"> </v>
      </c>
      <c r="MK89" s="82" t="str">
        <f t="shared" si="697"/>
        <v xml:space="preserve"> </v>
      </c>
      <c r="ML89" s="65">
        <f t="shared" si="698"/>
        <v>0</v>
      </c>
      <c r="MM89" s="82" t="str">
        <f t="shared" si="699"/>
        <v xml:space="preserve"> </v>
      </c>
      <c r="MN89" s="117"/>
      <c r="MO89" s="207">
        <v>23</v>
      </c>
      <c r="MP89" s="225">
        <v>23</v>
      </c>
      <c r="MQ89" s="61" t="str">
        <f>IF(MS89=0," ",VLOOKUP(MS89,PROTOKOL!$A:$F,6))</f>
        <v xml:space="preserve"> </v>
      </c>
      <c r="MR89" s="62"/>
      <c r="MS89" s="62"/>
      <c r="MT89" s="62"/>
      <c r="MU89" s="63" t="str">
        <f>IF(MS89=0," ",(VLOOKUP(MS89,PROTOKOL!$A$1:$E$28,2))*MT89)</f>
        <v xml:space="preserve"> </v>
      </c>
      <c r="MV89" s="64" t="str">
        <f t="shared" si="618"/>
        <v xml:space="preserve"> </v>
      </c>
      <c r="MW89" s="65" t="str">
        <f>IF(MS89=0," ",VLOOKUP(MS89,PROTOKOL!$A:$E,5,))</f>
        <v xml:space="preserve"> </v>
      </c>
      <c r="MX89" s="65"/>
      <c r="MY89" s="82" t="str">
        <f t="shared" si="700"/>
        <v xml:space="preserve"> </v>
      </c>
      <c r="MZ89" s="61" t="str">
        <f>IF(NB89=0," ",VLOOKUP(NB89,PROTOKOL!$A:$F,6))</f>
        <v xml:space="preserve"> </v>
      </c>
      <c r="NA89" s="66"/>
      <c r="NB89" s="66"/>
      <c r="NC89" s="62"/>
      <c r="ND89" s="63" t="str">
        <f>IF(NB89=0," ",(VLOOKUP(NB89,PROTOKOL!$A$1:$E$28,2))*NC89)</f>
        <v xml:space="preserve"> </v>
      </c>
      <c r="NE89" s="64" t="str">
        <f t="shared" si="619"/>
        <v xml:space="preserve"> </v>
      </c>
      <c r="NF89" s="65" t="str">
        <f>IF(NB89=0," ",VLOOKUP(NB89,PROTOKOL!$A:$E,5,))</f>
        <v xml:space="preserve"> </v>
      </c>
      <c r="NG89" s="82" t="str">
        <f t="shared" si="701"/>
        <v xml:space="preserve"> </v>
      </c>
      <c r="NH89" s="65">
        <f t="shared" si="702"/>
        <v>0</v>
      </c>
      <c r="NI89" s="82" t="str">
        <f t="shared" si="703"/>
        <v xml:space="preserve"> </v>
      </c>
      <c r="NJ89" s="117"/>
      <c r="NK89" s="207">
        <v>23</v>
      </c>
      <c r="NL89" s="225">
        <v>23</v>
      </c>
      <c r="NM89" s="61" t="str">
        <f>IF(NO89=0," ",VLOOKUP(NO89,PROTOKOL!$A:$F,6))</f>
        <v xml:space="preserve"> </v>
      </c>
      <c r="NN89" s="62"/>
      <c r="NO89" s="62"/>
      <c r="NP89" s="62"/>
      <c r="NQ89" s="63" t="str">
        <f>IF(NO89=0," ",(VLOOKUP(NO89,PROTOKOL!$A$1:$E$28,2))*NP89)</f>
        <v xml:space="preserve"> </v>
      </c>
      <c r="NR89" s="64" t="str">
        <f t="shared" si="621"/>
        <v xml:space="preserve"> </v>
      </c>
      <c r="NS89" s="65" t="str">
        <f>IF(NO89=0," ",VLOOKUP(NO89,PROTOKOL!$A:$E,5,))</f>
        <v xml:space="preserve"> </v>
      </c>
      <c r="NT89" s="65"/>
      <c r="NU89" s="82" t="str">
        <f t="shared" si="704"/>
        <v xml:space="preserve"> </v>
      </c>
      <c r="NV89" s="61" t="str">
        <f>IF(NX89=0," ",VLOOKUP(NX89,PROTOKOL!$A:$F,6))</f>
        <v xml:space="preserve"> </v>
      </c>
      <c r="NW89" s="66"/>
      <c r="NX89" s="66"/>
      <c r="NY89" s="62"/>
      <c r="NZ89" s="63" t="str">
        <f>IF(NX89=0," ",(VLOOKUP(NX89,PROTOKOL!$A$1:$E$28,2))*NY89)</f>
        <v xml:space="preserve"> </v>
      </c>
      <c r="OA89" s="64" t="str">
        <f t="shared" si="622"/>
        <v xml:space="preserve"> </v>
      </c>
      <c r="OB89" s="65" t="str">
        <f>IF(NX89=0," ",VLOOKUP(NX89,PROTOKOL!$A:$E,5,))</f>
        <v xml:space="preserve"> </v>
      </c>
      <c r="OC89" s="82" t="str">
        <f t="shared" si="705"/>
        <v xml:space="preserve"> </v>
      </c>
      <c r="OD89" s="65">
        <f t="shared" si="706"/>
        <v>0</v>
      </c>
      <c r="OE89" s="82" t="str">
        <f t="shared" si="707"/>
        <v xml:space="preserve"> </v>
      </c>
      <c r="OF89" s="117"/>
      <c r="OG89" s="207">
        <v>23</v>
      </c>
      <c r="OH89" s="225">
        <v>23</v>
      </c>
      <c r="OI89" s="61" t="str">
        <f>IF(OK89=0," ",VLOOKUP(OK89,PROTOKOL!$A:$F,6))</f>
        <v xml:space="preserve"> </v>
      </c>
      <c r="OJ89" s="62"/>
      <c r="OK89" s="62"/>
      <c r="OL89" s="62"/>
      <c r="OM89" s="63" t="str">
        <f>IF(OK89=0," ",(VLOOKUP(OK89,PROTOKOL!$A$1:$E$28,2))*OL89)</f>
        <v xml:space="preserve"> </v>
      </c>
      <c r="ON89" s="64" t="str">
        <f t="shared" si="624"/>
        <v xml:space="preserve"> </v>
      </c>
      <c r="OO89" s="65" t="str">
        <f>IF(OK89=0," ",VLOOKUP(OK89,PROTOKOL!$A:$E,5,))</f>
        <v xml:space="preserve"> </v>
      </c>
      <c r="OP89" s="65"/>
      <c r="OQ89" s="82" t="str">
        <f t="shared" si="708"/>
        <v xml:space="preserve"> </v>
      </c>
      <c r="OR89" s="61" t="str">
        <f>IF(OT89=0," ",VLOOKUP(OT89,PROTOKOL!$A:$F,6))</f>
        <v xml:space="preserve"> </v>
      </c>
      <c r="OS89" s="66"/>
      <c r="OT89" s="66"/>
      <c r="OU89" s="62"/>
      <c r="OV89" s="63" t="str">
        <f>IF(OT89=0," ",(VLOOKUP(OT89,PROTOKOL!$A$1:$E$28,2))*OU89)</f>
        <v xml:space="preserve"> </v>
      </c>
      <c r="OW89" s="64" t="str">
        <f t="shared" si="625"/>
        <v xml:space="preserve"> </v>
      </c>
      <c r="OX89" s="65" t="str">
        <f>IF(OT89=0," ",VLOOKUP(OT89,PROTOKOL!$A:$E,5,))</f>
        <v xml:space="preserve"> </v>
      </c>
      <c r="OY89" s="82" t="str">
        <f t="shared" si="709"/>
        <v xml:space="preserve"> </v>
      </c>
      <c r="OZ89" s="65">
        <f t="shared" si="710"/>
        <v>0</v>
      </c>
      <c r="PA89" s="82" t="str">
        <f t="shared" si="711"/>
        <v xml:space="preserve"> </v>
      </c>
      <c r="PB89" s="117"/>
      <c r="PC89" s="207">
        <v>23</v>
      </c>
      <c r="PD89" s="225">
        <v>23</v>
      </c>
      <c r="PE89" s="61" t="str">
        <f>IF(PG89=0," ",VLOOKUP(PG89,PROTOKOL!$A:$F,6))</f>
        <v xml:space="preserve"> </v>
      </c>
      <c r="PF89" s="62"/>
      <c r="PG89" s="62"/>
      <c r="PH89" s="62"/>
      <c r="PI89" s="63" t="str">
        <f>IF(PG89=0," ",(VLOOKUP(PG89,PROTOKOL!$A$1:$E$28,2))*PH89)</f>
        <v xml:space="preserve"> </v>
      </c>
      <c r="PJ89" s="64" t="str">
        <f t="shared" si="627"/>
        <v xml:space="preserve"> </v>
      </c>
      <c r="PK89" s="65" t="str">
        <f>IF(PG89=0," ",VLOOKUP(PG89,PROTOKOL!$A:$E,5,))</f>
        <v xml:space="preserve"> </v>
      </c>
      <c r="PL89" s="65"/>
      <c r="PM89" s="82" t="str">
        <f t="shared" si="712"/>
        <v xml:space="preserve"> </v>
      </c>
      <c r="PN89" s="61" t="str">
        <f>IF(PP89=0," ",VLOOKUP(PP89,PROTOKOL!$A:$F,6))</f>
        <v xml:space="preserve"> </v>
      </c>
      <c r="PO89" s="66"/>
      <c r="PP89" s="66"/>
      <c r="PQ89" s="62"/>
      <c r="PR89" s="63" t="str">
        <f>IF(PP89=0," ",(VLOOKUP(PP89,PROTOKOL!$A$1:$E$28,2))*PQ89)</f>
        <v xml:space="preserve"> </v>
      </c>
      <c r="PS89" s="64" t="str">
        <f t="shared" si="628"/>
        <v xml:space="preserve"> </v>
      </c>
      <c r="PT89" s="65" t="str">
        <f>IF(PP89=0," ",VLOOKUP(PP89,PROTOKOL!$A:$E,5,))</f>
        <v xml:space="preserve"> </v>
      </c>
      <c r="PU89" s="82" t="str">
        <f t="shared" si="713"/>
        <v xml:space="preserve"> </v>
      </c>
      <c r="PV89" s="65">
        <f t="shared" si="714"/>
        <v>0</v>
      </c>
      <c r="PW89" s="82" t="str">
        <f t="shared" si="715"/>
        <v xml:space="preserve"> </v>
      </c>
      <c r="PX89" s="117"/>
      <c r="PY89" s="207">
        <v>23</v>
      </c>
      <c r="PZ89" s="225">
        <v>23</v>
      </c>
      <c r="QA89" s="61" t="str">
        <f>IF(QC89=0," ",VLOOKUP(QC89,PROTOKOL!$A:$F,6))</f>
        <v xml:space="preserve"> </v>
      </c>
      <c r="QB89" s="62"/>
      <c r="QC89" s="62"/>
      <c r="QD89" s="62"/>
      <c r="QE89" s="63" t="str">
        <f>IF(QC89=0," ",(VLOOKUP(QC89,PROTOKOL!$A$1:$E$28,2))*QD89)</f>
        <v xml:space="preserve"> </v>
      </c>
      <c r="QF89" s="64" t="str">
        <f t="shared" si="630"/>
        <v xml:space="preserve"> </v>
      </c>
      <c r="QG89" s="65" t="str">
        <f>IF(QC89=0," ",VLOOKUP(QC89,PROTOKOL!$A:$E,5,))</f>
        <v xml:space="preserve"> </v>
      </c>
      <c r="QH89" s="65"/>
      <c r="QI89" s="82" t="str">
        <f t="shared" si="716"/>
        <v xml:space="preserve"> </v>
      </c>
      <c r="QJ89" s="61" t="str">
        <f>IF(QL89=0," ",VLOOKUP(QL89,PROTOKOL!$A:$F,6))</f>
        <v xml:space="preserve"> </v>
      </c>
      <c r="QK89" s="66"/>
      <c r="QL89" s="66"/>
      <c r="QM89" s="62"/>
      <c r="QN89" s="63" t="str">
        <f>IF(QL89=0," ",(VLOOKUP(QL89,PROTOKOL!$A$1:$E$28,2))*QM89)</f>
        <v xml:space="preserve"> </v>
      </c>
      <c r="QO89" s="64" t="str">
        <f t="shared" si="631"/>
        <v xml:space="preserve"> </v>
      </c>
      <c r="QP89" s="65" t="str">
        <f>IF(QL89=0," ",VLOOKUP(QL89,PROTOKOL!$A:$E,5,))</f>
        <v xml:space="preserve"> </v>
      </c>
      <c r="QQ89" s="82" t="str">
        <f t="shared" si="717"/>
        <v xml:space="preserve"> </v>
      </c>
      <c r="QR89" s="65">
        <f t="shared" si="718"/>
        <v>0</v>
      </c>
      <c r="QS89" s="82" t="str">
        <f t="shared" si="719"/>
        <v xml:space="preserve"> </v>
      </c>
      <c r="QT89" s="117"/>
      <c r="QU89" s="207">
        <v>23</v>
      </c>
      <c r="QV89" s="225">
        <v>23</v>
      </c>
      <c r="QW89" s="61" t="str">
        <f>IF(QY89=0," ",VLOOKUP(QY89,PROTOKOL!$A:$F,6))</f>
        <v xml:space="preserve"> </v>
      </c>
      <c r="QX89" s="62"/>
      <c r="QY89" s="62"/>
      <c r="QZ89" s="62"/>
      <c r="RA89" s="63" t="str">
        <f>IF(QY89=0," ",(VLOOKUP(QY89,PROTOKOL!$A$1:$E$28,2))*QZ89)</f>
        <v xml:space="preserve"> </v>
      </c>
      <c r="RB89" s="64" t="str">
        <f t="shared" si="633"/>
        <v xml:space="preserve"> </v>
      </c>
      <c r="RC89" s="65" t="str">
        <f>IF(QY89=0," ",VLOOKUP(QY89,PROTOKOL!$A:$E,5,))</f>
        <v xml:space="preserve"> </v>
      </c>
      <c r="RD89" s="65"/>
      <c r="RE89" s="82" t="str">
        <f t="shared" si="720"/>
        <v xml:space="preserve"> </v>
      </c>
      <c r="RF89" s="61" t="str">
        <f>IF(RH89=0," ",VLOOKUP(RH89,PROTOKOL!$A:$F,6))</f>
        <v xml:space="preserve"> </v>
      </c>
      <c r="RG89" s="66"/>
      <c r="RH89" s="66"/>
      <c r="RI89" s="62"/>
      <c r="RJ89" s="63" t="str">
        <f>IF(RH89=0," ",(VLOOKUP(RH89,PROTOKOL!$A$1:$E$28,2))*RI89)</f>
        <v xml:space="preserve"> </v>
      </c>
      <c r="RK89" s="64" t="str">
        <f t="shared" si="634"/>
        <v xml:space="preserve"> </v>
      </c>
      <c r="RL89" s="65" t="str">
        <f>IF(RH89=0," ",VLOOKUP(RH89,PROTOKOL!$A:$E,5,))</f>
        <v xml:space="preserve"> </v>
      </c>
      <c r="RM89" s="82" t="str">
        <f t="shared" si="721"/>
        <v xml:space="preserve"> </v>
      </c>
      <c r="RN89" s="65">
        <f t="shared" si="722"/>
        <v>0</v>
      </c>
      <c r="RO89" s="82" t="str">
        <f t="shared" si="723"/>
        <v xml:space="preserve"> </v>
      </c>
      <c r="RP89" s="117"/>
    </row>
    <row r="90" spans="1:484" ht="15">
      <c r="A90" s="208">
        <v>23</v>
      </c>
      <c r="B90" s="226"/>
      <c r="C90" s="61" t="str">
        <f>IF(E90=0," ",VLOOKUP(E90,PROTOKOL!$A:$F,6))</f>
        <v xml:space="preserve"> </v>
      </c>
      <c r="D90" s="62"/>
      <c r="E90" s="62"/>
      <c r="F90" s="62"/>
      <c r="G90" s="63" t="str">
        <f>IF(E90=0," ",(VLOOKUP(E90,PROTOKOL!$A$1:$E$28,2))*F90)</f>
        <v xml:space="preserve"> </v>
      </c>
      <c r="H90" s="64" t="str">
        <f t="shared" si="572"/>
        <v xml:space="preserve"> </v>
      </c>
      <c r="I90" s="65" t="str">
        <f>IF(E90=0," ",VLOOKUP(E90,PROTOKOL!$A:$E,5,))</f>
        <v xml:space="preserve"> </v>
      </c>
      <c r="J90" s="65"/>
      <c r="K90" s="82" t="str">
        <f t="shared" si="636"/>
        <v xml:space="preserve"> </v>
      </c>
      <c r="L90" s="61" t="str">
        <f>IF(N90=0," ",VLOOKUP(N90,PROTOKOL!$A:$F,6))</f>
        <v xml:space="preserve"> </v>
      </c>
      <c r="M90" s="66"/>
      <c r="N90" s="66"/>
      <c r="O90" s="62"/>
      <c r="P90" s="63" t="str">
        <f>IF(N90=0," ",(VLOOKUP(N90,PROTOKOL!$A$1:$E$28,2))*O90)</f>
        <v xml:space="preserve"> </v>
      </c>
      <c r="Q90" s="64" t="str">
        <f t="shared" si="573"/>
        <v xml:space="preserve"> </v>
      </c>
      <c r="R90" s="65" t="str">
        <f>IF(N90=0," ",VLOOKUP(N90,PROTOKOL!$A:$E,5,))</f>
        <v xml:space="preserve"> </v>
      </c>
      <c r="S90" s="82" t="str">
        <f t="shared" si="637"/>
        <v xml:space="preserve"> </v>
      </c>
      <c r="T90" s="65">
        <f t="shared" si="638"/>
        <v>0</v>
      </c>
      <c r="U90" s="82" t="str">
        <f t="shared" si="639"/>
        <v xml:space="preserve"> </v>
      </c>
      <c r="V90" s="185" t="str">
        <f>IF(F89+F90+F91=7.5,"ü","û")</f>
        <v>û</v>
      </c>
      <c r="W90" s="207">
        <v>23</v>
      </c>
      <c r="X90" s="226"/>
      <c r="Y90" s="61" t="str">
        <f>IF(AA90=0," ",VLOOKUP(AA90,PROTOKOL!$A:$F,6))</f>
        <v xml:space="preserve"> </v>
      </c>
      <c r="Z90" s="62"/>
      <c r="AA90" s="62"/>
      <c r="AB90" s="62"/>
      <c r="AC90" s="63" t="str">
        <f>IF(AA90=0," ",(VLOOKUP(AA90,PROTOKOL!$A$1:$E$28,2))*AB90)</f>
        <v xml:space="preserve"> </v>
      </c>
      <c r="AD90" s="64" t="str">
        <f t="shared" si="574"/>
        <v xml:space="preserve"> </v>
      </c>
      <c r="AE90" s="65" t="str">
        <f>IF(AA90=0," ",VLOOKUP(AA90,PROTOKOL!$A:$E,5,))</f>
        <v xml:space="preserve"> </v>
      </c>
      <c r="AF90" s="65"/>
      <c r="AG90" s="82" t="str">
        <f t="shared" si="640"/>
        <v xml:space="preserve"> </v>
      </c>
      <c r="AH90" s="61" t="str">
        <f>IF(AJ90=0," ",VLOOKUP(AJ90,PROTOKOL!$A:$F,6))</f>
        <v xml:space="preserve"> </v>
      </c>
      <c r="AI90" s="66"/>
      <c r="AJ90" s="66"/>
      <c r="AK90" s="62"/>
      <c r="AL90" s="63" t="str">
        <f>IF(AJ90=0," ",(VLOOKUP(AJ90,PROTOKOL!$A$1:$E$28,2))*AK90)</f>
        <v xml:space="preserve"> </v>
      </c>
      <c r="AM90" s="64" t="str">
        <f t="shared" si="575"/>
        <v xml:space="preserve"> </v>
      </c>
      <c r="AN90" s="65" t="str">
        <f>IF(AJ90=0," ",VLOOKUP(AJ90,PROTOKOL!$A:$E,5,))</f>
        <v xml:space="preserve"> </v>
      </c>
      <c r="AO90" s="82" t="str">
        <f t="shared" si="641"/>
        <v xml:space="preserve"> </v>
      </c>
      <c r="AP90" s="65">
        <f t="shared" si="642"/>
        <v>0</v>
      </c>
      <c r="AQ90" s="82" t="str">
        <f t="shared" si="643"/>
        <v xml:space="preserve"> </v>
      </c>
      <c r="AR90" s="185" t="str">
        <f>IF(AB89+AB90+AB91=7.5,"ü","û")</f>
        <v>û</v>
      </c>
      <c r="AS90" s="207">
        <v>23</v>
      </c>
      <c r="AT90" s="226"/>
      <c r="AU90" s="61" t="str">
        <f>IF(AW90=0," ",VLOOKUP(AW90,PROTOKOL!$A:$F,6))</f>
        <v xml:space="preserve"> </v>
      </c>
      <c r="AV90" s="62"/>
      <c r="AW90" s="62"/>
      <c r="AX90" s="62"/>
      <c r="AY90" s="63" t="str">
        <f>IF(AW90=0," ",(VLOOKUP(AW90,PROTOKOL!$A$1:$E$28,2))*AX90)</f>
        <v xml:space="preserve"> </v>
      </c>
      <c r="AZ90" s="64" t="str">
        <f t="shared" si="576"/>
        <v xml:space="preserve"> </v>
      </c>
      <c r="BA90" s="65" t="str">
        <f>IF(AW90=0," ",VLOOKUP(AW90,PROTOKOL!$A:$E,5,))</f>
        <v xml:space="preserve"> </v>
      </c>
      <c r="BB90" s="65"/>
      <c r="BC90" s="82" t="str">
        <f t="shared" si="644"/>
        <v xml:space="preserve"> </v>
      </c>
      <c r="BD90" s="61" t="str">
        <f>IF(BF90=0," ",VLOOKUP(BF90,PROTOKOL!$A:$F,6))</f>
        <v xml:space="preserve"> </v>
      </c>
      <c r="BE90" s="66"/>
      <c r="BF90" s="66"/>
      <c r="BG90" s="62"/>
      <c r="BH90" s="63" t="str">
        <f>IF(BF90=0," ",(VLOOKUP(BF90,PROTOKOL!$A$1:$E$28,2))*BG90)</f>
        <v xml:space="preserve"> </v>
      </c>
      <c r="BI90" s="64" t="str">
        <f t="shared" si="577"/>
        <v xml:space="preserve"> </v>
      </c>
      <c r="BJ90" s="65" t="str">
        <f>IF(BF90=0," ",VLOOKUP(BF90,PROTOKOL!$A:$E,5,))</f>
        <v xml:space="preserve"> </v>
      </c>
      <c r="BK90" s="82" t="str">
        <f t="shared" si="645"/>
        <v xml:space="preserve"> </v>
      </c>
      <c r="BL90" s="65">
        <f t="shared" si="646"/>
        <v>0</v>
      </c>
      <c r="BM90" s="82" t="str">
        <f t="shared" si="647"/>
        <v xml:space="preserve"> </v>
      </c>
      <c r="BN90" s="185" t="str">
        <f t="shared" ref="BN90" si="824">IF(AX89+AX90+AX91=7.5,"ü","û")</f>
        <v>û</v>
      </c>
      <c r="BO90" s="207">
        <v>23</v>
      </c>
      <c r="BP90" s="226"/>
      <c r="BQ90" s="61" t="str">
        <f>IF(BS90=0," ",VLOOKUP(BS90,PROTOKOL!$A:$F,6))</f>
        <v xml:space="preserve"> </v>
      </c>
      <c r="BR90" s="62"/>
      <c r="BS90" s="62"/>
      <c r="BT90" s="62"/>
      <c r="BU90" s="63" t="str">
        <f>IF(BS90=0," ",(VLOOKUP(BS90,PROTOKOL!$A$1:$E$28,2))*BT90)</f>
        <v xml:space="preserve"> </v>
      </c>
      <c r="BV90" s="64" t="str">
        <f t="shared" si="579"/>
        <v xml:space="preserve"> </v>
      </c>
      <c r="BW90" s="65" t="str">
        <f>IF(BS90=0," ",VLOOKUP(BS90,PROTOKOL!$A:$E,5,))</f>
        <v xml:space="preserve"> </v>
      </c>
      <c r="BX90" s="65"/>
      <c r="BY90" s="82" t="str">
        <f t="shared" si="648"/>
        <v xml:space="preserve"> </v>
      </c>
      <c r="BZ90" s="61" t="str">
        <f>IF(CB90=0," ",VLOOKUP(CB90,PROTOKOL!$A:$F,6))</f>
        <v xml:space="preserve"> </v>
      </c>
      <c r="CA90" s="66"/>
      <c r="CB90" s="66"/>
      <c r="CC90" s="62"/>
      <c r="CD90" s="63" t="str">
        <f>IF(CB90=0," ",(VLOOKUP(CB90,PROTOKOL!$A$1:$E$28,2))*CC90)</f>
        <v xml:space="preserve"> </v>
      </c>
      <c r="CE90" s="64" t="str">
        <f t="shared" si="580"/>
        <v xml:space="preserve"> </v>
      </c>
      <c r="CF90" s="65" t="str">
        <f>IF(CB90=0," ",VLOOKUP(CB90,PROTOKOL!$A:$E,5,))</f>
        <v xml:space="preserve"> </v>
      </c>
      <c r="CG90" s="82" t="str">
        <f t="shared" si="649"/>
        <v xml:space="preserve"> </v>
      </c>
      <c r="CH90" s="65">
        <f t="shared" si="650"/>
        <v>0</v>
      </c>
      <c r="CI90" s="82" t="str">
        <f t="shared" si="651"/>
        <v xml:space="preserve"> </v>
      </c>
      <c r="CJ90" s="185" t="str">
        <f t="shared" ref="CJ90" si="825">IF(BT89+BT90+BT91=7.5,"ü","û")</f>
        <v>û</v>
      </c>
      <c r="CK90" s="207">
        <v>23</v>
      </c>
      <c r="CL90" s="226"/>
      <c r="CM90" s="61" t="str">
        <f>IF(CO90=0," ",VLOOKUP(CO90,PROTOKOL!$A:$F,6))</f>
        <v xml:space="preserve"> </v>
      </c>
      <c r="CN90" s="62"/>
      <c r="CO90" s="62"/>
      <c r="CP90" s="62"/>
      <c r="CQ90" s="63" t="str">
        <f>IF(CO90=0," ",(VLOOKUP(CO90,PROTOKOL!$A$1:$E$28,2))*CP90)</f>
        <v xml:space="preserve"> </v>
      </c>
      <c r="CR90" s="64" t="str">
        <f t="shared" si="582"/>
        <v xml:space="preserve"> </v>
      </c>
      <c r="CS90" s="65" t="str">
        <f>IF(CO90=0," ",VLOOKUP(CO90,PROTOKOL!$A:$E,5,))</f>
        <v xml:space="preserve"> </v>
      </c>
      <c r="CT90" s="65"/>
      <c r="CU90" s="82" t="str">
        <f t="shared" si="652"/>
        <v xml:space="preserve"> </v>
      </c>
      <c r="CV90" s="61" t="str">
        <f>IF(CX90=0," ",VLOOKUP(CX90,PROTOKOL!$A:$F,6))</f>
        <v xml:space="preserve"> </v>
      </c>
      <c r="CW90" s="66"/>
      <c r="CX90" s="66"/>
      <c r="CY90" s="62"/>
      <c r="CZ90" s="63" t="str">
        <f>IF(CX90=0," ",(VLOOKUP(CX90,PROTOKOL!$A$1:$E$28,2))*CY90)</f>
        <v xml:space="preserve"> </v>
      </c>
      <c r="DA90" s="64" t="str">
        <f t="shared" si="583"/>
        <v xml:space="preserve"> </v>
      </c>
      <c r="DB90" s="65" t="str">
        <f>IF(CX90=0," ",VLOOKUP(CX90,PROTOKOL!$A:$E,5,))</f>
        <v xml:space="preserve"> </v>
      </c>
      <c r="DC90" s="82" t="str">
        <f t="shared" si="653"/>
        <v xml:space="preserve"> </v>
      </c>
      <c r="DD90" s="65">
        <f t="shared" si="654"/>
        <v>0</v>
      </c>
      <c r="DE90" s="82" t="str">
        <f t="shared" si="655"/>
        <v xml:space="preserve"> </v>
      </c>
      <c r="DF90" s="185" t="str">
        <f t="shared" ref="DF90" si="826">IF(CP89+CP90+CP91=7.5,"ü","û")</f>
        <v>û</v>
      </c>
      <c r="DG90" s="207">
        <v>23</v>
      </c>
      <c r="DH90" s="226"/>
      <c r="DI90" s="61" t="str">
        <f>IF(DK90=0," ",VLOOKUP(DK90,PROTOKOL!$A:$F,6))</f>
        <v xml:space="preserve"> </v>
      </c>
      <c r="DJ90" s="62"/>
      <c r="DK90" s="62"/>
      <c r="DL90" s="62"/>
      <c r="DM90" s="63" t="str">
        <f>IF(DK90=0," ",(VLOOKUP(DK90,PROTOKOL!$A$1:$E$28,2))*DL90)</f>
        <v xml:space="preserve"> </v>
      </c>
      <c r="DN90" s="64" t="str">
        <f t="shared" si="585"/>
        <v xml:space="preserve"> </v>
      </c>
      <c r="DO90" s="65" t="str">
        <f>IF(DK90=0," ",VLOOKUP(DK90,PROTOKOL!$A:$E,5,))</f>
        <v xml:space="preserve"> </v>
      </c>
      <c r="DP90" s="65"/>
      <c r="DQ90" s="82" t="str">
        <f t="shared" si="656"/>
        <v xml:space="preserve"> </v>
      </c>
      <c r="DR90" s="61" t="str">
        <f>IF(DT90=0," ",VLOOKUP(DT90,PROTOKOL!$A:$F,6))</f>
        <v xml:space="preserve"> </v>
      </c>
      <c r="DS90" s="66"/>
      <c r="DT90" s="66"/>
      <c r="DU90" s="62"/>
      <c r="DV90" s="63" t="str">
        <f>IF(DT90=0," ",(VLOOKUP(DT90,PROTOKOL!$A$1:$E$28,2))*DU90)</f>
        <v xml:space="preserve"> </v>
      </c>
      <c r="DW90" s="64" t="str">
        <f t="shared" si="586"/>
        <v xml:space="preserve"> </v>
      </c>
      <c r="DX90" s="65" t="str">
        <f>IF(DT90=0," ",VLOOKUP(DT90,PROTOKOL!$A:$E,5,))</f>
        <v xml:space="preserve"> </v>
      </c>
      <c r="DY90" s="82" t="str">
        <f t="shared" si="657"/>
        <v xml:space="preserve"> </v>
      </c>
      <c r="DZ90" s="65">
        <f t="shared" si="658"/>
        <v>0</v>
      </c>
      <c r="EA90" s="82" t="str">
        <f t="shared" si="659"/>
        <v xml:space="preserve"> </v>
      </c>
      <c r="EB90" s="185" t="str">
        <f t="shared" ref="EB90" si="827">IF(DL89+DL90+DL91=7.5,"ü","û")</f>
        <v>û</v>
      </c>
      <c r="EC90" s="207">
        <v>23</v>
      </c>
      <c r="ED90" s="226"/>
      <c r="EE90" s="61" t="str">
        <f>IF(EG90=0," ",VLOOKUP(EG90,PROTOKOL!$A:$F,6))</f>
        <v xml:space="preserve"> </v>
      </c>
      <c r="EF90" s="62"/>
      <c r="EG90" s="62"/>
      <c r="EH90" s="62"/>
      <c r="EI90" s="63" t="str">
        <f>IF(EG90=0," ",(VLOOKUP(EG90,PROTOKOL!$A$1:$E$28,2))*EH90)</f>
        <v xml:space="preserve"> </v>
      </c>
      <c r="EJ90" s="64" t="str">
        <f t="shared" si="588"/>
        <v xml:space="preserve"> </v>
      </c>
      <c r="EK90" s="65" t="str">
        <f>IF(EG90=0," ",VLOOKUP(EG90,PROTOKOL!$A:$E,5,))</f>
        <v xml:space="preserve"> </v>
      </c>
      <c r="EL90" s="65"/>
      <c r="EM90" s="82" t="str">
        <f t="shared" si="660"/>
        <v xml:space="preserve"> </v>
      </c>
      <c r="EN90" s="61" t="str">
        <f>IF(EP90=0," ",VLOOKUP(EP90,PROTOKOL!$A:$F,6))</f>
        <v xml:space="preserve"> </v>
      </c>
      <c r="EO90" s="66"/>
      <c r="EP90" s="66"/>
      <c r="EQ90" s="62"/>
      <c r="ER90" s="63" t="str">
        <f>IF(EP90=0," ",(VLOOKUP(EP90,PROTOKOL!$A$1:$E$28,2))*EQ90)</f>
        <v xml:space="preserve"> </v>
      </c>
      <c r="ES90" s="64" t="str">
        <f t="shared" si="589"/>
        <v xml:space="preserve"> </v>
      </c>
      <c r="ET90" s="65" t="str">
        <f>IF(EP90=0," ",VLOOKUP(EP90,PROTOKOL!$A:$E,5,))</f>
        <v xml:space="preserve"> </v>
      </c>
      <c r="EU90" s="82" t="str">
        <f t="shared" si="661"/>
        <v xml:space="preserve"> </v>
      </c>
      <c r="EV90" s="65">
        <f t="shared" si="662"/>
        <v>0</v>
      </c>
      <c r="EW90" s="82" t="str">
        <f t="shared" si="663"/>
        <v xml:space="preserve"> </v>
      </c>
      <c r="EX90" s="185" t="str">
        <f t="shared" ref="EX90" si="828">IF(EH89+EH90+EH91=7.5,"ü","û")</f>
        <v>û</v>
      </c>
      <c r="EY90" s="207">
        <v>23</v>
      </c>
      <c r="EZ90" s="226"/>
      <c r="FA90" s="61" t="str">
        <f>IF(FC90=0," ",VLOOKUP(FC90,PROTOKOL!$A:$F,6))</f>
        <v xml:space="preserve"> </v>
      </c>
      <c r="FB90" s="62"/>
      <c r="FC90" s="62"/>
      <c r="FD90" s="62"/>
      <c r="FE90" s="63" t="str">
        <f>IF(FC90=0," ",(VLOOKUP(FC90,PROTOKOL!$A$1:$E$28,2))*FD90)</f>
        <v xml:space="preserve"> </v>
      </c>
      <c r="FF90" s="64" t="str">
        <f t="shared" si="591"/>
        <v xml:space="preserve"> </v>
      </c>
      <c r="FG90" s="65" t="str">
        <f>IF(FC90=0," ",VLOOKUP(FC90,PROTOKOL!$A:$E,5,))</f>
        <v xml:space="preserve"> </v>
      </c>
      <c r="FH90" s="65"/>
      <c r="FI90" s="82" t="str">
        <f t="shared" si="664"/>
        <v xml:space="preserve"> </v>
      </c>
      <c r="FJ90" s="61" t="str">
        <f>IF(FL90=0," ",VLOOKUP(FL90,PROTOKOL!$A:$F,6))</f>
        <v xml:space="preserve"> </v>
      </c>
      <c r="FK90" s="66"/>
      <c r="FL90" s="66"/>
      <c r="FM90" s="62"/>
      <c r="FN90" s="63" t="str">
        <f>IF(FL90=0," ",(VLOOKUP(FL90,PROTOKOL!$A$1:$E$28,2))*FM90)</f>
        <v xml:space="preserve"> </v>
      </c>
      <c r="FO90" s="64" t="str">
        <f t="shared" si="592"/>
        <v xml:space="preserve"> </v>
      </c>
      <c r="FP90" s="65" t="str">
        <f>IF(FL90=0," ",VLOOKUP(FL90,PROTOKOL!$A:$E,5,))</f>
        <v xml:space="preserve"> </v>
      </c>
      <c r="FQ90" s="82" t="str">
        <f t="shared" si="665"/>
        <v xml:space="preserve"> </v>
      </c>
      <c r="FR90" s="65">
        <f t="shared" si="666"/>
        <v>0</v>
      </c>
      <c r="FS90" s="82" t="str">
        <f t="shared" si="667"/>
        <v xml:space="preserve"> </v>
      </c>
      <c r="FT90" s="185" t="str">
        <f t="shared" ref="FT90" si="829">IF(FD89+FD90+FD91=7.5,"ü","û")</f>
        <v>û</v>
      </c>
      <c r="FU90" s="207">
        <v>23</v>
      </c>
      <c r="FV90" s="226"/>
      <c r="FW90" s="61" t="str">
        <f>IF(FY90=0," ",VLOOKUP(FY90,PROTOKOL!$A:$F,6))</f>
        <v xml:space="preserve"> </v>
      </c>
      <c r="FX90" s="62"/>
      <c r="FY90" s="62"/>
      <c r="FZ90" s="62"/>
      <c r="GA90" s="63" t="str">
        <f>IF(FY90=0," ",(VLOOKUP(FY90,PROTOKOL!$A$1:$E$28,2))*FZ90)</f>
        <v xml:space="preserve"> </v>
      </c>
      <c r="GB90" s="64" t="str">
        <f t="shared" si="594"/>
        <v xml:space="preserve"> </v>
      </c>
      <c r="GC90" s="65" t="str">
        <f>IF(FY90=0," ",VLOOKUP(FY90,PROTOKOL!$A:$E,5,))</f>
        <v xml:space="preserve"> </v>
      </c>
      <c r="GD90" s="65"/>
      <c r="GE90" s="82" t="str">
        <f t="shared" si="668"/>
        <v xml:space="preserve"> </v>
      </c>
      <c r="GF90" s="61" t="str">
        <f>IF(GH90=0," ",VLOOKUP(GH90,PROTOKOL!$A:$F,6))</f>
        <v xml:space="preserve"> </v>
      </c>
      <c r="GG90" s="66"/>
      <c r="GH90" s="66"/>
      <c r="GI90" s="62"/>
      <c r="GJ90" s="63" t="str">
        <f>IF(GH90=0," ",(VLOOKUP(GH90,PROTOKOL!$A$1:$E$28,2))*GI90)</f>
        <v xml:space="preserve"> </v>
      </c>
      <c r="GK90" s="64" t="str">
        <f t="shared" si="595"/>
        <v xml:space="preserve"> </v>
      </c>
      <c r="GL90" s="65" t="str">
        <f>IF(GH90=0," ",VLOOKUP(GH90,PROTOKOL!$A:$E,5,))</f>
        <v xml:space="preserve"> </v>
      </c>
      <c r="GM90" s="82" t="str">
        <f t="shared" si="669"/>
        <v xml:space="preserve"> </v>
      </c>
      <c r="GN90" s="65">
        <f t="shared" si="670"/>
        <v>0</v>
      </c>
      <c r="GO90" s="82" t="str">
        <f t="shared" si="671"/>
        <v xml:space="preserve"> </v>
      </c>
      <c r="GP90" s="185" t="str">
        <f t="shared" ref="GP90" si="830">IF(FZ89+FZ90+FZ91=7.5,"ü","û")</f>
        <v>û</v>
      </c>
      <c r="GQ90" s="207">
        <v>23</v>
      </c>
      <c r="GR90" s="226"/>
      <c r="GS90" s="61" t="str">
        <f>IF(GU90=0," ",VLOOKUP(GU90,PROTOKOL!$A:$F,6))</f>
        <v xml:space="preserve"> </v>
      </c>
      <c r="GT90" s="62"/>
      <c r="GU90" s="62"/>
      <c r="GV90" s="62"/>
      <c r="GW90" s="63" t="str">
        <f>IF(GU90=0," ",(VLOOKUP(GU90,PROTOKOL!$A$1:$E$28,2))*GV90)</f>
        <v xml:space="preserve"> </v>
      </c>
      <c r="GX90" s="64" t="str">
        <f t="shared" si="597"/>
        <v xml:space="preserve"> </v>
      </c>
      <c r="GY90" s="65" t="str">
        <f>IF(GU90=0," ",VLOOKUP(GU90,PROTOKOL!$A:$E,5,))</f>
        <v xml:space="preserve"> </v>
      </c>
      <c r="GZ90" s="65"/>
      <c r="HA90" s="82" t="str">
        <f t="shared" si="672"/>
        <v xml:space="preserve"> </v>
      </c>
      <c r="HB90" s="61" t="str">
        <f>IF(HD90=0," ",VLOOKUP(HD90,PROTOKOL!$A:$F,6))</f>
        <v xml:space="preserve"> </v>
      </c>
      <c r="HC90" s="66"/>
      <c r="HD90" s="66"/>
      <c r="HE90" s="62"/>
      <c r="HF90" s="63" t="str">
        <f>IF(HD90=0," ",(VLOOKUP(HD90,PROTOKOL!$A$1:$E$28,2))*HE90)</f>
        <v xml:space="preserve"> </v>
      </c>
      <c r="HG90" s="64" t="str">
        <f t="shared" si="598"/>
        <v xml:space="preserve"> </v>
      </c>
      <c r="HH90" s="65" t="str">
        <f>IF(HD90=0," ",VLOOKUP(HD90,PROTOKOL!$A:$E,5,))</f>
        <v xml:space="preserve"> </v>
      </c>
      <c r="HI90" s="82" t="str">
        <f t="shared" si="673"/>
        <v xml:space="preserve"> </v>
      </c>
      <c r="HJ90" s="65">
        <f t="shared" si="674"/>
        <v>0</v>
      </c>
      <c r="HK90" s="82" t="str">
        <f t="shared" si="675"/>
        <v xml:space="preserve"> </v>
      </c>
      <c r="HL90" s="185" t="str">
        <f t="shared" ref="HL90" si="831">IF(GV89+GV90+GV91=7.5,"ü","û")</f>
        <v>û</v>
      </c>
      <c r="HM90" s="207">
        <v>23</v>
      </c>
      <c r="HN90" s="226"/>
      <c r="HO90" s="61" t="str">
        <f>IF(HQ90=0," ",VLOOKUP(HQ90,PROTOKOL!$A:$F,6))</f>
        <v xml:space="preserve"> </v>
      </c>
      <c r="HP90" s="62"/>
      <c r="HQ90" s="62"/>
      <c r="HR90" s="62"/>
      <c r="HS90" s="63" t="str">
        <f>IF(HQ90=0," ",(VLOOKUP(HQ90,PROTOKOL!$A$1:$E$28,2))*HR90)</f>
        <v xml:space="preserve"> </v>
      </c>
      <c r="HT90" s="64" t="str">
        <f t="shared" si="600"/>
        <v xml:space="preserve"> </v>
      </c>
      <c r="HU90" s="65" t="str">
        <f>IF(HQ90=0," ",VLOOKUP(HQ90,PROTOKOL!$A:$E,5,))</f>
        <v xml:space="preserve"> </v>
      </c>
      <c r="HV90" s="65"/>
      <c r="HW90" s="82" t="str">
        <f t="shared" si="676"/>
        <v xml:space="preserve"> </v>
      </c>
      <c r="HX90" s="61" t="str">
        <f>IF(HZ90=0," ",VLOOKUP(HZ90,PROTOKOL!$A:$F,6))</f>
        <v xml:space="preserve"> </v>
      </c>
      <c r="HY90" s="66"/>
      <c r="HZ90" s="66"/>
      <c r="IA90" s="62"/>
      <c r="IB90" s="63" t="str">
        <f>IF(HZ90=0," ",(VLOOKUP(HZ90,PROTOKOL!$A$1:$E$28,2))*IA90)</f>
        <v xml:space="preserve"> </v>
      </c>
      <c r="IC90" s="64" t="str">
        <f t="shared" si="601"/>
        <v xml:space="preserve"> </v>
      </c>
      <c r="ID90" s="65" t="str">
        <f>IF(HZ90=0," ",VLOOKUP(HZ90,PROTOKOL!$A:$E,5,))</f>
        <v xml:space="preserve"> </v>
      </c>
      <c r="IE90" s="82" t="str">
        <f t="shared" si="677"/>
        <v xml:space="preserve"> </v>
      </c>
      <c r="IF90" s="65">
        <f t="shared" si="678"/>
        <v>0</v>
      </c>
      <c r="IG90" s="82" t="str">
        <f t="shared" si="679"/>
        <v xml:space="preserve"> </v>
      </c>
      <c r="IH90" s="185" t="str">
        <f t="shared" ref="IH90" si="832">IF(HR89+HR90+HR91=7.5,"ü","û")</f>
        <v>û</v>
      </c>
      <c r="II90" s="207">
        <v>23</v>
      </c>
      <c r="IJ90" s="226"/>
      <c r="IK90" s="61" t="str">
        <f>IF(IM90=0," ",VLOOKUP(IM90,PROTOKOL!$A:$F,6))</f>
        <v xml:space="preserve"> </v>
      </c>
      <c r="IL90" s="62"/>
      <c r="IM90" s="62"/>
      <c r="IN90" s="62"/>
      <c r="IO90" s="63" t="str">
        <f>IF(IM90=0," ",(VLOOKUP(IM90,PROTOKOL!$A$1:$E$28,2))*IN90)</f>
        <v xml:space="preserve"> </v>
      </c>
      <c r="IP90" s="64" t="str">
        <f t="shared" si="603"/>
        <v xml:space="preserve"> </v>
      </c>
      <c r="IQ90" s="65" t="str">
        <f>IF(IM90=0," ",VLOOKUP(IM90,PROTOKOL!$A:$E,5,))</f>
        <v xml:space="preserve"> </v>
      </c>
      <c r="IR90" s="65"/>
      <c r="IS90" s="82" t="str">
        <f t="shared" si="680"/>
        <v xml:space="preserve"> </v>
      </c>
      <c r="IT90" s="61" t="str">
        <f>IF(IV90=0," ",VLOOKUP(IV90,PROTOKOL!$A:$F,6))</f>
        <v xml:space="preserve"> </v>
      </c>
      <c r="IU90" s="66"/>
      <c r="IV90" s="66"/>
      <c r="IW90" s="62"/>
      <c r="IX90" s="63" t="str">
        <f>IF(IV90=0," ",(VLOOKUP(IV90,PROTOKOL!$A$1:$E$28,2))*IW90)</f>
        <v xml:space="preserve"> </v>
      </c>
      <c r="IY90" s="64" t="str">
        <f t="shared" si="604"/>
        <v xml:space="preserve"> </v>
      </c>
      <c r="IZ90" s="65" t="str">
        <f>IF(IV90=0," ",VLOOKUP(IV90,PROTOKOL!$A:$E,5,))</f>
        <v xml:space="preserve"> </v>
      </c>
      <c r="JA90" s="82" t="str">
        <f t="shared" si="681"/>
        <v xml:space="preserve"> </v>
      </c>
      <c r="JB90" s="65">
        <f t="shared" si="682"/>
        <v>0</v>
      </c>
      <c r="JC90" s="82" t="str">
        <f t="shared" si="683"/>
        <v xml:space="preserve"> </v>
      </c>
      <c r="JD90" s="185" t="str">
        <f t="shared" ref="JD90" si="833">IF(IN89+IN90+IN91=7.5,"ü","û")</f>
        <v>û</v>
      </c>
      <c r="JE90" s="207">
        <v>23</v>
      </c>
      <c r="JF90" s="226"/>
      <c r="JG90" s="61" t="str">
        <f>IF(JI90=0," ",VLOOKUP(JI90,PROTOKOL!$A:$F,6))</f>
        <v xml:space="preserve"> </v>
      </c>
      <c r="JH90" s="62"/>
      <c r="JI90" s="62"/>
      <c r="JJ90" s="62"/>
      <c r="JK90" s="63" t="str">
        <f>IF(JI90=0," ",(VLOOKUP(JI90,PROTOKOL!$A$1:$E$28,2))*JJ90)</f>
        <v xml:space="preserve"> </v>
      </c>
      <c r="JL90" s="64" t="str">
        <f t="shared" si="606"/>
        <v xml:space="preserve"> </v>
      </c>
      <c r="JM90" s="65" t="str">
        <f>IF(JI90=0," ",VLOOKUP(JI90,PROTOKOL!$A:$E,5,))</f>
        <v xml:space="preserve"> </v>
      </c>
      <c r="JN90" s="65"/>
      <c r="JO90" s="82" t="str">
        <f t="shared" si="684"/>
        <v xml:space="preserve"> </v>
      </c>
      <c r="JP90" s="61" t="str">
        <f>IF(JR90=0," ",VLOOKUP(JR90,PROTOKOL!$A:$F,6))</f>
        <v xml:space="preserve"> </v>
      </c>
      <c r="JQ90" s="66"/>
      <c r="JR90" s="66"/>
      <c r="JS90" s="62"/>
      <c r="JT90" s="63" t="str">
        <f>IF(JR90=0," ",(VLOOKUP(JR90,PROTOKOL!$A$1:$E$28,2))*JS90)</f>
        <v xml:space="preserve"> </v>
      </c>
      <c r="JU90" s="64" t="str">
        <f t="shared" si="607"/>
        <v xml:space="preserve"> </v>
      </c>
      <c r="JV90" s="65" t="str">
        <f>IF(JR90=0," ",VLOOKUP(JR90,PROTOKOL!$A:$E,5,))</f>
        <v xml:space="preserve"> </v>
      </c>
      <c r="JW90" s="82" t="str">
        <f t="shared" si="685"/>
        <v xml:space="preserve"> </v>
      </c>
      <c r="JX90" s="65">
        <f t="shared" si="686"/>
        <v>0</v>
      </c>
      <c r="JY90" s="82" t="str">
        <f t="shared" si="687"/>
        <v xml:space="preserve"> </v>
      </c>
      <c r="JZ90" s="185" t="str">
        <f t="shared" ref="JZ90" si="834">IF(JJ89+JJ90+JJ91=7.5,"ü","û")</f>
        <v>û</v>
      </c>
      <c r="KA90" s="207">
        <v>23</v>
      </c>
      <c r="KB90" s="226"/>
      <c r="KC90" s="61" t="str">
        <f>IF(KE90=0," ",VLOOKUP(KE90,PROTOKOL!$A:$F,6))</f>
        <v xml:space="preserve"> </v>
      </c>
      <c r="KD90" s="62"/>
      <c r="KE90" s="62"/>
      <c r="KF90" s="62"/>
      <c r="KG90" s="63" t="str">
        <f>IF(KE90=0," ",(VLOOKUP(KE90,PROTOKOL!$A$1:$E$28,2))*KF90)</f>
        <v xml:space="preserve"> </v>
      </c>
      <c r="KH90" s="64" t="str">
        <f t="shared" si="609"/>
        <v xml:space="preserve"> </v>
      </c>
      <c r="KI90" s="65" t="str">
        <f>IF(KE90=0," ",VLOOKUP(KE90,PROTOKOL!$A:$E,5,))</f>
        <v xml:space="preserve"> </v>
      </c>
      <c r="KJ90" s="65"/>
      <c r="KK90" s="82" t="str">
        <f t="shared" si="688"/>
        <v xml:space="preserve"> </v>
      </c>
      <c r="KL90" s="61" t="str">
        <f>IF(KN90=0," ",VLOOKUP(KN90,PROTOKOL!$A:$F,6))</f>
        <v xml:space="preserve"> </v>
      </c>
      <c r="KM90" s="66"/>
      <c r="KN90" s="66"/>
      <c r="KO90" s="62"/>
      <c r="KP90" s="63" t="str">
        <f>IF(KN90=0," ",(VLOOKUP(KN90,PROTOKOL!$A$1:$E$28,2))*KO90)</f>
        <v xml:space="preserve"> </v>
      </c>
      <c r="KQ90" s="64" t="str">
        <f t="shared" si="610"/>
        <v xml:space="preserve"> </v>
      </c>
      <c r="KR90" s="65" t="str">
        <f>IF(KN90=0," ",VLOOKUP(KN90,PROTOKOL!$A:$E,5,))</f>
        <v xml:space="preserve"> </v>
      </c>
      <c r="KS90" s="82" t="str">
        <f t="shared" si="689"/>
        <v xml:space="preserve"> </v>
      </c>
      <c r="KT90" s="65">
        <f t="shared" si="690"/>
        <v>0</v>
      </c>
      <c r="KU90" s="82" t="str">
        <f t="shared" si="691"/>
        <v xml:space="preserve"> </v>
      </c>
      <c r="KV90" s="185" t="str">
        <f t="shared" ref="KV90" si="835">IF(KF89+KF90+KF91=7.5,"ü","û")</f>
        <v>û</v>
      </c>
      <c r="KW90" s="207">
        <v>23</v>
      </c>
      <c r="KX90" s="226"/>
      <c r="KY90" s="61" t="str">
        <f>IF(LA90=0," ",VLOOKUP(LA90,PROTOKOL!$A:$F,6))</f>
        <v xml:space="preserve"> </v>
      </c>
      <c r="KZ90" s="62"/>
      <c r="LA90" s="62"/>
      <c r="LB90" s="62"/>
      <c r="LC90" s="63" t="str">
        <f>IF(LA90=0," ",(VLOOKUP(LA90,PROTOKOL!$A$1:$E$28,2))*LB90)</f>
        <v xml:space="preserve"> </v>
      </c>
      <c r="LD90" s="64" t="str">
        <f t="shared" si="612"/>
        <v xml:space="preserve"> </v>
      </c>
      <c r="LE90" s="65" t="str">
        <f>IF(LA90=0," ",VLOOKUP(LA90,PROTOKOL!$A:$E,5,))</f>
        <v xml:space="preserve"> </v>
      </c>
      <c r="LF90" s="65"/>
      <c r="LG90" s="82" t="str">
        <f t="shared" si="692"/>
        <v xml:space="preserve"> </v>
      </c>
      <c r="LH90" s="61" t="str">
        <f>IF(LJ90=0," ",VLOOKUP(LJ90,PROTOKOL!$A:$F,6))</f>
        <v xml:space="preserve"> </v>
      </c>
      <c r="LI90" s="66"/>
      <c r="LJ90" s="66"/>
      <c r="LK90" s="62"/>
      <c r="LL90" s="63" t="str">
        <f>IF(LJ90=0," ",(VLOOKUP(LJ90,PROTOKOL!$A$1:$E$28,2))*LK90)</f>
        <v xml:space="preserve"> </v>
      </c>
      <c r="LM90" s="64" t="str">
        <f t="shared" si="613"/>
        <v xml:space="preserve"> </v>
      </c>
      <c r="LN90" s="65" t="str">
        <f>IF(LJ90=0," ",VLOOKUP(LJ90,PROTOKOL!$A:$E,5,))</f>
        <v xml:space="preserve"> </v>
      </c>
      <c r="LO90" s="82" t="str">
        <f t="shared" si="693"/>
        <v xml:space="preserve"> </v>
      </c>
      <c r="LP90" s="65">
        <f t="shared" si="694"/>
        <v>0</v>
      </c>
      <c r="LQ90" s="82" t="str">
        <f t="shared" si="695"/>
        <v xml:space="preserve"> </v>
      </c>
      <c r="LR90" s="185" t="str">
        <f t="shared" ref="LR90" si="836">IF(LB89+LB90+LB91=7.5,"ü","û")</f>
        <v>û</v>
      </c>
      <c r="LS90" s="207">
        <v>23</v>
      </c>
      <c r="LT90" s="226"/>
      <c r="LU90" s="61" t="str">
        <f>IF(LW90=0," ",VLOOKUP(LW90,PROTOKOL!$A:$F,6))</f>
        <v xml:space="preserve"> </v>
      </c>
      <c r="LV90" s="62"/>
      <c r="LW90" s="62"/>
      <c r="LX90" s="62"/>
      <c r="LY90" s="63" t="str">
        <f>IF(LW90=0," ",(VLOOKUP(LW90,PROTOKOL!$A$1:$E$28,2))*LX90)</f>
        <v xml:space="preserve"> </v>
      </c>
      <c r="LZ90" s="64" t="str">
        <f t="shared" si="615"/>
        <v xml:space="preserve"> </v>
      </c>
      <c r="MA90" s="65" t="str">
        <f>IF(LW90=0," ",VLOOKUP(LW90,PROTOKOL!$A:$E,5,))</f>
        <v xml:space="preserve"> </v>
      </c>
      <c r="MB90" s="65"/>
      <c r="MC90" s="82" t="str">
        <f t="shared" si="696"/>
        <v xml:space="preserve"> </v>
      </c>
      <c r="MD90" s="61" t="str">
        <f>IF(MF90=0," ",VLOOKUP(MF90,PROTOKOL!$A:$F,6))</f>
        <v xml:space="preserve"> </v>
      </c>
      <c r="ME90" s="66"/>
      <c r="MF90" s="66"/>
      <c r="MG90" s="62"/>
      <c r="MH90" s="63" t="str">
        <f>IF(MF90=0," ",(VLOOKUP(MF90,PROTOKOL!$A$1:$E$28,2))*MG90)</f>
        <v xml:space="preserve"> </v>
      </c>
      <c r="MI90" s="64" t="str">
        <f t="shared" si="616"/>
        <v xml:space="preserve"> </v>
      </c>
      <c r="MJ90" s="65" t="str">
        <f>IF(MF90=0," ",VLOOKUP(MF90,PROTOKOL!$A:$E,5,))</f>
        <v xml:space="preserve"> </v>
      </c>
      <c r="MK90" s="82" t="str">
        <f t="shared" si="697"/>
        <v xml:space="preserve"> </v>
      </c>
      <c r="ML90" s="65">
        <f t="shared" si="698"/>
        <v>0</v>
      </c>
      <c r="MM90" s="82" t="str">
        <f t="shared" si="699"/>
        <v xml:space="preserve"> </v>
      </c>
      <c r="MN90" s="185" t="str">
        <f t="shared" ref="MN90" si="837">IF(LX89+LX90+LX91=7.5,"ü","û")</f>
        <v>û</v>
      </c>
      <c r="MO90" s="207">
        <v>23</v>
      </c>
      <c r="MP90" s="226"/>
      <c r="MQ90" s="61" t="str">
        <f>IF(MS90=0," ",VLOOKUP(MS90,PROTOKOL!$A:$F,6))</f>
        <v xml:space="preserve"> </v>
      </c>
      <c r="MR90" s="62"/>
      <c r="MS90" s="62"/>
      <c r="MT90" s="62"/>
      <c r="MU90" s="63" t="str">
        <f>IF(MS90=0," ",(VLOOKUP(MS90,PROTOKOL!$A$1:$E$28,2))*MT90)</f>
        <v xml:space="preserve"> </v>
      </c>
      <c r="MV90" s="64" t="str">
        <f t="shared" si="618"/>
        <v xml:space="preserve"> </v>
      </c>
      <c r="MW90" s="65" t="str">
        <f>IF(MS90=0," ",VLOOKUP(MS90,PROTOKOL!$A:$E,5,))</f>
        <v xml:space="preserve"> </v>
      </c>
      <c r="MX90" s="65"/>
      <c r="MY90" s="82" t="str">
        <f t="shared" si="700"/>
        <v xml:space="preserve"> </v>
      </c>
      <c r="MZ90" s="61" t="str">
        <f>IF(NB90=0," ",VLOOKUP(NB90,PROTOKOL!$A:$F,6))</f>
        <v xml:space="preserve"> </v>
      </c>
      <c r="NA90" s="66"/>
      <c r="NB90" s="66"/>
      <c r="NC90" s="62"/>
      <c r="ND90" s="63" t="str">
        <f>IF(NB90=0," ",(VLOOKUP(NB90,PROTOKOL!$A$1:$E$28,2))*NC90)</f>
        <v xml:space="preserve"> </v>
      </c>
      <c r="NE90" s="64" t="str">
        <f t="shared" si="619"/>
        <v xml:space="preserve"> </v>
      </c>
      <c r="NF90" s="65" t="str">
        <f>IF(NB90=0," ",VLOOKUP(NB90,PROTOKOL!$A:$E,5,))</f>
        <v xml:space="preserve"> </v>
      </c>
      <c r="NG90" s="82" t="str">
        <f t="shared" si="701"/>
        <v xml:space="preserve"> </v>
      </c>
      <c r="NH90" s="65">
        <f t="shared" si="702"/>
        <v>0</v>
      </c>
      <c r="NI90" s="82" t="str">
        <f t="shared" si="703"/>
        <v xml:space="preserve"> </v>
      </c>
      <c r="NJ90" s="185" t="str">
        <f t="shared" ref="NJ90" si="838">IF(MT89+MT90+MT91=7.5,"ü","û")</f>
        <v>û</v>
      </c>
      <c r="NK90" s="207">
        <v>23</v>
      </c>
      <c r="NL90" s="226"/>
      <c r="NM90" s="61" t="str">
        <f>IF(NO90=0," ",VLOOKUP(NO90,PROTOKOL!$A:$F,6))</f>
        <v xml:space="preserve"> </v>
      </c>
      <c r="NN90" s="62"/>
      <c r="NO90" s="62"/>
      <c r="NP90" s="62"/>
      <c r="NQ90" s="63" t="str">
        <f>IF(NO90=0," ",(VLOOKUP(NO90,PROTOKOL!$A$1:$E$28,2))*NP90)</f>
        <v xml:space="preserve"> </v>
      </c>
      <c r="NR90" s="64" t="str">
        <f t="shared" si="621"/>
        <v xml:space="preserve"> </v>
      </c>
      <c r="NS90" s="65" t="str">
        <f>IF(NO90=0," ",VLOOKUP(NO90,PROTOKOL!$A:$E,5,))</f>
        <v xml:space="preserve"> </v>
      </c>
      <c r="NT90" s="65"/>
      <c r="NU90" s="82" t="str">
        <f t="shared" si="704"/>
        <v xml:space="preserve"> </v>
      </c>
      <c r="NV90" s="61" t="str">
        <f>IF(NX90=0," ",VLOOKUP(NX90,PROTOKOL!$A:$F,6))</f>
        <v xml:space="preserve"> </v>
      </c>
      <c r="NW90" s="66"/>
      <c r="NX90" s="66"/>
      <c r="NY90" s="62"/>
      <c r="NZ90" s="63" t="str">
        <f>IF(NX90=0," ",(VLOOKUP(NX90,PROTOKOL!$A$1:$E$28,2))*NY90)</f>
        <v xml:space="preserve"> </v>
      </c>
      <c r="OA90" s="64" t="str">
        <f t="shared" si="622"/>
        <v xml:space="preserve"> </v>
      </c>
      <c r="OB90" s="65" t="str">
        <f>IF(NX90=0," ",VLOOKUP(NX90,PROTOKOL!$A:$E,5,))</f>
        <v xml:space="preserve"> </v>
      </c>
      <c r="OC90" s="82" t="str">
        <f t="shared" si="705"/>
        <v xml:space="preserve"> </v>
      </c>
      <c r="OD90" s="65">
        <f t="shared" si="706"/>
        <v>0</v>
      </c>
      <c r="OE90" s="82" t="str">
        <f t="shared" si="707"/>
        <v xml:space="preserve"> </v>
      </c>
      <c r="OF90" s="185" t="str">
        <f t="shared" ref="OF90" si="839">IF(NP89+NP90+NP91=7.5,"ü","û")</f>
        <v>û</v>
      </c>
      <c r="OG90" s="207">
        <v>23</v>
      </c>
      <c r="OH90" s="226"/>
      <c r="OI90" s="61" t="str">
        <f>IF(OK90=0," ",VLOOKUP(OK90,PROTOKOL!$A:$F,6))</f>
        <v xml:space="preserve"> </v>
      </c>
      <c r="OJ90" s="62"/>
      <c r="OK90" s="62"/>
      <c r="OL90" s="62"/>
      <c r="OM90" s="63" t="str">
        <f>IF(OK90=0," ",(VLOOKUP(OK90,PROTOKOL!$A$1:$E$28,2))*OL90)</f>
        <v xml:space="preserve"> </v>
      </c>
      <c r="ON90" s="64" t="str">
        <f t="shared" si="624"/>
        <v xml:space="preserve"> </v>
      </c>
      <c r="OO90" s="65" t="str">
        <f>IF(OK90=0," ",VLOOKUP(OK90,PROTOKOL!$A:$E,5,))</f>
        <v xml:space="preserve"> </v>
      </c>
      <c r="OP90" s="65"/>
      <c r="OQ90" s="82" t="str">
        <f t="shared" si="708"/>
        <v xml:space="preserve"> </v>
      </c>
      <c r="OR90" s="61" t="str">
        <f>IF(OT90=0," ",VLOOKUP(OT90,PROTOKOL!$A:$F,6))</f>
        <v xml:space="preserve"> </v>
      </c>
      <c r="OS90" s="66"/>
      <c r="OT90" s="66"/>
      <c r="OU90" s="62"/>
      <c r="OV90" s="63" t="str">
        <f>IF(OT90=0," ",(VLOOKUP(OT90,PROTOKOL!$A$1:$E$28,2))*OU90)</f>
        <v xml:space="preserve"> </v>
      </c>
      <c r="OW90" s="64" t="str">
        <f t="shared" si="625"/>
        <v xml:space="preserve"> </v>
      </c>
      <c r="OX90" s="65" t="str">
        <f>IF(OT90=0," ",VLOOKUP(OT90,PROTOKOL!$A:$E,5,))</f>
        <v xml:space="preserve"> </v>
      </c>
      <c r="OY90" s="82" t="str">
        <f t="shared" si="709"/>
        <v xml:space="preserve"> </v>
      </c>
      <c r="OZ90" s="65">
        <f t="shared" si="710"/>
        <v>0</v>
      </c>
      <c r="PA90" s="82" t="str">
        <f t="shared" si="711"/>
        <v xml:space="preserve"> </v>
      </c>
      <c r="PB90" s="185" t="str">
        <f t="shared" ref="PB90" si="840">IF(OL89+OL90+OL91=7.5,"ü","û")</f>
        <v>û</v>
      </c>
      <c r="PC90" s="207">
        <v>23</v>
      </c>
      <c r="PD90" s="226"/>
      <c r="PE90" s="61" t="str">
        <f>IF(PG90=0," ",VLOOKUP(PG90,PROTOKOL!$A:$F,6))</f>
        <v xml:space="preserve"> </v>
      </c>
      <c r="PF90" s="62"/>
      <c r="PG90" s="62"/>
      <c r="PH90" s="62"/>
      <c r="PI90" s="63" t="str">
        <f>IF(PG90=0," ",(VLOOKUP(PG90,PROTOKOL!$A$1:$E$28,2))*PH90)</f>
        <v xml:space="preserve"> </v>
      </c>
      <c r="PJ90" s="64" t="str">
        <f t="shared" si="627"/>
        <v xml:space="preserve"> </v>
      </c>
      <c r="PK90" s="65" t="str">
        <f>IF(PG90=0," ",VLOOKUP(PG90,PROTOKOL!$A:$E,5,))</f>
        <v xml:space="preserve"> </v>
      </c>
      <c r="PL90" s="65"/>
      <c r="PM90" s="82" t="str">
        <f t="shared" si="712"/>
        <v xml:space="preserve"> </v>
      </c>
      <c r="PN90" s="61" t="str">
        <f>IF(PP90=0," ",VLOOKUP(PP90,PROTOKOL!$A:$F,6))</f>
        <v xml:space="preserve"> </v>
      </c>
      <c r="PO90" s="66"/>
      <c r="PP90" s="66"/>
      <c r="PQ90" s="62"/>
      <c r="PR90" s="63" t="str">
        <f>IF(PP90=0," ",(VLOOKUP(PP90,PROTOKOL!$A$1:$E$28,2))*PQ90)</f>
        <v xml:space="preserve"> </v>
      </c>
      <c r="PS90" s="64" t="str">
        <f t="shared" si="628"/>
        <v xml:space="preserve"> </v>
      </c>
      <c r="PT90" s="65" t="str">
        <f>IF(PP90=0," ",VLOOKUP(PP90,PROTOKOL!$A:$E,5,))</f>
        <v xml:space="preserve"> </v>
      </c>
      <c r="PU90" s="82" t="str">
        <f t="shared" si="713"/>
        <v xml:space="preserve"> </v>
      </c>
      <c r="PV90" s="65">
        <f t="shared" si="714"/>
        <v>0</v>
      </c>
      <c r="PW90" s="82" t="str">
        <f t="shared" si="715"/>
        <v xml:space="preserve"> </v>
      </c>
      <c r="PX90" s="185" t="str">
        <f t="shared" ref="PX90" si="841">IF(PH89+PH90+PH91=7.5,"ü","û")</f>
        <v>û</v>
      </c>
      <c r="PY90" s="207">
        <v>23</v>
      </c>
      <c r="PZ90" s="226"/>
      <c r="QA90" s="61" t="str">
        <f>IF(QC90=0," ",VLOOKUP(QC90,PROTOKOL!$A:$F,6))</f>
        <v xml:space="preserve"> </v>
      </c>
      <c r="QB90" s="62"/>
      <c r="QC90" s="62"/>
      <c r="QD90" s="62"/>
      <c r="QE90" s="63" t="str">
        <f>IF(QC90=0," ",(VLOOKUP(QC90,PROTOKOL!$A$1:$E$28,2))*QD90)</f>
        <v xml:space="preserve"> </v>
      </c>
      <c r="QF90" s="64" t="str">
        <f t="shared" si="630"/>
        <v xml:space="preserve"> </v>
      </c>
      <c r="QG90" s="65" t="str">
        <f>IF(QC90=0," ",VLOOKUP(QC90,PROTOKOL!$A:$E,5,))</f>
        <v xml:space="preserve"> </v>
      </c>
      <c r="QH90" s="65"/>
      <c r="QI90" s="82" t="str">
        <f t="shared" si="716"/>
        <v xml:space="preserve"> </v>
      </c>
      <c r="QJ90" s="61" t="str">
        <f>IF(QL90=0," ",VLOOKUP(QL90,PROTOKOL!$A:$F,6))</f>
        <v xml:space="preserve"> </v>
      </c>
      <c r="QK90" s="66"/>
      <c r="QL90" s="66"/>
      <c r="QM90" s="62"/>
      <c r="QN90" s="63" t="str">
        <f>IF(QL90=0," ",(VLOOKUP(QL90,PROTOKOL!$A$1:$E$28,2))*QM90)</f>
        <v xml:space="preserve"> </v>
      </c>
      <c r="QO90" s="64" t="str">
        <f t="shared" si="631"/>
        <v xml:space="preserve"> </v>
      </c>
      <c r="QP90" s="65" t="str">
        <f>IF(QL90=0," ",VLOOKUP(QL90,PROTOKOL!$A:$E,5,))</f>
        <v xml:space="preserve"> </v>
      </c>
      <c r="QQ90" s="82" t="str">
        <f t="shared" si="717"/>
        <v xml:space="preserve"> </v>
      </c>
      <c r="QR90" s="65">
        <f t="shared" si="718"/>
        <v>0</v>
      </c>
      <c r="QS90" s="82" t="str">
        <f t="shared" si="719"/>
        <v xml:space="preserve"> </v>
      </c>
      <c r="QT90" s="185" t="str">
        <f t="shared" ref="QT90" si="842">IF(QD89+QD90+QD91=7.5,"ü","û")</f>
        <v>û</v>
      </c>
      <c r="QU90" s="207">
        <v>23</v>
      </c>
      <c r="QV90" s="226"/>
      <c r="QW90" s="61" t="str">
        <f>IF(QY90=0," ",VLOOKUP(QY90,PROTOKOL!$A:$F,6))</f>
        <v xml:space="preserve"> </v>
      </c>
      <c r="QX90" s="62"/>
      <c r="QY90" s="62"/>
      <c r="QZ90" s="62"/>
      <c r="RA90" s="63" t="str">
        <f>IF(QY90=0," ",(VLOOKUP(QY90,PROTOKOL!$A$1:$E$28,2))*QZ90)</f>
        <v xml:space="preserve"> </v>
      </c>
      <c r="RB90" s="64" t="str">
        <f t="shared" si="633"/>
        <v xml:space="preserve"> </v>
      </c>
      <c r="RC90" s="65" t="str">
        <f>IF(QY90=0," ",VLOOKUP(QY90,PROTOKOL!$A:$E,5,))</f>
        <v xml:space="preserve"> </v>
      </c>
      <c r="RD90" s="65"/>
      <c r="RE90" s="82" t="str">
        <f t="shared" si="720"/>
        <v xml:space="preserve"> </v>
      </c>
      <c r="RF90" s="61" t="str">
        <f>IF(RH90=0," ",VLOOKUP(RH90,PROTOKOL!$A:$F,6))</f>
        <v xml:space="preserve"> </v>
      </c>
      <c r="RG90" s="66"/>
      <c r="RH90" s="66"/>
      <c r="RI90" s="62"/>
      <c r="RJ90" s="63" t="str">
        <f>IF(RH90=0," ",(VLOOKUP(RH90,PROTOKOL!$A$1:$E$28,2))*RI90)</f>
        <v xml:space="preserve"> </v>
      </c>
      <c r="RK90" s="64" t="str">
        <f t="shared" si="634"/>
        <v xml:space="preserve"> </v>
      </c>
      <c r="RL90" s="65" t="str">
        <f>IF(RH90=0," ",VLOOKUP(RH90,PROTOKOL!$A:$E,5,))</f>
        <v xml:space="preserve"> </v>
      </c>
      <c r="RM90" s="82" t="str">
        <f t="shared" si="721"/>
        <v xml:space="preserve"> </v>
      </c>
      <c r="RN90" s="65">
        <f t="shared" si="722"/>
        <v>0</v>
      </c>
      <c r="RO90" s="82" t="str">
        <f t="shared" si="723"/>
        <v xml:space="preserve"> </v>
      </c>
      <c r="RP90" s="185" t="str">
        <f t="shared" ref="RP90" si="843">IF(QZ89+QZ90+QZ91=7.5,"ü","û")</f>
        <v>û</v>
      </c>
    </row>
    <row r="91" spans="1:484" ht="14.4" thickBot="1">
      <c r="A91" s="209">
        <v>23</v>
      </c>
      <c r="B91" s="226"/>
      <c r="C91" s="61" t="str">
        <f>IF(E91=0," ",VLOOKUP(E91,PROTOKOL!$A:$F,6))</f>
        <v xml:space="preserve"> </v>
      </c>
      <c r="D91" s="62"/>
      <c r="E91" s="62"/>
      <c r="F91" s="62"/>
      <c r="G91" s="63" t="str">
        <f>IF(E91=0," ",(VLOOKUP(E91,PROTOKOL!$A$1:$E$28,2))*F91)</f>
        <v xml:space="preserve"> </v>
      </c>
      <c r="H91" s="64" t="str">
        <f t="shared" si="572"/>
        <v xml:space="preserve"> </v>
      </c>
      <c r="I91" s="65" t="str">
        <f>IF(E91=0," ",VLOOKUP(E91,PROTOKOL!$A:$E,5,))</f>
        <v xml:space="preserve"> </v>
      </c>
      <c r="J91" s="65"/>
      <c r="K91" s="82" t="str">
        <f t="shared" si="636"/>
        <v xml:space="preserve"> </v>
      </c>
      <c r="L91" s="61" t="str">
        <f>IF(N91=0," ",VLOOKUP(N91,PROTOKOL!$A:$F,6))</f>
        <v xml:space="preserve"> </v>
      </c>
      <c r="M91" s="66"/>
      <c r="N91" s="66"/>
      <c r="O91" s="62"/>
      <c r="P91" s="63" t="str">
        <f>IF(N91=0," ",(VLOOKUP(N91,PROTOKOL!$A$1:$E$28,2))*O91)</f>
        <v xml:space="preserve"> </v>
      </c>
      <c r="Q91" s="64" t="str">
        <f t="shared" si="573"/>
        <v xml:space="preserve"> </v>
      </c>
      <c r="R91" s="65" t="str">
        <f>IF(N91=0," ",VLOOKUP(N91,PROTOKOL!$A:$E,5,))</f>
        <v xml:space="preserve"> </v>
      </c>
      <c r="S91" s="82" t="str">
        <f t="shared" si="637"/>
        <v xml:space="preserve"> </v>
      </c>
      <c r="T91" s="65">
        <f t="shared" si="638"/>
        <v>0</v>
      </c>
      <c r="U91" s="82" t="str">
        <f t="shared" si="639"/>
        <v xml:space="preserve"> </v>
      </c>
      <c r="V91" s="117"/>
      <c r="W91" s="209">
        <v>23</v>
      </c>
      <c r="X91" s="226"/>
      <c r="Y91" s="61" t="str">
        <f>IF(AA91=0," ",VLOOKUP(AA91,PROTOKOL!$A:$F,6))</f>
        <v xml:space="preserve"> </v>
      </c>
      <c r="Z91" s="62"/>
      <c r="AA91" s="62"/>
      <c r="AB91" s="62"/>
      <c r="AC91" s="63" t="str">
        <f>IF(AA91=0," ",(VLOOKUP(AA91,PROTOKOL!$A$1:$E$28,2))*AB91)</f>
        <v xml:space="preserve"> </v>
      </c>
      <c r="AD91" s="64" t="str">
        <f t="shared" si="574"/>
        <v xml:space="preserve"> </v>
      </c>
      <c r="AE91" s="65" t="str">
        <f>IF(AA91=0," ",VLOOKUP(AA91,PROTOKOL!$A:$E,5,))</f>
        <v xml:space="preserve"> </v>
      </c>
      <c r="AF91" s="65"/>
      <c r="AG91" s="82" t="str">
        <f t="shared" si="640"/>
        <v xml:space="preserve"> </v>
      </c>
      <c r="AH91" s="61" t="str">
        <f>IF(AJ91=0," ",VLOOKUP(AJ91,PROTOKOL!$A:$F,6))</f>
        <v xml:space="preserve"> </v>
      </c>
      <c r="AI91" s="66"/>
      <c r="AJ91" s="66"/>
      <c r="AK91" s="62"/>
      <c r="AL91" s="63" t="str">
        <f>IF(AJ91=0," ",(VLOOKUP(AJ91,PROTOKOL!$A$1:$E$28,2))*AK91)</f>
        <v xml:space="preserve"> </v>
      </c>
      <c r="AM91" s="64" t="str">
        <f t="shared" si="575"/>
        <v xml:space="preserve"> </v>
      </c>
      <c r="AN91" s="65" t="str">
        <f>IF(AJ91=0," ",VLOOKUP(AJ91,PROTOKOL!$A:$E,5,))</f>
        <v xml:space="preserve"> </v>
      </c>
      <c r="AO91" s="82" t="str">
        <f t="shared" si="641"/>
        <v xml:space="preserve"> </v>
      </c>
      <c r="AP91" s="65">
        <f t="shared" si="642"/>
        <v>0</v>
      </c>
      <c r="AQ91" s="82" t="str">
        <f t="shared" si="643"/>
        <v xml:space="preserve"> </v>
      </c>
      <c r="AR91" s="117"/>
      <c r="AS91" s="209">
        <v>-23</v>
      </c>
      <c r="AT91" s="226"/>
      <c r="AU91" s="61" t="str">
        <f>IF(AW91=0," ",VLOOKUP(AW91,PROTOKOL!$A:$F,6))</f>
        <v xml:space="preserve"> </v>
      </c>
      <c r="AV91" s="62"/>
      <c r="AW91" s="62"/>
      <c r="AX91" s="62"/>
      <c r="AY91" s="63" t="str">
        <f>IF(AW91=0," ",(VLOOKUP(AW91,PROTOKOL!$A$1:$E$28,2))*AX91)</f>
        <v xml:space="preserve"> </v>
      </c>
      <c r="AZ91" s="64" t="str">
        <f t="shared" si="576"/>
        <v xml:space="preserve"> </v>
      </c>
      <c r="BA91" s="65" t="str">
        <f>IF(AW91=0," ",VLOOKUP(AW91,PROTOKOL!$A:$E,5,))</f>
        <v xml:space="preserve"> </v>
      </c>
      <c r="BB91" s="65"/>
      <c r="BC91" s="82" t="str">
        <f t="shared" si="644"/>
        <v xml:space="preserve"> </v>
      </c>
      <c r="BD91" s="61" t="str">
        <f>IF(BF91=0," ",VLOOKUP(BF91,PROTOKOL!$A:$F,6))</f>
        <v xml:space="preserve"> </v>
      </c>
      <c r="BE91" s="66"/>
      <c r="BF91" s="66"/>
      <c r="BG91" s="62"/>
      <c r="BH91" s="63" t="str">
        <f>IF(BF91=0," ",(VLOOKUP(BF91,PROTOKOL!$A$1:$E$28,2))*BG91)</f>
        <v xml:space="preserve"> </v>
      </c>
      <c r="BI91" s="64" t="str">
        <f t="shared" si="577"/>
        <v xml:space="preserve"> </v>
      </c>
      <c r="BJ91" s="65" t="str">
        <f>IF(BF91=0," ",VLOOKUP(BF91,PROTOKOL!$A:$E,5,))</f>
        <v xml:space="preserve"> </v>
      </c>
      <c r="BK91" s="82" t="str">
        <f t="shared" si="645"/>
        <v xml:space="preserve"> </v>
      </c>
      <c r="BL91" s="65">
        <f t="shared" si="646"/>
        <v>0</v>
      </c>
      <c r="BM91" s="82" t="str">
        <f t="shared" si="647"/>
        <v xml:space="preserve"> </v>
      </c>
      <c r="BN91" s="117"/>
      <c r="BO91" s="209">
        <v>-69</v>
      </c>
      <c r="BP91" s="226"/>
      <c r="BQ91" s="61" t="str">
        <f>IF(BS91=0," ",VLOOKUP(BS91,PROTOKOL!$A:$F,6))</f>
        <v xml:space="preserve"> </v>
      </c>
      <c r="BR91" s="62"/>
      <c r="BS91" s="62"/>
      <c r="BT91" s="62"/>
      <c r="BU91" s="63" t="str">
        <f>IF(BS91=0," ",(VLOOKUP(BS91,PROTOKOL!$A$1:$E$28,2))*BT91)</f>
        <v xml:space="preserve"> </v>
      </c>
      <c r="BV91" s="64" t="str">
        <f t="shared" si="579"/>
        <v xml:space="preserve"> </v>
      </c>
      <c r="BW91" s="65" t="str">
        <f>IF(BS91=0," ",VLOOKUP(BS91,PROTOKOL!$A:$E,5,))</f>
        <v xml:space="preserve"> </v>
      </c>
      <c r="BX91" s="65"/>
      <c r="BY91" s="82" t="str">
        <f t="shared" si="648"/>
        <v xml:space="preserve"> </v>
      </c>
      <c r="BZ91" s="61" t="str">
        <f>IF(CB91=0," ",VLOOKUP(CB91,PROTOKOL!$A:$F,6))</f>
        <v xml:space="preserve"> </v>
      </c>
      <c r="CA91" s="66"/>
      <c r="CB91" s="66"/>
      <c r="CC91" s="62"/>
      <c r="CD91" s="63" t="str">
        <f>IF(CB91=0," ",(VLOOKUP(CB91,PROTOKOL!$A$1:$E$28,2))*CC91)</f>
        <v xml:space="preserve"> </v>
      </c>
      <c r="CE91" s="64" t="str">
        <f t="shared" si="580"/>
        <v xml:space="preserve"> </v>
      </c>
      <c r="CF91" s="65" t="str">
        <f>IF(CB91=0," ",VLOOKUP(CB91,PROTOKOL!$A:$E,5,))</f>
        <v xml:space="preserve"> </v>
      </c>
      <c r="CG91" s="82" t="str">
        <f t="shared" si="649"/>
        <v xml:space="preserve"> </v>
      </c>
      <c r="CH91" s="65">
        <f t="shared" si="650"/>
        <v>0</v>
      </c>
      <c r="CI91" s="82" t="str">
        <f t="shared" si="651"/>
        <v xml:space="preserve"> </v>
      </c>
      <c r="CJ91" s="117"/>
      <c r="CK91" s="209">
        <v>-115</v>
      </c>
      <c r="CL91" s="226"/>
      <c r="CM91" s="61" t="str">
        <f>IF(CO91=0," ",VLOOKUP(CO91,PROTOKOL!$A:$F,6))</f>
        <v xml:space="preserve"> </v>
      </c>
      <c r="CN91" s="62"/>
      <c r="CO91" s="62"/>
      <c r="CP91" s="62"/>
      <c r="CQ91" s="63" t="str">
        <f>IF(CO91=0," ",(VLOOKUP(CO91,PROTOKOL!$A$1:$E$28,2))*CP91)</f>
        <v xml:space="preserve"> </v>
      </c>
      <c r="CR91" s="64" t="str">
        <f t="shared" si="582"/>
        <v xml:space="preserve"> </v>
      </c>
      <c r="CS91" s="65" t="str">
        <f>IF(CO91=0," ",VLOOKUP(CO91,PROTOKOL!$A:$E,5,))</f>
        <v xml:space="preserve"> </v>
      </c>
      <c r="CT91" s="65"/>
      <c r="CU91" s="82" t="str">
        <f t="shared" si="652"/>
        <v xml:space="preserve"> </v>
      </c>
      <c r="CV91" s="61" t="str">
        <f>IF(CX91=0," ",VLOOKUP(CX91,PROTOKOL!$A:$F,6))</f>
        <v xml:space="preserve"> </v>
      </c>
      <c r="CW91" s="66"/>
      <c r="CX91" s="66"/>
      <c r="CY91" s="62"/>
      <c r="CZ91" s="63" t="str">
        <f>IF(CX91=0," ",(VLOOKUP(CX91,PROTOKOL!$A$1:$E$28,2))*CY91)</f>
        <v xml:space="preserve"> </v>
      </c>
      <c r="DA91" s="64" t="str">
        <f t="shared" si="583"/>
        <v xml:space="preserve"> </v>
      </c>
      <c r="DB91" s="65" t="str">
        <f>IF(CX91=0," ",VLOOKUP(CX91,PROTOKOL!$A:$E,5,))</f>
        <v xml:space="preserve"> </v>
      </c>
      <c r="DC91" s="82" t="str">
        <f t="shared" si="653"/>
        <v xml:space="preserve"> </v>
      </c>
      <c r="DD91" s="65">
        <f t="shared" si="654"/>
        <v>0</v>
      </c>
      <c r="DE91" s="82" t="str">
        <f t="shared" si="655"/>
        <v xml:space="preserve"> </v>
      </c>
      <c r="DF91" s="117"/>
      <c r="DG91" s="209">
        <v>-161</v>
      </c>
      <c r="DH91" s="226"/>
      <c r="DI91" s="61" t="str">
        <f>IF(DK91=0," ",VLOOKUP(DK91,PROTOKOL!$A:$F,6))</f>
        <v xml:space="preserve"> </v>
      </c>
      <c r="DJ91" s="62"/>
      <c r="DK91" s="62"/>
      <c r="DL91" s="62"/>
      <c r="DM91" s="63" t="str">
        <f>IF(DK91=0," ",(VLOOKUP(DK91,PROTOKOL!$A$1:$E$28,2))*DL91)</f>
        <v xml:space="preserve"> </v>
      </c>
      <c r="DN91" s="64" t="str">
        <f t="shared" si="585"/>
        <v xml:space="preserve"> </v>
      </c>
      <c r="DO91" s="65" t="str">
        <f>IF(DK91=0," ",VLOOKUP(DK91,PROTOKOL!$A:$E,5,))</f>
        <v xml:space="preserve"> </v>
      </c>
      <c r="DP91" s="65"/>
      <c r="DQ91" s="82" t="str">
        <f t="shared" si="656"/>
        <v xml:space="preserve"> </v>
      </c>
      <c r="DR91" s="61" t="str">
        <f>IF(DT91=0," ",VLOOKUP(DT91,PROTOKOL!$A:$F,6))</f>
        <v xml:space="preserve"> </v>
      </c>
      <c r="DS91" s="66"/>
      <c r="DT91" s="66"/>
      <c r="DU91" s="62"/>
      <c r="DV91" s="63" t="str">
        <f>IF(DT91=0," ",(VLOOKUP(DT91,PROTOKOL!$A$1:$E$28,2))*DU91)</f>
        <v xml:space="preserve"> </v>
      </c>
      <c r="DW91" s="64" t="str">
        <f t="shared" si="586"/>
        <v xml:space="preserve"> </v>
      </c>
      <c r="DX91" s="65" t="str">
        <f>IF(DT91=0," ",VLOOKUP(DT91,PROTOKOL!$A:$E,5,))</f>
        <v xml:space="preserve"> </v>
      </c>
      <c r="DY91" s="82" t="str">
        <f t="shared" si="657"/>
        <v xml:space="preserve"> </v>
      </c>
      <c r="DZ91" s="65">
        <f t="shared" si="658"/>
        <v>0</v>
      </c>
      <c r="EA91" s="82" t="str">
        <f t="shared" si="659"/>
        <v xml:space="preserve"> </v>
      </c>
      <c r="EB91" s="117"/>
      <c r="EC91" s="209">
        <v>-207</v>
      </c>
      <c r="ED91" s="226"/>
      <c r="EE91" s="61" t="str">
        <f>IF(EG91=0," ",VLOOKUP(EG91,PROTOKOL!$A:$F,6))</f>
        <v xml:space="preserve"> </v>
      </c>
      <c r="EF91" s="62"/>
      <c r="EG91" s="62"/>
      <c r="EH91" s="62"/>
      <c r="EI91" s="63" t="str">
        <f>IF(EG91=0," ",(VLOOKUP(EG91,PROTOKOL!$A$1:$E$28,2))*EH91)</f>
        <v xml:space="preserve"> </v>
      </c>
      <c r="EJ91" s="64" t="str">
        <f t="shared" si="588"/>
        <v xml:space="preserve"> </v>
      </c>
      <c r="EK91" s="65" t="str">
        <f>IF(EG91=0," ",VLOOKUP(EG91,PROTOKOL!$A:$E,5,))</f>
        <v xml:space="preserve"> </v>
      </c>
      <c r="EL91" s="65"/>
      <c r="EM91" s="82" t="str">
        <f t="shared" si="660"/>
        <v xml:space="preserve"> </v>
      </c>
      <c r="EN91" s="61" t="str">
        <f>IF(EP91=0," ",VLOOKUP(EP91,PROTOKOL!$A:$F,6))</f>
        <v xml:space="preserve"> </v>
      </c>
      <c r="EO91" s="66"/>
      <c r="EP91" s="66"/>
      <c r="EQ91" s="62"/>
      <c r="ER91" s="63" t="str">
        <f>IF(EP91=0," ",(VLOOKUP(EP91,PROTOKOL!$A$1:$E$28,2))*EQ91)</f>
        <v xml:space="preserve"> </v>
      </c>
      <c r="ES91" s="64" t="str">
        <f t="shared" si="589"/>
        <v xml:space="preserve"> </v>
      </c>
      <c r="ET91" s="65" t="str">
        <f>IF(EP91=0," ",VLOOKUP(EP91,PROTOKOL!$A:$E,5,))</f>
        <v xml:space="preserve"> </v>
      </c>
      <c r="EU91" s="82" t="str">
        <f t="shared" si="661"/>
        <v xml:space="preserve"> </v>
      </c>
      <c r="EV91" s="65">
        <f t="shared" si="662"/>
        <v>0</v>
      </c>
      <c r="EW91" s="82" t="str">
        <f t="shared" si="663"/>
        <v xml:space="preserve"> </v>
      </c>
      <c r="EX91" s="117"/>
      <c r="EY91" s="209">
        <v>-253</v>
      </c>
      <c r="EZ91" s="226"/>
      <c r="FA91" s="61" t="str">
        <f>IF(FC91=0," ",VLOOKUP(FC91,PROTOKOL!$A:$F,6))</f>
        <v xml:space="preserve"> </v>
      </c>
      <c r="FB91" s="62"/>
      <c r="FC91" s="62"/>
      <c r="FD91" s="62"/>
      <c r="FE91" s="63" t="str">
        <f>IF(FC91=0," ",(VLOOKUP(FC91,PROTOKOL!$A$1:$E$28,2))*FD91)</f>
        <v xml:space="preserve"> </v>
      </c>
      <c r="FF91" s="64" t="str">
        <f t="shared" si="591"/>
        <v xml:space="preserve"> </v>
      </c>
      <c r="FG91" s="65" t="str">
        <f>IF(FC91=0," ",VLOOKUP(FC91,PROTOKOL!$A:$E,5,))</f>
        <v xml:space="preserve"> </v>
      </c>
      <c r="FH91" s="65"/>
      <c r="FI91" s="82" t="str">
        <f t="shared" si="664"/>
        <v xml:space="preserve"> </v>
      </c>
      <c r="FJ91" s="61" t="str">
        <f>IF(FL91=0," ",VLOOKUP(FL91,PROTOKOL!$A:$F,6))</f>
        <v xml:space="preserve"> </v>
      </c>
      <c r="FK91" s="66"/>
      <c r="FL91" s="66"/>
      <c r="FM91" s="62"/>
      <c r="FN91" s="63" t="str">
        <f>IF(FL91=0," ",(VLOOKUP(FL91,PROTOKOL!$A$1:$E$28,2))*FM91)</f>
        <v xml:space="preserve"> </v>
      </c>
      <c r="FO91" s="64" t="str">
        <f t="shared" si="592"/>
        <v xml:space="preserve"> </v>
      </c>
      <c r="FP91" s="65" t="str">
        <f>IF(FL91=0," ",VLOOKUP(FL91,PROTOKOL!$A:$E,5,))</f>
        <v xml:space="preserve"> </v>
      </c>
      <c r="FQ91" s="82" t="str">
        <f t="shared" si="665"/>
        <v xml:space="preserve"> </v>
      </c>
      <c r="FR91" s="65">
        <f t="shared" si="666"/>
        <v>0</v>
      </c>
      <c r="FS91" s="82" t="str">
        <f t="shared" si="667"/>
        <v xml:space="preserve"> </v>
      </c>
      <c r="FT91" s="117"/>
      <c r="FU91" s="209">
        <v>-299</v>
      </c>
      <c r="FV91" s="226"/>
      <c r="FW91" s="61" t="str">
        <f>IF(FY91=0," ",VLOOKUP(FY91,PROTOKOL!$A:$F,6))</f>
        <v xml:space="preserve"> </v>
      </c>
      <c r="FX91" s="62"/>
      <c r="FY91" s="62"/>
      <c r="FZ91" s="62"/>
      <c r="GA91" s="63" t="str">
        <f>IF(FY91=0," ",(VLOOKUP(FY91,PROTOKOL!$A$1:$E$28,2))*FZ91)</f>
        <v xml:space="preserve"> </v>
      </c>
      <c r="GB91" s="64" t="str">
        <f t="shared" si="594"/>
        <v xml:space="preserve"> </v>
      </c>
      <c r="GC91" s="65" t="str">
        <f>IF(FY91=0," ",VLOOKUP(FY91,PROTOKOL!$A:$E,5,))</f>
        <v xml:space="preserve"> </v>
      </c>
      <c r="GD91" s="65"/>
      <c r="GE91" s="82" t="str">
        <f t="shared" si="668"/>
        <v xml:space="preserve"> </v>
      </c>
      <c r="GF91" s="61" t="str">
        <f>IF(GH91=0," ",VLOOKUP(GH91,PROTOKOL!$A:$F,6))</f>
        <v xml:space="preserve"> </v>
      </c>
      <c r="GG91" s="66"/>
      <c r="GH91" s="66"/>
      <c r="GI91" s="62"/>
      <c r="GJ91" s="63" t="str">
        <f>IF(GH91=0," ",(VLOOKUP(GH91,PROTOKOL!$A$1:$E$28,2))*GI91)</f>
        <v xml:space="preserve"> </v>
      </c>
      <c r="GK91" s="64" t="str">
        <f t="shared" si="595"/>
        <v xml:space="preserve"> </v>
      </c>
      <c r="GL91" s="65" t="str">
        <f>IF(GH91=0," ",VLOOKUP(GH91,PROTOKOL!$A:$E,5,))</f>
        <v xml:space="preserve"> </v>
      </c>
      <c r="GM91" s="82" t="str">
        <f t="shared" si="669"/>
        <v xml:space="preserve"> </v>
      </c>
      <c r="GN91" s="65">
        <f t="shared" si="670"/>
        <v>0</v>
      </c>
      <c r="GO91" s="82" t="str">
        <f t="shared" si="671"/>
        <v xml:space="preserve"> </v>
      </c>
      <c r="GP91" s="117"/>
      <c r="GQ91" s="209">
        <v>-345</v>
      </c>
      <c r="GR91" s="226"/>
      <c r="GS91" s="61" t="str">
        <f>IF(GU91=0," ",VLOOKUP(GU91,PROTOKOL!$A:$F,6))</f>
        <v xml:space="preserve"> </v>
      </c>
      <c r="GT91" s="62"/>
      <c r="GU91" s="62"/>
      <c r="GV91" s="62"/>
      <c r="GW91" s="63" t="str">
        <f>IF(GU91=0," ",(VLOOKUP(GU91,PROTOKOL!$A$1:$E$28,2))*GV91)</f>
        <v xml:space="preserve"> </v>
      </c>
      <c r="GX91" s="64" t="str">
        <f t="shared" si="597"/>
        <v xml:space="preserve"> </v>
      </c>
      <c r="GY91" s="65" t="str">
        <f>IF(GU91=0," ",VLOOKUP(GU91,PROTOKOL!$A:$E,5,))</f>
        <v xml:space="preserve"> </v>
      </c>
      <c r="GZ91" s="65"/>
      <c r="HA91" s="82" t="str">
        <f t="shared" si="672"/>
        <v xml:space="preserve"> </v>
      </c>
      <c r="HB91" s="61" t="str">
        <f>IF(HD91=0," ",VLOOKUP(HD91,PROTOKOL!$A:$F,6))</f>
        <v xml:space="preserve"> </v>
      </c>
      <c r="HC91" s="66"/>
      <c r="HD91" s="66"/>
      <c r="HE91" s="62"/>
      <c r="HF91" s="63" t="str">
        <f>IF(HD91=0," ",(VLOOKUP(HD91,PROTOKOL!$A$1:$E$28,2))*HE91)</f>
        <v xml:space="preserve"> </v>
      </c>
      <c r="HG91" s="64" t="str">
        <f t="shared" si="598"/>
        <v xml:space="preserve"> </v>
      </c>
      <c r="HH91" s="65" t="str">
        <f>IF(HD91=0," ",VLOOKUP(HD91,PROTOKOL!$A:$E,5,))</f>
        <v xml:space="preserve"> </v>
      </c>
      <c r="HI91" s="82" t="str">
        <f t="shared" si="673"/>
        <v xml:space="preserve"> </v>
      </c>
      <c r="HJ91" s="65">
        <f t="shared" si="674"/>
        <v>0</v>
      </c>
      <c r="HK91" s="82" t="str">
        <f t="shared" si="675"/>
        <v xml:space="preserve"> </v>
      </c>
      <c r="HL91" s="117"/>
      <c r="HM91" s="209">
        <v>-391</v>
      </c>
      <c r="HN91" s="226"/>
      <c r="HO91" s="61" t="str">
        <f>IF(HQ91=0," ",VLOOKUP(HQ91,PROTOKOL!$A:$F,6))</f>
        <v xml:space="preserve"> </v>
      </c>
      <c r="HP91" s="62"/>
      <c r="HQ91" s="62"/>
      <c r="HR91" s="62"/>
      <c r="HS91" s="63" t="str">
        <f>IF(HQ91=0," ",(VLOOKUP(HQ91,PROTOKOL!$A$1:$E$28,2))*HR91)</f>
        <v xml:space="preserve"> </v>
      </c>
      <c r="HT91" s="64" t="str">
        <f t="shared" si="600"/>
        <v xml:space="preserve"> </v>
      </c>
      <c r="HU91" s="65" t="str">
        <f>IF(HQ91=0," ",VLOOKUP(HQ91,PROTOKOL!$A:$E,5,))</f>
        <v xml:space="preserve"> </v>
      </c>
      <c r="HV91" s="65"/>
      <c r="HW91" s="82" t="str">
        <f t="shared" si="676"/>
        <v xml:space="preserve"> </v>
      </c>
      <c r="HX91" s="61" t="str">
        <f>IF(HZ91=0," ",VLOOKUP(HZ91,PROTOKOL!$A:$F,6))</f>
        <v xml:space="preserve"> </v>
      </c>
      <c r="HY91" s="66"/>
      <c r="HZ91" s="66"/>
      <c r="IA91" s="62"/>
      <c r="IB91" s="63" t="str">
        <f>IF(HZ91=0," ",(VLOOKUP(HZ91,PROTOKOL!$A$1:$E$28,2))*IA91)</f>
        <v xml:space="preserve"> </v>
      </c>
      <c r="IC91" s="64" t="str">
        <f t="shared" si="601"/>
        <v xml:space="preserve"> </v>
      </c>
      <c r="ID91" s="65" t="str">
        <f>IF(HZ91=0," ",VLOOKUP(HZ91,PROTOKOL!$A:$E,5,))</f>
        <v xml:space="preserve"> </v>
      </c>
      <c r="IE91" s="82" t="str">
        <f t="shared" si="677"/>
        <v xml:space="preserve"> </v>
      </c>
      <c r="IF91" s="65">
        <f t="shared" si="678"/>
        <v>0</v>
      </c>
      <c r="IG91" s="82" t="str">
        <f t="shared" si="679"/>
        <v xml:space="preserve"> </v>
      </c>
      <c r="IH91" s="117"/>
      <c r="II91" s="209">
        <v>-437</v>
      </c>
      <c r="IJ91" s="226"/>
      <c r="IK91" s="61" t="str">
        <f>IF(IM91=0," ",VLOOKUP(IM91,PROTOKOL!$A:$F,6))</f>
        <v xml:space="preserve"> </v>
      </c>
      <c r="IL91" s="62"/>
      <c r="IM91" s="62"/>
      <c r="IN91" s="62"/>
      <c r="IO91" s="63" t="str">
        <f>IF(IM91=0," ",(VLOOKUP(IM91,PROTOKOL!$A$1:$E$28,2))*IN91)</f>
        <v xml:space="preserve"> </v>
      </c>
      <c r="IP91" s="64" t="str">
        <f t="shared" si="603"/>
        <v xml:space="preserve"> </v>
      </c>
      <c r="IQ91" s="65" t="str">
        <f>IF(IM91=0," ",VLOOKUP(IM91,PROTOKOL!$A:$E,5,))</f>
        <v xml:space="preserve"> </v>
      </c>
      <c r="IR91" s="65"/>
      <c r="IS91" s="82" t="str">
        <f t="shared" si="680"/>
        <v xml:space="preserve"> </v>
      </c>
      <c r="IT91" s="61" t="str">
        <f>IF(IV91=0," ",VLOOKUP(IV91,PROTOKOL!$A:$F,6))</f>
        <v xml:space="preserve"> </v>
      </c>
      <c r="IU91" s="66"/>
      <c r="IV91" s="66"/>
      <c r="IW91" s="62"/>
      <c r="IX91" s="63" t="str">
        <f>IF(IV91=0," ",(VLOOKUP(IV91,PROTOKOL!$A$1:$E$28,2))*IW91)</f>
        <v xml:space="preserve"> </v>
      </c>
      <c r="IY91" s="64" t="str">
        <f t="shared" si="604"/>
        <v xml:space="preserve"> </v>
      </c>
      <c r="IZ91" s="65" t="str">
        <f>IF(IV91=0," ",VLOOKUP(IV91,PROTOKOL!$A:$E,5,))</f>
        <v xml:space="preserve"> </v>
      </c>
      <c r="JA91" s="82" t="str">
        <f t="shared" si="681"/>
        <v xml:space="preserve"> </v>
      </c>
      <c r="JB91" s="65">
        <f t="shared" si="682"/>
        <v>0</v>
      </c>
      <c r="JC91" s="82" t="str">
        <f t="shared" si="683"/>
        <v xml:space="preserve"> </v>
      </c>
      <c r="JD91" s="117"/>
      <c r="JE91" s="209">
        <v>-483</v>
      </c>
      <c r="JF91" s="226"/>
      <c r="JG91" s="61" t="str">
        <f>IF(JI91=0," ",VLOOKUP(JI91,PROTOKOL!$A:$F,6))</f>
        <v xml:space="preserve"> </v>
      </c>
      <c r="JH91" s="62"/>
      <c r="JI91" s="62"/>
      <c r="JJ91" s="62"/>
      <c r="JK91" s="63" t="str">
        <f>IF(JI91=0," ",(VLOOKUP(JI91,PROTOKOL!$A$1:$E$28,2))*JJ91)</f>
        <v xml:space="preserve"> </v>
      </c>
      <c r="JL91" s="64" t="str">
        <f t="shared" si="606"/>
        <v xml:space="preserve"> </v>
      </c>
      <c r="JM91" s="65" t="str">
        <f>IF(JI91=0," ",VLOOKUP(JI91,PROTOKOL!$A:$E,5,))</f>
        <v xml:space="preserve"> </v>
      </c>
      <c r="JN91" s="65"/>
      <c r="JO91" s="82" t="str">
        <f t="shared" si="684"/>
        <v xml:space="preserve"> </v>
      </c>
      <c r="JP91" s="61" t="str">
        <f>IF(JR91=0," ",VLOOKUP(JR91,PROTOKOL!$A:$F,6))</f>
        <v xml:space="preserve"> </v>
      </c>
      <c r="JQ91" s="66"/>
      <c r="JR91" s="66"/>
      <c r="JS91" s="62"/>
      <c r="JT91" s="63" t="str">
        <f>IF(JR91=0," ",(VLOOKUP(JR91,PROTOKOL!$A$1:$E$28,2))*JS91)</f>
        <v xml:space="preserve"> </v>
      </c>
      <c r="JU91" s="64" t="str">
        <f t="shared" si="607"/>
        <v xml:space="preserve"> </v>
      </c>
      <c r="JV91" s="65" t="str">
        <f>IF(JR91=0," ",VLOOKUP(JR91,PROTOKOL!$A:$E,5,))</f>
        <v xml:space="preserve"> </v>
      </c>
      <c r="JW91" s="82" t="str">
        <f t="shared" si="685"/>
        <v xml:space="preserve"> </v>
      </c>
      <c r="JX91" s="65">
        <f t="shared" si="686"/>
        <v>0</v>
      </c>
      <c r="JY91" s="82" t="str">
        <f t="shared" si="687"/>
        <v xml:space="preserve"> </v>
      </c>
      <c r="JZ91" s="117"/>
      <c r="KA91" s="209">
        <v>-529</v>
      </c>
      <c r="KB91" s="226"/>
      <c r="KC91" s="61" t="str">
        <f>IF(KE91=0," ",VLOOKUP(KE91,PROTOKOL!$A:$F,6))</f>
        <v xml:space="preserve"> </v>
      </c>
      <c r="KD91" s="62"/>
      <c r="KE91" s="62"/>
      <c r="KF91" s="62"/>
      <c r="KG91" s="63" t="str">
        <f>IF(KE91=0," ",(VLOOKUP(KE91,PROTOKOL!$A$1:$E$28,2))*KF91)</f>
        <v xml:space="preserve"> </v>
      </c>
      <c r="KH91" s="64" t="str">
        <f t="shared" si="609"/>
        <v xml:space="preserve"> </v>
      </c>
      <c r="KI91" s="65" t="str">
        <f>IF(KE91=0," ",VLOOKUP(KE91,PROTOKOL!$A:$E,5,))</f>
        <v xml:space="preserve"> </v>
      </c>
      <c r="KJ91" s="65"/>
      <c r="KK91" s="82" t="str">
        <f t="shared" si="688"/>
        <v xml:space="preserve"> </v>
      </c>
      <c r="KL91" s="61" t="str">
        <f>IF(KN91=0," ",VLOOKUP(KN91,PROTOKOL!$A:$F,6))</f>
        <v xml:space="preserve"> </v>
      </c>
      <c r="KM91" s="66"/>
      <c r="KN91" s="66"/>
      <c r="KO91" s="62"/>
      <c r="KP91" s="63" t="str">
        <f>IF(KN91=0," ",(VLOOKUP(KN91,PROTOKOL!$A$1:$E$28,2))*KO91)</f>
        <v xml:space="preserve"> </v>
      </c>
      <c r="KQ91" s="64" t="str">
        <f t="shared" si="610"/>
        <v xml:space="preserve"> </v>
      </c>
      <c r="KR91" s="65" t="str">
        <f>IF(KN91=0," ",VLOOKUP(KN91,PROTOKOL!$A:$E,5,))</f>
        <v xml:space="preserve"> </v>
      </c>
      <c r="KS91" s="82" t="str">
        <f t="shared" si="689"/>
        <v xml:space="preserve"> </v>
      </c>
      <c r="KT91" s="65">
        <f t="shared" si="690"/>
        <v>0</v>
      </c>
      <c r="KU91" s="82" t="str">
        <f t="shared" si="691"/>
        <v xml:space="preserve"> </v>
      </c>
      <c r="KV91" s="117"/>
      <c r="KW91" s="209">
        <v>-575</v>
      </c>
      <c r="KX91" s="226"/>
      <c r="KY91" s="61" t="str">
        <f>IF(LA91=0," ",VLOOKUP(LA91,PROTOKOL!$A:$F,6))</f>
        <v xml:space="preserve"> </v>
      </c>
      <c r="KZ91" s="62"/>
      <c r="LA91" s="62"/>
      <c r="LB91" s="62"/>
      <c r="LC91" s="63" t="str">
        <f>IF(LA91=0," ",(VLOOKUP(LA91,PROTOKOL!$A$1:$E$28,2))*LB91)</f>
        <v xml:space="preserve"> </v>
      </c>
      <c r="LD91" s="64" t="str">
        <f t="shared" si="612"/>
        <v xml:space="preserve"> </v>
      </c>
      <c r="LE91" s="65" t="str">
        <f>IF(LA91=0," ",VLOOKUP(LA91,PROTOKOL!$A:$E,5,))</f>
        <v xml:space="preserve"> </v>
      </c>
      <c r="LF91" s="65"/>
      <c r="LG91" s="82" t="str">
        <f t="shared" si="692"/>
        <v xml:space="preserve"> </v>
      </c>
      <c r="LH91" s="61" t="str">
        <f>IF(LJ91=0," ",VLOOKUP(LJ91,PROTOKOL!$A:$F,6))</f>
        <v xml:space="preserve"> </v>
      </c>
      <c r="LI91" s="66"/>
      <c r="LJ91" s="66"/>
      <c r="LK91" s="62"/>
      <c r="LL91" s="63" t="str">
        <f>IF(LJ91=0," ",(VLOOKUP(LJ91,PROTOKOL!$A$1:$E$28,2))*LK91)</f>
        <v xml:space="preserve"> </v>
      </c>
      <c r="LM91" s="64" t="str">
        <f t="shared" si="613"/>
        <v xml:space="preserve"> </v>
      </c>
      <c r="LN91" s="65" t="str">
        <f>IF(LJ91=0," ",VLOOKUP(LJ91,PROTOKOL!$A:$E,5,))</f>
        <v xml:space="preserve"> </v>
      </c>
      <c r="LO91" s="82" t="str">
        <f t="shared" si="693"/>
        <v xml:space="preserve"> </v>
      </c>
      <c r="LP91" s="65">
        <f t="shared" si="694"/>
        <v>0</v>
      </c>
      <c r="LQ91" s="82" t="str">
        <f t="shared" si="695"/>
        <v xml:space="preserve"> </v>
      </c>
      <c r="LR91" s="117"/>
      <c r="LS91" s="209">
        <v>-621</v>
      </c>
      <c r="LT91" s="226"/>
      <c r="LU91" s="61" t="str">
        <f>IF(LW91=0," ",VLOOKUP(LW91,PROTOKOL!$A:$F,6))</f>
        <v xml:space="preserve"> </v>
      </c>
      <c r="LV91" s="62"/>
      <c r="LW91" s="62"/>
      <c r="LX91" s="62"/>
      <c r="LY91" s="63" t="str">
        <f>IF(LW91=0," ",(VLOOKUP(LW91,PROTOKOL!$A$1:$E$28,2))*LX91)</f>
        <v xml:space="preserve"> </v>
      </c>
      <c r="LZ91" s="64" t="str">
        <f t="shared" si="615"/>
        <v xml:space="preserve"> </v>
      </c>
      <c r="MA91" s="65" t="str">
        <f>IF(LW91=0," ",VLOOKUP(LW91,PROTOKOL!$A:$E,5,))</f>
        <v xml:space="preserve"> </v>
      </c>
      <c r="MB91" s="65"/>
      <c r="MC91" s="82" t="str">
        <f t="shared" si="696"/>
        <v xml:space="preserve"> </v>
      </c>
      <c r="MD91" s="61" t="str">
        <f>IF(MF91=0," ",VLOOKUP(MF91,PROTOKOL!$A:$F,6))</f>
        <v xml:space="preserve"> </v>
      </c>
      <c r="ME91" s="66"/>
      <c r="MF91" s="66"/>
      <c r="MG91" s="62"/>
      <c r="MH91" s="63" t="str">
        <f>IF(MF91=0," ",(VLOOKUP(MF91,PROTOKOL!$A$1:$E$28,2))*MG91)</f>
        <v xml:space="preserve"> </v>
      </c>
      <c r="MI91" s="64" t="str">
        <f t="shared" si="616"/>
        <v xml:space="preserve"> </v>
      </c>
      <c r="MJ91" s="65" t="str">
        <f>IF(MF91=0," ",VLOOKUP(MF91,PROTOKOL!$A:$E,5,))</f>
        <v xml:space="preserve"> </v>
      </c>
      <c r="MK91" s="82" t="str">
        <f t="shared" si="697"/>
        <v xml:space="preserve"> </v>
      </c>
      <c r="ML91" s="65">
        <f t="shared" si="698"/>
        <v>0</v>
      </c>
      <c r="MM91" s="82" t="str">
        <f t="shared" si="699"/>
        <v xml:space="preserve"> </v>
      </c>
      <c r="MN91" s="117"/>
      <c r="MO91" s="209">
        <v>-667</v>
      </c>
      <c r="MP91" s="226"/>
      <c r="MQ91" s="61" t="str">
        <f>IF(MS91=0," ",VLOOKUP(MS91,PROTOKOL!$A:$F,6))</f>
        <v xml:space="preserve"> </v>
      </c>
      <c r="MR91" s="62"/>
      <c r="MS91" s="62"/>
      <c r="MT91" s="62"/>
      <c r="MU91" s="63" t="str">
        <f>IF(MS91=0," ",(VLOOKUP(MS91,PROTOKOL!$A$1:$E$28,2))*MT91)</f>
        <v xml:space="preserve"> </v>
      </c>
      <c r="MV91" s="64" t="str">
        <f t="shared" si="618"/>
        <v xml:space="preserve"> </v>
      </c>
      <c r="MW91" s="65" t="str">
        <f>IF(MS91=0," ",VLOOKUP(MS91,PROTOKOL!$A:$E,5,))</f>
        <v xml:space="preserve"> </v>
      </c>
      <c r="MX91" s="65"/>
      <c r="MY91" s="82" t="str">
        <f t="shared" si="700"/>
        <v xml:space="preserve"> </v>
      </c>
      <c r="MZ91" s="61" t="str">
        <f>IF(NB91=0," ",VLOOKUP(NB91,PROTOKOL!$A:$F,6))</f>
        <v xml:space="preserve"> </v>
      </c>
      <c r="NA91" s="66"/>
      <c r="NB91" s="66"/>
      <c r="NC91" s="62"/>
      <c r="ND91" s="63" t="str">
        <f>IF(NB91=0," ",(VLOOKUP(NB91,PROTOKOL!$A$1:$E$28,2))*NC91)</f>
        <v xml:space="preserve"> </v>
      </c>
      <c r="NE91" s="64" t="str">
        <f t="shared" si="619"/>
        <v xml:space="preserve"> </v>
      </c>
      <c r="NF91" s="65" t="str">
        <f>IF(NB91=0," ",VLOOKUP(NB91,PROTOKOL!$A:$E,5,))</f>
        <v xml:space="preserve"> </v>
      </c>
      <c r="NG91" s="82" t="str">
        <f t="shared" si="701"/>
        <v xml:space="preserve"> </v>
      </c>
      <c r="NH91" s="65">
        <f t="shared" si="702"/>
        <v>0</v>
      </c>
      <c r="NI91" s="82" t="str">
        <f t="shared" si="703"/>
        <v xml:space="preserve"> </v>
      </c>
      <c r="NJ91" s="117"/>
      <c r="NK91" s="209">
        <v>-713</v>
      </c>
      <c r="NL91" s="226"/>
      <c r="NM91" s="61" t="str">
        <f>IF(NO91=0," ",VLOOKUP(NO91,PROTOKOL!$A:$F,6))</f>
        <v xml:space="preserve"> </v>
      </c>
      <c r="NN91" s="62"/>
      <c r="NO91" s="62"/>
      <c r="NP91" s="62"/>
      <c r="NQ91" s="63" t="str">
        <f>IF(NO91=0," ",(VLOOKUP(NO91,PROTOKOL!$A$1:$E$28,2))*NP91)</f>
        <v xml:space="preserve"> </v>
      </c>
      <c r="NR91" s="64" t="str">
        <f t="shared" si="621"/>
        <v xml:space="preserve"> </v>
      </c>
      <c r="NS91" s="65" t="str">
        <f>IF(NO91=0," ",VLOOKUP(NO91,PROTOKOL!$A:$E,5,))</f>
        <v xml:space="preserve"> </v>
      </c>
      <c r="NT91" s="65"/>
      <c r="NU91" s="82" t="str">
        <f t="shared" si="704"/>
        <v xml:space="preserve"> </v>
      </c>
      <c r="NV91" s="61" t="str">
        <f>IF(NX91=0," ",VLOOKUP(NX91,PROTOKOL!$A:$F,6))</f>
        <v xml:space="preserve"> </v>
      </c>
      <c r="NW91" s="66"/>
      <c r="NX91" s="66"/>
      <c r="NY91" s="62"/>
      <c r="NZ91" s="63" t="str">
        <f>IF(NX91=0," ",(VLOOKUP(NX91,PROTOKOL!$A$1:$E$28,2))*NY91)</f>
        <v xml:space="preserve"> </v>
      </c>
      <c r="OA91" s="64" t="str">
        <f t="shared" si="622"/>
        <v xml:space="preserve"> </v>
      </c>
      <c r="OB91" s="65" t="str">
        <f>IF(NX91=0," ",VLOOKUP(NX91,PROTOKOL!$A:$E,5,))</f>
        <v xml:space="preserve"> </v>
      </c>
      <c r="OC91" s="82" t="str">
        <f t="shared" si="705"/>
        <v xml:space="preserve"> </v>
      </c>
      <c r="OD91" s="65">
        <f t="shared" si="706"/>
        <v>0</v>
      </c>
      <c r="OE91" s="82" t="str">
        <f t="shared" si="707"/>
        <v xml:space="preserve"> </v>
      </c>
      <c r="OF91" s="117"/>
      <c r="OG91" s="209">
        <v>-759</v>
      </c>
      <c r="OH91" s="226"/>
      <c r="OI91" s="61" t="str">
        <f>IF(OK91=0," ",VLOOKUP(OK91,PROTOKOL!$A:$F,6))</f>
        <v xml:space="preserve"> </v>
      </c>
      <c r="OJ91" s="62"/>
      <c r="OK91" s="62"/>
      <c r="OL91" s="62"/>
      <c r="OM91" s="63" t="str">
        <f>IF(OK91=0," ",(VLOOKUP(OK91,PROTOKOL!$A$1:$E$28,2))*OL91)</f>
        <v xml:space="preserve"> </v>
      </c>
      <c r="ON91" s="64" t="str">
        <f t="shared" si="624"/>
        <v xml:space="preserve"> </v>
      </c>
      <c r="OO91" s="65" t="str">
        <f>IF(OK91=0," ",VLOOKUP(OK91,PROTOKOL!$A:$E,5,))</f>
        <v xml:space="preserve"> </v>
      </c>
      <c r="OP91" s="65"/>
      <c r="OQ91" s="82" t="str">
        <f t="shared" si="708"/>
        <v xml:space="preserve"> </v>
      </c>
      <c r="OR91" s="61" t="str">
        <f>IF(OT91=0," ",VLOOKUP(OT91,PROTOKOL!$A:$F,6))</f>
        <v xml:space="preserve"> </v>
      </c>
      <c r="OS91" s="66"/>
      <c r="OT91" s="66"/>
      <c r="OU91" s="62"/>
      <c r="OV91" s="63" t="str">
        <f>IF(OT91=0," ",(VLOOKUP(OT91,PROTOKOL!$A$1:$E$28,2))*OU91)</f>
        <v xml:space="preserve"> </v>
      </c>
      <c r="OW91" s="64" t="str">
        <f t="shared" si="625"/>
        <v xml:space="preserve"> </v>
      </c>
      <c r="OX91" s="65" t="str">
        <f>IF(OT91=0," ",VLOOKUP(OT91,PROTOKOL!$A:$E,5,))</f>
        <v xml:space="preserve"> </v>
      </c>
      <c r="OY91" s="82" t="str">
        <f t="shared" si="709"/>
        <v xml:space="preserve"> </v>
      </c>
      <c r="OZ91" s="65">
        <f t="shared" si="710"/>
        <v>0</v>
      </c>
      <c r="PA91" s="82" t="str">
        <f t="shared" si="711"/>
        <v xml:space="preserve"> </v>
      </c>
      <c r="PB91" s="117"/>
      <c r="PC91" s="209">
        <v>-805</v>
      </c>
      <c r="PD91" s="226"/>
      <c r="PE91" s="61" t="str">
        <f>IF(PG91=0," ",VLOOKUP(PG91,PROTOKOL!$A:$F,6))</f>
        <v xml:space="preserve"> </v>
      </c>
      <c r="PF91" s="62"/>
      <c r="PG91" s="62"/>
      <c r="PH91" s="62"/>
      <c r="PI91" s="63" t="str">
        <f>IF(PG91=0," ",(VLOOKUP(PG91,PROTOKOL!$A$1:$E$28,2))*PH91)</f>
        <v xml:space="preserve"> </v>
      </c>
      <c r="PJ91" s="64" t="str">
        <f t="shared" si="627"/>
        <v xml:space="preserve"> </v>
      </c>
      <c r="PK91" s="65" t="str">
        <f>IF(PG91=0," ",VLOOKUP(PG91,PROTOKOL!$A:$E,5,))</f>
        <v xml:space="preserve"> </v>
      </c>
      <c r="PL91" s="65"/>
      <c r="PM91" s="82" t="str">
        <f t="shared" si="712"/>
        <v xml:space="preserve"> </v>
      </c>
      <c r="PN91" s="61" t="str">
        <f>IF(PP91=0," ",VLOOKUP(PP91,PROTOKOL!$A:$F,6))</f>
        <v xml:space="preserve"> </v>
      </c>
      <c r="PO91" s="66"/>
      <c r="PP91" s="66"/>
      <c r="PQ91" s="62"/>
      <c r="PR91" s="63" t="str">
        <f>IF(PP91=0," ",(VLOOKUP(PP91,PROTOKOL!$A$1:$E$28,2))*PQ91)</f>
        <v xml:space="preserve"> </v>
      </c>
      <c r="PS91" s="64" t="str">
        <f t="shared" si="628"/>
        <v xml:space="preserve"> </v>
      </c>
      <c r="PT91" s="65" t="str">
        <f>IF(PP91=0," ",VLOOKUP(PP91,PROTOKOL!$A:$E,5,))</f>
        <v xml:space="preserve"> </v>
      </c>
      <c r="PU91" s="82" t="str">
        <f t="shared" si="713"/>
        <v xml:space="preserve"> </v>
      </c>
      <c r="PV91" s="65">
        <f t="shared" si="714"/>
        <v>0</v>
      </c>
      <c r="PW91" s="82" t="str">
        <f t="shared" si="715"/>
        <v xml:space="preserve"> </v>
      </c>
      <c r="PX91" s="117"/>
      <c r="PY91" s="209">
        <v>-851</v>
      </c>
      <c r="PZ91" s="226"/>
      <c r="QA91" s="61" t="str">
        <f>IF(QC91=0," ",VLOOKUP(QC91,PROTOKOL!$A:$F,6))</f>
        <v xml:space="preserve"> </v>
      </c>
      <c r="QB91" s="62"/>
      <c r="QC91" s="62"/>
      <c r="QD91" s="62"/>
      <c r="QE91" s="63" t="str">
        <f>IF(QC91=0," ",(VLOOKUP(QC91,PROTOKOL!$A$1:$E$28,2))*QD91)</f>
        <v xml:space="preserve"> </v>
      </c>
      <c r="QF91" s="64" t="str">
        <f t="shared" si="630"/>
        <v xml:space="preserve"> </v>
      </c>
      <c r="QG91" s="65" t="str">
        <f>IF(QC91=0," ",VLOOKUP(QC91,PROTOKOL!$A:$E,5,))</f>
        <v xml:space="preserve"> </v>
      </c>
      <c r="QH91" s="65"/>
      <c r="QI91" s="82" t="str">
        <f t="shared" si="716"/>
        <v xml:space="preserve"> </v>
      </c>
      <c r="QJ91" s="61" t="str">
        <f>IF(QL91=0," ",VLOOKUP(QL91,PROTOKOL!$A:$F,6))</f>
        <v xml:space="preserve"> </v>
      </c>
      <c r="QK91" s="66"/>
      <c r="QL91" s="66"/>
      <c r="QM91" s="62"/>
      <c r="QN91" s="63" t="str">
        <f>IF(QL91=0," ",(VLOOKUP(QL91,PROTOKOL!$A$1:$E$28,2))*QM91)</f>
        <v xml:space="preserve"> </v>
      </c>
      <c r="QO91" s="64" t="str">
        <f t="shared" si="631"/>
        <v xml:space="preserve"> </v>
      </c>
      <c r="QP91" s="65" t="str">
        <f>IF(QL91=0," ",VLOOKUP(QL91,PROTOKOL!$A:$E,5,))</f>
        <v xml:space="preserve"> </v>
      </c>
      <c r="QQ91" s="82" t="str">
        <f t="shared" si="717"/>
        <v xml:space="preserve"> </v>
      </c>
      <c r="QR91" s="65">
        <f t="shared" si="718"/>
        <v>0</v>
      </c>
      <c r="QS91" s="82" t="str">
        <f t="shared" si="719"/>
        <v xml:space="preserve"> </v>
      </c>
      <c r="QT91" s="117"/>
      <c r="QU91" s="209">
        <v>-897</v>
      </c>
      <c r="QV91" s="226"/>
      <c r="QW91" s="61" t="str">
        <f>IF(QY91=0," ",VLOOKUP(QY91,PROTOKOL!$A:$F,6))</f>
        <v xml:space="preserve"> </v>
      </c>
      <c r="QX91" s="62"/>
      <c r="QY91" s="62"/>
      <c r="QZ91" s="62"/>
      <c r="RA91" s="63" t="str">
        <f>IF(QY91=0," ",(VLOOKUP(QY91,PROTOKOL!$A$1:$E$28,2))*QZ91)</f>
        <v xml:space="preserve"> </v>
      </c>
      <c r="RB91" s="64" t="str">
        <f t="shared" si="633"/>
        <v xml:space="preserve"> </v>
      </c>
      <c r="RC91" s="65" t="str">
        <f>IF(QY91=0," ",VLOOKUP(QY91,PROTOKOL!$A:$E,5,))</f>
        <v xml:space="preserve"> </v>
      </c>
      <c r="RD91" s="65"/>
      <c r="RE91" s="82" t="str">
        <f t="shared" si="720"/>
        <v xml:space="preserve"> </v>
      </c>
      <c r="RF91" s="61" t="str">
        <f>IF(RH91=0," ",VLOOKUP(RH91,PROTOKOL!$A:$F,6))</f>
        <v xml:space="preserve"> </v>
      </c>
      <c r="RG91" s="66"/>
      <c r="RH91" s="66"/>
      <c r="RI91" s="62"/>
      <c r="RJ91" s="63" t="str">
        <f>IF(RH91=0," ",(VLOOKUP(RH91,PROTOKOL!$A$1:$E$28,2))*RI91)</f>
        <v xml:space="preserve"> </v>
      </c>
      <c r="RK91" s="64" t="str">
        <f t="shared" si="634"/>
        <v xml:space="preserve"> </v>
      </c>
      <c r="RL91" s="65" t="str">
        <f>IF(RH91=0," ",VLOOKUP(RH91,PROTOKOL!$A:$E,5,))</f>
        <v xml:space="preserve"> </v>
      </c>
      <c r="RM91" s="82" t="str">
        <f t="shared" si="721"/>
        <v xml:space="preserve"> </v>
      </c>
      <c r="RN91" s="65">
        <f t="shared" si="722"/>
        <v>0</v>
      </c>
      <c r="RO91" s="82" t="str">
        <f t="shared" si="723"/>
        <v xml:space="preserve"> </v>
      </c>
      <c r="RP91" s="117"/>
    </row>
    <row r="92" spans="1:484" ht="14.4" thickBot="1">
      <c r="A92" s="207">
        <v>24</v>
      </c>
      <c r="B92" s="225">
        <v>24</v>
      </c>
      <c r="C92" s="61" t="str">
        <f>IF(E92=0," ",VLOOKUP(E92,PROTOKOL!$A:$F,6))</f>
        <v xml:space="preserve"> </v>
      </c>
      <c r="D92" s="62"/>
      <c r="E92" s="62"/>
      <c r="F92" s="62"/>
      <c r="G92" s="63" t="str">
        <f>IF(E92=0," ",(VLOOKUP(E92,PROTOKOL!$A$1:$E$28,2))*F92)</f>
        <v xml:space="preserve"> </v>
      </c>
      <c r="H92" s="64" t="str">
        <f t="shared" si="572"/>
        <v xml:space="preserve"> </v>
      </c>
      <c r="I92" s="65" t="str">
        <f>IF(E92=0," ",VLOOKUP(E92,PROTOKOL!$A:$E,5,))</f>
        <v xml:space="preserve"> </v>
      </c>
      <c r="J92" s="65"/>
      <c r="K92" s="82" t="str">
        <f t="shared" si="636"/>
        <v xml:space="preserve"> </v>
      </c>
      <c r="L92" s="61" t="str">
        <f>IF(N92=0," ",VLOOKUP(N92,PROTOKOL!$A:$F,6))</f>
        <v xml:space="preserve"> </v>
      </c>
      <c r="M92" s="66"/>
      <c r="N92" s="66"/>
      <c r="O92" s="62"/>
      <c r="P92" s="63" t="str">
        <f>IF(N92=0," ",(VLOOKUP(N92,PROTOKOL!$A$1:$E$28,2))*O92)</f>
        <v xml:space="preserve"> </v>
      </c>
      <c r="Q92" s="64" t="str">
        <f t="shared" si="573"/>
        <v xml:space="preserve"> </v>
      </c>
      <c r="R92" s="65" t="str">
        <f>IF(N92=0," ",VLOOKUP(N92,PROTOKOL!$A:$E,5,))</f>
        <v xml:space="preserve"> </v>
      </c>
      <c r="S92" s="82" t="str">
        <f t="shared" si="637"/>
        <v xml:space="preserve"> </v>
      </c>
      <c r="T92" s="65">
        <f t="shared" si="638"/>
        <v>0</v>
      </c>
      <c r="U92" s="82" t="str">
        <f t="shared" si="639"/>
        <v xml:space="preserve"> </v>
      </c>
      <c r="V92" s="117"/>
      <c r="W92" s="207">
        <v>24</v>
      </c>
      <c r="X92" s="225">
        <v>24</v>
      </c>
      <c r="Y92" s="61" t="str">
        <f>IF(AA92=0," ",VLOOKUP(AA92,PROTOKOL!$A:$F,6))</f>
        <v xml:space="preserve"> </v>
      </c>
      <c r="Z92" s="62"/>
      <c r="AA92" s="62"/>
      <c r="AB92" s="62"/>
      <c r="AC92" s="63" t="str">
        <f>IF(AA92=0," ",(VLOOKUP(AA92,PROTOKOL!$A$1:$E$28,2))*AB92)</f>
        <v xml:space="preserve"> </v>
      </c>
      <c r="AD92" s="64" t="str">
        <f t="shared" si="574"/>
        <v xml:space="preserve"> </v>
      </c>
      <c r="AE92" s="65" t="str">
        <f>IF(AA92=0," ",VLOOKUP(AA92,PROTOKOL!$A:$E,5,))</f>
        <v xml:space="preserve"> </v>
      </c>
      <c r="AF92" s="65"/>
      <c r="AG92" s="82" t="str">
        <f t="shared" si="640"/>
        <v xml:space="preserve"> </v>
      </c>
      <c r="AH92" s="61" t="str">
        <f>IF(AJ92=0," ",VLOOKUP(AJ92,PROTOKOL!$A:$F,6))</f>
        <v xml:space="preserve"> </v>
      </c>
      <c r="AI92" s="66"/>
      <c r="AJ92" s="66"/>
      <c r="AK92" s="62"/>
      <c r="AL92" s="63" t="str">
        <f>IF(AJ92=0," ",(VLOOKUP(AJ92,PROTOKOL!$A$1:$E$28,2))*AK92)</f>
        <v xml:space="preserve"> </v>
      </c>
      <c r="AM92" s="64" t="str">
        <f t="shared" si="575"/>
        <v xml:space="preserve"> </v>
      </c>
      <c r="AN92" s="65" t="str">
        <f>IF(AJ92=0," ",VLOOKUP(AJ92,PROTOKOL!$A:$E,5,))</f>
        <v xml:space="preserve"> </v>
      </c>
      <c r="AO92" s="82" t="str">
        <f t="shared" si="641"/>
        <v xml:space="preserve"> </v>
      </c>
      <c r="AP92" s="65">
        <f t="shared" si="642"/>
        <v>0</v>
      </c>
      <c r="AQ92" s="82" t="str">
        <f t="shared" si="643"/>
        <v xml:space="preserve"> </v>
      </c>
      <c r="AR92" s="117"/>
      <c r="AS92" s="207">
        <v>24</v>
      </c>
      <c r="AT92" s="225">
        <v>24</v>
      </c>
      <c r="AU92" s="61" t="str">
        <f>IF(AW92=0," ",VLOOKUP(AW92,PROTOKOL!$A:$F,6))</f>
        <v xml:space="preserve"> </v>
      </c>
      <c r="AV92" s="62"/>
      <c r="AW92" s="62"/>
      <c r="AX92" s="62"/>
      <c r="AY92" s="63" t="str">
        <f>IF(AW92=0," ",(VLOOKUP(AW92,PROTOKOL!$A$1:$E$28,2))*AX92)</f>
        <v xml:space="preserve"> </v>
      </c>
      <c r="AZ92" s="64" t="str">
        <f t="shared" si="576"/>
        <v xml:space="preserve"> </v>
      </c>
      <c r="BA92" s="65" t="str">
        <f>IF(AW92=0," ",VLOOKUP(AW92,PROTOKOL!$A:$E,5,))</f>
        <v xml:space="preserve"> </v>
      </c>
      <c r="BB92" s="65"/>
      <c r="BC92" s="82" t="str">
        <f t="shared" si="644"/>
        <v xml:space="preserve"> </v>
      </c>
      <c r="BD92" s="61" t="str">
        <f>IF(BF92=0," ",VLOOKUP(BF92,PROTOKOL!$A:$F,6))</f>
        <v xml:space="preserve"> </v>
      </c>
      <c r="BE92" s="66"/>
      <c r="BF92" s="66"/>
      <c r="BG92" s="62"/>
      <c r="BH92" s="63" t="str">
        <f>IF(BF92=0," ",(VLOOKUP(BF92,PROTOKOL!$A$1:$E$28,2))*BG92)</f>
        <v xml:space="preserve"> </v>
      </c>
      <c r="BI92" s="64" t="str">
        <f t="shared" si="577"/>
        <v xml:space="preserve"> </v>
      </c>
      <c r="BJ92" s="65" t="str">
        <f>IF(BF92=0," ",VLOOKUP(BF92,PROTOKOL!$A:$E,5,))</f>
        <v xml:space="preserve"> </v>
      </c>
      <c r="BK92" s="82" t="str">
        <f t="shared" si="645"/>
        <v xml:space="preserve"> </v>
      </c>
      <c r="BL92" s="65">
        <f t="shared" si="646"/>
        <v>0</v>
      </c>
      <c r="BM92" s="82" t="str">
        <f t="shared" si="647"/>
        <v xml:space="preserve"> </v>
      </c>
      <c r="BN92" s="117"/>
      <c r="BO92" s="207">
        <v>24</v>
      </c>
      <c r="BP92" s="225">
        <v>24</v>
      </c>
      <c r="BQ92" s="61" t="str">
        <f>IF(BS92=0," ",VLOOKUP(BS92,PROTOKOL!$A:$F,6))</f>
        <v xml:space="preserve"> </v>
      </c>
      <c r="BR92" s="62"/>
      <c r="BS92" s="62"/>
      <c r="BT92" s="62"/>
      <c r="BU92" s="63" t="str">
        <f>IF(BS92=0," ",(VLOOKUP(BS92,PROTOKOL!$A$1:$E$28,2))*BT92)</f>
        <v xml:space="preserve"> </v>
      </c>
      <c r="BV92" s="64" t="str">
        <f t="shared" si="579"/>
        <v xml:space="preserve"> </v>
      </c>
      <c r="BW92" s="65" t="str">
        <f>IF(BS92=0," ",VLOOKUP(BS92,PROTOKOL!$A:$E,5,))</f>
        <v xml:space="preserve"> </v>
      </c>
      <c r="BX92" s="65"/>
      <c r="BY92" s="82" t="str">
        <f t="shared" si="648"/>
        <v xml:space="preserve"> </v>
      </c>
      <c r="BZ92" s="61" t="str">
        <f>IF(CB92=0," ",VLOOKUP(CB92,PROTOKOL!$A:$F,6))</f>
        <v xml:space="preserve"> </v>
      </c>
      <c r="CA92" s="66"/>
      <c r="CB92" s="66"/>
      <c r="CC92" s="62"/>
      <c r="CD92" s="63" t="str">
        <f>IF(CB92=0," ",(VLOOKUP(CB92,PROTOKOL!$A$1:$E$28,2))*CC92)</f>
        <v xml:space="preserve"> </v>
      </c>
      <c r="CE92" s="64" t="str">
        <f t="shared" si="580"/>
        <v xml:space="preserve"> </v>
      </c>
      <c r="CF92" s="65" t="str">
        <f>IF(CB92=0," ",VLOOKUP(CB92,PROTOKOL!$A:$E,5,))</f>
        <v xml:space="preserve"> </v>
      </c>
      <c r="CG92" s="82" t="str">
        <f t="shared" si="649"/>
        <v xml:space="preserve"> </v>
      </c>
      <c r="CH92" s="65">
        <f t="shared" si="650"/>
        <v>0</v>
      </c>
      <c r="CI92" s="82" t="str">
        <f t="shared" si="651"/>
        <v xml:space="preserve"> </v>
      </c>
      <c r="CJ92" s="117"/>
      <c r="CK92" s="207">
        <v>24</v>
      </c>
      <c r="CL92" s="225">
        <v>24</v>
      </c>
      <c r="CM92" s="61" t="str">
        <f>IF(CO92=0," ",VLOOKUP(CO92,PROTOKOL!$A:$F,6))</f>
        <v xml:space="preserve"> </v>
      </c>
      <c r="CN92" s="62"/>
      <c r="CO92" s="62"/>
      <c r="CP92" s="62"/>
      <c r="CQ92" s="63" t="str">
        <f>IF(CO92=0," ",(VLOOKUP(CO92,PROTOKOL!$A$1:$E$28,2))*CP92)</f>
        <v xml:space="preserve"> </v>
      </c>
      <c r="CR92" s="64" t="str">
        <f t="shared" si="582"/>
        <v xml:space="preserve"> </v>
      </c>
      <c r="CS92" s="65" t="str">
        <f>IF(CO92=0," ",VLOOKUP(CO92,PROTOKOL!$A:$E,5,))</f>
        <v xml:space="preserve"> </v>
      </c>
      <c r="CT92" s="65"/>
      <c r="CU92" s="82" t="str">
        <f t="shared" si="652"/>
        <v xml:space="preserve"> </v>
      </c>
      <c r="CV92" s="61" t="str">
        <f>IF(CX92=0," ",VLOOKUP(CX92,PROTOKOL!$A:$F,6))</f>
        <v xml:space="preserve"> </v>
      </c>
      <c r="CW92" s="66"/>
      <c r="CX92" s="66"/>
      <c r="CY92" s="62"/>
      <c r="CZ92" s="63" t="str">
        <f>IF(CX92=0," ",(VLOOKUP(CX92,PROTOKOL!$A$1:$E$28,2))*CY92)</f>
        <v xml:space="preserve"> </v>
      </c>
      <c r="DA92" s="64" t="str">
        <f t="shared" si="583"/>
        <v xml:space="preserve"> </v>
      </c>
      <c r="DB92" s="65" t="str">
        <f>IF(CX92=0," ",VLOOKUP(CX92,PROTOKOL!$A:$E,5,))</f>
        <v xml:space="preserve"> </v>
      </c>
      <c r="DC92" s="82" t="str">
        <f t="shared" si="653"/>
        <v xml:space="preserve"> </v>
      </c>
      <c r="DD92" s="65">
        <f t="shared" si="654"/>
        <v>0</v>
      </c>
      <c r="DE92" s="82" t="str">
        <f t="shared" si="655"/>
        <v xml:space="preserve"> </v>
      </c>
      <c r="DF92" s="117"/>
      <c r="DG92" s="207">
        <v>24</v>
      </c>
      <c r="DH92" s="225">
        <v>24</v>
      </c>
      <c r="DI92" s="61" t="str">
        <f>IF(DK92=0," ",VLOOKUP(DK92,PROTOKOL!$A:$F,6))</f>
        <v xml:space="preserve"> </v>
      </c>
      <c r="DJ92" s="62"/>
      <c r="DK92" s="62"/>
      <c r="DL92" s="62"/>
      <c r="DM92" s="63" t="str">
        <f>IF(DK92=0," ",(VLOOKUP(DK92,PROTOKOL!$A$1:$E$28,2))*DL92)</f>
        <v xml:space="preserve"> </v>
      </c>
      <c r="DN92" s="64" t="str">
        <f t="shared" si="585"/>
        <v xml:space="preserve"> </v>
      </c>
      <c r="DO92" s="65" t="str">
        <f>IF(DK92=0," ",VLOOKUP(DK92,PROTOKOL!$A:$E,5,))</f>
        <v xml:space="preserve"> </v>
      </c>
      <c r="DP92" s="65"/>
      <c r="DQ92" s="82" t="str">
        <f t="shared" si="656"/>
        <v xml:space="preserve"> </v>
      </c>
      <c r="DR92" s="61" t="str">
        <f>IF(DT92=0," ",VLOOKUP(DT92,PROTOKOL!$A:$F,6))</f>
        <v xml:space="preserve"> </v>
      </c>
      <c r="DS92" s="66"/>
      <c r="DT92" s="66"/>
      <c r="DU92" s="62"/>
      <c r="DV92" s="63" t="str">
        <f>IF(DT92=0," ",(VLOOKUP(DT92,PROTOKOL!$A$1:$E$28,2))*DU92)</f>
        <v xml:space="preserve"> </v>
      </c>
      <c r="DW92" s="64" t="str">
        <f t="shared" si="586"/>
        <v xml:space="preserve"> </v>
      </c>
      <c r="DX92" s="65" t="str">
        <f>IF(DT92=0," ",VLOOKUP(DT92,PROTOKOL!$A:$E,5,))</f>
        <v xml:space="preserve"> </v>
      </c>
      <c r="DY92" s="82" t="str">
        <f t="shared" si="657"/>
        <v xml:space="preserve"> </v>
      </c>
      <c r="DZ92" s="65">
        <f t="shared" si="658"/>
        <v>0</v>
      </c>
      <c r="EA92" s="82" t="str">
        <f t="shared" si="659"/>
        <v xml:space="preserve"> </v>
      </c>
      <c r="EB92" s="117"/>
      <c r="EC92" s="207">
        <v>24</v>
      </c>
      <c r="ED92" s="225">
        <v>24</v>
      </c>
      <c r="EE92" s="61" t="str">
        <f>IF(EG92=0," ",VLOOKUP(EG92,PROTOKOL!$A:$F,6))</f>
        <v xml:space="preserve"> </v>
      </c>
      <c r="EF92" s="62"/>
      <c r="EG92" s="62"/>
      <c r="EH92" s="62"/>
      <c r="EI92" s="63" t="str">
        <f>IF(EG92=0," ",(VLOOKUP(EG92,PROTOKOL!$A$1:$E$28,2))*EH92)</f>
        <v xml:space="preserve"> </v>
      </c>
      <c r="EJ92" s="64" t="str">
        <f t="shared" si="588"/>
        <v xml:space="preserve"> </v>
      </c>
      <c r="EK92" s="65" t="str">
        <f>IF(EG92=0," ",VLOOKUP(EG92,PROTOKOL!$A:$E,5,))</f>
        <v xml:space="preserve"> </v>
      </c>
      <c r="EL92" s="65"/>
      <c r="EM92" s="82" t="str">
        <f t="shared" si="660"/>
        <v xml:space="preserve"> </v>
      </c>
      <c r="EN92" s="61" t="str">
        <f>IF(EP92=0," ",VLOOKUP(EP92,PROTOKOL!$A:$F,6))</f>
        <v xml:space="preserve"> </v>
      </c>
      <c r="EO92" s="66"/>
      <c r="EP92" s="66"/>
      <c r="EQ92" s="62"/>
      <c r="ER92" s="63" t="str">
        <f>IF(EP92=0," ",(VLOOKUP(EP92,PROTOKOL!$A$1:$E$28,2))*EQ92)</f>
        <v xml:space="preserve"> </v>
      </c>
      <c r="ES92" s="64" t="str">
        <f t="shared" si="589"/>
        <v xml:space="preserve"> </v>
      </c>
      <c r="ET92" s="65" t="str">
        <f>IF(EP92=0," ",VLOOKUP(EP92,PROTOKOL!$A:$E,5,))</f>
        <v xml:space="preserve"> </v>
      </c>
      <c r="EU92" s="82" t="str">
        <f t="shared" si="661"/>
        <v xml:space="preserve"> </v>
      </c>
      <c r="EV92" s="65">
        <f t="shared" si="662"/>
        <v>0</v>
      </c>
      <c r="EW92" s="82" t="str">
        <f t="shared" si="663"/>
        <v xml:space="preserve"> </v>
      </c>
      <c r="EX92" s="117"/>
      <c r="EY92" s="207">
        <v>24</v>
      </c>
      <c r="EZ92" s="225">
        <v>24</v>
      </c>
      <c r="FA92" s="61" t="str">
        <f>IF(FC92=0," ",VLOOKUP(FC92,PROTOKOL!$A:$F,6))</f>
        <v xml:space="preserve"> </v>
      </c>
      <c r="FB92" s="62"/>
      <c r="FC92" s="62"/>
      <c r="FD92" s="62"/>
      <c r="FE92" s="63" t="str">
        <f>IF(FC92=0," ",(VLOOKUP(FC92,PROTOKOL!$A$1:$E$28,2))*FD92)</f>
        <v xml:space="preserve"> </v>
      </c>
      <c r="FF92" s="64" t="str">
        <f t="shared" si="591"/>
        <v xml:space="preserve"> </v>
      </c>
      <c r="FG92" s="65" t="str">
        <f>IF(FC92=0," ",VLOOKUP(FC92,PROTOKOL!$A:$E,5,))</f>
        <v xml:space="preserve"> </v>
      </c>
      <c r="FH92" s="65"/>
      <c r="FI92" s="82" t="str">
        <f t="shared" si="664"/>
        <v xml:space="preserve"> </v>
      </c>
      <c r="FJ92" s="61" t="str">
        <f>IF(FL92=0," ",VLOOKUP(FL92,PROTOKOL!$A:$F,6))</f>
        <v xml:space="preserve"> </v>
      </c>
      <c r="FK92" s="66"/>
      <c r="FL92" s="66"/>
      <c r="FM92" s="62"/>
      <c r="FN92" s="63" t="str">
        <f>IF(FL92=0," ",(VLOOKUP(FL92,PROTOKOL!$A$1:$E$28,2))*FM92)</f>
        <v xml:space="preserve"> </v>
      </c>
      <c r="FO92" s="64" t="str">
        <f t="shared" si="592"/>
        <v xml:space="preserve"> </v>
      </c>
      <c r="FP92" s="65" t="str">
        <f>IF(FL92=0," ",VLOOKUP(FL92,PROTOKOL!$A:$E,5,))</f>
        <v xml:space="preserve"> </v>
      </c>
      <c r="FQ92" s="82" t="str">
        <f t="shared" si="665"/>
        <v xml:space="preserve"> </v>
      </c>
      <c r="FR92" s="65">
        <f t="shared" si="666"/>
        <v>0</v>
      </c>
      <c r="FS92" s="82" t="str">
        <f t="shared" si="667"/>
        <v xml:space="preserve"> </v>
      </c>
      <c r="FT92" s="117"/>
      <c r="FU92" s="207">
        <v>24</v>
      </c>
      <c r="FV92" s="225">
        <v>24</v>
      </c>
      <c r="FW92" s="61" t="str">
        <f>IF(FY92=0," ",VLOOKUP(FY92,PROTOKOL!$A:$F,6))</f>
        <v xml:space="preserve"> </v>
      </c>
      <c r="FX92" s="62"/>
      <c r="FY92" s="62"/>
      <c r="FZ92" s="62"/>
      <c r="GA92" s="63" t="str">
        <f>IF(FY92=0," ",(VLOOKUP(FY92,PROTOKOL!$A$1:$E$28,2))*FZ92)</f>
        <v xml:space="preserve"> </v>
      </c>
      <c r="GB92" s="64" t="str">
        <f t="shared" si="594"/>
        <v xml:space="preserve"> </v>
      </c>
      <c r="GC92" s="65" t="str">
        <f>IF(FY92=0," ",VLOOKUP(FY92,PROTOKOL!$A:$E,5,))</f>
        <v xml:space="preserve"> </v>
      </c>
      <c r="GD92" s="65"/>
      <c r="GE92" s="82" t="str">
        <f t="shared" si="668"/>
        <v xml:space="preserve"> </v>
      </c>
      <c r="GF92" s="61" t="str">
        <f>IF(GH92=0," ",VLOOKUP(GH92,PROTOKOL!$A:$F,6))</f>
        <v xml:space="preserve"> </v>
      </c>
      <c r="GG92" s="66"/>
      <c r="GH92" s="66"/>
      <c r="GI92" s="62"/>
      <c r="GJ92" s="63" t="str">
        <f>IF(GH92=0," ",(VLOOKUP(GH92,PROTOKOL!$A$1:$E$28,2))*GI92)</f>
        <v xml:space="preserve"> </v>
      </c>
      <c r="GK92" s="64" t="str">
        <f t="shared" si="595"/>
        <v xml:space="preserve"> </v>
      </c>
      <c r="GL92" s="65" t="str">
        <f>IF(GH92=0," ",VLOOKUP(GH92,PROTOKOL!$A:$E,5,))</f>
        <v xml:space="preserve"> </v>
      </c>
      <c r="GM92" s="82" t="str">
        <f t="shared" si="669"/>
        <v xml:space="preserve"> </v>
      </c>
      <c r="GN92" s="65">
        <f t="shared" si="670"/>
        <v>0</v>
      </c>
      <c r="GO92" s="82" t="str">
        <f t="shared" si="671"/>
        <v xml:space="preserve"> </v>
      </c>
      <c r="GP92" s="117"/>
      <c r="GQ92" s="207">
        <v>24</v>
      </c>
      <c r="GR92" s="225">
        <v>24</v>
      </c>
      <c r="GS92" s="61" t="str">
        <f>IF(GU92=0," ",VLOOKUP(GU92,PROTOKOL!$A:$F,6))</f>
        <v xml:space="preserve"> </v>
      </c>
      <c r="GT92" s="62"/>
      <c r="GU92" s="62"/>
      <c r="GV92" s="62"/>
      <c r="GW92" s="63" t="str">
        <f>IF(GU92=0," ",(VLOOKUP(GU92,PROTOKOL!$A$1:$E$28,2))*GV92)</f>
        <v xml:space="preserve"> </v>
      </c>
      <c r="GX92" s="64" t="str">
        <f t="shared" si="597"/>
        <v xml:space="preserve"> </v>
      </c>
      <c r="GY92" s="65" t="str">
        <f>IF(GU92=0," ",VLOOKUP(GU92,PROTOKOL!$A:$E,5,))</f>
        <v xml:space="preserve"> </v>
      </c>
      <c r="GZ92" s="65"/>
      <c r="HA92" s="82" t="str">
        <f t="shared" si="672"/>
        <v xml:space="preserve"> </v>
      </c>
      <c r="HB92" s="61" t="str">
        <f>IF(HD92=0," ",VLOOKUP(HD92,PROTOKOL!$A:$F,6))</f>
        <v xml:space="preserve"> </v>
      </c>
      <c r="HC92" s="66"/>
      <c r="HD92" s="66"/>
      <c r="HE92" s="62"/>
      <c r="HF92" s="63" t="str">
        <f>IF(HD92=0," ",(VLOOKUP(HD92,PROTOKOL!$A$1:$E$28,2))*HE92)</f>
        <v xml:space="preserve"> </v>
      </c>
      <c r="HG92" s="64" t="str">
        <f t="shared" si="598"/>
        <v xml:space="preserve"> </v>
      </c>
      <c r="HH92" s="65" t="str">
        <f>IF(HD92=0," ",VLOOKUP(HD92,PROTOKOL!$A:$E,5,))</f>
        <v xml:space="preserve"> </v>
      </c>
      <c r="HI92" s="82" t="str">
        <f t="shared" si="673"/>
        <v xml:space="preserve"> </v>
      </c>
      <c r="HJ92" s="65">
        <f t="shared" si="674"/>
        <v>0</v>
      </c>
      <c r="HK92" s="82" t="str">
        <f t="shared" si="675"/>
        <v xml:space="preserve"> </v>
      </c>
      <c r="HL92" s="117"/>
      <c r="HM92" s="207">
        <v>24</v>
      </c>
      <c r="HN92" s="225">
        <v>24</v>
      </c>
      <c r="HO92" s="61" t="str">
        <f>IF(HQ92=0," ",VLOOKUP(HQ92,PROTOKOL!$A:$F,6))</f>
        <v xml:space="preserve"> </v>
      </c>
      <c r="HP92" s="62"/>
      <c r="HQ92" s="62"/>
      <c r="HR92" s="62"/>
      <c r="HS92" s="63" t="str">
        <f>IF(HQ92=0," ",(VLOOKUP(HQ92,PROTOKOL!$A$1:$E$28,2))*HR92)</f>
        <v xml:space="preserve"> </v>
      </c>
      <c r="HT92" s="64" t="str">
        <f t="shared" si="600"/>
        <v xml:space="preserve"> </v>
      </c>
      <c r="HU92" s="65" t="str">
        <f>IF(HQ92=0," ",VLOOKUP(HQ92,PROTOKOL!$A:$E,5,))</f>
        <v xml:space="preserve"> </v>
      </c>
      <c r="HV92" s="65"/>
      <c r="HW92" s="82" t="str">
        <f t="shared" si="676"/>
        <v xml:space="preserve"> </v>
      </c>
      <c r="HX92" s="61" t="str">
        <f>IF(HZ92=0," ",VLOOKUP(HZ92,PROTOKOL!$A:$F,6))</f>
        <v xml:space="preserve"> </v>
      </c>
      <c r="HY92" s="66"/>
      <c r="HZ92" s="66"/>
      <c r="IA92" s="62"/>
      <c r="IB92" s="63" t="str">
        <f>IF(HZ92=0," ",(VLOOKUP(HZ92,PROTOKOL!$A$1:$E$28,2))*IA92)</f>
        <v xml:space="preserve"> </v>
      </c>
      <c r="IC92" s="64" t="str">
        <f t="shared" si="601"/>
        <v xml:space="preserve"> </v>
      </c>
      <c r="ID92" s="65" t="str">
        <f>IF(HZ92=0," ",VLOOKUP(HZ92,PROTOKOL!$A:$E,5,))</f>
        <v xml:space="preserve"> </v>
      </c>
      <c r="IE92" s="82" t="str">
        <f t="shared" si="677"/>
        <v xml:space="preserve"> </v>
      </c>
      <c r="IF92" s="65">
        <f t="shared" si="678"/>
        <v>0</v>
      </c>
      <c r="IG92" s="82" t="str">
        <f t="shared" si="679"/>
        <v xml:space="preserve"> </v>
      </c>
      <c r="IH92" s="117"/>
      <c r="II92" s="207">
        <v>24</v>
      </c>
      <c r="IJ92" s="225">
        <v>24</v>
      </c>
      <c r="IK92" s="61" t="str">
        <f>IF(IM92=0," ",VLOOKUP(IM92,PROTOKOL!$A:$F,6))</f>
        <v xml:space="preserve"> </v>
      </c>
      <c r="IL92" s="62"/>
      <c r="IM92" s="62"/>
      <c r="IN92" s="62"/>
      <c r="IO92" s="63" t="str">
        <f>IF(IM92=0," ",(VLOOKUP(IM92,PROTOKOL!$A$1:$E$28,2))*IN92)</f>
        <v xml:space="preserve"> </v>
      </c>
      <c r="IP92" s="64" t="str">
        <f t="shared" si="603"/>
        <v xml:space="preserve"> </v>
      </c>
      <c r="IQ92" s="65" t="str">
        <f>IF(IM92=0," ",VLOOKUP(IM92,PROTOKOL!$A:$E,5,))</f>
        <v xml:space="preserve"> </v>
      </c>
      <c r="IR92" s="65"/>
      <c r="IS92" s="82" t="str">
        <f t="shared" si="680"/>
        <v xml:space="preserve"> </v>
      </c>
      <c r="IT92" s="61" t="str">
        <f>IF(IV92=0," ",VLOOKUP(IV92,PROTOKOL!$A:$F,6))</f>
        <v xml:space="preserve"> </v>
      </c>
      <c r="IU92" s="66"/>
      <c r="IV92" s="66"/>
      <c r="IW92" s="62"/>
      <c r="IX92" s="63" t="str">
        <f>IF(IV92=0," ",(VLOOKUP(IV92,PROTOKOL!$A$1:$E$28,2))*IW92)</f>
        <v xml:space="preserve"> </v>
      </c>
      <c r="IY92" s="64" t="str">
        <f t="shared" si="604"/>
        <v xml:space="preserve"> </v>
      </c>
      <c r="IZ92" s="65" t="str">
        <f>IF(IV92=0," ",VLOOKUP(IV92,PROTOKOL!$A:$E,5,))</f>
        <v xml:space="preserve"> </v>
      </c>
      <c r="JA92" s="82" t="str">
        <f t="shared" si="681"/>
        <v xml:space="preserve"> </v>
      </c>
      <c r="JB92" s="65">
        <f t="shared" si="682"/>
        <v>0</v>
      </c>
      <c r="JC92" s="82" t="str">
        <f t="shared" si="683"/>
        <v xml:space="preserve"> </v>
      </c>
      <c r="JD92" s="117"/>
      <c r="JE92" s="207">
        <v>24</v>
      </c>
      <c r="JF92" s="225">
        <v>24</v>
      </c>
      <c r="JG92" s="61" t="str">
        <f>IF(JI92=0," ",VLOOKUP(JI92,PROTOKOL!$A:$F,6))</f>
        <v xml:space="preserve"> </v>
      </c>
      <c r="JH92" s="62"/>
      <c r="JI92" s="62"/>
      <c r="JJ92" s="62"/>
      <c r="JK92" s="63" t="str">
        <f>IF(JI92=0," ",(VLOOKUP(JI92,PROTOKOL!$A$1:$E$28,2))*JJ92)</f>
        <v xml:space="preserve"> </v>
      </c>
      <c r="JL92" s="64" t="str">
        <f t="shared" si="606"/>
        <v xml:space="preserve"> </v>
      </c>
      <c r="JM92" s="65" t="str">
        <f>IF(JI92=0," ",VLOOKUP(JI92,PROTOKOL!$A:$E,5,))</f>
        <v xml:space="preserve"> </v>
      </c>
      <c r="JN92" s="65"/>
      <c r="JO92" s="82" t="str">
        <f t="shared" si="684"/>
        <v xml:space="preserve"> </v>
      </c>
      <c r="JP92" s="61" t="str">
        <f>IF(JR92=0," ",VLOOKUP(JR92,PROTOKOL!$A:$F,6))</f>
        <v xml:space="preserve"> </v>
      </c>
      <c r="JQ92" s="66"/>
      <c r="JR92" s="66"/>
      <c r="JS92" s="62"/>
      <c r="JT92" s="63" t="str">
        <f>IF(JR92=0," ",(VLOOKUP(JR92,PROTOKOL!$A$1:$E$28,2))*JS92)</f>
        <v xml:space="preserve"> </v>
      </c>
      <c r="JU92" s="64" t="str">
        <f t="shared" si="607"/>
        <v xml:space="preserve"> </v>
      </c>
      <c r="JV92" s="65" t="str">
        <f>IF(JR92=0," ",VLOOKUP(JR92,PROTOKOL!$A:$E,5,))</f>
        <v xml:space="preserve"> </v>
      </c>
      <c r="JW92" s="82" t="str">
        <f t="shared" si="685"/>
        <v xml:space="preserve"> </v>
      </c>
      <c r="JX92" s="65">
        <f t="shared" si="686"/>
        <v>0</v>
      </c>
      <c r="JY92" s="82" t="str">
        <f t="shared" si="687"/>
        <v xml:space="preserve"> </v>
      </c>
      <c r="JZ92" s="117"/>
      <c r="KA92" s="207">
        <v>24</v>
      </c>
      <c r="KB92" s="225">
        <v>24</v>
      </c>
      <c r="KC92" s="61" t="str">
        <f>IF(KE92=0," ",VLOOKUP(KE92,PROTOKOL!$A:$F,6))</f>
        <v xml:space="preserve"> </v>
      </c>
      <c r="KD92" s="62"/>
      <c r="KE92" s="62"/>
      <c r="KF92" s="62"/>
      <c r="KG92" s="63" t="str">
        <f>IF(KE92=0," ",(VLOOKUP(KE92,PROTOKOL!$A$1:$E$28,2))*KF92)</f>
        <v xml:space="preserve"> </v>
      </c>
      <c r="KH92" s="64" t="str">
        <f t="shared" si="609"/>
        <v xml:space="preserve"> </v>
      </c>
      <c r="KI92" s="65" t="str">
        <f>IF(KE92=0," ",VLOOKUP(KE92,PROTOKOL!$A:$E,5,))</f>
        <v xml:space="preserve"> </v>
      </c>
      <c r="KJ92" s="65"/>
      <c r="KK92" s="82" t="str">
        <f t="shared" si="688"/>
        <v xml:space="preserve"> </v>
      </c>
      <c r="KL92" s="61" t="str">
        <f>IF(KN92=0," ",VLOOKUP(KN92,PROTOKOL!$A:$F,6))</f>
        <v xml:space="preserve"> </v>
      </c>
      <c r="KM92" s="66"/>
      <c r="KN92" s="66"/>
      <c r="KO92" s="62"/>
      <c r="KP92" s="63" t="str">
        <f>IF(KN92=0," ",(VLOOKUP(KN92,PROTOKOL!$A$1:$E$28,2))*KO92)</f>
        <v xml:space="preserve"> </v>
      </c>
      <c r="KQ92" s="64" t="str">
        <f t="shared" si="610"/>
        <v xml:space="preserve"> </v>
      </c>
      <c r="KR92" s="65" t="str">
        <f>IF(KN92=0," ",VLOOKUP(KN92,PROTOKOL!$A:$E,5,))</f>
        <v xml:space="preserve"> </v>
      </c>
      <c r="KS92" s="82" t="str">
        <f t="shared" si="689"/>
        <v xml:space="preserve"> </v>
      </c>
      <c r="KT92" s="65">
        <f t="shared" si="690"/>
        <v>0</v>
      </c>
      <c r="KU92" s="82" t="str">
        <f t="shared" si="691"/>
        <v xml:space="preserve"> </v>
      </c>
      <c r="KV92" s="117"/>
      <c r="KW92" s="207">
        <v>24</v>
      </c>
      <c r="KX92" s="225">
        <v>24</v>
      </c>
      <c r="KY92" s="61" t="str">
        <f>IF(LA92=0," ",VLOOKUP(LA92,PROTOKOL!$A:$F,6))</f>
        <v xml:space="preserve"> </v>
      </c>
      <c r="KZ92" s="62"/>
      <c r="LA92" s="62"/>
      <c r="LB92" s="62"/>
      <c r="LC92" s="63" t="str">
        <f>IF(LA92=0," ",(VLOOKUP(LA92,PROTOKOL!$A$1:$E$28,2))*LB92)</f>
        <v xml:space="preserve"> </v>
      </c>
      <c r="LD92" s="64" t="str">
        <f t="shared" si="612"/>
        <v xml:space="preserve"> </v>
      </c>
      <c r="LE92" s="65" t="str">
        <f>IF(LA92=0," ",VLOOKUP(LA92,PROTOKOL!$A:$E,5,))</f>
        <v xml:space="preserve"> </v>
      </c>
      <c r="LF92" s="65"/>
      <c r="LG92" s="82" t="str">
        <f t="shared" si="692"/>
        <v xml:space="preserve"> </v>
      </c>
      <c r="LH92" s="61" t="str">
        <f>IF(LJ92=0," ",VLOOKUP(LJ92,PROTOKOL!$A:$F,6))</f>
        <v xml:space="preserve"> </v>
      </c>
      <c r="LI92" s="66"/>
      <c r="LJ92" s="66"/>
      <c r="LK92" s="62"/>
      <c r="LL92" s="63" t="str">
        <f>IF(LJ92=0," ",(VLOOKUP(LJ92,PROTOKOL!$A$1:$E$28,2))*LK92)</f>
        <v xml:space="preserve"> </v>
      </c>
      <c r="LM92" s="64" t="str">
        <f t="shared" si="613"/>
        <v xml:space="preserve"> </v>
      </c>
      <c r="LN92" s="65" t="str">
        <f>IF(LJ92=0," ",VLOOKUP(LJ92,PROTOKOL!$A:$E,5,))</f>
        <v xml:space="preserve"> </v>
      </c>
      <c r="LO92" s="82" t="str">
        <f t="shared" si="693"/>
        <v xml:space="preserve"> </v>
      </c>
      <c r="LP92" s="65">
        <f t="shared" si="694"/>
        <v>0</v>
      </c>
      <c r="LQ92" s="82" t="str">
        <f t="shared" si="695"/>
        <v xml:space="preserve"> </v>
      </c>
      <c r="LR92" s="117"/>
      <c r="LS92" s="207">
        <v>24</v>
      </c>
      <c r="LT92" s="225">
        <v>24</v>
      </c>
      <c r="LU92" s="61" t="str">
        <f>IF(LW92=0," ",VLOOKUP(LW92,PROTOKOL!$A:$F,6))</f>
        <v xml:space="preserve"> </v>
      </c>
      <c r="LV92" s="62"/>
      <c r="LW92" s="62"/>
      <c r="LX92" s="62"/>
      <c r="LY92" s="63" t="str">
        <f>IF(LW92=0," ",(VLOOKUP(LW92,PROTOKOL!$A$1:$E$28,2))*LX92)</f>
        <v xml:space="preserve"> </v>
      </c>
      <c r="LZ92" s="64" t="str">
        <f t="shared" si="615"/>
        <v xml:space="preserve"> </v>
      </c>
      <c r="MA92" s="65" t="str">
        <f>IF(LW92=0," ",VLOOKUP(LW92,PROTOKOL!$A:$E,5,))</f>
        <v xml:space="preserve"> </v>
      </c>
      <c r="MB92" s="65"/>
      <c r="MC92" s="82" t="str">
        <f t="shared" si="696"/>
        <v xml:space="preserve"> </v>
      </c>
      <c r="MD92" s="61" t="str">
        <f>IF(MF92=0," ",VLOOKUP(MF92,PROTOKOL!$A:$F,6))</f>
        <v xml:space="preserve"> </v>
      </c>
      <c r="ME92" s="66"/>
      <c r="MF92" s="66"/>
      <c r="MG92" s="62"/>
      <c r="MH92" s="63" t="str">
        <f>IF(MF92=0," ",(VLOOKUP(MF92,PROTOKOL!$A$1:$E$28,2))*MG92)</f>
        <v xml:space="preserve"> </v>
      </c>
      <c r="MI92" s="64" t="str">
        <f t="shared" si="616"/>
        <v xml:space="preserve"> </v>
      </c>
      <c r="MJ92" s="65" t="str">
        <f>IF(MF92=0," ",VLOOKUP(MF92,PROTOKOL!$A:$E,5,))</f>
        <v xml:space="preserve"> </v>
      </c>
      <c r="MK92" s="82" t="str">
        <f t="shared" si="697"/>
        <v xml:space="preserve"> </v>
      </c>
      <c r="ML92" s="65">
        <f t="shared" si="698"/>
        <v>0</v>
      </c>
      <c r="MM92" s="82" t="str">
        <f t="shared" si="699"/>
        <v xml:space="preserve"> </v>
      </c>
      <c r="MN92" s="117"/>
      <c r="MO92" s="207">
        <v>24</v>
      </c>
      <c r="MP92" s="225">
        <v>24</v>
      </c>
      <c r="MQ92" s="61" t="str">
        <f>IF(MS92=0," ",VLOOKUP(MS92,PROTOKOL!$A:$F,6))</f>
        <v xml:space="preserve"> </v>
      </c>
      <c r="MR92" s="62"/>
      <c r="MS92" s="62"/>
      <c r="MT92" s="62"/>
      <c r="MU92" s="63" t="str">
        <f>IF(MS92=0," ",(VLOOKUP(MS92,PROTOKOL!$A$1:$E$28,2))*MT92)</f>
        <v xml:space="preserve"> </v>
      </c>
      <c r="MV92" s="64" t="str">
        <f t="shared" si="618"/>
        <v xml:space="preserve"> </v>
      </c>
      <c r="MW92" s="65" t="str">
        <f>IF(MS92=0," ",VLOOKUP(MS92,PROTOKOL!$A:$E,5,))</f>
        <v xml:space="preserve"> </v>
      </c>
      <c r="MX92" s="65"/>
      <c r="MY92" s="82" t="str">
        <f t="shared" si="700"/>
        <v xml:space="preserve"> </v>
      </c>
      <c r="MZ92" s="61" t="str">
        <f>IF(NB92=0," ",VLOOKUP(NB92,PROTOKOL!$A:$F,6))</f>
        <v xml:space="preserve"> </v>
      </c>
      <c r="NA92" s="66"/>
      <c r="NB92" s="66"/>
      <c r="NC92" s="62"/>
      <c r="ND92" s="63" t="str">
        <f>IF(NB92=0," ",(VLOOKUP(NB92,PROTOKOL!$A$1:$E$28,2))*NC92)</f>
        <v xml:space="preserve"> </v>
      </c>
      <c r="NE92" s="64" t="str">
        <f t="shared" si="619"/>
        <v xml:space="preserve"> </v>
      </c>
      <c r="NF92" s="65" t="str">
        <f>IF(NB92=0," ",VLOOKUP(NB92,PROTOKOL!$A:$E,5,))</f>
        <v xml:space="preserve"> </v>
      </c>
      <c r="NG92" s="82" t="str">
        <f t="shared" si="701"/>
        <v xml:space="preserve"> </v>
      </c>
      <c r="NH92" s="65">
        <f t="shared" si="702"/>
        <v>0</v>
      </c>
      <c r="NI92" s="82" t="str">
        <f t="shared" si="703"/>
        <v xml:space="preserve"> </v>
      </c>
      <c r="NJ92" s="117"/>
      <c r="NK92" s="207">
        <v>24</v>
      </c>
      <c r="NL92" s="225">
        <v>24</v>
      </c>
      <c r="NM92" s="61" t="str">
        <f>IF(NO92=0," ",VLOOKUP(NO92,PROTOKOL!$A:$F,6))</f>
        <v xml:space="preserve"> </v>
      </c>
      <c r="NN92" s="62"/>
      <c r="NO92" s="62"/>
      <c r="NP92" s="62"/>
      <c r="NQ92" s="63" t="str">
        <f>IF(NO92=0," ",(VLOOKUP(NO92,PROTOKOL!$A$1:$E$28,2))*NP92)</f>
        <v xml:space="preserve"> </v>
      </c>
      <c r="NR92" s="64" t="str">
        <f t="shared" si="621"/>
        <v xml:space="preserve"> </v>
      </c>
      <c r="NS92" s="65" t="str">
        <f>IF(NO92=0," ",VLOOKUP(NO92,PROTOKOL!$A:$E,5,))</f>
        <v xml:space="preserve"> </v>
      </c>
      <c r="NT92" s="65"/>
      <c r="NU92" s="82" t="str">
        <f t="shared" si="704"/>
        <v xml:space="preserve"> </v>
      </c>
      <c r="NV92" s="61" t="str">
        <f>IF(NX92=0," ",VLOOKUP(NX92,PROTOKOL!$A:$F,6))</f>
        <v xml:space="preserve"> </v>
      </c>
      <c r="NW92" s="66"/>
      <c r="NX92" s="66"/>
      <c r="NY92" s="62"/>
      <c r="NZ92" s="63" t="str">
        <f>IF(NX92=0," ",(VLOOKUP(NX92,PROTOKOL!$A$1:$E$28,2))*NY92)</f>
        <v xml:space="preserve"> </v>
      </c>
      <c r="OA92" s="64" t="str">
        <f t="shared" si="622"/>
        <v xml:space="preserve"> </v>
      </c>
      <c r="OB92" s="65" t="str">
        <f>IF(NX92=0," ",VLOOKUP(NX92,PROTOKOL!$A:$E,5,))</f>
        <v xml:space="preserve"> </v>
      </c>
      <c r="OC92" s="82" t="str">
        <f t="shared" si="705"/>
        <v xml:space="preserve"> </v>
      </c>
      <c r="OD92" s="65">
        <f t="shared" si="706"/>
        <v>0</v>
      </c>
      <c r="OE92" s="82" t="str">
        <f t="shared" si="707"/>
        <v xml:space="preserve"> </v>
      </c>
      <c r="OF92" s="117"/>
      <c r="OG92" s="207">
        <v>24</v>
      </c>
      <c r="OH92" s="225">
        <v>24</v>
      </c>
      <c r="OI92" s="61" t="str">
        <f>IF(OK92=0," ",VLOOKUP(OK92,PROTOKOL!$A:$F,6))</f>
        <v xml:space="preserve"> </v>
      </c>
      <c r="OJ92" s="62"/>
      <c r="OK92" s="62"/>
      <c r="OL92" s="62"/>
      <c r="OM92" s="63" t="str">
        <f>IF(OK92=0," ",(VLOOKUP(OK92,PROTOKOL!$A$1:$E$28,2))*OL92)</f>
        <v xml:space="preserve"> </v>
      </c>
      <c r="ON92" s="64" t="str">
        <f t="shared" si="624"/>
        <v xml:space="preserve"> </v>
      </c>
      <c r="OO92" s="65" t="str">
        <f>IF(OK92=0," ",VLOOKUP(OK92,PROTOKOL!$A:$E,5,))</f>
        <v xml:space="preserve"> </v>
      </c>
      <c r="OP92" s="65"/>
      <c r="OQ92" s="82" t="str">
        <f t="shared" si="708"/>
        <v xml:space="preserve"> </v>
      </c>
      <c r="OR92" s="61" t="str">
        <f>IF(OT92=0," ",VLOOKUP(OT92,PROTOKOL!$A:$F,6))</f>
        <v xml:space="preserve"> </v>
      </c>
      <c r="OS92" s="66"/>
      <c r="OT92" s="66"/>
      <c r="OU92" s="62"/>
      <c r="OV92" s="63" t="str">
        <f>IF(OT92=0," ",(VLOOKUP(OT92,PROTOKOL!$A$1:$E$28,2))*OU92)</f>
        <v xml:space="preserve"> </v>
      </c>
      <c r="OW92" s="64" t="str">
        <f t="shared" si="625"/>
        <v xml:space="preserve"> </v>
      </c>
      <c r="OX92" s="65" t="str">
        <f>IF(OT92=0," ",VLOOKUP(OT92,PROTOKOL!$A:$E,5,))</f>
        <v xml:space="preserve"> </v>
      </c>
      <c r="OY92" s="82" t="str">
        <f t="shared" si="709"/>
        <v xml:space="preserve"> </v>
      </c>
      <c r="OZ92" s="65">
        <f t="shared" si="710"/>
        <v>0</v>
      </c>
      <c r="PA92" s="82" t="str">
        <f t="shared" si="711"/>
        <v xml:space="preserve"> </v>
      </c>
      <c r="PB92" s="117"/>
      <c r="PC92" s="207">
        <v>24</v>
      </c>
      <c r="PD92" s="225">
        <v>24</v>
      </c>
      <c r="PE92" s="61" t="str">
        <f>IF(PG92=0," ",VLOOKUP(PG92,PROTOKOL!$A:$F,6))</f>
        <v xml:space="preserve"> </v>
      </c>
      <c r="PF92" s="62"/>
      <c r="PG92" s="62"/>
      <c r="PH92" s="62"/>
      <c r="PI92" s="63" t="str">
        <f>IF(PG92=0," ",(VLOOKUP(PG92,PROTOKOL!$A$1:$E$28,2))*PH92)</f>
        <v xml:space="preserve"> </v>
      </c>
      <c r="PJ92" s="64" t="str">
        <f t="shared" si="627"/>
        <v xml:space="preserve"> </v>
      </c>
      <c r="PK92" s="65" t="str">
        <f>IF(PG92=0," ",VLOOKUP(PG92,PROTOKOL!$A:$E,5,))</f>
        <v xml:space="preserve"> </v>
      </c>
      <c r="PL92" s="65"/>
      <c r="PM92" s="82" t="str">
        <f t="shared" si="712"/>
        <v xml:space="preserve"> </v>
      </c>
      <c r="PN92" s="61" t="str">
        <f>IF(PP92=0," ",VLOOKUP(PP92,PROTOKOL!$A:$F,6))</f>
        <v xml:space="preserve"> </v>
      </c>
      <c r="PO92" s="66"/>
      <c r="PP92" s="66"/>
      <c r="PQ92" s="62"/>
      <c r="PR92" s="63" t="str">
        <f>IF(PP92=0," ",(VLOOKUP(PP92,PROTOKOL!$A$1:$E$28,2))*PQ92)</f>
        <v xml:space="preserve"> </v>
      </c>
      <c r="PS92" s="64" t="str">
        <f t="shared" si="628"/>
        <v xml:space="preserve"> </v>
      </c>
      <c r="PT92" s="65" t="str">
        <f>IF(PP92=0," ",VLOOKUP(PP92,PROTOKOL!$A:$E,5,))</f>
        <v xml:space="preserve"> </v>
      </c>
      <c r="PU92" s="82" t="str">
        <f t="shared" si="713"/>
        <v xml:space="preserve"> </v>
      </c>
      <c r="PV92" s="65">
        <f t="shared" si="714"/>
        <v>0</v>
      </c>
      <c r="PW92" s="82" t="str">
        <f t="shared" si="715"/>
        <v xml:space="preserve"> </v>
      </c>
      <c r="PX92" s="117"/>
      <c r="PY92" s="207">
        <v>24</v>
      </c>
      <c r="PZ92" s="225">
        <v>24</v>
      </c>
      <c r="QA92" s="61" t="str">
        <f>IF(QC92=0," ",VLOOKUP(QC92,PROTOKOL!$A:$F,6))</f>
        <v xml:space="preserve"> </v>
      </c>
      <c r="QB92" s="62"/>
      <c r="QC92" s="62"/>
      <c r="QD92" s="62"/>
      <c r="QE92" s="63" t="str">
        <f>IF(QC92=0," ",(VLOOKUP(QC92,PROTOKOL!$A$1:$E$28,2))*QD92)</f>
        <v xml:space="preserve"> </v>
      </c>
      <c r="QF92" s="64" t="str">
        <f t="shared" si="630"/>
        <v xml:space="preserve"> </v>
      </c>
      <c r="QG92" s="65" t="str">
        <f>IF(QC92=0," ",VLOOKUP(QC92,PROTOKOL!$A:$E,5,))</f>
        <v xml:space="preserve"> </v>
      </c>
      <c r="QH92" s="65"/>
      <c r="QI92" s="82" t="str">
        <f t="shared" si="716"/>
        <v xml:space="preserve"> </v>
      </c>
      <c r="QJ92" s="61" t="str">
        <f>IF(QL92=0," ",VLOOKUP(QL92,PROTOKOL!$A:$F,6))</f>
        <v xml:space="preserve"> </v>
      </c>
      <c r="QK92" s="66"/>
      <c r="QL92" s="66"/>
      <c r="QM92" s="62"/>
      <c r="QN92" s="63" t="str">
        <f>IF(QL92=0," ",(VLOOKUP(QL92,PROTOKOL!$A$1:$E$28,2))*QM92)</f>
        <v xml:space="preserve"> </v>
      </c>
      <c r="QO92" s="64" t="str">
        <f t="shared" si="631"/>
        <v xml:space="preserve"> </v>
      </c>
      <c r="QP92" s="65" t="str">
        <f>IF(QL92=0," ",VLOOKUP(QL92,PROTOKOL!$A:$E,5,))</f>
        <v xml:space="preserve"> </v>
      </c>
      <c r="QQ92" s="82" t="str">
        <f t="shared" si="717"/>
        <v xml:space="preserve"> </v>
      </c>
      <c r="QR92" s="65">
        <f t="shared" si="718"/>
        <v>0</v>
      </c>
      <c r="QS92" s="82" t="str">
        <f t="shared" si="719"/>
        <v xml:space="preserve"> </v>
      </c>
      <c r="QT92" s="117"/>
      <c r="QU92" s="207">
        <v>24</v>
      </c>
      <c r="QV92" s="225">
        <v>24</v>
      </c>
      <c r="QW92" s="61" t="str">
        <f>IF(QY92=0," ",VLOOKUP(QY92,PROTOKOL!$A:$F,6))</f>
        <v xml:space="preserve"> </v>
      </c>
      <c r="QX92" s="62"/>
      <c r="QY92" s="62"/>
      <c r="QZ92" s="62"/>
      <c r="RA92" s="63" t="str">
        <f>IF(QY92=0," ",(VLOOKUP(QY92,PROTOKOL!$A$1:$E$28,2))*QZ92)</f>
        <v xml:space="preserve"> </v>
      </c>
      <c r="RB92" s="64" t="str">
        <f t="shared" si="633"/>
        <v xml:space="preserve"> </v>
      </c>
      <c r="RC92" s="65" t="str">
        <f>IF(QY92=0," ",VLOOKUP(QY92,PROTOKOL!$A:$E,5,))</f>
        <v xml:space="preserve"> </v>
      </c>
      <c r="RD92" s="65"/>
      <c r="RE92" s="82" t="str">
        <f t="shared" si="720"/>
        <v xml:space="preserve"> </v>
      </c>
      <c r="RF92" s="61" t="str">
        <f>IF(RH92=0," ",VLOOKUP(RH92,PROTOKOL!$A:$F,6))</f>
        <v xml:space="preserve"> </v>
      </c>
      <c r="RG92" s="66"/>
      <c r="RH92" s="66"/>
      <c r="RI92" s="62"/>
      <c r="RJ92" s="63" t="str">
        <f>IF(RH92=0," ",(VLOOKUP(RH92,PROTOKOL!$A$1:$E$28,2))*RI92)</f>
        <v xml:space="preserve"> </v>
      </c>
      <c r="RK92" s="64" t="str">
        <f t="shared" si="634"/>
        <v xml:space="preserve"> </v>
      </c>
      <c r="RL92" s="65" t="str">
        <f>IF(RH92=0," ",VLOOKUP(RH92,PROTOKOL!$A:$E,5,))</f>
        <v xml:space="preserve"> </v>
      </c>
      <c r="RM92" s="82" t="str">
        <f t="shared" si="721"/>
        <v xml:space="preserve"> </v>
      </c>
      <c r="RN92" s="65">
        <f t="shared" si="722"/>
        <v>0</v>
      </c>
      <c r="RO92" s="82" t="str">
        <f t="shared" si="723"/>
        <v xml:space="preserve"> </v>
      </c>
      <c r="RP92" s="117"/>
    </row>
    <row r="93" spans="1:484" ht="15.6" thickBot="1">
      <c r="A93" s="208">
        <v>24</v>
      </c>
      <c r="B93" s="226"/>
      <c r="C93" s="61" t="str">
        <f>IF(E93=0," ",VLOOKUP(E93,PROTOKOL!$A:$F,6))</f>
        <v xml:space="preserve"> </v>
      </c>
      <c r="D93" s="62"/>
      <c r="E93" s="62"/>
      <c r="F93" s="62"/>
      <c r="G93" s="63" t="str">
        <f>IF(E93=0," ",(VLOOKUP(E93,PROTOKOL!$A$1:$E$28,2))*F93)</f>
        <v xml:space="preserve"> </v>
      </c>
      <c r="H93" s="64" t="str">
        <f t="shared" si="572"/>
        <v xml:space="preserve"> </v>
      </c>
      <c r="I93" s="65" t="str">
        <f>IF(E93=0," ",VLOOKUP(E93,PROTOKOL!$A:$E,5,))</f>
        <v xml:space="preserve"> </v>
      </c>
      <c r="J93" s="65"/>
      <c r="K93" s="82" t="str">
        <f t="shared" si="636"/>
        <v xml:space="preserve"> </v>
      </c>
      <c r="L93" s="61" t="str">
        <f>IF(N93=0," ",VLOOKUP(N93,PROTOKOL!$A:$F,6))</f>
        <v xml:space="preserve"> </v>
      </c>
      <c r="M93" s="66"/>
      <c r="N93" s="66"/>
      <c r="O93" s="62"/>
      <c r="P93" s="63" t="str">
        <f>IF(N93=0," ",(VLOOKUP(N93,PROTOKOL!$A$1:$E$28,2))*O93)</f>
        <v xml:space="preserve"> </v>
      </c>
      <c r="Q93" s="64" t="str">
        <f t="shared" si="573"/>
        <v xml:space="preserve"> </v>
      </c>
      <c r="R93" s="65" t="str">
        <f>IF(N93=0," ",VLOOKUP(N93,PROTOKOL!$A:$E,5,))</f>
        <v xml:space="preserve"> </v>
      </c>
      <c r="S93" s="82" t="str">
        <f t="shared" si="637"/>
        <v xml:space="preserve"> </v>
      </c>
      <c r="T93" s="65">
        <f t="shared" si="638"/>
        <v>0</v>
      </c>
      <c r="U93" s="82" t="str">
        <f t="shared" si="639"/>
        <v xml:space="preserve"> </v>
      </c>
      <c r="V93" s="185" t="str">
        <f>IF(F92+F93+F94=7.5,"ü","û")</f>
        <v>û</v>
      </c>
      <c r="W93" s="207">
        <v>24</v>
      </c>
      <c r="X93" s="226"/>
      <c r="Y93" s="61" t="str">
        <f>IF(AA93=0," ",VLOOKUP(AA93,PROTOKOL!$A:$F,6))</f>
        <v xml:space="preserve"> </v>
      </c>
      <c r="Z93" s="62"/>
      <c r="AA93" s="62"/>
      <c r="AB93" s="62"/>
      <c r="AC93" s="63" t="str">
        <f>IF(AA93=0," ",(VLOOKUP(AA93,PROTOKOL!$A$1:$E$28,2))*AB93)</f>
        <v xml:space="preserve"> </v>
      </c>
      <c r="AD93" s="64" t="str">
        <f t="shared" si="574"/>
        <v xml:space="preserve"> </v>
      </c>
      <c r="AE93" s="65" t="str">
        <f>IF(AA93=0," ",VLOOKUP(AA93,PROTOKOL!$A:$E,5,))</f>
        <v xml:space="preserve"> </v>
      </c>
      <c r="AF93" s="65"/>
      <c r="AG93" s="82" t="str">
        <f t="shared" si="640"/>
        <v xml:space="preserve"> </v>
      </c>
      <c r="AH93" s="61" t="str">
        <f>IF(AJ93=0," ",VLOOKUP(AJ93,PROTOKOL!$A:$F,6))</f>
        <v xml:space="preserve"> </v>
      </c>
      <c r="AI93" s="66"/>
      <c r="AJ93" s="66"/>
      <c r="AK93" s="62"/>
      <c r="AL93" s="63" t="str">
        <f>IF(AJ93=0," ",(VLOOKUP(AJ93,PROTOKOL!$A$1:$E$28,2))*AK93)</f>
        <v xml:space="preserve"> </v>
      </c>
      <c r="AM93" s="64" t="str">
        <f t="shared" si="575"/>
        <v xml:space="preserve"> </v>
      </c>
      <c r="AN93" s="65" t="str">
        <f>IF(AJ93=0," ",VLOOKUP(AJ93,PROTOKOL!$A:$E,5,))</f>
        <v xml:space="preserve"> </v>
      </c>
      <c r="AO93" s="82" t="str">
        <f t="shared" si="641"/>
        <v xml:space="preserve"> </v>
      </c>
      <c r="AP93" s="65">
        <f t="shared" si="642"/>
        <v>0</v>
      </c>
      <c r="AQ93" s="82" t="str">
        <f t="shared" si="643"/>
        <v xml:space="preserve"> </v>
      </c>
      <c r="AR93" s="185" t="str">
        <f>IF(AB92+AB93+AB94=7.5,"ü","û")</f>
        <v>û</v>
      </c>
      <c r="AS93" s="207">
        <v>24</v>
      </c>
      <c r="AT93" s="226"/>
      <c r="AU93" s="61" t="str">
        <f>IF(AW93=0," ",VLOOKUP(AW93,PROTOKOL!$A:$F,6))</f>
        <v xml:space="preserve"> </v>
      </c>
      <c r="AV93" s="62"/>
      <c r="AW93" s="62"/>
      <c r="AX93" s="62"/>
      <c r="AY93" s="63" t="str">
        <f>IF(AW93=0," ",(VLOOKUP(AW93,PROTOKOL!$A$1:$E$28,2))*AX93)</f>
        <v xml:space="preserve"> </v>
      </c>
      <c r="AZ93" s="64" t="str">
        <f t="shared" si="576"/>
        <v xml:space="preserve"> </v>
      </c>
      <c r="BA93" s="65" t="str">
        <f>IF(AW93=0," ",VLOOKUP(AW93,PROTOKOL!$A:$E,5,))</f>
        <v xml:space="preserve"> </v>
      </c>
      <c r="BB93" s="65"/>
      <c r="BC93" s="82" t="str">
        <f t="shared" si="644"/>
        <v xml:space="preserve"> </v>
      </c>
      <c r="BD93" s="61" t="str">
        <f>IF(BF93=0," ",VLOOKUP(BF93,PROTOKOL!$A:$F,6))</f>
        <v xml:space="preserve"> </v>
      </c>
      <c r="BE93" s="66"/>
      <c r="BF93" s="66"/>
      <c r="BG93" s="62"/>
      <c r="BH93" s="63" t="str">
        <f>IF(BF93=0," ",(VLOOKUP(BF93,PROTOKOL!$A$1:$E$28,2))*BG93)</f>
        <v xml:space="preserve"> </v>
      </c>
      <c r="BI93" s="64" t="str">
        <f t="shared" si="577"/>
        <v xml:space="preserve"> </v>
      </c>
      <c r="BJ93" s="65" t="str">
        <f>IF(BF93=0," ",VLOOKUP(BF93,PROTOKOL!$A:$E,5,))</f>
        <v xml:space="preserve"> </v>
      </c>
      <c r="BK93" s="82" t="str">
        <f t="shared" si="645"/>
        <v xml:space="preserve"> </v>
      </c>
      <c r="BL93" s="65">
        <f t="shared" si="646"/>
        <v>0</v>
      </c>
      <c r="BM93" s="82" t="str">
        <f t="shared" si="647"/>
        <v xml:space="preserve"> </v>
      </c>
      <c r="BN93" s="185" t="str">
        <f t="shared" ref="BN93" si="844">IF(AX92+AX93+AX94=7.5,"ü","û")</f>
        <v>û</v>
      </c>
      <c r="BO93" s="207">
        <v>24</v>
      </c>
      <c r="BP93" s="226"/>
      <c r="BQ93" s="61" t="str">
        <f>IF(BS93=0," ",VLOOKUP(BS93,PROTOKOL!$A:$F,6))</f>
        <v xml:space="preserve"> </v>
      </c>
      <c r="BR93" s="62"/>
      <c r="BS93" s="62"/>
      <c r="BT93" s="62"/>
      <c r="BU93" s="63" t="str">
        <f>IF(BS93=0," ",(VLOOKUP(BS93,PROTOKOL!$A$1:$E$28,2))*BT93)</f>
        <v xml:space="preserve"> </v>
      </c>
      <c r="BV93" s="64" t="str">
        <f t="shared" si="579"/>
        <v xml:space="preserve"> </v>
      </c>
      <c r="BW93" s="65" t="str">
        <f>IF(BS93=0," ",VLOOKUP(BS93,PROTOKOL!$A:$E,5,))</f>
        <v xml:space="preserve"> </v>
      </c>
      <c r="BX93" s="65"/>
      <c r="BY93" s="82" t="str">
        <f t="shared" si="648"/>
        <v xml:space="preserve"> </v>
      </c>
      <c r="BZ93" s="61" t="str">
        <f>IF(CB93=0," ",VLOOKUP(CB93,PROTOKOL!$A:$F,6))</f>
        <v xml:space="preserve"> </v>
      </c>
      <c r="CA93" s="66"/>
      <c r="CB93" s="66"/>
      <c r="CC93" s="62"/>
      <c r="CD93" s="63" t="str">
        <f>IF(CB93=0," ",(VLOOKUP(CB93,PROTOKOL!$A$1:$E$28,2))*CC93)</f>
        <v xml:space="preserve"> </v>
      </c>
      <c r="CE93" s="64" t="str">
        <f t="shared" si="580"/>
        <v xml:space="preserve"> </v>
      </c>
      <c r="CF93" s="65" t="str">
        <f>IF(CB93=0," ",VLOOKUP(CB93,PROTOKOL!$A:$E,5,))</f>
        <v xml:space="preserve"> </v>
      </c>
      <c r="CG93" s="82" t="str">
        <f t="shared" si="649"/>
        <v xml:space="preserve"> </v>
      </c>
      <c r="CH93" s="65">
        <f t="shared" si="650"/>
        <v>0</v>
      </c>
      <c r="CI93" s="82" t="str">
        <f t="shared" si="651"/>
        <v xml:space="preserve"> </v>
      </c>
      <c r="CJ93" s="185" t="str">
        <f t="shared" ref="CJ93" si="845">IF(BT92+BT93+BT94=7.5,"ü","û")</f>
        <v>û</v>
      </c>
      <c r="CK93" s="207">
        <v>24</v>
      </c>
      <c r="CL93" s="226"/>
      <c r="CM93" s="61" t="str">
        <f>IF(CO93=0," ",VLOOKUP(CO93,PROTOKOL!$A:$F,6))</f>
        <v xml:space="preserve"> </v>
      </c>
      <c r="CN93" s="62"/>
      <c r="CO93" s="62"/>
      <c r="CP93" s="62"/>
      <c r="CQ93" s="63" t="str">
        <f>IF(CO93=0," ",(VLOOKUP(CO93,PROTOKOL!$A$1:$E$28,2))*CP93)</f>
        <v xml:space="preserve"> </v>
      </c>
      <c r="CR93" s="64" t="str">
        <f t="shared" si="582"/>
        <v xml:space="preserve"> </v>
      </c>
      <c r="CS93" s="65" t="str">
        <f>IF(CO93=0," ",VLOOKUP(CO93,PROTOKOL!$A:$E,5,))</f>
        <v xml:space="preserve"> </v>
      </c>
      <c r="CT93" s="65"/>
      <c r="CU93" s="82" t="str">
        <f t="shared" si="652"/>
        <v xml:space="preserve"> </v>
      </c>
      <c r="CV93" s="61" t="str">
        <f>IF(CX93=0," ",VLOOKUP(CX93,PROTOKOL!$A:$F,6))</f>
        <v xml:space="preserve"> </v>
      </c>
      <c r="CW93" s="66"/>
      <c r="CX93" s="66"/>
      <c r="CY93" s="62"/>
      <c r="CZ93" s="63" t="str">
        <f>IF(CX93=0," ",(VLOOKUP(CX93,PROTOKOL!$A$1:$E$28,2))*CY93)</f>
        <v xml:space="preserve"> </v>
      </c>
      <c r="DA93" s="64" t="str">
        <f t="shared" si="583"/>
        <v xml:space="preserve"> </v>
      </c>
      <c r="DB93" s="65" t="str">
        <f>IF(CX93=0," ",VLOOKUP(CX93,PROTOKOL!$A:$E,5,))</f>
        <v xml:space="preserve"> </v>
      </c>
      <c r="DC93" s="82" t="str">
        <f t="shared" si="653"/>
        <v xml:space="preserve"> </v>
      </c>
      <c r="DD93" s="65">
        <f t="shared" si="654"/>
        <v>0</v>
      </c>
      <c r="DE93" s="82" t="str">
        <f t="shared" si="655"/>
        <v xml:space="preserve"> </v>
      </c>
      <c r="DF93" s="185" t="str">
        <f t="shared" ref="DF93" si="846">IF(CP92+CP93+CP94=7.5,"ü","û")</f>
        <v>û</v>
      </c>
      <c r="DG93" s="207">
        <v>24</v>
      </c>
      <c r="DH93" s="226"/>
      <c r="DI93" s="61" t="str">
        <f>IF(DK93=0," ",VLOOKUP(DK93,PROTOKOL!$A:$F,6))</f>
        <v xml:space="preserve"> </v>
      </c>
      <c r="DJ93" s="62"/>
      <c r="DK93" s="62"/>
      <c r="DL93" s="62"/>
      <c r="DM93" s="63" t="str">
        <f>IF(DK93=0," ",(VLOOKUP(DK93,PROTOKOL!$A$1:$E$28,2))*DL93)</f>
        <v xml:space="preserve"> </v>
      </c>
      <c r="DN93" s="64" t="str">
        <f t="shared" si="585"/>
        <v xml:space="preserve"> </v>
      </c>
      <c r="DO93" s="65" t="str">
        <f>IF(DK93=0," ",VLOOKUP(DK93,PROTOKOL!$A:$E,5,))</f>
        <v xml:space="preserve"> </v>
      </c>
      <c r="DP93" s="65"/>
      <c r="DQ93" s="82" t="str">
        <f t="shared" si="656"/>
        <v xml:space="preserve"> </v>
      </c>
      <c r="DR93" s="61" t="str">
        <f>IF(DT93=0," ",VLOOKUP(DT93,PROTOKOL!$A:$F,6))</f>
        <v xml:space="preserve"> </v>
      </c>
      <c r="DS93" s="66"/>
      <c r="DT93" s="66"/>
      <c r="DU93" s="62"/>
      <c r="DV93" s="63" t="str">
        <f>IF(DT93=0," ",(VLOOKUP(DT93,PROTOKOL!$A$1:$E$28,2))*DU93)</f>
        <v xml:space="preserve"> </v>
      </c>
      <c r="DW93" s="64" t="str">
        <f t="shared" si="586"/>
        <v xml:space="preserve"> </v>
      </c>
      <c r="DX93" s="65" t="str">
        <f>IF(DT93=0," ",VLOOKUP(DT93,PROTOKOL!$A:$E,5,))</f>
        <v xml:space="preserve"> </v>
      </c>
      <c r="DY93" s="82" t="str">
        <f t="shared" si="657"/>
        <v xml:space="preserve"> </v>
      </c>
      <c r="DZ93" s="65">
        <f t="shared" si="658"/>
        <v>0</v>
      </c>
      <c r="EA93" s="82" t="str">
        <f t="shared" si="659"/>
        <v xml:space="preserve"> </v>
      </c>
      <c r="EB93" s="185" t="str">
        <f t="shared" ref="EB93" si="847">IF(DL92+DL93+DL94=7.5,"ü","û")</f>
        <v>û</v>
      </c>
      <c r="EC93" s="207">
        <v>24</v>
      </c>
      <c r="ED93" s="226"/>
      <c r="EE93" s="61" t="str">
        <f>IF(EG93=0," ",VLOOKUP(EG93,PROTOKOL!$A:$F,6))</f>
        <v xml:space="preserve"> </v>
      </c>
      <c r="EF93" s="62"/>
      <c r="EG93" s="62"/>
      <c r="EH93" s="62"/>
      <c r="EI93" s="63" t="str">
        <f>IF(EG93=0," ",(VLOOKUP(EG93,PROTOKOL!$A$1:$E$28,2))*EH93)</f>
        <v xml:space="preserve"> </v>
      </c>
      <c r="EJ93" s="64" t="str">
        <f t="shared" si="588"/>
        <v xml:space="preserve"> </v>
      </c>
      <c r="EK93" s="65" t="str">
        <f>IF(EG93=0," ",VLOOKUP(EG93,PROTOKOL!$A:$E,5,))</f>
        <v xml:space="preserve"> </v>
      </c>
      <c r="EL93" s="65"/>
      <c r="EM93" s="82" t="str">
        <f t="shared" si="660"/>
        <v xml:space="preserve"> </v>
      </c>
      <c r="EN93" s="61" t="str">
        <f>IF(EP93=0," ",VLOOKUP(EP93,PROTOKOL!$A:$F,6))</f>
        <v xml:space="preserve"> </v>
      </c>
      <c r="EO93" s="66"/>
      <c r="EP93" s="66"/>
      <c r="EQ93" s="62"/>
      <c r="ER93" s="63" t="str">
        <f>IF(EP93=0," ",(VLOOKUP(EP93,PROTOKOL!$A$1:$E$28,2))*EQ93)</f>
        <v xml:space="preserve"> </v>
      </c>
      <c r="ES93" s="64" t="str">
        <f t="shared" si="589"/>
        <v xml:space="preserve"> </v>
      </c>
      <c r="ET93" s="65" t="str">
        <f>IF(EP93=0," ",VLOOKUP(EP93,PROTOKOL!$A:$E,5,))</f>
        <v xml:space="preserve"> </v>
      </c>
      <c r="EU93" s="82" t="str">
        <f t="shared" si="661"/>
        <v xml:space="preserve"> </v>
      </c>
      <c r="EV93" s="65">
        <f t="shared" si="662"/>
        <v>0</v>
      </c>
      <c r="EW93" s="82" t="str">
        <f t="shared" si="663"/>
        <v xml:space="preserve"> </v>
      </c>
      <c r="EX93" s="185" t="str">
        <f t="shared" ref="EX93" si="848">IF(EH92+EH93+EH94=7.5,"ü","û")</f>
        <v>û</v>
      </c>
      <c r="EY93" s="207">
        <v>24</v>
      </c>
      <c r="EZ93" s="226"/>
      <c r="FA93" s="61" t="str">
        <f>IF(FC93=0," ",VLOOKUP(FC93,PROTOKOL!$A:$F,6))</f>
        <v xml:space="preserve"> </v>
      </c>
      <c r="FB93" s="62"/>
      <c r="FC93" s="62"/>
      <c r="FD93" s="62"/>
      <c r="FE93" s="63" t="str">
        <f>IF(FC93=0," ",(VLOOKUP(FC93,PROTOKOL!$A$1:$E$28,2))*FD93)</f>
        <v xml:space="preserve"> </v>
      </c>
      <c r="FF93" s="64" t="str">
        <f t="shared" si="591"/>
        <v xml:space="preserve"> </v>
      </c>
      <c r="FG93" s="65" t="str">
        <f>IF(FC93=0," ",VLOOKUP(FC93,PROTOKOL!$A:$E,5,))</f>
        <v xml:space="preserve"> </v>
      </c>
      <c r="FH93" s="65"/>
      <c r="FI93" s="82" t="str">
        <f t="shared" si="664"/>
        <v xml:space="preserve"> </v>
      </c>
      <c r="FJ93" s="61" t="str">
        <f>IF(FL93=0," ",VLOOKUP(FL93,PROTOKOL!$A:$F,6))</f>
        <v xml:space="preserve"> </v>
      </c>
      <c r="FK93" s="66"/>
      <c r="FL93" s="66"/>
      <c r="FM93" s="62"/>
      <c r="FN93" s="63" t="str">
        <f>IF(FL93=0," ",(VLOOKUP(FL93,PROTOKOL!$A$1:$E$28,2))*FM93)</f>
        <v xml:space="preserve"> </v>
      </c>
      <c r="FO93" s="64" t="str">
        <f t="shared" si="592"/>
        <v xml:space="preserve"> </v>
      </c>
      <c r="FP93" s="65" t="str">
        <f>IF(FL93=0," ",VLOOKUP(FL93,PROTOKOL!$A:$E,5,))</f>
        <v xml:space="preserve"> </v>
      </c>
      <c r="FQ93" s="82" t="str">
        <f t="shared" si="665"/>
        <v xml:space="preserve"> </v>
      </c>
      <c r="FR93" s="65">
        <f t="shared" si="666"/>
        <v>0</v>
      </c>
      <c r="FS93" s="82" t="str">
        <f t="shared" si="667"/>
        <v xml:space="preserve"> </v>
      </c>
      <c r="FT93" s="185" t="str">
        <f t="shared" ref="FT93" si="849">IF(FD92+FD93+FD94=7.5,"ü","û")</f>
        <v>û</v>
      </c>
      <c r="FU93" s="207">
        <v>24</v>
      </c>
      <c r="FV93" s="226"/>
      <c r="FW93" s="61" t="str">
        <f>IF(FY93=0," ",VLOOKUP(FY93,PROTOKOL!$A:$F,6))</f>
        <v xml:space="preserve"> </v>
      </c>
      <c r="FX93" s="62"/>
      <c r="FY93" s="62"/>
      <c r="FZ93" s="62"/>
      <c r="GA93" s="63" t="str">
        <f>IF(FY93=0," ",(VLOOKUP(FY93,PROTOKOL!$A$1:$E$28,2))*FZ93)</f>
        <v xml:space="preserve"> </v>
      </c>
      <c r="GB93" s="64" t="str">
        <f t="shared" si="594"/>
        <v xml:space="preserve"> </v>
      </c>
      <c r="GC93" s="65" t="str">
        <f>IF(FY93=0," ",VLOOKUP(FY93,PROTOKOL!$A:$E,5,))</f>
        <v xml:space="preserve"> </v>
      </c>
      <c r="GD93" s="65"/>
      <c r="GE93" s="82" t="str">
        <f t="shared" si="668"/>
        <v xml:space="preserve"> </v>
      </c>
      <c r="GF93" s="61" t="str">
        <f>IF(GH93=0," ",VLOOKUP(GH93,PROTOKOL!$A:$F,6))</f>
        <v xml:space="preserve"> </v>
      </c>
      <c r="GG93" s="66"/>
      <c r="GH93" s="66"/>
      <c r="GI93" s="62"/>
      <c r="GJ93" s="63" t="str">
        <f>IF(GH93=0," ",(VLOOKUP(GH93,PROTOKOL!$A$1:$E$28,2))*GI93)</f>
        <v xml:space="preserve"> </v>
      </c>
      <c r="GK93" s="64" t="str">
        <f t="shared" si="595"/>
        <v xml:space="preserve"> </v>
      </c>
      <c r="GL93" s="65" t="str">
        <f>IF(GH93=0," ",VLOOKUP(GH93,PROTOKOL!$A:$E,5,))</f>
        <v xml:space="preserve"> </v>
      </c>
      <c r="GM93" s="82" t="str">
        <f t="shared" si="669"/>
        <v xml:space="preserve"> </v>
      </c>
      <c r="GN93" s="65">
        <f t="shared" si="670"/>
        <v>0</v>
      </c>
      <c r="GO93" s="82" t="str">
        <f t="shared" si="671"/>
        <v xml:space="preserve"> </v>
      </c>
      <c r="GP93" s="185" t="str">
        <f t="shared" ref="GP93" si="850">IF(FZ92+FZ93+FZ94=7.5,"ü","û")</f>
        <v>û</v>
      </c>
      <c r="GQ93" s="207">
        <v>24</v>
      </c>
      <c r="GR93" s="226"/>
      <c r="GS93" s="61" t="str">
        <f>IF(GU93=0," ",VLOOKUP(GU93,PROTOKOL!$A:$F,6))</f>
        <v xml:space="preserve"> </v>
      </c>
      <c r="GT93" s="62"/>
      <c r="GU93" s="62"/>
      <c r="GV93" s="62"/>
      <c r="GW93" s="63" t="str">
        <f>IF(GU93=0," ",(VLOOKUP(GU93,PROTOKOL!$A$1:$E$28,2))*GV93)</f>
        <v xml:space="preserve"> </v>
      </c>
      <c r="GX93" s="64" t="str">
        <f t="shared" si="597"/>
        <v xml:space="preserve"> </v>
      </c>
      <c r="GY93" s="65" t="str">
        <f>IF(GU93=0," ",VLOOKUP(GU93,PROTOKOL!$A:$E,5,))</f>
        <v xml:space="preserve"> </v>
      </c>
      <c r="GZ93" s="65"/>
      <c r="HA93" s="82" t="str">
        <f t="shared" si="672"/>
        <v xml:space="preserve"> </v>
      </c>
      <c r="HB93" s="61" t="str">
        <f>IF(HD93=0," ",VLOOKUP(HD93,PROTOKOL!$A:$F,6))</f>
        <v xml:space="preserve"> </v>
      </c>
      <c r="HC93" s="66"/>
      <c r="HD93" s="66"/>
      <c r="HE93" s="62"/>
      <c r="HF93" s="63" t="str">
        <f>IF(HD93=0," ",(VLOOKUP(HD93,PROTOKOL!$A$1:$E$28,2))*HE93)</f>
        <v xml:space="preserve"> </v>
      </c>
      <c r="HG93" s="64" t="str">
        <f t="shared" si="598"/>
        <v xml:space="preserve"> </v>
      </c>
      <c r="HH93" s="65" t="str">
        <f>IF(HD93=0," ",VLOOKUP(HD93,PROTOKOL!$A:$E,5,))</f>
        <v xml:space="preserve"> </v>
      </c>
      <c r="HI93" s="82" t="str">
        <f t="shared" si="673"/>
        <v xml:space="preserve"> </v>
      </c>
      <c r="HJ93" s="65">
        <f t="shared" si="674"/>
        <v>0</v>
      </c>
      <c r="HK93" s="82" t="str">
        <f t="shared" si="675"/>
        <v xml:space="preserve"> </v>
      </c>
      <c r="HL93" s="185" t="str">
        <f t="shared" ref="HL93" si="851">IF(GV92+GV93+GV94=7.5,"ü","û")</f>
        <v>û</v>
      </c>
      <c r="HM93" s="207">
        <v>24</v>
      </c>
      <c r="HN93" s="226"/>
      <c r="HO93" s="61" t="str">
        <f>IF(HQ93=0," ",VLOOKUP(HQ93,PROTOKOL!$A:$F,6))</f>
        <v xml:space="preserve"> </v>
      </c>
      <c r="HP93" s="62"/>
      <c r="HQ93" s="62"/>
      <c r="HR93" s="62"/>
      <c r="HS93" s="63" t="str">
        <f>IF(HQ93=0," ",(VLOOKUP(HQ93,PROTOKOL!$A$1:$E$28,2))*HR93)</f>
        <v xml:space="preserve"> </v>
      </c>
      <c r="HT93" s="64" t="str">
        <f t="shared" si="600"/>
        <v xml:space="preserve"> </v>
      </c>
      <c r="HU93" s="65" t="str">
        <f>IF(HQ93=0," ",VLOOKUP(HQ93,PROTOKOL!$A:$E,5,))</f>
        <v xml:space="preserve"> </v>
      </c>
      <c r="HV93" s="65"/>
      <c r="HW93" s="82" t="str">
        <f t="shared" si="676"/>
        <v xml:space="preserve"> </v>
      </c>
      <c r="HX93" s="61" t="str">
        <f>IF(HZ93=0," ",VLOOKUP(HZ93,PROTOKOL!$A:$F,6))</f>
        <v xml:space="preserve"> </v>
      </c>
      <c r="HY93" s="66"/>
      <c r="HZ93" s="66"/>
      <c r="IA93" s="62"/>
      <c r="IB93" s="63" t="str">
        <f>IF(HZ93=0," ",(VLOOKUP(HZ93,PROTOKOL!$A$1:$E$28,2))*IA93)</f>
        <v xml:space="preserve"> </v>
      </c>
      <c r="IC93" s="64" t="str">
        <f t="shared" si="601"/>
        <v xml:space="preserve"> </v>
      </c>
      <c r="ID93" s="65" t="str">
        <f>IF(HZ93=0," ",VLOOKUP(HZ93,PROTOKOL!$A:$E,5,))</f>
        <v xml:space="preserve"> </v>
      </c>
      <c r="IE93" s="82" t="str">
        <f t="shared" si="677"/>
        <v xml:space="preserve"> </v>
      </c>
      <c r="IF93" s="65">
        <f t="shared" si="678"/>
        <v>0</v>
      </c>
      <c r="IG93" s="82" t="str">
        <f t="shared" si="679"/>
        <v xml:space="preserve"> </v>
      </c>
      <c r="IH93" s="185" t="str">
        <f t="shared" ref="IH93" si="852">IF(HR92+HR93+HR94=7.5,"ü","û")</f>
        <v>û</v>
      </c>
      <c r="II93" s="207">
        <v>24</v>
      </c>
      <c r="IJ93" s="226"/>
      <c r="IK93" s="61" t="str">
        <f>IF(IM93=0," ",VLOOKUP(IM93,PROTOKOL!$A:$F,6))</f>
        <v xml:space="preserve"> </v>
      </c>
      <c r="IL93" s="62"/>
      <c r="IM93" s="62"/>
      <c r="IN93" s="62"/>
      <c r="IO93" s="63" t="str">
        <f>IF(IM93=0," ",(VLOOKUP(IM93,PROTOKOL!$A$1:$E$28,2))*IN93)</f>
        <v xml:space="preserve"> </v>
      </c>
      <c r="IP93" s="64" t="str">
        <f t="shared" si="603"/>
        <v xml:space="preserve"> </v>
      </c>
      <c r="IQ93" s="65" t="str">
        <f>IF(IM93=0," ",VLOOKUP(IM93,PROTOKOL!$A:$E,5,))</f>
        <v xml:space="preserve"> </v>
      </c>
      <c r="IR93" s="65"/>
      <c r="IS93" s="82" t="str">
        <f t="shared" si="680"/>
        <v xml:space="preserve"> </v>
      </c>
      <c r="IT93" s="61" t="str">
        <f>IF(IV93=0," ",VLOOKUP(IV93,PROTOKOL!$A:$F,6))</f>
        <v xml:space="preserve"> </v>
      </c>
      <c r="IU93" s="66"/>
      <c r="IV93" s="66"/>
      <c r="IW93" s="62"/>
      <c r="IX93" s="63" t="str">
        <f>IF(IV93=0," ",(VLOOKUP(IV93,PROTOKOL!$A$1:$E$28,2))*IW93)</f>
        <v xml:space="preserve"> </v>
      </c>
      <c r="IY93" s="64" t="str">
        <f t="shared" si="604"/>
        <v xml:space="preserve"> </v>
      </c>
      <c r="IZ93" s="65" t="str">
        <f>IF(IV93=0," ",VLOOKUP(IV93,PROTOKOL!$A:$E,5,))</f>
        <v xml:space="preserve"> </v>
      </c>
      <c r="JA93" s="82" t="str">
        <f t="shared" si="681"/>
        <v xml:space="preserve"> </v>
      </c>
      <c r="JB93" s="65">
        <f t="shared" si="682"/>
        <v>0</v>
      </c>
      <c r="JC93" s="82" t="str">
        <f t="shared" si="683"/>
        <v xml:space="preserve"> </v>
      </c>
      <c r="JD93" s="185" t="str">
        <f t="shared" ref="JD93" si="853">IF(IN92+IN93+IN94=7.5,"ü","û")</f>
        <v>û</v>
      </c>
      <c r="JE93" s="207">
        <v>24</v>
      </c>
      <c r="JF93" s="226"/>
      <c r="JG93" s="61" t="str">
        <f>IF(JI93=0," ",VLOOKUP(JI93,PROTOKOL!$A:$F,6))</f>
        <v xml:space="preserve"> </v>
      </c>
      <c r="JH93" s="62"/>
      <c r="JI93" s="62"/>
      <c r="JJ93" s="62"/>
      <c r="JK93" s="63" t="str">
        <f>IF(JI93=0," ",(VLOOKUP(JI93,PROTOKOL!$A$1:$E$28,2))*JJ93)</f>
        <v xml:space="preserve"> </v>
      </c>
      <c r="JL93" s="64" t="str">
        <f t="shared" si="606"/>
        <v xml:space="preserve"> </v>
      </c>
      <c r="JM93" s="65" t="str">
        <f>IF(JI93=0," ",VLOOKUP(JI93,PROTOKOL!$A:$E,5,))</f>
        <v xml:space="preserve"> </v>
      </c>
      <c r="JN93" s="65"/>
      <c r="JO93" s="82" t="str">
        <f t="shared" si="684"/>
        <v xml:space="preserve"> </v>
      </c>
      <c r="JP93" s="61" t="str">
        <f>IF(JR93=0," ",VLOOKUP(JR93,PROTOKOL!$A:$F,6))</f>
        <v xml:space="preserve"> </v>
      </c>
      <c r="JQ93" s="66"/>
      <c r="JR93" s="66"/>
      <c r="JS93" s="62"/>
      <c r="JT93" s="63" t="str">
        <f>IF(JR93=0," ",(VLOOKUP(JR93,PROTOKOL!$A$1:$E$28,2))*JS93)</f>
        <v xml:space="preserve"> </v>
      </c>
      <c r="JU93" s="64" t="str">
        <f t="shared" si="607"/>
        <v xml:space="preserve"> </v>
      </c>
      <c r="JV93" s="65" t="str">
        <f>IF(JR93=0," ",VLOOKUP(JR93,PROTOKOL!$A:$E,5,))</f>
        <v xml:space="preserve"> </v>
      </c>
      <c r="JW93" s="82" t="str">
        <f t="shared" si="685"/>
        <v xml:space="preserve"> </v>
      </c>
      <c r="JX93" s="65">
        <f t="shared" si="686"/>
        <v>0</v>
      </c>
      <c r="JY93" s="82" t="str">
        <f t="shared" si="687"/>
        <v xml:space="preserve"> </v>
      </c>
      <c r="JZ93" s="185" t="str">
        <f t="shared" ref="JZ93" si="854">IF(JJ92+JJ93+JJ94=7.5,"ü","û")</f>
        <v>û</v>
      </c>
      <c r="KA93" s="207">
        <v>24</v>
      </c>
      <c r="KB93" s="226"/>
      <c r="KC93" s="61" t="str">
        <f>IF(KE93=0," ",VLOOKUP(KE93,PROTOKOL!$A:$F,6))</f>
        <v xml:space="preserve"> </v>
      </c>
      <c r="KD93" s="62"/>
      <c r="KE93" s="62"/>
      <c r="KF93" s="62"/>
      <c r="KG93" s="63" t="str">
        <f>IF(KE93=0," ",(VLOOKUP(KE93,PROTOKOL!$A$1:$E$28,2))*KF93)</f>
        <v xml:space="preserve"> </v>
      </c>
      <c r="KH93" s="64" t="str">
        <f t="shared" si="609"/>
        <v xml:space="preserve"> </v>
      </c>
      <c r="KI93" s="65" t="str">
        <f>IF(KE93=0," ",VLOOKUP(KE93,PROTOKOL!$A:$E,5,))</f>
        <v xml:space="preserve"> </v>
      </c>
      <c r="KJ93" s="65"/>
      <c r="KK93" s="82" t="str">
        <f t="shared" si="688"/>
        <v xml:space="preserve"> </v>
      </c>
      <c r="KL93" s="61" t="str">
        <f>IF(KN93=0," ",VLOOKUP(KN93,PROTOKOL!$A:$F,6))</f>
        <v xml:space="preserve"> </v>
      </c>
      <c r="KM93" s="66"/>
      <c r="KN93" s="66"/>
      <c r="KO93" s="62"/>
      <c r="KP93" s="63" t="str">
        <f>IF(KN93=0," ",(VLOOKUP(KN93,PROTOKOL!$A$1:$E$28,2))*KO93)</f>
        <v xml:space="preserve"> </v>
      </c>
      <c r="KQ93" s="64" t="str">
        <f t="shared" si="610"/>
        <v xml:space="preserve"> </v>
      </c>
      <c r="KR93" s="65" t="str">
        <f>IF(KN93=0," ",VLOOKUP(KN93,PROTOKOL!$A:$E,5,))</f>
        <v xml:space="preserve"> </v>
      </c>
      <c r="KS93" s="82" t="str">
        <f t="shared" si="689"/>
        <v xml:space="preserve"> </v>
      </c>
      <c r="KT93" s="65">
        <f t="shared" si="690"/>
        <v>0</v>
      </c>
      <c r="KU93" s="82" t="str">
        <f t="shared" si="691"/>
        <v xml:space="preserve"> </v>
      </c>
      <c r="KV93" s="185" t="str">
        <f t="shared" ref="KV93" si="855">IF(KF92+KF93+KF94=7.5,"ü","û")</f>
        <v>û</v>
      </c>
      <c r="KW93" s="207">
        <v>24</v>
      </c>
      <c r="KX93" s="226"/>
      <c r="KY93" s="61" t="str">
        <f>IF(LA93=0," ",VLOOKUP(LA93,PROTOKOL!$A:$F,6))</f>
        <v xml:space="preserve"> </v>
      </c>
      <c r="KZ93" s="62"/>
      <c r="LA93" s="62"/>
      <c r="LB93" s="62"/>
      <c r="LC93" s="63" t="str">
        <f>IF(LA93=0," ",(VLOOKUP(LA93,PROTOKOL!$A$1:$E$28,2))*LB93)</f>
        <v xml:space="preserve"> </v>
      </c>
      <c r="LD93" s="64" t="str">
        <f t="shared" si="612"/>
        <v xml:space="preserve"> </v>
      </c>
      <c r="LE93" s="65" t="str">
        <f>IF(LA93=0," ",VLOOKUP(LA93,PROTOKOL!$A:$E,5,))</f>
        <v xml:space="preserve"> </v>
      </c>
      <c r="LF93" s="65"/>
      <c r="LG93" s="82" t="str">
        <f t="shared" si="692"/>
        <v xml:space="preserve"> </v>
      </c>
      <c r="LH93" s="61" t="str">
        <f>IF(LJ93=0," ",VLOOKUP(LJ93,PROTOKOL!$A:$F,6))</f>
        <v xml:space="preserve"> </v>
      </c>
      <c r="LI93" s="66"/>
      <c r="LJ93" s="66"/>
      <c r="LK93" s="62"/>
      <c r="LL93" s="63" t="str">
        <f>IF(LJ93=0," ",(VLOOKUP(LJ93,PROTOKOL!$A$1:$E$28,2))*LK93)</f>
        <v xml:space="preserve"> </v>
      </c>
      <c r="LM93" s="64" t="str">
        <f t="shared" si="613"/>
        <v xml:space="preserve"> </v>
      </c>
      <c r="LN93" s="65" t="str">
        <f>IF(LJ93=0," ",VLOOKUP(LJ93,PROTOKOL!$A:$E,5,))</f>
        <v xml:space="preserve"> </v>
      </c>
      <c r="LO93" s="82" t="str">
        <f t="shared" si="693"/>
        <v xml:space="preserve"> </v>
      </c>
      <c r="LP93" s="65">
        <f t="shared" si="694"/>
        <v>0</v>
      </c>
      <c r="LQ93" s="82" t="str">
        <f t="shared" si="695"/>
        <v xml:space="preserve"> </v>
      </c>
      <c r="LR93" s="185" t="str">
        <f t="shared" ref="LR93" si="856">IF(LB92+LB93+LB94=7.5,"ü","û")</f>
        <v>û</v>
      </c>
      <c r="LS93" s="207">
        <v>24</v>
      </c>
      <c r="LT93" s="226"/>
      <c r="LU93" s="61" t="str">
        <f>IF(LW93=0," ",VLOOKUP(LW93,PROTOKOL!$A:$F,6))</f>
        <v xml:space="preserve"> </v>
      </c>
      <c r="LV93" s="62"/>
      <c r="LW93" s="62"/>
      <c r="LX93" s="62"/>
      <c r="LY93" s="63" t="str">
        <f>IF(LW93=0," ",(VLOOKUP(LW93,PROTOKOL!$A$1:$E$28,2))*LX93)</f>
        <v xml:space="preserve"> </v>
      </c>
      <c r="LZ93" s="64" t="str">
        <f t="shared" si="615"/>
        <v xml:space="preserve"> </v>
      </c>
      <c r="MA93" s="65" t="str">
        <f>IF(LW93=0," ",VLOOKUP(LW93,PROTOKOL!$A:$E,5,))</f>
        <v xml:space="preserve"> </v>
      </c>
      <c r="MB93" s="65"/>
      <c r="MC93" s="82" t="str">
        <f t="shared" si="696"/>
        <v xml:space="preserve"> </v>
      </c>
      <c r="MD93" s="61" t="str">
        <f>IF(MF93=0," ",VLOOKUP(MF93,PROTOKOL!$A:$F,6))</f>
        <v xml:space="preserve"> </v>
      </c>
      <c r="ME93" s="66"/>
      <c r="MF93" s="66"/>
      <c r="MG93" s="62"/>
      <c r="MH93" s="63" t="str">
        <f>IF(MF93=0," ",(VLOOKUP(MF93,PROTOKOL!$A$1:$E$28,2))*MG93)</f>
        <v xml:space="preserve"> </v>
      </c>
      <c r="MI93" s="64" t="str">
        <f t="shared" si="616"/>
        <v xml:space="preserve"> </v>
      </c>
      <c r="MJ93" s="65" t="str">
        <f>IF(MF93=0," ",VLOOKUP(MF93,PROTOKOL!$A:$E,5,))</f>
        <v xml:space="preserve"> </v>
      </c>
      <c r="MK93" s="82" t="str">
        <f t="shared" si="697"/>
        <v xml:space="preserve"> </v>
      </c>
      <c r="ML93" s="65">
        <f t="shared" si="698"/>
        <v>0</v>
      </c>
      <c r="MM93" s="82" t="str">
        <f t="shared" si="699"/>
        <v xml:space="preserve"> </v>
      </c>
      <c r="MN93" s="185" t="str">
        <f t="shared" ref="MN93" si="857">IF(LX92+LX93+LX94=7.5,"ü","û")</f>
        <v>û</v>
      </c>
      <c r="MO93" s="207">
        <v>24</v>
      </c>
      <c r="MP93" s="226"/>
      <c r="MQ93" s="61" t="str">
        <f>IF(MS93=0," ",VLOOKUP(MS93,PROTOKOL!$A:$F,6))</f>
        <v xml:space="preserve"> </v>
      </c>
      <c r="MR93" s="62"/>
      <c r="MS93" s="62"/>
      <c r="MT93" s="62"/>
      <c r="MU93" s="63" t="str">
        <f>IF(MS93=0," ",(VLOOKUP(MS93,PROTOKOL!$A$1:$E$28,2))*MT93)</f>
        <v xml:space="preserve"> </v>
      </c>
      <c r="MV93" s="64" t="str">
        <f t="shared" si="618"/>
        <v xml:space="preserve"> </v>
      </c>
      <c r="MW93" s="65" t="str">
        <f>IF(MS93=0," ",VLOOKUP(MS93,PROTOKOL!$A:$E,5,))</f>
        <v xml:space="preserve"> </v>
      </c>
      <c r="MX93" s="65"/>
      <c r="MY93" s="82" t="str">
        <f t="shared" si="700"/>
        <v xml:space="preserve"> </v>
      </c>
      <c r="MZ93" s="61" t="str">
        <f>IF(NB93=0," ",VLOOKUP(NB93,PROTOKOL!$A:$F,6))</f>
        <v xml:space="preserve"> </v>
      </c>
      <c r="NA93" s="66"/>
      <c r="NB93" s="66"/>
      <c r="NC93" s="62"/>
      <c r="ND93" s="63" t="str">
        <f>IF(NB93=0," ",(VLOOKUP(NB93,PROTOKOL!$A$1:$E$28,2))*NC93)</f>
        <v xml:space="preserve"> </v>
      </c>
      <c r="NE93" s="64" t="str">
        <f t="shared" si="619"/>
        <v xml:space="preserve"> </v>
      </c>
      <c r="NF93" s="65" t="str">
        <f>IF(NB93=0," ",VLOOKUP(NB93,PROTOKOL!$A:$E,5,))</f>
        <v xml:space="preserve"> </v>
      </c>
      <c r="NG93" s="82" t="str">
        <f t="shared" si="701"/>
        <v xml:space="preserve"> </v>
      </c>
      <c r="NH93" s="65">
        <f t="shared" si="702"/>
        <v>0</v>
      </c>
      <c r="NI93" s="82" t="str">
        <f t="shared" si="703"/>
        <v xml:space="preserve"> </v>
      </c>
      <c r="NJ93" s="185" t="str">
        <f t="shared" ref="NJ93" si="858">IF(MT92+MT93+MT94=7.5,"ü","û")</f>
        <v>û</v>
      </c>
      <c r="NK93" s="207">
        <v>24</v>
      </c>
      <c r="NL93" s="226"/>
      <c r="NM93" s="61" t="str">
        <f>IF(NO93=0," ",VLOOKUP(NO93,PROTOKOL!$A:$F,6))</f>
        <v xml:space="preserve"> </v>
      </c>
      <c r="NN93" s="62"/>
      <c r="NO93" s="62"/>
      <c r="NP93" s="62"/>
      <c r="NQ93" s="63" t="str">
        <f>IF(NO93=0," ",(VLOOKUP(NO93,PROTOKOL!$A$1:$E$28,2))*NP93)</f>
        <v xml:space="preserve"> </v>
      </c>
      <c r="NR93" s="64" t="str">
        <f t="shared" si="621"/>
        <v xml:space="preserve"> </v>
      </c>
      <c r="NS93" s="65" t="str">
        <f>IF(NO93=0," ",VLOOKUP(NO93,PROTOKOL!$A:$E,5,))</f>
        <v xml:space="preserve"> </v>
      </c>
      <c r="NT93" s="65"/>
      <c r="NU93" s="82" t="str">
        <f t="shared" si="704"/>
        <v xml:space="preserve"> </v>
      </c>
      <c r="NV93" s="61" t="str">
        <f>IF(NX93=0," ",VLOOKUP(NX93,PROTOKOL!$A:$F,6))</f>
        <v xml:space="preserve"> </v>
      </c>
      <c r="NW93" s="66"/>
      <c r="NX93" s="66"/>
      <c r="NY93" s="62"/>
      <c r="NZ93" s="63" t="str">
        <f>IF(NX93=0," ",(VLOOKUP(NX93,PROTOKOL!$A$1:$E$28,2))*NY93)</f>
        <v xml:space="preserve"> </v>
      </c>
      <c r="OA93" s="64" t="str">
        <f t="shared" si="622"/>
        <v xml:space="preserve"> </v>
      </c>
      <c r="OB93" s="65" t="str">
        <f>IF(NX93=0," ",VLOOKUP(NX93,PROTOKOL!$A:$E,5,))</f>
        <v xml:space="preserve"> </v>
      </c>
      <c r="OC93" s="82" t="str">
        <f t="shared" si="705"/>
        <v xml:space="preserve"> </v>
      </c>
      <c r="OD93" s="65">
        <f t="shared" si="706"/>
        <v>0</v>
      </c>
      <c r="OE93" s="82" t="str">
        <f t="shared" si="707"/>
        <v xml:space="preserve"> </v>
      </c>
      <c r="OF93" s="185" t="str">
        <f t="shared" ref="OF93" si="859">IF(NP92+NP93+NP94=7.5,"ü","û")</f>
        <v>û</v>
      </c>
      <c r="OG93" s="207">
        <v>24</v>
      </c>
      <c r="OH93" s="226"/>
      <c r="OI93" s="61" t="str">
        <f>IF(OK93=0," ",VLOOKUP(OK93,PROTOKOL!$A:$F,6))</f>
        <v xml:space="preserve"> </v>
      </c>
      <c r="OJ93" s="62"/>
      <c r="OK93" s="62"/>
      <c r="OL93" s="62"/>
      <c r="OM93" s="63" t="str">
        <f>IF(OK93=0," ",(VLOOKUP(OK93,PROTOKOL!$A$1:$E$28,2))*OL93)</f>
        <v xml:space="preserve"> </v>
      </c>
      <c r="ON93" s="64" t="str">
        <f t="shared" si="624"/>
        <v xml:space="preserve"> </v>
      </c>
      <c r="OO93" s="65" t="str">
        <f>IF(OK93=0," ",VLOOKUP(OK93,PROTOKOL!$A:$E,5,))</f>
        <v xml:space="preserve"> </v>
      </c>
      <c r="OP93" s="65"/>
      <c r="OQ93" s="82" t="str">
        <f t="shared" si="708"/>
        <v xml:space="preserve"> </v>
      </c>
      <c r="OR93" s="61" t="str">
        <f>IF(OT93=0," ",VLOOKUP(OT93,PROTOKOL!$A:$F,6))</f>
        <v xml:space="preserve"> </v>
      </c>
      <c r="OS93" s="66"/>
      <c r="OT93" s="66"/>
      <c r="OU93" s="62"/>
      <c r="OV93" s="63" t="str">
        <f>IF(OT93=0," ",(VLOOKUP(OT93,PROTOKOL!$A$1:$E$28,2))*OU93)</f>
        <v xml:space="preserve"> </v>
      </c>
      <c r="OW93" s="64" t="str">
        <f t="shared" si="625"/>
        <v xml:space="preserve"> </v>
      </c>
      <c r="OX93" s="65" t="str">
        <f>IF(OT93=0," ",VLOOKUP(OT93,PROTOKOL!$A:$E,5,))</f>
        <v xml:space="preserve"> </v>
      </c>
      <c r="OY93" s="82" t="str">
        <f t="shared" si="709"/>
        <v xml:space="preserve"> </v>
      </c>
      <c r="OZ93" s="65">
        <f t="shared" si="710"/>
        <v>0</v>
      </c>
      <c r="PA93" s="82" t="str">
        <f t="shared" si="711"/>
        <v xml:space="preserve"> </v>
      </c>
      <c r="PB93" s="185" t="str">
        <f t="shared" ref="PB93" si="860">IF(OL92+OL93+OL94=7.5,"ü","û")</f>
        <v>û</v>
      </c>
      <c r="PC93" s="207">
        <v>24</v>
      </c>
      <c r="PD93" s="226"/>
      <c r="PE93" s="61" t="str">
        <f>IF(PG93=0," ",VLOOKUP(PG93,PROTOKOL!$A:$F,6))</f>
        <v xml:space="preserve"> </v>
      </c>
      <c r="PF93" s="62"/>
      <c r="PG93" s="62"/>
      <c r="PH93" s="62"/>
      <c r="PI93" s="63" t="str">
        <f>IF(PG93=0," ",(VLOOKUP(PG93,PROTOKOL!$A$1:$E$28,2))*PH93)</f>
        <v xml:space="preserve"> </v>
      </c>
      <c r="PJ93" s="64" t="str">
        <f t="shared" si="627"/>
        <v xml:space="preserve"> </v>
      </c>
      <c r="PK93" s="65" t="str">
        <f>IF(PG93=0," ",VLOOKUP(PG93,PROTOKOL!$A:$E,5,))</f>
        <v xml:space="preserve"> </v>
      </c>
      <c r="PL93" s="65"/>
      <c r="PM93" s="82" t="str">
        <f t="shared" si="712"/>
        <v xml:space="preserve"> </v>
      </c>
      <c r="PN93" s="61" t="str">
        <f>IF(PP93=0," ",VLOOKUP(PP93,PROTOKOL!$A:$F,6))</f>
        <v xml:space="preserve"> </v>
      </c>
      <c r="PO93" s="66"/>
      <c r="PP93" s="66"/>
      <c r="PQ93" s="62"/>
      <c r="PR93" s="63" t="str">
        <f>IF(PP93=0," ",(VLOOKUP(PP93,PROTOKOL!$A$1:$E$28,2))*PQ93)</f>
        <v xml:space="preserve"> </v>
      </c>
      <c r="PS93" s="64" t="str">
        <f t="shared" si="628"/>
        <v xml:space="preserve"> </v>
      </c>
      <c r="PT93" s="65" t="str">
        <f>IF(PP93=0," ",VLOOKUP(PP93,PROTOKOL!$A:$E,5,))</f>
        <v xml:space="preserve"> </v>
      </c>
      <c r="PU93" s="82" t="str">
        <f t="shared" si="713"/>
        <v xml:space="preserve"> </v>
      </c>
      <c r="PV93" s="65">
        <f t="shared" si="714"/>
        <v>0</v>
      </c>
      <c r="PW93" s="82" t="str">
        <f t="shared" si="715"/>
        <v xml:space="preserve"> </v>
      </c>
      <c r="PX93" s="185" t="str">
        <f t="shared" ref="PX93" si="861">IF(PH92+PH93+PH94=7.5,"ü","û")</f>
        <v>û</v>
      </c>
      <c r="PY93" s="207">
        <v>24</v>
      </c>
      <c r="PZ93" s="226"/>
      <c r="QA93" s="61" t="str">
        <f>IF(QC93=0," ",VLOOKUP(QC93,PROTOKOL!$A:$F,6))</f>
        <v xml:space="preserve"> </v>
      </c>
      <c r="QB93" s="62"/>
      <c r="QC93" s="62"/>
      <c r="QD93" s="62"/>
      <c r="QE93" s="63" t="str">
        <f>IF(QC93=0," ",(VLOOKUP(QC93,PROTOKOL!$A$1:$E$28,2))*QD93)</f>
        <v xml:space="preserve"> </v>
      </c>
      <c r="QF93" s="64" t="str">
        <f t="shared" si="630"/>
        <v xml:space="preserve"> </v>
      </c>
      <c r="QG93" s="65" t="str">
        <f>IF(QC93=0," ",VLOOKUP(QC93,PROTOKOL!$A:$E,5,))</f>
        <v xml:space="preserve"> </v>
      </c>
      <c r="QH93" s="65"/>
      <c r="QI93" s="82" t="str">
        <f t="shared" si="716"/>
        <v xml:space="preserve"> </v>
      </c>
      <c r="QJ93" s="61" t="str">
        <f>IF(QL93=0," ",VLOOKUP(QL93,PROTOKOL!$A:$F,6))</f>
        <v xml:space="preserve"> </v>
      </c>
      <c r="QK93" s="66"/>
      <c r="QL93" s="66"/>
      <c r="QM93" s="62"/>
      <c r="QN93" s="63" t="str">
        <f>IF(QL93=0," ",(VLOOKUP(QL93,PROTOKOL!$A$1:$E$28,2))*QM93)</f>
        <v xml:space="preserve"> </v>
      </c>
      <c r="QO93" s="64" t="str">
        <f t="shared" si="631"/>
        <v xml:space="preserve"> </v>
      </c>
      <c r="QP93" s="65" t="str">
        <f>IF(QL93=0," ",VLOOKUP(QL93,PROTOKOL!$A:$E,5,))</f>
        <v xml:space="preserve"> </v>
      </c>
      <c r="QQ93" s="82" t="str">
        <f t="shared" si="717"/>
        <v xml:space="preserve"> </v>
      </c>
      <c r="QR93" s="65">
        <f t="shared" si="718"/>
        <v>0</v>
      </c>
      <c r="QS93" s="82" t="str">
        <f t="shared" si="719"/>
        <v xml:space="preserve"> </v>
      </c>
      <c r="QT93" s="185" t="str">
        <f t="shared" ref="QT93" si="862">IF(QD92+QD93+QD94=7.5,"ü","û")</f>
        <v>û</v>
      </c>
      <c r="QU93" s="207">
        <v>24</v>
      </c>
      <c r="QV93" s="226"/>
      <c r="QW93" s="61" t="str">
        <f>IF(QY93=0," ",VLOOKUP(QY93,PROTOKOL!$A:$F,6))</f>
        <v xml:space="preserve"> </v>
      </c>
      <c r="QX93" s="62"/>
      <c r="QY93" s="62"/>
      <c r="QZ93" s="62"/>
      <c r="RA93" s="63" t="str">
        <f>IF(QY93=0," ",(VLOOKUP(QY93,PROTOKOL!$A$1:$E$28,2))*QZ93)</f>
        <v xml:space="preserve"> </v>
      </c>
      <c r="RB93" s="64" t="str">
        <f t="shared" si="633"/>
        <v xml:space="preserve"> </v>
      </c>
      <c r="RC93" s="65" t="str">
        <f>IF(QY93=0," ",VLOOKUP(QY93,PROTOKOL!$A:$E,5,))</f>
        <v xml:space="preserve"> </v>
      </c>
      <c r="RD93" s="65"/>
      <c r="RE93" s="82" t="str">
        <f t="shared" si="720"/>
        <v xml:space="preserve"> </v>
      </c>
      <c r="RF93" s="61" t="str">
        <f>IF(RH93=0," ",VLOOKUP(RH93,PROTOKOL!$A:$F,6))</f>
        <v xml:space="preserve"> </v>
      </c>
      <c r="RG93" s="66"/>
      <c r="RH93" s="66"/>
      <c r="RI93" s="62"/>
      <c r="RJ93" s="63" t="str">
        <f>IF(RH93=0," ",(VLOOKUP(RH93,PROTOKOL!$A$1:$E$28,2))*RI93)</f>
        <v xml:space="preserve"> </v>
      </c>
      <c r="RK93" s="64" t="str">
        <f t="shared" si="634"/>
        <v xml:space="preserve"> </v>
      </c>
      <c r="RL93" s="65" t="str">
        <f>IF(RH93=0," ",VLOOKUP(RH93,PROTOKOL!$A:$E,5,))</f>
        <v xml:space="preserve"> </v>
      </c>
      <c r="RM93" s="82" t="str">
        <f t="shared" si="721"/>
        <v xml:space="preserve"> </v>
      </c>
      <c r="RN93" s="65">
        <f t="shared" si="722"/>
        <v>0</v>
      </c>
      <c r="RO93" s="82" t="str">
        <f t="shared" si="723"/>
        <v xml:space="preserve"> </v>
      </c>
      <c r="RP93" s="185" t="str">
        <f t="shared" ref="RP93" si="863">IF(QZ92+QZ93+QZ94=7.5,"ü","û")</f>
        <v>û</v>
      </c>
    </row>
    <row r="94" spans="1:484" ht="14.4" thickBot="1">
      <c r="A94" s="209">
        <v>24</v>
      </c>
      <c r="B94" s="226"/>
      <c r="C94" s="61" t="str">
        <f>IF(E94=0," ",VLOOKUP(E94,PROTOKOL!$A:$F,6))</f>
        <v xml:space="preserve"> </v>
      </c>
      <c r="D94" s="62"/>
      <c r="E94" s="62"/>
      <c r="F94" s="62"/>
      <c r="G94" s="63" t="str">
        <f>IF(E94=0," ",(VLOOKUP(E94,PROTOKOL!$A$1:$E$28,2))*F94)</f>
        <v xml:space="preserve"> </v>
      </c>
      <c r="H94" s="64" t="str">
        <f t="shared" si="572"/>
        <v xml:space="preserve"> </v>
      </c>
      <c r="I94" s="65" t="str">
        <f>IF(E94=0," ",VLOOKUP(E94,PROTOKOL!$A:$E,5,))</f>
        <v xml:space="preserve"> </v>
      </c>
      <c r="J94" s="65"/>
      <c r="K94" s="82" t="str">
        <f t="shared" si="636"/>
        <v xml:space="preserve"> </v>
      </c>
      <c r="L94" s="61" t="str">
        <f>IF(N94=0," ",VLOOKUP(N94,PROTOKOL!$A:$F,6))</f>
        <v xml:space="preserve"> </v>
      </c>
      <c r="M94" s="66"/>
      <c r="N94" s="66"/>
      <c r="O94" s="62"/>
      <c r="P94" s="63" t="str">
        <f>IF(N94=0," ",(VLOOKUP(N94,PROTOKOL!$A$1:$E$28,2))*O94)</f>
        <v xml:space="preserve"> </v>
      </c>
      <c r="Q94" s="64" t="str">
        <f t="shared" si="573"/>
        <v xml:space="preserve"> </v>
      </c>
      <c r="R94" s="65" t="str">
        <f>IF(N94=0," ",VLOOKUP(N94,PROTOKOL!$A:$E,5,))</f>
        <v xml:space="preserve"> </v>
      </c>
      <c r="S94" s="82" t="str">
        <f t="shared" si="637"/>
        <v xml:space="preserve"> </v>
      </c>
      <c r="T94" s="65">
        <f t="shared" si="638"/>
        <v>0</v>
      </c>
      <c r="U94" s="82" t="str">
        <f t="shared" si="639"/>
        <v xml:space="preserve"> </v>
      </c>
      <c r="V94" s="117"/>
      <c r="W94" s="207">
        <v>24</v>
      </c>
      <c r="X94" s="226"/>
      <c r="Y94" s="61" t="str">
        <f>IF(AA94=0," ",VLOOKUP(AA94,PROTOKOL!$A:$F,6))</f>
        <v xml:space="preserve"> </v>
      </c>
      <c r="Z94" s="62"/>
      <c r="AA94" s="62"/>
      <c r="AB94" s="62"/>
      <c r="AC94" s="63" t="str">
        <f>IF(AA94=0," ",(VLOOKUP(AA94,PROTOKOL!$A$1:$E$28,2))*AB94)</f>
        <v xml:space="preserve"> </v>
      </c>
      <c r="AD94" s="64" t="str">
        <f t="shared" si="574"/>
        <v xml:space="preserve"> </v>
      </c>
      <c r="AE94" s="65" t="str">
        <f>IF(AA94=0," ",VLOOKUP(AA94,PROTOKOL!$A:$E,5,))</f>
        <v xml:space="preserve"> </v>
      </c>
      <c r="AF94" s="65"/>
      <c r="AG94" s="82" t="str">
        <f t="shared" si="640"/>
        <v xml:space="preserve"> </v>
      </c>
      <c r="AH94" s="61" t="str">
        <f>IF(AJ94=0," ",VLOOKUP(AJ94,PROTOKOL!$A:$F,6))</f>
        <v xml:space="preserve"> </v>
      </c>
      <c r="AI94" s="66"/>
      <c r="AJ94" s="66"/>
      <c r="AK94" s="62"/>
      <c r="AL94" s="63" t="str">
        <f>IF(AJ94=0," ",(VLOOKUP(AJ94,PROTOKOL!$A$1:$E$28,2))*AK94)</f>
        <v xml:space="preserve"> </v>
      </c>
      <c r="AM94" s="64" t="str">
        <f t="shared" si="575"/>
        <v xml:space="preserve"> </v>
      </c>
      <c r="AN94" s="65" t="str">
        <f>IF(AJ94=0," ",VLOOKUP(AJ94,PROTOKOL!$A:$E,5,))</f>
        <v xml:space="preserve"> </v>
      </c>
      <c r="AO94" s="82" t="str">
        <f t="shared" si="641"/>
        <v xml:space="preserve"> </v>
      </c>
      <c r="AP94" s="65">
        <f t="shared" si="642"/>
        <v>0</v>
      </c>
      <c r="AQ94" s="82" t="str">
        <f t="shared" si="643"/>
        <v xml:space="preserve"> </v>
      </c>
      <c r="AR94" s="117"/>
      <c r="AS94" s="207">
        <v>24</v>
      </c>
      <c r="AT94" s="226"/>
      <c r="AU94" s="61" t="str">
        <f>IF(AW94=0," ",VLOOKUP(AW94,PROTOKOL!$A:$F,6))</f>
        <v xml:space="preserve"> </v>
      </c>
      <c r="AV94" s="62"/>
      <c r="AW94" s="62"/>
      <c r="AX94" s="62"/>
      <c r="AY94" s="63" t="str">
        <f>IF(AW94=0," ",(VLOOKUP(AW94,PROTOKOL!$A$1:$E$28,2))*AX94)</f>
        <v xml:space="preserve"> </v>
      </c>
      <c r="AZ94" s="64" t="str">
        <f t="shared" si="576"/>
        <v xml:space="preserve"> </v>
      </c>
      <c r="BA94" s="65" t="str">
        <f>IF(AW94=0," ",VLOOKUP(AW94,PROTOKOL!$A:$E,5,))</f>
        <v xml:space="preserve"> </v>
      </c>
      <c r="BB94" s="65"/>
      <c r="BC94" s="82" t="str">
        <f t="shared" si="644"/>
        <v xml:space="preserve"> </v>
      </c>
      <c r="BD94" s="61" t="str">
        <f>IF(BF94=0," ",VLOOKUP(BF94,PROTOKOL!$A:$F,6))</f>
        <v xml:space="preserve"> </v>
      </c>
      <c r="BE94" s="66"/>
      <c r="BF94" s="66"/>
      <c r="BG94" s="62"/>
      <c r="BH94" s="63" t="str">
        <f>IF(BF94=0," ",(VLOOKUP(BF94,PROTOKOL!$A$1:$E$28,2))*BG94)</f>
        <v xml:space="preserve"> </v>
      </c>
      <c r="BI94" s="64" t="str">
        <f t="shared" si="577"/>
        <v xml:space="preserve"> </v>
      </c>
      <c r="BJ94" s="65" t="str">
        <f>IF(BF94=0," ",VLOOKUP(BF94,PROTOKOL!$A:$E,5,))</f>
        <v xml:space="preserve"> </v>
      </c>
      <c r="BK94" s="82" t="str">
        <f t="shared" si="645"/>
        <v xml:space="preserve"> </v>
      </c>
      <c r="BL94" s="65">
        <f t="shared" si="646"/>
        <v>0</v>
      </c>
      <c r="BM94" s="82" t="str">
        <f t="shared" si="647"/>
        <v xml:space="preserve"> </v>
      </c>
      <c r="BN94" s="117"/>
      <c r="BO94" s="207">
        <v>24</v>
      </c>
      <c r="BP94" s="226"/>
      <c r="BQ94" s="61" t="str">
        <f>IF(BS94=0," ",VLOOKUP(BS94,PROTOKOL!$A:$F,6))</f>
        <v xml:space="preserve"> </v>
      </c>
      <c r="BR94" s="62"/>
      <c r="BS94" s="62"/>
      <c r="BT94" s="62"/>
      <c r="BU94" s="63" t="str">
        <f>IF(BS94=0," ",(VLOOKUP(BS94,PROTOKOL!$A$1:$E$28,2))*BT94)</f>
        <v xml:space="preserve"> </v>
      </c>
      <c r="BV94" s="64" t="str">
        <f t="shared" si="579"/>
        <v xml:space="preserve"> </v>
      </c>
      <c r="BW94" s="65" t="str">
        <f>IF(BS94=0," ",VLOOKUP(BS94,PROTOKOL!$A:$E,5,))</f>
        <v xml:space="preserve"> </v>
      </c>
      <c r="BX94" s="65"/>
      <c r="BY94" s="82" t="str">
        <f t="shared" si="648"/>
        <v xml:space="preserve"> </v>
      </c>
      <c r="BZ94" s="61" t="str">
        <f>IF(CB94=0," ",VLOOKUP(CB94,PROTOKOL!$A:$F,6))</f>
        <v xml:space="preserve"> </v>
      </c>
      <c r="CA94" s="66"/>
      <c r="CB94" s="66"/>
      <c r="CC94" s="62"/>
      <c r="CD94" s="63" t="str">
        <f>IF(CB94=0," ",(VLOOKUP(CB94,PROTOKOL!$A$1:$E$28,2))*CC94)</f>
        <v xml:space="preserve"> </v>
      </c>
      <c r="CE94" s="64" t="str">
        <f t="shared" si="580"/>
        <v xml:space="preserve"> </v>
      </c>
      <c r="CF94" s="65" t="str">
        <f>IF(CB94=0," ",VLOOKUP(CB94,PROTOKOL!$A:$E,5,))</f>
        <v xml:space="preserve"> </v>
      </c>
      <c r="CG94" s="82" t="str">
        <f t="shared" si="649"/>
        <v xml:space="preserve"> </v>
      </c>
      <c r="CH94" s="65">
        <f t="shared" si="650"/>
        <v>0</v>
      </c>
      <c r="CI94" s="82" t="str">
        <f t="shared" si="651"/>
        <v xml:space="preserve"> </v>
      </c>
      <c r="CJ94" s="117"/>
      <c r="CK94" s="207">
        <v>24</v>
      </c>
      <c r="CL94" s="226"/>
      <c r="CM94" s="61" t="str">
        <f>IF(CO94=0," ",VLOOKUP(CO94,PROTOKOL!$A:$F,6))</f>
        <v xml:space="preserve"> </v>
      </c>
      <c r="CN94" s="62"/>
      <c r="CO94" s="62"/>
      <c r="CP94" s="62"/>
      <c r="CQ94" s="63" t="str">
        <f>IF(CO94=0," ",(VLOOKUP(CO94,PROTOKOL!$A$1:$E$28,2))*CP94)</f>
        <v xml:space="preserve"> </v>
      </c>
      <c r="CR94" s="64" t="str">
        <f t="shared" si="582"/>
        <v xml:space="preserve"> </v>
      </c>
      <c r="CS94" s="65" t="str">
        <f>IF(CO94=0," ",VLOOKUP(CO94,PROTOKOL!$A:$E,5,))</f>
        <v xml:space="preserve"> </v>
      </c>
      <c r="CT94" s="65"/>
      <c r="CU94" s="82" t="str">
        <f t="shared" si="652"/>
        <v xml:space="preserve"> </v>
      </c>
      <c r="CV94" s="61" t="str">
        <f>IF(CX94=0," ",VLOOKUP(CX94,PROTOKOL!$A:$F,6))</f>
        <v xml:space="preserve"> </v>
      </c>
      <c r="CW94" s="66"/>
      <c r="CX94" s="66"/>
      <c r="CY94" s="62"/>
      <c r="CZ94" s="63" t="str">
        <f>IF(CX94=0," ",(VLOOKUP(CX94,PROTOKOL!$A$1:$E$28,2))*CY94)</f>
        <v xml:space="preserve"> </v>
      </c>
      <c r="DA94" s="64" t="str">
        <f t="shared" si="583"/>
        <v xml:space="preserve"> </v>
      </c>
      <c r="DB94" s="65" t="str">
        <f>IF(CX94=0," ",VLOOKUP(CX94,PROTOKOL!$A:$E,5,))</f>
        <v xml:space="preserve"> </v>
      </c>
      <c r="DC94" s="82" t="str">
        <f t="shared" si="653"/>
        <v xml:space="preserve"> </v>
      </c>
      <c r="DD94" s="65">
        <f t="shared" si="654"/>
        <v>0</v>
      </c>
      <c r="DE94" s="82" t="str">
        <f t="shared" si="655"/>
        <v xml:space="preserve"> </v>
      </c>
      <c r="DF94" s="117"/>
      <c r="DG94" s="207">
        <v>24</v>
      </c>
      <c r="DH94" s="226"/>
      <c r="DI94" s="61" t="str">
        <f>IF(DK94=0," ",VLOOKUP(DK94,PROTOKOL!$A:$F,6))</f>
        <v xml:space="preserve"> </v>
      </c>
      <c r="DJ94" s="62"/>
      <c r="DK94" s="62"/>
      <c r="DL94" s="62"/>
      <c r="DM94" s="63" t="str">
        <f>IF(DK94=0," ",(VLOOKUP(DK94,PROTOKOL!$A$1:$E$28,2))*DL94)</f>
        <v xml:space="preserve"> </v>
      </c>
      <c r="DN94" s="64" t="str">
        <f t="shared" si="585"/>
        <v xml:space="preserve"> </v>
      </c>
      <c r="DO94" s="65" t="str">
        <f>IF(DK94=0," ",VLOOKUP(DK94,PROTOKOL!$A:$E,5,))</f>
        <v xml:space="preserve"> </v>
      </c>
      <c r="DP94" s="65"/>
      <c r="DQ94" s="82" t="str">
        <f t="shared" si="656"/>
        <v xml:space="preserve"> </v>
      </c>
      <c r="DR94" s="61" t="str">
        <f>IF(DT94=0," ",VLOOKUP(DT94,PROTOKOL!$A:$F,6))</f>
        <v xml:space="preserve"> </v>
      </c>
      <c r="DS94" s="66"/>
      <c r="DT94" s="66"/>
      <c r="DU94" s="62"/>
      <c r="DV94" s="63" t="str">
        <f>IF(DT94=0," ",(VLOOKUP(DT94,PROTOKOL!$A$1:$E$28,2))*DU94)</f>
        <v xml:space="preserve"> </v>
      </c>
      <c r="DW94" s="64" t="str">
        <f t="shared" si="586"/>
        <v xml:space="preserve"> </v>
      </c>
      <c r="DX94" s="65" t="str">
        <f>IF(DT94=0," ",VLOOKUP(DT94,PROTOKOL!$A:$E,5,))</f>
        <v xml:space="preserve"> </v>
      </c>
      <c r="DY94" s="82" t="str">
        <f t="shared" si="657"/>
        <v xml:space="preserve"> </v>
      </c>
      <c r="DZ94" s="65">
        <f t="shared" si="658"/>
        <v>0</v>
      </c>
      <c r="EA94" s="82" t="str">
        <f t="shared" si="659"/>
        <v xml:space="preserve"> </v>
      </c>
      <c r="EB94" s="117"/>
      <c r="EC94" s="207">
        <v>24</v>
      </c>
      <c r="ED94" s="226"/>
      <c r="EE94" s="61" t="str">
        <f>IF(EG94=0," ",VLOOKUP(EG94,PROTOKOL!$A:$F,6))</f>
        <v xml:space="preserve"> </v>
      </c>
      <c r="EF94" s="62"/>
      <c r="EG94" s="62"/>
      <c r="EH94" s="62"/>
      <c r="EI94" s="63" t="str">
        <f>IF(EG94=0," ",(VLOOKUP(EG94,PROTOKOL!$A$1:$E$28,2))*EH94)</f>
        <v xml:space="preserve"> </v>
      </c>
      <c r="EJ94" s="64" t="str">
        <f t="shared" si="588"/>
        <v xml:space="preserve"> </v>
      </c>
      <c r="EK94" s="65" t="str">
        <f>IF(EG94=0," ",VLOOKUP(EG94,PROTOKOL!$A:$E,5,))</f>
        <v xml:space="preserve"> </v>
      </c>
      <c r="EL94" s="65"/>
      <c r="EM94" s="82" t="str">
        <f t="shared" si="660"/>
        <v xml:space="preserve"> </v>
      </c>
      <c r="EN94" s="61" t="str">
        <f>IF(EP94=0," ",VLOOKUP(EP94,PROTOKOL!$A:$F,6))</f>
        <v xml:space="preserve"> </v>
      </c>
      <c r="EO94" s="66"/>
      <c r="EP94" s="66"/>
      <c r="EQ94" s="62"/>
      <c r="ER94" s="63" t="str">
        <f>IF(EP94=0," ",(VLOOKUP(EP94,PROTOKOL!$A$1:$E$28,2))*EQ94)</f>
        <v xml:space="preserve"> </v>
      </c>
      <c r="ES94" s="64" t="str">
        <f t="shared" si="589"/>
        <v xml:space="preserve"> </v>
      </c>
      <c r="ET94" s="65" t="str">
        <f>IF(EP94=0," ",VLOOKUP(EP94,PROTOKOL!$A:$E,5,))</f>
        <v xml:space="preserve"> </v>
      </c>
      <c r="EU94" s="82" t="str">
        <f t="shared" si="661"/>
        <v xml:space="preserve"> </v>
      </c>
      <c r="EV94" s="65">
        <f t="shared" si="662"/>
        <v>0</v>
      </c>
      <c r="EW94" s="82" t="str">
        <f t="shared" si="663"/>
        <v xml:space="preserve"> </v>
      </c>
      <c r="EX94" s="117"/>
      <c r="EY94" s="207">
        <v>24</v>
      </c>
      <c r="EZ94" s="226"/>
      <c r="FA94" s="61" t="str">
        <f>IF(FC94=0," ",VLOOKUP(FC94,PROTOKOL!$A:$F,6))</f>
        <v xml:space="preserve"> </v>
      </c>
      <c r="FB94" s="62"/>
      <c r="FC94" s="62"/>
      <c r="FD94" s="62"/>
      <c r="FE94" s="63" t="str">
        <f>IF(FC94=0," ",(VLOOKUP(FC94,PROTOKOL!$A$1:$E$28,2))*FD94)</f>
        <v xml:space="preserve"> </v>
      </c>
      <c r="FF94" s="64" t="str">
        <f t="shared" si="591"/>
        <v xml:space="preserve"> </v>
      </c>
      <c r="FG94" s="65" t="str">
        <f>IF(FC94=0," ",VLOOKUP(FC94,PROTOKOL!$A:$E,5,))</f>
        <v xml:space="preserve"> </v>
      </c>
      <c r="FH94" s="65"/>
      <c r="FI94" s="82" t="str">
        <f t="shared" si="664"/>
        <v xml:space="preserve"> </v>
      </c>
      <c r="FJ94" s="61" t="str">
        <f>IF(FL94=0," ",VLOOKUP(FL94,PROTOKOL!$A:$F,6))</f>
        <v xml:space="preserve"> </v>
      </c>
      <c r="FK94" s="66"/>
      <c r="FL94" s="66"/>
      <c r="FM94" s="62"/>
      <c r="FN94" s="63" t="str">
        <f>IF(FL94=0," ",(VLOOKUP(FL94,PROTOKOL!$A$1:$E$28,2))*FM94)</f>
        <v xml:space="preserve"> </v>
      </c>
      <c r="FO94" s="64" t="str">
        <f t="shared" si="592"/>
        <v xml:space="preserve"> </v>
      </c>
      <c r="FP94" s="65" t="str">
        <f>IF(FL94=0," ",VLOOKUP(FL94,PROTOKOL!$A:$E,5,))</f>
        <v xml:space="preserve"> </v>
      </c>
      <c r="FQ94" s="82" t="str">
        <f t="shared" si="665"/>
        <v xml:space="preserve"> </v>
      </c>
      <c r="FR94" s="65">
        <f t="shared" si="666"/>
        <v>0</v>
      </c>
      <c r="FS94" s="82" t="str">
        <f t="shared" si="667"/>
        <v xml:space="preserve"> </v>
      </c>
      <c r="FT94" s="117"/>
      <c r="FU94" s="207">
        <v>24</v>
      </c>
      <c r="FV94" s="226"/>
      <c r="FW94" s="61" t="str">
        <f>IF(FY94=0," ",VLOOKUP(FY94,PROTOKOL!$A:$F,6))</f>
        <v xml:space="preserve"> </v>
      </c>
      <c r="FX94" s="62"/>
      <c r="FY94" s="62"/>
      <c r="FZ94" s="62"/>
      <c r="GA94" s="63" t="str">
        <f>IF(FY94=0," ",(VLOOKUP(FY94,PROTOKOL!$A$1:$E$28,2))*FZ94)</f>
        <v xml:space="preserve"> </v>
      </c>
      <c r="GB94" s="64" t="str">
        <f t="shared" si="594"/>
        <v xml:space="preserve"> </v>
      </c>
      <c r="GC94" s="65" t="str">
        <f>IF(FY94=0," ",VLOOKUP(FY94,PROTOKOL!$A:$E,5,))</f>
        <v xml:space="preserve"> </v>
      </c>
      <c r="GD94" s="65"/>
      <c r="GE94" s="82" t="str">
        <f t="shared" si="668"/>
        <v xml:space="preserve"> </v>
      </c>
      <c r="GF94" s="61" t="str">
        <f>IF(GH94=0," ",VLOOKUP(GH94,PROTOKOL!$A:$F,6))</f>
        <v xml:space="preserve"> </v>
      </c>
      <c r="GG94" s="66"/>
      <c r="GH94" s="66"/>
      <c r="GI94" s="62"/>
      <c r="GJ94" s="63" t="str">
        <f>IF(GH94=0," ",(VLOOKUP(GH94,PROTOKOL!$A$1:$E$28,2))*GI94)</f>
        <v xml:space="preserve"> </v>
      </c>
      <c r="GK94" s="64" t="str">
        <f t="shared" si="595"/>
        <v xml:space="preserve"> </v>
      </c>
      <c r="GL94" s="65" t="str">
        <f>IF(GH94=0," ",VLOOKUP(GH94,PROTOKOL!$A:$E,5,))</f>
        <v xml:space="preserve"> </v>
      </c>
      <c r="GM94" s="82" t="str">
        <f t="shared" si="669"/>
        <v xml:space="preserve"> </v>
      </c>
      <c r="GN94" s="65">
        <f t="shared" si="670"/>
        <v>0</v>
      </c>
      <c r="GO94" s="82" t="str">
        <f t="shared" si="671"/>
        <v xml:space="preserve"> </v>
      </c>
      <c r="GP94" s="117"/>
      <c r="GQ94" s="207">
        <v>24</v>
      </c>
      <c r="GR94" s="226"/>
      <c r="GS94" s="61" t="str">
        <f>IF(GU94=0," ",VLOOKUP(GU94,PROTOKOL!$A:$F,6))</f>
        <v xml:space="preserve"> </v>
      </c>
      <c r="GT94" s="62"/>
      <c r="GU94" s="62"/>
      <c r="GV94" s="62"/>
      <c r="GW94" s="63" t="str">
        <f>IF(GU94=0," ",(VLOOKUP(GU94,PROTOKOL!$A$1:$E$28,2))*GV94)</f>
        <v xml:space="preserve"> </v>
      </c>
      <c r="GX94" s="64" t="str">
        <f t="shared" si="597"/>
        <v xml:space="preserve"> </v>
      </c>
      <c r="GY94" s="65" t="str">
        <f>IF(GU94=0," ",VLOOKUP(GU94,PROTOKOL!$A:$E,5,))</f>
        <v xml:space="preserve"> </v>
      </c>
      <c r="GZ94" s="65"/>
      <c r="HA94" s="82" t="str">
        <f t="shared" si="672"/>
        <v xml:space="preserve"> </v>
      </c>
      <c r="HB94" s="61" t="str">
        <f>IF(HD94=0," ",VLOOKUP(HD94,PROTOKOL!$A:$F,6))</f>
        <v xml:space="preserve"> </v>
      </c>
      <c r="HC94" s="66"/>
      <c r="HD94" s="66"/>
      <c r="HE94" s="62"/>
      <c r="HF94" s="63" t="str">
        <f>IF(HD94=0," ",(VLOOKUP(HD94,PROTOKOL!$A$1:$E$28,2))*HE94)</f>
        <v xml:space="preserve"> </v>
      </c>
      <c r="HG94" s="64" t="str">
        <f t="shared" si="598"/>
        <v xml:space="preserve"> </v>
      </c>
      <c r="HH94" s="65" t="str">
        <f>IF(HD94=0," ",VLOOKUP(HD94,PROTOKOL!$A:$E,5,))</f>
        <v xml:space="preserve"> </v>
      </c>
      <c r="HI94" s="82" t="str">
        <f t="shared" si="673"/>
        <v xml:space="preserve"> </v>
      </c>
      <c r="HJ94" s="65">
        <f t="shared" si="674"/>
        <v>0</v>
      </c>
      <c r="HK94" s="82" t="str">
        <f t="shared" si="675"/>
        <v xml:space="preserve"> </v>
      </c>
      <c r="HL94" s="117"/>
      <c r="HM94" s="207">
        <v>24</v>
      </c>
      <c r="HN94" s="226"/>
      <c r="HO94" s="61" t="str">
        <f>IF(HQ94=0," ",VLOOKUP(HQ94,PROTOKOL!$A:$F,6))</f>
        <v xml:space="preserve"> </v>
      </c>
      <c r="HP94" s="62"/>
      <c r="HQ94" s="62"/>
      <c r="HR94" s="62"/>
      <c r="HS94" s="63" t="str">
        <f>IF(HQ94=0," ",(VLOOKUP(HQ94,PROTOKOL!$A$1:$E$28,2))*HR94)</f>
        <v xml:space="preserve"> </v>
      </c>
      <c r="HT94" s="64" t="str">
        <f t="shared" si="600"/>
        <v xml:space="preserve"> </v>
      </c>
      <c r="HU94" s="65" t="str">
        <f>IF(HQ94=0," ",VLOOKUP(HQ94,PROTOKOL!$A:$E,5,))</f>
        <v xml:space="preserve"> </v>
      </c>
      <c r="HV94" s="65"/>
      <c r="HW94" s="82" t="str">
        <f t="shared" si="676"/>
        <v xml:space="preserve"> </v>
      </c>
      <c r="HX94" s="61" t="str">
        <f>IF(HZ94=0," ",VLOOKUP(HZ94,PROTOKOL!$A:$F,6))</f>
        <v xml:space="preserve"> </v>
      </c>
      <c r="HY94" s="66"/>
      <c r="HZ94" s="66"/>
      <c r="IA94" s="62"/>
      <c r="IB94" s="63" t="str">
        <f>IF(HZ94=0," ",(VLOOKUP(HZ94,PROTOKOL!$A$1:$E$28,2))*IA94)</f>
        <v xml:space="preserve"> </v>
      </c>
      <c r="IC94" s="64" t="str">
        <f t="shared" si="601"/>
        <v xml:space="preserve"> </v>
      </c>
      <c r="ID94" s="65" t="str">
        <f>IF(HZ94=0," ",VLOOKUP(HZ94,PROTOKOL!$A:$E,5,))</f>
        <v xml:space="preserve"> </v>
      </c>
      <c r="IE94" s="82" t="str">
        <f t="shared" si="677"/>
        <v xml:space="preserve"> </v>
      </c>
      <c r="IF94" s="65">
        <f t="shared" si="678"/>
        <v>0</v>
      </c>
      <c r="IG94" s="82" t="str">
        <f t="shared" si="679"/>
        <v xml:space="preserve"> </v>
      </c>
      <c r="IH94" s="117"/>
      <c r="II94" s="207">
        <v>24</v>
      </c>
      <c r="IJ94" s="226"/>
      <c r="IK94" s="61" t="str">
        <f>IF(IM94=0," ",VLOOKUP(IM94,PROTOKOL!$A:$F,6))</f>
        <v xml:space="preserve"> </v>
      </c>
      <c r="IL94" s="62"/>
      <c r="IM94" s="62"/>
      <c r="IN94" s="62"/>
      <c r="IO94" s="63" t="str">
        <f>IF(IM94=0," ",(VLOOKUP(IM94,PROTOKOL!$A$1:$E$28,2))*IN94)</f>
        <v xml:space="preserve"> </v>
      </c>
      <c r="IP94" s="64" t="str">
        <f t="shared" si="603"/>
        <v xml:space="preserve"> </v>
      </c>
      <c r="IQ94" s="65" t="str">
        <f>IF(IM94=0," ",VLOOKUP(IM94,PROTOKOL!$A:$E,5,))</f>
        <v xml:space="preserve"> </v>
      </c>
      <c r="IR94" s="65"/>
      <c r="IS94" s="82" t="str">
        <f t="shared" si="680"/>
        <v xml:space="preserve"> </v>
      </c>
      <c r="IT94" s="61" t="str">
        <f>IF(IV94=0," ",VLOOKUP(IV94,PROTOKOL!$A:$F,6))</f>
        <v xml:space="preserve"> </v>
      </c>
      <c r="IU94" s="66"/>
      <c r="IV94" s="66"/>
      <c r="IW94" s="62"/>
      <c r="IX94" s="63" t="str">
        <f>IF(IV94=0," ",(VLOOKUP(IV94,PROTOKOL!$A$1:$E$28,2))*IW94)</f>
        <v xml:space="preserve"> </v>
      </c>
      <c r="IY94" s="64" t="str">
        <f t="shared" si="604"/>
        <v xml:space="preserve"> </v>
      </c>
      <c r="IZ94" s="65" t="str">
        <f>IF(IV94=0," ",VLOOKUP(IV94,PROTOKOL!$A:$E,5,))</f>
        <v xml:space="preserve"> </v>
      </c>
      <c r="JA94" s="82" t="str">
        <f t="shared" si="681"/>
        <v xml:space="preserve"> </v>
      </c>
      <c r="JB94" s="65">
        <f t="shared" si="682"/>
        <v>0</v>
      </c>
      <c r="JC94" s="82" t="str">
        <f t="shared" si="683"/>
        <v xml:space="preserve"> </v>
      </c>
      <c r="JD94" s="117"/>
      <c r="JE94" s="207">
        <v>24</v>
      </c>
      <c r="JF94" s="226"/>
      <c r="JG94" s="61" t="str">
        <f>IF(JI94=0," ",VLOOKUP(JI94,PROTOKOL!$A:$F,6))</f>
        <v xml:space="preserve"> </v>
      </c>
      <c r="JH94" s="62"/>
      <c r="JI94" s="62"/>
      <c r="JJ94" s="62"/>
      <c r="JK94" s="63" t="str">
        <f>IF(JI94=0," ",(VLOOKUP(JI94,PROTOKOL!$A$1:$E$28,2))*JJ94)</f>
        <v xml:space="preserve"> </v>
      </c>
      <c r="JL94" s="64" t="str">
        <f t="shared" si="606"/>
        <v xml:space="preserve"> </v>
      </c>
      <c r="JM94" s="65" t="str">
        <f>IF(JI94=0," ",VLOOKUP(JI94,PROTOKOL!$A:$E,5,))</f>
        <v xml:space="preserve"> </v>
      </c>
      <c r="JN94" s="65"/>
      <c r="JO94" s="82" t="str">
        <f t="shared" si="684"/>
        <v xml:space="preserve"> </v>
      </c>
      <c r="JP94" s="61" t="str">
        <f>IF(JR94=0," ",VLOOKUP(JR94,PROTOKOL!$A:$F,6))</f>
        <v xml:space="preserve"> </v>
      </c>
      <c r="JQ94" s="66"/>
      <c r="JR94" s="66"/>
      <c r="JS94" s="62"/>
      <c r="JT94" s="63" t="str">
        <f>IF(JR94=0," ",(VLOOKUP(JR94,PROTOKOL!$A$1:$E$28,2))*JS94)</f>
        <v xml:space="preserve"> </v>
      </c>
      <c r="JU94" s="64" t="str">
        <f t="shared" si="607"/>
        <v xml:space="preserve"> </v>
      </c>
      <c r="JV94" s="65" t="str">
        <f>IF(JR94=0," ",VLOOKUP(JR94,PROTOKOL!$A:$E,5,))</f>
        <v xml:space="preserve"> </v>
      </c>
      <c r="JW94" s="82" t="str">
        <f t="shared" si="685"/>
        <v xml:space="preserve"> </v>
      </c>
      <c r="JX94" s="65">
        <f t="shared" si="686"/>
        <v>0</v>
      </c>
      <c r="JY94" s="82" t="str">
        <f t="shared" si="687"/>
        <v xml:space="preserve"> </v>
      </c>
      <c r="JZ94" s="117"/>
      <c r="KA94" s="207">
        <v>24</v>
      </c>
      <c r="KB94" s="226"/>
      <c r="KC94" s="61" t="str">
        <f>IF(KE94=0," ",VLOOKUP(KE94,PROTOKOL!$A:$F,6))</f>
        <v xml:space="preserve"> </v>
      </c>
      <c r="KD94" s="62"/>
      <c r="KE94" s="62"/>
      <c r="KF94" s="62"/>
      <c r="KG94" s="63" t="str">
        <f>IF(KE94=0," ",(VLOOKUP(KE94,PROTOKOL!$A$1:$E$28,2))*KF94)</f>
        <v xml:space="preserve"> </v>
      </c>
      <c r="KH94" s="64" t="str">
        <f t="shared" si="609"/>
        <v xml:space="preserve"> </v>
      </c>
      <c r="KI94" s="65" t="str">
        <f>IF(KE94=0," ",VLOOKUP(KE94,PROTOKOL!$A:$E,5,))</f>
        <v xml:space="preserve"> </v>
      </c>
      <c r="KJ94" s="65"/>
      <c r="KK94" s="82" t="str">
        <f t="shared" si="688"/>
        <v xml:space="preserve"> </v>
      </c>
      <c r="KL94" s="61" t="str">
        <f>IF(KN94=0," ",VLOOKUP(KN94,PROTOKOL!$A:$F,6))</f>
        <v xml:space="preserve"> </v>
      </c>
      <c r="KM94" s="66"/>
      <c r="KN94" s="66"/>
      <c r="KO94" s="62"/>
      <c r="KP94" s="63" t="str">
        <f>IF(KN94=0," ",(VLOOKUP(KN94,PROTOKOL!$A$1:$E$28,2))*KO94)</f>
        <v xml:space="preserve"> </v>
      </c>
      <c r="KQ94" s="64" t="str">
        <f t="shared" si="610"/>
        <v xml:space="preserve"> </v>
      </c>
      <c r="KR94" s="65" t="str">
        <f>IF(KN94=0," ",VLOOKUP(KN94,PROTOKOL!$A:$E,5,))</f>
        <v xml:space="preserve"> </v>
      </c>
      <c r="KS94" s="82" t="str">
        <f t="shared" si="689"/>
        <v xml:space="preserve"> </v>
      </c>
      <c r="KT94" s="65">
        <f t="shared" si="690"/>
        <v>0</v>
      </c>
      <c r="KU94" s="82" t="str">
        <f t="shared" si="691"/>
        <v xml:space="preserve"> </v>
      </c>
      <c r="KV94" s="117"/>
      <c r="KW94" s="207">
        <v>24</v>
      </c>
      <c r="KX94" s="226"/>
      <c r="KY94" s="61" t="str">
        <f>IF(LA94=0," ",VLOOKUP(LA94,PROTOKOL!$A:$F,6))</f>
        <v xml:space="preserve"> </v>
      </c>
      <c r="KZ94" s="62"/>
      <c r="LA94" s="62"/>
      <c r="LB94" s="62"/>
      <c r="LC94" s="63" t="str">
        <f>IF(LA94=0," ",(VLOOKUP(LA94,PROTOKOL!$A$1:$E$28,2))*LB94)</f>
        <v xml:space="preserve"> </v>
      </c>
      <c r="LD94" s="64" t="str">
        <f t="shared" si="612"/>
        <v xml:space="preserve"> </v>
      </c>
      <c r="LE94" s="65" t="str">
        <f>IF(LA94=0," ",VLOOKUP(LA94,PROTOKOL!$A:$E,5,))</f>
        <v xml:space="preserve"> </v>
      </c>
      <c r="LF94" s="65"/>
      <c r="LG94" s="82" t="str">
        <f t="shared" si="692"/>
        <v xml:space="preserve"> </v>
      </c>
      <c r="LH94" s="61" t="str">
        <f>IF(LJ94=0," ",VLOOKUP(LJ94,PROTOKOL!$A:$F,6))</f>
        <v xml:space="preserve"> </v>
      </c>
      <c r="LI94" s="66"/>
      <c r="LJ94" s="66"/>
      <c r="LK94" s="62"/>
      <c r="LL94" s="63" t="str">
        <f>IF(LJ94=0," ",(VLOOKUP(LJ94,PROTOKOL!$A$1:$E$28,2))*LK94)</f>
        <v xml:space="preserve"> </v>
      </c>
      <c r="LM94" s="64" t="str">
        <f t="shared" si="613"/>
        <v xml:space="preserve"> </v>
      </c>
      <c r="LN94" s="65" t="str">
        <f>IF(LJ94=0," ",VLOOKUP(LJ94,PROTOKOL!$A:$E,5,))</f>
        <v xml:space="preserve"> </v>
      </c>
      <c r="LO94" s="82" t="str">
        <f t="shared" si="693"/>
        <v xml:space="preserve"> </v>
      </c>
      <c r="LP94" s="65">
        <f t="shared" si="694"/>
        <v>0</v>
      </c>
      <c r="LQ94" s="82" t="str">
        <f t="shared" si="695"/>
        <v xml:space="preserve"> </v>
      </c>
      <c r="LR94" s="117"/>
      <c r="LS94" s="207">
        <v>24</v>
      </c>
      <c r="LT94" s="226"/>
      <c r="LU94" s="61" t="str">
        <f>IF(LW94=0," ",VLOOKUP(LW94,PROTOKOL!$A:$F,6))</f>
        <v xml:space="preserve"> </v>
      </c>
      <c r="LV94" s="62"/>
      <c r="LW94" s="62"/>
      <c r="LX94" s="62"/>
      <c r="LY94" s="63" t="str">
        <f>IF(LW94=0," ",(VLOOKUP(LW94,PROTOKOL!$A$1:$E$28,2))*LX94)</f>
        <v xml:space="preserve"> </v>
      </c>
      <c r="LZ94" s="64" t="str">
        <f t="shared" si="615"/>
        <v xml:space="preserve"> </v>
      </c>
      <c r="MA94" s="65" t="str">
        <f>IF(LW94=0," ",VLOOKUP(LW94,PROTOKOL!$A:$E,5,))</f>
        <v xml:space="preserve"> </v>
      </c>
      <c r="MB94" s="65"/>
      <c r="MC94" s="82" t="str">
        <f t="shared" si="696"/>
        <v xml:space="preserve"> </v>
      </c>
      <c r="MD94" s="61" t="str">
        <f>IF(MF94=0," ",VLOOKUP(MF94,PROTOKOL!$A:$F,6))</f>
        <v xml:space="preserve"> </v>
      </c>
      <c r="ME94" s="66"/>
      <c r="MF94" s="66"/>
      <c r="MG94" s="62"/>
      <c r="MH94" s="63" t="str">
        <f>IF(MF94=0," ",(VLOOKUP(MF94,PROTOKOL!$A$1:$E$28,2))*MG94)</f>
        <v xml:space="preserve"> </v>
      </c>
      <c r="MI94" s="64" t="str">
        <f t="shared" si="616"/>
        <v xml:space="preserve"> </v>
      </c>
      <c r="MJ94" s="65" t="str">
        <f>IF(MF94=0," ",VLOOKUP(MF94,PROTOKOL!$A:$E,5,))</f>
        <v xml:space="preserve"> </v>
      </c>
      <c r="MK94" s="82" t="str">
        <f t="shared" si="697"/>
        <v xml:space="preserve"> </v>
      </c>
      <c r="ML94" s="65">
        <f t="shared" si="698"/>
        <v>0</v>
      </c>
      <c r="MM94" s="82" t="str">
        <f t="shared" si="699"/>
        <v xml:space="preserve"> </v>
      </c>
      <c r="MN94" s="117"/>
      <c r="MO94" s="207">
        <v>24</v>
      </c>
      <c r="MP94" s="226"/>
      <c r="MQ94" s="61" t="str">
        <f>IF(MS94=0," ",VLOOKUP(MS94,PROTOKOL!$A:$F,6))</f>
        <v xml:space="preserve"> </v>
      </c>
      <c r="MR94" s="62"/>
      <c r="MS94" s="62"/>
      <c r="MT94" s="62"/>
      <c r="MU94" s="63" t="str">
        <f>IF(MS94=0," ",(VLOOKUP(MS94,PROTOKOL!$A$1:$E$28,2))*MT94)</f>
        <v xml:space="preserve"> </v>
      </c>
      <c r="MV94" s="64" t="str">
        <f t="shared" si="618"/>
        <v xml:space="preserve"> </v>
      </c>
      <c r="MW94" s="65" t="str">
        <f>IF(MS94=0," ",VLOOKUP(MS94,PROTOKOL!$A:$E,5,))</f>
        <v xml:space="preserve"> </v>
      </c>
      <c r="MX94" s="65"/>
      <c r="MY94" s="82" t="str">
        <f t="shared" si="700"/>
        <v xml:space="preserve"> </v>
      </c>
      <c r="MZ94" s="61" t="str">
        <f>IF(NB94=0," ",VLOOKUP(NB94,PROTOKOL!$A:$F,6))</f>
        <v xml:space="preserve"> </v>
      </c>
      <c r="NA94" s="66"/>
      <c r="NB94" s="66"/>
      <c r="NC94" s="62"/>
      <c r="ND94" s="63" t="str">
        <f>IF(NB94=0," ",(VLOOKUP(NB94,PROTOKOL!$A$1:$E$28,2))*NC94)</f>
        <v xml:space="preserve"> </v>
      </c>
      <c r="NE94" s="64" t="str">
        <f t="shared" si="619"/>
        <v xml:space="preserve"> </v>
      </c>
      <c r="NF94" s="65" t="str">
        <f>IF(NB94=0," ",VLOOKUP(NB94,PROTOKOL!$A:$E,5,))</f>
        <v xml:space="preserve"> </v>
      </c>
      <c r="NG94" s="82" t="str">
        <f t="shared" si="701"/>
        <v xml:space="preserve"> </v>
      </c>
      <c r="NH94" s="65">
        <f t="shared" si="702"/>
        <v>0</v>
      </c>
      <c r="NI94" s="82" t="str">
        <f t="shared" si="703"/>
        <v xml:space="preserve"> </v>
      </c>
      <c r="NJ94" s="117"/>
      <c r="NK94" s="207">
        <v>24</v>
      </c>
      <c r="NL94" s="226"/>
      <c r="NM94" s="61" t="str">
        <f>IF(NO94=0," ",VLOOKUP(NO94,PROTOKOL!$A:$F,6))</f>
        <v xml:space="preserve"> </v>
      </c>
      <c r="NN94" s="62"/>
      <c r="NO94" s="62"/>
      <c r="NP94" s="62"/>
      <c r="NQ94" s="63" t="str">
        <f>IF(NO94=0," ",(VLOOKUP(NO94,PROTOKOL!$A$1:$E$28,2))*NP94)</f>
        <v xml:space="preserve"> </v>
      </c>
      <c r="NR94" s="64" t="str">
        <f t="shared" si="621"/>
        <v xml:space="preserve"> </v>
      </c>
      <c r="NS94" s="65" t="str">
        <f>IF(NO94=0," ",VLOOKUP(NO94,PROTOKOL!$A:$E,5,))</f>
        <v xml:space="preserve"> </v>
      </c>
      <c r="NT94" s="65"/>
      <c r="NU94" s="82" t="str">
        <f t="shared" si="704"/>
        <v xml:space="preserve"> </v>
      </c>
      <c r="NV94" s="61" t="str">
        <f>IF(NX94=0," ",VLOOKUP(NX94,PROTOKOL!$A:$F,6))</f>
        <v xml:space="preserve"> </v>
      </c>
      <c r="NW94" s="66"/>
      <c r="NX94" s="66"/>
      <c r="NY94" s="62"/>
      <c r="NZ94" s="63" t="str">
        <f>IF(NX94=0," ",(VLOOKUP(NX94,PROTOKOL!$A$1:$E$28,2))*NY94)</f>
        <v xml:space="preserve"> </v>
      </c>
      <c r="OA94" s="64" t="str">
        <f t="shared" si="622"/>
        <v xml:space="preserve"> </v>
      </c>
      <c r="OB94" s="65" t="str">
        <f>IF(NX94=0," ",VLOOKUP(NX94,PROTOKOL!$A:$E,5,))</f>
        <v xml:space="preserve"> </v>
      </c>
      <c r="OC94" s="82" t="str">
        <f t="shared" si="705"/>
        <v xml:space="preserve"> </v>
      </c>
      <c r="OD94" s="65">
        <f t="shared" si="706"/>
        <v>0</v>
      </c>
      <c r="OE94" s="82" t="str">
        <f t="shared" si="707"/>
        <v xml:space="preserve"> </v>
      </c>
      <c r="OF94" s="117"/>
      <c r="OG94" s="207">
        <v>24</v>
      </c>
      <c r="OH94" s="226"/>
      <c r="OI94" s="61" t="str">
        <f>IF(OK94=0," ",VLOOKUP(OK94,PROTOKOL!$A:$F,6))</f>
        <v xml:space="preserve"> </v>
      </c>
      <c r="OJ94" s="62"/>
      <c r="OK94" s="62"/>
      <c r="OL94" s="62"/>
      <c r="OM94" s="63" t="str">
        <f>IF(OK94=0," ",(VLOOKUP(OK94,PROTOKOL!$A$1:$E$28,2))*OL94)</f>
        <v xml:space="preserve"> </v>
      </c>
      <c r="ON94" s="64" t="str">
        <f t="shared" si="624"/>
        <v xml:space="preserve"> </v>
      </c>
      <c r="OO94" s="65" t="str">
        <f>IF(OK94=0," ",VLOOKUP(OK94,PROTOKOL!$A:$E,5,))</f>
        <v xml:space="preserve"> </v>
      </c>
      <c r="OP94" s="65"/>
      <c r="OQ94" s="82" t="str">
        <f t="shared" si="708"/>
        <v xml:space="preserve"> </v>
      </c>
      <c r="OR94" s="61" t="str">
        <f>IF(OT94=0," ",VLOOKUP(OT94,PROTOKOL!$A:$F,6))</f>
        <v xml:space="preserve"> </v>
      </c>
      <c r="OS94" s="66"/>
      <c r="OT94" s="66"/>
      <c r="OU94" s="62"/>
      <c r="OV94" s="63" t="str">
        <f>IF(OT94=0," ",(VLOOKUP(OT94,PROTOKOL!$A$1:$E$28,2))*OU94)</f>
        <v xml:space="preserve"> </v>
      </c>
      <c r="OW94" s="64" t="str">
        <f t="shared" si="625"/>
        <v xml:space="preserve"> </v>
      </c>
      <c r="OX94" s="65" t="str">
        <f>IF(OT94=0," ",VLOOKUP(OT94,PROTOKOL!$A:$E,5,))</f>
        <v xml:space="preserve"> </v>
      </c>
      <c r="OY94" s="82" t="str">
        <f t="shared" si="709"/>
        <v xml:space="preserve"> </v>
      </c>
      <c r="OZ94" s="65">
        <f t="shared" si="710"/>
        <v>0</v>
      </c>
      <c r="PA94" s="82" t="str">
        <f t="shared" si="711"/>
        <v xml:space="preserve"> </v>
      </c>
      <c r="PB94" s="117"/>
      <c r="PC94" s="207">
        <v>24</v>
      </c>
      <c r="PD94" s="226"/>
      <c r="PE94" s="61" t="str">
        <f>IF(PG94=0," ",VLOOKUP(PG94,PROTOKOL!$A:$F,6))</f>
        <v xml:space="preserve"> </v>
      </c>
      <c r="PF94" s="62"/>
      <c r="PG94" s="62"/>
      <c r="PH94" s="62"/>
      <c r="PI94" s="63" t="str">
        <f>IF(PG94=0," ",(VLOOKUP(PG94,PROTOKOL!$A$1:$E$28,2))*PH94)</f>
        <v xml:space="preserve"> </v>
      </c>
      <c r="PJ94" s="64" t="str">
        <f t="shared" si="627"/>
        <v xml:space="preserve"> </v>
      </c>
      <c r="PK94" s="65" t="str">
        <f>IF(PG94=0," ",VLOOKUP(PG94,PROTOKOL!$A:$E,5,))</f>
        <v xml:space="preserve"> </v>
      </c>
      <c r="PL94" s="65"/>
      <c r="PM94" s="82" t="str">
        <f t="shared" si="712"/>
        <v xml:space="preserve"> </v>
      </c>
      <c r="PN94" s="61" t="str">
        <f>IF(PP94=0," ",VLOOKUP(PP94,PROTOKOL!$A:$F,6))</f>
        <v xml:space="preserve"> </v>
      </c>
      <c r="PO94" s="66"/>
      <c r="PP94" s="66"/>
      <c r="PQ94" s="62"/>
      <c r="PR94" s="63" t="str">
        <f>IF(PP94=0," ",(VLOOKUP(PP94,PROTOKOL!$A$1:$E$28,2))*PQ94)</f>
        <v xml:space="preserve"> </v>
      </c>
      <c r="PS94" s="64" t="str">
        <f t="shared" si="628"/>
        <v xml:space="preserve"> </v>
      </c>
      <c r="PT94" s="65" t="str">
        <f>IF(PP94=0," ",VLOOKUP(PP94,PROTOKOL!$A:$E,5,))</f>
        <v xml:space="preserve"> </v>
      </c>
      <c r="PU94" s="82" t="str">
        <f t="shared" si="713"/>
        <v xml:space="preserve"> </v>
      </c>
      <c r="PV94" s="65">
        <f t="shared" si="714"/>
        <v>0</v>
      </c>
      <c r="PW94" s="82" t="str">
        <f t="shared" si="715"/>
        <v xml:space="preserve"> </v>
      </c>
      <c r="PX94" s="117"/>
      <c r="PY94" s="207">
        <v>24</v>
      </c>
      <c r="PZ94" s="226"/>
      <c r="QA94" s="61" t="str">
        <f>IF(QC94=0," ",VLOOKUP(QC94,PROTOKOL!$A:$F,6))</f>
        <v xml:space="preserve"> </v>
      </c>
      <c r="QB94" s="62"/>
      <c r="QC94" s="62"/>
      <c r="QD94" s="62"/>
      <c r="QE94" s="63" t="str">
        <f>IF(QC94=0," ",(VLOOKUP(QC94,PROTOKOL!$A$1:$E$28,2))*QD94)</f>
        <v xml:space="preserve"> </v>
      </c>
      <c r="QF94" s="64" t="str">
        <f t="shared" si="630"/>
        <v xml:space="preserve"> </v>
      </c>
      <c r="QG94" s="65" t="str">
        <f>IF(QC94=0," ",VLOOKUP(QC94,PROTOKOL!$A:$E,5,))</f>
        <v xml:space="preserve"> </v>
      </c>
      <c r="QH94" s="65"/>
      <c r="QI94" s="82" t="str">
        <f t="shared" si="716"/>
        <v xml:space="preserve"> </v>
      </c>
      <c r="QJ94" s="61" t="str">
        <f>IF(QL94=0," ",VLOOKUP(QL94,PROTOKOL!$A:$F,6))</f>
        <v xml:space="preserve"> </v>
      </c>
      <c r="QK94" s="66"/>
      <c r="QL94" s="66"/>
      <c r="QM94" s="62"/>
      <c r="QN94" s="63" t="str">
        <f>IF(QL94=0," ",(VLOOKUP(QL94,PROTOKOL!$A$1:$E$28,2))*QM94)</f>
        <v xml:space="preserve"> </v>
      </c>
      <c r="QO94" s="64" t="str">
        <f t="shared" si="631"/>
        <v xml:space="preserve"> </v>
      </c>
      <c r="QP94" s="65" t="str">
        <f>IF(QL94=0," ",VLOOKUP(QL94,PROTOKOL!$A:$E,5,))</f>
        <v xml:space="preserve"> </v>
      </c>
      <c r="QQ94" s="82" t="str">
        <f t="shared" si="717"/>
        <v xml:space="preserve"> </v>
      </c>
      <c r="QR94" s="65">
        <f t="shared" si="718"/>
        <v>0</v>
      </c>
      <c r="QS94" s="82" t="str">
        <f t="shared" si="719"/>
        <v xml:space="preserve"> </v>
      </c>
      <c r="QT94" s="117"/>
      <c r="QU94" s="207">
        <v>24</v>
      </c>
      <c r="QV94" s="226"/>
      <c r="QW94" s="61" t="str">
        <f>IF(QY94=0," ",VLOOKUP(QY94,PROTOKOL!$A:$F,6))</f>
        <v xml:space="preserve"> </v>
      </c>
      <c r="QX94" s="62"/>
      <c r="QY94" s="62"/>
      <c r="QZ94" s="62"/>
      <c r="RA94" s="63" t="str">
        <f>IF(QY94=0," ",(VLOOKUP(QY94,PROTOKOL!$A$1:$E$28,2))*QZ94)</f>
        <v xml:space="preserve"> </v>
      </c>
      <c r="RB94" s="64" t="str">
        <f t="shared" si="633"/>
        <v xml:space="preserve"> </v>
      </c>
      <c r="RC94" s="65" t="str">
        <f>IF(QY94=0," ",VLOOKUP(QY94,PROTOKOL!$A:$E,5,))</f>
        <v xml:space="preserve"> </v>
      </c>
      <c r="RD94" s="65"/>
      <c r="RE94" s="82" t="str">
        <f t="shared" si="720"/>
        <v xml:space="preserve"> </v>
      </c>
      <c r="RF94" s="61" t="str">
        <f>IF(RH94=0," ",VLOOKUP(RH94,PROTOKOL!$A:$F,6))</f>
        <v xml:space="preserve"> </v>
      </c>
      <c r="RG94" s="66"/>
      <c r="RH94" s="66"/>
      <c r="RI94" s="62"/>
      <c r="RJ94" s="63" t="str">
        <f>IF(RH94=0," ",(VLOOKUP(RH94,PROTOKOL!$A$1:$E$28,2))*RI94)</f>
        <v xml:space="preserve"> </v>
      </c>
      <c r="RK94" s="64" t="str">
        <f t="shared" si="634"/>
        <v xml:space="preserve"> </v>
      </c>
      <c r="RL94" s="65" t="str">
        <f>IF(RH94=0," ",VLOOKUP(RH94,PROTOKOL!$A:$E,5,))</f>
        <v xml:space="preserve"> </v>
      </c>
      <c r="RM94" s="82" t="str">
        <f t="shared" si="721"/>
        <v xml:space="preserve"> </v>
      </c>
      <c r="RN94" s="65">
        <f t="shared" si="722"/>
        <v>0</v>
      </c>
      <c r="RO94" s="82" t="str">
        <f t="shared" si="723"/>
        <v xml:space="preserve"> </v>
      </c>
      <c r="RP94" s="117"/>
    </row>
    <row r="95" spans="1:484" ht="14.4" thickBot="1">
      <c r="A95" s="207">
        <v>25</v>
      </c>
      <c r="B95" s="225">
        <v>25</v>
      </c>
      <c r="C95" s="61" t="str">
        <f>IF(E95=0," ",VLOOKUP(E95,PROTOKOL!$A:$F,6))</f>
        <v xml:space="preserve"> </v>
      </c>
      <c r="D95" s="62"/>
      <c r="E95" s="62"/>
      <c r="F95" s="62"/>
      <c r="G95" s="63" t="str">
        <f>IF(E95=0," ",(VLOOKUP(E95,PROTOKOL!$A$1:$E$28,2))*F95)</f>
        <v xml:space="preserve"> </v>
      </c>
      <c r="H95" s="64" t="str">
        <f t="shared" si="572"/>
        <v xml:space="preserve"> </v>
      </c>
      <c r="I95" s="65" t="str">
        <f>IF(E95=0," ",VLOOKUP(E95,PROTOKOL!$A:$E,5,))</f>
        <v xml:space="preserve"> </v>
      </c>
      <c r="J95" s="65"/>
      <c r="K95" s="82" t="str">
        <f t="shared" si="636"/>
        <v xml:space="preserve"> </v>
      </c>
      <c r="L95" s="61" t="str">
        <f>IF(N95=0," ",VLOOKUP(N95,PROTOKOL!$A:$F,6))</f>
        <v xml:space="preserve"> </v>
      </c>
      <c r="M95" s="66"/>
      <c r="N95" s="66"/>
      <c r="O95" s="62"/>
      <c r="P95" s="63" t="str">
        <f>IF(N95=0," ",(VLOOKUP(N95,PROTOKOL!$A$1:$E$28,2))*O95)</f>
        <v xml:space="preserve"> </v>
      </c>
      <c r="Q95" s="64" t="str">
        <f t="shared" si="573"/>
        <v xml:space="preserve"> </v>
      </c>
      <c r="R95" s="65" t="str">
        <f>IF(N95=0," ",VLOOKUP(N95,PROTOKOL!$A:$E,5,))</f>
        <v xml:space="preserve"> </v>
      </c>
      <c r="S95" s="82" t="str">
        <f t="shared" si="637"/>
        <v xml:space="preserve"> </v>
      </c>
      <c r="T95" s="65">
        <f t="shared" si="638"/>
        <v>0</v>
      </c>
      <c r="U95" s="82" t="str">
        <f t="shared" si="639"/>
        <v xml:space="preserve"> </v>
      </c>
      <c r="V95" s="117"/>
      <c r="W95" s="207">
        <v>25</v>
      </c>
      <c r="X95" s="225">
        <v>25</v>
      </c>
      <c r="Y95" s="61" t="str">
        <f>IF(AA95=0," ",VLOOKUP(AA95,PROTOKOL!$A:$F,6))</f>
        <v xml:space="preserve"> </v>
      </c>
      <c r="Z95" s="62"/>
      <c r="AA95" s="62"/>
      <c r="AB95" s="62"/>
      <c r="AC95" s="63" t="str">
        <f>IF(AA95=0," ",(VLOOKUP(AA95,PROTOKOL!$A$1:$E$28,2))*AB95)</f>
        <v xml:space="preserve"> </v>
      </c>
      <c r="AD95" s="64" t="str">
        <f t="shared" si="574"/>
        <v xml:space="preserve"> </v>
      </c>
      <c r="AE95" s="65" t="str">
        <f>IF(AA95=0," ",VLOOKUP(AA95,PROTOKOL!$A:$E,5,))</f>
        <v xml:space="preserve"> </v>
      </c>
      <c r="AF95" s="65"/>
      <c r="AG95" s="82" t="str">
        <f t="shared" si="640"/>
        <v xml:space="preserve"> </v>
      </c>
      <c r="AH95" s="61" t="str">
        <f>IF(AJ95=0," ",VLOOKUP(AJ95,PROTOKOL!$A:$F,6))</f>
        <v xml:space="preserve"> </v>
      </c>
      <c r="AI95" s="66"/>
      <c r="AJ95" s="66"/>
      <c r="AK95" s="62"/>
      <c r="AL95" s="63" t="str">
        <f>IF(AJ95=0," ",(VLOOKUP(AJ95,PROTOKOL!$A$1:$E$28,2))*AK95)</f>
        <v xml:space="preserve"> </v>
      </c>
      <c r="AM95" s="64" t="str">
        <f t="shared" si="575"/>
        <v xml:space="preserve"> </v>
      </c>
      <c r="AN95" s="65" t="str">
        <f>IF(AJ95=0," ",VLOOKUP(AJ95,PROTOKOL!$A:$E,5,))</f>
        <v xml:space="preserve"> </v>
      </c>
      <c r="AO95" s="82" t="str">
        <f t="shared" si="641"/>
        <v xml:space="preserve"> </v>
      </c>
      <c r="AP95" s="65">
        <f t="shared" si="642"/>
        <v>0</v>
      </c>
      <c r="AQ95" s="82" t="str">
        <f t="shared" si="643"/>
        <v xml:space="preserve"> </v>
      </c>
      <c r="AR95" s="117"/>
      <c r="AS95" s="207">
        <v>25</v>
      </c>
      <c r="AT95" s="225">
        <v>25</v>
      </c>
      <c r="AU95" s="61" t="str">
        <f>IF(AW95=0," ",VLOOKUP(AW95,PROTOKOL!$A:$F,6))</f>
        <v xml:space="preserve"> </v>
      </c>
      <c r="AV95" s="62"/>
      <c r="AW95" s="62"/>
      <c r="AX95" s="62"/>
      <c r="AY95" s="63" t="str">
        <f>IF(AW95=0," ",(VLOOKUP(AW95,PROTOKOL!$A$1:$E$28,2))*AX95)</f>
        <v xml:space="preserve"> </v>
      </c>
      <c r="AZ95" s="64" t="str">
        <f t="shared" si="576"/>
        <v xml:space="preserve"> </v>
      </c>
      <c r="BA95" s="65" t="str">
        <f>IF(AW95=0," ",VLOOKUP(AW95,PROTOKOL!$A:$E,5,))</f>
        <v xml:space="preserve"> </v>
      </c>
      <c r="BB95" s="65"/>
      <c r="BC95" s="82" t="str">
        <f t="shared" si="644"/>
        <v xml:space="preserve"> </v>
      </c>
      <c r="BD95" s="61" t="str">
        <f>IF(BF95=0," ",VLOOKUP(BF95,PROTOKOL!$A:$F,6))</f>
        <v xml:space="preserve"> </v>
      </c>
      <c r="BE95" s="66"/>
      <c r="BF95" s="66"/>
      <c r="BG95" s="62"/>
      <c r="BH95" s="63" t="str">
        <f>IF(BF95=0," ",(VLOOKUP(BF95,PROTOKOL!$A$1:$E$28,2))*BG95)</f>
        <v xml:space="preserve"> </v>
      </c>
      <c r="BI95" s="64" t="str">
        <f t="shared" si="577"/>
        <v xml:space="preserve"> </v>
      </c>
      <c r="BJ95" s="65" t="str">
        <f>IF(BF95=0," ",VLOOKUP(BF95,PROTOKOL!$A:$E,5,))</f>
        <v xml:space="preserve"> </v>
      </c>
      <c r="BK95" s="82" t="str">
        <f t="shared" si="645"/>
        <v xml:space="preserve"> </v>
      </c>
      <c r="BL95" s="65">
        <f t="shared" si="646"/>
        <v>0</v>
      </c>
      <c r="BM95" s="82" t="str">
        <f t="shared" si="647"/>
        <v xml:space="preserve"> </v>
      </c>
      <c r="BN95" s="117"/>
      <c r="BO95" s="207">
        <v>25</v>
      </c>
      <c r="BP95" s="225">
        <v>25</v>
      </c>
      <c r="BQ95" s="61" t="str">
        <f>IF(BS95=0," ",VLOOKUP(BS95,PROTOKOL!$A:$F,6))</f>
        <v xml:space="preserve"> </v>
      </c>
      <c r="BR95" s="62"/>
      <c r="BS95" s="62"/>
      <c r="BT95" s="62"/>
      <c r="BU95" s="63" t="str">
        <f>IF(BS95=0," ",(VLOOKUP(BS95,PROTOKOL!$A$1:$E$28,2))*BT95)</f>
        <v xml:space="preserve"> </v>
      </c>
      <c r="BV95" s="64" t="str">
        <f t="shared" si="579"/>
        <v xml:space="preserve"> </v>
      </c>
      <c r="BW95" s="65" t="str">
        <f>IF(BS95=0," ",VLOOKUP(BS95,PROTOKOL!$A:$E,5,))</f>
        <v xml:space="preserve"> </v>
      </c>
      <c r="BX95" s="65"/>
      <c r="BY95" s="82" t="str">
        <f t="shared" si="648"/>
        <v xml:space="preserve"> </v>
      </c>
      <c r="BZ95" s="61" t="str">
        <f>IF(CB95=0," ",VLOOKUP(CB95,PROTOKOL!$A:$F,6))</f>
        <v xml:space="preserve"> </v>
      </c>
      <c r="CA95" s="66"/>
      <c r="CB95" s="66"/>
      <c r="CC95" s="62"/>
      <c r="CD95" s="63" t="str">
        <f>IF(CB95=0," ",(VLOOKUP(CB95,PROTOKOL!$A$1:$E$28,2))*CC95)</f>
        <v xml:space="preserve"> </v>
      </c>
      <c r="CE95" s="64" t="str">
        <f t="shared" si="580"/>
        <v xml:space="preserve"> </v>
      </c>
      <c r="CF95" s="65" t="str">
        <f>IF(CB95=0," ",VLOOKUP(CB95,PROTOKOL!$A:$E,5,))</f>
        <v xml:space="preserve"> </v>
      </c>
      <c r="CG95" s="82" t="str">
        <f t="shared" si="649"/>
        <v xml:space="preserve"> </v>
      </c>
      <c r="CH95" s="65">
        <f t="shared" si="650"/>
        <v>0</v>
      </c>
      <c r="CI95" s="82" t="str">
        <f t="shared" si="651"/>
        <v xml:space="preserve"> </v>
      </c>
      <c r="CJ95" s="117"/>
      <c r="CK95" s="207">
        <v>25</v>
      </c>
      <c r="CL95" s="225">
        <v>25</v>
      </c>
      <c r="CM95" s="61" t="str">
        <f>IF(CO95=0," ",VLOOKUP(CO95,PROTOKOL!$A:$F,6))</f>
        <v xml:space="preserve"> </v>
      </c>
      <c r="CN95" s="62"/>
      <c r="CO95" s="62"/>
      <c r="CP95" s="62"/>
      <c r="CQ95" s="63" t="str">
        <f>IF(CO95=0," ",(VLOOKUP(CO95,PROTOKOL!$A$1:$E$28,2))*CP95)</f>
        <v xml:space="preserve"> </v>
      </c>
      <c r="CR95" s="64" t="str">
        <f t="shared" si="582"/>
        <v xml:space="preserve"> </v>
      </c>
      <c r="CS95" s="65" t="str">
        <f>IF(CO95=0," ",VLOOKUP(CO95,PROTOKOL!$A:$E,5,))</f>
        <v xml:space="preserve"> </v>
      </c>
      <c r="CT95" s="65"/>
      <c r="CU95" s="82" t="str">
        <f t="shared" si="652"/>
        <v xml:space="preserve"> </v>
      </c>
      <c r="CV95" s="61" t="str">
        <f>IF(CX95=0," ",VLOOKUP(CX95,PROTOKOL!$A:$F,6))</f>
        <v xml:space="preserve"> </v>
      </c>
      <c r="CW95" s="66"/>
      <c r="CX95" s="66"/>
      <c r="CY95" s="62"/>
      <c r="CZ95" s="63" t="str">
        <f>IF(CX95=0," ",(VLOOKUP(CX95,PROTOKOL!$A$1:$E$28,2))*CY95)</f>
        <v xml:space="preserve"> </v>
      </c>
      <c r="DA95" s="64" t="str">
        <f t="shared" si="583"/>
        <v xml:space="preserve"> </v>
      </c>
      <c r="DB95" s="65" t="str">
        <f>IF(CX95=0," ",VLOOKUP(CX95,PROTOKOL!$A:$E,5,))</f>
        <v xml:space="preserve"> </v>
      </c>
      <c r="DC95" s="82" t="str">
        <f t="shared" si="653"/>
        <v xml:space="preserve"> </v>
      </c>
      <c r="DD95" s="65">
        <f t="shared" si="654"/>
        <v>0</v>
      </c>
      <c r="DE95" s="82" t="str">
        <f t="shared" si="655"/>
        <v xml:space="preserve"> </v>
      </c>
      <c r="DF95" s="117"/>
      <c r="DG95" s="207">
        <v>25</v>
      </c>
      <c r="DH95" s="225">
        <v>25</v>
      </c>
      <c r="DI95" s="61" t="str">
        <f>IF(DK95=0," ",VLOOKUP(DK95,PROTOKOL!$A:$F,6))</f>
        <v xml:space="preserve"> </v>
      </c>
      <c r="DJ95" s="62"/>
      <c r="DK95" s="62"/>
      <c r="DL95" s="62"/>
      <c r="DM95" s="63" t="str">
        <f>IF(DK95=0," ",(VLOOKUP(DK95,PROTOKOL!$A$1:$E$28,2))*DL95)</f>
        <v xml:space="preserve"> </v>
      </c>
      <c r="DN95" s="64" t="str">
        <f t="shared" si="585"/>
        <v xml:space="preserve"> </v>
      </c>
      <c r="DO95" s="65" t="str">
        <f>IF(DK95=0," ",VLOOKUP(DK95,PROTOKOL!$A:$E,5,))</f>
        <v xml:space="preserve"> </v>
      </c>
      <c r="DP95" s="65"/>
      <c r="DQ95" s="82" t="str">
        <f t="shared" si="656"/>
        <v xml:space="preserve"> </v>
      </c>
      <c r="DR95" s="61" t="str">
        <f>IF(DT95=0," ",VLOOKUP(DT95,PROTOKOL!$A:$F,6))</f>
        <v xml:space="preserve"> </v>
      </c>
      <c r="DS95" s="66"/>
      <c r="DT95" s="66"/>
      <c r="DU95" s="62"/>
      <c r="DV95" s="63" t="str">
        <f>IF(DT95=0," ",(VLOOKUP(DT95,PROTOKOL!$A$1:$E$28,2))*DU95)</f>
        <v xml:space="preserve"> </v>
      </c>
      <c r="DW95" s="64" t="str">
        <f t="shared" si="586"/>
        <v xml:space="preserve"> </v>
      </c>
      <c r="DX95" s="65" t="str">
        <f>IF(DT95=0," ",VLOOKUP(DT95,PROTOKOL!$A:$E,5,))</f>
        <v xml:space="preserve"> </v>
      </c>
      <c r="DY95" s="82" t="str">
        <f t="shared" si="657"/>
        <v xml:space="preserve"> </v>
      </c>
      <c r="DZ95" s="65">
        <f t="shared" si="658"/>
        <v>0</v>
      </c>
      <c r="EA95" s="82" t="str">
        <f t="shared" si="659"/>
        <v xml:space="preserve"> </v>
      </c>
      <c r="EB95" s="117"/>
      <c r="EC95" s="207">
        <v>25</v>
      </c>
      <c r="ED95" s="225">
        <v>25</v>
      </c>
      <c r="EE95" s="61" t="str">
        <f>IF(EG95=0," ",VLOOKUP(EG95,PROTOKOL!$A:$F,6))</f>
        <v xml:space="preserve"> </v>
      </c>
      <c r="EF95" s="62"/>
      <c r="EG95" s="62"/>
      <c r="EH95" s="62"/>
      <c r="EI95" s="63" t="str">
        <f>IF(EG95=0," ",(VLOOKUP(EG95,PROTOKOL!$A$1:$E$28,2))*EH95)</f>
        <v xml:space="preserve"> </v>
      </c>
      <c r="EJ95" s="64" t="str">
        <f t="shared" si="588"/>
        <v xml:space="preserve"> </v>
      </c>
      <c r="EK95" s="65" t="str">
        <f>IF(EG95=0," ",VLOOKUP(EG95,PROTOKOL!$A:$E,5,))</f>
        <v xml:space="preserve"> </v>
      </c>
      <c r="EL95" s="65"/>
      <c r="EM95" s="82" t="str">
        <f t="shared" si="660"/>
        <v xml:space="preserve"> </v>
      </c>
      <c r="EN95" s="61" t="str">
        <f>IF(EP95=0," ",VLOOKUP(EP95,PROTOKOL!$A:$F,6))</f>
        <v xml:space="preserve"> </v>
      </c>
      <c r="EO95" s="66"/>
      <c r="EP95" s="66"/>
      <c r="EQ95" s="62"/>
      <c r="ER95" s="63" t="str">
        <f>IF(EP95=0," ",(VLOOKUP(EP95,PROTOKOL!$A$1:$E$28,2))*EQ95)</f>
        <v xml:space="preserve"> </v>
      </c>
      <c r="ES95" s="64" t="str">
        <f t="shared" si="589"/>
        <v xml:space="preserve"> </v>
      </c>
      <c r="ET95" s="65" t="str">
        <f>IF(EP95=0," ",VLOOKUP(EP95,PROTOKOL!$A:$E,5,))</f>
        <v xml:space="preserve"> </v>
      </c>
      <c r="EU95" s="82" t="str">
        <f t="shared" si="661"/>
        <v xml:space="preserve"> </v>
      </c>
      <c r="EV95" s="65">
        <f t="shared" si="662"/>
        <v>0</v>
      </c>
      <c r="EW95" s="82" t="str">
        <f t="shared" si="663"/>
        <v xml:space="preserve"> </v>
      </c>
      <c r="EX95" s="117"/>
      <c r="EY95" s="207">
        <v>25</v>
      </c>
      <c r="EZ95" s="225">
        <v>25</v>
      </c>
      <c r="FA95" s="61" t="str">
        <f>IF(FC95=0," ",VLOOKUP(FC95,PROTOKOL!$A:$F,6))</f>
        <v xml:space="preserve"> </v>
      </c>
      <c r="FB95" s="62"/>
      <c r="FC95" s="62"/>
      <c r="FD95" s="62"/>
      <c r="FE95" s="63" t="str">
        <f>IF(FC95=0," ",(VLOOKUP(FC95,PROTOKOL!$A$1:$E$28,2))*FD95)</f>
        <v xml:space="preserve"> </v>
      </c>
      <c r="FF95" s="64" t="str">
        <f t="shared" si="591"/>
        <v xml:space="preserve"> </v>
      </c>
      <c r="FG95" s="65" t="str">
        <f>IF(FC95=0," ",VLOOKUP(FC95,PROTOKOL!$A:$E,5,))</f>
        <v xml:space="preserve"> </v>
      </c>
      <c r="FH95" s="65"/>
      <c r="FI95" s="82" t="str">
        <f t="shared" si="664"/>
        <v xml:space="preserve"> </v>
      </c>
      <c r="FJ95" s="61" t="str">
        <f>IF(FL95=0," ",VLOOKUP(FL95,PROTOKOL!$A:$F,6))</f>
        <v xml:space="preserve"> </v>
      </c>
      <c r="FK95" s="66"/>
      <c r="FL95" s="66"/>
      <c r="FM95" s="62"/>
      <c r="FN95" s="63" t="str">
        <f>IF(FL95=0," ",(VLOOKUP(FL95,PROTOKOL!$A$1:$E$28,2))*FM95)</f>
        <v xml:space="preserve"> </v>
      </c>
      <c r="FO95" s="64" t="str">
        <f t="shared" si="592"/>
        <v xml:space="preserve"> </v>
      </c>
      <c r="FP95" s="65" t="str">
        <f>IF(FL95=0," ",VLOOKUP(FL95,PROTOKOL!$A:$E,5,))</f>
        <v xml:space="preserve"> </v>
      </c>
      <c r="FQ95" s="82" t="str">
        <f t="shared" si="665"/>
        <v xml:space="preserve"> </v>
      </c>
      <c r="FR95" s="65">
        <f t="shared" si="666"/>
        <v>0</v>
      </c>
      <c r="FS95" s="82" t="str">
        <f t="shared" si="667"/>
        <v xml:space="preserve"> </v>
      </c>
      <c r="FT95" s="117"/>
      <c r="FU95" s="207">
        <v>25</v>
      </c>
      <c r="FV95" s="225">
        <v>25</v>
      </c>
      <c r="FW95" s="61" t="str">
        <f>IF(FY95=0," ",VLOOKUP(FY95,PROTOKOL!$A:$F,6))</f>
        <v xml:space="preserve"> </v>
      </c>
      <c r="FX95" s="62"/>
      <c r="FY95" s="62"/>
      <c r="FZ95" s="62"/>
      <c r="GA95" s="63" t="str">
        <f>IF(FY95=0," ",(VLOOKUP(FY95,PROTOKOL!$A$1:$E$28,2))*FZ95)</f>
        <v xml:space="preserve"> </v>
      </c>
      <c r="GB95" s="64" t="str">
        <f t="shared" si="594"/>
        <v xml:space="preserve"> </v>
      </c>
      <c r="GC95" s="65" t="str">
        <f>IF(FY95=0," ",VLOOKUP(FY95,PROTOKOL!$A:$E,5,))</f>
        <v xml:space="preserve"> </v>
      </c>
      <c r="GD95" s="65"/>
      <c r="GE95" s="82" t="str">
        <f t="shared" si="668"/>
        <v xml:space="preserve"> </v>
      </c>
      <c r="GF95" s="61" t="str">
        <f>IF(GH95=0," ",VLOOKUP(GH95,PROTOKOL!$A:$F,6))</f>
        <v xml:space="preserve"> </v>
      </c>
      <c r="GG95" s="66"/>
      <c r="GH95" s="66"/>
      <c r="GI95" s="62"/>
      <c r="GJ95" s="63" t="str">
        <f>IF(GH95=0," ",(VLOOKUP(GH95,PROTOKOL!$A$1:$E$28,2))*GI95)</f>
        <v xml:space="preserve"> </v>
      </c>
      <c r="GK95" s="64" t="str">
        <f t="shared" si="595"/>
        <v xml:space="preserve"> </v>
      </c>
      <c r="GL95" s="65" t="str">
        <f>IF(GH95=0," ",VLOOKUP(GH95,PROTOKOL!$A:$E,5,))</f>
        <v xml:space="preserve"> </v>
      </c>
      <c r="GM95" s="82" t="str">
        <f t="shared" si="669"/>
        <v xml:space="preserve"> </v>
      </c>
      <c r="GN95" s="65">
        <f t="shared" si="670"/>
        <v>0</v>
      </c>
      <c r="GO95" s="82" t="str">
        <f t="shared" si="671"/>
        <v xml:space="preserve"> </v>
      </c>
      <c r="GP95" s="117"/>
      <c r="GQ95" s="207">
        <v>25</v>
      </c>
      <c r="GR95" s="225">
        <v>25</v>
      </c>
      <c r="GS95" s="61" t="str">
        <f>IF(GU95=0," ",VLOOKUP(GU95,PROTOKOL!$A:$F,6))</f>
        <v xml:space="preserve"> </v>
      </c>
      <c r="GT95" s="62"/>
      <c r="GU95" s="62"/>
      <c r="GV95" s="62"/>
      <c r="GW95" s="63" t="str">
        <f>IF(GU95=0," ",(VLOOKUP(GU95,PROTOKOL!$A$1:$E$28,2))*GV95)</f>
        <v xml:space="preserve"> </v>
      </c>
      <c r="GX95" s="64" t="str">
        <f t="shared" si="597"/>
        <v xml:space="preserve"> </v>
      </c>
      <c r="GY95" s="65" t="str">
        <f>IF(GU95=0," ",VLOOKUP(GU95,PROTOKOL!$A:$E,5,))</f>
        <v xml:space="preserve"> </v>
      </c>
      <c r="GZ95" s="65"/>
      <c r="HA95" s="82" t="str">
        <f t="shared" si="672"/>
        <v xml:space="preserve"> </v>
      </c>
      <c r="HB95" s="61" t="str">
        <f>IF(HD95=0," ",VLOOKUP(HD95,PROTOKOL!$A:$F,6))</f>
        <v xml:space="preserve"> </v>
      </c>
      <c r="HC95" s="66"/>
      <c r="HD95" s="66"/>
      <c r="HE95" s="62"/>
      <c r="HF95" s="63" t="str">
        <f>IF(HD95=0," ",(VLOOKUP(HD95,PROTOKOL!$A$1:$E$28,2))*HE95)</f>
        <v xml:space="preserve"> </v>
      </c>
      <c r="HG95" s="64" t="str">
        <f t="shared" si="598"/>
        <v xml:space="preserve"> </v>
      </c>
      <c r="HH95" s="65" t="str">
        <f>IF(HD95=0," ",VLOOKUP(HD95,PROTOKOL!$A:$E,5,))</f>
        <v xml:space="preserve"> </v>
      </c>
      <c r="HI95" s="82" t="str">
        <f t="shared" si="673"/>
        <v xml:space="preserve"> </v>
      </c>
      <c r="HJ95" s="65">
        <f t="shared" si="674"/>
        <v>0</v>
      </c>
      <c r="HK95" s="82" t="str">
        <f t="shared" si="675"/>
        <v xml:space="preserve"> </v>
      </c>
      <c r="HL95" s="117"/>
      <c r="HM95" s="207">
        <v>25</v>
      </c>
      <c r="HN95" s="225">
        <v>25</v>
      </c>
      <c r="HO95" s="61" t="str">
        <f>IF(HQ95=0," ",VLOOKUP(HQ95,PROTOKOL!$A:$F,6))</f>
        <v xml:space="preserve"> </v>
      </c>
      <c r="HP95" s="62"/>
      <c r="HQ95" s="62"/>
      <c r="HR95" s="62"/>
      <c r="HS95" s="63" t="str">
        <f>IF(HQ95=0," ",(VLOOKUP(HQ95,PROTOKOL!$A$1:$E$28,2))*HR95)</f>
        <v xml:space="preserve"> </v>
      </c>
      <c r="HT95" s="64" t="str">
        <f t="shared" si="600"/>
        <v xml:space="preserve"> </v>
      </c>
      <c r="HU95" s="65" t="str">
        <f>IF(HQ95=0," ",VLOOKUP(HQ95,PROTOKOL!$A:$E,5,))</f>
        <v xml:space="preserve"> </v>
      </c>
      <c r="HV95" s="65"/>
      <c r="HW95" s="82" t="str">
        <f t="shared" si="676"/>
        <v xml:space="preserve"> </v>
      </c>
      <c r="HX95" s="61" t="str">
        <f>IF(HZ95=0," ",VLOOKUP(HZ95,PROTOKOL!$A:$F,6))</f>
        <v xml:space="preserve"> </v>
      </c>
      <c r="HY95" s="66"/>
      <c r="HZ95" s="66"/>
      <c r="IA95" s="62"/>
      <c r="IB95" s="63" t="str">
        <f>IF(HZ95=0," ",(VLOOKUP(HZ95,PROTOKOL!$A$1:$E$28,2))*IA95)</f>
        <v xml:space="preserve"> </v>
      </c>
      <c r="IC95" s="64" t="str">
        <f t="shared" si="601"/>
        <v xml:space="preserve"> </v>
      </c>
      <c r="ID95" s="65" t="str">
        <f>IF(HZ95=0," ",VLOOKUP(HZ95,PROTOKOL!$A:$E,5,))</f>
        <v xml:space="preserve"> </v>
      </c>
      <c r="IE95" s="82" t="str">
        <f t="shared" si="677"/>
        <v xml:space="preserve"> </v>
      </c>
      <c r="IF95" s="65">
        <f t="shared" si="678"/>
        <v>0</v>
      </c>
      <c r="IG95" s="82" t="str">
        <f t="shared" si="679"/>
        <v xml:space="preserve"> </v>
      </c>
      <c r="IH95" s="117"/>
      <c r="II95" s="207">
        <v>25</v>
      </c>
      <c r="IJ95" s="225">
        <v>25</v>
      </c>
      <c r="IK95" s="61" t="str">
        <f>IF(IM95=0," ",VLOOKUP(IM95,PROTOKOL!$A:$F,6))</f>
        <v xml:space="preserve"> </v>
      </c>
      <c r="IL95" s="62"/>
      <c r="IM95" s="62"/>
      <c r="IN95" s="62"/>
      <c r="IO95" s="63" t="str">
        <f>IF(IM95=0," ",(VLOOKUP(IM95,PROTOKOL!$A$1:$E$28,2))*IN95)</f>
        <v xml:space="preserve"> </v>
      </c>
      <c r="IP95" s="64" t="str">
        <f t="shared" si="603"/>
        <v xml:space="preserve"> </v>
      </c>
      <c r="IQ95" s="65" t="str">
        <f>IF(IM95=0," ",VLOOKUP(IM95,PROTOKOL!$A:$E,5,))</f>
        <v xml:space="preserve"> </v>
      </c>
      <c r="IR95" s="65"/>
      <c r="IS95" s="82" t="str">
        <f t="shared" si="680"/>
        <v xml:space="preserve"> </v>
      </c>
      <c r="IT95" s="61" t="str">
        <f>IF(IV95=0," ",VLOOKUP(IV95,PROTOKOL!$A:$F,6))</f>
        <v xml:space="preserve"> </v>
      </c>
      <c r="IU95" s="66"/>
      <c r="IV95" s="66"/>
      <c r="IW95" s="62"/>
      <c r="IX95" s="63" t="str">
        <f>IF(IV95=0," ",(VLOOKUP(IV95,PROTOKOL!$A$1:$E$28,2))*IW95)</f>
        <v xml:space="preserve"> </v>
      </c>
      <c r="IY95" s="64" t="str">
        <f t="shared" si="604"/>
        <v xml:space="preserve"> </v>
      </c>
      <c r="IZ95" s="65" t="str">
        <f>IF(IV95=0," ",VLOOKUP(IV95,PROTOKOL!$A:$E,5,))</f>
        <v xml:space="preserve"> </v>
      </c>
      <c r="JA95" s="82" t="str">
        <f t="shared" si="681"/>
        <v xml:space="preserve"> </v>
      </c>
      <c r="JB95" s="65">
        <f t="shared" si="682"/>
        <v>0</v>
      </c>
      <c r="JC95" s="82" t="str">
        <f t="shared" si="683"/>
        <v xml:space="preserve"> </v>
      </c>
      <c r="JD95" s="117"/>
      <c r="JE95" s="207">
        <v>25</v>
      </c>
      <c r="JF95" s="225">
        <v>25</v>
      </c>
      <c r="JG95" s="61" t="str">
        <f>IF(JI95=0," ",VLOOKUP(JI95,PROTOKOL!$A:$F,6))</f>
        <v xml:space="preserve"> </v>
      </c>
      <c r="JH95" s="62"/>
      <c r="JI95" s="62"/>
      <c r="JJ95" s="62"/>
      <c r="JK95" s="63" t="str">
        <f>IF(JI95=0," ",(VLOOKUP(JI95,PROTOKOL!$A$1:$E$28,2))*JJ95)</f>
        <v xml:space="preserve"> </v>
      </c>
      <c r="JL95" s="64" t="str">
        <f t="shared" si="606"/>
        <v xml:space="preserve"> </v>
      </c>
      <c r="JM95" s="65" t="str">
        <f>IF(JI95=0," ",VLOOKUP(JI95,PROTOKOL!$A:$E,5,))</f>
        <v xml:space="preserve"> </v>
      </c>
      <c r="JN95" s="65"/>
      <c r="JO95" s="82" t="str">
        <f t="shared" si="684"/>
        <v xml:space="preserve"> </v>
      </c>
      <c r="JP95" s="61" t="str">
        <f>IF(JR95=0," ",VLOOKUP(JR95,PROTOKOL!$A:$F,6))</f>
        <v xml:space="preserve"> </v>
      </c>
      <c r="JQ95" s="66"/>
      <c r="JR95" s="66"/>
      <c r="JS95" s="62"/>
      <c r="JT95" s="63" t="str">
        <f>IF(JR95=0," ",(VLOOKUP(JR95,PROTOKOL!$A$1:$E$28,2))*JS95)</f>
        <v xml:space="preserve"> </v>
      </c>
      <c r="JU95" s="64" t="str">
        <f t="shared" si="607"/>
        <v xml:space="preserve"> </v>
      </c>
      <c r="JV95" s="65" t="str">
        <f>IF(JR95=0," ",VLOOKUP(JR95,PROTOKOL!$A:$E,5,))</f>
        <v xml:space="preserve"> </v>
      </c>
      <c r="JW95" s="82" t="str">
        <f t="shared" si="685"/>
        <v xml:space="preserve"> </v>
      </c>
      <c r="JX95" s="65">
        <f t="shared" si="686"/>
        <v>0</v>
      </c>
      <c r="JY95" s="82" t="str">
        <f t="shared" si="687"/>
        <v xml:space="preserve"> </v>
      </c>
      <c r="JZ95" s="117"/>
      <c r="KA95" s="207">
        <v>25</v>
      </c>
      <c r="KB95" s="225">
        <v>25</v>
      </c>
      <c r="KC95" s="61" t="str">
        <f>IF(KE95=0," ",VLOOKUP(KE95,PROTOKOL!$A:$F,6))</f>
        <v xml:space="preserve"> </v>
      </c>
      <c r="KD95" s="62"/>
      <c r="KE95" s="62"/>
      <c r="KF95" s="62"/>
      <c r="KG95" s="63" t="str">
        <f>IF(KE95=0," ",(VLOOKUP(KE95,PROTOKOL!$A$1:$E$28,2))*KF95)</f>
        <v xml:space="preserve"> </v>
      </c>
      <c r="KH95" s="64" t="str">
        <f t="shared" si="609"/>
        <v xml:space="preserve"> </v>
      </c>
      <c r="KI95" s="65" t="str">
        <f>IF(KE95=0," ",VLOOKUP(KE95,PROTOKOL!$A:$E,5,))</f>
        <v xml:space="preserve"> </v>
      </c>
      <c r="KJ95" s="65"/>
      <c r="KK95" s="82" t="str">
        <f t="shared" si="688"/>
        <v xml:space="preserve"> </v>
      </c>
      <c r="KL95" s="61" t="str">
        <f>IF(KN95=0," ",VLOOKUP(KN95,PROTOKOL!$A:$F,6))</f>
        <v xml:space="preserve"> </v>
      </c>
      <c r="KM95" s="66"/>
      <c r="KN95" s="66"/>
      <c r="KO95" s="62"/>
      <c r="KP95" s="63" t="str">
        <f>IF(KN95=0," ",(VLOOKUP(KN95,PROTOKOL!$A$1:$E$28,2))*KO95)</f>
        <v xml:space="preserve"> </v>
      </c>
      <c r="KQ95" s="64" t="str">
        <f t="shared" si="610"/>
        <v xml:space="preserve"> </v>
      </c>
      <c r="KR95" s="65" t="str">
        <f>IF(KN95=0," ",VLOOKUP(KN95,PROTOKOL!$A:$E,5,))</f>
        <v xml:space="preserve"> </v>
      </c>
      <c r="KS95" s="82" t="str">
        <f t="shared" si="689"/>
        <v xml:space="preserve"> </v>
      </c>
      <c r="KT95" s="65">
        <f t="shared" si="690"/>
        <v>0</v>
      </c>
      <c r="KU95" s="82" t="str">
        <f t="shared" si="691"/>
        <v xml:space="preserve"> </v>
      </c>
      <c r="KV95" s="117"/>
      <c r="KW95" s="207">
        <v>25</v>
      </c>
      <c r="KX95" s="225">
        <v>25</v>
      </c>
      <c r="KY95" s="61" t="str">
        <f>IF(LA95=0," ",VLOOKUP(LA95,PROTOKOL!$A:$F,6))</f>
        <v xml:space="preserve"> </v>
      </c>
      <c r="KZ95" s="62"/>
      <c r="LA95" s="62"/>
      <c r="LB95" s="62"/>
      <c r="LC95" s="63" t="str">
        <f>IF(LA95=0," ",(VLOOKUP(LA95,PROTOKOL!$A$1:$E$28,2))*LB95)</f>
        <v xml:space="preserve"> </v>
      </c>
      <c r="LD95" s="64" t="str">
        <f t="shared" si="612"/>
        <v xml:space="preserve"> </v>
      </c>
      <c r="LE95" s="65" t="str">
        <f>IF(LA95=0," ",VLOOKUP(LA95,PROTOKOL!$A:$E,5,))</f>
        <v xml:space="preserve"> </v>
      </c>
      <c r="LF95" s="65"/>
      <c r="LG95" s="82" t="str">
        <f t="shared" si="692"/>
        <v xml:space="preserve"> </v>
      </c>
      <c r="LH95" s="61" t="str">
        <f>IF(LJ95=0," ",VLOOKUP(LJ95,PROTOKOL!$A:$F,6))</f>
        <v xml:space="preserve"> </v>
      </c>
      <c r="LI95" s="66"/>
      <c r="LJ95" s="66"/>
      <c r="LK95" s="62"/>
      <c r="LL95" s="63" t="str">
        <f>IF(LJ95=0," ",(VLOOKUP(LJ95,PROTOKOL!$A$1:$E$28,2))*LK95)</f>
        <v xml:space="preserve"> </v>
      </c>
      <c r="LM95" s="64" t="str">
        <f t="shared" si="613"/>
        <v xml:space="preserve"> </v>
      </c>
      <c r="LN95" s="65" t="str">
        <f>IF(LJ95=0," ",VLOOKUP(LJ95,PROTOKOL!$A:$E,5,))</f>
        <v xml:space="preserve"> </v>
      </c>
      <c r="LO95" s="82" t="str">
        <f t="shared" si="693"/>
        <v xml:space="preserve"> </v>
      </c>
      <c r="LP95" s="65">
        <f t="shared" si="694"/>
        <v>0</v>
      </c>
      <c r="LQ95" s="82" t="str">
        <f t="shared" si="695"/>
        <v xml:space="preserve"> </v>
      </c>
      <c r="LR95" s="117"/>
      <c r="LS95" s="207">
        <v>25</v>
      </c>
      <c r="LT95" s="225">
        <v>25</v>
      </c>
      <c r="LU95" s="61" t="str">
        <f>IF(LW95=0," ",VLOOKUP(LW95,PROTOKOL!$A:$F,6))</f>
        <v xml:space="preserve"> </v>
      </c>
      <c r="LV95" s="62"/>
      <c r="LW95" s="62"/>
      <c r="LX95" s="62"/>
      <c r="LY95" s="63" t="str">
        <f>IF(LW95=0," ",(VLOOKUP(LW95,PROTOKOL!$A$1:$E$28,2))*LX95)</f>
        <v xml:space="preserve"> </v>
      </c>
      <c r="LZ95" s="64" t="str">
        <f t="shared" si="615"/>
        <v xml:space="preserve"> </v>
      </c>
      <c r="MA95" s="65" t="str">
        <f>IF(LW95=0," ",VLOOKUP(LW95,PROTOKOL!$A:$E,5,))</f>
        <v xml:space="preserve"> </v>
      </c>
      <c r="MB95" s="65"/>
      <c r="MC95" s="82" t="str">
        <f t="shared" si="696"/>
        <v xml:space="preserve"> </v>
      </c>
      <c r="MD95" s="61" t="str">
        <f>IF(MF95=0," ",VLOOKUP(MF95,PROTOKOL!$A:$F,6))</f>
        <v xml:space="preserve"> </v>
      </c>
      <c r="ME95" s="66"/>
      <c r="MF95" s="66"/>
      <c r="MG95" s="62"/>
      <c r="MH95" s="63" t="str">
        <f>IF(MF95=0," ",(VLOOKUP(MF95,PROTOKOL!$A$1:$E$28,2))*MG95)</f>
        <v xml:space="preserve"> </v>
      </c>
      <c r="MI95" s="64" t="str">
        <f t="shared" si="616"/>
        <v xml:space="preserve"> </v>
      </c>
      <c r="MJ95" s="65" t="str">
        <f>IF(MF95=0," ",VLOOKUP(MF95,PROTOKOL!$A:$E,5,))</f>
        <v xml:space="preserve"> </v>
      </c>
      <c r="MK95" s="82" t="str">
        <f t="shared" si="697"/>
        <v xml:space="preserve"> </v>
      </c>
      <c r="ML95" s="65">
        <f t="shared" si="698"/>
        <v>0</v>
      </c>
      <c r="MM95" s="82" t="str">
        <f t="shared" si="699"/>
        <v xml:space="preserve"> </v>
      </c>
      <c r="MN95" s="117"/>
      <c r="MO95" s="207">
        <v>25</v>
      </c>
      <c r="MP95" s="225">
        <v>25</v>
      </c>
      <c r="MQ95" s="61" t="str">
        <f>IF(MS95=0," ",VLOOKUP(MS95,PROTOKOL!$A:$F,6))</f>
        <v xml:space="preserve"> </v>
      </c>
      <c r="MR95" s="62"/>
      <c r="MS95" s="62"/>
      <c r="MT95" s="62"/>
      <c r="MU95" s="63" t="str">
        <f>IF(MS95=0," ",(VLOOKUP(MS95,PROTOKOL!$A$1:$E$28,2))*MT95)</f>
        <v xml:space="preserve"> </v>
      </c>
      <c r="MV95" s="64" t="str">
        <f t="shared" si="618"/>
        <v xml:space="preserve"> </v>
      </c>
      <c r="MW95" s="65" t="str">
        <f>IF(MS95=0," ",VLOOKUP(MS95,PROTOKOL!$A:$E,5,))</f>
        <v xml:space="preserve"> </v>
      </c>
      <c r="MX95" s="65"/>
      <c r="MY95" s="82" t="str">
        <f t="shared" si="700"/>
        <v xml:space="preserve"> </v>
      </c>
      <c r="MZ95" s="61" t="str">
        <f>IF(NB95=0," ",VLOOKUP(NB95,PROTOKOL!$A:$F,6))</f>
        <v xml:space="preserve"> </v>
      </c>
      <c r="NA95" s="66"/>
      <c r="NB95" s="66"/>
      <c r="NC95" s="62"/>
      <c r="ND95" s="63" t="str">
        <f>IF(NB95=0," ",(VLOOKUP(NB95,PROTOKOL!$A$1:$E$28,2))*NC95)</f>
        <v xml:space="preserve"> </v>
      </c>
      <c r="NE95" s="64" t="str">
        <f t="shared" si="619"/>
        <v xml:space="preserve"> </v>
      </c>
      <c r="NF95" s="65" t="str">
        <f>IF(NB95=0," ",VLOOKUP(NB95,PROTOKOL!$A:$E,5,))</f>
        <v xml:space="preserve"> </v>
      </c>
      <c r="NG95" s="82" t="str">
        <f t="shared" si="701"/>
        <v xml:space="preserve"> </v>
      </c>
      <c r="NH95" s="65">
        <f t="shared" si="702"/>
        <v>0</v>
      </c>
      <c r="NI95" s="82" t="str">
        <f t="shared" si="703"/>
        <v xml:space="preserve"> </v>
      </c>
      <c r="NJ95" s="117"/>
      <c r="NK95" s="207">
        <v>25</v>
      </c>
      <c r="NL95" s="225">
        <v>25</v>
      </c>
      <c r="NM95" s="61" t="str">
        <f>IF(NO95=0," ",VLOOKUP(NO95,PROTOKOL!$A:$F,6))</f>
        <v xml:space="preserve"> </v>
      </c>
      <c r="NN95" s="62"/>
      <c r="NO95" s="62"/>
      <c r="NP95" s="62"/>
      <c r="NQ95" s="63" t="str">
        <f>IF(NO95=0," ",(VLOOKUP(NO95,PROTOKOL!$A$1:$E$28,2))*NP95)</f>
        <v xml:space="preserve"> </v>
      </c>
      <c r="NR95" s="64" t="str">
        <f t="shared" si="621"/>
        <v xml:space="preserve"> </v>
      </c>
      <c r="NS95" s="65" t="str">
        <f>IF(NO95=0," ",VLOOKUP(NO95,PROTOKOL!$A:$E,5,))</f>
        <v xml:space="preserve"> </v>
      </c>
      <c r="NT95" s="65"/>
      <c r="NU95" s="82" t="str">
        <f t="shared" si="704"/>
        <v xml:space="preserve"> </v>
      </c>
      <c r="NV95" s="61" t="str">
        <f>IF(NX95=0," ",VLOOKUP(NX95,PROTOKOL!$A:$F,6))</f>
        <v xml:space="preserve"> </v>
      </c>
      <c r="NW95" s="66"/>
      <c r="NX95" s="66"/>
      <c r="NY95" s="62"/>
      <c r="NZ95" s="63" t="str">
        <f>IF(NX95=0," ",(VLOOKUP(NX95,PROTOKOL!$A$1:$E$28,2))*NY95)</f>
        <v xml:space="preserve"> </v>
      </c>
      <c r="OA95" s="64" t="str">
        <f t="shared" si="622"/>
        <v xml:space="preserve"> </v>
      </c>
      <c r="OB95" s="65" t="str">
        <f>IF(NX95=0," ",VLOOKUP(NX95,PROTOKOL!$A:$E,5,))</f>
        <v xml:space="preserve"> </v>
      </c>
      <c r="OC95" s="82" t="str">
        <f t="shared" si="705"/>
        <v xml:space="preserve"> </v>
      </c>
      <c r="OD95" s="65">
        <f t="shared" si="706"/>
        <v>0</v>
      </c>
      <c r="OE95" s="82" t="str">
        <f t="shared" si="707"/>
        <v xml:space="preserve"> </v>
      </c>
      <c r="OF95" s="117"/>
      <c r="OG95" s="207">
        <v>25</v>
      </c>
      <c r="OH95" s="225">
        <v>25</v>
      </c>
      <c r="OI95" s="61" t="str">
        <f>IF(OK95=0," ",VLOOKUP(OK95,PROTOKOL!$A:$F,6))</f>
        <v xml:space="preserve"> </v>
      </c>
      <c r="OJ95" s="62"/>
      <c r="OK95" s="62"/>
      <c r="OL95" s="62"/>
      <c r="OM95" s="63" t="str">
        <f>IF(OK95=0," ",(VLOOKUP(OK95,PROTOKOL!$A$1:$E$28,2))*OL95)</f>
        <v xml:space="preserve"> </v>
      </c>
      <c r="ON95" s="64" t="str">
        <f t="shared" si="624"/>
        <v xml:space="preserve"> </v>
      </c>
      <c r="OO95" s="65" t="str">
        <f>IF(OK95=0," ",VLOOKUP(OK95,PROTOKOL!$A:$E,5,))</f>
        <v xml:space="preserve"> </v>
      </c>
      <c r="OP95" s="65"/>
      <c r="OQ95" s="82" t="str">
        <f t="shared" si="708"/>
        <v xml:space="preserve"> </v>
      </c>
      <c r="OR95" s="61" t="str">
        <f>IF(OT95=0," ",VLOOKUP(OT95,PROTOKOL!$A:$F,6))</f>
        <v xml:space="preserve"> </v>
      </c>
      <c r="OS95" s="66"/>
      <c r="OT95" s="66"/>
      <c r="OU95" s="62"/>
      <c r="OV95" s="63" t="str">
        <f>IF(OT95=0," ",(VLOOKUP(OT95,PROTOKOL!$A$1:$E$28,2))*OU95)</f>
        <v xml:space="preserve"> </v>
      </c>
      <c r="OW95" s="64" t="str">
        <f t="shared" si="625"/>
        <v xml:space="preserve"> </v>
      </c>
      <c r="OX95" s="65" t="str">
        <f>IF(OT95=0," ",VLOOKUP(OT95,PROTOKOL!$A:$E,5,))</f>
        <v xml:space="preserve"> </v>
      </c>
      <c r="OY95" s="82" t="str">
        <f t="shared" si="709"/>
        <v xml:space="preserve"> </v>
      </c>
      <c r="OZ95" s="65">
        <f t="shared" si="710"/>
        <v>0</v>
      </c>
      <c r="PA95" s="82" t="str">
        <f t="shared" si="711"/>
        <v xml:space="preserve"> </v>
      </c>
      <c r="PB95" s="117"/>
      <c r="PC95" s="207">
        <v>25</v>
      </c>
      <c r="PD95" s="225">
        <v>25</v>
      </c>
      <c r="PE95" s="61" t="str">
        <f>IF(PG95=0," ",VLOOKUP(PG95,PROTOKOL!$A:$F,6))</f>
        <v xml:space="preserve"> </v>
      </c>
      <c r="PF95" s="62"/>
      <c r="PG95" s="62"/>
      <c r="PH95" s="62"/>
      <c r="PI95" s="63" t="str">
        <f>IF(PG95=0," ",(VLOOKUP(PG95,PROTOKOL!$A$1:$E$28,2))*PH95)</f>
        <v xml:space="preserve"> </v>
      </c>
      <c r="PJ95" s="64" t="str">
        <f t="shared" si="627"/>
        <v xml:space="preserve"> </v>
      </c>
      <c r="PK95" s="65" t="str">
        <f>IF(PG95=0," ",VLOOKUP(PG95,PROTOKOL!$A:$E,5,))</f>
        <v xml:space="preserve"> </v>
      </c>
      <c r="PL95" s="65"/>
      <c r="PM95" s="82" t="str">
        <f t="shared" si="712"/>
        <v xml:space="preserve"> </v>
      </c>
      <c r="PN95" s="61" t="str">
        <f>IF(PP95=0," ",VLOOKUP(PP95,PROTOKOL!$A:$F,6))</f>
        <v xml:space="preserve"> </v>
      </c>
      <c r="PO95" s="66"/>
      <c r="PP95" s="66"/>
      <c r="PQ95" s="62"/>
      <c r="PR95" s="63" t="str">
        <f>IF(PP95=0," ",(VLOOKUP(PP95,PROTOKOL!$A$1:$E$28,2))*PQ95)</f>
        <v xml:space="preserve"> </v>
      </c>
      <c r="PS95" s="64" t="str">
        <f t="shared" si="628"/>
        <v xml:space="preserve"> </v>
      </c>
      <c r="PT95" s="65" t="str">
        <f>IF(PP95=0," ",VLOOKUP(PP95,PROTOKOL!$A:$E,5,))</f>
        <v xml:space="preserve"> </v>
      </c>
      <c r="PU95" s="82" t="str">
        <f t="shared" si="713"/>
        <v xml:space="preserve"> </v>
      </c>
      <c r="PV95" s="65">
        <f t="shared" si="714"/>
        <v>0</v>
      </c>
      <c r="PW95" s="82" t="str">
        <f t="shared" si="715"/>
        <v xml:space="preserve"> </v>
      </c>
      <c r="PX95" s="117"/>
      <c r="PY95" s="207">
        <v>25</v>
      </c>
      <c r="PZ95" s="225">
        <v>25</v>
      </c>
      <c r="QA95" s="61" t="str">
        <f>IF(QC95=0," ",VLOOKUP(QC95,PROTOKOL!$A:$F,6))</f>
        <v xml:space="preserve"> </v>
      </c>
      <c r="QB95" s="62"/>
      <c r="QC95" s="62"/>
      <c r="QD95" s="62"/>
      <c r="QE95" s="63" t="str">
        <f>IF(QC95=0," ",(VLOOKUP(QC95,PROTOKOL!$A$1:$E$28,2))*QD95)</f>
        <v xml:space="preserve"> </v>
      </c>
      <c r="QF95" s="64" t="str">
        <f t="shared" si="630"/>
        <v xml:space="preserve"> </v>
      </c>
      <c r="QG95" s="65" t="str">
        <f>IF(QC95=0," ",VLOOKUP(QC95,PROTOKOL!$A:$E,5,))</f>
        <v xml:space="preserve"> </v>
      </c>
      <c r="QH95" s="65"/>
      <c r="QI95" s="82" t="str">
        <f t="shared" si="716"/>
        <v xml:space="preserve"> </v>
      </c>
      <c r="QJ95" s="61" t="str">
        <f>IF(QL95=0," ",VLOOKUP(QL95,PROTOKOL!$A:$F,6))</f>
        <v xml:space="preserve"> </v>
      </c>
      <c r="QK95" s="66"/>
      <c r="QL95" s="66"/>
      <c r="QM95" s="62"/>
      <c r="QN95" s="63" t="str">
        <f>IF(QL95=0," ",(VLOOKUP(QL95,PROTOKOL!$A$1:$E$28,2))*QM95)</f>
        <v xml:space="preserve"> </v>
      </c>
      <c r="QO95" s="64" t="str">
        <f t="shared" si="631"/>
        <v xml:space="preserve"> </v>
      </c>
      <c r="QP95" s="65" t="str">
        <f>IF(QL95=0," ",VLOOKUP(QL95,PROTOKOL!$A:$E,5,))</f>
        <v xml:space="preserve"> </v>
      </c>
      <c r="QQ95" s="82" t="str">
        <f t="shared" si="717"/>
        <v xml:space="preserve"> </v>
      </c>
      <c r="QR95" s="65">
        <f t="shared" si="718"/>
        <v>0</v>
      </c>
      <c r="QS95" s="82" t="str">
        <f t="shared" si="719"/>
        <v xml:space="preserve"> </v>
      </c>
      <c r="QT95" s="117"/>
      <c r="QU95" s="207">
        <v>25</v>
      </c>
      <c r="QV95" s="225">
        <v>25</v>
      </c>
      <c r="QW95" s="61" t="str">
        <f>IF(QY95=0," ",VLOOKUP(QY95,PROTOKOL!$A:$F,6))</f>
        <v xml:space="preserve"> </v>
      </c>
      <c r="QX95" s="62"/>
      <c r="QY95" s="62"/>
      <c r="QZ95" s="62"/>
      <c r="RA95" s="63" t="str">
        <f>IF(QY95=0," ",(VLOOKUP(QY95,PROTOKOL!$A$1:$E$28,2))*QZ95)</f>
        <v xml:space="preserve"> </v>
      </c>
      <c r="RB95" s="64" t="str">
        <f t="shared" si="633"/>
        <v xml:space="preserve"> </v>
      </c>
      <c r="RC95" s="65" t="str">
        <f>IF(QY95=0," ",VLOOKUP(QY95,PROTOKOL!$A:$E,5,))</f>
        <v xml:space="preserve"> </v>
      </c>
      <c r="RD95" s="65"/>
      <c r="RE95" s="82" t="str">
        <f t="shared" si="720"/>
        <v xml:space="preserve"> </v>
      </c>
      <c r="RF95" s="61" t="str">
        <f>IF(RH95=0," ",VLOOKUP(RH95,PROTOKOL!$A:$F,6))</f>
        <v xml:space="preserve"> </v>
      </c>
      <c r="RG95" s="66"/>
      <c r="RH95" s="66"/>
      <c r="RI95" s="62"/>
      <c r="RJ95" s="63" t="str">
        <f>IF(RH95=0," ",(VLOOKUP(RH95,PROTOKOL!$A$1:$E$28,2))*RI95)</f>
        <v xml:space="preserve"> </v>
      </c>
      <c r="RK95" s="64" t="str">
        <f t="shared" si="634"/>
        <v xml:space="preserve"> </v>
      </c>
      <c r="RL95" s="65" t="str">
        <f>IF(RH95=0," ",VLOOKUP(RH95,PROTOKOL!$A:$E,5,))</f>
        <v xml:space="preserve"> </v>
      </c>
      <c r="RM95" s="82" t="str">
        <f t="shared" si="721"/>
        <v xml:space="preserve"> </v>
      </c>
      <c r="RN95" s="65">
        <f t="shared" si="722"/>
        <v>0</v>
      </c>
      <c r="RO95" s="82" t="str">
        <f t="shared" si="723"/>
        <v xml:space="preserve"> </v>
      </c>
      <c r="RP95" s="117"/>
    </row>
    <row r="96" spans="1:484" ht="15.6" thickBot="1">
      <c r="A96" s="208">
        <v>25</v>
      </c>
      <c r="B96" s="226"/>
      <c r="C96" s="61" t="str">
        <f>IF(E96=0," ",VLOOKUP(E96,PROTOKOL!$A:$F,6))</f>
        <v xml:space="preserve"> </v>
      </c>
      <c r="D96" s="62"/>
      <c r="E96" s="62"/>
      <c r="F96" s="62"/>
      <c r="G96" s="63" t="str">
        <f>IF(E96=0," ",(VLOOKUP(E96,PROTOKOL!$A$1:$E$28,2))*F96)</f>
        <v xml:space="preserve"> </v>
      </c>
      <c r="H96" s="64" t="str">
        <f t="shared" si="572"/>
        <v xml:space="preserve"> </v>
      </c>
      <c r="I96" s="65" t="str">
        <f>IF(E96=0," ",VLOOKUP(E96,PROTOKOL!$A:$E,5,))</f>
        <v xml:space="preserve"> </v>
      </c>
      <c r="J96" s="65"/>
      <c r="K96" s="82" t="str">
        <f t="shared" si="636"/>
        <v xml:space="preserve"> </v>
      </c>
      <c r="L96" s="61" t="str">
        <f>IF(N96=0," ",VLOOKUP(N96,PROTOKOL!$A:$F,6))</f>
        <v xml:space="preserve"> </v>
      </c>
      <c r="M96" s="66"/>
      <c r="N96" s="66"/>
      <c r="O96" s="62"/>
      <c r="P96" s="63" t="str">
        <f>IF(N96=0," ",(VLOOKUP(N96,PROTOKOL!$A$1:$E$28,2))*O96)</f>
        <v xml:space="preserve"> </v>
      </c>
      <c r="Q96" s="64" t="str">
        <f t="shared" si="573"/>
        <v xml:space="preserve"> </v>
      </c>
      <c r="R96" s="65" t="str">
        <f>IF(N96=0," ",VLOOKUP(N96,PROTOKOL!$A:$E,5,))</f>
        <v xml:space="preserve"> </v>
      </c>
      <c r="S96" s="82" t="str">
        <f t="shared" si="637"/>
        <v xml:space="preserve"> </v>
      </c>
      <c r="T96" s="65">
        <f t="shared" si="638"/>
        <v>0</v>
      </c>
      <c r="U96" s="82" t="str">
        <f t="shared" si="639"/>
        <v xml:space="preserve"> </v>
      </c>
      <c r="V96" s="185" t="str">
        <f>IF(F95+F96+F97=7.5,"ü","û")</f>
        <v>û</v>
      </c>
      <c r="W96" s="207">
        <v>25</v>
      </c>
      <c r="X96" s="226"/>
      <c r="Y96" s="61" t="str">
        <f>IF(AA96=0," ",VLOOKUP(AA96,PROTOKOL!$A:$F,6))</f>
        <v xml:space="preserve"> </v>
      </c>
      <c r="Z96" s="62"/>
      <c r="AA96" s="62"/>
      <c r="AB96" s="62"/>
      <c r="AC96" s="63" t="str">
        <f>IF(AA96=0," ",(VLOOKUP(AA96,PROTOKOL!$A$1:$E$28,2))*AB96)</f>
        <v xml:space="preserve"> </v>
      </c>
      <c r="AD96" s="64" t="str">
        <f t="shared" si="574"/>
        <v xml:space="preserve"> </v>
      </c>
      <c r="AE96" s="65" t="str">
        <f>IF(AA96=0," ",VLOOKUP(AA96,PROTOKOL!$A:$E,5,))</f>
        <v xml:space="preserve"> </v>
      </c>
      <c r="AF96" s="65"/>
      <c r="AG96" s="82" t="str">
        <f t="shared" si="640"/>
        <v xml:space="preserve"> </v>
      </c>
      <c r="AH96" s="61" t="str">
        <f>IF(AJ96=0," ",VLOOKUP(AJ96,PROTOKOL!$A:$F,6))</f>
        <v xml:space="preserve"> </v>
      </c>
      <c r="AI96" s="66"/>
      <c r="AJ96" s="66"/>
      <c r="AK96" s="62"/>
      <c r="AL96" s="63" t="str">
        <f>IF(AJ96=0," ",(VLOOKUP(AJ96,PROTOKOL!$A$1:$E$28,2))*AK96)</f>
        <v xml:space="preserve"> </v>
      </c>
      <c r="AM96" s="64" t="str">
        <f t="shared" si="575"/>
        <v xml:space="preserve"> </v>
      </c>
      <c r="AN96" s="65" t="str">
        <f>IF(AJ96=0," ",VLOOKUP(AJ96,PROTOKOL!$A:$E,5,))</f>
        <v xml:space="preserve"> </v>
      </c>
      <c r="AO96" s="82" t="str">
        <f t="shared" si="641"/>
        <v xml:space="preserve"> </v>
      </c>
      <c r="AP96" s="65">
        <f t="shared" si="642"/>
        <v>0</v>
      </c>
      <c r="AQ96" s="82" t="str">
        <f t="shared" si="643"/>
        <v xml:space="preserve"> </v>
      </c>
      <c r="AR96" s="185" t="str">
        <f>IF(AB95+AB96+AB97=7.5,"ü","û")</f>
        <v>û</v>
      </c>
      <c r="AS96" s="207">
        <v>25</v>
      </c>
      <c r="AT96" s="226"/>
      <c r="AU96" s="61" t="str">
        <f>IF(AW96=0," ",VLOOKUP(AW96,PROTOKOL!$A:$F,6))</f>
        <v xml:space="preserve"> </v>
      </c>
      <c r="AV96" s="62"/>
      <c r="AW96" s="62"/>
      <c r="AX96" s="62"/>
      <c r="AY96" s="63" t="str">
        <f>IF(AW96=0," ",(VLOOKUP(AW96,PROTOKOL!$A$1:$E$28,2))*AX96)</f>
        <v xml:space="preserve"> </v>
      </c>
      <c r="AZ96" s="64" t="str">
        <f t="shared" si="576"/>
        <v xml:space="preserve"> </v>
      </c>
      <c r="BA96" s="65" t="str">
        <f>IF(AW96=0," ",VLOOKUP(AW96,PROTOKOL!$A:$E,5,))</f>
        <v xml:space="preserve"> </v>
      </c>
      <c r="BB96" s="65"/>
      <c r="BC96" s="82" t="str">
        <f t="shared" si="644"/>
        <v xml:space="preserve"> </v>
      </c>
      <c r="BD96" s="61" t="str">
        <f>IF(BF96=0," ",VLOOKUP(BF96,PROTOKOL!$A:$F,6))</f>
        <v xml:space="preserve"> </v>
      </c>
      <c r="BE96" s="66"/>
      <c r="BF96" s="66"/>
      <c r="BG96" s="62"/>
      <c r="BH96" s="63" t="str">
        <f>IF(BF96=0," ",(VLOOKUP(BF96,PROTOKOL!$A$1:$E$28,2))*BG96)</f>
        <v xml:space="preserve"> </v>
      </c>
      <c r="BI96" s="64" t="str">
        <f t="shared" si="577"/>
        <v xml:space="preserve"> </v>
      </c>
      <c r="BJ96" s="65" t="str">
        <f>IF(BF96=0," ",VLOOKUP(BF96,PROTOKOL!$A:$E,5,))</f>
        <v xml:space="preserve"> </v>
      </c>
      <c r="BK96" s="82" t="str">
        <f t="shared" si="645"/>
        <v xml:space="preserve"> </v>
      </c>
      <c r="BL96" s="65">
        <f t="shared" si="646"/>
        <v>0</v>
      </c>
      <c r="BM96" s="82" t="str">
        <f t="shared" si="647"/>
        <v xml:space="preserve"> </v>
      </c>
      <c r="BN96" s="185" t="str">
        <f t="shared" ref="BN96" si="864">IF(AX95+AX96+AX97=7.5,"ü","û")</f>
        <v>û</v>
      </c>
      <c r="BO96" s="207">
        <v>25</v>
      </c>
      <c r="BP96" s="226"/>
      <c r="BQ96" s="61" t="str">
        <f>IF(BS96=0," ",VLOOKUP(BS96,PROTOKOL!$A:$F,6))</f>
        <v xml:space="preserve"> </v>
      </c>
      <c r="BR96" s="62"/>
      <c r="BS96" s="62"/>
      <c r="BT96" s="62"/>
      <c r="BU96" s="63" t="str">
        <f>IF(BS96=0," ",(VLOOKUP(BS96,PROTOKOL!$A$1:$E$28,2))*BT96)</f>
        <v xml:space="preserve"> </v>
      </c>
      <c r="BV96" s="64" t="str">
        <f t="shared" si="579"/>
        <v xml:space="preserve"> </v>
      </c>
      <c r="BW96" s="65" t="str">
        <f>IF(BS96=0," ",VLOOKUP(BS96,PROTOKOL!$A:$E,5,))</f>
        <v xml:space="preserve"> </v>
      </c>
      <c r="BX96" s="65"/>
      <c r="BY96" s="82" t="str">
        <f t="shared" si="648"/>
        <v xml:space="preserve"> </v>
      </c>
      <c r="BZ96" s="61" t="str">
        <f>IF(CB96=0," ",VLOOKUP(CB96,PROTOKOL!$A:$F,6))</f>
        <v xml:space="preserve"> </v>
      </c>
      <c r="CA96" s="66"/>
      <c r="CB96" s="66"/>
      <c r="CC96" s="62"/>
      <c r="CD96" s="63" t="str">
        <f>IF(CB96=0," ",(VLOOKUP(CB96,PROTOKOL!$A$1:$E$28,2))*CC96)</f>
        <v xml:space="preserve"> </v>
      </c>
      <c r="CE96" s="64" t="str">
        <f t="shared" si="580"/>
        <v xml:space="preserve"> </v>
      </c>
      <c r="CF96" s="65" t="str">
        <f>IF(CB96=0," ",VLOOKUP(CB96,PROTOKOL!$A:$E,5,))</f>
        <v xml:space="preserve"> </v>
      </c>
      <c r="CG96" s="82" t="str">
        <f t="shared" si="649"/>
        <v xml:space="preserve"> </v>
      </c>
      <c r="CH96" s="65">
        <f t="shared" si="650"/>
        <v>0</v>
      </c>
      <c r="CI96" s="82" t="str">
        <f t="shared" si="651"/>
        <v xml:space="preserve"> </v>
      </c>
      <c r="CJ96" s="185" t="str">
        <f t="shared" ref="CJ96" si="865">IF(BT95+BT96+BT97=7.5,"ü","û")</f>
        <v>û</v>
      </c>
      <c r="CK96" s="207">
        <v>25</v>
      </c>
      <c r="CL96" s="226"/>
      <c r="CM96" s="61" t="str">
        <f>IF(CO96=0," ",VLOOKUP(CO96,PROTOKOL!$A:$F,6))</f>
        <v xml:space="preserve"> </v>
      </c>
      <c r="CN96" s="62"/>
      <c r="CO96" s="62"/>
      <c r="CP96" s="62"/>
      <c r="CQ96" s="63" t="str">
        <f>IF(CO96=0," ",(VLOOKUP(CO96,PROTOKOL!$A$1:$E$28,2))*CP96)</f>
        <v xml:space="preserve"> </v>
      </c>
      <c r="CR96" s="64" t="str">
        <f t="shared" si="582"/>
        <v xml:space="preserve"> </v>
      </c>
      <c r="CS96" s="65" t="str">
        <f>IF(CO96=0," ",VLOOKUP(CO96,PROTOKOL!$A:$E,5,))</f>
        <v xml:space="preserve"> </v>
      </c>
      <c r="CT96" s="65"/>
      <c r="CU96" s="82" t="str">
        <f t="shared" si="652"/>
        <v xml:space="preserve"> </v>
      </c>
      <c r="CV96" s="61" t="str">
        <f>IF(CX96=0," ",VLOOKUP(CX96,PROTOKOL!$A:$F,6))</f>
        <v xml:space="preserve"> </v>
      </c>
      <c r="CW96" s="66"/>
      <c r="CX96" s="66"/>
      <c r="CY96" s="62"/>
      <c r="CZ96" s="63" t="str">
        <f>IF(CX96=0," ",(VLOOKUP(CX96,PROTOKOL!$A$1:$E$28,2))*CY96)</f>
        <v xml:space="preserve"> </v>
      </c>
      <c r="DA96" s="64" t="str">
        <f t="shared" si="583"/>
        <v xml:space="preserve"> </v>
      </c>
      <c r="DB96" s="65" t="str">
        <f>IF(CX96=0," ",VLOOKUP(CX96,PROTOKOL!$A:$E,5,))</f>
        <v xml:space="preserve"> </v>
      </c>
      <c r="DC96" s="82" t="str">
        <f t="shared" si="653"/>
        <v xml:space="preserve"> </v>
      </c>
      <c r="DD96" s="65">
        <f t="shared" si="654"/>
        <v>0</v>
      </c>
      <c r="DE96" s="82" t="str">
        <f t="shared" si="655"/>
        <v xml:space="preserve"> </v>
      </c>
      <c r="DF96" s="185" t="str">
        <f t="shared" ref="DF96" si="866">IF(CP95+CP96+CP97=7.5,"ü","û")</f>
        <v>û</v>
      </c>
      <c r="DG96" s="207">
        <v>25</v>
      </c>
      <c r="DH96" s="226"/>
      <c r="DI96" s="61" t="str">
        <f>IF(DK96=0," ",VLOOKUP(DK96,PROTOKOL!$A:$F,6))</f>
        <v xml:space="preserve"> </v>
      </c>
      <c r="DJ96" s="62"/>
      <c r="DK96" s="62"/>
      <c r="DL96" s="62"/>
      <c r="DM96" s="63" t="str">
        <f>IF(DK96=0," ",(VLOOKUP(DK96,PROTOKOL!$A$1:$E$28,2))*DL96)</f>
        <v xml:space="preserve"> </v>
      </c>
      <c r="DN96" s="64" t="str">
        <f t="shared" si="585"/>
        <v xml:space="preserve"> </v>
      </c>
      <c r="DO96" s="65" t="str">
        <f>IF(DK96=0," ",VLOOKUP(DK96,PROTOKOL!$A:$E,5,))</f>
        <v xml:space="preserve"> </v>
      </c>
      <c r="DP96" s="65"/>
      <c r="DQ96" s="82" t="str">
        <f t="shared" si="656"/>
        <v xml:space="preserve"> </v>
      </c>
      <c r="DR96" s="61" t="str">
        <f>IF(DT96=0," ",VLOOKUP(DT96,PROTOKOL!$A:$F,6))</f>
        <v xml:space="preserve"> </v>
      </c>
      <c r="DS96" s="66"/>
      <c r="DT96" s="66"/>
      <c r="DU96" s="62"/>
      <c r="DV96" s="63" t="str">
        <f>IF(DT96=0," ",(VLOOKUP(DT96,PROTOKOL!$A$1:$E$28,2))*DU96)</f>
        <v xml:space="preserve"> </v>
      </c>
      <c r="DW96" s="64" t="str">
        <f t="shared" si="586"/>
        <v xml:space="preserve"> </v>
      </c>
      <c r="DX96" s="65" t="str">
        <f>IF(DT96=0," ",VLOOKUP(DT96,PROTOKOL!$A:$E,5,))</f>
        <v xml:space="preserve"> </v>
      </c>
      <c r="DY96" s="82" t="str">
        <f t="shared" si="657"/>
        <v xml:space="preserve"> </v>
      </c>
      <c r="DZ96" s="65">
        <f t="shared" si="658"/>
        <v>0</v>
      </c>
      <c r="EA96" s="82" t="str">
        <f t="shared" si="659"/>
        <v xml:space="preserve"> </v>
      </c>
      <c r="EB96" s="185" t="str">
        <f t="shared" ref="EB96" si="867">IF(DL95+DL96+DL97=7.5,"ü","û")</f>
        <v>û</v>
      </c>
      <c r="EC96" s="207">
        <v>25</v>
      </c>
      <c r="ED96" s="226"/>
      <c r="EE96" s="61" t="str">
        <f>IF(EG96=0," ",VLOOKUP(EG96,PROTOKOL!$A:$F,6))</f>
        <v xml:space="preserve"> </v>
      </c>
      <c r="EF96" s="62"/>
      <c r="EG96" s="62"/>
      <c r="EH96" s="62"/>
      <c r="EI96" s="63" t="str">
        <f>IF(EG96=0," ",(VLOOKUP(EG96,PROTOKOL!$A$1:$E$28,2))*EH96)</f>
        <v xml:space="preserve"> </v>
      </c>
      <c r="EJ96" s="64" t="str">
        <f t="shared" si="588"/>
        <v xml:space="preserve"> </v>
      </c>
      <c r="EK96" s="65" t="str">
        <f>IF(EG96=0," ",VLOOKUP(EG96,PROTOKOL!$A:$E,5,))</f>
        <v xml:space="preserve"> </v>
      </c>
      <c r="EL96" s="65"/>
      <c r="EM96" s="82" t="str">
        <f t="shared" si="660"/>
        <v xml:space="preserve"> </v>
      </c>
      <c r="EN96" s="61" t="str">
        <f>IF(EP96=0," ",VLOOKUP(EP96,PROTOKOL!$A:$F,6))</f>
        <v xml:space="preserve"> </v>
      </c>
      <c r="EO96" s="66"/>
      <c r="EP96" s="66"/>
      <c r="EQ96" s="62"/>
      <c r="ER96" s="63" t="str">
        <f>IF(EP96=0," ",(VLOOKUP(EP96,PROTOKOL!$A$1:$E$28,2))*EQ96)</f>
        <v xml:space="preserve"> </v>
      </c>
      <c r="ES96" s="64" t="str">
        <f t="shared" si="589"/>
        <v xml:space="preserve"> </v>
      </c>
      <c r="ET96" s="65" t="str">
        <f>IF(EP96=0," ",VLOOKUP(EP96,PROTOKOL!$A:$E,5,))</f>
        <v xml:space="preserve"> </v>
      </c>
      <c r="EU96" s="82" t="str">
        <f t="shared" si="661"/>
        <v xml:space="preserve"> </v>
      </c>
      <c r="EV96" s="65">
        <f t="shared" si="662"/>
        <v>0</v>
      </c>
      <c r="EW96" s="82" t="str">
        <f t="shared" si="663"/>
        <v xml:space="preserve"> </v>
      </c>
      <c r="EX96" s="185" t="str">
        <f t="shared" ref="EX96" si="868">IF(EH95+EH96+EH97=7.5,"ü","û")</f>
        <v>û</v>
      </c>
      <c r="EY96" s="207">
        <v>25</v>
      </c>
      <c r="EZ96" s="226"/>
      <c r="FA96" s="61" t="str">
        <f>IF(FC96=0," ",VLOOKUP(FC96,PROTOKOL!$A:$F,6))</f>
        <v xml:space="preserve"> </v>
      </c>
      <c r="FB96" s="62"/>
      <c r="FC96" s="62"/>
      <c r="FD96" s="62"/>
      <c r="FE96" s="63" t="str">
        <f>IF(FC96=0," ",(VLOOKUP(FC96,PROTOKOL!$A$1:$E$28,2))*FD96)</f>
        <v xml:space="preserve"> </v>
      </c>
      <c r="FF96" s="64" t="str">
        <f t="shared" si="591"/>
        <v xml:space="preserve"> </v>
      </c>
      <c r="FG96" s="65" t="str">
        <f>IF(FC96=0," ",VLOOKUP(FC96,PROTOKOL!$A:$E,5,))</f>
        <v xml:space="preserve"> </v>
      </c>
      <c r="FH96" s="65"/>
      <c r="FI96" s="82" t="str">
        <f t="shared" si="664"/>
        <v xml:space="preserve"> </v>
      </c>
      <c r="FJ96" s="61" t="str">
        <f>IF(FL96=0," ",VLOOKUP(FL96,PROTOKOL!$A:$F,6))</f>
        <v xml:space="preserve"> </v>
      </c>
      <c r="FK96" s="66"/>
      <c r="FL96" s="66"/>
      <c r="FM96" s="62"/>
      <c r="FN96" s="63" t="str">
        <f>IF(FL96=0," ",(VLOOKUP(FL96,PROTOKOL!$A$1:$E$28,2))*FM96)</f>
        <v xml:space="preserve"> </v>
      </c>
      <c r="FO96" s="64" t="str">
        <f t="shared" si="592"/>
        <v xml:space="preserve"> </v>
      </c>
      <c r="FP96" s="65" t="str">
        <f>IF(FL96=0," ",VLOOKUP(FL96,PROTOKOL!$A:$E,5,))</f>
        <v xml:space="preserve"> </v>
      </c>
      <c r="FQ96" s="82" t="str">
        <f t="shared" si="665"/>
        <v xml:space="preserve"> </v>
      </c>
      <c r="FR96" s="65">
        <f t="shared" si="666"/>
        <v>0</v>
      </c>
      <c r="FS96" s="82" t="str">
        <f t="shared" si="667"/>
        <v xml:space="preserve"> </v>
      </c>
      <c r="FT96" s="185" t="str">
        <f t="shared" ref="FT96" si="869">IF(FD95+FD96+FD97=7.5,"ü","û")</f>
        <v>û</v>
      </c>
      <c r="FU96" s="207">
        <v>25</v>
      </c>
      <c r="FV96" s="226"/>
      <c r="FW96" s="61" t="str">
        <f>IF(FY96=0," ",VLOOKUP(FY96,PROTOKOL!$A:$F,6))</f>
        <v xml:space="preserve"> </v>
      </c>
      <c r="FX96" s="62"/>
      <c r="FY96" s="62"/>
      <c r="FZ96" s="62"/>
      <c r="GA96" s="63" t="str">
        <f>IF(FY96=0," ",(VLOOKUP(FY96,PROTOKOL!$A$1:$E$28,2))*FZ96)</f>
        <v xml:space="preserve"> </v>
      </c>
      <c r="GB96" s="64" t="str">
        <f t="shared" si="594"/>
        <v xml:space="preserve"> </v>
      </c>
      <c r="GC96" s="65" t="str">
        <f>IF(FY96=0," ",VLOOKUP(FY96,PROTOKOL!$A:$E,5,))</f>
        <v xml:space="preserve"> </v>
      </c>
      <c r="GD96" s="65"/>
      <c r="GE96" s="82" t="str">
        <f t="shared" si="668"/>
        <v xml:space="preserve"> </v>
      </c>
      <c r="GF96" s="61" t="str">
        <f>IF(GH96=0," ",VLOOKUP(GH96,PROTOKOL!$A:$F,6))</f>
        <v xml:space="preserve"> </v>
      </c>
      <c r="GG96" s="66"/>
      <c r="GH96" s="66"/>
      <c r="GI96" s="62"/>
      <c r="GJ96" s="63" t="str">
        <f>IF(GH96=0," ",(VLOOKUP(GH96,PROTOKOL!$A$1:$E$28,2))*GI96)</f>
        <v xml:space="preserve"> </v>
      </c>
      <c r="GK96" s="64" t="str">
        <f t="shared" si="595"/>
        <v xml:space="preserve"> </v>
      </c>
      <c r="GL96" s="65" t="str">
        <f>IF(GH96=0," ",VLOOKUP(GH96,PROTOKOL!$A:$E,5,))</f>
        <v xml:space="preserve"> </v>
      </c>
      <c r="GM96" s="82" t="str">
        <f t="shared" si="669"/>
        <v xml:space="preserve"> </v>
      </c>
      <c r="GN96" s="65">
        <f t="shared" si="670"/>
        <v>0</v>
      </c>
      <c r="GO96" s="82" t="str">
        <f t="shared" si="671"/>
        <v xml:space="preserve"> </v>
      </c>
      <c r="GP96" s="185" t="str">
        <f t="shared" ref="GP96" si="870">IF(FZ95+FZ96+FZ97=7.5,"ü","û")</f>
        <v>û</v>
      </c>
      <c r="GQ96" s="207">
        <v>25</v>
      </c>
      <c r="GR96" s="226"/>
      <c r="GS96" s="61" t="str">
        <f>IF(GU96=0," ",VLOOKUP(GU96,PROTOKOL!$A:$F,6))</f>
        <v xml:space="preserve"> </v>
      </c>
      <c r="GT96" s="62"/>
      <c r="GU96" s="62"/>
      <c r="GV96" s="62"/>
      <c r="GW96" s="63" t="str">
        <f>IF(GU96=0," ",(VLOOKUP(GU96,PROTOKOL!$A$1:$E$28,2))*GV96)</f>
        <v xml:space="preserve"> </v>
      </c>
      <c r="GX96" s="64" t="str">
        <f t="shared" si="597"/>
        <v xml:space="preserve"> </v>
      </c>
      <c r="GY96" s="65" t="str">
        <f>IF(GU96=0," ",VLOOKUP(GU96,PROTOKOL!$A:$E,5,))</f>
        <v xml:space="preserve"> </v>
      </c>
      <c r="GZ96" s="65"/>
      <c r="HA96" s="82" t="str">
        <f t="shared" si="672"/>
        <v xml:space="preserve"> </v>
      </c>
      <c r="HB96" s="61" t="str">
        <f>IF(HD96=0," ",VLOOKUP(HD96,PROTOKOL!$A:$F,6))</f>
        <v xml:space="preserve"> </v>
      </c>
      <c r="HC96" s="66"/>
      <c r="HD96" s="66"/>
      <c r="HE96" s="62"/>
      <c r="HF96" s="63" t="str">
        <f>IF(HD96=0," ",(VLOOKUP(HD96,PROTOKOL!$A$1:$E$28,2))*HE96)</f>
        <v xml:space="preserve"> </v>
      </c>
      <c r="HG96" s="64" t="str">
        <f t="shared" si="598"/>
        <v xml:space="preserve"> </v>
      </c>
      <c r="HH96" s="65" t="str">
        <f>IF(HD96=0," ",VLOOKUP(HD96,PROTOKOL!$A:$E,5,))</f>
        <v xml:space="preserve"> </v>
      </c>
      <c r="HI96" s="82" t="str">
        <f t="shared" si="673"/>
        <v xml:space="preserve"> </v>
      </c>
      <c r="HJ96" s="65">
        <f t="shared" si="674"/>
        <v>0</v>
      </c>
      <c r="HK96" s="82" t="str">
        <f t="shared" si="675"/>
        <v xml:space="preserve"> </v>
      </c>
      <c r="HL96" s="185" t="str">
        <f t="shared" ref="HL96" si="871">IF(GV95+GV96+GV97=7.5,"ü","û")</f>
        <v>û</v>
      </c>
      <c r="HM96" s="207">
        <v>25</v>
      </c>
      <c r="HN96" s="226"/>
      <c r="HO96" s="61" t="str">
        <f>IF(HQ96=0," ",VLOOKUP(HQ96,PROTOKOL!$A:$F,6))</f>
        <v xml:space="preserve"> </v>
      </c>
      <c r="HP96" s="62"/>
      <c r="HQ96" s="62"/>
      <c r="HR96" s="62"/>
      <c r="HS96" s="63" t="str">
        <f>IF(HQ96=0," ",(VLOOKUP(HQ96,PROTOKOL!$A$1:$E$28,2))*HR96)</f>
        <v xml:space="preserve"> </v>
      </c>
      <c r="HT96" s="64" t="str">
        <f t="shared" si="600"/>
        <v xml:space="preserve"> </v>
      </c>
      <c r="HU96" s="65" t="str">
        <f>IF(HQ96=0," ",VLOOKUP(HQ96,PROTOKOL!$A:$E,5,))</f>
        <v xml:space="preserve"> </v>
      </c>
      <c r="HV96" s="65"/>
      <c r="HW96" s="82" t="str">
        <f t="shared" si="676"/>
        <v xml:space="preserve"> </v>
      </c>
      <c r="HX96" s="61" t="str">
        <f>IF(HZ96=0," ",VLOOKUP(HZ96,PROTOKOL!$A:$F,6))</f>
        <v xml:space="preserve"> </v>
      </c>
      <c r="HY96" s="66"/>
      <c r="HZ96" s="66"/>
      <c r="IA96" s="62"/>
      <c r="IB96" s="63" t="str">
        <f>IF(HZ96=0," ",(VLOOKUP(HZ96,PROTOKOL!$A$1:$E$28,2))*IA96)</f>
        <v xml:space="preserve"> </v>
      </c>
      <c r="IC96" s="64" t="str">
        <f t="shared" si="601"/>
        <v xml:space="preserve"> </v>
      </c>
      <c r="ID96" s="65" t="str">
        <f>IF(HZ96=0," ",VLOOKUP(HZ96,PROTOKOL!$A:$E,5,))</f>
        <v xml:space="preserve"> </v>
      </c>
      <c r="IE96" s="82" t="str">
        <f t="shared" si="677"/>
        <v xml:space="preserve"> </v>
      </c>
      <c r="IF96" s="65">
        <f t="shared" si="678"/>
        <v>0</v>
      </c>
      <c r="IG96" s="82" t="str">
        <f t="shared" si="679"/>
        <v xml:space="preserve"> </v>
      </c>
      <c r="IH96" s="185" t="str">
        <f t="shared" ref="IH96" si="872">IF(HR95+HR96+HR97=7.5,"ü","û")</f>
        <v>û</v>
      </c>
      <c r="II96" s="207">
        <v>25</v>
      </c>
      <c r="IJ96" s="226"/>
      <c r="IK96" s="61" t="str">
        <f>IF(IM96=0," ",VLOOKUP(IM96,PROTOKOL!$A:$F,6))</f>
        <v xml:space="preserve"> </v>
      </c>
      <c r="IL96" s="62"/>
      <c r="IM96" s="62"/>
      <c r="IN96" s="62"/>
      <c r="IO96" s="63" t="str">
        <f>IF(IM96=0," ",(VLOOKUP(IM96,PROTOKOL!$A$1:$E$28,2))*IN96)</f>
        <v xml:space="preserve"> </v>
      </c>
      <c r="IP96" s="64" t="str">
        <f t="shared" si="603"/>
        <v xml:space="preserve"> </v>
      </c>
      <c r="IQ96" s="65" t="str">
        <f>IF(IM96=0," ",VLOOKUP(IM96,PROTOKOL!$A:$E,5,))</f>
        <v xml:space="preserve"> </v>
      </c>
      <c r="IR96" s="65"/>
      <c r="IS96" s="82" t="str">
        <f t="shared" si="680"/>
        <v xml:space="preserve"> </v>
      </c>
      <c r="IT96" s="61" t="str">
        <f>IF(IV96=0," ",VLOOKUP(IV96,PROTOKOL!$A:$F,6))</f>
        <v xml:space="preserve"> </v>
      </c>
      <c r="IU96" s="66"/>
      <c r="IV96" s="66"/>
      <c r="IW96" s="62"/>
      <c r="IX96" s="63" t="str">
        <f>IF(IV96=0," ",(VLOOKUP(IV96,PROTOKOL!$A$1:$E$28,2))*IW96)</f>
        <v xml:space="preserve"> </v>
      </c>
      <c r="IY96" s="64" t="str">
        <f t="shared" si="604"/>
        <v xml:space="preserve"> </v>
      </c>
      <c r="IZ96" s="65" t="str">
        <f>IF(IV96=0," ",VLOOKUP(IV96,PROTOKOL!$A:$E,5,))</f>
        <v xml:space="preserve"> </v>
      </c>
      <c r="JA96" s="82" t="str">
        <f t="shared" si="681"/>
        <v xml:space="preserve"> </v>
      </c>
      <c r="JB96" s="65">
        <f t="shared" si="682"/>
        <v>0</v>
      </c>
      <c r="JC96" s="82" t="str">
        <f t="shared" si="683"/>
        <v xml:space="preserve"> </v>
      </c>
      <c r="JD96" s="185" t="str">
        <f t="shared" ref="JD96" si="873">IF(IN95+IN96+IN97=7.5,"ü","û")</f>
        <v>û</v>
      </c>
      <c r="JE96" s="207">
        <v>25</v>
      </c>
      <c r="JF96" s="226"/>
      <c r="JG96" s="61" t="str">
        <f>IF(JI96=0," ",VLOOKUP(JI96,PROTOKOL!$A:$F,6))</f>
        <v xml:space="preserve"> </v>
      </c>
      <c r="JH96" s="62"/>
      <c r="JI96" s="62"/>
      <c r="JJ96" s="62"/>
      <c r="JK96" s="63" t="str">
        <f>IF(JI96=0," ",(VLOOKUP(JI96,PROTOKOL!$A$1:$E$28,2))*JJ96)</f>
        <v xml:space="preserve"> </v>
      </c>
      <c r="JL96" s="64" t="str">
        <f t="shared" si="606"/>
        <v xml:space="preserve"> </v>
      </c>
      <c r="JM96" s="65" t="str">
        <f>IF(JI96=0," ",VLOOKUP(JI96,PROTOKOL!$A:$E,5,))</f>
        <v xml:space="preserve"> </v>
      </c>
      <c r="JN96" s="65"/>
      <c r="JO96" s="82" t="str">
        <f t="shared" si="684"/>
        <v xml:space="preserve"> </v>
      </c>
      <c r="JP96" s="61" t="str">
        <f>IF(JR96=0," ",VLOOKUP(JR96,PROTOKOL!$A:$F,6))</f>
        <v xml:space="preserve"> </v>
      </c>
      <c r="JQ96" s="66"/>
      <c r="JR96" s="66"/>
      <c r="JS96" s="62"/>
      <c r="JT96" s="63" t="str">
        <f>IF(JR96=0," ",(VLOOKUP(JR96,PROTOKOL!$A$1:$E$28,2))*JS96)</f>
        <v xml:space="preserve"> </v>
      </c>
      <c r="JU96" s="64" t="str">
        <f t="shared" si="607"/>
        <v xml:space="preserve"> </v>
      </c>
      <c r="JV96" s="65" t="str">
        <f>IF(JR96=0," ",VLOOKUP(JR96,PROTOKOL!$A:$E,5,))</f>
        <v xml:space="preserve"> </v>
      </c>
      <c r="JW96" s="82" t="str">
        <f t="shared" si="685"/>
        <v xml:space="preserve"> </v>
      </c>
      <c r="JX96" s="65">
        <f t="shared" si="686"/>
        <v>0</v>
      </c>
      <c r="JY96" s="82" t="str">
        <f t="shared" si="687"/>
        <v xml:space="preserve"> </v>
      </c>
      <c r="JZ96" s="185" t="str">
        <f t="shared" ref="JZ96" si="874">IF(JJ95+JJ96+JJ97=7.5,"ü","û")</f>
        <v>û</v>
      </c>
      <c r="KA96" s="207">
        <v>25</v>
      </c>
      <c r="KB96" s="226"/>
      <c r="KC96" s="61" t="str">
        <f>IF(KE96=0," ",VLOOKUP(KE96,PROTOKOL!$A:$F,6))</f>
        <v xml:space="preserve"> </v>
      </c>
      <c r="KD96" s="62"/>
      <c r="KE96" s="62"/>
      <c r="KF96" s="62"/>
      <c r="KG96" s="63" t="str">
        <f>IF(KE96=0," ",(VLOOKUP(KE96,PROTOKOL!$A$1:$E$28,2))*KF96)</f>
        <v xml:space="preserve"> </v>
      </c>
      <c r="KH96" s="64" t="str">
        <f t="shared" si="609"/>
        <v xml:space="preserve"> </v>
      </c>
      <c r="KI96" s="65" t="str">
        <f>IF(KE96=0," ",VLOOKUP(KE96,PROTOKOL!$A:$E,5,))</f>
        <v xml:space="preserve"> </v>
      </c>
      <c r="KJ96" s="65"/>
      <c r="KK96" s="82" t="str">
        <f t="shared" si="688"/>
        <v xml:space="preserve"> </v>
      </c>
      <c r="KL96" s="61" t="str">
        <f>IF(KN96=0," ",VLOOKUP(KN96,PROTOKOL!$A:$F,6))</f>
        <v xml:space="preserve"> </v>
      </c>
      <c r="KM96" s="66"/>
      <c r="KN96" s="66"/>
      <c r="KO96" s="62"/>
      <c r="KP96" s="63" t="str">
        <f>IF(KN96=0," ",(VLOOKUP(KN96,PROTOKOL!$A$1:$E$28,2))*KO96)</f>
        <v xml:space="preserve"> </v>
      </c>
      <c r="KQ96" s="64" t="str">
        <f t="shared" si="610"/>
        <v xml:space="preserve"> </v>
      </c>
      <c r="KR96" s="65" t="str">
        <f>IF(KN96=0," ",VLOOKUP(KN96,PROTOKOL!$A:$E,5,))</f>
        <v xml:space="preserve"> </v>
      </c>
      <c r="KS96" s="82" t="str">
        <f t="shared" si="689"/>
        <v xml:space="preserve"> </v>
      </c>
      <c r="KT96" s="65">
        <f t="shared" si="690"/>
        <v>0</v>
      </c>
      <c r="KU96" s="82" t="str">
        <f t="shared" si="691"/>
        <v xml:space="preserve"> </v>
      </c>
      <c r="KV96" s="185" t="str">
        <f t="shared" ref="KV96" si="875">IF(KF95+KF96+KF97=7.5,"ü","û")</f>
        <v>û</v>
      </c>
      <c r="KW96" s="207">
        <v>25</v>
      </c>
      <c r="KX96" s="226"/>
      <c r="KY96" s="61" t="str">
        <f>IF(LA96=0," ",VLOOKUP(LA96,PROTOKOL!$A:$F,6))</f>
        <v xml:space="preserve"> </v>
      </c>
      <c r="KZ96" s="62"/>
      <c r="LA96" s="62"/>
      <c r="LB96" s="62"/>
      <c r="LC96" s="63" t="str">
        <f>IF(LA96=0," ",(VLOOKUP(LA96,PROTOKOL!$A$1:$E$28,2))*LB96)</f>
        <v xml:space="preserve"> </v>
      </c>
      <c r="LD96" s="64" t="str">
        <f t="shared" si="612"/>
        <v xml:space="preserve"> </v>
      </c>
      <c r="LE96" s="65" t="str">
        <f>IF(LA96=0," ",VLOOKUP(LA96,PROTOKOL!$A:$E,5,))</f>
        <v xml:space="preserve"> </v>
      </c>
      <c r="LF96" s="65"/>
      <c r="LG96" s="82" t="str">
        <f t="shared" si="692"/>
        <v xml:space="preserve"> </v>
      </c>
      <c r="LH96" s="61" t="str">
        <f>IF(LJ96=0," ",VLOOKUP(LJ96,PROTOKOL!$A:$F,6))</f>
        <v xml:space="preserve"> </v>
      </c>
      <c r="LI96" s="66"/>
      <c r="LJ96" s="66"/>
      <c r="LK96" s="62"/>
      <c r="LL96" s="63" t="str">
        <f>IF(LJ96=0," ",(VLOOKUP(LJ96,PROTOKOL!$A$1:$E$28,2))*LK96)</f>
        <v xml:space="preserve"> </v>
      </c>
      <c r="LM96" s="64" t="str">
        <f t="shared" si="613"/>
        <v xml:space="preserve"> </v>
      </c>
      <c r="LN96" s="65" t="str">
        <f>IF(LJ96=0," ",VLOOKUP(LJ96,PROTOKOL!$A:$E,5,))</f>
        <v xml:space="preserve"> </v>
      </c>
      <c r="LO96" s="82" t="str">
        <f t="shared" si="693"/>
        <v xml:space="preserve"> </v>
      </c>
      <c r="LP96" s="65">
        <f t="shared" si="694"/>
        <v>0</v>
      </c>
      <c r="LQ96" s="82" t="str">
        <f t="shared" si="695"/>
        <v xml:space="preserve"> </v>
      </c>
      <c r="LR96" s="185" t="str">
        <f t="shared" ref="LR96" si="876">IF(LB95+LB96+LB97=7.5,"ü","û")</f>
        <v>û</v>
      </c>
      <c r="LS96" s="207">
        <v>25</v>
      </c>
      <c r="LT96" s="226"/>
      <c r="LU96" s="61" t="str">
        <f>IF(LW96=0," ",VLOOKUP(LW96,PROTOKOL!$A:$F,6))</f>
        <v xml:space="preserve"> </v>
      </c>
      <c r="LV96" s="62"/>
      <c r="LW96" s="62"/>
      <c r="LX96" s="62"/>
      <c r="LY96" s="63" t="str">
        <f>IF(LW96=0," ",(VLOOKUP(LW96,PROTOKOL!$A$1:$E$28,2))*LX96)</f>
        <v xml:space="preserve"> </v>
      </c>
      <c r="LZ96" s="64" t="str">
        <f t="shared" si="615"/>
        <v xml:space="preserve"> </v>
      </c>
      <c r="MA96" s="65" t="str">
        <f>IF(LW96=0," ",VLOOKUP(LW96,PROTOKOL!$A:$E,5,))</f>
        <v xml:space="preserve"> </v>
      </c>
      <c r="MB96" s="65"/>
      <c r="MC96" s="82" t="str">
        <f t="shared" si="696"/>
        <v xml:space="preserve"> </v>
      </c>
      <c r="MD96" s="61" t="str">
        <f>IF(MF96=0," ",VLOOKUP(MF96,PROTOKOL!$A:$F,6))</f>
        <v xml:space="preserve"> </v>
      </c>
      <c r="ME96" s="66"/>
      <c r="MF96" s="66"/>
      <c r="MG96" s="62"/>
      <c r="MH96" s="63" t="str">
        <f>IF(MF96=0," ",(VLOOKUP(MF96,PROTOKOL!$A$1:$E$28,2))*MG96)</f>
        <v xml:space="preserve"> </v>
      </c>
      <c r="MI96" s="64" t="str">
        <f t="shared" si="616"/>
        <v xml:space="preserve"> </v>
      </c>
      <c r="MJ96" s="65" t="str">
        <f>IF(MF96=0," ",VLOOKUP(MF96,PROTOKOL!$A:$E,5,))</f>
        <v xml:space="preserve"> </v>
      </c>
      <c r="MK96" s="82" t="str">
        <f t="shared" si="697"/>
        <v xml:space="preserve"> </v>
      </c>
      <c r="ML96" s="65">
        <f t="shared" si="698"/>
        <v>0</v>
      </c>
      <c r="MM96" s="82" t="str">
        <f t="shared" si="699"/>
        <v xml:space="preserve"> </v>
      </c>
      <c r="MN96" s="185" t="str">
        <f t="shared" ref="MN96" si="877">IF(LX95+LX96+LX97=7.5,"ü","û")</f>
        <v>û</v>
      </c>
      <c r="MO96" s="207">
        <v>25</v>
      </c>
      <c r="MP96" s="226"/>
      <c r="MQ96" s="61" t="str">
        <f>IF(MS96=0," ",VLOOKUP(MS96,PROTOKOL!$A:$F,6))</f>
        <v xml:space="preserve"> </v>
      </c>
      <c r="MR96" s="62"/>
      <c r="MS96" s="62"/>
      <c r="MT96" s="62"/>
      <c r="MU96" s="63" t="str">
        <f>IF(MS96=0," ",(VLOOKUP(MS96,PROTOKOL!$A$1:$E$28,2))*MT96)</f>
        <v xml:space="preserve"> </v>
      </c>
      <c r="MV96" s="64" t="str">
        <f t="shared" si="618"/>
        <v xml:space="preserve"> </v>
      </c>
      <c r="MW96" s="65" t="str">
        <f>IF(MS96=0," ",VLOOKUP(MS96,PROTOKOL!$A:$E,5,))</f>
        <v xml:space="preserve"> </v>
      </c>
      <c r="MX96" s="65"/>
      <c r="MY96" s="82" t="str">
        <f t="shared" si="700"/>
        <v xml:space="preserve"> </v>
      </c>
      <c r="MZ96" s="61" t="str">
        <f>IF(NB96=0," ",VLOOKUP(NB96,PROTOKOL!$A:$F,6))</f>
        <v xml:space="preserve"> </v>
      </c>
      <c r="NA96" s="66"/>
      <c r="NB96" s="66"/>
      <c r="NC96" s="62"/>
      <c r="ND96" s="63" t="str">
        <f>IF(NB96=0," ",(VLOOKUP(NB96,PROTOKOL!$A$1:$E$28,2))*NC96)</f>
        <v xml:space="preserve"> </v>
      </c>
      <c r="NE96" s="64" t="str">
        <f t="shared" si="619"/>
        <v xml:space="preserve"> </v>
      </c>
      <c r="NF96" s="65" t="str">
        <f>IF(NB96=0," ",VLOOKUP(NB96,PROTOKOL!$A:$E,5,))</f>
        <v xml:space="preserve"> </v>
      </c>
      <c r="NG96" s="82" t="str">
        <f t="shared" si="701"/>
        <v xml:space="preserve"> </v>
      </c>
      <c r="NH96" s="65">
        <f t="shared" si="702"/>
        <v>0</v>
      </c>
      <c r="NI96" s="82" t="str">
        <f t="shared" si="703"/>
        <v xml:space="preserve"> </v>
      </c>
      <c r="NJ96" s="185" t="str">
        <f t="shared" ref="NJ96" si="878">IF(MT95+MT96+MT97=7.5,"ü","û")</f>
        <v>û</v>
      </c>
      <c r="NK96" s="207">
        <v>25</v>
      </c>
      <c r="NL96" s="226"/>
      <c r="NM96" s="61" t="str">
        <f>IF(NO96=0," ",VLOOKUP(NO96,PROTOKOL!$A:$F,6))</f>
        <v xml:space="preserve"> </v>
      </c>
      <c r="NN96" s="62"/>
      <c r="NO96" s="62"/>
      <c r="NP96" s="62"/>
      <c r="NQ96" s="63" t="str">
        <f>IF(NO96=0," ",(VLOOKUP(NO96,PROTOKOL!$A$1:$E$28,2))*NP96)</f>
        <v xml:space="preserve"> </v>
      </c>
      <c r="NR96" s="64" t="str">
        <f t="shared" si="621"/>
        <v xml:space="preserve"> </v>
      </c>
      <c r="NS96" s="65" t="str">
        <f>IF(NO96=0," ",VLOOKUP(NO96,PROTOKOL!$A:$E,5,))</f>
        <v xml:space="preserve"> </v>
      </c>
      <c r="NT96" s="65"/>
      <c r="NU96" s="82" t="str">
        <f t="shared" si="704"/>
        <v xml:space="preserve"> </v>
      </c>
      <c r="NV96" s="61" t="str">
        <f>IF(NX96=0," ",VLOOKUP(NX96,PROTOKOL!$A:$F,6))</f>
        <v xml:space="preserve"> </v>
      </c>
      <c r="NW96" s="66"/>
      <c r="NX96" s="66"/>
      <c r="NY96" s="62"/>
      <c r="NZ96" s="63" t="str">
        <f>IF(NX96=0," ",(VLOOKUP(NX96,PROTOKOL!$A$1:$E$28,2))*NY96)</f>
        <v xml:space="preserve"> </v>
      </c>
      <c r="OA96" s="64" t="str">
        <f t="shared" si="622"/>
        <v xml:space="preserve"> </v>
      </c>
      <c r="OB96" s="65" t="str">
        <f>IF(NX96=0," ",VLOOKUP(NX96,PROTOKOL!$A:$E,5,))</f>
        <v xml:space="preserve"> </v>
      </c>
      <c r="OC96" s="82" t="str">
        <f t="shared" si="705"/>
        <v xml:space="preserve"> </v>
      </c>
      <c r="OD96" s="65">
        <f t="shared" si="706"/>
        <v>0</v>
      </c>
      <c r="OE96" s="82" t="str">
        <f t="shared" si="707"/>
        <v xml:space="preserve"> </v>
      </c>
      <c r="OF96" s="185" t="str">
        <f t="shared" ref="OF96" si="879">IF(NP95+NP96+NP97=7.5,"ü","û")</f>
        <v>û</v>
      </c>
      <c r="OG96" s="207">
        <v>25</v>
      </c>
      <c r="OH96" s="226"/>
      <c r="OI96" s="61" t="str">
        <f>IF(OK96=0," ",VLOOKUP(OK96,PROTOKOL!$A:$F,6))</f>
        <v xml:space="preserve"> </v>
      </c>
      <c r="OJ96" s="62"/>
      <c r="OK96" s="62"/>
      <c r="OL96" s="62"/>
      <c r="OM96" s="63" t="str">
        <f>IF(OK96=0," ",(VLOOKUP(OK96,PROTOKOL!$A$1:$E$28,2))*OL96)</f>
        <v xml:space="preserve"> </v>
      </c>
      <c r="ON96" s="64" t="str">
        <f t="shared" si="624"/>
        <v xml:space="preserve"> </v>
      </c>
      <c r="OO96" s="65" t="str">
        <f>IF(OK96=0," ",VLOOKUP(OK96,PROTOKOL!$A:$E,5,))</f>
        <v xml:space="preserve"> </v>
      </c>
      <c r="OP96" s="65"/>
      <c r="OQ96" s="82" t="str">
        <f t="shared" si="708"/>
        <v xml:space="preserve"> </v>
      </c>
      <c r="OR96" s="61" t="str">
        <f>IF(OT96=0," ",VLOOKUP(OT96,PROTOKOL!$A:$F,6))</f>
        <v xml:space="preserve"> </v>
      </c>
      <c r="OS96" s="66"/>
      <c r="OT96" s="66"/>
      <c r="OU96" s="62"/>
      <c r="OV96" s="63" t="str">
        <f>IF(OT96=0," ",(VLOOKUP(OT96,PROTOKOL!$A$1:$E$28,2))*OU96)</f>
        <v xml:space="preserve"> </v>
      </c>
      <c r="OW96" s="64" t="str">
        <f t="shared" si="625"/>
        <v xml:space="preserve"> </v>
      </c>
      <c r="OX96" s="65" t="str">
        <f>IF(OT96=0," ",VLOOKUP(OT96,PROTOKOL!$A:$E,5,))</f>
        <v xml:space="preserve"> </v>
      </c>
      <c r="OY96" s="82" t="str">
        <f t="shared" si="709"/>
        <v xml:space="preserve"> </v>
      </c>
      <c r="OZ96" s="65">
        <f t="shared" si="710"/>
        <v>0</v>
      </c>
      <c r="PA96" s="82" t="str">
        <f t="shared" si="711"/>
        <v xml:space="preserve"> </v>
      </c>
      <c r="PB96" s="185" t="str">
        <f t="shared" ref="PB96" si="880">IF(OL95+OL96+OL97=7.5,"ü","û")</f>
        <v>û</v>
      </c>
      <c r="PC96" s="207">
        <v>25</v>
      </c>
      <c r="PD96" s="226"/>
      <c r="PE96" s="61" t="str">
        <f>IF(PG96=0," ",VLOOKUP(PG96,PROTOKOL!$A:$F,6))</f>
        <v xml:space="preserve"> </v>
      </c>
      <c r="PF96" s="62"/>
      <c r="PG96" s="62"/>
      <c r="PH96" s="62"/>
      <c r="PI96" s="63" t="str">
        <f>IF(PG96=0," ",(VLOOKUP(PG96,PROTOKOL!$A$1:$E$28,2))*PH96)</f>
        <v xml:space="preserve"> </v>
      </c>
      <c r="PJ96" s="64" t="str">
        <f t="shared" si="627"/>
        <v xml:space="preserve"> </v>
      </c>
      <c r="PK96" s="65" t="str">
        <f>IF(PG96=0," ",VLOOKUP(PG96,PROTOKOL!$A:$E,5,))</f>
        <v xml:space="preserve"> </v>
      </c>
      <c r="PL96" s="65"/>
      <c r="PM96" s="82" t="str">
        <f t="shared" si="712"/>
        <v xml:space="preserve"> </v>
      </c>
      <c r="PN96" s="61" t="str">
        <f>IF(PP96=0," ",VLOOKUP(PP96,PROTOKOL!$A:$F,6))</f>
        <v xml:space="preserve"> </v>
      </c>
      <c r="PO96" s="66"/>
      <c r="PP96" s="66"/>
      <c r="PQ96" s="62"/>
      <c r="PR96" s="63" t="str">
        <f>IF(PP96=0," ",(VLOOKUP(PP96,PROTOKOL!$A$1:$E$28,2))*PQ96)</f>
        <v xml:space="preserve"> </v>
      </c>
      <c r="PS96" s="64" t="str">
        <f t="shared" si="628"/>
        <v xml:space="preserve"> </v>
      </c>
      <c r="PT96" s="65" t="str">
        <f>IF(PP96=0," ",VLOOKUP(PP96,PROTOKOL!$A:$E,5,))</f>
        <v xml:space="preserve"> </v>
      </c>
      <c r="PU96" s="82" t="str">
        <f t="shared" si="713"/>
        <v xml:space="preserve"> </v>
      </c>
      <c r="PV96" s="65">
        <f t="shared" si="714"/>
        <v>0</v>
      </c>
      <c r="PW96" s="82" t="str">
        <f t="shared" si="715"/>
        <v xml:space="preserve"> </v>
      </c>
      <c r="PX96" s="185" t="str">
        <f t="shared" ref="PX96" si="881">IF(PH95+PH96+PH97=7.5,"ü","û")</f>
        <v>û</v>
      </c>
      <c r="PY96" s="207">
        <v>25</v>
      </c>
      <c r="PZ96" s="226"/>
      <c r="QA96" s="61" t="str">
        <f>IF(QC96=0," ",VLOOKUP(QC96,PROTOKOL!$A:$F,6))</f>
        <v xml:space="preserve"> </v>
      </c>
      <c r="QB96" s="62"/>
      <c r="QC96" s="62"/>
      <c r="QD96" s="62"/>
      <c r="QE96" s="63" t="str">
        <f>IF(QC96=0," ",(VLOOKUP(QC96,PROTOKOL!$A$1:$E$28,2))*QD96)</f>
        <v xml:space="preserve"> </v>
      </c>
      <c r="QF96" s="64" t="str">
        <f t="shared" si="630"/>
        <v xml:space="preserve"> </v>
      </c>
      <c r="QG96" s="65" t="str">
        <f>IF(QC96=0," ",VLOOKUP(QC96,PROTOKOL!$A:$E,5,))</f>
        <v xml:space="preserve"> </v>
      </c>
      <c r="QH96" s="65"/>
      <c r="QI96" s="82" t="str">
        <f t="shared" si="716"/>
        <v xml:space="preserve"> </v>
      </c>
      <c r="QJ96" s="61" t="str">
        <f>IF(QL96=0," ",VLOOKUP(QL96,PROTOKOL!$A:$F,6))</f>
        <v xml:space="preserve"> </v>
      </c>
      <c r="QK96" s="66"/>
      <c r="QL96" s="66"/>
      <c r="QM96" s="62"/>
      <c r="QN96" s="63" t="str">
        <f>IF(QL96=0," ",(VLOOKUP(QL96,PROTOKOL!$A$1:$E$28,2))*QM96)</f>
        <v xml:space="preserve"> </v>
      </c>
      <c r="QO96" s="64" t="str">
        <f t="shared" si="631"/>
        <v xml:space="preserve"> </v>
      </c>
      <c r="QP96" s="65" t="str">
        <f>IF(QL96=0," ",VLOOKUP(QL96,PROTOKOL!$A:$E,5,))</f>
        <v xml:space="preserve"> </v>
      </c>
      <c r="QQ96" s="82" t="str">
        <f t="shared" si="717"/>
        <v xml:space="preserve"> </v>
      </c>
      <c r="QR96" s="65">
        <f t="shared" si="718"/>
        <v>0</v>
      </c>
      <c r="QS96" s="82" t="str">
        <f t="shared" si="719"/>
        <v xml:space="preserve"> </v>
      </c>
      <c r="QT96" s="185" t="str">
        <f t="shared" ref="QT96" si="882">IF(QD95+QD96+QD97=7.5,"ü","û")</f>
        <v>û</v>
      </c>
      <c r="QU96" s="207">
        <v>25</v>
      </c>
      <c r="QV96" s="226"/>
      <c r="QW96" s="61" t="str">
        <f>IF(QY96=0," ",VLOOKUP(QY96,PROTOKOL!$A:$F,6))</f>
        <v xml:space="preserve"> </v>
      </c>
      <c r="QX96" s="62"/>
      <c r="QY96" s="62"/>
      <c r="QZ96" s="62"/>
      <c r="RA96" s="63" t="str">
        <f>IF(QY96=0," ",(VLOOKUP(QY96,PROTOKOL!$A$1:$E$28,2))*QZ96)</f>
        <v xml:space="preserve"> </v>
      </c>
      <c r="RB96" s="64" t="str">
        <f t="shared" si="633"/>
        <v xml:space="preserve"> </v>
      </c>
      <c r="RC96" s="65" t="str">
        <f>IF(QY96=0," ",VLOOKUP(QY96,PROTOKOL!$A:$E,5,))</f>
        <v xml:space="preserve"> </v>
      </c>
      <c r="RD96" s="65"/>
      <c r="RE96" s="82" t="str">
        <f t="shared" si="720"/>
        <v xml:space="preserve"> </v>
      </c>
      <c r="RF96" s="61" t="str">
        <f>IF(RH96=0," ",VLOOKUP(RH96,PROTOKOL!$A:$F,6))</f>
        <v xml:space="preserve"> </v>
      </c>
      <c r="RG96" s="66"/>
      <c r="RH96" s="66"/>
      <c r="RI96" s="62"/>
      <c r="RJ96" s="63" t="str">
        <f>IF(RH96=0," ",(VLOOKUP(RH96,PROTOKOL!$A$1:$E$28,2))*RI96)</f>
        <v xml:space="preserve"> </v>
      </c>
      <c r="RK96" s="64" t="str">
        <f t="shared" si="634"/>
        <v xml:space="preserve"> </v>
      </c>
      <c r="RL96" s="65" t="str">
        <f>IF(RH96=0," ",VLOOKUP(RH96,PROTOKOL!$A:$E,5,))</f>
        <v xml:space="preserve"> </v>
      </c>
      <c r="RM96" s="82" t="str">
        <f t="shared" si="721"/>
        <v xml:space="preserve"> </v>
      </c>
      <c r="RN96" s="65">
        <f t="shared" si="722"/>
        <v>0</v>
      </c>
      <c r="RO96" s="82" t="str">
        <f t="shared" si="723"/>
        <v xml:space="preserve"> </v>
      </c>
      <c r="RP96" s="185" t="str">
        <f t="shared" ref="RP96" si="883">IF(QZ95+QZ96+QZ97=7.5,"ü","û")</f>
        <v>û</v>
      </c>
    </row>
    <row r="97" spans="1:484" ht="14.4" thickBot="1">
      <c r="A97" s="208">
        <v>25</v>
      </c>
      <c r="B97" s="226"/>
      <c r="C97" s="61" t="str">
        <f>IF(E97=0," ",VLOOKUP(E97,PROTOKOL!$A:$F,6))</f>
        <v xml:space="preserve"> </v>
      </c>
      <c r="D97" s="202"/>
      <c r="E97" s="202"/>
      <c r="F97" s="202"/>
      <c r="G97" s="63" t="str">
        <f>IF(E97=0," ",(VLOOKUP(E97,PROTOKOL!$A$1:$E$28,2))*F97)</f>
        <v xml:space="preserve"> </v>
      </c>
      <c r="H97" s="64" t="str">
        <f t="shared" si="572"/>
        <v xml:space="preserve"> </v>
      </c>
      <c r="I97" s="65" t="str">
        <f>IF(E97=0," ",VLOOKUP(E97,PROTOKOL!$A:$E,5,))</f>
        <v xml:space="preserve"> </v>
      </c>
      <c r="J97" s="65"/>
      <c r="K97" s="82" t="str">
        <f t="shared" si="636"/>
        <v xml:space="preserve"> </v>
      </c>
      <c r="L97" s="61" t="str">
        <f>IF(N97=0," ",VLOOKUP(N97,PROTOKOL!$A:$F,6))</f>
        <v xml:space="preserve"> </v>
      </c>
      <c r="M97" s="66"/>
      <c r="N97" s="66"/>
      <c r="O97" s="62"/>
      <c r="P97" s="63" t="str">
        <f>IF(N97=0," ",(VLOOKUP(N97,PROTOKOL!$A$1:$E$28,2))*O97)</f>
        <v xml:space="preserve"> </v>
      </c>
      <c r="Q97" s="64" t="str">
        <f t="shared" si="573"/>
        <v xml:space="preserve"> </v>
      </c>
      <c r="R97" s="65" t="str">
        <f>IF(N97=0," ",VLOOKUP(N97,PROTOKOL!$A:$E,5,))</f>
        <v xml:space="preserve"> </v>
      </c>
      <c r="S97" s="82" t="str">
        <f t="shared" si="637"/>
        <v xml:space="preserve"> </v>
      </c>
      <c r="T97" s="65">
        <f t="shared" si="638"/>
        <v>0</v>
      </c>
      <c r="U97" s="82" t="str">
        <f t="shared" si="639"/>
        <v xml:space="preserve"> </v>
      </c>
      <c r="V97" s="117"/>
      <c r="W97" s="207">
        <v>25</v>
      </c>
      <c r="X97" s="226"/>
      <c r="Y97" s="61" t="str">
        <f>IF(AA97=0," ",VLOOKUP(AA97,PROTOKOL!$A:$F,6))</f>
        <v xml:space="preserve"> </v>
      </c>
      <c r="Z97" s="202"/>
      <c r="AA97" s="202"/>
      <c r="AB97" s="202"/>
      <c r="AC97" s="63" t="str">
        <f>IF(AA97=0," ",(VLOOKUP(AA97,PROTOKOL!$A$1:$E$28,2))*AB97)</f>
        <v xml:space="preserve"> </v>
      </c>
      <c r="AD97" s="64" t="str">
        <f t="shared" si="574"/>
        <v xml:space="preserve"> </v>
      </c>
      <c r="AE97" s="65" t="str">
        <f>IF(AA97=0," ",VLOOKUP(AA97,PROTOKOL!$A:$E,5,))</f>
        <v xml:space="preserve"> </v>
      </c>
      <c r="AF97" s="65"/>
      <c r="AG97" s="82" t="str">
        <f t="shared" si="640"/>
        <v xml:space="preserve"> </v>
      </c>
      <c r="AH97" s="61" t="str">
        <f>IF(AJ97=0," ",VLOOKUP(AJ97,PROTOKOL!$A:$F,6))</f>
        <v xml:space="preserve"> </v>
      </c>
      <c r="AI97" s="66"/>
      <c r="AJ97" s="66"/>
      <c r="AK97" s="62"/>
      <c r="AL97" s="63" t="str">
        <f>IF(AJ97=0," ",(VLOOKUP(AJ97,PROTOKOL!$A$1:$E$28,2))*AK97)</f>
        <v xml:space="preserve"> </v>
      </c>
      <c r="AM97" s="64" t="str">
        <f t="shared" si="575"/>
        <v xml:space="preserve"> </v>
      </c>
      <c r="AN97" s="65" t="str">
        <f>IF(AJ97=0," ",VLOOKUP(AJ97,PROTOKOL!$A:$E,5,))</f>
        <v xml:space="preserve"> </v>
      </c>
      <c r="AO97" s="82" t="str">
        <f t="shared" si="641"/>
        <v xml:space="preserve"> </v>
      </c>
      <c r="AP97" s="65">
        <f t="shared" si="642"/>
        <v>0</v>
      </c>
      <c r="AQ97" s="82" t="str">
        <f t="shared" si="643"/>
        <v xml:space="preserve"> </v>
      </c>
      <c r="AR97" s="117"/>
      <c r="AS97" s="207">
        <v>25</v>
      </c>
      <c r="AT97" s="226"/>
      <c r="AU97" s="61" t="str">
        <f>IF(AW97=0," ",VLOOKUP(AW97,PROTOKOL!$A:$F,6))</f>
        <v xml:space="preserve"> </v>
      </c>
      <c r="AV97" s="202"/>
      <c r="AW97" s="202"/>
      <c r="AX97" s="202"/>
      <c r="AY97" s="63" t="str">
        <f>IF(AW97=0," ",(VLOOKUP(AW97,PROTOKOL!$A$1:$E$28,2))*AX97)</f>
        <v xml:space="preserve"> </v>
      </c>
      <c r="AZ97" s="64" t="str">
        <f t="shared" si="576"/>
        <v xml:space="preserve"> </v>
      </c>
      <c r="BA97" s="65" t="str">
        <f>IF(AW97=0," ",VLOOKUP(AW97,PROTOKOL!$A:$E,5,))</f>
        <v xml:space="preserve"> </v>
      </c>
      <c r="BB97" s="65"/>
      <c r="BC97" s="82" t="str">
        <f t="shared" si="644"/>
        <v xml:space="preserve"> </v>
      </c>
      <c r="BD97" s="61" t="str">
        <f>IF(BF97=0," ",VLOOKUP(BF97,PROTOKOL!$A:$F,6))</f>
        <v xml:space="preserve"> </v>
      </c>
      <c r="BE97" s="66"/>
      <c r="BF97" s="66"/>
      <c r="BG97" s="62"/>
      <c r="BH97" s="63" t="str">
        <f>IF(BF97=0," ",(VLOOKUP(BF97,PROTOKOL!$A$1:$E$28,2))*BG97)</f>
        <v xml:space="preserve"> </v>
      </c>
      <c r="BI97" s="64" t="str">
        <f t="shared" si="577"/>
        <v xml:space="preserve"> </v>
      </c>
      <c r="BJ97" s="65" t="str">
        <f>IF(BF97=0," ",VLOOKUP(BF97,PROTOKOL!$A:$E,5,))</f>
        <v xml:space="preserve"> </v>
      </c>
      <c r="BK97" s="82" t="str">
        <f t="shared" si="645"/>
        <v xml:space="preserve"> </v>
      </c>
      <c r="BL97" s="65">
        <f t="shared" si="646"/>
        <v>0</v>
      </c>
      <c r="BM97" s="82" t="str">
        <f t="shared" si="647"/>
        <v xml:space="preserve"> </v>
      </c>
      <c r="BN97" s="117"/>
      <c r="BO97" s="207">
        <v>25</v>
      </c>
      <c r="BP97" s="226"/>
      <c r="BQ97" s="61" t="str">
        <f>IF(BS97=0," ",VLOOKUP(BS97,PROTOKOL!$A:$F,6))</f>
        <v xml:space="preserve"> </v>
      </c>
      <c r="BR97" s="202"/>
      <c r="BS97" s="202"/>
      <c r="BT97" s="202"/>
      <c r="BU97" s="63" t="str">
        <f>IF(BS97=0," ",(VLOOKUP(BS97,PROTOKOL!$A$1:$E$28,2))*BT97)</f>
        <v xml:space="preserve"> </v>
      </c>
      <c r="BV97" s="64" t="str">
        <f t="shared" si="579"/>
        <v xml:space="preserve"> </v>
      </c>
      <c r="BW97" s="65" t="str">
        <f>IF(BS97=0," ",VLOOKUP(BS97,PROTOKOL!$A:$E,5,))</f>
        <v xml:space="preserve"> </v>
      </c>
      <c r="BX97" s="65"/>
      <c r="BY97" s="82" t="str">
        <f t="shared" si="648"/>
        <v xml:space="preserve"> </v>
      </c>
      <c r="BZ97" s="61" t="str">
        <f>IF(CB97=0," ",VLOOKUP(CB97,PROTOKOL!$A:$F,6))</f>
        <v xml:space="preserve"> </v>
      </c>
      <c r="CA97" s="66"/>
      <c r="CB97" s="66"/>
      <c r="CC97" s="62"/>
      <c r="CD97" s="63" t="str">
        <f>IF(CB97=0," ",(VLOOKUP(CB97,PROTOKOL!$A$1:$E$28,2))*CC97)</f>
        <v xml:space="preserve"> </v>
      </c>
      <c r="CE97" s="64" t="str">
        <f t="shared" si="580"/>
        <v xml:space="preserve"> </v>
      </c>
      <c r="CF97" s="65" t="str">
        <f>IF(CB97=0," ",VLOOKUP(CB97,PROTOKOL!$A:$E,5,))</f>
        <v xml:space="preserve"> </v>
      </c>
      <c r="CG97" s="82" t="str">
        <f t="shared" si="649"/>
        <v xml:space="preserve"> </v>
      </c>
      <c r="CH97" s="65">
        <f t="shared" si="650"/>
        <v>0</v>
      </c>
      <c r="CI97" s="82" t="str">
        <f t="shared" si="651"/>
        <v xml:space="preserve"> </v>
      </c>
      <c r="CJ97" s="117"/>
      <c r="CK97" s="207">
        <v>25</v>
      </c>
      <c r="CL97" s="226"/>
      <c r="CM97" s="61" t="str">
        <f>IF(CO97=0," ",VLOOKUP(CO97,PROTOKOL!$A:$F,6))</f>
        <v xml:space="preserve"> </v>
      </c>
      <c r="CN97" s="202"/>
      <c r="CO97" s="202"/>
      <c r="CP97" s="202"/>
      <c r="CQ97" s="63" t="str">
        <f>IF(CO97=0," ",(VLOOKUP(CO97,PROTOKOL!$A$1:$E$28,2))*CP97)</f>
        <v xml:space="preserve"> </v>
      </c>
      <c r="CR97" s="64" t="str">
        <f t="shared" si="582"/>
        <v xml:space="preserve"> </v>
      </c>
      <c r="CS97" s="65" t="str">
        <f>IF(CO97=0," ",VLOOKUP(CO97,PROTOKOL!$A:$E,5,))</f>
        <v xml:space="preserve"> </v>
      </c>
      <c r="CT97" s="65"/>
      <c r="CU97" s="82" t="str">
        <f t="shared" si="652"/>
        <v xml:space="preserve"> </v>
      </c>
      <c r="CV97" s="61" t="str">
        <f>IF(CX97=0," ",VLOOKUP(CX97,PROTOKOL!$A:$F,6))</f>
        <v xml:space="preserve"> </v>
      </c>
      <c r="CW97" s="66"/>
      <c r="CX97" s="66"/>
      <c r="CY97" s="62"/>
      <c r="CZ97" s="63" t="str">
        <f>IF(CX97=0," ",(VLOOKUP(CX97,PROTOKOL!$A$1:$E$28,2))*CY97)</f>
        <v xml:space="preserve"> </v>
      </c>
      <c r="DA97" s="64" t="str">
        <f t="shared" si="583"/>
        <v xml:space="preserve"> </v>
      </c>
      <c r="DB97" s="65" t="str">
        <f>IF(CX97=0," ",VLOOKUP(CX97,PROTOKOL!$A:$E,5,))</f>
        <v xml:space="preserve"> </v>
      </c>
      <c r="DC97" s="82" t="str">
        <f t="shared" si="653"/>
        <v xml:space="preserve"> </v>
      </c>
      <c r="DD97" s="65">
        <f t="shared" si="654"/>
        <v>0</v>
      </c>
      <c r="DE97" s="82" t="str">
        <f t="shared" si="655"/>
        <v xml:space="preserve"> </v>
      </c>
      <c r="DF97" s="117"/>
      <c r="DG97" s="207">
        <v>25</v>
      </c>
      <c r="DH97" s="226"/>
      <c r="DI97" s="61" t="str">
        <f>IF(DK97=0," ",VLOOKUP(DK97,PROTOKOL!$A:$F,6))</f>
        <v xml:space="preserve"> </v>
      </c>
      <c r="DJ97" s="202"/>
      <c r="DK97" s="202"/>
      <c r="DL97" s="202"/>
      <c r="DM97" s="63" t="str">
        <f>IF(DK97=0," ",(VLOOKUP(DK97,PROTOKOL!$A$1:$E$28,2))*DL97)</f>
        <v xml:space="preserve"> </v>
      </c>
      <c r="DN97" s="64" t="str">
        <f t="shared" si="585"/>
        <v xml:space="preserve"> </v>
      </c>
      <c r="DO97" s="65" t="str">
        <f>IF(DK97=0," ",VLOOKUP(DK97,PROTOKOL!$A:$E,5,))</f>
        <v xml:space="preserve"> </v>
      </c>
      <c r="DP97" s="65"/>
      <c r="DQ97" s="82" t="str">
        <f t="shared" si="656"/>
        <v xml:space="preserve"> </v>
      </c>
      <c r="DR97" s="61" t="str">
        <f>IF(DT97=0," ",VLOOKUP(DT97,PROTOKOL!$A:$F,6))</f>
        <v xml:space="preserve"> </v>
      </c>
      <c r="DS97" s="66"/>
      <c r="DT97" s="66"/>
      <c r="DU97" s="62"/>
      <c r="DV97" s="63" t="str">
        <f>IF(DT97=0," ",(VLOOKUP(DT97,PROTOKOL!$A$1:$E$28,2))*DU97)</f>
        <v xml:space="preserve"> </v>
      </c>
      <c r="DW97" s="64" t="str">
        <f t="shared" si="586"/>
        <v xml:space="preserve"> </v>
      </c>
      <c r="DX97" s="65" t="str">
        <f>IF(DT97=0," ",VLOOKUP(DT97,PROTOKOL!$A:$E,5,))</f>
        <v xml:space="preserve"> </v>
      </c>
      <c r="DY97" s="82" t="str">
        <f t="shared" si="657"/>
        <v xml:space="preserve"> </v>
      </c>
      <c r="DZ97" s="65">
        <f t="shared" si="658"/>
        <v>0</v>
      </c>
      <c r="EA97" s="82" t="str">
        <f t="shared" si="659"/>
        <v xml:space="preserve"> </v>
      </c>
      <c r="EB97" s="117"/>
      <c r="EC97" s="207">
        <v>25</v>
      </c>
      <c r="ED97" s="226"/>
      <c r="EE97" s="61" t="str">
        <f>IF(EG97=0," ",VLOOKUP(EG97,PROTOKOL!$A:$F,6))</f>
        <v xml:space="preserve"> </v>
      </c>
      <c r="EF97" s="202"/>
      <c r="EG97" s="202"/>
      <c r="EH97" s="202"/>
      <c r="EI97" s="63" t="str">
        <f>IF(EG97=0," ",(VLOOKUP(EG97,PROTOKOL!$A$1:$E$28,2))*EH97)</f>
        <v xml:space="preserve"> </v>
      </c>
      <c r="EJ97" s="64" t="str">
        <f t="shared" si="588"/>
        <v xml:space="preserve"> </v>
      </c>
      <c r="EK97" s="65" t="str">
        <f>IF(EG97=0," ",VLOOKUP(EG97,PROTOKOL!$A:$E,5,))</f>
        <v xml:space="preserve"> </v>
      </c>
      <c r="EL97" s="65"/>
      <c r="EM97" s="82" t="str">
        <f t="shared" si="660"/>
        <v xml:space="preserve"> </v>
      </c>
      <c r="EN97" s="61" t="str">
        <f>IF(EP97=0," ",VLOOKUP(EP97,PROTOKOL!$A:$F,6))</f>
        <v xml:space="preserve"> </v>
      </c>
      <c r="EO97" s="66"/>
      <c r="EP97" s="66"/>
      <c r="EQ97" s="62"/>
      <c r="ER97" s="63" t="str">
        <f>IF(EP97=0," ",(VLOOKUP(EP97,PROTOKOL!$A$1:$E$28,2))*EQ97)</f>
        <v xml:space="preserve"> </v>
      </c>
      <c r="ES97" s="64" t="str">
        <f t="shared" si="589"/>
        <v xml:space="preserve"> </v>
      </c>
      <c r="ET97" s="65" t="str">
        <f>IF(EP97=0," ",VLOOKUP(EP97,PROTOKOL!$A:$E,5,))</f>
        <v xml:space="preserve"> </v>
      </c>
      <c r="EU97" s="82" t="str">
        <f t="shared" si="661"/>
        <v xml:space="preserve"> </v>
      </c>
      <c r="EV97" s="65">
        <f t="shared" si="662"/>
        <v>0</v>
      </c>
      <c r="EW97" s="82" t="str">
        <f t="shared" si="663"/>
        <v xml:space="preserve"> </v>
      </c>
      <c r="EX97" s="117"/>
      <c r="EY97" s="207">
        <v>25</v>
      </c>
      <c r="EZ97" s="226"/>
      <c r="FA97" s="61" t="str">
        <f>IF(FC97=0," ",VLOOKUP(FC97,PROTOKOL!$A:$F,6))</f>
        <v xml:space="preserve"> </v>
      </c>
      <c r="FB97" s="202"/>
      <c r="FC97" s="202"/>
      <c r="FD97" s="202"/>
      <c r="FE97" s="63" t="str">
        <f>IF(FC97=0," ",(VLOOKUP(FC97,PROTOKOL!$A$1:$E$28,2))*FD97)</f>
        <v xml:space="preserve"> </v>
      </c>
      <c r="FF97" s="64" t="str">
        <f t="shared" si="591"/>
        <v xml:space="preserve"> </v>
      </c>
      <c r="FG97" s="65" t="str">
        <f>IF(FC97=0," ",VLOOKUP(FC97,PROTOKOL!$A:$E,5,))</f>
        <v xml:space="preserve"> </v>
      </c>
      <c r="FH97" s="65"/>
      <c r="FI97" s="82" t="str">
        <f t="shared" si="664"/>
        <v xml:space="preserve"> </v>
      </c>
      <c r="FJ97" s="61" t="str">
        <f>IF(FL97=0," ",VLOOKUP(FL97,PROTOKOL!$A:$F,6))</f>
        <v xml:space="preserve"> </v>
      </c>
      <c r="FK97" s="66"/>
      <c r="FL97" s="66"/>
      <c r="FM97" s="62"/>
      <c r="FN97" s="63" t="str">
        <f>IF(FL97=0," ",(VLOOKUP(FL97,PROTOKOL!$A$1:$E$28,2))*FM97)</f>
        <v xml:space="preserve"> </v>
      </c>
      <c r="FO97" s="64" t="str">
        <f t="shared" si="592"/>
        <v xml:space="preserve"> </v>
      </c>
      <c r="FP97" s="65" t="str">
        <f>IF(FL97=0," ",VLOOKUP(FL97,PROTOKOL!$A:$E,5,))</f>
        <v xml:space="preserve"> </v>
      </c>
      <c r="FQ97" s="82" t="str">
        <f t="shared" si="665"/>
        <v xml:space="preserve"> </v>
      </c>
      <c r="FR97" s="65">
        <f t="shared" si="666"/>
        <v>0</v>
      </c>
      <c r="FS97" s="82" t="str">
        <f t="shared" si="667"/>
        <v xml:space="preserve"> </v>
      </c>
      <c r="FT97" s="117"/>
      <c r="FU97" s="207">
        <v>25</v>
      </c>
      <c r="FV97" s="226"/>
      <c r="FW97" s="61" t="str">
        <f>IF(FY97=0," ",VLOOKUP(FY97,PROTOKOL!$A:$F,6))</f>
        <v xml:space="preserve"> </v>
      </c>
      <c r="FX97" s="202"/>
      <c r="FY97" s="202"/>
      <c r="FZ97" s="202"/>
      <c r="GA97" s="63" t="str">
        <f>IF(FY97=0," ",(VLOOKUP(FY97,PROTOKOL!$A$1:$E$28,2))*FZ97)</f>
        <v xml:space="preserve"> </v>
      </c>
      <c r="GB97" s="64" t="str">
        <f t="shared" si="594"/>
        <v xml:space="preserve"> </v>
      </c>
      <c r="GC97" s="65" t="str">
        <f>IF(FY97=0," ",VLOOKUP(FY97,PROTOKOL!$A:$E,5,))</f>
        <v xml:space="preserve"> </v>
      </c>
      <c r="GD97" s="65"/>
      <c r="GE97" s="82" t="str">
        <f t="shared" si="668"/>
        <v xml:space="preserve"> </v>
      </c>
      <c r="GF97" s="61" t="str">
        <f>IF(GH97=0," ",VLOOKUP(GH97,PROTOKOL!$A:$F,6))</f>
        <v xml:space="preserve"> </v>
      </c>
      <c r="GG97" s="66"/>
      <c r="GH97" s="66"/>
      <c r="GI97" s="62"/>
      <c r="GJ97" s="63" t="str">
        <f>IF(GH97=0," ",(VLOOKUP(GH97,PROTOKOL!$A$1:$E$28,2))*GI97)</f>
        <v xml:space="preserve"> </v>
      </c>
      <c r="GK97" s="64" t="str">
        <f t="shared" si="595"/>
        <v xml:space="preserve"> </v>
      </c>
      <c r="GL97" s="65" t="str">
        <f>IF(GH97=0," ",VLOOKUP(GH97,PROTOKOL!$A:$E,5,))</f>
        <v xml:space="preserve"> </v>
      </c>
      <c r="GM97" s="82" t="str">
        <f t="shared" si="669"/>
        <v xml:space="preserve"> </v>
      </c>
      <c r="GN97" s="65">
        <f t="shared" si="670"/>
        <v>0</v>
      </c>
      <c r="GO97" s="82" t="str">
        <f t="shared" si="671"/>
        <v xml:space="preserve"> </v>
      </c>
      <c r="GP97" s="117"/>
      <c r="GQ97" s="207">
        <v>25</v>
      </c>
      <c r="GR97" s="226"/>
      <c r="GS97" s="61" t="str">
        <f>IF(GU97=0," ",VLOOKUP(GU97,PROTOKOL!$A:$F,6))</f>
        <v xml:space="preserve"> </v>
      </c>
      <c r="GT97" s="202"/>
      <c r="GU97" s="202"/>
      <c r="GV97" s="202"/>
      <c r="GW97" s="63" t="str">
        <f>IF(GU97=0," ",(VLOOKUP(GU97,PROTOKOL!$A$1:$E$28,2))*GV97)</f>
        <v xml:space="preserve"> </v>
      </c>
      <c r="GX97" s="64" t="str">
        <f t="shared" si="597"/>
        <v xml:space="preserve"> </v>
      </c>
      <c r="GY97" s="65" t="str">
        <f>IF(GU97=0," ",VLOOKUP(GU97,PROTOKOL!$A:$E,5,))</f>
        <v xml:space="preserve"> </v>
      </c>
      <c r="GZ97" s="65"/>
      <c r="HA97" s="82" t="str">
        <f t="shared" si="672"/>
        <v xml:space="preserve"> </v>
      </c>
      <c r="HB97" s="61" t="str">
        <f>IF(HD97=0," ",VLOOKUP(HD97,PROTOKOL!$A:$F,6))</f>
        <v xml:space="preserve"> </v>
      </c>
      <c r="HC97" s="66"/>
      <c r="HD97" s="66"/>
      <c r="HE97" s="62"/>
      <c r="HF97" s="63" t="str">
        <f>IF(HD97=0," ",(VLOOKUP(HD97,PROTOKOL!$A$1:$E$28,2))*HE97)</f>
        <v xml:space="preserve"> </v>
      </c>
      <c r="HG97" s="64" t="str">
        <f t="shared" si="598"/>
        <v xml:space="preserve"> </v>
      </c>
      <c r="HH97" s="65" t="str">
        <f>IF(HD97=0," ",VLOOKUP(HD97,PROTOKOL!$A:$E,5,))</f>
        <v xml:space="preserve"> </v>
      </c>
      <c r="HI97" s="82" t="str">
        <f t="shared" si="673"/>
        <v xml:space="preserve"> </v>
      </c>
      <c r="HJ97" s="65">
        <f t="shared" si="674"/>
        <v>0</v>
      </c>
      <c r="HK97" s="82" t="str">
        <f t="shared" si="675"/>
        <v xml:space="preserve"> </v>
      </c>
      <c r="HL97" s="117"/>
      <c r="HM97" s="207">
        <v>25</v>
      </c>
      <c r="HN97" s="226"/>
      <c r="HO97" s="61" t="str">
        <f>IF(HQ97=0," ",VLOOKUP(HQ97,PROTOKOL!$A:$F,6))</f>
        <v xml:space="preserve"> </v>
      </c>
      <c r="HP97" s="202"/>
      <c r="HQ97" s="202"/>
      <c r="HR97" s="202"/>
      <c r="HS97" s="63" t="str">
        <f>IF(HQ97=0," ",(VLOOKUP(HQ97,PROTOKOL!$A$1:$E$28,2))*HR97)</f>
        <v xml:space="preserve"> </v>
      </c>
      <c r="HT97" s="64" t="str">
        <f t="shared" si="600"/>
        <v xml:space="preserve"> </v>
      </c>
      <c r="HU97" s="65" t="str">
        <f>IF(HQ97=0," ",VLOOKUP(HQ97,PROTOKOL!$A:$E,5,))</f>
        <v xml:space="preserve"> </v>
      </c>
      <c r="HV97" s="65"/>
      <c r="HW97" s="82" t="str">
        <f t="shared" si="676"/>
        <v xml:space="preserve"> </v>
      </c>
      <c r="HX97" s="61" t="str">
        <f>IF(HZ97=0," ",VLOOKUP(HZ97,PROTOKOL!$A:$F,6))</f>
        <v xml:space="preserve"> </v>
      </c>
      <c r="HY97" s="66"/>
      <c r="HZ97" s="66"/>
      <c r="IA97" s="62"/>
      <c r="IB97" s="63" t="str">
        <f>IF(HZ97=0," ",(VLOOKUP(HZ97,PROTOKOL!$A$1:$E$28,2))*IA97)</f>
        <v xml:space="preserve"> </v>
      </c>
      <c r="IC97" s="64" t="str">
        <f t="shared" si="601"/>
        <v xml:space="preserve"> </v>
      </c>
      <c r="ID97" s="65" t="str">
        <f>IF(HZ97=0," ",VLOOKUP(HZ97,PROTOKOL!$A:$E,5,))</f>
        <v xml:space="preserve"> </v>
      </c>
      <c r="IE97" s="82" t="str">
        <f t="shared" si="677"/>
        <v xml:space="preserve"> </v>
      </c>
      <c r="IF97" s="65">
        <f t="shared" si="678"/>
        <v>0</v>
      </c>
      <c r="IG97" s="82" t="str">
        <f t="shared" si="679"/>
        <v xml:space="preserve"> </v>
      </c>
      <c r="IH97" s="117"/>
      <c r="II97" s="207">
        <v>25</v>
      </c>
      <c r="IJ97" s="226"/>
      <c r="IK97" s="61" t="str">
        <f>IF(IM97=0," ",VLOOKUP(IM97,PROTOKOL!$A:$F,6))</f>
        <v xml:space="preserve"> </v>
      </c>
      <c r="IL97" s="202"/>
      <c r="IM97" s="202"/>
      <c r="IN97" s="202"/>
      <c r="IO97" s="63" t="str">
        <f>IF(IM97=0," ",(VLOOKUP(IM97,PROTOKOL!$A$1:$E$28,2))*IN97)</f>
        <v xml:space="preserve"> </v>
      </c>
      <c r="IP97" s="64" t="str">
        <f t="shared" si="603"/>
        <v xml:space="preserve"> </v>
      </c>
      <c r="IQ97" s="65" t="str">
        <f>IF(IM97=0," ",VLOOKUP(IM97,PROTOKOL!$A:$E,5,))</f>
        <v xml:space="preserve"> </v>
      </c>
      <c r="IR97" s="65"/>
      <c r="IS97" s="82" t="str">
        <f t="shared" si="680"/>
        <v xml:space="preserve"> </v>
      </c>
      <c r="IT97" s="61" t="str">
        <f>IF(IV97=0," ",VLOOKUP(IV97,PROTOKOL!$A:$F,6))</f>
        <v xml:space="preserve"> </v>
      </c>
      <c r="IU97" s="66"/>
      <c r="IV97" s="66"/>
      <c r="IW97" s="62"/>
      <c r="IX97" s="63" t="str">
        <f>IF(IV97=0," ",(VLOOKUP(IV97,PROTOKOL!$A$1:$E$28,2))*IW97)</f>
        <v xml:space="preserve"> </v>
      </c>
      <c r="IY97" s="64" t="str">
        <f t="shared" si="604"/>
        <v xml:space="preserve"> </v>
      </c>
      <c r="IZ97" s="65" t="str">
        <f>IF(IV97=0," ",VLOOKUP(IV97,PROTOKOL!$A:$E,5,))</f>
        <v xml:space="preserve"> </v>
      </c>
      <c r="JA97" s="82" t="str">
        <f t="shared" si="681"/>
        <v xml:space="preserve"> </v>
      </c>
      <c r="JB97" s="65">
        <f t="shared" si="682"/>
        <v>0</v>
      </c>
      <c r="JC97" s="82" t="str">
        <f t="shared" si="683"/>
        <v xml:space="preserve"> </v>
      </c>
      <c r="JD97" s="117"/>
      <c r="JE97" s="207">
        <v>25</v>
      </c>
      <c r="JF97" s="226"/>
      <c r="JG97" s="61" t="str">
        <f>IF(JI97=0," ",VLOOKUP(JI97,PROTOKOL!$A:$F,6))</f>
        <v xml:space="preserve"> </v>
      </c>
      <c r="JH97" s="202"/>
      <c r="JI97" s="202"/>
      <c r="JJ97" s="202"/>
      <c r="JK97" s="63" t="str">
        <f>IF(JI97=0," ",(VLOOKUP(JI97,PROTOKOL!$A$1:$E$28,2))*JJ97)</f>
        <v xml:space="preserve"> </v>
      </c>
      <c r="JL97" s="64" t="str">
        <f t="shared" si="606"/>
        <v xml:space="preserve"> </v>
      </c>
      <c r="JM97" s="65" t="str">
        <f>IF(JI97=0," ",VLOOKUP(JI97,PROTOKOL!$A:$E,5,))</f>
        <v xml:space="preserve"> </v>
      </c>
      <c r="JN97" s="65"/>
      <c r="JO97" s="82" t="str">
        <f t="shared" si="684"/>
        <v xml:space="preserve"> </v>
      </c>
      <c r="JP97" s="61" t="str">
        <f>IF(JR97=0," ",VLOOKUP(JR97,PROTOKOL!$A:$F,6))</f>
        <v xml:space="preserve"> </v>
      </c>
      <c r="JQ97" s="66"/>
      <c r="JR97" s="66"/>
      <c r="JS97" s="62"/>
      <c r="JT97" s="63" t="str">
        <f>IF(JR97=0," ",(VLOOKUP(JR97,PROTOKOL!$A$1:$E$28,2))*JS97)</f>
        <v xml:space="preserve"> </v>
      </c>
      <c r="JU97" s="64" t="str">
        <f t="shared" si="607"/>
        <v xml:space="preserve"> </v>
      </c>
      <c r="JV97" s="65" t="str">
        <f>IF(JR97=0," ",VLOOKUP(JR97,PROTOKOL!$A:$E,5,))</f>
        <v xml:space="preserve"> </v>
      </c>
      <c r="JW97" s="82" t="str">
        <f t="shared" si="685"/>
        <v xml:space="preserve"> </v>
      </c>
      <c r="JX97" s="65">
        <f t="shared" si="686"/>
        <v>0</v>
      </c>
      <c r="JY97" s="82" t="str">
        <f t="shared" si="687"/>
        <v xml:space="preserve"> </v>
      </c>
      <c r="JZ97" s="117"/>
      <c r="KA97" s="207">
        <v>25</v>
      </c>
      <c r="KB97" s="226"/>
      <c r="KC97" s="61" t="str">
        <f>IF(KE97=0," ",VLOOKUP(KE97,PROTOKOL!$A:$F,6))</f>
        <v xml:space="preserve"> </v>
      </c>
      <c r="KD97" s="202"/>
      <c r="KE97" s="202"/>
      <c r="KF97" s="202"/>
      <c r="KG97" s="63" t="str">
        <f>IF(KE97=0," ",(VLOOKUP(KE97,PROTOKOL!$A$1:$E$28,2))*KF97)</f>
        <v xml:space="preserve"> </v>
      </c>
      <c r="KH97" s="64" t="str">
        <f t="shared" si="609"/>
        <v xml:space="preserve"> </v>
      </c>
      <c r="KI97" s="65" t="str">
        <f>IF(KE97=0," ",VLOOKUP(KE97,PROTOKOL!$A:$E,5,))</f>
        <v xml:space="preserve"> </v>
      </c>
      <c r="KJ97" s="65"/>
      <c r="KK97" s="82" t="str">
        <f t="shared" si="688"/>
        <v xml:space="preserve"> </v>
      </c>
      <c r="KL97" s="61" t="str">
        <f>IF(KN97=0," ",VLOOKUP(KN97,PROTOKOL!$A:$F,6))</f>
        <v xml:space="preserve"> </v>
      </c>
      <c r="KM97" s="66"/>
      <c r="KN97" s="66"/>
      <c r="KO97" s="62"/>
      <c r="KP97" s="63" t="str">
        <f>IF(KN97=0," ",(VLOOKUP(KN97,PROTOKOL!$A$1:$E$28,2))*KO97)</f>
        <v xml:space="preserve"> </v>
      </c>
      <c r="KQ97" s="64" t="str">
        <f t="shared" si="610"/>
        <v xml:space="preserve"> </v>
      </c>
      <c r="KR97" s="65" t="str">
        <f>IF(KN97=0," ",VLOOKUP(KN97,PROTOKOL!$A:$E,5,))</f>
        <v xml:space="preserve"> </v>
      </c>
      <c r="KS97" s="82" t="str">
        <f t="shared" si="689"/>
        <v xml:space="preserve"> </v>
      </c>
      <c r="KT97" s="65">
        <f t="shared" si="690"/>
        <v>0</v>
      </c>
      <c r="KU97" s="82" t="str">
        <f t="shared" si="691"/>
        <v xml:space="preserve"> </v>
      </c>
      <c r="KV97" s="117"/>
      <c r="KW97" s="207">
        <v>25</v>
      </c>
      <c r="KX97" s="226"/>
      <c r="KY97" s="61" t="str">
        <f>IF(LA97=0," ",VLOOKUP(LA97,PROTOKOL!$A:$F,6))</f>
        <v xml:space="preserve"> </v>
      </c>
      <c r="KZ97" s="202"/>
      <c r="LA97" s="202"/>
      <c r="LB97" s="202"/>
      <c r="LC97" s="63" t="str">
        <f>IF(LA97=0," ",(VLOOKUP(LA97,PROTOKOL!$A$1:$E$28,2))*LB97)</f>
        <v xml:space="preserve"> </v>
      </c>
      <c r="LD97" s="64" t="str">
        <f t="shared" si="612"/>
        <v xml:space="preserve"> </v>
      </c>
      <c r="LE97" s="65" t="str">
        <f>IF(LA97=0," ",VLOOKUP(LA97,PROTOKOL!$A:$E,5,))</f>
        <v xml:space="preserve"> </v>
      </c>
      <c r="LF97" s="65"/>
      <c r="LG97" s="82" t="str">
        <f t="shared" si="692"/>
        <v xml:space="preserve"> </v>
      </c>
      <c r="LH97" s="61" t="str">
        <f>IF(LJ97=0," ",VLOOKUP(LJ97,PROTOKOL!$A:$F,6))</f>
        <v xml:space="preserve"> </v>
      </c>
      <c r="LI97" s="66"/>
      <c r="LJ97" s="66"/>
      <c r="LK97" s="62"/>
      <c r="LL97" s="63" t="str">
        <f>IF(LJ97=0," ",(VLOOKUP(LJ97,PROTOKOL!$A$1:$E$28,2))*LK97)</f>
        <v xml:space="preserve"> </v>
      </c>
      <c r="LM97" s="64" t="str">
        <f t="shared" si="613"/>
        <v xml:space="preserve"> </v>
      </c>
      <c r="LN97" s="65" t="str">
        <f>IF(LJ97=0," ",VLOOKUP(LJ97,PROTOKOL!$A:$E,5,))</f>
        <v xml:space="preserve"> </v>
      </c>
      <c r="LO97" s="82" t="str">
        <f t="shared" si="693"/>
        <v xml:space="preserve"> </v>
      </c>
      <c r="LP97" s="65">
        <f t="shared" si="694"/>
        <v>0</v>
      </c>
      <c r="LQ97" s="82" t="str">
        <f t="shared" si="695"/>
        <v xml:space="preserve"> </v>
      </c>
      <c r="LR97" s="117"/>
      <c r="LS97" s="207">
        <v>25</v>
      </c>
      <c r="LT97" s="226"/>
      <c r="LU97" s="61" t="str">
        <f>IF(LW97=0," ",VLOOKUP(LW97,PROTOKOL!$A:$F,6))</f>
        <v xml:space="preserve"> </v>
      </c>
      <c r="LV97" s="202"/>
      <c r="LW97" s="202"/>
      <c r="LX97" s="202"/>
      <c r="LY97" s="63" t="str">
        <f>IF(LW97=0," ",(VLOOKUP(LW97,PROTOKOL!$A$1:$E$28,2))*LX97)</f>
        <v xml:space="preserve"> </v>
      </c>
      <c r="LZ97" s="64" t="str">
        <f t="shared" si="615"/>
        <v xml:space="preserve"> </v>
      </c>
      <c r="MA97" s="65" t="str">
        <f>IF(LW97=0," ",VLOOKUP(LW97,PROTOKOL!$A:$E,5,))</f>
        <v xml:space="preserve"> </v>
      </c>
      <c r="MB97" s="65"/>
      <c r="MC97" s="82" t="str">
        <f t="shared" si="696"/>
        <v xml:space="preserve"> </v>
      </c>
      <c r="MD97" s="61" t="str">
        <f>IF(MF97=0," ",VLOOKUP(MF97,PROTOKOL!$A:$F,6))</f>
        <v xml:space="preserve"> </v>
      </c>
      <c r="ME97" s="66"/>
      <c r="MF97" s="66"/>
      <c r="MG97" s="62"/>
      <c r="MH97" s="63" t="str">
        <f>IF(MF97=0," ",(VLOOKUP(MF97,PROTOKOL!$A$1:$E$28,2))*MG97)</f>
        <v xml:space="preserve"> </v>
      </c>
      <c r="MI97" s="64" t="str">
        <f t="shared" si="616"/>
        <v xml:space="preserve"> </v>
      </c>
      <c r="MJ97" s="65" t="str">
        <f>IF(MF97=0," ",VLOOKUP(MF97,PROTOKOL!$A:$E,5,))</f>
        <v xml:space="preserve"> </v>
      </c>
      <c r="MK97" s="82" t="str">
        <f t="shared" si="697"/>
        <v xml:space="preserve"> </v>
      </c>
      <c r="ML97" s="65">
        <f t="shared" si="698"/>
        <v>0</v>
      </c>
      <c r="MM97" s="82" t="str">
        <f t="shared" si="699"/>
        <v xml:space="preserve"> </v>
      </c>
      <c r="MN97" s="117"/>
      <c r="MO97" s="207">
        <v>25</v>
      </c>
      <c r="MP97" s="226"/>
      <c r="MQ97" s="61" t="str">
        <f>IF(MS97=0," ",VLOOKUP(MS97,PROTOKOL!$A:$F,6))</f>
        <v xml:space="preserve"> </v>
      </c>
      <c r="MR97" s="202"/>
      <c r="MS97" s="202"/>
      <c r="MT97" s="202"/>
      <c r="MU97" s="63" t="str">
        <f>IF(MS97=0," ",(VLOOKUP(MS97,PROTOKOL!$A$1:$E$28,2))*MT97)</f>
        <v xml:space="preserve"> </v>
      </c>
      <c r="MV97" s="64" t="str">
        <f t="shared" si="618"/>
        <v xml:space="preserve"> </v>
      </c>
      <c r="MW97" s="65" t="str">
        <f>IF(MS97=0," ",VLOOKUP(MS97,PROTOKOL!$A:$E,5,))</f>
        <v xml:space="preserve"> </v>
      </c>
      <c r="MX97" s="65"/>
      <c r="MY97" s="82" t="str">
        <f t="shared" si="700"/>
        <v xml:space="preserve"> </v>
      </c>
      <c r="MZ97" s="61" t="str">
        <f>IF(NB97=0," ",VLOOKUP(NB97,PROTOKOL!$A:$F,6))</f>
        <v xml:space="preserve"> </v>
      </c>
      <c r="NA97" s="66"/>
      <c r="NB97" s="66"/>
      <c r="NC97" s="62"/>
      <c r="ND97" s="63" t="str">
        <f>IF(NB97=0," ",(VLOOKUP(NB97,PROTOKOL!$A$1:$E$28,2))*NC97)</f>
        <v xml:space="preserve"> </v>
      </c>
      <c r="NE97" s="64" t="str">
        <f t="shared" si="619"/>
        <v xml:space="preserve"> </v>
      </c>
      <c r="NF97" s="65" t="str">
        <f>IF(NB97=0," ",VLOOKUP(NB97,PROTOKOL!$A:$E,5,))</f>
        <v xml:space="preserve"> </v>
      </c>
      <c r="NG97" s="82" t="str">
        <f t="shared" si="701"/>
        <v xml:space="preserve"> </v>
      </c>
      <c r="NH97" s="65">
        <f t="shared" si="702"/>
        <v>0</v>
      </c>
      <c r="NI97" s="82" t="str">
        <f t="shared" si="703"/>
        <v xml:space="preserve"> </v>
      </c>
      <c r="NJ97" s="117"/>
      <c r="NK97" s="207">
        <v>25</v>
      </c>
      <c r="NL97" s="226"/>
      <c r="NM97" s="61" t="str">
        <f>IF(NO97=0," ",VLOOKUP(NO97,PROTOKOL!$A:$F,6))</f>
        <v xml:space="preserve"> </v>
      </c>
      <c r="NN97" s="202"/>
      <c r="NO97" s="202"/>
      <c r="NP97" s="202"/>
      <c r="NQ97" s="63" t="str">
        <f>IF(NO97=0," ",(VLOOKUP(NO97,PROTOKOL!$A$1:$E$28,2))*NP97)</f>
        <v xml:space="preserve"> </v>
      </c>
      <c r="NR97" s="64" t="str">
        <f t="shared" si="621"/>
        <v xml:space="preserve"> </v>
      </c>
      <c r="NS97" s="65" t="str">
        <f>IF(NO97=0," ",VLOOKUP(NO97,PROTOKOL!$A:$E,5,))</f>
        <v xml:space="preserve"> </v>
      </c>
      <c r="NT97" s="65"/>
      <c r="NU97" s="82" t="str">
        <f t="shared" si="704"/>
        <v xml:space="preserve"> </v>
      </c>
      <c r="NV97" s="61" t="str">
        <f>IF(NX97=0," ",VLOOKUP(NX97,PROTOKOL!$A:$F,6))</f>
        <v xml:space="preserve"> </v>
      </c>
      <c r="NW97" s="66"/>
      <c r="NX97" s="66"/>
      <c r="NY97" s="62"/>
      <c r="NZ97" s="63" t="str">
        <f>IF(NX97=0," ",(VLOOKUP(NX97,PROTOKOL!$A$1:$E$28,2))*NY97)</f>
        <v xml:space="preserve"> </v>
      </c>
      <c r="OA97" s="64" t="str">
        <f t="shared" si="622"/>
        <v xml:space="preserve"> </v>
      </c>
      <c r="OB97" s="65" t="str">
        <f>IF(NX97=0," ",VLOOKUP(NX97,PROTOKOL!$A:$E,5,))</f>
        <v xml:space="preserve"> </v>
      </c>
      <c r="OC97" s="82" t="str">
        <f t="shared" si="705"/>
        <v xml:space="preserve"> </v>
      </c>
      <c r="OD97" s="65">
        <f t="shared" si="706"/>
        <v>0</v>
      </c>
      <c r="OE97" s="82" t="str">
        <f t="shared" si="707"/>
        <v xml:space="preserve"> </v>
      </c>
      <c r="OF97" s="117"/>
      <c r="OG97" s="207">
        <v>25</v>
      </c>
      <c r="OH97" s="226"/>
      <c r="OI97" s="61" t="str">
        <f>IF(OK97=0," ",VLOOKUP(OK97,PROTOKOL!$A:$F,6))</f>
        <v xml:space="preserve"> </v>
      </c>
      <c r="OJ97" s="202"/>
      <c r="OK97" s="202"/>
      <c r="OL97" s="202"/>
      <c r="OM97" s="63" t="str">
        <f>IF(OK97=0," ",(VLOOKUP(OK97,PROTOKOL!$A$1:$E$28,2))*OL97)</f>
        <v xml:space="preserve"> </v>
      </c>
      <c r="ON97" s="64" t="str">
        <f t="shared" si="624"/>
        <v xml:space="preserve"> </v>
      </c>
      <c r="OO97" s="65" t="str">
        <f>IF(OK97=0," ",VLOOKUP(OK97,PROTOKOL!$A:$E,5,))</f>
        <v xml:space="preserve"> </v>
      </c>
      <c r="OP97" s="65"/>
      <c r="OQ97" s="82" t="str">
        <f t="shared" si="708"/>
        <v xml:space="preserve"> </v>
      </c>
      <c r="OR97" s="61" t="str">
        <f>IF(OT97=0," ",VLOOKUP(OT97,PROTOKOL!$A:$F,6))</f>
        <v xml:space="preserve"> </v>
      </c>
      <c r="OS97" s="66"/>
      <c r="OT97" s="66"/>
      <c r="OU97" s="62"/>
      <c r="OV97" s="63" t="str">
        <f>IF(OT97=0," ",(VLOOKUP(OT97,PROTOKOL!$A$1:$E$28,2))*OU97)</f>
        <v xml:space="preserve"> </v>
      </c>
      <c r="OW97" s="64" t="str">
        <f t="shared" si="625"/>
        <v xml:space="preserve"> </v>
      </c>
      <c r="OX97" s="65" t="str">
        <f>IF(OT97=0," ",VLOOKUP(OT97,PROTOKOL!$A:$E,5,))</f>
        <v xml:space="preserve"> </v>
      </c>
      <c r="OY97" s="82" t="str">
        <f t="shared" si="709"/>
        <v xml:space="preserve"> </v>
      </c>
      <c r="OZ97" s="65">
        <f t="shared" si="710"/>
        <v>0</v>
      </c>
      <c r="PA97" s="82" t="str">
        <f t="shared" si="711"/>
        <v xml:space="preserve"> </v>
      </c>
      <c r="PB97" s="117"/>
      <c r="PC97" s="207">
        <v>25</v>
      </c>
      <c r="PD97" s="226"/>
      <c r="PE97" s="61" t="str">
        <f>IF(PG97=0," ",VLOOKUP(PG97,PROTOKOL!$A:$F,6))</f>
        <v xml:space="preserve"> </v>
      </c>
      <c r="PF97" s="202"/>
      <c r="PG97" s="202"/>
      <c r="PH97" s="202"/>
      <c r="PI97" s="63" t="str">
        <f>IF(PG97=0," ",(VLOOKUP(PG97,PROTOKOL!$A$1:$E$28,2))*PH97)</f>
        <v xml:space="preserve"> </v>
      </c>
      <c r="PJ97" s="64" t="str">
        <f t="shared" si="627"/>
        <v xml:space="preserve"> </v>
      </c>
      <c r="PK97" s="65" t="str">
        <f>IF(PG97=0," ",VLOOKUP(PG97,PROTOKOL!$A:$E,5,))</f>
        <v xml:space="preserve"> </v>
      </c>
      <c r="PL97" s="65"/>
      <c r="PM97" s="82" t="str">
        <f t="shared" si="712"/>
        <v xml:space="preserve"> </v>
      </c>
      <c r="PN97" s="61" t="str">
        <f>IF(PP97=0," ",VLOOKUP(PP97,PROTOKOL!$A:$F,6))</f>
        <v xml:space="preserve"> </v>
      </c>
      <c r="PO97" s="66"/>
      <c r="PP97" s="66"/>
      <c r="PQ97" s="62"/>
      <c r="PR97" s="63" t="str">
        <f>IF(PP97=0," ",(VLOOKUP(PP97,PROTOKOL!$A$1:$E$28,2))*PQ97)</f>
        <v xml:space="preserve"> </v>
      </c>
      <c r="PS97" s="64" t="str">
        <f t="shared" si="628"/>
        <v xml:space="preserve"> </v>
      </c>
      <c r="PT97" s="65" t="str">
        <f>IF(PP97=0," ",VLOOKUP(PP97,PROTOKOL!$A:$E,5,))</f>
        <v xml:space="preserve"> </v>
      </c>
      <c r="PU97" s="82" t="str">
        <f t="shared" si="713"/>
        <v xml:space="preserve"> </v>
      </c>
      <c r="PV97" s="65">
        <f t="shared" si="714"/>
        <v>0</v>
      </c>
      <c r="PW97" s="82" t="str">
        <f t="shared" si="715"/>
        <v xml:space="preserve"> </v>
      </c>
      <c r="PX97" s="117"/>
      <c r="PY97" s="207">
        <v>25</v>
      </c>
      <c r="PZ97" s="226"/>
      <c r="QA97" s="61" t="str">
        <f>IF(QC97=0," ",VLOOKUP(QC97,PROTOKOL!$A:$F,6))</f>
        <v xml:space="preserve"> </v>
      </c>
      <c r="QB97" s="202"/>
      <c r="QC97" s="202"/>
      <c r="QD97" s="202"/>
      <c r="QE97" s="63" t="str">
        <f>IF(QC97=0," ",(VLOOKUP(QC97,PROTOKOL!$A$1:$E$28,2))*QD97)</f>
        <v xml:space="preserve"> </v>
      </c>
      <c r="QF97" s="64" t="str">
        <f t="shared" si="630"/>
        <v xml:space="preserve"> </v>
      </c>
      <c r="QG97" s="65" t="str">
        <f>IF(QC97=0," ",VLOOKUP(QC97,PROTOKOL!$A:$E,5,))</f>
        <v xml:space="preserve"> </v>
      </c>
      <c r="QH97" s="65"/>
      <c r="QI97" s="82" t="str">
        <f t="shared" si="716"/>
        <v xml:space="preserve"> </v>
      </c>
      <c r="QJ97" s="61" t="str">
        <f>IF(QL97=0," ",VLOOKUP(QL97,PROTOKOL!$A:$F,6))</f>
        <v xml:space="preserve"> </v>
      </c>
      <c r="QK97" s="66"/>
      <c r="QL97" s="66"/>
      <c r="QM97" s="62"/>
      <c r="QN97" s="63" t="str">
        <f>IF(QL97=0," ",(VLOOKUP(QL97,PROTOKOL!$A$1:$E$28,2))*QM97)</f>
        <v xml:space="preserve"> </v>
      </c>
      <c r="QO97" s="64" t="str">
        <f t="shared" si="631"/>
        <v xml:space="preserve"> </v>
      </c>
      <c r="QP97" s="65" t="str">
        <f>IF(QL97=0," ",VLOOKUP(QL97,PROTOKOL!$A:$E,5,))</f>
        <v xml:space="preserve"> </v>
      </c>
      <c r="QQ97" s="82" t="str">
        <f t="shared" si="717"/>
        <v xml:space="preserve"> </v>
      </c>
      <c r="QR97" s="65">
        <f t="shared" si="718"/>
        <v>0</v>
      </c>
      <c r="QS97" s="82" t="str">
        <f t="shared" si="719"/>
        <v xml:space="preserve"> </v>
      </c>
      <c r="QT97" s="117"/>
      <c r="QU97" s="207">
        <v>25</v>
      </c>
      <c r="QV97" s="226"/>
      <c r="QW97" s="61" t="str">
        <f>IF(QY97=0," ",VLOOKUP(QY97,PROTOKOL!$A:$F,6))</f>
        <v xml:space="preserve"> </v>
      </c>
      <c r="QX97" s="202"/>
      <c r="QY97" s="202"/>
      <c r="QZ97" s="202"/>
      <c r="RA97" s="63" t="str">
        <f>IF(QY97=0," ",(VLOOKUP(QY97,PROTOKOL!$A$1:$E$28,2))*QZ97)</f>
        <v xml:space="preserve"> </v>
      </c>
      <c r="RB97" s="64" t="str">
        <f t="shared" si="633"/>
        <v xml:space="preserve"> </v>
      </c>
      <c r="RC97" s="65" t="str">
        <f>IF(QY97=0," ",VLOOKUP(QY97,PROTOKOL!$A:$E,5,))</f>
        <v xml:space="preserve"> </v>
      </c>
      <c r="RD97" s="65"/>
      <c r="RE97" s="82" t="str">
        <f t="shared" si="720"/>
        <v xml:space="preserve"> </v>
      </c>
      <c r="RF97" s="61" t="str">
        <f>IF(RH97=0," ",VLOOKUP(RH97,PROTOKOL!$A:$F,6))</f>
        <v xml:space="preserve"> </v>
      </c>
      <c r="RG97" s="66"/>
      <c r="RH97" s="66"/>
      <c r="RI97" s="62"/>
      <c r="RJ97" s="63" t="str">
        <f>IF(RH97=0," ",(VLOOKUP(RH97,PROTOKOL!$A$1:$E$28,2))*RI97)</f>
        <v xml:space="preserve"> </v>
      </c>
      <c r="RK97" s="64" t="str">
        <f t="shared" si="634"/>
        <v xml:space="preserve"> </v>
      </c>
      <c r="RL97" s="65" t="str">
        <f>IF(RH97=0," ",VLOOKUP(RH97,PROTOKOL!$A:$E,5,))</f>
        <v xml:space="preserve"> </v>
      </c>
      <c r="RM97" s="82" t="str">
        <f t="shared" si="721"/>
        <v xml:space="preserve"> </v>
      </c>
      <c r="RN97" s="65">
        <f t="shared" si="722"/>
        <v>0</v>
      </c>
      <c r="RO97" s="82" t="str">
        <f t="shared" si="723"/>
        <v xml:space="preserve"> </v>
      </c>
      <c r="RP97" s="117"/>
    </row>
    <row r="98" spans="1:484" ht="14.4" thickBot="1">
      <c r="A98" s="207">
        <v>26</v>
      </c>
      <c r="B98" s="225">
        <v>26</v>
      </c>
      <c r="C98" s="61" t="str">
        <f>IF(E98=0," ",VLOOKUP(E98,PROTOKOL!$A:$F,6))</f>
        <v>VAKUM TEST</v>
      </c>
      <c r="D98" s="66">
        <v>197</v>
      </c>
      <c r="E98" s="66">
        <v>4</v>
      </c>
      <c r="F98" s="66">
        <v>6.5</v>
      </c>
      <c r="G98" s="63">
        <f>IF(E98=0," ",(VLOOKUP(E98,PROTOKOL!$A$1:$E$28,2))*F98)</f>
        <v>130</v>
      </c>
      <c r="H98" s="64">
        <f t="shared" si="572"/>
        <v>67</v>
      </c>
      <c r="I98" s="65">
        <f>IF(E98=0," ",VLOOKUP(E98,PROTOKOL!$A:$E,5,))</f>
        <v>0.32253749999999998</v>
      </c>
      <c r="J98" s="65" t="s">
        <v>164</v>
      </c>
      <c r="K98" s="82">
        <f t="shared" si="636"/>
        <v>18.7286775</v>
      </c>
      <c r="L98" s="61" t="str">
        <f>IF(N98=0," ",VLOOKUP(N98,PROTOKOL!$A:$F,6))</f>
        <v xml:space="preserve"> </v>
      </c>
      <c r="M98" s="66"/>
      <c r="N98" s="66"/>
      <c r="O98" s="62"/>
      <c r="P98" s="63" t="str">
        <f>IF(N98=0," ",(VLOOKUP(N98,PROTOKOL!$A$1:$E$28,2))*O98)</f>
        <v xml:space="preserve"> </v>
      </c>
      <c r="Q98" s="64" t="str">
        <f t="shared" si="573"/>
        <v xml:space="preserve"> </v>
      </c>
      <c r="R98" s="65" t="str">
        <f>IF(N98=0," ",VLOOKUP(N98,PROTOKOL!$A:$E,5,))</f>
        <v xml:space="preserve"> </v>
      </c>
      <c r="S98" s="82" t="str">
        <f t="shared" si="637"/>
        <v xml:space="preserve"> </v>
      </c>
      <c r="T98" s="65">
        <f t="shared" si="638"/>
        <v>0</v>
      </c>
      <c r="U98" s="82" t="str">
        <f t="shared" si="639"/>
        <v xml:space="preserve"> </v>
      </c>
      <c r="V98" s="117"/>
      <c r="W98" s="207">
        <v>26</v>
      </c>
      <c r="X98" s="225">
        <v>26</v>
      </c>
      <c r="Y98" s="61" t="s">
        <v>115</v>
      </c>
      <c r="Z98" s="66"/>
      <c r="AA98" s="66"/>
      <c r="AB98" s="66"/>
      <c r="AC98" s="63" t="str">
        <f>IF(AA98=0," ",(VLOOKUP(AA98,PROTOKOL!$A$1:$E$28,2))*AB98)</f>
        <v xml:space="preserve"> </v>
      </c>
      <c r="AD98" s="64" t="str">
        <f t="shared" si="574"/>
        <v xml:space="preserve"> </v>
      </c>
      <c r="AE98" s="65" t="str">
        <f>IF(AA98=0," ",VLOOKUP(AA98,PROTOKOL!$A:$E,5,))</f>
        <v xml:space="preserve"> </v>
      </c>
      <c r="AF98" s="65" t="s">
        <v>164</v>
      </c>
      <c r="AG98" s="82" t="str">
        <f t="shared" si="640"/>
        <v xml:space="preserve"> </v>
      </c>
      <c r="AH98" s="61" t="str">
        <f>IF(AJ98=0," ",VLOOKUP(AJ98,PROTOKOL!$A:$F,6))</f>
        <v xml:space="preserve"> </v>
      </c>
      <c r="AI98" s="66"/>
      <c r="AJ98" s="66"/>
      <c r="AK98" s="62"/>
      <c r="AL98" s="63" t="str">
        <f>IF(AJ98=0," ",(VLOOKUP(AJ98,PROTOKOL!$A$1:$E$28,2))*AK98)</f>
        <v xml:space="preserve"> </v>
      </c>
      <c r="AM98" s="64" t="str">
        <f t="shared" si="575"/>
        <v xml:space="preserve"> </v>
      </c>
      <c r="AN98" s="65" t="str">
        <f>IF(AJ98=0," ",VLOOKUP(AJ98,PROTOKOL!$A:$E,5,))</f>
        <v xml:space="preserve"> </v>
      </c>
      <c r="AO98" s="82" t="str">
        <f t="shared" si="641"/>
        <v xml:space="preserve"> </v>
      </c>
      <c r="AP98" s="65">
        <f t="shared" si="642"/>
        <v>0</v>
      </c>
      <c r="AQ98" s="82" t="str">
        <f t="shared" si="643"/>
        <v xml:space="preserve"> </v>
      </c>
      <c r="AR98" s="117"/>
      <c r="AS98" s="207">
        <v>26</v>
      </c>
      <c r="AT98" s="225">
        <v>26</v>
      </c>
      <c r="AU98" s="61" t="str">
        <f>IF(AW98=0," ",VLOOKUP(AW98,PROTOKOL!$A:$F,6))</f>
        <v>VAKUM TEST</v>
      </c>
      <c r="AV98" s="66">
        <v>240</v>
      </c>
      <c r="AW98" s="66">
        <v>4</v>
      </c>
      <c r="AX98" s="66">
        <v>7.5</v>
      </c>
      <c r="AY98" s="63">
        <f>IF(AW98=0," ",(VLOOKUP(AW98,PROTOKOL!$A$1:$E$28,2))*AX98)</f>
        <v>150</v>
      </c>
      <c r="AZ98" s="64">
        <f t="shared" si="576"/>
        <v>90</v>
      </c>
      <c r="BA98" s="65">
        <f>IF(AW98=0," ",VLOOKUP(AW98,PROTOKOL!$A:$E,5,))</f>
        <v>0.32253749999999998</v>
      </c>
      <c r="BB98" s="65" t="s">
        <v>164</v>
      </c>
      <c r="BC98" s="82">
        <f t="shared" si="644"/>
        <v>29.028374999999997</v>
      </c>
      <c r="BD98" s="61" t="str">
        <f>IF(BF98=0," ",VLOOKUP(BF98,PROTOKOL!$A:$F,6))</f>
        <v xml:space="preserve"> </v>
      </c>
      <c r="BE98" s="66"/>
      <c r="BF98" s="66"/>
      <c r="BG98" s="62"/>
      <c r="BH98" s="63" t="str">
        <f>IF(BF98=0," ",(VLOOKUP(BF98,PROTOKOL!$A$1:$E$28,2))*BG98)</f>
        <v xml:space="preserve"> </v>
      </c>
      <c r="BI98" s="64" t="str">
        <f t="shared" si="577"/>
        <v xml:space="preserve"> </v>
      </c>
      <c r="BJ98" s="65" t="str">
        <f>IF(BF98=0," ",VLOOKUP(BF98,PROTOKOL!$A:$E,5,))</f>
        <v xml:space="preserve"> </v>
      </c>
      <c r="BK98" s="82" t="str">
        <f t="shared" si="645"/>
        <v xml:space="preserve"> </v>
      </c>
      <c r="BL98" s="65">
        <f t="shared" si="646"/>
        <v>0</v>
      </c>
      <c r="BM98" s="82" t="str">
        <f t="shared" si="647"/>
        <v xml:space="preserve"> </v>
      </c>
      <c r="BN98" s="117"/>
      <c r="BO98" s="207">
        <v>26</v>
      </c>
      <c r="BP98" s="225">
        <v>26</v>
      </c>
      <c r="BQ98" s="61" t="str">
        <f>IF(BS98=0," ",VLOOKUP(BS98,PROTOKOL!$A:$F,6))</f>
        <v>WNZL. LAV. VE DUV. ASMA KLZ</v>
      </c>
      <c r="BR98" s="66">
        <v>230</v>
      </c>
      <c r="BS98" s="66">
        <v>1</v>
      </c>
      <c r="BT98" s="66">
        <v>7.5</v>
      </c>
      <c r="BU98" s="63">
        <f>IF(BS98=0," ",(VLOOKUP(BS98,PROTOKOL!$A$1:$E$28,2))*BT98)</f>
        <v>144</v>
      </c>
      <c r="BV98" s="64">
        <f t="shared" si="579"/>
        <v>86</v>
      </c>
      <c r="BW98" s="65">
        <f>IF(BS98=0," ",VLOOKUP(BS98,PROTOKOL!$A:$E,5,))</f>
        <v>0.33951315789473691</v>
      </c>
      <c r="BX98" s="65" t="s">
        <v>164</v>
      </c>
      <c r="BY98" s="82">
        <f t="shared" si="648"/>
        <v>29.198131578947375</v>
      </c>
      <c r="BZ98" s="61" t="str">
        <f>IF(CB98=0," ",VLOOKUP(CB98,PROTOKOL!$A:$F,6))</f>
        <v xml:space="preserve"> </v>
      </c>
      <c r="CA98" s="66"/>
      <c r="CB98" s="66"/>
      <c r="CC98" s="62"/>
      <c r="CD98" s="63" t="str">
        <f>IF(CB98=0," ",(VLOOKUP(CB98,PROTOKOL!$A$1:$E$28,2))*CC98)</f>
        <v xml:space="preserve"> </v>
      </c>
      <c r="CE98" s="64" t="str">
        <f t="shared" si="580"/>
        <v xml:space="preserve"> </v>
      </c>
      <c r="CF98" s="65" t="str">
        <f>IF(CB98=0," ",VLOOKUP(CB98,PROTOKOL!$A:$E,5,))</f>
        <v xml:space="preserve"> </v>
      </c>
      <c r="CG98" s="82" t="str">
        <f t="shared" si="649"/>
        <v xml:space="preserve"> </v>
      </c>
      <c r="CH98" s="65">
        <f t="shared" si="650"/>
        <v>0</v>
      </c>
      <c r="CI98" s="82" t="str">
        <f t="shared" si="651"/>
        <v xml:space="preserve"> </v>
      </c>
      <c r="CJ98" s="117"/>
      <c r="CK98" s="207">
        <v>26</v>
      </c>
      <c r="CL98" s="225">
        <v>26</v>
      </c>
      <c r="CM98" s="61" t="str">
        <f>IF(CO98=0," ",VLOOKUP(CO98,PROTOKOL!$A:$F,6))</f>
        <v>WNZL. LAV. VE DUV. ASMA KLZ</v>
      </c>
      <c r="CN98" s="66">
        <v>177</v>
      </c>
      <c r="CO98" s="66">
        <v>1</v>
      </c>
      <c r="CP98" s="66">
        <v>6.5</v>
      </c>
      <c r="CQ98" s="63">
        <f>IF(CO98=0," ",(VLOOKUP(CO98,PROTOKOL!$A$1:$E$28,2))*CP98)</f>
        <v>124.8</v>
      </c>
      <c r="CR98" s="64">
        <f t="shared" si="582"/>
        <v>52.2</v>
      </c>
      <c r="CS98" s="65">
        <f>IF(CO98=0," ",VLOOKUP(CO98,PROTOKOL!$A:$E,5,))</f>
        <v>0.33951315789473691</v>
      </c>
      <c r="CT98" s="65" t="s">
        <v>164</v>
      </c>
      <c r="CU98" s="82">
        <f t="shared" si="652"/>
        <v>15.3595752631579</v>
      </c>
      <c r="CV98" s="61" t="str">
        <f>IF(CX98=0," ",VLOOKUP(CX98,PROTOKOL!$A:$F,6))</f>
        <v>ÜRÜN KONTROL</v>
      </c>
      <c r="CW98" s="66">
        <v>1</v>
      </c>
      <c r="CX98" s="66">
        <v>19</v>
      </c>
      <c r="CY98" s="62">
        <v>3</v>
      </c>
      <c r="CZ98" s="63">
        <f>IF(CX98=0," ",(VLOOKUP(CX98,PROTOKOL!$A$1:$E$28,2))*CY98)</f>
        <v>0</v>
      </c>
      <c r="DA98" s="64">
        <f t="shared" si="583"/>
        <v>1</v>
      </c>
      <c r="DB98" s="65">
        <f>IF(CX98=0," ",VLOOKUP(CX98,PROTOKOL!$A:$E,5,))</f>
        <v>22.864891602375288</v>
      </c>
      <c r="DC98" s="82">
        <f t="shared" si="653"/>
        <v>9.1459566409501143</v>
      </c>
      <c r="DD98" s="65">
        <f t="shared" si="654"/>
        <v>6</v>
      </c>
      <c r="DE98" s="82">
        <f t="shared" si="655"/>
        <v>18.291913281900229</v>
      </c>
      <c r="DF98" s="117"/>
      <c r="DG98" s="207">
        <v>26</v>
      </c>
      <c r="DH98" s="225">
        <v>26</v>
      </c>
      <c r="DI98" s="61" t="s">
        <v>48</v>
      </c>
      <c r="DJ98" s="66"/>
      <c r="DK98" s="66"/>
      <c r="DL98" s="66"/>
      <c r="DM98" s="63" t="str">
        <f>IF(DK98=0," ",(VLOOKUP(DK98,PROTOKOL!$A$1:$E$28,2))*DL98)</f>
        <v xml:space="preserve"> </v>
      </c>
      <c r="DN98" s="64" t="str">
        <f t="shared" si="585"/>
        <v xml:space="preserve"> </v>
      </c>
      <c r="DO98" s="65" t="str">
        <f>IF(DK98=0," ",VLOOKUP(DK98,PROTOKOL!$A:$E,5,))</f>
        <v xml:space="preserve"> </v>
      </c>
      <c r="DP98" s="65" t="s">
        <v>164</v>
      </c>
      <c r="DQ98" s="82" t="str">
        <f t="shared" si="656"/>
        <v xml:space="preserve"> </v>
      </c>
      <c r="DR98" s="61" t="str">
        <f>IF(DT98=0," ",VLOOKUP(DT98,PROTOKOL!$A:$F,6))</f>
        <v xml:space="preserve"> </v>
      </c>
      <c r="DS98" s="66"/>
      <c r="DT98" s="66"/>
      <c r="DU98" s="62"/>
      <c r="DV98" s="63" t="str">
        <f>IF(DT98=0," ",(VLOOKUP(DT98,PROTOKOL!$A$1:$E$28,2))*DU98)</f>
        <v xml:space="preserve"> </v>
      </c>
      <c r="DW98" s="64" t="str">
        <f t="shared" si="586"/>
        <v xml:space="preserve"> </v>
      </c>
      <c r="DX98" s="65" t="str">
        <f>IF(DT98=0," ",VLOOKUP(DT98,PROTOKOL!$A:$E,5,))</f>
        <v xml:space="preserve"> </v>
      </c>
      <c r="DY98" s="82" t="str">
        <f t="shared" si="657"/>
        <v xml:space="preserve"> </v>
      </c>
      <c r="DZ98" s="65">
        <f t="shared" si="658"/>
        <v>0</v>
      </c>
      <c r="EA98" s="82" t="str">
        <f t="shared" si="659"/>
        <v xml:space="preserve"> </v>
      </c>
      <c r="EB98" s="117"/>
      <c r="EC98" s="207">
        <v>26</v>
      </c>
      <c r="ED98" s="225">
        <v>26</v>
      </c>
      <c r="EE98" s="61" t="str">
        <f>IF(EG98=0," ",VLOOKUP(EG98,PROTOKOL!$A:$F,6))</f>
        <v>VAKUM TEST</v>
      </c>
      <c r="EF98" s="66">
        <v>232</v>
      </c>
      <c r="EG98" s="66">
        <v>4</v>
      </c>
      <c r="EH98" s="66">
        <v>7.5</v>
      </c>
      <c r="EI98" s="63">
        <f>IF(EG98=0," ",(VLOOKUP(EG98,PROTOKOL!$A$1:$E$28,2))*EH98)</f>
        <v>150</v>
      </c>
      <c r="EJ98" s="64">
        <f t="shared" si="588"/>
        <v>82</v>
      </c>
      <c r="EK98" s="65">
        <f>IF(EG98=0," ",VLOOKUP(EG98,PROTOKOL!$A:$E,5,))</f>
        <v>0.32253749999999998</v>
      </c>
      <c r="EL98" s="65" t="s">
        <v>164</v>
      </c>
      <c r="EM98" s="82">
        <f t="shared" si="660"/>
        <v>26.448074999999999</v>
      </c>
      <c r="EN98" s="61" t="str">
        <f>IF(EP98=0," ",VLOOKUP(EP98,PROTOKOL!$A:$F,6))</f>
        <v xml:space="preserve"> </v>
      </c>
      <c r="EO98" s="66"/>
      <c r="EP98" s="66"/>
      <c r="EQ98" s="62"/>
      <c r="ER98" s="63" t="str">
        <f>IF(EP98=0," ",(VLOOKUP(EP98,PROTOKOL!$A$1:$E$28,2))*EQ98)</f>
        <v xml:space="preserve"> </v>
      </c>
      <c r="ES98" s="64" t="str">
        <f t="shared" si="589"/>
        <v xml:space="preserve"> </v>
      </c>
      <c r="ET98" s="65" t="str">
        <f>IF(EP98=0," ",VLOOKUP(EP98,PROTOKOL!$A:$E,5,))</f>
        <v xml:space="preserve"> </v>
      </c>
      <c r="EU98" s="82" t="str">
        <f t="shared" si="661"/>
        <v xml:space="preserve"> </v>
      </c>
      <c r="EV98" s="65">
        <f t="shared" si="662"/>
        <v>0</v>
      </c>
      <c r="EW98" s="82" t="str">
        <f t="shared" si="663"/>
        <v xml:space="preserve"> </v>
      </c>
      <c r="EX98" s="117"/>
      <c r="EY98" s="207">
        <v>26</v>
      </c>
      <c r="EZ98" s="225">
        <v>26</v>
      </c>
      <c r="FA98" s="61" t="str">
        <f>IF(FC98=0," ",VLOOKUP(FC98,PROTOKOL!$A:$F,6))</f>
        <v>SIZDIRMAZLIK TAMİR</v>
      </c>
      <c r="FB98" s="66">
        <v>112</v>
      </c>
      <c r="FC98" s="66">
        <v>11</v>
      </c>
      <c r="FD98" s="66">
        <v>6.5</v>
      </c>
      <c r="FE98" s="63">
        <f>IF(FC98=0," ",(VLOOKUP(FC98,PROTOKOL!$A$1:$E$28,2))*FD98)</f>
        <v>67.600000000000009</v>
      </c>
      <c r="FF98" s="64">
        <f t="shared" si="591"/>
        <v>44.399999999999991</v>
      </c>
      <c r="FG98" s="65">
        <f>IF(FC98=0," ",VLOOKUP(FC98,PROTOKOL!$A:$E,5,))</f>
        <v>0.61435714285714293</v>
      </c>
      <c r="FH98" s="65" t="s">
        <v>164</v>
      </c>
      <c r="FI98" s="82">
        <f t="shared" si="664"/>
        <v>23.640462857142857</v>
      </c>
      <c r="FJ98" s="61" t="str">
        <f>IF(FL98=0," ",VLOOKUP(FL98,PROTOKOL!$A:$F,6))</f>
        <v>ÜRÜN KONTROL</v>
      </c>
      <c r="FK98" s="66">
        <v>1</v>
      </c>
      <c r="FL98" s="66">
        <v>19</v>
      </c>
      <c r="FM98" s="62">
        <v>3</v>
      </c>
      <c r="FN98" s="63">
        <f>IF(FL98=0," ",(VLOOKUP(FL98,PROTOKOL!$A$1:$E$28,2))*FM98)</f>
        <v>0</v>
      </c>
      <c r="FO98" s="64">
        <f t="shared" si="592"/>
        <v>1</v>
      </c>
      <c r="FP98" s="65">
        <f>IF(FL98=0," ",VLOOKUP(FL98,PROTOKOL!$A:$E,5,))</f>
        <v>22.864891602375288</v>
      </c>
      <c r="FQ98" s="82">
        <f t="shared" si="665"/>
        <v>9.1459566409501143</v>
      </c>
      <c r="FR98" s="65">
        <f t="shared" si="666"/>
        <v>6</v>
      </c>
      <c r="FS98" s="82">
        <f t="shared" si="667"/>
        <v>18.291913281900229</v>
      </c>
      <c r="FT98" s="117"/>
      <c r="FU98" s="207">
        <v>26</v>
      </c>
      <c r="FV98" s="225">
        <v>26</v>
      </c>
      <c r="FW98" s="61" t="s">
        <v>115</v>
      </c>
      <c r="FX98" s="66"/>
      <c r="FY98" s="66"/>
      <c r="FZ98" s="66"/>
      <c r="GA98" s="63" t="str">
        <f>IF(FY98=0," ",(VLOOKUP(FY98,PROTOKOL!$A$1:$E$28,2))*FZ98)</f>
        <v xml:space="preserve"> </v>
      </c>
      <c r="GB98" s="64" t="str">
        <f t="shared" si="594"/>
        <v xml:space="preserve"> </v>
      </c>
      <c r="GC98" s="65" t="str">
        <f>IF(FY98=0," ",VLOOKUP(FY98,PROTOKOL!$A:$E,5,))</f>
        <v xml:space="preserve"> </v>
      </c>
      <c r="GD98" s="65" t="s">
        <v>164</v>
      </c>
      <c r="GE98" s="82" t="str">
        <f t="shared" si="668"/>
        <v xml:space="preserve"> </v>
      </c>
      <c r="GF98" s="61" t="str">
        <f>IF(GH98=0," ",VLOOKUP(GH98,PROTOKOL!$A:$F,6))</f>
        <v xml:space="preserve"> </v>
      </c>
      <c r="GG98" s="66"/>
      <c r="GH98" s="66"/>
      <c r="GI98" s="62"/>
      <c r="GJ98" s="63" t="str">
        <f>IF(GH98=0," ",(VLOOKUP(GH98,PROTOKOL!$A$1:$E$28,2))*GI98)</f>
        <v xml:space="preserve"> </v>
      </c>
      <c r="GK98" s="64" t="str">
        <f t="shared" si="595"/>
        <v xml:space="preserve"> </v>
      </c>
      <c r="GL98" s="65" t="str">
        <f>IF(GH98=0," ",VLOOKUP(GH98,PROTOKOL!$A:$E,5,))</f>
        <v xml:space="preserve"> </v>
      </c>
      <c r="GM98" s="82" t="str">
        <f t="shared" si="669"/>
        <v xml:space="preserve"> </v>
      </c>
      <c r="GN98" s="65">
        <f t="shared" si="670"/>
        <v>0</v>
      </c>
      <c r="GO98" s="82" t="str">
        <f t="shared" si="671"/>
        <v xml:space="preserve"> </v>
      </c>
      <c r="GP98" s="117"/>
      <c r="GQ98" s="207">
        <v>26</v>
      </c>
      <c r="GR98" s="225">
        <v>26</v>
      </c>
      <c r="GS98" s="61" t="str">
        <f>IF(GU98=0," ",VLOOKUP(GU98,PROTOKOL!$A:$F,6))</f>
        <v>SIZDIRMAZLIK TAMİR</v>
      </c>
      <c r="GT98" s="66">
        <v>120</v>
      </c>
      <c r="GU98" s="66">
        <v>11</v>
      </c>
      <c r="GV98" s="66">
        <v>7.5</v>
      </c>
      <c r="GW98" s="63">
        <f>IF(GU98=0," ",(VLOOKUP(GU98,PROTOKOL!$A$1:$E$28,2))*GV98)</f>
        <v>78</v>
      </c>
      <c r="GX98" s="64">
        <f t="shared" si="597"/>
        <v>42</v>
      </c>
      <c r="GY98" s="65">
        <f>IF(GU98=0," ",VLOOKUP(GU98,PROTOKOL!$A:$E,5,))</f>
        <v>0.61435714285714293</v>
      </c>
      <c r="GZ98" s="65" t="s">
        <v>164</v>
      </c>
      <c r="HA98" s="82">
        <f t="shared" si="672"/>
        <v>25.803000000000004</v>
      </c>
      <c r="HB98" s="61" t="str">
        <f>IF(HD98=0," ",VLOOKUP(HD98,PROTOKOL!$A:$F,6))</f>
        <v xml:space="preserve"> </v>
      </c>
      <c r="HC98" s="66"/>
      <c r="HD98" s="66"/>
      <c r="HE98" s="62"/>
      <c r="HF98" s="63" t="str">
        <f>IF(HD98=0," ",(VLOOKUP(HD98,PROTOKOL!$A$1:$E$28,2))*HE98)</f>
        <v xml:space="preserve"> </v>
      </c>
      <c r="HG98" s="64" t="str">
        <f t="shared" si="598"/>
        <v xml:space="preserve"> </v>
      </c>
      <c r="HH98" s="65" t="str">
        <f>IF(HD98=0," ",VLOOKUP(HD98,PROTOKOL!$A:$E,5,))</f>
        <v xml:space="preserve"> </v>
      </c>
      <c r="HI98" s="82" t="str">
        <f t="shared" si="673"/>
        <v xml:space="preserve"> </v>
      </c>
      <c r="HJ98" s="65">
        <f t="shared" si="674"/>
        <v>0</v>
      </c>
      <c r="HK98" s="82" t="str">
        <f t="shared" si="675"/>
        <v xml:space="preserve"> </v>
      </c>
      <c r="HL98" s="117"/>
      <c r="HM98" s="207">
        <v>26</v>
      </c>
      <c r="HN98" s="225">
        <v>26</v>
      </c>
      <c r="HO98" s="61" t="s">
        <v>48</v>
      </c>
      <c r="HP98" s="66"/>
      <c r="HQ98" s="66"/>
      <c r="HR98" s="66"/>
      <c r="HS98" s="63" t="str">
        <f>IF(HQ98=0," ",(VLOOKUP(HQ98,PROTOKOL!$A$1:$E$28,2))*HR98)</f>
        <v xml:space="preserve"> </v>
      </c>
      <c r="HT98" s="64" t="str">
        <f t="shared" si="600"/>
        <v xml:space="preserve"> </v>
      </c>
      <c r="HU98" s="65" t="str">
        <f>IF(HQ98=0," ",VLOOKUP(HQ98,PROTOKOL!$A:$E,5,))</f>
        <v xml:space="preserve"> </v>
      </c>
      <c r="HV98" s="65" t="s">
        <v>164</v>
      </c>
      <c r="HW98" s="82" t="str">
        <f t="shared" si="676"/>
        <v xml:space="preserve"> </v>
      </c>
      <c r="HX98" s="61" t="str">
        <f>IF(HZ98=0," ",VLOOKUP(HZ98,PROTOKOL!$A:$F,6))</f>
        <v xml:space="preserve"> </v>
      </c>
      <c r="HY98" s="66"/>
      <c r="HZ98" s="66"/>
      <c r="IA98" s="62"/>
      <c r="IB98" s="63" t="str">
        <f>IF(HZ98=0," ",(VLOOKUP(HZ98,PROTOKOL!$A$1:$E$28,2))*IA98)</f>
        <v xml:space="preserve"> </v>
      </c>
      <c r="IC98" s="64" t="str">
        <f t="shared" si="601"/>
        <v xml:space="preserve"> </v>
      </c>
      <c r="ID98" s="65" t="str">
        <f>IF(HZ98=0," ",VLOOKUP(HZ98,PROTOKOL!$A:$E,5,))</f>
        <v xml:space="preserve"> </v>
      </c>
      <c r="IE98" s="82" t="str">
        <f t="shared" si="677"/>
        <v xml:space="preserve"> </v>
      </c>
      <c r="IF98" s="65">
        <f t="shared" si="678"/>
        <v>0</v>
      </c>
      <c r="IG98" s="82" t="str">
        <f t="shared" si="679"/>
        <v xml:space="preserve"> </v>
      </c>
      <c r="IH98" s="117"/>
      <c r="II98" s="207">
        <v>26</v>
      </c>
      <c r="IJ98" s="225">
        <v>26</v>
      </c>
      <c r="IK98" s="61" t="s">
        <v>48</v>
      </c>
      <c r="IL98" s="66"/>
      <c r="IM98" s="66"/>
      <c r="IN98" s="66"/>
      <c r="IO98" s="63" t="str">
        <f>IF(IM98=0," ",(VLOOKUP(IM98,PROTOKOL!$A$1:$E$28,2))*IN98)</f>
        <v xml:space="preserve"> </v>
      </c>
      <c r="IP98" s="64" t="str">
        <f t="shared" si="603"/>
        <v xml:space="preserve"> </v>
      </c>
      <c r="IQ98" s="65" t="str">
        <f>IF(IM98=0," ",VLOOKUP(IM98,PROTOKOL!$A:$E,5,))</f>
        <v xml:space="preserve"> </v>
      </c>
      <c r="IR98" s="65" t="s">
        <v>164</v>
      </c>
      <c r="IS98" s="82" t="str">
        <f t="shared" si="680"/>
        <v xml:space="preserve"> </v>
      </c>
      <c r="IT98" s="61" t="str">
        <f>IF(IV98=0," ",VLOOKUP(IV98,PROTOKOL!$A:$F,6))</f>
        <v xml:space="preserve"> </v>
      </c>
      <c r="IU98" s="66"/>
      <c r="IV98" s="66"/>
      <c r="IW98" s="62"/>
      <c r="IX98" s="63" t="str">
        <f>IF(IV98=0," ",(VLOOKUP(IV98,PROTOKOL!$A$1:$E$28,2))*IW98)</f>
        <v xml:space="preserve"> </v>
      </c>
      <c r="IY98" s="64" t="str">
        <f t="shared" si="604"/>
        <v xml:space="preserve"> </v>
      </c>
      <c r="IZ98" s="65" t="str">
        <f>IF(IV98=0," ",VLOOKUP(IV98,PROTOKOL!$A:$E,5,))</f>
        <v xml:space="preserve"> </v>
      </c>
      <c r="JA98" s="82" t="str">
        <f t="shared" si="681"/>
        <v xml:space="preserve"> </v>
      </c>
      <c r="JB98" s="65">
        <f t="shared" si="682"/>
        <v>0</v>
      </c>
      <c r="JC98" s="82" t="str">
        <f t="shared" si="683"/>
        <v xml:space="preserve"> </v>
      </c>
      <c r="JD98" s="117"/>
      <c r="JE98" s="207">
        <v>26</v>
      </c>
      <c r="JF98" s="225">
        <v>26</v>
      </c>
      <c r="JG98" s="61" t="s">
        <v>48</v>
      </c>
      <c r="JH98" s="66"/>
      <c r="JI98" s="66"/>
      <c r="JJ98" s="66"/>
      <c r="JK98" s="63" t="str">
        <f>IF(JI98=0," ",(VLOOKUP(JI98,PROTOKOL!$A$1:$E$28,2))*JJ98)</f>
        <v xml:space="preserve"> </v>
      </c>
      <c r="JL98" s="64" t="str">
        <f t="shared" si="606"/>
        <v xml:space="preserve"> </v>
      </c>
      <c r="JM98" s="65" t="str">
        <f>IF(JI98=0," ",VLOOKUP(JI98,PROTOKOL!$A:$E,5,))</f>
        <v xml:space="preserve"> </v>
      </c>
      <c r="JN98" s="65" t="s">
        <v>164</v>
      </c>
      <c r="JO98" s="82" t="str">
        <f t="shared" si="684"/>
        <v xml:space="preserve"> </v>
      </c>
      <c r="JP98" s="61" t="str">
        <f>IF(JR98=0," ",VLOOKUP(JR98,PROTOKOL!$A:$F,6))</f>
        <v xml:space="preserve"> </v>
      </c>
      <c r="JQ98" s="66"/>
      <c r="JR98" s="66"/>
      <c r="JS98" s="62"/>
      <c r="JT98" s="63" t="str">
        <f>IF(JR98=0," ",(VLOOKUP(JR98,PROTOKOL!$A$1:$E$28,2))*JS98)</f>
        <v xml:space="preserve"> </v>
      </c>
      <c r="JU98" s="64" t="str">
        <f t="shared" si="607"/>
        <v xml:space="preserve"> </v>
      </c>
      <c r="JV98" s="65" t="str">
        <f>IF(JR98=0," ",VLOOKUP(JR98,PROTOKOL!$A:$E,5,))</f>
        <v xml:space="preserve"> </v>
      </c>
      <c r="JW98" s="82" t="str">
        <f t="shared" si="685"/>
        <v xml:space="preserve"> </v>
      </c>
      <c r="JX98" s="65">
        <f t="shared" si="686"/>
        <v>0</v>
      </c>
      <c r="JY98" s="82" t="str">
        <f t="shared" si="687"/>
        <v xml:space="preserve"> </v>
      </c>
      <c r="JZ98" s="117"/>
      <c r="KA98" s="207">
        <v>26</v>
      </c>
      <c r="KB98" s="225">
        <v>26</v>
      </c>
      <c r="KC98" s="61" t="str">
        <f>IF(KE98=0," ",VLOOKUP(KE98,PROTOKOL!$A:$F,6))</f>
        <v>VAKUM TEST</v>
      </c>
      <c r="KD98" s="66">
        <v>91</v>
      </c>
      <c r="KE98" s="66">
        <v>4</v>
      </c>
      <c r="KF98" s="66">
        <v>3</v>
      </c>
      <c r="KG98" s="63">
        <f>IF(KE98=0," ",(VLOOKUP(KE98,PROTOKOL!$A$1:$E$28,2))*KF98)</f>
        <v>60</v>
      </c>
      <c r="KH98" s="64">
        <f t="shared" si="609"/>
        <v>31</v>
      </c>
      <c r="KI98" s="65">
        <f>IF(KE98=0," ",VLOOKUP(KE98,PROTOKOL!$A:$E,5,))</f>
        <v>0.32253749999999998</v>
      </c>
      <c r="KJ98" s="65" t="s">
        <v>164</v>
      </c>
      <c r="KK98" s="82">
        <f t="shared" si="688"/>
        <v>3.9994650000000003</v>
      </c>
      <c r="KL98" s="61" t="str">
        <f>IF(KN98=0," ",VLOOKUP(KN98,PROTOKOL!$A:$F,6))</f>
        <v xml:space="preserve"> </v>
      </c>
      <c r="KM98" s="66"/>
      <c r="KN98" s="66"/>
      <c r="KO98" s="62"/>
      <c r="KP98" s="63" t="str">
        <f>IF(KN98=0," ",(VLOOKUP(KN98,PROTOKOL!$A$1:$E$28,2))*KO98)</f>
        <v xml:space="preserve"> </v>
      </c>
      <c r="KQ98" s="64" t="str">
        <f t="shared" si="610"/>
        <v xml:space="preserve"> </v>
      </c>
      <c r="KR98" s="65" t="str">
        <f>IF(KN98=0," ",VLOOKUP(KN98,PROTOKOL!$A:$E,5,))</f>
        <v xml:space="preserve"> </v>
      </c>
      <c r="KS98" s="82" t="str">
        <f t="shared" si="689"/>
        <v xml:space="preserve"> </v>
      </c>
      <c r="KT98" s="65">
        <f t="shared" si="690"/>
        <v>0</v>
      </c>
      <c r="KU98" s="82" t="str">
        <f t="shared" si="691"/>
        <v xml:space="preserve"> </v>
      </c>
      <c r="KV98" s="117"/>
      <c r="KW98" s="207">
        <v>26</v>
      </c>
      <c r="KX98" s="225">
        <v>26</v>
      </c>
      <c r="KY98" s="61" t="s">
        <v>44</v>
      </c>
      <c r="KZ98" s="66"/>
      <c r="LA98" s="66"/>
      <c r="LB98" s="66"/>
      <c r="LC98" s="63" t="str">
        <f>IF(LA98=0," ",(VLOOKUP(LA98,PROTOKOL!$A$1:$E$28,2))*LB98)</f>
        <v xml:space="preserve"> </v>
      </c>
      <c r="LD98" s="64" t="str">
        <f t="shared" si="612"/>
        <v xml:space="preserve"> </v>
      </c>
      <c r="LE98" s="65" t="str">
        <f>IF(LA98=0," ",VLOOKUP(LA98,PROTOKOL!$A:$E,5,))</f>
        <v xml:space="preserve"> </v>
      </c>
      <c r="LF98" s="65" t="s">
        <v>164</v>
      </c>
      <c r="LG98" s="82" t="str">
        <f t="shared" si="692"/>
        <v xml:space="preserve"> </v>
      </c>
      <c r="LH98" s="61" t="str">
        <f>IF(LJ98=0," ",VLOOKUP(LJ98,PROTOKOL!$A:$F,6))</f>
        <v xml:space="preserve"> </v>
      </c>
      <c r="LI98" s="66"/>
      <c r="LJ98" s="66"/>
      <c r="LK98" s="62"/>
      <c r="LL98" s="63" t="str">
        <f>IF(LJ98=0," ",(VLOOKUP(LJ98,PROTOKOL!$A$1:$E$28,2))*LK98)</f>
        <v xml:space="preserve"> </v>
      </c>
      <c r="LM98" s="64" t="str">
        <f t="shared" si="613"/>
        <v xml:space="preserve"> </v>
      </c>
      <c r="LN98" s="65" t="str">
        <f>IF(LJ98=0," ",VLOOKUP(LJ98,PROTOKOL!$A:$E,5,))</f>
        <v xml:space="preserve"> </v>
      </c>
      <c r="LO98" s="82" t="str">
        <f t="shared" si="693"/>
        <v xml:space="preserve"> </v>
      </c>
      <c r="LP98" s="65">
        <f t="shared" si="694"/>
        <v>0</v>
      </c>
      <c r="LQ98" s="82" t="str">
        <f t="shared" si="695"/>
        <v xml:space="preserve"> </v>
      </c>
      <c r="LR98" s="117"/>
      <c r="LS98" s="207">
        <v>26</v>
      </c>
      <c r="LT98" s="225">
        <v>26</v>
      </c>
      <c r="LU98" s="61" t="s">
        <v>48</v>
      </c>
      <c r="LV98" s="66"/>
      <c r="LW98" s="66"/>
      <c r="LX98" s="66"/>
      <c r="LY98" s="63" t="str">
        <f>IF(LW98=0," ",(VLOOKUP(LW98,PROTOKOL!$A$1:$E$28,2))*LX98)</f>
        <v xml:space="preserve"> </v>
      </c>
      <c r="LZ98" s="64" t="str">
        <f t="shared" si="615"/>
        <v xml:space="preserve"> </v>
      </c>
      <c r="MA98" s="65" t="str">
        <f>IF(LW98=0," ",VLOOKUP(LW98,PROTOKOL!$A:$E,5,))</f>
        <v xml:space="preserve"> </v>
      </c>
      <c r="MB98" s="65" t="s">
        <v>164</v>
      </c>
      <c r="MC98" s="82" t="str">
        <f t="shared" si="696"/>
        <v xml:space="preserve"> </v>
      </c>
      <c r="MD98" s="61" t="str">
        <f>IF(MF98=0," ",VLOOKUP(MF98,PROTOKOL!$A:$F,6))</f>
        <v xml:space="preserve"> </v>
      </c>
      <c r="ME98" s="66"/>
      <c r="MF98" s="66"/>
      <c r="MG98" s="62"/>
      <c r="MH98" s="63" t="str">
        <f>IF(MF98=0," ",(VLOOKUP(MF98,PROTOKOL!$A$1:$E$28,2))*MG98)</f>
        <v xml:space="preserve"> </v>
      </c>
      <c r="MI98" s="64" t="str">
        <f t="shared" si="616"/>
        <v xml:space="preserve"> </v>
      </c>
      <c r="MJ98" s="65" t="str">
        <f>IF(MF98=0," ",VLOOKUP(MF98,PROTOKOL!$A:$E,5,))</f>
        <v xml:space="preserve"> </v>
      </c>
      <c r="MK98" s="82" t="str">
        <f t="shared" si="697"/>
        <v xml:space="preserve"> </v>
      </c>
      <c r="ML98" s="65">
        <f t="shared" si="698"/>
        <v>0</v>
      </c>
      <c r="MM98" s="82" t="str">
        <f t="shared" si="699"/>
        <v xml:space="preserve"> </v>
      </c>
      <c r="MN98" s="117"/>
      <c r="MO98" s="207">
        <v>26</v>
      </c>
      <c r="MP98" s="225">
        <v>26</v>
      </c>
      <c r="MQ98" s="61" t="s">
        <v>48</v>
      </c>
      <c r="MR98" s="66"/>
      <c r="MS98" s="66"/>
      <c r="MT98" s="66"/>
      <c r="MU98" s="63" t="str">
        <f>IF(MS98=0," ",(VLOOKUP(MS98,PROTOKOL!$A$1:$E$28,2))*MT98)</f>
        <v xml:space="preserve"> </v>
      </c>
      <c r="MV98" s="64" t="str">
        <f t="shared" si="618"/>
        <v xml:space="preserve"> </v>
      </c>
      <c r="MW98" s="65" t="str">
        <f>IF(MS98=0," ",VLOOKUP(MS98,PROTOKOL!$A:$E,5,))</f>
        <v xml:space="preserve"> </v>
      </c>
      <c r="MX98" s="65" t="s">
        <v>164</v>
      </c>
      <c r="MY98" s="82" t="str">
        <f t="shared" si="700"/>
        <v xml:space="preserve"> </v>
      </c>
      <c r="MZ98" s="61" t="str">
        <f>IF(NB98=0," ",VLOOKUP(NB98,PROTOKOL!$A:$F,6))</f>
        <v>PANTOGRAF LAVABO TAŞLAMA</v>
      </c>
      <c r="NA98" s="66">
        <v>100</v>
      </c>
      <c r="NB98" s="66">
        <v>9</v>
      </c>
      <c r="NC98" s="62">
        <v>7.5</v>
      </c>
      <c r="ND98" s="63">
        <f>IF(NB98=0," ",(VLOOKUP(NB98,PROTOKOL!$A$1:$E$28,2))*NC98)</f>
        <v>65</v>
      </c>
      <c r="NE98" s="64">
        <f t="shared" si="619"/>
        <v>35</v>
      </c>
      <c r="NF98" s="65">
        <f>IF(NB98=0," ",VLOOKUP(NB98,PROTOKOL!$A:$E,5,))</f>
        <v>0.73722857142857134</v>
      </c>
      <c r="NG98" s="82">
        <f t="shared" si="701"/>
        <v>25.802999999999997</v>
      </c>
      <c r="NH98" s="65">
        <f t="shared" si="702"/>
        <v>15</v>
      </c>
      <c r="NI98" s="82">
        <f t="shared" si="703"/>
        <v>51.605999999999995</v>
      </c>
      <c r="NJ98" s="117"/>
      <c r="NK98" s="207">
        <v>26</v>
      </c>
      <c r="NL98" s="225">
        <v>26</v>
      </c>
      <c r="NM98" s="61" t="str">
        <f>IF(NO98=0," ",VLOOKUP(NO98,PROTOKOL!$A:$F,6))</f>
        <v>PANTOGRAF LAVABO TAŞLAMA</v>
      </c>
      <c r="NN98" s="66">
        <v>107</v>
      </c>
      <c r="NO98" s="66">
        <v>9</v>
      </c>
      <c r="NP98" s="66">
        <v>7.5</v>
      </c>
      <c r="NQ98" s="63">
        <f>IF(NO98=0," ",(VLOOKUP(NO98,PROTOKOL!$A$1:$E$28,2))*NP98)</f>
        <v>65</v>
      </c>
      <c r="NR98" s="64">
        <f t="shared" si="621"/>
        <v>42</v>
      </c>
      <c r="NS98" s="65">
        <f>IF(NO98=0," ",VLOOKUP(NO98,PROTOKOL!$A:$E,5,))</f>
        <v>0.73722857142857134</v>
      </c>
      <c r="NT98" s="65" t="s">
        <v>164</v>
      </c>
      <c r="NU98" s="82">
        <f t="shared" si="704"/>
        <v>30.9636</v>
      </c>
      <c r="NV98" s="61" t="str">
        <f>IF(NX98=0," ",VLOOKUP(NX98,PROTOKOL!$A:$F,6))</f>
        <v xml:space="preserve"> </v>
      </c>
      <c r="NW98" s="66"/>
      <c r="NX98" s="66"/>
      <c r="NY98" s="62"/>
      <c r="NZ98" s="63" t="str">
        <f>IF(NX98=0," ",(VLOOKUP(NX98,PROTOKOL!$A$1:$E$28,2))*NY98)</f>
        <v xml:space="preserve"> </v>
      </c>
      <c r="OA98" s="64" t="str">
        <f t="shared" si="622"/>
        <v xml:space="preserve"> </v>
      </c>
      <c r="OB98" s="65" t="str">
        <f>IF(NX98=0," ",VLOOKUP(NX98,PROTOKOL!$A:$E,5,))</f>
        <v xml:space="preserve"> </v>
      </c>
      <c r="OC98" s="82" t="str">
        <f t="shared" si="705"/>
        <v xml:space="preserve"> </v>
      </c>
      <c r="OD98" s="65">
        <f t="shared" si="706"/>
        <v>0</v>
      </c>
      <c r="OE98" s="82" t="str">
        <f t="shared" si="707"/>
        <v xml:space="preserve"> </v>
      </c>
      <c r="OF98" s="117"/>
      <c r="OG98" s="207">
        <v>26</v>
      </c>
      <c r="OH98" s="225">
        <v>26</v>
      </c>
      <c r="OI98" s="61" t="s">
        <v>48</v>
      </c>
      <c r="OJ98" s="66"/>
      <c r="OK98" s="66"/>
      <c r="OL98" s="66"/>
      <c r="OM98" s="63" t="str">
        <f>IF(OK98=0," ",(VLOOKUP(OK98,PROTOKOL!$A$1:$E$28,2))*OL98)</f>
        <v xml:space="preserve"> </v>
      </c>
      <c r="ON98" s="64" t="str">
        <f t="shared" si="624"/>
        <v xml:space="preserve"> </v>
      </c>
      <c r="OO98" s="65" t="str">
        <f>IF(OK98=0," ",VLOOKUP(OK98,PROTOKOL!$A:$E,5,))</f>
        <v xml:space="preserve"> </v>
      </c>
      <c r="OP98" s="65" t="s">
        <v>164</v>
      </c>
      <c r="OQ98" s="82" t="str">
        <f t="shared" si="708"/>
        <v xml:space="preserve"> </v>
      </c>
      <c r="OR98" s="61" t="str">
        <f>IF(OT98=0," ",VLOOKUP(OT98,PROTOKOL!$A:$F,6))</f>
        <v xml:space="preserve"> </v>
      </c>
      <c r="OS98" s="66"/>
      <c r="OT98" s="66"/>
      <c r="OU98" s="62"/>
      <c r="OV98" s="63" t="str">
        <f>IF(OT98=0," ",(VLOOKUP(OT98,PROTOKOL!$A$1:$E$28,2))*OU98)</f>
        <v xml:space="preserve"> </v>
      </c>
      <c r="OW98" s="64" t="str">
        <f t="shared" si="625"/>
        <v xml:space="preserve"> </v>
      </c>
      <c r="OX98" s="65" t="str">
        <f>IF(OT98=0," ",VLOOKUP(OT98,PROTOKOL!$A:$E,5,))</f>
        <v xml:space="preserve"> </v>
      </c>
      <c r="OY98" s="82" t="str">
        <f t="shared" si="709"/>
        <v xml:space="preserve"> </v>
      </c>
      <c r="OZ98" s="65">
        <f t="shared" si="710"/>
        <v>0</v>
      </c>
      <c r="PA98" s="82" t="str">
        <f t="shared" si="711"/>
        <v xml:space="preserve"> </v>
      </c>
      <c r="PB98" s="117"/>
      <c r="PC98" s="207">
        <v>26</v>
      </c>
      <c r="PD98" s="225">
        <v>26</v>
      </c>
      <c r="PE98" s="61" t="str">
        <f>IF(PG98=0," ",VLOOKUP(PG98,PROTOKOL!$A:$F,6))</f>
        <v>VAKUM TEST</v>
      </c>
      <c r="PF98" s="66">
        <v>240</v>
      </c>
      <c r="PG98" s="66">
        <v>4</v>
      </c>
      <c r="PH98" s="66">
        <v>7.5</v>
      </c>
      <c r="PI98" s="63">
        <f>IF(PG98=0," ",(VLOOKUP(PG98,PROTOKOL!$A$1:$E$28,2))*PH98)</f>
        <v>150</v>
      </c>
      <c r="PJ98" s="64">
        <f t="shared" si="627"/>
        <v>90</v>
      </c>
      <c r="PK98" s="65">
        <f>IF(PG98=0," ",VLOOKUP(PG98,PROTOKOL!$A:$E,5,))</f>
        <v>0.32253749999999998</v>
      </c>
      <c r="PL98" s="65" t="s">
        <v>164</v>
      </c>
      <c r="PM98" s="82">
        <f t="shared" si="712"/>
        <v>29.028374999999997</v>
      </c>
      <c r="PN98" s="61" t="str">
        <f>IF(PP98=0," ",VLOOKUP(PP98,PROTOKOL!$A:$F,6))</f>
        <v xml:space="preserve"> </v>
      </c>
      <c r="PO98" s="66"/>
      <c r="PP98" s="66"/>
      <c r="PQ98" s="62"/>
      <c r="PR98" s="63" t="str">
        <f>IF(PP98=0," ",(VLOOKUP(PP98,PROTOKOL!$A$1:$E$28,2))*PQ98)</f>
        <v xml:space="preserve"> </v>
      </c>
      <c r="PS98" s="64" t="str">
        <f t="shared" si="628"/>
        <v xml:space="preserve"> </v>
      </c>
      <c r="PT98" s="65" t="str">
        <f>IF(PP98=0," ",VLOOKUP(PP98,PROTOKOL!$A:$E,5,))</f>
        <v xml:space="preserve"> </v>
      </c>
      <c r="PU98" s="82" t="str">
        <f t="shared" si="713"/>
        <v xml:space="preserve"> </v>
      </c>
      <c r="PV98" s="65">
        <f t="shared" si="714"/>
        <v>0</v>
      </c>
      <c r="PW98" s="82" t="str">
        <f t="shared" si="715"/>
        <v xml:space="preserve"> </v>
      </c>
      <c r="PX98" s="117"/>
      <c r="PY98" s="207">
        <v>26</v>
      </c>
      <c r="PZ98" s="225">
        <v>26</v>
      </c>
      <c r="QA98" s="61" t="s">
        <v>115</v>
      </c>
      <c r="QB98" s="66"/>
      <c r="QC98" s="66"/>
      <c r="QD98" s="66"/>
      <c r="QE98" s="63" t="str">
        <f>IF(QC98=0," ",(VLOOKUP(QC98,PROTOKOL!$A$1:$E$28,2))*QD98)</f>
        <v xml:space="preserve"> </v>
      </c>
      <c r="QF98" s="64" t="str">
        <f t="shared" si="630"/>
        <v xml:space="preserve"> </v>
      </c>
      <c r="QG98" s="65" t="str">
        <f>IF(QC98=0," ",VLOOKUP(QC98,PROTOKOL!$A:$E,5,))</f>
        <v xml:space="preserve"> </v>
      </c>
      <c r="QH98" s="65" t="s">
        <v>164</v>
      </c>
      <c r="QI98" s="82" t="str">
        <f t="shared" si="716"/>
        <v xml:space="preserve"> </v>
      </c>
      <c r="QJ98" s="61" t="str">
        <f>IF(QL98=0," ",VLOOKUP(QL98,PROTOKOL!$A:$F,6))</f>
        <v xml:space="preserve"> </v>
      </c>
      <c r="QK98" s="66"/>
      <c r="QL98" s="66"/>
      <c r="QM98" s="62"/>
      <c r="QN98" s="63" t="str">
        <f>IF(QL98=0," ",(VLOOKUP(QL98,PROTOKOL!$A$1:$E$28,2))*QM98)</f>
        <v xml:space="preserve"> </v>
      </c>
      <c r="QO98" s="64" t="str">
        <f t="shared" si="631"/>
        <v xml:space="preserve"> </v>
      </c>
      <c r="QP98" s="65" t="str">
        <f>IF(QL98=0," ",VLOOKUP(QL98,PROTOKOL!$A:$E,5,))</f>
        <v xml:space="preserve"> </v>
      </c>
      <c r="QQ98" s="82" t="str">
        <f t="shared" si="717"/>
        <v xml:space="preserve"> </v>
      </c>
      <c r="QR98" s="65">
        <f t="shared" si="718"/>
        <v>0</v>
      </c>
      <c r="QS98" s="82" t="str">
        <f t="shared" si="719"/>
        <v xml:space="preserve"> </v>
      </c>
      <c r="QT98" s="117"/>
      <c r="QU98" s="207">
        <v>26</v>
      </c>
      <c r="QV98" s="225">
        <v>26</v>
      </c>
      <c r="QW98" s="61" t="str">
        <f>IF(QY98=0," ",VLOOKUP(QY98,PROTOKOL!$A:$F,6))</f>
        <v>PANTOGRAF LAVABO TAŞLAMA</v>
      </c>
      <c r="QX98" s="66">
        <v>105</v>
      </c>
      <c r="QY98" s="66">
        <v>9</v>
      </c>
      <c r="QZ98" s="66">
        <v>7.5</v>
      </c>
      <c r="RA98" s="63">
        <f>IF(QY98=0," ",(VLOOKUP(QY98,PROTOKOL!$A$1:$E$28,2))*QZ98)</f>
        <v>65</v>
      </c>
      <c r="RB98" s="64">
        <f t="shared" si="633"/>
        <v>40</v>
      </c>
      <c r="RC98" s="65">
        <f>IF(QY98=0," ",VLOOKUP(QY98,PROTOKOL!$A:$E,5,))</f>
        <v>0.73722857142857134</v>
      </c>
      <c r="RD98" s="65" t="s">
        <v>164</v>
      </c>
      <c r="RE98" s="82">
        <f t="shared" si="720"/>
        <v>29.489142857142852</v>
      </c>
      <c r="RF98" s="61" t="str">
        <f>IF(RH98=0," ",VLOOKUP(RH98,PROTOKOL!$A:$F,6))</f>
        <v xml:space="preserve"> </v>
      </c>
      <c r="RG98" s="66"/>
      <c r="RH98" s="66"/>
      <c r="RI98" s="62"/>
      <c r="RJ98" s="63" t="str">
        <f>IF(RH98=0," ",(VLOOKUP(RH98,PROTOKOL!$A$1:$E$28,2))*RI98)</f>
        <v xml:space="preserve"> </v>
      </c>
      <c r="RK98" s="64" t="str">
        <f t="shared" si="634"/>
        <v xml:space="preserve"> </v>
      </c>
      <c r="RL98" s="65" t="str">
        <f>IF(RH98=0," ",VLOOKUP(RH98,PROTOKOL!$A:$E,5,))</f>
        <v xml:space="preserve"> </v>
      </c>
      <c r="RM98" s="82" t="str">
        <f t="shared" si="721"/>
        <v xml:space="preserve"> </v>
      </c>
      <c r="RN98" s="65">
        <f t="shared" si="722"/>
        <v>0</v>
      </c>
      <c r="RO98" s="82" t="str">
        <f t="shared" si="723"/>
        <v xml:space="preserve"> </v>
      </c>
      <c r="RP98" s="117"/>
    </row>
    <row r="99" spans="1:484" ht="15.6" thickBot="1">
      <c r="A99" s="208">
        <v>26</v>
      </c>
      <c r="B99" s="226"/>
      <c r="C99" s="61" t="str">
        <f>IF(E99=0," ",VLOOKUP(E99,PROTOKOL!$A:$F,6))</f>
        <v>KOKU TESTİ</v>
      </c>
      <c r="D99" s="66">
        <v>40</v>
      </c>
      <c r="E99" s="66">
        <v>16</v>
      </c>
      <c r="F99" s="66">
        <v>1</v>
      </c>
      <c r="G99" s="63">
        <f>IF(E99=0," ",(VLOOKUP(E99,PROTOKOL!$A$1:$E$28,2))*F99)</f>
        <v>0</v>
      </c>
      <c r="H99" s="64">
        <f t="shared" si="572"/>
        <v>40</v>
      </c>
      <c r="I99" s="65">
        <f>IF(E99=0," ",VLOOKUP(E99,PROTOKOL!$A:$E,5,))</f>
        <v>25.405435113750318</v>
      </c>
      <c r="J99" s="65" t="s">
        <v>164</v>
      </c>
      <c r="K99" s="82">
        <f t="shared" si="636"/>
        <v>135.49565394000169</v>
      </c>
      <c r="L99" s="61" t="str">
        <f>IF(N99=0," ",VLOOKUP(N99,PROTOKOL!$A:$F,6))</f>
        <v xml:space="preserve"> </v>
      </c>
      <c r="M99" s="66"/>
      <c r="N99" s="66"/>
      <c r="O99" s="62"/>
      <c r="P99" s="63" t="str">
        <f>IF(N99=0," ",(VLOOKUP(N99,PROTOKOL!$A$1:$E$28,2))*O99)</f>
        <v xml:space="preserve"> </v>
      </c>
      <c r="Q99" s="64" t="str">
        <f t="shared" si="573"/>
        <v xml:space="preserve"> </v>
      </c>
      <c r="R99" s="65" t="str">
        <f>IF(N99=0," ",VLOOKUP(N99,PROTOKOL!$A:$E,5,))</f>
        <v xml:space="preserve"> </v>
      </c>
      <c r="S99" s="82" t="str">
        <f t="shared" si="637"/>
        <v xml:space="preserve"> </v>
      </c>
      <c r="T99" s="65">
        <f t="shared" si="638"/>
        <v>0</v>
      </c>
      <c r="U99" s="82" t="str">
        <f t="shared" si="639"/>
        <v xml:space="preserve"> </v>
      </c>
      <c r="V99" s="185" t="str">
        <f>IF(F98+F99+F100=7.5,"ü","û")</f>
        <v>ü</v>
      </c>
      <c r="W99" s="207">
        <v>26</v>
      </c>
      <c r="X99" s="226"/>
      <c r="Y99" s="61" t="str">
        <f>IF(AA99=0," ",VLOOKUP(AA99,PROTOKOL!$A:$F,6))</f>
        <v xml:space="preserve"> </v>
      </c>
      <c r="Z99" s="66"/>
      <c r="AA99" s="66"/>
      <c r="AB99" s="66"/>
      <c r="AC99" s="63" t="str">
        <f>IF(AA99=0," ",(VLOOKUP(AA99,PROTOKOL!$A$1:$E$28,2))*AB99)</f>
        <v xml:space="preserve"> </v>
      </c>
      <c r="AD99" s="64" t="str">
        <f t="shared" si="574"/>
        <v xml:space="preserve"> </v>
      </c>
      <c r="AE99" s="65" t="str">
        <f>IF(AA99=0," ",VLOOKUP(AA99,PROTOKOL!$A:$E,5,))</f>
        <v xml:space="preserve"> </v>
      </c>
      <c r="AF99" s="65" t="s">
        <v>164</v>
      </c>
      <c r="AG99" s="82" t="str">
        <f t="shared" si="640"/>
        <v xml:space="preserve"> </v>
      </c>
      <c r="AH99" s="61" t="str">
        <f>IF(AJ99=0," ",VLOOKUP(AJ99,PROTOKOL!$A:$F,6))</f>
        <v xml:space="preserve"> </v>
      </c>
      <c r="AI99" s="66"/>
      <c r="AJ99" s="66"/>
      <c r="AK99" s="62"/>
      <c r="AL99" s="63" t="str">
        <f>IF(AJ99=0," ",(VLOOKUP(AJ99,PROTOKOL!$A$1:$E$28,2))*AK99)</f>
        <v xml:space="preserve"> </v>
      </c>
      <c r="AM99" s="64" t="str">
        <f t="shared" si="575"/>
        <v xml:space="preserve"> </v>
      </c>
      <c r="AN99" s="65" t="str">
        <f>IF(AJ99=0," ",VLOOKUP(AJ99,PROTOKOL!$A:$E,5,))</f>
        <v xml:space="preserve"> </v>
      </c>
      <c r="AO99" s="82" t="str">
        <f t="shared" si="641"/>
        <v xml:space="preserve"> </v>
      </c>
      <c r="AP99" s="65">
        <f t="shared" si="642"/>
        <v>0</v>
      </c>
      <c r="AQ99" s="82" t="str">
        <f t="shared" si="643"/>
        <v xml:space="preserve"> </v>
      </c>
      <c r="AR99" s="185" t="str">
        <f>IF(AB98+AB99+AB100=7.5,"ü","û")</f>
        <v>û</v>
      </c>
      <c r="AS99" s="207">
        <v>26</v>
      </c>
      <c r="AT99" s="226"/>
      <c r="AU99" s="61" t="str">
        <f>IF(AW99=0," ",VLOOKUP(AW99,PROTOKOL!$A:$F,6))</f>
        <v xml:space="preserve"> </v>
      </c>
      <c r="AV99" s="66"/>
      <c r="AW99" s="66"/>
      <c r="AX99" s="66"/>
      <c r="AY99" s="63" t="str">
        <f>IF(AW99=0," ",(VLOOKUP(AW99,PROTOKOL!$A$1:$E$28,2))*AX99)</f>
        <v xml:space="preserve"> </v>
      </c>
      <c r="AZ99" s="64" t="str">
        <f t="shared" si="576"/>
        <v xml:space="preserve"> </v>
      </c>
      <c r="BA99" s="65" t="str">
        <f>IF(AW99=0," ",VLOOKUP(AW99,PROTOKOL!$A:$E,5,))</f>
        <v xml:space="preserve"> </v>
      </c>
      <c r="BB99" s="65" t="s">
        <v>164</v>
      </c>
      <c r="BC99" s="82" t="str">
        <f t="shared" si="644"/>
        <v xml:space="preserve"> </v>
      </c>
      <c r="BD99" s="61" t="str">
        <f>IF(BF99=0," ",VLOOKUP(BF99,PROTOKOL!$A:$F,6))</f>
        <v xml:space="preserve"> </v>
      </c>
      <c r="BE99" s="66"/>
      <c r="BF99" s="66"/>
      <c r="BG99" s="62"/>
      <c r="BH99" s="63" t="str">
        <f>IF(BF99=0," ",(VLOOKUP(BF99,PROTOKOL!$A$1:$E$28,2))*BG99)</f>
        <v xml:space="preserve"> </v>
      </c>
      <c r="BI99" s="64" t="str">
        <f t="shared" si="577"/>
        <v xml:space="preserve"> </v>
      </c>
      <c r="BJ99" s="65" t="str">
        <f>IF(BF99=0," ",VLOOKUP(BF99,PROTOKOL!$A:$E,5,))</f>
        <v xml:space="preserve"> </v>
      </c>
      <c r="BK99" s="82" t="str">
        <f t="shared" si="645"/>
        <v xml:space="preserve"> </v>
      </c>
      <c r="BL99" s="65">
        <f t="shared" si="646"/>
        <v>0</v>
      </c>
      <c r="BM99" s="82" t="str">
        <f t="shared" si="647"/>
        <v xml:space="preserve"> </v>
      </c>
      <c r="BN99" s="185" t="str">
        <f t="shared" ref="BN99" si="884">IF(AX98+AX99+AX100=7.5,"ü","û")</f>
        <v>ü</v>
      </c>
      <c r="BO99" s="207">
        <v>26</v>
      </c>
      <c r="BP99" s="226"/>
      <c r="BQ99" s="61" t="str">
        <f>IF(BS99=0," ",VLOOKUP(BS99,PROTOKOL!$A:$F,6))</f>
        <v xml:space="preserve"> </v>
      </c>
      <c r="BR99" s="66"/>
      <c r="BS99" s="66"/>
      <c r="BT99" s="66"/>
      <c r="BU99" s="63" t="str">
        <f>IF(BS99=0," ",(VLOOKUP(BS99,PROTOKOL!$A$1:$E$28,2))*BT99)</f>
        <v xml:space="preserve"> </v>
      </c>
      <c r="BV99" s="64" t="str">
        <f t="shared" si="579"/>
        <v xml:space="preserve"> </v>
      </c>
      <c r="BW99" s="65" t="str">
        <f>IF(BS99=0," ",VLOOKUP(BS99,PROTOKOL!$A:$E,5,))</f>
        <v xml:space="preserve"> </v>
      </c>
      <c r="BX99" s="65" t="s">
        <v>164</v>
      </c>
      <c r="BY99" s="82" t="str">
        <f t="shared" si="648"/>
        <v xml:space="preserve"> </v>
      </c>
      <c r="BZ99" s="61" t="str">
        <f>IF(CB99=0," ",VLOOKUP(CB99,PROTOKOL!$A:$F,6))</f>
        <v xml:space="preserve"> </v>
      </c>
      <c r="CA99" s="66"/>
      <c r="CB99" s="66"/>
      <c r="CC99" s="62"/>
      <c r="CD99" s="63" t="str">
        <f>IF(CB99=0," ",(VLOOKUP(CB99,PROTOKOL!$A$1:$E$28,2))*CC99)</f>
        <v xml:space="preserve"> </v>
      </c>
      <c r="CE99" s="64" t="str">
        <f t="shared" si="580"/>
        <v xml:space="preserve"> </v>
      </c>
      <c r="CF99" s="65" t="str">
        <f>IF(CB99=0," ",VLOOKUP(CB99,PROTOKOL!$A:$E,5,))</f>
        <v xml:space="preserve"> </v>
      </c>
      <c r="CG99" s="82" t="str">
        <f t="shared" si="649"/>
        <v xml:space="preserve"> </v>
      </c>
      <c r="CH99" s="65">
        <f t="shared" si="650"/>
        <v>0</v>
      </c>
      <c r="CI99" s="82" t="str">
        <f t="shared" si="651"/>
        <v xml:space="preserve"> </v>
      </c>
      <c r="CJ99" s="185" t="str">
        <f t="shared" ref="CJ99" si="885">IF(BT98+BT99+BT100=7.5,"ü","û")</f>
        <v>ü</v>
      </c>
      <c r="CK99" s="207">
        <v>26</v>
      </c>
      <c r="CL99" s="226"/>
      <c r="CM99" s="61" t="str">
        <f>IF(CO99=0," ",VLOOKUP(CO99,PROTOKOL!$A:$F,6))</f>
        <v>VAKUM TEST</v>
      </c>
      <c r="CN99" s="66">
        <v>16</v>
      </c>
      <c r="CO99" s="66">
        <v>4</v>
      </c>
      <c r="CP99" s="66">
        <v>0.5</v>
      </c>
      <c r="CQ99" s="63">
        <f>IF(CO99=0," ",(VLOOKUP(CO99,PROTOKOL!$A$1:$E$28,2))*CP99)</f>
        <v>10</v>
      </c>
      <c r="CR99" s="64">
        <f t="shared" si="582"/>
        <v>6</v>
      </c>
      <c r="CS99" s="65">
        <f>IF(CO99=0," ",VLOOKUP(CO99,PROTOKOL!$A:$E,5,))</f>
        <v>0.32253749999999998</v>
      </c>
      <c r="CT99" s="65" t="s">
        <v>164</v>
      </c>
      <c r="CU99" s="82">
        <f t="shared" si="652"/>
        <v>0.12901499999999999</v>
      </c>
      <c r="CV99" s="61" t="str">
        <f>IF(CX99=0," ",VLOOKUP(CX99,PROTOKOL!$A:$F,6))</f>
        <v xml:space="preserve"> </v>
      </c>
      <c r="CW99" s="66"/>
      <c r="CX99" s="66"/>
      <c r="CY99" s="62"/>
      <c r="CZ99" s="63" t="str">
        <f>IF(CX99=0," ",(VLOOKUP(CX99,PROTOKOL!$A$1:$E$28,2))*CY99)</f>
        <v xml:space="preserve"> </v>
      </c>
      <c r="DA99" s="64" t="str">
        <f t="shared" si="583"/>
        <v xml:space="preserve"> </v>
      </c>
      <c r="DB99" s="65" t="str">
        <f>IF(CX99=0," ",VLOOKUP(CX99,PROTOKOL!$A:$E,5,))</f>
        <v xml:space="preserve"> </v>
      </c>
      <c r="DC99" s="82" t="str">
        <f t="shared" si="653"/>
        <v xml:space="preserve"> </v>
      </c>
      <c r="DD99" s="65">
        <f t="shared" si="654"/>
        <v>0</v>
      </c>
      <c r="DE99" s="82" t="str">
        <f t="shared" si="655"/>
        <v xml:space="preserve"> </v>
      </c>
      <c r="DF99" s="185" t="str">
        <f t="shared" ref="DF99" si="886">IF(CP98+CP99+CP100=7.5,"ü","û")</f>
        <v>ü</v>
      </c>
      <c r="DG99" s="207">
        <v>26</v>
      </c>
      <c r="DH99" s="226"/>
      <c r="DI99" s="61" t="str">
        <f>IF(DK99=0," ",VLOOKUP(DK99,PROTOKOL!$A:$F,6))</f>
        <v xml:space="preserve"> </v>
      </c>
      <c r="DJ99" s="66"/>
      <c r="DK99" s="66"/>
      <c r="DL99" s="66"/>
      <c r="DM99" s="63" t="str">
        <f>IF(DK99=0," ",(VLOOKUP(DK99,PROTOKOL!$A$1:$E$28,2))*DL99)</f>
        <v xml:space="preserve"> </v>
      </c>
      <c r="DN99" s="64" t="str">
        <f t="shared" si="585"/>
        <v xml:space="preserve"> </v>
      </c>
      <c r="DO99" s="65" t="str">
        <f>IF(DK99=0," ",VLOOKUP(DK99,PROTOKOL!$A:$E,5,))</f>
        <v xml:space="preserve"> </v>
      </c>
      <c r="DP99" s="65" t="s">
        <v>164</v>
      </c>
      <c r="DQ99" s="82" t="str">
        <f t="shared" si="656"/>
        <v xml:space="preserve"> </v>
      </c>
      <c r="DR99" s="61" t="str">
        <f>IF(DT99=0," ",VLOOKUP(DT99,PROTOKOL!$A:$F,6))</f>
        <v xml:space="preserve"> </v>
      </c>
      <c r="DS99" s="66"/>
      <c r="DT99" s="66"/>
      <c r="DU99" s="62"/>
      <c r="DV99" s="63" t="str">
        <f>IF(DT99=0," ",(VLOOKUP(DT99,PROTOKOL!$A$1:$E$28,2))*DU99)</f>
        <v xml:space="preserve"> </v>
      </c>
      <c r="DW99" s="64" t="str">
        <f t="shared" si="586"/>
        <v xml:space="preserve"> </v>
      </c>
      <c r="DX99" s="65" t="str">
        <f>IF(DT99=0," ",VLOOKUP(DT99,PROTOKOL!$A:$E,5,))</f>
        <v xml:space="preserve"> </v>
      </c>
      <c r="DY99" s="82" t="str">
        <f t="shared" si="657"/>
        <v xml:space="preserve"> </v>
      </c>
      <c r="DZ99" s="65">
        <f t="shared" si="658"/>
        <v>0</v>
      </c>
      <c r="EA99" s="82" t="str">
        <f t="shared" si="659"/>
        <v xml:space="preserve"> </v>
      </c>
      <c r="EB99" s="185" t="str">
        <f t="shared" ref="EB99" si="887">IF(DL98+DL99+DL100=7.5,"ü","û")</f>
        <v>û</v>
      </c>
      <c r="EC99" s="207">
        <v>26</v>
      </c>
      <c r="ED99" s="226"/>
      <c r="EE99" s="61" t="str">
        <f>IF(EG99=0," ",VLOOKUP(EG99,PROTOKOL!$A:$F,6))</f>
        <v xml:space="preserve"> </v>
      </c>
      <c r="EF99" s="66"/>
      <c r="EG99" s="66"/>
      <c r="EH99" s="66"/>
      <c r="EI99" s="63" t="str">
        <f>IF(EG99=0," ",(VLOOKUP(EG99,PROTOKOL!$A$1:$E$28,2))*EH99)</f>
        <v xml:space="preserve"> </v>
      </c>
      <c r="EJ99" s="64" t="str">
        <f t="shared" si="588"/>
        <v xml:space="preserve"> </v>
      </c>
      <c r="EK99" s="65" t="str">
        <f>IF(EG99=0," ",VLOOKUP(EG99,PROTOKOL!$A:$E,5,))</f>
        <v xml:space="preserve"> </v>
      </c>
      <c r="EL99" s="65" t="s">
        <v>164</v>
      </c>
      <c r="EM99" s="82" t="str">
        <f t="shared" si="660"/>
        <v xml:space="preserve"> </v>
      </c>
      <c r="EN99" s="61" t="str">
        <f>IF(EP99=0," ",VLOOKUP(EP99,PROTOKOL!$A:$F,6))</f>
        <v xml:space="preserve"> </v>
      </c>
      <c r="EO99" s="66"/>
      <c r="EP99" s="66"/>
      <c r="EQ99" s="62"/>
      <c r="ER99" s="63" t="str">
        <f>IF(EP99=0," ",(VLOOKUP(EP99,PROTOKOL!$A$1:$E$28,2))*EQ99)</f>
        <v xml:space="preserve"> </v>
      </c>
      <c r="ES99" s="64" t="str">
        <f t="shared" si="589"/>
        <v xml:space="preserve"> </v>
      </c>
      <c r="ET99" s="65" t="str">
        <f>IF(EP99=0," ",VLOOKUP(EP99,PROTOKOL!$A:$E,5,))</f>
        <v xml:space="preserve"> </v>
      </c>
      <c r="EU99" s="82" t="str">
        <f t="shared" si="661"/>
        <v xml:space="preserve"> </v>
      </c>
      <c r="EV99" s="65">
        <f t="shared" si="662"/>
        <v>0</v>
      </c>
      <c r="EW99" s="82" t="str">
        <f t="shared" si="663"/>
        <v xml:space="preserve"> </v>
      </c>
      <c r="EX99" s="185" t="str">
        <f t="shared" ref="EX99" si="888">IF(EH98+EH99+EH100=7.5,"ü","û")</f>
        <v>ü</v>
      </c>
      <c r="EY99" s="207">
        <v>26</v>
      </c>
      <c r="EZ99" s="226"/>
      <c r="FA99" s="61" t="str">
        <f>IF(FC99=0," ",VLOOKUP(FC99,PROTOKOL!$A:$F,6))</f>
        <v>ÜRÜN KONTROL</v>
      </c>
      <c r="FB99" s="66">
        <v>1</v>
      </c>
      <c r="FC99" s="66">
        <v>19</v>
      </c>
      <c r="FD99" s="66">
        <v>1</v>
      </c>
      <c r="FE99" s="63">
        <f>IF(FC99=0," ",(VLOOKUP(FC99,PROTOKOL!$A$1:$E$28,2))*FD99)</f>
        <v>0</v>
      </c>
      <c r="FF99" s="64">
        <f t="shared" si="591"/>
        <v>1</v>
      </c>
      <c r="FG99" s="65">
        <f>IF(FC99=0," ",VLOOKUP(FC99,PROTOKOL!$A:$E,5,))</f>
        <v>22.864891602375288</v>
      </c>
      <c r="FH99" s="65" t="s">
        <v>164</v>
      </c>
      <c r="FI99" s="82">
        <f t="shared" si="664"/>
        <v>3.0486522136500382</v>
      </c>
      <c r="FJ99" s="61" t="str">
        <f>IF(FL99=0," ",VLOOKUP(FL99,PROTOKOL!$A:$F,6))</f>
        <v xml:space="preserve"> </v>
      </c>
      <c r="FK99" s="66"/>
      <c r="FL99" s="66"/>
      <c r="FM99" s="62"/>
      <c r="FN99" s="63" t="str">
        <f>IF(FL99=0," ",(VLOOKUP(FL99,PROTOKOL!$A$1:$E$28,2))*FM99)</f>
        <v xml:space="preserve"> </v>
      </c>
      <c r="FO99" s="64" t="str">
        <f t="shared" si="592"/>
        <v xml:space="preserve"> </v>
      </c>
      <c r="FP99" s="65" t="str">
        <f>IF(FL99=0," ",VLOOKUP(FL99,PROTOKOL!$A:$E,5,))</f>
        <v xml:space="preserve"> </v>
      </c>
      <c r="FQ99" s="82" t="str">
        <f t="shared" si="665"/>
        <v xml:space="preserve"> </v>
      </c>
      <c r="FR99" s="65">
        <f t="shared" si="666"/>
        <v>0</v>
      </c>
      <c r="FS99" s="82" t="str">
        <f t="shared" si="667"/>
        <v xml:space="preserve"> </v>
      </c>
      <c r="FT99" s="185" t="str">
        <f t="shared" ref="FT99" si="889">IF(FD98+FD99+FD100=7.5,"ü","û")</f>
        <v>ü</v>
      </c>
      <c r="FU99" s="207">
        <v>26</v>
      </c>
      <c r="FV99" s="226"/>
      <c r="FW99" s="61" t="str">
        <f>IF(FY99=0," ",VLOOKUP(FY99,PROTOKOL!$A:$F,6))</f>
        <v xml:space="preserve"> </v>
      </c>
      <c r="FX99" s="66"/>
      <c r="FY99" s="66"/>
      <c r="FZ99" s="66"/>
      <c r="GA99" s="63" t="str">
        <f>IF(FY99=0," ",(VLOOKUP(FY99,PROTOKOL!$A$1:$E$28,2))*FZ99)</f>
        <v xml:space="preserve"> </v>
      </c>
      <c r="GB99" s="64" t="str">
        <f t="shared" si="594"/>
        <v xml:space="preserve"> </v>
      </c>
      <c r="GC99" s="65" t="str">
        <f>IF(FY99=0," ",VLOOKUP(FY99,PROTOKOL!$A:$E,5,))</f>
        <v xml:space="preserve"> </v>
      </c>
      <c r="GD99" s="65" t="s">
        <v>164</v>
      </c>
      <c r="GE99" s="82" t="str">
        <f t="shared" si="668"/>
        <v xml:space="preserve"> </v>
      </c>
      <c r="GF99" s="61" t="str">
        <f>IF(GH99=0," ",VLOOKUP(GH99,PROTOKOL!$A:$F,6))</f>
        <v xml:space="preserve"> </v>
      </c>
      <c r="GG99" s="66"/>
      <c r="GH99" s="66"/>
      <c r="GI99" s="62"/>
      <c r="GJ99" s="63" t="str">
        <f>IF(GH99=0," ",(VLOOKUP(GH99,PROTOKOL!$A$1:$E$28,2))*GI99)</f>
        <v xml:space="preserve"> </v>
      </c>
      <c r="GK99" s="64" t="str">
        <f t="shared" si="595"/>
        <v xml:space="preserve"> </v>
      </c>
      <c r="GL99" s="65" t="str">
        <f>IF(GH99=0," ",VLOOKUP(GH99,PROTOKOL!$A:$E,5,))</f>
        <v xml:space="preserve"> </v>
      </c>
      <c r="GM99" s="82" t="str">
        <f t="shared" si="669"/>
        <v xml:space="preserve"> </v>
      </c>
      <c r="GN99" s="65">
        <f t="shared" si="670"/>
        <v>0</v>
      </c>
      <c r="GO99" s="82" t="str">
        <f t="shared" si="671"/>
        <v xml:space="preserve"> </v>
      </c>
      <c r="GP99" s="185" t="str">
        <f t="shared" ref="GP99" si="890">IF(FZ98+FZ99+FZ100=7.5,"ü","û")</f>
        <v>û</v>
      </c>
      <c r="GQ99" s="207">
        <v>26</v>
      </c>
      <c r="GR99" s="226"/>
      <c r="GS99" s="61" t="str">
        <f>IF(GU99=0," ",VLOOKUP(GU99,PROTOKOL!$A:$F,6))</f>
        <v xml:space="preserve"> </v>
      </c>
      <c r="GT99" s="66"/>
      <c r="GU99" s="66"/>
      <c r="GV99" s="66"/>
      <c r="GW99" s="63" t="str">
        <f>IF(GU99=0," ",(VLOOKUP(GU99,PROTOKOL!$A$1:$E$28,2))*GV99)</f>
        <v xml:space="preserve"> </v>
      </c>
      <c r="GX99" s="64" t="str">
        <f t="shared" si="597"/>
        <v xml:space="preserve"> </v>
      </c>
      <c r="GY99" s="65" t="str">
        <f>IF(GU99=0," ",VLOOKUP(GU99,PROTOKOL!$A:$E,5,))</f>
        <v xml:space="preserve"> </v>
      </c>
      <c r="GZ99" s="65" t="s">
        <v>164</v>
      </c>
      <c r="HA99" s="82" t="str">
        <f t="shared" si="672"/>
        <v xml:space="preserve"> </v>
      </c>
      <c r="HB99" s="61" t="str">
        <f>IF(HD99=0," ",VLOOKUP(HD99,PROTOKOL!$A:$F,6))</f>
        <v xml:space="preserve"> </v>
      </c>
      <c r="HC99" s="66"/>
      <c r="HD99" s="66"/>
      <c r="HE99" s="62"/>
      <c r="HF99" s="63" t="str">
        <f>IF(HD99=0," ",(VLOOKUP(HD99,PROTOKOL!$A$1:$E$28,2))*HE99)</f>
        <v xml:space="preserve"> </v>
      </c>
      <c r="HG99" s="64" t="str">
        <f t="shared" si="598"/>
        <v xml:space="preserve"> </v>
      </c>
      <c r="HH99" s="65" t="str">
        <f>IF(HD99=0," ",VLOOKUP(HD99,PROTOKOL!$A:$E,5,))</f>
        <v xml:space="preserve"> </v>
      </c>
      <c r="HI99" s="82" t="str">
        <f t="shared" si="673"/>
        <v xml:space="preserve"> </v>
      </c>
      <c r="HJ99" s="65">
        <f t="shared" si="674"/>
        <v>0</v>
      </c>
      <c r="HK99" s="82" t="str">
        <f t="shared" si="675"/>
        <v xml:space="preserve"> </v>
      </c>
      <c r="HL99" s="185" t="str">
        <f t="shared" ref="HL99" si="891">IF(GV98+GV99+GV100=7.5,"ü","û")</f>
        <v>ü</v>
      </c>
      <c r="HM99" s="207">
        <v>26</v>
      </c>
      <c r="HN99" s="226"/>
      <c r="HO99" s="61" t="str">
        <f>IF(HQ99=0," ",VLOOKUP(HQ99,PROTOKOL!$A:$F,6))</f>
        <v xml:space="preserve"> </v>
      </c>
      <c r="HP99" s="66"/>
      <c r="HQ99" s="66"/>
      <c r="HR99" s="66"/>
      <c r="HS99" s="63" t="str">
        <f>IF(HQ99=0," ",(VLOOKUP(HQ99,PROTOKOL!$A$1:$E$28,2))*HR99)</f>
        <v xml:space="preserve"> </v>
      </c>
      <c r="HT99" s="64" t="str">
        <f t="shared" si="600"/>
        <v xml:space="preserve"> </v>
      </c>
      <c r="HU99" s="65" t="str">
        <f>IF(HQ99=0," ",VLOOKUP(HQ99,PROTOKOL!$A:$E,5,))</f>
        <v xml:space="preserve"> </v>
      </c>
      <c r="HV99" s="65" t="s">
        <v>164</v>
      </c>
      <c r="HW99" s="82" t="str">
        <f t="shared" si="676"/>
        <v xml:space="preserve"> </v>
      </c>
      <c r="HX99" s="61" t="str">
        <f>IF(HZ99=0," ",VLOOKUP(HZ99,PROTOKOL!$A:$F,6))</f>
        <v xml:space="preserve"> </v>
      </c>
      <c r="HY99" s="66"/>
      <c r="HZ99" s="66"/>
      <c r="IA99" s="62"/>
      <c r="IB99" s="63" t="str">
        <f>IF(HZ99=0," ",(VLOOKUP(HZ99,PROTOKOL!$A$1:$E$28,2))*IA99)</f>
        <v xml:space="preserve"> </v>
      </c>
      <c r="IC99" s="64" t="str">
        <f t="shared" si="601"/>
        <v xml:space="preserve"> </v>
      </c>
      <c r="ID99" s="65" t="str">
        <f>IF(HZ99=0," ",VLOOKUP(HZ99,PROTOKOL!$A:$E,5,))</f>
        <v xml:space="preserve"> </v>
      </c>
      <c r="IE99" s="82" t="str">
        <f t="shared" si="677"/>
        <v xml:space="preserve"> </v>
      </c>
      <c r="IF99" s="65">
        <f t="shared" si="678"/>
        <v>0</v>
      </c>
      <c r="IG99" s="82" t="str">
        <f t="shared" si="679"/>
        <v xml:space="preserve"> </v>
      </c>
      <c r="IH99" s="185" t="str">
        <f t="shared" ref="IH99" si="892">IF(HR98+HR99+HR100=7.5,"ü","û")</f>
        <v>û</v>
      </c>
      <c r="II99" s="207">
        <v>26</v>
      </c>
      <c r="IJ99" s="226"/>
      <c r="IK99" s="61" t="str">
        <f>IF(IM99=0," ",VLOOKUP(IM99,PROTOKOL!$A:$F,6))</f>
        <v xml:space="preserve"> </v>
      </c>
      <c r="IL99" s="66"/>
      <c r="IM99" s="66"/>
      <c r="IN99" s="66"/>
      <c r="IO99" s="63" t="str">
        <f>IF(IM99=0," ",(VLOOKUP(IM99,PROTOKOL!$A$1:$E$28,2))*IN99)</f>
        <v xml:space="preserve"> </v>
      </c>
      <c r="IP99" s="64" t="str">
        <f t="shared" si="603"/>
        <v xml:space="preserve"> </v>
      </c>
      <c r="IQ99" s="65" t="str">
        <f>IF(IM99=0," ",VLOOKUP(IM99,PROTOKOL!$A:$E,5,))</f>
        <v xml:space="preserve"> </v>
      </c>
      <c r="IR99" s="65" t="s">
        <v>164</v>
      </c>
      <c r="IS99" s="82" t="str">
        <f t="shared" si="680"/>
        <v xml:space="preserve"> </v>
      </c>
      <c r="IT99" s="61" t="str">
        <f>IF(IV99=0," ",VLOOKUP(IV99,PROTOKOL!$A:$F,6))</f>
        <v xml:space="preserve"> </v>
      </c>
      <c r="IU99" s="66"/>
      <c r="IV99" s="66"/>
      <c r="IW99" s="62"/>
      <c r="IX99" s="63" t="str">
        <f>IF(IV99=0," ",(VLOOKUP(IV99,PROTOKOL!$A$1:$E$28,2))*IW99)</f>
        <v xml:space="preserve"> </v>
      </c>
      <c r="IY99" s="64" t="str">
        <f t="shared" si="604"/>
        <v xml:space="preserve"> </v>
      </c>
      <c r="IZ99" s="65" t="str">
        <f>IF(IV99=0," ",VLOOKUP(IV99,PROTOKOL!$A:$E,5,))</f>
        <v xml:space="preserve"> </v>
      </c>
      <c r="JA99" s="82" t="str">
        <f t="shared" si="681"/>
        <v xml:space="preserve"> </v>
      </c>
      <c r="JB99" s="65">
        <f t="shared" si="682"/>
        <v>0</v>
      </c>
      <c r="JC99" s="82" t="str">
        <f t="shared" si="683"/>
        <v xml:space="preserve"> </v>
      </c>
      <c r="JD99" s="185" t="str">
        <f t="shared" ref="JD99" si="893">IF(IN98+IN99+IN100=7.5,"ü","û")</f>
        <v>û</v>
      </c>
      <c r="JE99" s="207">
        <v>26</v>
      </c>
      <c r="JF99" s="226"/>
      <c r="JG99" s="61" t="str">
        <f>IF(JI99=0," ",VLOOKUP(JI99,PROTOKOL!$A:$F,6))</f>
        <v xml:space="preserve"> </v>
      </c>
      <c r="JH99" s="66"/>
      <c r="JI99" s="66"/>
      <c r="JJ99" s="66"/>
      <c r="JK99" s="63" t="str">
        <f>IF(JI99=0," ",(VLOOKUP(JI99,PROTOKOL!$A$1:$E$28,2))*JJ99)</f>
        <v xml:space="preserve"> </v>
      </c>
      <c r="JL99" s="64" t="str">
        <f t="shared" si="606"/>
        <v xml:space="preserve"> </v>
      </c>
      <c r="JM99" s="65" t="str">
        <f>IF(JI99=0," ",VLOOKUP(JI99,PROTOKOL!$A:$E,5,))</f>
        <v xml:space="preserve"> </v>
      </c>
      <c r="JN99" s="65" t="s">
        <v>164</v>
      </c>
      <c r="JO99" s="82" t="str">
        <f t="shared" si="684"/>
        <v xml:space="preserve"> </v>
      </c>
      <c r="JP99" s="61" t="str">
        <f>IF(JR99=0," ",VLOOKUP(JR99,PROTOKOL!$A:$F,6))</f>
        <v xml:space="preserve"> </v>
      </c>
      <c r="JQ99" s="66"/>
      <c r="JR99" s="66"/>
      <c r="JS99" s="62"/>
      <c r="JT99" s="63" t="str">
        <f>IF(JR99=0," ",(VLOOKUP(JR99,PROTOKOL!$A$1:$E$28,2))*JS99)</f>
        <v xml:space="preserve"> </v>
      </c>
      <c r="JU99" s="64" t="str">
        <f t="shared" si="607"/>
        <v xml:space="preserve"> </v>
      </c>
      <c r="JV99" s="65" t="str">
        <f>IF(JR99=0," ",VLOOKUP(JR99,PROTOKOL!$A:$E,5,))</f>
        <v xml:space="preserve"> </v>
      </c>
      <c r="JW99" s="82" t="str">
        <f t="shared" si="685"/>
        <v xml:space="preserve"> </v>
      </c>
      <c r="JX99" s="65">
        <f t="shared" si="686"/>
        <v>0</v>
      </c>
      <c r="JY99" s="82" t="str">
        <f t="shared" si="687"/>
        <v xml:space="preserve"> </v>
      </c>
      <c r="JZ99" s="185" t="str">
        <f t="shared" ref="JZ99" si="894">IF(JJ98+JJ99+JJ100=7.5,"ü","û")</f>
        <v>û</v>
      </c>
      <c r="KA99" s="207">
        <v>26</v>
      </c>
      <c r="KB99" s="226"/>
      <c r="KC99" s="61" t="str">
        <f>IF(KE99=0," ",VLOOKUP(KE99,PROTOKOL!$A:$F,6))</f>
        <v>PERDE KESME SULU SİST.</v>
      </c>
      <c r="KD99" s="66">
        <v>80</v>
      </c>
      <c r="KE99" s="66">
        <v>8</v>
      </c>
      <c r="KF99" s="66">
        <v>4</v>
      </c>
      <c r="KG99" s="63">
        <f>IF(KE99=0," ",(VLOOKUP(KE99,PROTOKOL!$A$1:$E$28,2))*KF99)</f>
        <v>52.266666666666666</v>
      </c>
      <c r="KH99" s="64">
        <f t="shared" si="609"/>
        <v>27.733333333333334</v>
      </c>
      <c r="KI99" s="65">
        <f>IF(KE99=0," ",VLOOKUP(KE99,PROTOKOL!$A:$E,5,))</f>
        <v>0.49621153846153848</v>
      </c>
      <c r="KJ99" s="65" t="s">
        <v>164</v>
      </c>
      <c r="KK99" s="82">
        <f t="shared" si="688"/>
        <v>7.3395200000000012</v>
      </c>
      <c r="KL99" s="61" t="str">
        <f>IF(KN99=0," ",VLOOKUP(KN99,PROTOKOL!$A:$F,6))</f>
        <v xml:space="preserve"> </v>
      </c>
      <c r="KM99" s="66"/>
      <c r="KN99" s="66"/>
      <c r="KO99" s="62"/>
      <c r="KP99" s="63" t="str">
        <f>IF(KN99=0," ",(VLOOKUP(KN99,PROTOKOL!$A$1:$E$28,2))*KO99)</f>
        <v xml:space="preserve"> </v>
      </c>
      <c r="KQ99" s="64" t="str">
        <f t="shared" si="610"/>
        <v xml:space="preserve"> </v>
      </c>
      <c r="KR99" s="65" t="str">
        <f>IF(KN99=0," ",VLOOKUP(KN99,PROTOKOL!$A:$E,5,))</f>
        <v xml:space="preserve"> </v>
      </c>
      <c r="KS99" s="82" t="str">
        <f t="shared" si="689"/>
        <v xml:space="preserve"> </v>
      </c>
      <c r="KT99" s="65">
        <f t="shared" si="690"/>
        <v>0</v>
      </c>
      <c r="KU99" s="82" t="str">
        <f t="shared" si="691"/>
        <v xml:space="preserve"> </v>
      </c>
      <c r="KV99" s="185" t="str">
        <f t="shared" ref="KV99" si="895">IF(KF98+KF99+KF100=7.5,"ü","û")</f>
        <v>ü</v>
      </c>
      <c r="KW99" s="207">
        <v>26</v>
      </c>
      <c r="KX99" s="226"/>
      <c r="KY99" s="61" t="str">
        <f>IF(LA99=0," ",VLOOKUP(LA99,PROTOKOL!$A:$F,6))</f>
        <v xml:space="preserve"> </v>
      </c>
      <c r="KZ99" s="66"/>
      <c r="LA99" s="66"/>
      <c r="LB99" s="66"/>
      <c r="LC99" s="63" t="str">
        <f>IF(LA99=0," ",(VLOOKUP(LA99,PROTOKOL!$A$1:$E$28,2))*LB99)</f>
        <v xml:space="preserve"> </v>
      </c>
      <c r="LD99" s="64" t="str">
        <f t="shared" si="612"/>
        <v xml:space="preserve"> </v>
      </c>
      <c r="LE99" s="65" t="str">
        <f>IF(LA99=0," ",VLOOKUP(LA99,PROTOKOL!$A:$E,5,))</f>
        <v xml:space="preserve"> </v>
      </c>
      <c r="LF99" s="65" t="s">
        <v>164</v>
      </c>
      <c r="LG99" s="82" t="str">
        <f t="shared" si="692"/>
        <v xml:space="preserve"> </v>
      </c>
      <c r="LH99" s="61" t="str">
        <f>IF(LJ99=0," ",VLOOKUP(LJ99,PROTOKOL!$A:$F,6))</f>
        <v xml:space="preserve"> </v>
      </c>
      <c r="LI99" s="66"/>
      <c r="LJ99" s="66"/>
      <c r="LK99" s="62"/>
      <c r="LL99" s="63" t="str">
        <f>IF(LJ99=0," ",(VLOOKUP(LJ99,PROTOKOL!$A$1:$E$28,2))*LK99)</f>
        <v xml:space="preserve"> </v>
      </c>
      <c r="LM99" s="64" t="str">
        <f t="shared" si="613"/>
        <v xml:space="preserve"> </v>
      </c>
      <c r="LN99" s="65" t="str">
        <f>IF(LJ99=0," ",VLOOKUP(LJ99,PROTOKOL!$A:$E,5,))</f>
        <v xml:space="preserve"> </v>
      </c>
      <c r="LO99" s="82" t="str">
        <f t="shared" si="693"/>
        <v xml:space="preserve"> </v>
      </c>
      <c r="LP99" s="65">
        <f t="shared" si="694"/>
        <v>0</v>
      </c>
      <c r="LQ99" s="82" t="str">
        <f t="shared" si="695"/>
        <v xml:space="preserve"> </v>
      </c>
      <c r="LR99" s="185" t="str">
        <f t="shared" ref="LR99" si="896">IF(LB98+LB99+LB100=7.5,"ü","û")</f>
        <v>û</v>
      </c>
      <c r="LS99" s="207">
        <v>26</v>
      </c>
      <c r="LT99" s="226"/>
      <c r="LU99" s="61" t="str">
        <f>IF(LW99=0," ",VLOOKUP(LW99,PROTOKOL!$A:$F,6))</f>
        <v xml:space="preserve"> </v>
      </c>
      <c r="LV99" s="66"/>
      <c r="LW99" s="66"/>
      <c r="LX99" s="66"/>
      <c r="LY99" s="63" t="str">
        <f>IF(LW99=0," ",(VLOOKUP(LW99,PROTOKOL!$A$1:$E$28,2))*LX99)</f>
        <v xml:space="preserve"> </v>
      </c>
      <c r="LZ99" s="64" t="str">
        <f t="shared" si="615"/>
        <v xml:space="preserve"> </v>
      </c>
      <c r="MA99" s="65" t="str">
        <f>IF(LW99=0," ",VLOOKUP(LW99,PROTOKOL!$A:$E,5,))</f>
        <v xml:space="preserve"> </v>
      </c>
      <c r="MB99" s="65" t="s">
        <v>164</v>
      </c>
      <c r="MC99" s="82" t="str">
        <f t="shared" si="696"/>
        <v xml:space="preserve"> </v>
      </c>
      <c r="MD99" s="61" t="str">
        <f>IF(MF99=0," ",VLOOKUP(MF99,PROTOKOL!$A:$F,6))</f>
        <v xml:space="preserve"> </v>
      </c>
      <c r="ME99" s="66"/>
      <c r="MF99" s="66"/>
      <c r="MG99" s="62"/>
      <c r="MH99" s="63" t="str">
        <f>IF(MF99=0," ",(VLOOKUP(MF99,PROTOKOL!$A$1:$E$28,2))*MG99)</f>
        <v xml:space="preserve"> </v>
      </c>
      <c r="MI99" s="64" t="str">
        <f t="shared" si="616"/>
        <v xml:space="preserve"> </v>
      </c>
      <c r="MJ99" s="65" t="str">
        <f>IF(MF99=0," ",VLOOKUP(MF99,PROTOKOL!$A:$E,5,))</f>
        <v xml:space="preserve"> </v>
      </c>
      <c r="MK99" s="82" t="str">
        <f t="shared" si="697"/>
        <v xml:space="preserve"> </v>
      </c>
      <c r="ML99" s="65">
        <f t="shared" si="698"/>
        <v>0</v>
      </c>
      <c r="MM99" s="82" t="str">
        <f t="shared" si="699"/>
        <v xml:space="preserve"> </v>
      </c>
      <c r="MN99" s="185" t="str">
        <f t="shared" ref="MN99" si="897">IF(LX98+LX99+LX100=7.5,"ü","û")</f>
        <v>û</v>
      </c>
      <c r="MO99" s="207">
        <v>26</v>
      </c>
      <c r="MP99" s="226"/>
      <c r="MQ99" s="61" t="str">
        <f>IF(MS99=0," ",VLOOKUP(MS99,PROTOKOL!$A:$F,6))</f>
        <v xml:space="preserve"> </v>
      </c>
      <c r="MR99" s="66"/>
      <c r="MS99" s="66"/>
      <c r="MT99" s="66"/>
      <c r="MU99" s="63" t="str">
        <f>IF(MS99=0," ",(VLOOKUP(MS99,PROTOKOL!$A$1:$E$28,2))*MT99)</f>
        <v xml:space="preserve"> </v>
      </c>
      <c r="MV99" s="64" t="str">
        <f t="shared" si="618"/>
        <v xml:space="preserve"> </v>
      </c>
      <c r="MW99" s="65" t="str">
        <f>IF(MS99=0," ",VLOOKUP(MS99,PROTOKOL!$A:$E,5,))</f>
        <v xml:space="preserve"> </v>
      </c>
      <c r="MX99" s="65" t="s">
        <v>164</v>
      </c>
      <c r="MY99" s="82" t="str">
        <f t="shared" si="700"/>
        <v xml:space="preserve"> </v>
      </c>
      <c r="MZ99" s="61" t="str">
        <f>IF(NB99=0," ",VLOOKUP(NB99,PROTOKOL!$A:$F,6))</f>
        <v xml:space="preserve"> </v>
      </c>
      <c r="NA99" s="66"/>
      <c r="NB99" s="66"/>
      <c r="NC99" s="62"/>
      <c r="ND99" s="63" t="str">
        <f>IF(NB99=0," ",(VLOOKUP(NB99,PROTOKOL!$A$1:$E$28,2))*NC99)</f>
        <v xml:space="preserve"> </v>
      </c>
      <c r="NE99" s="64" t="str">
        <f t="shared" si="619"/>
        <v xml:space="preserve"> </v>
      </c>
      <c r="NF99" s="65" t="str">
        <f>IF(NB99=0," ",VLOOKUP(NB99,PROTOKOL!$A:$E,5,))</f>
        <v xml:space="preserve"> </v>
      </c>
      <c r="NG99" s="82" t="str">
        <f t="shared" si="701"/>
        <v xml:space="preserve"> </v>
      </c>
      <c r="NH99" s="65">
        <f t="shared" si="702"/>
        <v>0</v>
      </c>
      <c r="NI99" s="82" t="str">
        <f t="shared" si="703"/>
        <v xml:space="preserve"> </v>
      </c>
      <c r="NJ99" s="185" t="str">
        <f t="shared" ref="NJ99" si="898">IF(MT98+MT99+MT100=7.5,"ü","û")</f>
        <v>û</v>
      </c>
      <c r="NK99" s="207">
        <v>26</v>
      </c>
      <c r="NL99" s="226"/>
      <c r="NM99" s="61" t="str">
        <f>IF(NO99=0," ",VLOOKUP(NO99,PROTOKOL!$A:$F,6))</f>
        <v xml:space="preserve"> </v>
      </c>
      <c r="NN99" s="66"/>
      <c r="NO99" s="66"/>
      <c r="NP99" s="66"/>
      <c r="NQ99" s="63" t="str">
        <f>IF(NO99=0," ",(VLOOKUP(NO99,PROTOKOL!$A$1:$E$28,2))*NP99)</f>
        <v xml:space="preserve"> </v>
      </c>
      <c r="NR99" s="64" t="str">
        <f t="shared" si="621"/>
        <v xml:space="preserve"> </v>
      </c>
      <c r="NS99" s="65" t="str">
        <f>IF(NO99=0," ",VLOOKUP(NO99,PROTOKOL!$A:$E,5,))</f>
        <v xml:space="preserve"> </v>
      </c>
      <c r="NT99" s="65" t="s">
        <v>164</v>
      </c>
      <c r="NU99" s="82" t="str">
        <f t="shared" si="704"/>
        <v xml:space="preserve"> </v>
      </c>
      <c r="NV99" s="61" t="str">
        <f>IF(NX99=0," ",VLOOKUP(NX99,PROTOKOL!$A:$F,6))</f>
        <v xml:space="preserve"> </v>
      </c>
      <c r="NW99" s="66"/>
      <c r="NX99" s="66"/>
      <c r="NY99" s="62"/>
      <c r="NZ99" s="63" t="str">
        <f>IF(NX99=0," ",(VLOOKUP(NX99,PROTOKOL!$A$1:$E$28,2))*NY99)</f>
        <v xml:space="preserve"> </v>
      </c>
      <c r="OA99" s="64" t="str">
        <f t="shared" si="622"/>
        <v xml:space="preserve"> </v>
      </c>
      <c r="OB99" s="65" t="str">
        <f>IF(NX99=0," ",VLOOKUP(NX99,PROTOKOL!$A:$E,5,))</f>
        <v xml:space="preserve"> </v>
      </c>
      <c r="OC99" s="82" t="str">
        <f t="shared" si="705"/>
        <v xml:space="preserve"> </v>
      </c>
      <c r="OD99" s="65">
        <f t="shared" si="706"/>
        <v>0</v>
      </c>
      <c r="OE99" s="82" t="str">
        <f t="shared" si="707"/>
        <v xml:space="preserve"> </v>
      </c>
      <c r="OF99" s="185" t="str">
        <f t="shared" ref="OF99" si="899">IF(NP98+NP99+NP100=7.5,"ü","û")</f>
        <v>ü</v>
      </c>
      <c r="OG99" s="207">
        <v>26</v>
      </c>
      <c r="OH99" s="226"/>
      <c r="OI99" s="61" t="str">
        <f>IF(OK99=0," ",VLOOKUP(OK99,PROTOKOL!$A:$F,6))</f>
        <v xml:space="preserve"> </v>
      </c>
      <c r="OJ99" s="66"/>
      <c r="OK99" s="66"/>
      <c r="OL99" s="66"/>
      <c r="OM99" s="63" t="str">
        <f>IF(OK99=0," ",(VLOOKUP(OK99,PROTOKOL!$A$1:$E$28,2))*OL99)</f>
        <v xml:space="preserve"> </v>
      </c>
      <c r="ON99" s="64" t="str">
        <f t="shared" si="624"/>
        <v xml:space="preserve"> </v>
      </c>
      <c r="OO99" s="65" t="str">
        <f>IF(OK99=0," ",VLOOKUP(OK99,PROTOKOL!$A:$E,5,))</f>
        <v xml:space="preserve"> </v>
      </c>
      <c r="OP99" s="65" t="s">
        <v>164</v>
      </c>
      <c r="OQ99" s="82" t="str">
        <f t="shared" si="708"/>
        <v xml:space="preserve"> </v>
      </c>
      <c r="OR99" s="61" t="str">
        <f>IF(OT99=0," ",VLOOKUP(OT99,PROTOKOL!$A:$F,6))</f>
        <v xml:space="preserve"> </v>
      </c>
      <c r="OS99" s="66"/>
      <c r="OT99" s="66"/>
      <c r="OU99" s="62"/>
      <c r="OV99" s="63" t="str">
        <f>IF(OT99=0," ",(VLOOKUP(OT99,PROTOKOL!$A$1:$E$28,2))*OU99)</f>
        <v xml:space="preserve"> </v>
      </c>
      <c r="OW99" s="64" t="str">
        <f t="shared" si="625"/>
        <v xml:space="preserve"> </v>
      </c>
      <c r="OX99" s="65" t="str">
        <f>IF(OT99=0," ",VLOOKUP(OT99,PROTOKOL!$A:$E,5,))</f>
        <v xml:space="preserve"> </v>
      </c>
      <c r="OY99" s="82" t="str">
        <f t="shared" si="709"/>
        <v xml:space="preserve"> </v>
      </c>
      <c r="OZ99" s="65">
        <f t="shared" si="710"/>
        <v>0</v>
      </c>
      <c r="PA99" s="82" t="str">
        <f t="shared" si="711"/>
        <v xml:space="preserve"> </v>
      </c>
      <c r="PB99" s="185" t="str">
        <f t="shared" ref="PB99" si="900">IF(OL98+OL99+OL100=7.5,"ü","û")</f>
        <v>û</v>
      </c>
      <c r="PC99" s="207">
        <v>26</v>
      </c>
      <c r="PD99" s="226"/>
      <c r="PE99" s="61" t="str">
        <f>IF(PG99=0," ",VLOOKUP(PG99,PROTOKOL!$A:$F,6))</f>
        <v xml:space="preserve"> </v>
      </c>
      <c r="PF99" s="66"/>
      <c r="PG99" s="66"/>
      <c r="PH99" s="66"/>
      <c r="PI99" s="63" t="str">
        <f>IF(PG99=0," ",(VLOOKUP(PG99,PROTOKOL!$A$1:$E$28,2))*PH99)</f>
        <v xml:space="preserve"> </v>
      </c>
      <c r="PJ99" s="64" t="str">
        <f t="shared" si="627"/>
        <v xml:space="preserve"> </v>
      </c>
      <c r="PK99" s="65" t="str">
        <f>IF(PG99=0," ",VLOOKUP(PG99,PROTOKOL!$A:$E,5,))</f>
        <v xml:space="preserve"> </v>
      </c>
      <c r="PL99" s="65" t="s">
        <v>164</v>
      </c>
      <c r="PM99" s="82" t="str">
        <f t="shared" si="712"/>
        <v xml:space="preserve"> </v>
      </c>
      <c r="PN99" s="61" t="str">
        <f>IF(PP99=0," ",VLOOKUP(PP99,PROTOKOL!$A:$F,6))</f>
        <v xml:space="preserve"> </v>
      </c>
      <c r="PO99" s="66"/>
      <c r="PP99" s="66"/>
      <c r="PQ99" s="62"/>
      <c r="PR99" s="63" t="str">
        <f>IF(PP99=0," ",(VLOOKUP(PP99,PROTOKOL!$A$1:$E$28,2))*PQ99)</f>
        <v xml:space="preserve"> </v>
      </c>
      <c r="PS99" s="64" t="str">
        <f t="shared" si="628"/>
        <v xml:space="preserve"> </v>
      </c>
      <c r="PT99" s="65" t="str">
        <f>IF(PP99=0," ",VLOOKUP(PP99,PROTOKOL!$A:$E,5,))</f>
        <v xml:space="preserve"> </v>
      </c>
      <c r="PU99" s="82" t="str">
        <f t="shared" si="713"/>
        <v xml:space="preserve"> </v>
      </c>
      <c r="PV99" s="65">
        <f t="shared" si="714"/>
        <v>0</v>
      </c>
      <c r="PW99" s="82" t="str">
        <f t="shared" si="715"/>
        <v xml:space="preserve"> </v>
      </c>
      <c r="PX99" s="185" t="str">
        <f t="shared" ref="PX99" si="901">IF(PH98+PH99+PH100=7.5,"ü","û")</f>
        <v>ü</v>
      </c>
      <c r="PY99" s="207">
        <v>26</v>
      </c>
      <c r="PZ99" s="226"/>
      <c r="QA99" s="61" t="str">
        <f>IF(QC99=0," ",VLOOKUP(QC99,PROTOKOL!$A:$F,6))</f>
        <v xml:space="preserve"> </v>
      </c>
      <c r="QB99" s="66"/>
      <c r="QC99" s="66"/>
      <c r="QD99" s="66"/>
      <c r="QE99" s="63" t="str">
        <f>IF(QC99=0," ",(VLOOKUP(QC99,PROTOKOL!$A$1:$E$28,2))*QD99)</f>
        <v xml:space="preserve"> </v>
      </c>
      <c r="QF99" s="64" t="str">
        <f t="shared" si="630"/>
        <v xml:space="preserve"> </v>
      </c>
      <c r="QG99" s="65" t="str">
        <f>IF(QC99=0," ",VLOOKUP(QC99,PROTOKOL!$A:$E,5,))</f>
        <v xml:space="preserve"> </v>
      </c>
      <c r="QH99" s="65" t="s">
        <v>164</v>
      </c>
      <c r="QI99" s="82" t="str">
        <f t="shared" si="716"/>
        <v xml:space="preserve"> </v>
      </c>
      <c r="QJ99" s="61" t="str">
        <f>IF(QL99=0," ",VLOOKUP(QL99,PROTOKOL!$A:$F,6))</f>
        <v xml:space="preserve"> </v>
      </c>
      <c r="QK99" s="66"/>
      <c r="QL99" s="66"/>
      <c r="QM99" s="62"/>
      <c r="QN99" s="63" t="str">
        <f>IF(QL99=0," ",(VLOOKUP(QL99,PROTOKOL!$A$1:$E$28,2))*QM99)</f>
        <v xml:space="preserve"> </v>
      </c>
      <c r="QO99" s="64" t="str">
        <f t="shared" si="631"/>
        <v xml:space="preserve"> </v>
      </c>
      <c r="QP99" s="65" t="str">
        <f>IF(QL99=0," ",VLOOKUP(QL99,PROTOKOL!$A:$E,5,))</f>
        <v xml:space="preserve"> </v>
      </c>
      <c r="QQ99" s="82" t="str">
        <f t="shared" si="717"/>
        <v xml:space="preserve"> </v>
      </c>
      <c r="QR99" s="65">
        <f t="shared" si="718"/>
        <v>0</v>
      </c>
      <c r="QS99" s="82" t="str">
        <f t="shared" si="719"/>
        <v xml:space="preserve"> </v>
      </c>
      <c r="QT99" s="185" t="str">
        <f t="shared" ref="QT99" si="902">IF(QD98+QD99+QD100=7.5,"ü","û")</f>
        <v>û</v>
      </c>
      <c r="QU99" s="207">
        <v>26</v>
      </c>
      <c r="QV99" s="226"/>
      <c r="QW99" s="61" t="str">
        <f>IF(QY99=0," ",VLOOKUP(QY99,PROTOKOL!$A:$F,6))</f>
        <v xml:space="preserve"> </v>
      </c>
      <c r="QX99" s="66"/>
      <c r="QY99" s="66"/>
      <c r="QZ99" s="66"/>
      <c r="RA99" s="63" t="str">
        <f>IF(QY99=0," ",(VLOOKUP(QY99,PROTOKOL!$A$1:$E$28,2))*QZ99)</f>
        <v xml:space="preserve"> </v>
      </c>
      <c r="RB99" s="64" t="str">
        <f t="shared" si="633"/>
        <v xml:space="preserve"> </v>
      </c>
      <c r="RC99" s="65" t="str">
        <f>IF(QY99=0," ",VLOOKUP(QY99,PROTOKOL!$A:$E,5,))</f>
        <v xml:space="preserve"> </v>
      </c>
      <c r="RD99" s="65" t="s">
        <v>164</v>
      </c>
      <c r="RE99" s="82" t="str">
        <f t="shared" si="720"/>
        <v xml:space="preserve"> </v>
      </c>
      <c r="RF99" s="61" t="str">
        <f>IF(RH99=0," ",VLOOKUP(RH99,PROTOKOL!$A:$F,6))</f>
        <v xml:space="preserve"> </v>
      </c>
      <c r="RG99" s="66"/>
      <c r="RH99" s="66"/>
      <c r="RI99" s="62"/>
      <c r="RJ99" s="63" t="str">
        <f>IF(RH99=0," ",(VLOOKUP(RH99,PROTOKOL!$A$1:$E$28,2))*RI99)</f>
        <v xml:space="preserve"> </v>
      </c>
      <c r="RK99" s="64" t="str">
        <f t="shared" si="634"/>
        <v xml:space="preserve"> </v>
      </c>
      <c r="RL99" s="65" t="str">
        <f>IF(RH99=0," ",VLOOKUP(RH99,PROTOKOL!$A:$E,5,))</f>
        <v xml:space="preserve"> </v>
      </c>
      <c r="RM99" s="82" t="str">
        <f t="shared" si="721"/>
        <v xml:space="preserve"> </v>
      </c>
      <c r="RN99" s="65">
        <f t="shared" si="722"/>
        <v>0</v>
      </c>
      <c r="RO99" s="82" t="str">
        <f t="shared" si="723"/>
        <v xml:space="preserve"> </v>
      </c>
      <c r="RP99" s="185" t="str">
        <f t="shared" ref="RP99" si="903">IF(QZ98+QZ99+QZ100=7.5,"ü","û")</f>
        <v>ü</v>
      </c>
    </row>
    <row r="100" spans="1:484" ht="13.8">
      <c r="A100" s="208">
        <v>26</v>
      </c>
      <c r="B100" s="226"/>
      <c r="C100" s="61" t="str">
        <f>IF(E100=0," ",VLOOKUP(E100,PROTOKOL!$A:$F,6))</f>
        <v xml:space="preserve"> </v>
      </c>
      <c r="D100" s="66"/>
      <c r="E100" s="66"/>
      <c r="F100" s="66"/>
      <c r="G100" s="63" t="str">
        <f>IF(E100=0," ",(VLOOKUP(E100,PROTOKOL!$A$1:$E$28,2))*F100)</f>
        <v xml:space="preserve"> </v>
      </c>
      <c r="H100" s="64" t="str">
        <f t="shared" si="572"/>
        <v xml:space="preserve"> </v>
      </c>
      <c r="I100" s="65" t="str">
        <f>IF(E100=0," ",VLOOKUP(E100,PROTOKOL!$A:$E,5,))</f>
        <v xml:space="preserve"> </v>
      </c>
      <c r="J100" s="65" t="s">
        <v>164</v>
      </c>
      <c r="K100" s="82" t="str">
        <f t="shared" si="636"/>
        <v xml:space="preserve"> </v>
      </c>
      <c r="L100" s="61" t="str">
        <f>IF(N100=0," ",VLOOKUP(N100,PROTOKOL!$A:$F,6))</f>
        <v xml:space="preserve"> </v>
      </c>
      <c r="M100" s="66"/>
      <c r="N100" s="66"/>
      <c r="O100" s="62"/>
      <c r="P100" s="63" t="str">
        <f>IF(N100=0," ",(VLOOKUP(N100,PROTOKOL!$A$1:$E$28,2))*O100)</f>
        <v xml:space="preserve"> </v>
      </c>
      <c r="Q100" s="64" t="str">
        <f t="shared" si="573"/>
        <v xml:space="preserve"> </v>
      </c>
      <c r="R100" s="65" t="str">
        <f>IF(N100=0," ",VLOOKUP(N100,PROTOKOL!$A:$E,5,))</f>
        <v xml:space="preserve"> </v>
      </c>
      <c r="S100" s="82" t="str">
        <f t="shared" si="637"/>
        <v xml:space="preserve"> </v>
      </c>
      <c r="T100" s="65">
        <f t="shared" si="638"/>
        <v>0</v>
      </c>
      <c r="U100" s="82" t="str">
        <f t="shared" si="639"/>
        <v xml:space="preserve"> </v>
      </c>
      <c r="V100" s="117"/>
      <c r="W100" s="207">
        <v>26</v>
      </c>
      <c r="X100" s="226"/>
      <c r="Y100" s="61" t="str">
        <f>IF(AA100=0," ",VLOOKUP(AA100,PROTOKOL!$A:$F,6))</f>
        <v xml:space="preserve"> </v>
      </c>
      <c r="Z100" s="66"/>
      <c r="AA100" s="66"/>
      <c r="AB100" s="66"/>
      <c r="AC100" s="63" t="str">
        <f>IF(AA100=0," ",(VLOOKUP(AA100,PROTOKOL!$A$1:$E$28,2))*AB100)</f>
        <v xml:space="preserve"> </v>
      </c>
      <c r="AD100" s="64" t="str">
        <f t="shared" si="574"/>
        <v xml:space="preserve"> </v>
      </c>
      <c r="AE100" s="65" t="str">
        <f>IF(AA100=0," ",VLOOKUP(AA100,PROTOKOL!$A:$E,5,))</f>
        <v xml:space="preserve"> </v>
      </c>
      <c r="AF100" s="65" t="s">
        <v>164</v>
      </c>
      <c r="AG100" s="82" t="str">
        <f t="shared" si="640"/>
        <v xml:space="preserve"> </v>
      </c>
      <c r="AH100" s="61" t="str">
        <f>IF(AJ100=0," ",VLOOKUP(AJ100,PROTOKOL!$A:$F,6))</f>
        <v xml:space="preserve"> </v>
      </c>
      <c r="AI100" s="66"/>
      <c r="AJ100" s="66"/>
      <c r="AK100" s="62"/>
      <c r="AL100" s="63" t="str">
        <f>IF(AJ100=0," ",(VLOOKUP(AJ100,PROTOKOL!$A$1:$E$28,2))*AK100)</f>
        <v xml:space="preserve"> </v>
      </c>
      <c r="AM100" s="64" t="str">
        <f t="shared" si="575"/>
        <v xml:space="preserve"> </v>
      </c>
      <c r="AN100" s="65" t="str">
        <f>IF(AJ100=0," ",VLOOKUP(AJ100,PROTOKOL!$A:$E,5,))</f>
        <v xml:space="preserve"> </v>
      </c>
      <c r="AO100" s="82" t="str">
        <f t="shared" si="641"/>
        <v xml:space="preserve"> </v>
      </c>
      <c r="AP100" s="65">
        <f t="shared" si="642"/>
        <v>0</v>
      </c>
      <c r="AQ100" s="82" t="str">
        <f t="shared" si="643"/>
        <v xml:space="preserve"> </v>
      </c>
      <c r="AR100" s="117"/>
      <c r="AS100" s="207">
        <v>26</v>
      </c>
      <c r="AT100" s="226"/>
      <c r="AU100" s="61" t="str">
        <f>IF(AW100=0," ",VLOOKUP(AW100,PROTOKOL!$A:$F,6))</f>
        <v xml:space="preserve"> </v>
      </c>
      <c r="AV100" s="66"/>
      <c r="AW100" s="66"/>
      <c r="AX100" s="66"/>
      <c r="AY100" s="63" t="str">
        <f>IF(AW100=0," ",(VLOOKUP(AW100,PROTOKOL!$A$1:$E$28,2))*AX100)</f>
        <v xml:space="preserve"> </v>
      </c>
      <c r="AZ100" s="64" t="str">
        <f t="shared" si="576"/>
        <v xml:space="preserve"> </v>
      </c>
      <c r="BA100" s="65" t="str">
        <f>IF(AW100=0," ",VLOOKUP(AW100,PROTOKOL!$A:$E,5,))</f>
        <v xml:space="preserve"> </v>
      </c>
      <c r="BB100" s="65" t="s">
        <v>164</v>
      </c>
      <c r="BC100" s="82" t="str">
        <f t="shared" si="644"/>
        <v xml:space="preserve"> </v>
      </c>
      <c r="BD100" s="61" t="str">
        <f>IF(BF100=0," ",VLOOKUP(BF100,PROTOKOL!$A:$F,6))</f>
        <v xml:space="preserve"> </v>
      </c>
      <c r="BE100" s="66"/>
      <c r="BF100" s="66"/>
      <c r="BG100" s="62"/>
      <c r="BH100" s="63" t="str">
        <f>IF(BF100=0," ",(VLOOKUP(BF100,PROTOKOL!$A$1:$E$28,2))*BG100)</f>
        <v xml:space="preserve"> </v>
      </c>
      <c r="BI100" s="64" t="str">
        <f t="shared" si="577"/>
        <v xml:space="preserve"> </v>
      </c>
      <c r="BJ100" s="65" t="str">
        <f>IF(BF100=0," ",VLOOKUP(BF100,PROTOKOL!$A:$E,5,))</f>
        <v xml:space="preserve"> </v>
      </c>
      <c r="BK100" s="82" t="str">
        <f t="shared" si="645"/>
        <v xml:space="preserve"> </v>
      </c>
      <c r="BL100" s="65">
        <f t="shared" si="646"/>
        <v>0</v>
      </c>
      <c r="BM100" s="82" t="str">
        <f t="shared" si="647"/>
        <v xml:space="preserve"> </v>
      </c>
      <c r="BN100" s="117"/>
      <c r="BO100" s="207">
        <v>26</v>
      </c>
      <c r="BP100" s="226"/>
      <c r="BQ100" s="61" t="str">
        <f>IF(BS100=0," ",VLOOKUP(BS100,PROTOKOL!$A:$F,6))</f>
        <v xml:space="preserve"> </v>
      </c>
      <c r="BR100" s="66"/>
      <c r="BS100" s="66"/>
      <c r="BT100" s="66"/>
      <c r="BU100" s="63" t="str">
        <f>IF(BS100=0," ",(VLOOKUP(BS100,PROTOKOL!$A$1:$E$28,2))*BT100)</f>
        <v xml:space="preserve"> </v>
      </c>
      <c r="BV100" s="64" t="str">
        <f t="shared" si="579"/>
        <v xml:space="preserve"> </v>
      </c>
      <c r="BW100" s="65" t="str">
        <f>IF(BS100=0," ",VLOOKUP(BS100,PROTOKOL!$A:$E,5,))</f>
        <v xml:space="preserve"> </v>
      </c>
      <c r="BX100" s="65" t="s">
        <v>164</v>
      </c>
      <c r="BY100" s="82" t="str">
        <f t="shared" si="648"/>
        <v xml:space="preserve"> </v>
      </c>
      <c r="BZ100" s="61" t="str">
        <f>IF(CB100=0," ",VLOOKUP(CB100,PROTOKOL!$A:$F,6))</f>
        <v xml:space="preserve"> </v>
      </c>
      <c r="CA100" s="66"/>
      <c r="CB100" s="66"/>
      <c r="CC100" s="62"/>
      <c r="CD100" s="63" t="str">
        <f>IF(CB100=0," ",(VLOOKUP(CB100,PROTOKOL!$A$1:$E$28,2))*CC100)</f>
        <v xml:space="preserve"> </v>
      </c>
      <c r="CE100" s="64" t="str">
        <f t="shared" si="580"/>
        <v xml:space="preserve"> </v>
      </c>
      <c r="CF100" s="65" t="str">
        <f>IF(CB100=0," ",VLOOKUP(CB100,PROTOKOL!$A:$E,5,))</f>
        <v xml:space="preserve"> </v>
      </c>
      <c r="CG100" s="82" t="str">
        <f t="shared" si="649"/>
        <v xml:space="preserve"> </v>
      </c>
      <c r="CH100" s="65">
        <f t="shared" si="650"/>
        <v>0</v>
      </c>
      <c r="CI100" s="82" t="str">
        <f t="shared" si="651"/>
        <v xml:space="preserve"> </v>
      </c>
      <c r="CJ100" s="117"/>
      <c r="CK100" s="207">
        <v>26</v>
      </c>
      <c r="CL100" s="226"/>
      <c r="CM100" s="61" t="str">
        <f>IF(CO100=0," ",VLOOKUP(CO100,PROTOKOL!$A:$F,6))</f>
        <v>KOKU TESTİ</v>
      </c>
      <c r="CN100" s="66">
        <v>21</v>
      </c>
      <c r="CO100" s="66">
        <v>16</v>
      </c>
      <c r="CP100" s="66">
        <v>0.5</v>
      </c>
      <c r="CQ100" s="63">
        <f>IF(CO100=0," ",(VLOOKUP(CO100,PROTOKOL!$A$1:$E$28,2))*CP100)</f>
        <v>0</v>
      </c>
      <c r="CR100" s="64">
        <f t="shared" si="582"/>
        <v>21</v>
      </c>
      <c r="CS100" s="65">
        <f>IF(CO100=0," ",VLOOKUP(CO100,PROTOKOL!$A:$E,5,))</f>
        <v>25.405435113750318</v>
      </c>
      <c r="CT100" s="65" t="s">
        <v>164</v>
      </c>
      <c r="CU100" s="82">
        <f t="shared" si="652"/>
        <v>35.567609159250445</v>
      </c>
      <c r="CV100" s="61" t="str">
        <f>IF(CX100=0," ",VLOOKUP(CX100,PROTOKOL!$A:$F,6))</f>
        <v xml:space="preserve"> </v>
      </c>
      <c r="CW100" s="66"/>
      <c r="CX100" s="66"/>
      <c r="CY100" s="62"/>
      <c r="CZ100" s="63" t="str">
        <f>IF(CX100=0," ",(VLOOKUP(CX100,PROTOKOL!$A$1:$E$28,2))*CY100)</f>
        <v xml:space="preserve"> </v>
      </c>
      <c r="DA100" s="64" t="str">
        <f t="shared" si="583"/>
        <v xml:space="preserve"> </v>
      </c>
      <c r="DB100" s="65" t="str">
        <f>IF(CX100=0," ",VLOOKUP(CX100,PROTOKOL!$A:$E,5,))</f>
        <v xml:space="preserve"> </v>
      </c>
      <c r="DC100" s="82" t="str">
        <f t="shared" si="653"/>
        <v xml:space="preserve"> </v>
      </c>
      <c r="DD100" s="65">
        <f t="shared" si="654"/>
        <v>0</v>
      </c>
      <c r="DE100" s="82" t="str">
        <f t="shared" si="655"/>
        <v xml:space="preserve"> </v>
      </c>
      <c r="DF100" s="117"/>
      <c r="DG100" s="207">
        <v>26</v>
      </c>
      <c r="DH100" s="226"/>
      <c r="DI100" s="61" t="str">
        <f>IF(DK100=0," ",VLOOKUP(DK100,PROTOKOL!$A:$F,6))</f>
        <v xml:space="preserve"> </v>
      </c>
      <c r="DJ100" s="66"/>
      <c r="DK100" s="66"/>
      <c r="DL100" s="66"/>
      <c r="DM100" s="63" t="str">
        <f>IF(DK100=0," ",(VLOOKUP(DK100,PROTOKOL!$A$1:$E$28,2))*DL100)</f>
        <v xml:space="preserve"> </v>
      </c>
      <c r="DN100" s="64" t="str">
        <f t="shared" si="585"/>
        <v xml:space="preserve"> </v>
      </c>
      <c r="DO100" s="65" t="str">
        <f>IF(DK100=0," ",VLOOKUP(DK100,PROTOKOL!$A:$E,5,))</f>
        <v xml:space="preserve"> </v>
      </c>
      <c r="DP100" s="65" t="s">
        <v>164</v>
      </c>
      <c r="DQ100" s="82" t="str">
        <f t="shared" si="656"/>
        <v xml:space="preserve"> </v>
      </c>
      <c r="DR100" s="61" t="str">
        <f>IF(DT100=0," ",VLOOKUP(DT100,PROTOKOL!$A:$F,6))</f>
        <v xml:space="preserve"> </v>
      </c>
      <c r="DS100" s="66"/>
      <c r="DT100" s="66"/>
      <c r="DU100" s="62"/>
      <c r="DV100" s="63" t="str">
        <f>IF(DT100=0," ",(VLOOKUP(DT100,PROTOKOL!$A$1:$E$28,2))*DU100)</f>
        <v xml:space="preserve"> </v>
      </c>
      <c r="DW100" s="64" t="str">
        <f t="shared" si="586"/>
        <v xml:space="preserve"> </v>
      </c>
      <c r="DX100" s="65" t="str">
        <f>IF(DT100=0," ",VLOOKUP(DT100,PROTOKOL!$A:$E,5,))</f>
        <v xml:space="preserve"> </v>
      </c>
      <c r="DY100" s="82" t="str">
        <f t="shared" si="657"/>
        <v xml:space="preserve"> </v>
      </c>
      <c r="DZ100" s="65">
        <f t="shared" si="658"/>
        <v>0</v>
      </c>
      <c r="EA100" s="82" t="str">
        <f t="shared" si="659"/>
        <v xml:space="preserve"> </v>
      </c>
      <c r="EB100" s="117"/>
      <c r="EC100" s="207">
        <v>26</v>
      </c>
      <c r="ED100" s="226"/>
      <c r="EE100" s="61" t="str">
        <f>IF(EG100=0," ",VLOOKUP(EG100,PROTOKOL!$A:$F,6))</f>
        <v xml:space="preserve"> </v>
      </c>
      <c r="EF100" s="66"/>
      <c r="EG100" s="66"/>
      <c r="EH100" s="66"/>
      <c r="EI100" s="63" t="str">
        <f>IF(EG100=0," ",(VLOOKUP(EG100,PROTOKOL!$A$1:$E$28,2))*EH100)</f>
        <v xml:space="preserve"> </v>
      </c>
      <c r="EJ100" s="64" t="str">
        <f t="shared" si="588"/>
        <v xml:space="preserve"> </v>
      </c>
      <c r="EK100" s="65" t="str">
        <f>IF(EG100=0," ",VLOOKUP(EG100,PROTOKOL!$A:$E,5,))</f>
        <v xml:space="preserve"> </v>
      </c>
      <c r="EL100" s="65" t="s">
        <v>164</v>
      </c>
      <c r="EM100" s="82" t="str">
        <f t="shared" si="660"/>
        <v xml:space="preserve"> </v>
      </c>
      <c r="EN100" s="61" t="str">
        <f>IF(EP100=0," ",VLOOKUP(EP100,PROTOKOL!$A:$F,6))</f>
        <v xml:space="preserve"> </v>
      </c>
      <c r="EO100" s="66"/>
      <c r="EP100" s="66"/>
      <c r="EQ100" s="62"/>
      <c r="ER100" s="63" t="str">
        <f>IF(EP100=0," ",(VLOOKUP(EP100,PROTOKOL!$A$1:$E$28,2))*EQ100)</f>
        <v xml:space="preserve"> </v>
      </c>
      <c r="ES100" s="64" t="str">
        <f t="shared" si="589"/>
        <v xml:space="preserve"> </v>
      </c>
      <c r="ET100" s="65" t="str">
        <f>IF(EP100=0," ",VLOOKUP(EP100,PROTOKOL!$A:$E,5,))</f>
        <v xml:space="preserve"> </v>
      </c>
      <c r="EU100" s="82" t="str">
        <f t="shared" si="661"/>
        <v xml:space="preserve"> </v>
      </c>
      <c r="EV100" s="65">
        <f t="shared" si="662"/>
        <v>0</v>
      </c>
      <c r="EW100" s="82" t="str">
        <f t="shared" si="663"/>
        <v xml:space="preserve"> </v>
      </c>
      <c r="EX100" s="117"/>
      <c r="EY100" s="207">
        <v>26</v>
      </c>
      <c r="EZ100" s="226"/>
      <c r="FA100" s="61" t="str">
        <f>IF(FC100=0," ",VLOOKUP(FC100,PROTOKOL!$A:$F,6))</f>
        <v xml:space="preserve"> </v>
      </c>
      <c r="FB100" s="66"/>
      <c r="FC100" s="66"/>
      <c r="FD100" s="66"/>
      <c r="FE100" s="63" t="str">
        <f>IF(FC100=0," ",(VLOOKUP(FC100,PROTOKOL!$A$1:$E$28,2))*FD100)</f>
        <v xml:space="preserve"> </v>
      </c>
      <c r="FF100" s="64" t="str">
        <f t="shared" si="591"/>
        <v xml:space="preserve"> </v>
      </c>
      <c r="FG100" s="65" t="str">
        <f>IF(FC100=0," ",VLOOKUP(FC100,PROTOKOL!$A:$E,5,))</f>
        <v xml:space="preserve"> </v>
      </c>
      <c r="FH100" s="65" t="s">
        <v>164</v>
      </c>
      <c r="FI100" s="82" t="str">
        <f t="shared" si="664"/>
        <v xml:space="preserve"> </v>
      </c>
      <c r="FJ100" s="61" t="str">
        <f>IF(FL100=0," ",VLOOKUP(FL100,PROTOKOL!$A:$F,6))</f>
        <v xml:space="preserve"> </v>
      </c>
      <c r="FK100" s="66"/>
      <c r="FL100" s="66"/>
      <c r="FM100" s="62"/>
      <c r="FN100" s="63" t="str">
        <f>IF(FL100=0," ",(VLOOKUP(FL100,PROTOKOL!$A$1:$E$28,2))*FM100)</f>
        <v xml:space="preserve"> </v>
      </c>
      <c r="FO100" s="64" t="str">
        <f t="shared" si="592"/>
        <v xml:space="preserve"> </v>
      </c>
      <c r="FP100" s="65" t="str">
        <f>IF(FL100=0," ",VLOOKUP(FL100,PROTOKOL!$A:$E,5,))</f>
        <v xml:space="preserve"> </v>
      </c>
      <c r="FQ100" s="82" t="str">
        <f t="shared" si="665"/>
        <v xml:space="preserve"> </v>
      </c>
      <c r="FR100" s="65">
        <f t="shared" si="666"/>
        <v>0</v>
      </c>
      <c r="FS100" s="82" t="str">
        <f t="shared" si="667"/>
        <v xml:space="preserve"> </v>
      </c>
      <c r="FT100" s="117"/>
      <c r="FU100" s="207">
        <v>26</v>
      </c>
      <c r="FV100" s="226"/>
      <c r="FW100" s="61" t="str">
        <f>IF(FY100=0," ",VLOOKUP(FY100,PROTOKOL!$A:$F,6))</f>
        <v xml:space="preserve"> </v>
      </c>
      <c r="FX100" s="66"/>
      <c r="FY100" s="66"/>
      <c r="FZ100" s="66"/>
      <c r="GA100" s="63" t="str">
        <f>IF(FY100=0," ",(VLOOKUP(FY100,PROTOKOL!$A$1:$E$28,2))*FZ100)</f>
        <v xml:space="preserve"> </v>
      </c>
      <c r="GB100" s="64" t="str">
        <f t="shared" si="594"/>
        <v xml:space="preserve"> </v>
      </c>
      <c r="GC100" s="65" t="str">
        <f>IF(FY100=0," ",VLOOKUP(FY100,PROTOKOL!$A:$E,5,))</f>
        <v xml:space="preserve"> </v>
      </c>
      <c r="GD100" s="65" t="s">
        <v>164</v>
      </c>
      <c r="GE100" s="82" t="str">
        <f t="shared" si="668"/>
        <v xml:space="preserve"> </v>
      </c>
      <c r="GF100" s="61" t="str">
        <f>IF(GH100=0," ",VLOOKUP(GH100,PROTOKOL!$A:$F,6))</f>
        <v xml:space="preserve"> </v>
      </c>
      <c r="GG100" s="66"/>
      <c r="GH100" s="66"/>
      <c r="GI100" s="62"/>
      <c r="GJ100" s="63" t="str">
        <f>IF(GH100=0," ",(VLOOKUP(GH100,PROTOKOL!$A$1:$E$28,2))*GI100)</f>
        <v xml:space="preserve"> </v>
      </c>
      <c r="GK100" s="64" t="str">
        <f t="shared" si="595"/>
        <v xml:space="preserve"> </v>
      </c>
      <c r="GL100" s="65" t="str">
        <f>IF(GH100=0," ",VLOOKUP(GH100,PROTOKOL!$A:$E,5,))</f>
        <v xml:space="preserve"> </v>
      </c>
      <c r="GM100" s="82" t="str">
        <f t="shared" si="669"/>
        <v xml:space="preserve"> </v>
      </c>
      <c r="GN100" s="65">
        <f t="shared" si="670"/>
        <v>0</v>
      </c>
      <c r="GO100" s="82" t="str">
        <f t="shared" si="671"/>
        <v xml:space="preserve"> </v>
      </c>
      <c r="GP100" s="117"/>
      <c r="GQ100" s="207">
        <v>26</v>
      </c>
      <c r="GR100" s="226"/>
      <c r="GS100" s="61" t="str">
        <f>IF(GU100=0," ",VLOOKUP(GU100,PROTOKOL!$A:$F,6))</f>
        <v xml:space="preserve"> </v>
      </c>
      <c r="GT100" s="66"/>
      <c r="GU100" s="66"/>
      <c r="GV100" s="66"/>
      <c r="GW100" s="63" t="str">
        <f>IF(GU100=0," ",(VLOOKUP(GU100,PROTOKOL!$A$1:$E$28,2))*GV100)</f>
        <v xml:space="preserve"> </v>
      </c>
      <c r="GX100" s="64" t="str">
        <f t="shared" si="597"/>
        <v xml:space="preserve"> </v>
      </c>
      <c r="GY100" s="65" t="str">
        <f>IF(GU100=0," ",VLOOKUP(GU100,PROTOKOL!$A:$E,5,))</f>
        <v xml:space="preserve"> </v>
      </c>
      <c r="GZ100" s="65" t="s">
        <v>164</v>
      </c>
      <c r="HA100" s="82" t="str">
        <f t="shared" si="672"/>
        <v xml:space="preserve"> </v>
      </c>
      <c r="HB100" s="61" t="str">
        <f>IF(HD100=0," ",VLOOKUP(HD100,PROTOKOL!$A:$F,6))</f>
        <v xml:space="preserve"> </v>
      </c>
      <c r="HC100" s="66"/>
      <c r="HD100" s="66"/>
      <c r="HE100" s="62"/>
      <c r="HF100" s="63" t="str">
        <f>IF(HD100=0," ",(VLOOKUP(HD100,PROTOKOL!$A$1:$E$28,2))*HE100)</f>
        <v xml:space="preserve"> </v>
      </c>
      <c r="HG100" s="64" t="str">
        <f t="shared" si="598"/>
        <v xml:space="preserve"> </v>
      </c>
      <c r="HH100" s="65" t="str">
        <f>IF(HD100=0," ",VLOOKUP(HD100,PROTOKOL!$A:$E,5,))</f>
        <v xml:space="preserve"> </v>
      </c>
      <c r="HI100" s="82" t="str">
        <f t="shared" si="673"/>
        <v xml:space="preserve"> </v>
      </c>
      <c r="HJ100" s="65">
        <f t="shared" si="674"/>
        <v>0</v>
      </c>
      <c r="HK100" s="82" t="str">
        <f t="shared" si="675"/>
        <v xml:space="preserve"> </v>
      </c>
      <c r="HL100" s="117"/>
      <c r="HM100" s="207">
        <v>26</v>
      </c>
      <c r="HN100" s="226"/>
      <c r="HO100" s="61" t="str">
        <f>IF(HQ100=0," ",VLOOKUP(HQ100,PROTOKOL!$A:$F,6))</f>
        <v xml:space="preserve"> </v>
      </c>
      <c r="HP100" s="66"/>
      <c r="HQ100" s="66"/>
      <c r="HR100" s="66"/>
      <c r="HS100" s="63" t="str">
        <f>IF(HQ100=0," ",(VLOOKUP(HQ100,PROTOKOL!$A$1:$E$28,2))*HR100)</f>
        <v xml:space="preserve"> </v>
      </c>
      <c r="HT100" s="64" t="str">
        <f t="shared" si="600"/>
        <v xml:space="preserve"> </v>
      </c>
      <c r="HU100" s="65" t="str">
        <f>IF(HQ100=0," ",VLOOKUP(HQ100,PROTOKOL!$A:$E,5,))</f>
        <v xml:space="preserve"> </v>
      </c>
      <c r="HV100" s="65" t="s">
        <v>164</v>
      </c>
      <c r="HW100" s="82" t="str">
        <f t="shared" si="676"/>
        <v xml:space="preserve"> </v>
      </c>
      <c r="HX100" s="61" t="str">
        <f>IF(HZ100=0," ",VLOOKUP(HZ100,PROTOKOL!$A:$F,6))</f>
        <v xml:space="preserve"> </v>
      </c>
      <c r="HY100" s="66"/>
      <c r="HZ100" s="66"/>
      <c r="IA100" s="62"/>
      <c r="IB100" s="63" t="str">
        <f>IF(HZ100=0," ",(VLOOKUP(HZ100,PROTOKOL!$A$1:$E$28,2))*IA100)</f>
        <v xml:space="preserve"> </v>
      </c>
      <c r="IC100" s="64" t="str">
        <f t="shared" si="601"/>
        <v xml:space="preserve"> </v>
      </c>
      <c r="ID100" s="65" t="str">
        <f>IF(HZ100=0," ",VLOOKUP(HZ100,PROTOKOL!$A:$E,5,))</f>
        <v xml:space="preserve"> </v>
      </c>
      <c r="IE100" s="82" t="str">
        <f t="shared" si="677"/>
        <v xml:space="preserve"> </v>
      </c>
      <c r="IF100" s="65">
        <f t="shared" si="678"/>
        <v>0</v>
      </c>
      <c r="IG100" s="82" t="str">
        <f t="shared" si="679"/>
        <v xml:space="preserve"> </v>
      </c>
      <c r="IH100" s="117"/>
      <c r="II100" s="207">
        <v>26</v>
      </c>
      <c r="IJ100" s="226"/>
      <c r="IK100" s="61" t="str">
        <f>IF(IM100=0," ",VLOOKUP(IM100,PROTOKOL!$A:$F,6))</f>
        <v xml:space="preserve"> </v>
      </c>
      <c r="IL100" s="66"/>
      <c r="IM100" s="66"/>
      <c r="IN100" s="66"/>
      <c r="IO100" s="63" t="str">
        <f>IF(IM100=0," ",(VLOOKUP(IM100,PROTOKOL!$A$1:$E$28,2))*IN100)</f>
        <v xml:space="preserve"> </v>
      </c>
      <c r="IP100" s="64" t="str">
        <f t="shared" si="603"/>
        <v xml:space="preserve"> </v>
      </c>
      <c r="IQ100" s="65" t="str">
        <f>IF(IM100=0," ",VLOOKUP(IM100,PROTOKOL!$A:$E,5,))</f>
        <v xml:space="preserve"> </v>
      </c>
      <c r="IR100" s="65" t="s">
        <v>164</v>
      </c>
      <c r="IS100" s="82" t="str">
        <f t="shared" si="680"/>
        <v xml:space="preserve"> </v>
      </c>
      <c r="IT100" s="61" t="str">
        <f>IF(IV100=0," ",VLOOKUP(IV100,PROTOKOL!$A:$F,6))</f>
        <v xml:space="preserve"> </v>
      </c>
      <c r="IU100" s="66"/>
      <c r="IV100" s="66"/>
      <c r="IW100" s="62"/>
      <c r="IX100" s="63" t="str">
        <f>IF(IV100=0," ",(VLOOKUP(IV100,PROTOKOL!$A$1:$E$28,2))*IW100)</f>
        <v xml:space="preserve"> </v>
      </c>
      <c r="IY100" s="64" t="str">
        <f t="shared" si="604"/>
        <v xml:space="preserve"> </v>
      </c>
      <c r="IZ100" s="65" t="str">
        <f>IF(IV100=0," ",VLOOKUP(IV100,PROTOKOL!$A:$E,5,))</f>
        <v xml:space="preserve"> </v>
      </c>
      <c r="JA100" s="82" t="str">
        <f t="shared" si="681"/>
        <v xml:space="preserve"> </v>
      </c>
      <c r="JB100" s="65">
        <f t="shared" si="682"/>
        <v>0</v>
      </c>
      <c r="JC100" s="82" t="str">
        <f t="shared" si="683"/>
        <v xml:space="preserve"> </v>
      </c>
      <c r="JD100" s="117"/>
      <c r="JE100" s="207">
        <v>26</v>
      </c>
      <c r="JF100" s="226"/>
      <c r="JG100" s="61" t="str">
        <f>IF(JI100=0," ",VLOOKUP(JI100,PROTOKOL!$A:$F,6))</f>
        <v xml:space="preserve"> </v>
      </c>
      <c r="JH100" s="66"/>
      <c r="JI100" s="66"/>
      <c r="JJ100" s="66"/>
      <c r="JK100" s="63" t="str">
        <f>IF(JI100=0," ",(VLOOKUP(JI100,PROTOKOL!$A$1:$E$28,2))*JJ100)</f>
        <v xml:space="preserve"> </v>
      </c>
      <c r="JL100" s="64" t="str">
        <f t="shared" si="606"/>
        <v xml:space="preserve"> </v>
      </c>
      <c r="JM100" s="65" t="str">
        <f>IF(JI100=0," ",VLOOKUP(JI100,PROTOKOL!$A:$E,5,))</f>
        <v xml:space="preserve"> </v>
      </c>
      <c r="JN100" s="65" t="s">
        <v>164</v>
      </c>
      <c r="JO100" s="82" t="str">
        <f t="shared" si="684"/>
        <v xml:space="preserve"> </v>
      </c>
      <c r="JP100" s="61" t="str">
        <f>IF(JR100=0," ",VLOOKUP(JR100,PROTOKOL!$A:$F,6))</f>
        <v xml:space="preserve"> </v>
      </c>
      <c r="JQ100" s="66"/>
      <c r="JR100" s="66"/>
      <c r="JS100" s="62"/>
      <c r="JT100" s="63" t="str">
        <f>IF(JR100=0," ",(VLOOKUP(JR100,PROTOKOL!$A$1:$E$28,2))*JS100)</f>
        <v xml:space="preserve"> </v>
      </c>
      <c r="JU100" s="64" t="str">
        <f t="shared" si="607"/>
        <v xml:space="preserve"> </v>
      </c>
      <c r="JV100" s="65" t="str">
        <f>IF(JR100=0," ",VLOOKUP(JR100,PROTOKOL!$A:$E,5,))</f>
        <v xml:space="preserve"> </v>
      </c>
      <c r="JW100" s="82" t="str">
        <f t="shared" si="685"/>
        <v xml:space="preserve"> </v>
      </c>
      <c r="JX100" s="65">
        <f t="shared" si="686"/>
        <v>0</v>
      </c>
      <c r="JY100" s="82" t="str">
        <f t="shared" si="687"/>
        <v xml:space="preserve"> </v>
      </c>
      <c r="JZ100" s="117"/>
      <c r="KA100" s="207">
        <v>26</v>
      </c>
      <c r="KB100" s="226"/>
      <c r="KC100" s="61" t="str">
        <f>IF(KE100=0," ",VLOOKUP(KE100,PROTOKOL!$A:$F,6))</f>
        <v>KOKU TESTİ</v>
      </c>
      <c r="KD100" s="66">
        <v>22</v>
      </c>
      <c r="KE100" s="66">
        <v>16</v>
      </c>
      <c r="KF100" s="66">
        <v>0.5</v>
      </c>
      <c r="KG100" s="63">
        <f>IF(KE100=0," ",(VLOOKUP(KE100,PROTOKOL!$A$1:$E$28,2))*KF100)</f>
        <v>0</v>
      </c>
      <c r="KH100" s="64">
        <f t="shared" si="609"/>
        <v>22</v>
      </c>
      <c r="KI100" s="65">
        <f>IF(KE100=0," ",VLOOKUP(KE100,PROTOKOL!$A:$E,5,))</f>
        <v>25.405435113750318</v>
      </c>
      <c r="KJ100" s="65" t="s">
        <v>164</v>
      </c>
      <c r="KK100" s="82">
        <f t="shared" si="688"/>
        <v>37.261304833500468</v>
      </c>
      <c r="KL100" s="61" t="str">
        <f>IF(KN100=0," ",VLOOKUP(KN100,PROTOKOL!$A:$F,6))</f>
        <v xml:space="preserve"> </v>
      </c>
      <c r="KM100" s="66"/>
      <c r="KN100" s="66"/>
      <c r="KO100" s="62"/>
      <c r="KP100" s="63" t="str">
        <f>IF(KN100=0," ",(VLOOKUP(KN100,PROTOKOL!$A$1:$E$28,2))*KO100)</f>
        <v xml:space="preserve"> </v>
      </c>
      <c r="KQ100" s="64" t="str">
        <f t="shared" si="610"/>
        <v xml:space="preserve"> </v>
      </c>
      <c r="KR100" s="65" t="str">
        <f>IF(KN100=0," ",VLOOKUP(KN100,PROTOKOL!$A:$E,5,))</f>
        <v xml:space="preserve"> </v>
      </c>
      <c r="KS100" s="82" t="str">
        <f t="shared" si="689"/>
        <v xml:space="preserve"> </v>
      </c>
      <c r="KT100" s="65">
        <f t="shared" si="690"/>
        <v>0</v>
      </c>
      <c r="KU100" s="82" t="str">
        <f t="shared" si="691"/>
        <v xml:space="preserve"> </v>
      </c>
      <c r="KV100" s="117"/>
      <c r="KW100" s="207">
        <v>26</v>
      </c>
      <c r="KX100" s="226"/>
      <c r="KY100" s="61" t="str">
        <f>IF(LA100=0," ",VLOOKUP(LA100,PROTOKOL!$A:$F,6))</f>
        <v xml:space="preserve"> </v>
      </c>
      <c r="KZ100" s="66"/>
      <c r="LA100" s="66"/>
      <c r="LB100" s="66"/>
      <c r="LC100" s="63" t="str">
        <f>IF(LA100=0," ",(VLOOKUP(LA100,PROTOKOL!$A$1:$E$28,2))*LB100)</f>
        <v xml:space="preserve"> </v>
      </c>
      <c r="LD100" s="64" t="str">
        <f t="shared" si="612"/>
        <v xml:space="preserve"> </v>
      </c>
      <c r="LE100" s="65" t="str">
        <f>IF(LA100=0," ",VLOOKUP(LA100,PROTOKOL!$A:$E,5,))</f>
        <v xml:space="preserve"> </v>
      </c>
      <c r="LF100" s="65" t="s">
        <v>164</v>
      </c>
      <c r="LG100" s="82" t="str">
        <f t="shared" si="692"/>
        <v xml:space="preserve"> </v>
      </c>
      <c r="LH100" s="61" t="str">
        <f>IF(LJ100=0," ",VLOOKUP(LJ100,PROTOKOL!$A:$F,6))</f>
        <v xml:space="preserve"> </v>
      </c>
      <c r="LI100" s="66"/>
      <c r="LJ100" s="66"/>
      <c r="LK100" s="62"/>
      <c r="LL100" s="63" t="str">
        <f>IF(LJ100=0," ",(VLOOKUP(LJ100,PROTOKOL!$A$1:$E$28,2))*LK100)</f>
        <v xml:space="preserve"> </v>
      </c>
      <c r="LM100" s="64" t="str">
        <f t="shared" si="613"/>
        <v xml:space="preserve"> </v>
      </c>
      <c r="LN100" s="65" t="str">
        <f>IF(LJ100=0," ",VLOOKUP(LJ100,PROTOKOL!$A:$E,5,))</f>
        <v xml:space="preserve"> </v>
      </c>
      <c r="LO100" s="82" t="str">
        <f t="shared" si="693"/>
        <v xml:space="preserve"> </v>
      </c>
      <c r="LP100" s="65">
        <f t="shared" si="694"/>
        <v>0</v>
      </c>
      <c r="LQ100" s="82" t="str">
        <f t="shared" si="695"/>
        <v xml:space="preserve"> </v>
      </c>
      <c r="LR100" s="117"/>
      <c r="LS100" s="207">
        <v>26</v>
      </c>
      <c r="LT100" s="226"/>
      <c r="LU100" s="61" t="str">
        <f>IF(LW100=0," ",VLOOKUP(LW100,PROTOKOL!$A:$F,6))</f>
        <v xml:space="preserve"> </v>
      </c>
      <c r="LV100" s="66"/>
      <c r="LW100" s="66"/>
      <c r="LX100" s="66"/>
      <c r="LY100" s="63" t="str">
        <f>IF(LW100=0," ",(VLOOKUP(LW100,PROTOKOL!$A$1:$E$28,2))*LX100)</f>
        <v xml:space="preserve"> </v>
      </c>
      <c r="LZ100" s="64" t="str">
        <f t="shared" si="615"/>
        <v xml:space="preserve"> </v>
      </c>
      <c r="MA100" s="65" t="str">
        <f>IF(LW100=0," ",VLOOKUP(LW100,PROTOKOL!$A:$E,5,))</f>
        <v xml:space="preserve"> </v>
      </c>
      <c r="MB100" s="65" t="s">
        <v>164</v>
      </c>
      <c r="MC100" s="82" t="str">
        <f t="shared" si="696"/>
        <v xml:space="preserve"> </v>
      </c>
      <c r="MD100" s="61" t="str">
        <f>IF(MF100=0," ",VLOOKUP(MF100,PROTOKOL!$A:$F,6))</f>
        <v xml:space="preserve"> </v>
      </c>
      <c r="ME100" s="66"/>
      <c r="MF100" s="66"/>
      <c r="MG100" s="62"/>
      <c r="MH100" s="63" t="str">
        <f>IF(MF100=0," ",(VLOOKUP(MF100,PROTOKOL!$A$1:$E$28,2))*MG100)</f>
        <v xml:space="preserve"> </v>
      </c>
      <c r="MI100" s="64" t="str">
        <f t="shared" si="616"/>
        <v xml:space="preserve"> </v>
      </c>
      <c r="MJ100" s="65" t="str">
        <f>IF(MF100=0," ",VLOOKUP(MF100,PROTOKOL!$A:$E,5,))</f>
        <v xml:space="preserve"> </v>
      </c>
      <c r="MK100" s="82" t="str">
        <f t="shared" si="697"/>
        <v xml:space="preserve"> </v>
      </c>
      <c r="ML100" s="65">
        <f t="shared" si="698"/>
        <v>0</v>
      </c>
      <c r="MM100" s="82" t="str">
        <f t="shared" si="699"/>
        <v xml:space="preserve"> </v>
      </c>
      <c r="MN100" s="117"/>
      <c r="MO100" s="207">
        <v>26</v>
      </c>
      <c r="MP100" s="226"/>
      <c r="MQ100" s="61" t="str">
        <f>IF(MS100=0," ",VLOOKUP(MS100,PROTOKOL!$A:$F,6))</f>
        <v xml:space="preserve"> </v>
      </c>
      <c r="MR100" s="66"/>
      <c r="MS100" s="66"/>
      <c r="MT100" s="66"/>
      <c r="MU100" s="63" t="str">
        <f>IF(MS100=0," ",(VLOOKUP(MS100,PROTOKOL!$A$1:$E$28,2))*MT100)</f>
        <v xml:space="preserve"> </v>
      </c>
      <c r="MV100" s="64" t="str">
        <f t="shared" si="618"/>
        <v xml:space="preserve"> </v>
      </c>
      <c r="MW100" s="65" t="str">
        <f>IF(MS100=0," ",VLOOKUP(MS100,PROTOKOL!$A:$E,5,))</f>
        <v xml:space="preserve"> </v>
      </c>
      <c r="MX100" s="65" t="s">
        <v>164</v>
      </c>
      <c r="MY100" s="82" t="str">
        <f t="shared" si="700"/>
        <v xml:space="preserve"> </v>
      </c>
      <c r="MZ100" s="61" t="str">
        <f>IF(NB100=0," ",VLOOKUP(NB100,PROTOKOL!$A:$F,6))</f>
        <v xml:space="preserve"> </v>
      </c>
      <c r="NA100" s="66"/>
      <c r="NB100" s="66"/>
      <c r="NC100" s="62"/>
      <c r="ND100" s="63" t="str">
        <f>IF(NB100=0," ",(VLOOKUP(NB100,PROTOKOL!$A$1:$E$28,2))*NC100)</f>
        <v xml:space="preserve"> </v>
      </c>
      <c r="NE100" s="64" t="str">
        <f t="shared" si="619"/>
        <v xml:space="preserve"> </v>
      </c>
      <c r="NF100" s="65" t="str">
        <f>IF(NB100=0," ",VLOOKUP(NB100,PROTOKOL!$A:$E,5,))</f>
        <v xml:space="preserve"> </v>
      </c>
      <c r="NG100" s="82" t="str">
        <f t="shared" si="701"/>
        <v xml:space="preserve"> </v>
      </c>
      <c r="NH100" s="65">
        <f t="shared" si="702"/>
        <v>0</v>
      </c>
      <c r="NI100" s="82" t="str">
        <f t="shared" si="703"/>
        <v xml:space="preserve"> </v>
      </c>
      <c r="NJ100" s="117"/>
      <c r="NK100" s="207">
        <v>26</v>
      </c>
      <c r="NL100" s="226"/>
      <c r="NM100" s="61" t="str">
        <f>IF(NO100=0," ",VLOOKUP(NO100,PROTOKOL!$A:$F,6))</f>
        <v xml:space="preserve"> </v>
      </c>
      <c r="NN100" s="66"/>
      <c r="NO100" s="66"/>
      <c r="NP100" s="66"/>
      <c r="NQ100" s="63" t="str">
        <f>IF(NO100=0," ",(VLOOKUP(NO100,PROTOKOL!$A$1:$E$28,2))*NP100)</f>
        <v xml:space="preserve"> </v>
      </c>
      <c r="NR100" s="64" t="str">
        <f t="shared" si="621"/>
        <v xml:space="preserve"> </v>
      </c>
      <c r="NS100" s="65" t="str">
        <f>IF(NO100=0," ",VLOOKUP(NO100,PROTOKOL!$A:$E,5,))</f>
        <v xml:space="preserve"> </v>
      </c>
      <c r="NT100" s="65" t="s">
        <v>164</v>
      </c>
      <c r="NU100" s="82" t="str">
        <f t="shared" si="704"/>
        <v xml:space="preserve"> </v>
      </c>
      <c r="NV100" s="61" t="str">
        <f>IF(NX100=0," ",VLOOKUP(NX100,PROTOKOL!$A:$F,6))</f>
        <v xml:space="preserve"> </v>
      </c>
      <c r="NW100" s="66"/>
      <c r="NX100" s="66"/>
      <c r="NY100" s="62"/>
      <c r="NZ100" s="63" t="str">
        <f>IF(NX100=0," ",(VLOOKUP(NX100,PROTOKOL!$A$1:$E$28,2))*NY100)</f>
        <v xml:space="preserve"> </v>
      </c>
      <c r="OA100" s="64" t="str">
        <f t="shared" si="622"/>
        <v xml:space="preserve"> </v>
      </c>
      <c r="OB100" s="65" t="str">
        <f>IF(NX100=0," ",VLOOKUP(NX100,PROTOKOL!$A:$E,5,))</f>
        <v xml:space="preserve"> </v>
      </c>
      <c r="OC100" s="82" t="str">
        <f t="shared" si="705"/>
        <v xml:space="preserve"> </v>
      </c>
      <c r="OD100" s="65">
        <f t="shared" si="706"/>
        <v>0</v>
      </c>
      <c r="OE100" s="82" t="str">
        <f t="shared" si="707"/>
        <v xml:space="preserve"> </v>
      </c>
      <c r="OF100" s="117"/>
      <c r="OG100" s="207">
        <v>26</v>
      </c>
      <c r="OH100" s="226"/>
      <c r="OI100" s="61" t="str">
        <f>IF(OK100=0," ",VLOOKUP(OK100,PROTOKOL!$A:$F,6))</f>
        <v xml:space="preserve"> </v>
      </c>
      <c r="OJ100" s="66"/>
      <c r="OK100" s="66"/>
      <c r="OL100" s="66"/>
      <c r="OM100" s="63" t="str">
        <f>IF(OK100=0," ",(VLOOKUP(OK100,PROTOKOL!$A$1:$E$28,2))*OL100)</f>
        <v xml:space="preserve"> </v>
      </c>
      <c r="ON100" s="64" t="str">
        <f t="shared" si="624"/>
        <v xml:space="preserve"> </v>
      </c>
      <c r="OO100" s="65" t="str">
        <f>IF(OK100=0," ",VLOOKUP(OK100,PROTOKOL!$A:$E,5,))</f>
        <v xml:space="preserve"> </v>
      </c>
      <c r="OP100" s="65" t="s">
        <v>164</v>
      </c>
      <c r="OQ100" s="82" t="str">
        <f t="shared" si="708"/>
        <v xml:space="preserve"> </v>
      </c>
      <c r="OR100" s="61" t="str">
        <f>IF(OT100=0," ",VLOOKUP(OT100,PROTOKOL!$A:$F,6))</f>
        <v xml:space="preserve"> </v>
      </c>
      <c r="OS100" s="66"/>
      <c r="OT100" s="66"/>
      <c r="OU100" s="62"/>
      <c r="OV100" s="63" t="str">
        <f>IF(OT100=0," ",(VLOOKUP(OT100,PROTOKOL!$A$1:$E$28,2))*OU100)</f>
        <v xml:space="preserve"> </v>
      </c>
      <c r="OW100" s="64" t="str">
        <f t="shared" si="625"/>
        <v xml:space="preserve"> </v>
      </c>
      <c r="OX100" s="65" t="str">
        <f>IF(OT100=0," ",VLOOKUP(OT100,PROTOKOL!$A:$E,5,))</f>
        <v xml:space="preserve"> </v>
      </c>
      <c r="OY100" s="82" t="str">
        <f t="shared" si="709"/>
        <v xml:space="preserve"> </v>
      </c>
      <c r="OZ100" s="65">
        <f t="shared" si="710"/>
        <v>0</v>
      </c>
      <c r="PA100" s="82" t="str">
        <f t="shared" si="711"/>
        <v xml:space="preserve"> </v>
      </c>
      <c r="PB100" s="117"/>
      <c r="PC100" s="207">
        <v>26</v>
      </c>
      <c r="PD100" s="226"/>
      <c r="PE100" s="61" t="str">
        <f>IF(PG100=0," ",VLOOKUP(PG100,PROTOKOL!$A:$F,6))</f>
        <v xml:space="preserve"> </v>
      </c>
      <c r="PF100" s="66"/>
      <c r="PG100" s="66"/>
      <c r="PH100" s="66"/>
      <c r="PI100" s="63" t="str">
        <f>IF(PG100=0," ",(VLOOKUP(PG100,PROTOKOL!$A$1:$E$28,2))*PH100)</f>
        <v xml:space="preserve"> </v>
      </c>
      <c r="PJ100" s="64" t="str">
        <f t="shared" si="627"/>
        <v xml:space="preserve"> </v>
      </c>
      <c r="PK100" s="65" t="str">
        <f>IF(PG100=0," ",VLOOKUP(PG100,PROTOKOL!$A:$E,5,))</f>
        <v xml:space="preserve"> </v>
      </c>
      <c r="PL100" s="65" t="s">
        <v>164</v>
      </c>
      <c r="PM100" s="82" t="str">
        <f t="shared" si="712"/>
        <v xml:space="preserve"> </v>
      </c>
      <c r="PN100" s="61" t="str">
        <f>IF(PP100=0," ",VLOOKUP(PP100,PROTOKOL!$A:$F,6))</f>
        <v xml:space="preserve"> </v>
      </c>
      <c r="PO100" s="66"/>
      <c r="PP100" s="66"/>
      <c r="PQ100" s="62"/>
      <c r="PR100" s="63" t="str">
        <f>IF(PP100=0," ",(VLOOKUP(PP100,PROTOKOL!$A$1:$E$28,2))*PQ100)</f>
        <v xml:space="preserve"> </v>
      </c>
      <c r="PS100" s="64" t="str">
        <f t="shared" si="628"/>
        <v xml:space="preserve"> </v>
      </c>
      <c r="PT100" s="65" t="str">
        <f>IF(PP100=0," ",VLOOKUP(PP100,PROTOKOL!$A:$E,5,))</f>
        <v xml:space="preserve"> </v>
      </c>
      <c r="PU100" s="82" t="str">
        <f t="shared" si="713"/>
        <v xml:space="preserve"> </v>
      </c>
      <c r="PV100" s="65">
        <f t="shared" si="714"/>
        <v>0</v>
      </c>
      <c r="PW100" s="82" t="str">
        <f t="shared" si="715"/>
        <v xml:space="preserve"> </v>
      </c>
      <c r="PX100" s="117"/>
      <c r="PY100" s="207">
        <v>26</v>
      </c>
      <c r="PZ100" s="226"/>
      <c r="QA100" s="61" t="str">
        <f>IF(QC100=0," ",VLOOKUP(QC100,PROTOKOL!$A:$F,6))</f>
        <v xml:space="preserve"> </v>
      </c>
      <c r="QB100" s="66"/>
      <c r="QC100" s="66"/>
      <c r="QD100" s="66"/>
      <c r="QE100" s="63" t="str">
        <f>IF(QC100=0," ",(VLOOKUP(QC100,PROTOKOL!$A$1:$E$28,2))*QD100)</f>
        <v xml:space="preserve"> </v>
      </c>
      <c r="QF100" s="64" t="str">
        <f t="shared" si="630"/>
        <v xml:space="preserve"> </v>
      </c>
      <c r="QG100" s="65" t="str">
        <f>IF(QC100=0," ",VLOOKUP(QC100,PROTOKOL!$A:$E,5,))</f>
        <v xml:space="preserve"> </v>
      </c>
      <c r="QH100" s="65" t="s">
        <v>164</v>
      </c>
      <c r="QI100" s="82" t="str">
        <f t="shared" si="716"/>
        <v xml:space="preserve"> </v>
      </c>
      <c r="QJ100" s="61" t="str">
        <f>IF(QL100=0," ",VLOOKUP(QL100,PROTOKOL!$A:$F,6))</f>
        <v xml:space="preserve"> </v>
      </c>
      <c r="QK100" s="66"/>
      <c r="QL100" s="66"/>
      <c r="QM100" s="62"/>
      <c r="QN100" s="63" t="str">
        <f>IF(QL100=0," ",(VLOOKUP(QL100,PROTOKOL!$A$1:$E$28,2))*QM100)</f>
        <v xml:space="preserve"> </v>
      </c>
      <c r="QO100" s="64" t="str">
        <f t="shared" si="631"/>
        <v xml:space="preserve"> </v>
      </c>
      <c r="QP100" s="65" t="str">
        <f>IF(QL100=0," ",VLOOKUP(QL100,PROTOKOL!$A:$E,5,))</f>
        <v xml:space="preserve"> </v>
      </c>
      <c r="QQ100" s="82" t="str">
        <f t="shared" si="717"/>
        <v xml:space="preserve"> </v>
      </c>
      <c r="QR100" s="65">
        <f t="shared" si="718"/>
        <v>0</v>
      </c>
      <c r="QS100" s="82" t="str">
        <f t="shared" si="719"/>
        <v xml:space="preserve"> </v>
      </c>
      <c r="QT100" s="117"/>
      <c r="QU100" s="207">
        <v>26</v>
      </c>
      <c r="QV100" s="226"/>
      <c r="QW100" s="61" t="str">
        <f>IF(QY100=0," ",VLOOKUP(QY100,PROTOKOL!$A:$F,6))</f>
        <v xml:space="preserve"> </v>
      </c>
      <c r="QX100" s="66"/>
      <c r="QY100" s="66"/>
      <c r="QZ100" s="66"/>
      <c r="RA100" s="63" t="str">
        <f>IF(QY100=0," ",(VLOOKUP(QY100,PROTOKOL!$A$1:$E$28,2))*QZ100)</f>
        <v xml:space="preserve"> </v>
      </c>
      <c r="RB100" s="64" t="str">
        <f t="shared" si="633"/>
        <v xml:space="preserve"> </v>
      </c>
      <c r="RC100" s="65" t="str">
        <f>IF(QY100=0," ",VLOOKUP(QY100,PROTOKOL!$A:$E,5,))</f>
        <v xml:space="preserve"> </v>
      </c>
      <c r="RD100" s="65" t="s">
        <v>164</v>
      </c>
      <c r="RE100" s="82" t="str">
        <f t="shared" si="720"/>
        <v xml:space="preserve"> </v>
      </c>
      <c r="RF100" s="61" t="str">
        <f>IF(RH100=0," ",VLOOKUP(RH100,PROTOKOL!$A:$F,6))</f>
        <v xml:space="preserve"> </v>
      </c>
      <c r="RG100" s="66"/>
      <c r="RH100" s="66"/>
      <c r="RI100" s="62"/>
      <c r="RJ100" s="63" t="str">
        <f>IF(RH100=0," ",(VLOOKUP(RH100,PROTOKOL!$A$1:$E$28,2))*RI100)</f>
        <v xml:space="preserve"> </v>
      </c>
      <c r="RK100" s="64" t="str">
        <f t="shared" si="634"/>
        <v xml:space="preserve"> </v>
      </c>
      <c r="RL100" s="65" t="str">
        <f>IF(RH100=0," ",VLOOKUP(RH100,PROTOKOL!$A:$E,5,))</f>
        <v xml:space="preserve"> </v>
      </c>
      <c r="RM100" s="82" t="str">
        <f t="shared" si="721"/>
        <v xml:space="preserve"> </v>
      </c>
      <c r="RN100" s="65">
        <f t="shared" si="722"/>
        <v>0</v>
      </c>
      <c r="RO100" s="82" t="str">
        <f t="shared" si="723"/>
        <v xml:space="preserve"> </v>
      </c>
      <c r="RP100" s="117"/>
    </row>
    <row r="101" spans="1:484" ht="13.8" thickBot="1">
      <c r="A101" s="210"/>
      <c r="B101" s="28"/>
      <c r="C101" s="61" t="str">
        <f>IF(E101=0," ",VLOOKUP(E101,PROTOKOL!$A:$F,6))</f>
        <v xml:space="preserve"> </v>
      </c>
      <c r="D101" s="29">
        <f>SUM(D8:D100)</f>
        <v>1185</v>
      </c>
      <c r="E101" s="29"/>
      <c r="F101" s="29">
        <f>SUM(F8:F100)</f>
        <v>37.5</v>
      </c>
      <c r="G101" s="63" t="str">
        <f>IF(E101=0," ",(VLOOKUP(E101,PROTOKOL!$A$1:$E$28,2))*F101)</f>
        <v xml:space="preserve"> </v>
      </c>
      <c r="H101" s="64" t="e">
        <f t="shared" si="572"/>
        <v>#VALUE!</v>
      </c>
      <c r="I101" s="65" t="str">
        <f>IF(E101=0," ",VLOOKUP(E101,PROTOKOL!$A:$E,5,))</f>
        <v xml:space="preserve"> </v>
      </c>
      <c r="J101" s="29"/>
      <c r="K101" s="29">
        <f t="shared" ref="K101" si="904">SUM(K8:K100)</f>
        <v>771.12165720000849</v>
      </c>
      <c r="L101" s="61" t="str">
        <f>IF(N101=0," ",VLOOKUP(N101,PROTOKOL!$A:$F,6))</f>
        <v xml:space="preserve"> </v>
      </c>
      <c r="O101">
        <f>SUM(O8:O100)</f>
        <v>0</v>
      </c>
      <c r="P101" s="63" t="str">
        <f>IF(N101=0," ",(VLOOKUP(N101,PROTOKOL!$A$1:$E$28,2))*O101)</f>
        <v xml:space="preserve"> </v>
      </c>
      <c r="Q101" s="64" t="str">
        <f t="shared" si="573"/>
        <v xml:space="preserve"> </v>
      </c>
      <c r="R101" s="65" t="str">
        <f>IF(N101=0," ",VLOOKUP(N101,PROTOKOL!$A:$E,5,))</f>
        <v xml:space="preserve"> </v>
      </c>
      <c r="S101" s="82" t="str">
        <f t="shared" si="637"/>
        <v xml:space="preserve"> </v>
      </c>
      <c r="T101" s="65">
        <f t="shared" si="638"/>
        <v>0</v>
      </c>
      <c r="U101" s="82" t="str">
        <f t="shared" si="639"/>
        <v xml:space="preserve"> </v>
      </c>
      <c r="V101" s="58"/>
      <c r="W101" s="210"/>
      <c r="X101" s="28"/>
      <c r="Z101" s="29">
        <f>SUM(Z8:Z100)</f>
        <v>0</v>
      </c>
      <c r="AA101" s="29"/>
      <c r="AB101" s="29">
        <f>SUM(AB8:AB100)</f>
        <v>0</v>
      </c>
      <c r="AC101" s="29">
        <f>SUM(AC8:AC100)</f>
        <v>0</v>
      </c>
      <c r="AD101" s="29">
        <f>SUM(AD8:AD100)</f>
        <v>0</v>
      </c>
      <c r="AE101" s="29">
        <f t="shared" ref="AE101" si="905">SUM(AE8:AE100)</f>
        <v>0</v>
      </c>
      <c r="AF101" s="29"/>
      <c r="AG101" s="29">
        <f t="shared" ref="AG101" si="906">SUM(AG8:AG100)</f>
        <v>0</v>
      </c>
      <c r="AH101" s="61"/>
      <c r="AK101">
        <f>SUM(AK8:AK100)</f>
        <v>0</v>
      </c>
      <c r="AO101">
        <f>SUM(AO8:AO100)</f>
        <v>0</v>
      </c>
      <c r="AP101" s="113"/>
      <c r="AQ101" s="82" t="str">
        <f t="shared" si="643"/>
        <v xml:space="preserve"> </v>
      </c>
      <c r="AR101" s="58"/>
      <c r="AS101" s="210"/>
      <c r="AT101" s="28"/>
      <c r="AV101" s="29">
        <f t="shared" ref="AV101" si="907">SUM(AV8:AV100)</f>
        <v>1200</v>
      </c>
      <c r="AW101" s="29"/>
      <c r="AX101" s="29">
        <f t="shared" ref="AX101:CS101" si="908">SUM(AX8:AX100)</f>
        <v>37.5</v>
      </c>
      <c r="AY101" s="29">
        <f t="shared" si="908"/>
        <v>750</v>
      </c>
      <c r="AZ101" s="29">
        <f t="shared" si="908"/>
        <v>450</v>
      </c>
      <c r="BA101" s="29">
        <f t="shared" si="908"/>
        <v>1.6126874999999998</v>
      </c>
      <c r="BB101" s="29"/>
      <c r="BC101" s="29">
        <f t="shared" ref="BC101:CU101" si="909">SUM(BC8:BC100)</f>
        <v>145.14187499999997</v>
      </c>
      <c r="BD101" s="61"/>
      <c r="BG101">
        <f t="shared" ref="BG101" si="910">SUM(BG8:BG100)</f>
        <v>0</v>
      </c>
      <c r="BK101">
        <f t="shared" ref="BK101" si="911">SUM(BK8:BK100)</f>
        <v>0</v>
      </c>
      <c r="BL101" s="113"/>
      <c r="BM101" s="82" t="str">
        <f t="shared" si="647"/>
        <v xml:space="preserve"> </v>
      </c>
      <c r="BN101" s="58"/>
      <c r="BO101" s="210"/>
      <c r="BP101" s="28"/>
      <c r="BR101" s="29">
        <f t="shared" ref="BR101" si="912">SUM(BR8:BR100)</f>
        <v>1150</v>
      </c>
      <c r="BS101" s="29"/>
      <c r="BT101" s="29">
        <f t="shared" ref="BT101:BV101" si="913">SUM(BT8:BT100)</f>
        <v>37.5</v>
      </c>
      <c r="BU101" s="29">
        <f t="shared" si="913"/>
        <v>720</v>
      </c>
      <c r="BV101" s="29">
        <f t="shared" si="913"/>
        <v>430</v>
      </c>
      <c r="BW101" s="29">
        <f t="shared" si="908"/>
        <v>1.6975657894736846</v>
      </c>
      <c r="BX101" s="29"/>
      <c r="BY101" s="29">
        <f t="shared" si="909"/>
        <v>145.99065789473687</v>
      </c>
      <c r="BZ101" s="61"/>
      <c r="CC101">
        <f t="shared" ref="CC101" si="914">SUM(CC8:CC100)</f>
        <v>0</v>
      </c>
      <c r="CG101">
        <f t="shared" ref="CG101" si="915">SUM(CG8:CG100)</f>
        <v>0</v>
      </c>
      <c r="CH101" s="113"/>
      <c r="CI101" s="82" t="str">
        <f t="shared" si="651"/>
        <v xml:space="preserve"> </v>
      </c>
      <c r="CJ101" s="58"/>
      <c r="CK101" s="210"/>
      <c r="CL101" s="28"/>
      <c r="CN101" s="29">
        <f t="shared" ref="CN101" si="916">SUM(CN8:CN100)</f>
        <v>1070</v>
      </c>
      <c r="CO101" s="29"/>
      <c r="CP101" s="29">
        <f t="shared" ref="CP101:CR101" si="917">SUM(CP8:CP100)</f>
        <v>37.5</v>
      </c>
      <c r="CQ101" s="29">
        <f t="shared" si="917"/>
        <v>674</v>
      </c>
      <c r="CR101" s="29">
        <f t="shared" si="917"/>
        <v>396</v>
      </c>
      <c r="CS101" s="29">
        <f t="shared" si="908"/>
        <v>130.33742885822528</v>
      </c>
      <c r="CT101" s="29"/>
      <c r="CU101" s="29">
        <f t="shared" si="909"/>
        <v>255.28099711204172</v>
      </c>
      <c r="CV101" s="61"/>
      <c r="CY101">
        <f t="shared" ref="CY101" si="918">SUM(CY8:CY100)</f>
        <v>15</v>
      </c>
      <c r="DC101">
        <f t="shared" ref="DC101" si="919">SUM(DC8:DC100)</f>
        <v>45.729783204750575</v>
      </c>
      <c r="DD101" s="113"/>
      <c r="DE101" s="82" t="str">
        <f t="shared" si="655"/>
        <v xml:space="preserve"> </v>
      </c>
      <c r="DF101" s="58"/>
      <c r="DG101" s="210"/>
      <c r="DH101" s="28"/>
      <c r="DJ101" s="29">
        <f t="shared" ref="DJ101" si="920">SUM(DJ8:DJ100)</f>
        <v>0</v>
      </c>
      <c r="DK101" s="29"/>
      <c r="DL101" s="29">
        <f t="shared" ref="DL101:FG101" si="921">SUM(DL8:DL100)</f>
        <v>0</v>
      </c>
      <c r="DM101" s="29">
        <f t="shared" si="921"/>
        <v>0</v>
      </c>
      <c r="DN101" s="29">
        <f t="shared" si="921"/>
        <v>0</v>
      </c>
      <c r="DO101" s="29">
        <f t="shared" si="921"/>
        <v>0</v>
      </c>
      <c r="DP101" s="29"/>
      <c r="DQ101" s="29">
        <f t="shared" ref="DQ101:FI101" si="922">SUM(DQ8:DQ100)</f>
        <v>0</v>
      </c>
      <c r="DR101" s="61"/>
      <c r="DU101">
        <f t="shared" ref="DU101" si="923">SUM(DU8:DU100)</f>
        <v>0</v>
      </c>
      <c r="DY101">
        <f t="shared" ref="DY101" si="924">SUM(DY8:DY100)</f>
        <v>0</v>
      </c>
      <c r="DZ101" s="113"/>
      <c r="EA101" s="82" t="str">
        <f t="shared" si="659"/>
        <v xml:space="preserve"> </v>
      </c>
      <c r="EB101" s="58"/>
      <c r="EC101" s="210"/>
      <c r="ED101" s="28"/>
      <c r="EF101" s="29">
        <f t="shared" ref="EF101" si="925">SUM(EF8:EF100)</f>
        <v>1160</v>
      </c>
      <c r="EG101" s="29"/>
      <c r="EH101" s="29">
        <f t="shared" ref="EH101:EJ101" si="926">SUM(EH8:EH100)</f>
        <v>37.5</v>
      </c>
      <c r="EI101" s="29">
        <f t="shared" si="926"/>
        <v>750</v>
      </c>
      <c r="EJ101" s="29">
        <f t="shared" si="926"/>
        <v>410</v>
      </c>
      <c r="EK101" s="29">
        <f t="shared" si="921"/>
        <v>1.6126874999999998</v>
      </c>
      <c r="EL101" s="29"/>
      <c r="EM101" s="29">
        <f t="shared" si="922"/>
        <v>132.240375</v>
      </c>
      <c r="EN101" s="61"/>
      <c r="EQ101">
        <f t="shared" ref="EQ101" si="927">SUM(EQ8:EQ100)</f>
        <v>0</v>
      </c>
      <c r="EU101">
        <f t="shared" ref="EU101" si="928">SUM(EU8:EU100)</f>
        <v>0</v>
      </c>
      <c r="EV101" s="113"/>
      <c r="EW101" s="82" t="str">
        <f t="shared" si="663"/>
        <v xml:space="preserve"> </v>
      </c>
      <c r="EX101" s="58"/>
      <c r="EY101" s="210"/>
      <c r="EZ101" s="28"/>
      <c r="FB101" s="29">
        <f t="shared" ref="FB101" si="929">SUM(FB8:FB100)</f>
        <v>565</v>
      </c>
      <c r="FC101" s="29"/>
      <c r="FD101" s="29">
        <f t="shared" ref="FD101:FF101" si="930">SUM(FD8:FD100)</f>
        <v>37.5</v>
      </c>
      <c r="FE101" s="29">
        <f t="shared" si="930"/>
        <v>338.00000000000006</v>
      </c>
      <c r="FF101" s="29">
        <f t="shared" si="930"/>
        <v>226.99999999999994</v>
      </c>
      <c r="FG101" s="29">
        <f t="shared" si="921"/>
        <v>117.39624372616217</v>
      </c>
      <c r="FH101" s="29"/>
      <c r="FI101" s="29">
        <f t="shared" si="922"/>
        <v>133.44557535396447</v>
      </c>
      <c r="FJ101" s="61"/>
      <c r="FM101">
        <f t="shared" ref="FM101" si="931">SUM(FM8:FM100)</f>
        <v>15</v>
      </c>
      <c r="FQ101">
        <f t="shared" ref="FQ101" si="932">SUM(FQ8:FQ100)</f>
        <v>45.729783204750575</v>
      </c>
      <c r="FR101" s="113"/>
      <c r="FS101" s="82" t="str">
        <f t="shared" si="667"/>
        <v xml:space="preserve"> </v>
      </c>
      <c r="FT101" s="58"/>
      <c r="FU101" s="210"/>
      <c r="FV101" s="28"/>
      <c r="FX101" s="29">
        <f t="shared" ref="FX101" si="933">SUM(FX8:FX100)</f>
        <v>0</v>
      </c>
      <c r="FY101" s="29"/>
      <c r="FZ101" s="29">
        <f t="shared" ref="FZ101:HU101" si="934">SUM(FZ8:FZ100)</f>
        <v>0</v>
      </c>
      <c r="GA101" s="29">
        <f t="shared" si="934"/>
        <v>0</v>
      </c>
      <c r="GB101" s="29">
        <f t="shared" si="934"/>
        <v>0</v>
      </c>
      <c r="GC101" s="29">
        <f t="shared" si="934"/>
        <v>0</v>
      </c>
      <c r="GD101" s="29"/>
      <c r="GE101" s="29">
        <f t="shared" ref="GE101:HW101" si="935">SUM(GE8:GE100)</f>
        <v>0</v>
      </c>
      <c r="GF101" s="61"/>
      <c r="GI101">
        <f t="shared" ref="GI101" si="936">SUM(GI8:GI100)</f>
        <v>0</v>
      </c>
      <c r="GM101">
        <f t="shared" ref="GM101" si="937">SUM(GM8:GM100)</f>
        <v>0</v>
      </c>
      <c r="GN101" s="113"/>
      <c r="GO101" s="82" t="str">
        <f t="shared" si="671"/>
        <v xml:space="preserve"> </v>
      </c>
      <c r="GP101" s="58"/>
      <c r="GQ101" s="210"/>
      <c r="GR101" s="28"/>
      <c r="GT101" s="29">
        <f t="shared" ref="GT101" si="938">SUM(GT8:GT100)</f>
        <v>600</v>
      </c>
      <c r="GU101" s="29"/>
      <c r="GV101" s="29">
        <f t="shared" ref="GV101:GX101" si="939">SUM(GV8:GV100)</f>
        <v>37.5</v>
      </c>
      <c r="GW101" s="29">
        <f t="shared" si="939"/>
        <v>390</v>
      </c>
      <c r="GX101" s="29">
        <f t="shared" si="939"/>
        <v>210</v>
      </c>
      <c r="GY101" s="29">
        <f t="shared" si="934"/>
        <v>3.0717857142857148</v>
      </c>
      <c r="GZ101" s="29"/>
      <c r="HA101" s="29">
        <f t="shared" si="935"/>
        <v>129.01500000000001</v>
      </c>
      <c r="HB101" s="61"/>
      <c r="HE101">
        <f t="shared" ref="HE101" si="940">SUM(HE8:HE100)</f>
        <v>0</v>
      </c>
      <c r="HI101">
        <f t="shared" ref="HI101" si="941">SUM(HI8:HI100)</f>
        <v>0</v>
      </c>
      <c r="HJ101" s="113"/>
      <c r="HK101" s="82" t="str">
        <f t="shared" si="675"/>
        <v xml:space="preserve"> </v>
      </c>
      <c r="HL101" s="58"/>
      <c r="HM101" s="210"/>
      <c r="HN101" s="28"/>
      <c r="HP101" s="29">
        <f t="shared" ref="HP101" si="942">SUM(HP8:HP100)</f>
        <v>0</v>
      </c>
      <c r="HQ101" s="29"/>
      <c r="HR101" s="29">
        <f t="shared" ref="HR101:HT101" si="943">SUM(HR8:HR100)</f>
        <v>0</v>
      </c>
      <c r="HS101" s="29">
        <f t="shared" si="943"/>
        <v>0</v>
      </c>
      <c r="HT101" s="29">
        <f t="shared" si="943"/>
        <v>0</v>
      </c>
      <c r="HU101" s="29">
        <f t="shared" si="934"/>
        <v>0</v>
      </c>
      <c r="HV101" s="29"/>
      <c r="HW101" s="29">
        <f t="shared" si="935"/>
        <v>0</v>
      </c>
      <c r="HX101" s="61"/>
      <c r="IA101">
        <f t="shared" ref="IA101" si="944">SUM(IA8:IA100)</f>
        <v>0</v>
      </c>
      <c r="IE101">
        <f t="shared" ref="IE101" si="945">SUM(IE8:IE100)</f>
        <v>0</v>
      </c>
      <c r="IF101" s="113"/>
      <c r="IG101" s="82" t="str">
        <f t="shared" si="679"/>
        <v xml:space="preserve"> </v>
      </c>
      <c r="IH101" s="58"/>
      <c r="II101" s="210"/>
      <c r="IJ101" s="28"/>
      <c r="IL101" s="29">
        <f t="shared" ref="IL101" si="946">SUM(IL8:IL100)</f>
        <v>0</v>
      </c>
      <c r="IM101" s="29"/>
      <c r="IN101" s="29">
        <f t="shared" ref="IN101:KI101" si="947">SUM(IN8:IN100)</f>
        <v>0</v>
      </c>
      <c r="IO101" s="29">
        <f t="shared" si="947"/>
        <v>0</v>
      </c>
      <c r="IP101" s="29">
        <f t="shared" si="947"/>
        <v>0</v>
      </c>
      <c r="IQ101" s="29">
        <f t="shared" si="947"/>
        <v>0</v>
      </c>
      <c r="IR101" s="29"/>
      <c r="IS101" s="29">
        <f t="shared" ref="IS101:KK101" si="948">SUM(IS8:IS100)</f>
        <v>0</v>
      </c>
      <c r="IT101" s="61"/>
      <c r="IW101">
        <f t="shared" ref="IW101" si="949">SUM(IW8:IW100)</f>
        <v>0</v>
      </c>
      <c r="JA101">
        <f t="shared" ref="JA101" si="950">SUM(JA8:JA100)</f>
        <v>0</v>
      </c>
      <c r="JB101" s="113"/>
      <c r="JC101" s="82" t="str">
        <f t="shared" si="683"/>
        <v xml:space="preserve"> </v>
      </c>
      <c r="JD101" s="58"/>
      <c r="JE101" s="210"/>
      <c r="JF101" s="28"/>
      <c r="JH101" s="29">
        <f t="shared" ref="JH101" si="951">SUM(JH8:JH100)</f>
        <v>0</v>
      </c>
      <c r="JI101" s="29"/>
      <c r="JJ101" s="29">
        <f t="shared" ref="JJ101:JL101" si="952">SUM(JJ8:JJ100)</f>
        <v>0</v>
      </c>
      <c r="JK101" s="29">
        <f t="shared" si="952"/>
        <v>0</v>
      </c>
      <c r="JL101" s="29">
        <f t="shared" si="952"/>
        <v>0</v>
      </c>
      <c r="JM101" s="29">
        <f t="shared" si="947"/>
        <v>0</v>
      </c>
      <c r="JN101" s="29"/>
      <c r="JO101" s="29">
        <f t="shared" si="948"/>
        <v>0</v>
      </c>
      <c r="JP101" s="61"/>
      <c r="JS101">
        <f t="shared" ref="JS101" si="953">SUM(JS8:JS100)</f>
        <v>0</v>
      </c>
      <c r="JW101">
        <f t="shared" ref="JW101" si="954">SUM(JW8:JW100)</f>
        <v>0</v>
      </c>
      <c r="JX101" s="113"/>
      <c r="JY101" s="82" t="str">
        <f t="shared" si="687"/>
        <v xml:space="preserve"> </v>
      </c>
      <c r="JZ101" s="58"/>
      <c r="KA101" s="210"/>
      <c r="KB101" s="28"/>
      <c r="KD101" s="29">
        <f t="shared" ref="KD101" si="955">SUM(KD8:KD100)</f>
        <v>965</v>
      </c>
      <c r="KE101" s="29"/>
      <c r="KF101" s="29">
        <f t="shared" ref="KF101:KH101" si="956">SUM(KF8:KF100)</f>
        <v>37.5</v>
      </c>
      <c r="KG101" s="29">
        <f t="shared" si="956"/>
        <v>561.33333333333326</v>
      </c>
      <c r="KH101" s="29">
        <f t="shared" si="956"/>
        <v>403.66666666666669</v>
      </c>
      <c r="KI101" s="29">
        <f t="shared" si="947"/>
        <v>131.12092076105927</v>
      </c>
      <c r="KJ101" s="29"/>
      <c r="KK101" s="29">
        <f t="shared" si="948"/>
        <v>243.00144916750233</v>
      </c>
      <c r="KL101" s="61"/>
      <c r="KO101">
        <f t="shared" ref="KO101" si="957">SUM(KO8:KO100)</f>
        <v>0</v>
      </c>
      <c r="KS101">
        <f t="shared" ref="KS101" si="958">SUM(KS8:KS100)</f>
        <v>0</v>
      </c>
      <c r="KT101" s="113"/>
      <c r="KU101" s="82" t="str">
        <f t="shared" si="691"/>
        <v xml:space="preserve"> </v>
      </c>
      <c r="KV101" s="58"/>
      <c r="KW101" s="210"/>
      <c r="KX101" s="28"/>
      <c r="KZ101" s="29">
        <f t="shared" ref="KZ101" si="959">SUM(KZ8:KZ100)</f>
        <v>0</v>
      </c>
      <c r="LA101" s="29"/>
      <c r="LB101" s="29">
        <f t="shared" ref="LB101:MW101" si="960">SUM(LB8:LB100)</f>
        <v>0</v>
      </c>
      <c r="LC101" s="29">
        <f t="shared" si="960"/>
        <v>0</v>
      </c>
      <c r="LD101" s="29">
        <f t="shared" si="960"/>
        <v>0</v>
      </c>
      <c r="LE101" s="29">
        <f t="shared" si="960"/>
        <v>0</v>
      </c>
      <c r="LF101" s="29"/>
      <c r="LG101" s="29">
        <f t="shared" ref="LG101:MY101" si="961">SUM(LG8:LG100)</f>
        <v>0</v>
      </c>
      <c r="LH101" s="61"/>
      <c r="LK101">
        <f t="shared" ref="LK101" si="962">SUM(LK8:LK100)</f>
        <v>0</v>
      </c>
      <c r="LO101">
        <f t="shared" ref="LO101" si="963">SUM(LO8:LO100)</f>
        <v>0</v>
      </c>
      <c r="LP101" s="113"/>
      <c r="LQ101" s="82" t="str">
        <f t="shared" si="695"/>
        <v xml:space="preserve"> </v>
      </c>
      <c r="LR101" s="58"/>
      <c r="LS101" s="210"/>
      <c r="LT101" s="28"/>
      <c r="LV101" s="29">
        <f t="shared" ref="LV101" si="964">SUM(LV8:LV100)</f>
        <v>0</v>
      </c>
      <c r="LW101" s="29"/>
      <c r="LX101" s="29">
        <f t="shared" ref="LX101:LZ101" si="965">SUM(LX8:LX100)</f>
        <v>0</v>
      </c>
      <c r="LY101" s="29">
        <f t="shared" si="965"/>
        <v>0</v>
      </c>
      <c r="LZ101" s="29">
        <f t="shared" si="965"/>
        <v>0</v>
      </c>
      <c r="MA101" s="29">
        <f t="shared" si="960"/>
        <v>0</v>
      </c>
      <c r="MB101" s="29"/>
      <c r="MC101" s="29">
        <f t="shared" si="961"/>
        <v>0</v>
      </c>
      <c r="MD101" s="61"/>
      <c r="MG101">
        <f t="shared" ref="MG101" si="966">SUM(MG8:MG100)</f>
        <v>0</v>
      </c>
      <c r="MK101">
        <f t="shared" ref="MK101" si="967">SUM(MK8:MK100)</f>
        <v>0</v>
      </c>
      <c r="ML101" s="113"/>
      <c r="MM101" s="82" t="str">
        <f t="shared" si="699"/>
        <v xml:space="preserve"> </v>
      </c>
      <c r="MN101" s="58"/>
      <c r="MO101" s="210"/>
      <c r="MP101" s="28"/>
      <c r="MR101" s="29">
        <f t="shared" ref="MR101" si="968">SUM(MR8:MR100)</f>
        <v>0</v>
      </c>
      <c r="MS101" s="29"/>
      <c r="MT101" s="29">
        <f t="shared" ref="MT101:MV101" si="969">SUM(MT8:MT100)</f>
        <v>0</v>
      </c>
      <c r="MU101" s="29">
        <f t="shared" si="969"/>
        <v>0</v>
      </c>
      <c r="MV101" s="29">
        <f t="shared" si="969"/>
        <v>0</v>
      </c>
      <c r="MW101" s="29">
        <f t="shared" si="960"/>
        <v>0</v>
      </c>
      <c r="MX101" s="29"/>
      <c r="MY101" s="29">
        <f t="shared" si="961"/>
        <v>0</v>
      </c>
      <c r="MZ101" s="61"/>
      <c r="NC101">
        <f t="shared" ref="NC101" si="970">SUM(NC8:NC100)</f>
        <v>37.5</v>
      </c>
      <c r="NG101">
        <f t="shared" ref="NG101" si="971">SUM(NG8:NG100)</f>
        <v>129.01499999999999</v>
      </c>
      <c r="NH101" s="113"/>
      <c r="NI101" s="82" t="str">
        <f t="shared" si="703"/>
        <v xml:space="preserve"> </v>
      </c>
      <c r="NJ101" s="58"/>
      <c r="NK101" s="210"/>
      <c r="NL101" s="28"/>
      <c r="NN101" s="29">
        <f t="shared" ref="NN101" si="972">SUM(NN8:NN100)</f>
        <v>535</v>
      </c>
      <c r="NO101" s="29"/>
      <c r="NP101" s="29">
        <f t="shared" ref="NP101:PK101" si="973">SUM(NP8:NP100)</f>
        <v>37.5</v>
      </c>
      <c r="NQ101" s="29">
        <f t="shared" si="973"/>
        <v>325</v>
      </c>
      <c r="NR101" s="29">
        <f t="shared" si="973"/>
        <v>210</v>
      </c>
      <c r="NS101" s="29">
        <f t="shared" si="973"/>
        <v>3.6861428571428565</v>
      </c>
      <c r="NT101" s="29"/>
      <c r="NU101" s="29">
        <f t="shared" ref="NU101:PM101" si="974">SUM(NU8:NU100)</f>
        <v>154.81799999999998</v>
      </c>
      <c r="NV101" s="61"/>
      <c r="NY101">
        <f t="shared" ref="NY101" si="975">SUM(NY8:NY100)</f>
        <v>0</v>
      </c>
      <c r="OC101">
        <f t="shared" ref="OC101" si="976">SUM(OC8:OC100)</f>
        <v>0</v>
      </c>
      <c r="OD101" s="113"/>
      <c r="OE101" s="82" t="str">
        <f t="shared" si="707"/>
        <v xml:space="preserve"> </v>
      </c>
      <c r="OF101" s="58"/>
      <c r="OG101" s="210"/>
      <c r="OH101" s="28"/>
      <c r="OJ101" s="29">
        <f t="shared" ref="OJ101" si="977">SUM(OJ8:OJ100)</f>
        <v>0</v>
      </c>
      <c r="OK101" s="29"/>
      <c r="OL101" s="29">
        <f t="shared" ref="OL101:ON101" si="978">SUM(OL8:OL100)</f>
        <v>0</v>
      </c>
      <c r="OM101" s="29">
        <f t="shared" si="978"/>
        <v>0</v>
      </c>
      <c r="ON101" s="29">
        <f t="shared" si="978"/>
        <v>0</v>
      </c>
      <c r="OO101" s="29">
        <f t="shared" si="973"/>
        <v>0</v>
      </c>
      <c r="OP101" s="29"/>
      <c r="OQ101" s="29">
        <f t="shared" si="974"/>
        <v>0</v>
      </c>
      <c r="OR101" s="61"/>
      <c r="OU101">
        <f t="shared" ref="OU101" si="979">SUM(OU8:OU100)</f>
        <v>0</v>
      </c>
      <c r="OY101">
        <f t="shared" ref="OY101" si="980">SUM(OY8:OY100)</f>
        <v>0</v>
      </c>
      <c r="OZ101" s="113"/>
      <c r="PA101" s="82" t="str">
        <f t="shared" si="711"/>
        <v xml:space="preserve"> </v>
      </c>
      <c r="PB101" s="58"/>
      <c r="PC101" s="210"/>
      <c r="PD101" s="28"/>
      <c r="PF101" s="29">
        <f t="shared" ref="PF101" si="981">SUM(PF8:PF100)</f>
        <v>1200</v>
      </c>
      <c r="PG101" s="29"/>
      <c r="PH101" s="29">
        <f t="shared" ref="PH101:PJ101" si="982">SUM(PH8:PH100)</f>
        <v>37.5</v>
      </c>
      <c r="PI101" s="29">
        <f t="shared" si="982"/>
        <v>750</v>
      </c>
      <c r="PJ101" s="29">
        <f t="shared" si="982"/>
        <v>450</v>
      </c>
      <c r="PK101" s="29">
        <f t="shared" si="973"/>
        <v>1.6126874999999998</v>
      </c>
      <c r="PL101" s="29"/>
      <c r="PM101" s="29">
        <f t="shared" si="974"/>
        <v>145.14187499999997</v>
      </c>
      <c r="PN101" s="61"/>
      <c r="PQ101">
        <f t="shared" ref="PQ101" si="983">SUM(PQ8:PQ100)</f>
        <v>0</v>
      </c>
      <c r="PU101">
        <f t="shared" ref="PU101" si="984">SUM(PU8:PU100)</f>
        <v>0</v>
      </c>
      <c r="PV101" s="113"/>
      <c r="PW101" s="82" t="str">
        <f t="shared" si="715"/>
        <v xml:space="preserve"> </v>
      </c>
      <c r="PX101" s="58"/>
      <c r="PY101" s="210"/>
      <c r="PZ101" s="28"/>
      <c r="QB101" s="29">
        <f t="shared" ref="QB101" si="985">SUM(QB8:QB100)</f>
        <v>0</v>
      </c>
      <c r="QC101" s="29"/>
      <c r="QD101" s="29">
        <f t="shared" ref="QD101:RC101" si="986">SUM(QD8:QD100)</f>
        <v>0</v>
      </c>
      <c r="QE101" s="29">
        <f t="shared" si="986"/>
        <v>0</v>
      </c>
      <c r="QF101" s="29">
        <f t="shared" si="986"/>
        <v>0</v>
      </c>
      <c r="QG101" s="29">
        <f t="shared" si="986"/>
        <v>0</v>
      </c>
      <c r="QH101" s="29"/>
      <c r="QI101" s="29">
        <f t="shared" ref="QI101:RE101" si="987">SUM(QI8:QI100)</f>
        <v>0</v>
      </c>
      <c r="QJ101" s="61"/>
      <c r="QM101">
        <f t="shared" ref="QM101" si="988">SUM(QM8:QM100)</f>
        <v>0</v>
      </c>
      <c r="QQ101">
        <f t="shared" ref="QQ101" si="989">SUM(QQ8:QQ100)</f>
        <v>0</v>
      </c>
      <c r="QR101" s="113"/>
      <c r="QS101" s="82" t="str">
        <f t="shared" si="719"/>
        <v xml:space="preserve"> </v>
      </c>
      <c r="QT101" s="58"/>
      <c r="QU101" s="210"/>
      <c r="QV101" s="28"/>
      <c r="QX101" s="29">
        <f t="shared" ref="QX101" si="990">SUM(QX8:QX100)</f>
        <v>525</v>
      </c>
      <c r="QY101" s="29"/>
      <c r="QZ101" s="29">
        <f t="shared" ref="QZ101:RB101" si="991">SUM(QZ8:QZ100)</f>
        <v>37.5</v>
      </c>
      <c r="RA101" s="29">
        <f t="shared" si="991"/>
        <v>325</v>
      </c>
      <c r="RB101" s="29">
        <f t="shared" si="991"/>
        <v>200</v>
      </c>
      <c r="RC101" s="29">
        <f t="shared" si="986"/>
        <v>3.6861428571428565</v>
      </c>
      <c r="RD101" s="29"/>
      <c r="RE101" s="29">
        <f t="shared" si="987"/>
        <v>147.44571428571425</v>
      </c>
      <c r="RF101" s="61"/>
      <c r="RI101">
        <f t="shared" ref="RI101" si="992">SUM(RI8:RI100)</f>
        <v>0</v>
      </c>
      <c r="RM101">
        <f t="shared" ref="RM101" si="993">SUM(RM8:RM100)</f>
        <v>0</v>
      </c>
      <c r="RN101" s="113"/>
      <c r="RO101" s="82" t="str">
        <f t="shared" si="723"/>
        <v xml:space="preserve"> </v>
      </c>
      <c r="RP101" s="58"/>
    </row>
    <row r="102" spans="1:484" ht="13.8" thickBot="1">
      <c r="A102" s="211"/>
      <c r="B102" s="3"/>
      <c r="C102" s="61" t="str">
        <f>IF(E102=0," ",VLOOKUP(E102,PROTOKOL!$A:$F,6))</f>
        <v xml:space="preserve"> </v>
      </c>
      <c r="D102" s="21"/>
      <c r="E102" s="21"/>
      <c r="F102" s="21"/>
      <c r="G102" s="63" t="str">
        <f>IF(E102=0," ",(VLOOKUP(E102,PROTOKOL!$A$1:$E$28,2))*F102)</f>
        <v xml:space="preserve"> </v>
      </c>
      <c r="H102" s="64" t="str">
        <f t="shared" si="572"/>
        <v xml:space="preserve"> </v>
      </c>
      <c r="I102" s="65" t="str">
        <f>IF(E102=0," ",VLOOKUP(E102,PROTOKOL!$A:$E,5,))</f>
        <v xml:space="preserve"> </v>
      </c>
      <c r="J102" s="21"/>
      <c r="K102" s="30"/>
      <c r="L102" s="61" t="str">
        <f>IF(N102=0," ",VLOOKUP(N102,PROTOKOL!$A:$F,6))</f>
        <v xml:space="preserve"> </v>
      </c>
      <c r="P102" s="63" t="str">
        <f>IF(N102=0," ",(VLOOKUP(N102,PROTOKOL!$A$1:$E$28,2))*O102)</f>
        <v xml:space="preserve"> </v>
      </c>
      <c r="Q102" s="72">
        <f>VLOOKUP(L2,PUANTAJ!$A:$F,2, )</f>
        <v>195</v>
      </c>
      <c r="R102" s="65" t="str">
        <f>IF(N102=0," ",VLOOKUP(N102,PROTOKOL!$A:$E,5,))</f>
        <v xml:space="preserve"> </v>
      </c>
      <c r="S102" s="82"/>
      <c r="T102" s="33" t="s">
        <v>8</v>
      </c>
      <c r="U102" s="33"/>
      <c r="W102" s="211"/>
      <c r="X102" s="3"/>
      <c r="Y102" s="21"/>
      <c r="Z102" s="21"/>
      <c r="AA102" s="21"/>
      <c r="AB102" s="21"/>
      <c r="AC102" s="21"/>
      <c r="AD102" s="21"/>
      <c r="AE102" s="21"/>
      <c r="AF102" s="21"/>
      <c r="AG102" s="30"/>
      <c r="AM102" s="72">
        <f>VLOOKUP(AH2,PUANTAJ!$A:$F,2, )</f>
        <v>157.5</v>
      </c>
      <c r="AN102" s="72"/>
      <c r="AO102" s="56">
        <f>AB101</f>
        <v>0</v>
      </c>
      <c r="AP102" s="33" t="s">
        <v>8</v>
      </c>
      <c r="AQ102" s="33"/>
      <c r="AS102" s="211"/>
      <c r="AT102" s="3"/>
      <c r="AU102" s="21"/>
      <c r="AV102" s="21"/>
      <c r="AW102" s="21"/>
      <c r="AX102" s="21"/>
      <c r="AY102" s="21"/>
      <c r="AZ102" s="21"/>
      <c r="BA102" s="21"/>
      <c r="BB102" s="21"/>
      <c r="BC102" s="30"/>
      <c r="BI102" s="72">
        <f>VLOOKUP(BD2,PUANTAJ!$A:$F,2, )</f>
        <v>195</v>
      </c>
      <c r="BJ102" s="72"/>
      <c r="BK102" s="56">
        <f t="shared" ref="BK102" si="994">AX101</f>
        <v>37.5</v>
      </c>
      <c r="BL102" s="33" t="s">
        <v>8</v>
      </c>
      <c r="BM102" s="33"/>
      <c r="BO102" s="211"/>
      <c r="BP102" s="3"/>
      <c r="BQ102" s="21"/>
      <c r="BR102" s="21"/>
      <c r="BS102" s="21"/>
      <c r="BT102" s="21"/>
      <c r="BU102" s="21"/>
      <c r="BV102" s="21"/>
      <c r="BW102" s="21"/>
      <c r="BX102" s="21"/>
      <c r="BY102" s="30"/>
      <c r="CE102" s="72">
        <f>VLOOKUP(BZ2,PUANTAJ!$A:$F,2, )</f>
        <v>195</v>
      </c>
      <c r="CF102" s="72"/>
      <c r="CG102" s="56">
        <f t="shared" ref="CG102" si="995">BT101</f>
        <v>37.5</v>
      </c>
      <c r="CH102" s="33" t="s">
        <v>8</v>
      </c>
      <c r="CI102" s="33"/>
      <c r="CK102" s="211"/>
      <c r="CL102" s="3"/>
      <c r="CM102" s="21"/>
      <c r="CN102" s="21"/>
      <c r="CO102" s="21"/>
      <c r="CP102" s="21"/>
      <c r="CQ102" s="21"/>
      <c r="CR102" s="21"/>
      <c r="CS102" s="21"/>
      <c r="CT102" s="21"/>
      <c r="CU102" s="30"/>
      <c r="DA102" s="72">
        <f>VLOOKUP(CV2,PUANTAJ!$A:$F,2, )</f>
        <v>195</v>
      </c>
      <c r="DB102" s="72"/>
      <c r="DC102" s="56">
        <f t="shared" ref="DC102" si="996">CP101</f>
        <v>37.5</v>
      </c>
      <c r="DD102" s="33" t="s">
        <v>8</v>
      </c>
      <c r="DE102" s="33"/>
      <c r="DG102" s="211"/>
      <c r="DH102" s="3"/>
      <c r="DI102" s="21"/>
      <c r="DJ102" s="21"/>
      <c r="DK102" s="21"/>
      <c r="DL102" s="21"/>
      <c r="DM102" s="21"/>
      <c r="DN102" s="21"/>
      <c r="DO102" s="21"/>
      <c r="DP102" s="21"/>
      <c r="DQ102" s="30"/>
      <c r="DW102" s="72">
        <f>VLOOKUP(DR2,PUANTAJ!$A:$F,2, )</f>
        <v>187.5</v>
      </c>
      <c r="DX102" s="72"/>
      <c r="DY102" s="56">
        <f t="shared" ref="DY102" si="997">DL101</f>
        <v>0</v>
      </c>
      <c r="DZ102" s="33" t="s">
        <v>8</v>
      </c>
      <c r="EA102" s="33"/>
      <c r="EC102" s="211"/>
      <c r="ED102" s="3"/>
      <c r="EE102" s="21"/>
      <c r="EF102" s="21"/>
      <c r="EG102" s="21"/>
      <c r="EH102" s="21"/>
      <c r="EI102" s="21"/>
      <c r="EJ102" s="21"/>
      <c r="EK102" s="21"/>
      <c r="EL102" s="21"/>
      <c r="EM102" s="30"/>
      <c r="ES102" s="72">
        <f>VLOOKUP(EN2,PUANTAJ!$A:$F,2, )</f>
        <v>172.5</v>
      </c>
      <c r="ET102" s="72"/>
      <c r="EU102" s="56">
        <f t="shared" ref="EU102" si="998">EH101</f>
        <v>37.5</v>
      </c>
      <c r="EV102" s="33" t="s">
        <v>8</v>
      </c>
      <c r="EW102" s="33"/>
      <c r="EY102" s="211"/>
      <c r="EZ102" s="3"/>
      <c r="FA102" s="21"/>
      <c r="FB102" s="21"/>
      <c r="FC102" s="21"/>
      <c r="FD102" s="21"/>
      <c r="FE102" s="21"/>
      <c r="FF102" s="21"/>
      <c r="FG102" s="21"/>
      <c r="FH102" s="21"/>
      <c r="FI102" s="30"/>
      <c r="FO102" s="72">
        <f>VLOOKUP(FJ2,PUANTAJ!$A:$F,2, )</f>
        <v>195</v>
      </c>
      <c r="FP102" s="72"/>
      <c r="FQ102" s="56">
        <f t="shared" ref="FQ102" si="999">FD101</f>
        <v>37.5</v>
      </c>
      <c r="FR102" s="33" t="s">
        <v>8</v>
      </c>
      <c r="FS102" s="33"/>
      <c r="FU102" s="211"/>
      <c r="FV102" s="3"/>
      <c r="FW102" s="21"/>
      <c r="FX102" s="21"/>
      <c r="FY102" s="21"/>
      <c r="FZ102" s="21"/>
      <c r="GA102" s="21"/>
      <c r="GB102" s="21"/>
      <c r="GC102" s="21"/>
      <c r="GD102" s="21"/>
      <c r="GE102" s="30"/>
      <c r="GK102" s="72">
        <f>VLOOKUP(GF2,PUANTAJ!$A:$F,2, )</f>
        <v>127.5</v>
      </c>
      <c r="GL102" s="72"/>
      <c r="GM102" s="56">
        <f t="shared" ref="GM102" si="1000">FZ101</f>
        <v>0</v>
      </c>
      <c r="GN102" s="33" t="s">
        <v>8</v>
      </c>
      <c r="GO102" s="33"/>
      <c r="GQ102" s="211"/>
      <c r="GR102" s="3"/>
      <c r="GS102" s="21"/>
      <c r="GT102" s="21"/>
      <c r="GU102" s="21"/>
      <c r="GV102" s="21"/>
      <c r="GW102" s="21"/>
      <c r="GX102" s="21"/>
      <c r="GY102" s="21"/>
      <c r="GZ102" s="21"/>
      <c r="HA102" s="30"/>
      <c r="HG102" s="72">
        <f>VLOOKUP(HB2,PUANTAJ!$A:$F,2, )</f>
        <v>187.5</v>
      </c>
      <c r="HH102" s="72"/>
      <c r="HI102" s="56">
        <f t="shared" ref="HI102" si="1001">GV101</f>
        <v>37.5</v>
      </c>
      <c r="HJ102" s="33" t="s">
        <v>8</v>
      </c>
      <c r="HK102" s="33"/>
      <c r="HM102" s="211"/>
      <c r="HN102" s="3"/>
      <c r="HO102" s="21"/>
      <c r="HP102" s="21"/>
      <c r="HQ102" s="21"/>
      <c r="HR102" s="21"/>
      <c r="HS102" s="21"/>
      <c r="HT102" s="21"/>
      <c r="HU102" s="21"/>
      <c r="HV102" s="21"/>
      <c r="HW102" s="30"/>
      <c r="IC102" s="72">
        <f>VLOOKUP(HX2,PUANTAJ!$A:$F,2, )</f>
        <v>187.5</v>
      </c>
      <c r="ID102" s="72"/>
      <c r="IE102" s="56">
        <f t="shared" ref="IE102" si="1002">HR101</f>
        <v>0</v>
      </c>
      <c r="IF102" s="33" t="s">
        <v>8</v>
      </c>
      <c r="IG102" s="33"/>
      <c r="II102" s="211"/>
      <c r="IJ102" s="3"/>
      <c r="IK102" s="21"/>
      <c r="IL102" s="21"/>
      <c r="IM102" s="21"/>
      <c r="IN102" s="21"/>
      <c r="IO102" s="21"/>
      <c r="IP102" s="21"/>
      <c r="IQ102" s="21"/>
      <c r="IR102" s="21"/>
      <c r="IS102" s="30"/>
      <c r="IY102" s="72">
        <f>VLOOKUP(IT2,PUANTAJ!$A:$F,2, )</f>
        <v>172.5</v>
      </c>
      <c r="IZ102" s="72"/>
      <c r="JA102" s="56">
        <f t="shared" ref="JA102" si="1003">IN101</f>
        <v>0</v>
      </c>
      <c r="JB102" s="33" t="s">
        <v>8</v>
      </c>
      <c r="JC102" s="33"/>
      <c r="JE102" s="211"/>
      <c r="JF102" s="3"/>
      <c r="JG102" s="21"/>
      <c r="JH102" s="21"/>
      <c r="JI102" s="21"/>
      <c r="JJ102" s="21"/>
      <c r="JK102" s="21"/>
      <c r="JL102" s="21"/>
      <c r="JM102" s="21"/>
      <c r="JN102" s="21"/>
      <c r="JO102" s="30"/>
      <c r="JU102" s="72">
        <f>VLOOKUP(JP2,PUANTAJ!$A:$F,2, )</f>
        <v>195</v>
      </c>
      <c r="JV102" s="72"/>
      <c r="JW102" s="56">
        <f t="shared" ref="JW102" si="1004">JJ101</f>
        <v>0</v>
      </c>
      <c r="JX102" s="33" t="s">
        <v>8</v>
      </c>
      <c r="JY102" s="33"/>
      <c r="KA102" s="211"/>
      <c r="KB102" s="3"/>
      <c r="KC102" s="21"/>
      <c r="KD102" s="21"/>
      <c r="KE102" s="21"/>
      <c r="KF102" s="21"/>
      <c r="KG102" s="21"/>
      <c r="KH102" s="21"/>
      <c r="KI102" s="21"/>
      <c r="KJ102" s="21"/>
      <c r="KK102" s="30"/>
      <c r="KQ102" s="72">
        <f>VLOOKUP(KL2,PUANTAJ!$A:$F,2, )</f>
        <v>142.5</v>
      </c>
      <c r="KR102" s="72"/>
      <c r="KS102" s="56">
        <f t="shared" ref="KS102" si="1005">KF101</f>
        <v>37.5</v>
      </c>
      <c r="KT102" s="33" t="s">
        <v>8</v>
      </c>
      <c r="KU102" s="33"/>
      <c r="KW102" s="211"/>
      <c r="KX102" s="3"/>
      <c r="KY102" s="21"/>
      <c r="KZ102" s="21"/>
      <c r="LA102" s="21"/>
      <c r="LB102" s="21"/>
      <c r="LC102" s="21"/>
      <c r="LD102" s="21"/>
      <c r="LE102" s="21"/>
      <c r="LF102" s="21"/>
      <c r="LG102" s="30"/>
      <c r="LM102" s="72">
        <f>VLOOKUP(LH2,PUANTAJ!$A:$F,2, )</f>
        <v>150</v>
      </c>
      <c r="LN102" s="72"/>
      <c r="LO102" s="56">
        <f t="shared" ref="LO102" si="1006">LB101</f>
        <v>0</v>
      </c>
      <c r="LP102" s="33" t="s">
        <v>8</v>
      </c>
      <c r="LQ102" s="33"/>
      <c r="LS102" s="211"/>
      <c r="LT102" s="3"/>
      <c r="LU102" s="21"/>
      <c r="LV102" s="21"/>
      <c r="LW102" s="21"/>
      <c r="LX102" s="21"/>
      <c r="LY102" s="21"/>
      <c r="LZ102" s="21"/>
      <c r="MA102" s="21"/>
      <c r="MB102" s="21"/>
      <c r="MC102" s="30"/>
      <c r="MI102" s="72">
        <f>VLOOKUP(MD2,PUANTAJ!$A:$F,2, )</f>
        <v>195</v>
      </c>
      <c r="MJ102" s="72"/>
      <c r="MK102" s="56">
        <f t="shared" ref="MK102" si="1007">LX101</f>
        <v>0</v>
      </c>
      <c r="ML102" s="33" t="s">
        <v>8</v>
      </c>
      <c r="MM102" s="33"/>
      <c r="MO102" s="211"/>
      <c r="MP102" s="3"/>
      <c r="MQ102" s="21"/>
      <c r="MR102" s="21"/>
      <c r="MS102" s="21"/>
      <c r="MT102" s="21"/>
      <c r="MU102" s="21"/>
      <c r="MV102" s="21"/>
      <c r="MW102" s="21"/>
      <c r="MX102" s="21"/>
      <c r="MY102" s="30"/>
      <c r="NE102" s="72">
        <f>VLOOKUP(MZ2,PUANTAJ!$A:$F,2, )</f>
        <v>190</v>
      </c>
      <c r="NF102" s="72"/>
      <c r="NG102" s="56">
        <f t="shared" ref="NG102" si="1008">MT101</f>
        <v>0</v>
      </c>
      <c r="NH102" s="33" t="s">
        <v>8</v>
      </c>
      <c r="NI102" s="33"/>
      <c r="NK102" s="211"/>
      <c r="NL102" s="3"/>
      <c r="NM102" s="21"/>
      <c r="NN102" s="21"/>
      <c r="NO102" s="21"/>
      <c r="NP102" s="21"/>
      <c r="NQ102" s="21"/>
      <c r="NR102" s="21"/>
      <c r="NS102" s="21"/>
      <c r="NT102" s="21"/>
      <c r="NU102" s="30"/>
      <c r="OA102" s="72">
        <f>VLOOKUP(NV2,PUANTAJ!$A:$F,2, )</f>
        <v>195</v>
      </c>
      <c r="OB102" s="72"/>
      <c r="OC102" s="56">
        <f t="shared" ref="OC102" si="1009">NP101</f>
        <v>37.5</v>
      </c>
      <c r="OD102" s="33" t="s">
        <v>8</v>
      </c>
      <c r="OE102" s="33"/>
      <c r="OG102" s="211"/>
      <c r="OH102" s="3"/>
      <c r="OI102" s="21"/>
      <c r="OJ102" s="21"/>
      <c r="OK102" s="21"/>
      <c r="OL102" s="21"/>
      <c r="OM102" s="21"/>
      <c r="ON102" s="21"/>
      <c r="OO102" s="21"/>
      <c r="OP102" s="21"/>
      <c r="OQ102" s="30"/>
      <c r="OW102" s="72">
        <f>VLOOKUP(OR2,PUANTAJ!$A:$F,2, )</f>
        <v>192.5</v>
      </c>
      <c r="OX102" s="72"/>
      <c r="OY102" s="56">
        <f t="shared" ref="OY102" si="1010">OL101</f>
        <v>0</v>
      </c>
      <c r="OZ102" s="33" t="s">
        <v>8</v>
      </c>
      <c r="PA102" s="33"/>
      <c r="PC102" s="211"/>
      <c r="PD102" s="3"/>
      <c r="PE102" s="21"/>
      <c r="PF102" s="21"/>
      <c r="PG102" s="21"/>
      <c r="PH102" s="21"/>
      <c r="PI102" s="21"/>
      <c r="PJ102" s="21"/>
      <c r="PK102" s="21"/>
      <c r="PL102" s="21"/>
      <c r="PM102" s="30"/>
      <c r="PS102" s="72">
        <f>VLOOKUP(PN2,PUANTAJ!$A:$F,2, )</f>
        <v>193</v>
      </c>
      <c r="PT102" s="72"/>
      <c r="PU102" s="56">
        <f t="shared" ref="PU102" si="1011">PH101</f>
        <v>37.5</v>
      </c>
      <c r="PV102" s="33" t="s">
        <v>8</v>
      </c>
      <c r="PW102" s="33"/>
      <c r="PY102" s="211"/>
      <c r="PZ102" s="3"/>
      <c r="QA102" s="21"/>
      <c r="QB102" s="21"/>
      <c r="QC102" s="21"/>
      <c r="QD102" s="21"/>
      <c r="QE102" s="21"/>
      <c r="QF102" s="21"/>
      <c r="QG102" s="21"/>
      <c r="QH102" s="21"/>
      <c r="QI102" s="30"/>
      <c r="QO102" s="72">
        <f>VLOOKUP(QJ2,PUANTAJ!$A:$F,2, )</f>
        <v>45</v>
      </c>
      <c r="QP102" s="72"/>
      <c r="QQ102" s="56">
        <f t="shared" ref="QQ102" si="1012">QD101</f>
        <v>0</v>
      </c>
      <c r="QR102" s="33" t="s">
        <v>8</v>
      </c>
      <c r="QS102" s="33"/>
      <c r="QU102" s="211"/>
      <c r="QV102" s="3"/>
      <c r="QW102" s="21"/>
      <c r="QX102" s="21"/>
      <c r="QY102" s="21"/>
      <c r="QZ102" s="21"/>
      <c r="RA102" s="21"/>
      <c r="RB102" s="21"/>
      <c r="RC102" s="21"/>
      <c r="RD102" s="21"/>
      <c r="RE102" s="30"/>
      <c r="RK102" s="72">
        <f>VLOOKUP(RF2,PUANTAJ!$A:$F,2, )</f>
        <v>187.5</v>
      </c>
      <c r="RL102" s="72"/>
      <c r="RM102" s="56">
        <f t="shared" ref="RM102" si="1013">QZ101</f>
        <v>37.5</v>
      </c>
      <c r="RN102" s="33" t="s">
        <v>8</v>
      </c>
      <c r="RO102" s="33"/>
    </row>
    <row r="103" spans="1:484" ht="13.8" thickBot="1">
      <c r="A103" s="212"/>
      <c r="B103" s="31"/>
      <c r="C103" s="228" t="s">
        <v>31</v>
      </c>
      <c r="D103" s="229"/>
      <c r="E103" s="32"/>
      <c r="G103" s="63" t="str">
        <f>IF(E103=0," ",(VLOOKUP(E103,PROTOKOL!$A$1:$E$28,2))*F103)</f>
        <v xml:space="preserve"> </v>
      </c>
      <c r="H103" s="48" t="s">
        <v>32</v>
      </c>
      <c r="I103" s="65" t="str">
        <f>IF(E103=0," ",VLOOKUP(E103,PROTOKOL!$A:$E,5,))</f>
        <v xml:space="preserve"> </v>
      </c>
      <c r="J103" s="52"/>
      <c r="K103" s="50"/>
      <c r="L103" s="87" t="e">
        <f>#REF!</f>
        <v>#REF!</v>
      </c>
      <c r="P103" s="63" t="str">
        <f>IF(N103=0," ",(VLOOKUP(N103,PROTOKOL!$A$1:$E$28,2))*O103)</f>
        <v xml:space="preserve"> </v>
      </c>
      <c r="Q103" s="73"/>
      <c r="R103" s="65" t="str">
        <f>IF(N103=0," ",VLOOKUP(N103,PROTOKOL!$A:$E,5,))</f>
        <v xml:space="preserve"> </v>
      </c>
      <c r="T103" s="35"/>
      <c r="U103" s="35"/>
      <c r="W103" s="212"/>
      <c r="X103" s="31"/>
      <c r="Y103" s="228" t="s">
        <v>31</v>
      </c>
      <c r="Z103" s="229"/>
      <c r="AA103" s="32"/>
      <c r="AD103" s="48" t="s">
        <v>32</v>
      </c>
      <c r="AE103" s="52"/>
      <c r="AF103" s="52"/>
      <c r="AG103" s="50"/>
      <c r="AH103" s="87" t="e">
        <f>#REF!</f>
        <v>#REF!</v>
      </c>
      <c r="AM103" s="73"/>
      <c r="AN103" s="73"/>
      <c r="AP103" s="35"/>
      <c r="AQ103" s="35"/>
      <c r="AS103" s="212"/>
      <c r="AT103" s="31"/>
      <c r="AU103" s="228" t="s">
        <v>31</v>
      </c>
      <c r="AV103" s="229"/>
      <c r="AW103" s="32"/>
      <c r="AZ103" s="48" t="s">
        <v>32</v>
      </c>
      <c r="BA103" s="52"/>
      <c r="BB103" s="52"/>
      <c r="BC103" s="50"/>
      <c r="BD103" s="87" t="e">
        <f>#REF!</f>
        <v>#REF!</v>
      </c>
      <c r="BI103" s="73"/>
      <c r="BJ103" s="73"/>
      <c r="BL103" s="35"/>
      <c r="BM103" s="35"/>
      <c r="BO103" s="212"/>
      <c r="BP103" s="31"/>
      <c r="BQ103" s="228" t="s">
        <v>31</v>
      </c>
      <c r="BR103" s="229"/>
      <c r="BS103" s="32"/>
      <c r="BV103" s="48" t="s">
        <v>32</v>
      </c>
      <c r="BW103" s="52"/>
      <c r="BX103" s="52"/>
      <c r="BY103" s="50"/>
      <c r="BZ103" s="87" t="e">
        <f>#REF!</f>
        <v>#REF!</v>
      </c>
      <c r="CE103" s="73"/>
      <c r="CF103" s="73"/>
      <c r="CH103" s="35"/>
      <c r="CI103" s="35"/>
      <c r="CK103" s="212"/>
      <c r="CL103" s="31"/>
      <c r="CM103" s="228" t="s">
        <v>31</v>
      </c>
      <c r="CN103" s="229"/>
      <c r="CO103" s="32"/>
      <c r="CR103" s="48" t="s">
        <v>32</v>
      </c>
      <c r="CS103" s="52"/>
      <c r="CT103" s="52"/>
      <c r="CU103" s="50"/>
      <c r="CV103" s="87" t="e">
        <f>#REF!</f>
        <v>#REF!</v>
      </c>
      <c r="DA103" s="73"/>
      <c r="DB103" s="73"/>
      <c r="DD103" s="35"/>
      <c r="DE103" s="35"/>
      <c r="DG103" s="212"/>
      <c r="DH103" s="31"/>
      <c r="DI103" s="228" t="s">
        <v>31</v>
      </c>
      <c r="DJ103" s="229"/>
      <c r="DK103" s="32"/>
      <c r="DN103" s="48" t="s">
        <v>32</v>
      </c>
      <c r="DO103" s="52"/>
      <c r="DP103" s="52"/>
      <c r="DQ103" s="50"/>
      <c r="DR103" s="87" t="e">
        <f>#REF!</f>
        <v>#REF!</v>
      </c>
      <c r="DW103" s="73"/>
      <c r="DX103" s="73"/>
      <c r="DZ103" s="35"/>
      <c r="EA103" s="35"/>
      <c r="EC103" s="212"/>
      <c r="ED103" s="31"/>
      <c r="EE103" s="228" t="s">
        <v>31</v>
      </c>
      <c r="EF103" s="229"/>
      <c r="EG103" s="32"/>
      <c r="EJ103" s="48" t="s">
        <v>32</v>
      </c>
      <c r="EK103" s="52"/>
      <c r="EL103" s="52"/>
      <c r="EM103" s="50"/>
      <c r="EN103" s="87" t="e">
        <f>#REF!</f>
        <v>#REF!</v>
      </c>
      <c r="ES103" s="73"/>
      <c r="ET103" s="73"/>
      <c r="EV103" s="35"/>
      <c r="EW103" s="35"/>
      <c r="EY103" s="212"/>
      <c r="EZ103" s="31"/>
      <c r="FA103" s="228" t="s">
        <v>31</v>
      </c>
      <c r="FB103" s="229"/>
      <c r="FC103" s="32"/>
      <c r="FF103" s="48" t="s">
        <v>32</v>
      </c>
      <c r="FG103" s="52"/>
      <c r="FH103" s="52"/>
      <c r="FI103" s="50"/>
      <c r="FJ103" s="87" t="e">
        <f>#REF!</f>
        <v>#REF!</v>
      </c>
      <c r="FO103" s="73"/>
      <c r="FP103" s="73"/>
      <c r="FR103" s="35"/>
      <c r="FS103" s="35"/>
      <c r="FU103" s="212"/>
      <c r="FV103" s="31"/>
      <c r="FW103" s="228" t="s">
        <v>31</v>
      </c>
      <c r="FX103" s="229"/>
      <c r="FY103" s="32"/>
      <c r="GB103" s="48" t="s">
        <v>32</v>
      </c>
      <c r="GC103" s="52"/>
      <c r="GD103" s="52"/>
      <c r="GE103" s="50"/>
      <c r="GF103" s="87" t="e">
        <f>#REF!</f>
        <v>#REF!</v>
      </c>
      <c r="GK103" s="73"/>
      <c r="GL103" s="73"/>
      <c r="GN103" s="35"/>
      <c r="GO103" s="35"/>
      <c r="GQ103" s="212"/>
      <c r="GR103" s="31"/>
      <c r="GS103" s="228" t="s">
        <v>31</v>
      </c>
      <c r="GT103" s="229"/>
      <c r="GU103" s="32"/>
      <c r="GX103" s="48" t="s">
        <v>32</v>
      </c>
      <c r="GY103" s="52"/>
      <c r="GZ103" s="52"/>
      <c r="HA103" s="50"/>
      <c r="HB103" s="87" t="e">
        <f>#REF!</f>
        <v>#REF!</v>
      </c>
      <c r="HG103" s="73"/>
      <c r="HH103" s="73"/>
      <c r="HJ103" s="35"/>
      <c r="HK103" s="35"/>
      <c r="HM103" s="212"/>
      <c r="HN103" s="31"/>
      <c r="HO103" s="228" t="s">
        <v>31</v>
      </c>
      <c r="HP103" s="229"/>
      <c r="HQ103" s="32"/>
      <c r="HT103" s="48" t="s">
        <v>32</v>
      </c>
      <c r="HU103" s="52"/>
      <c r="HV103" s="52"/>
      <c r="HW103" s="50"/>
      <c r="HX103" s="87" t="e">
        <f>#REF!</f>
        <v>#REF!</v>
      </c>
      <c r="IC103" s="73"/>
      <c r="ID103" s="73"/>
      <c r="IF103" s="35"/>
      <c r="IG103" s="35"/>
      <c r="II103" s="212"/>
      <c r="IJ103" s="31"/>
      <c r="IK103" s="228" t="s">
        <v>31</v>
      </c>
      <c r="IL103" s="229"/>
      <c r="IM103" s="32"/>
      <c r="IP103" s="48" t="s">
        <v>32</v>
      </c>
      <c r="IQ103" s="52"/>
      <c r="IR103" s="52"/>
      <c r="IS103" s="50"/>
      <c r="IT103" s="87" t="e">
        <f>#REF!</f>
        <v>#REF!</v>
      </c>
      <c r="IY103" s="73"/>
      <c r="IZ103" s="73"/>
      <c r="JB103" s="35"/>
      <c r="JC103" s="35"/>
      <c r="JE103" s="212"/>
      <c r="JF103" s="31"/>
      <c r="JG103" s="228" t="s">
        <v>31</v>
      </c>
      <c r="JH103" s="229"/>
      <c r="JI103" s="32"/>
      <c r="JL103" s="48" t="s">
        <v>32</v>
      </c>
      <c r="JM103" s="52"/>
      <c r="JN103" s="52"/>
      <c r="JO103" s="50"/>
      <c r="JP103" s="87" t="e">
        <f>#REF!</f>
        <v>#REF!</v>
      </c>
      <c r="JU103" s="73"/>
      <c r="JV103" s="73"/>
      <c r="JX103" s="35"/>
      <c r="JY103" s="35"/>
      <c r="KA103" s="212"/>
      <c r="KB103" s="31"/>
      <c r="KC103" s="228" t="s">
        <v>31</v>
      </c>
      <c r="KD103" s="229"/>
      <c r="KE103" s="32"/>
      <c r="KH103" s="48" t="s">
        <v>32</v>
      </c>
      <c r="KI103" s="52"/>
      <c r="KJ103" s="52"/>
      <c r="KK103" s="50"/>
      <c r="KL103" s="87" t="e">
        <f>#REF!</f>
        <v>#REF!</v>
      </c>
      <c r="KQ103" s="73"/>
      <c r="KR103" s="73"/>
      <c r="KT103" s="35"/>
      <c r="KU103" s="35"/>
      <c r="KW103" s="212"/>
      <c r="KX103" s="31"/>
      <c r="KY103" s="228" t="s">
        <v>31</v>
      </c>
      <c r="KZ103" s="229"/>
      <c r="LA103" s="32"/>
      <c r="LD103" s="48" t="s">
        <v>32</v>
      </c>
      <c r="LE103" s="52"/>
      <c r="LF103" s="52"/>
      <c r="LG103" s="50"/>
      <c r="LH103" s="87" t="e">
        <f>#REF!</f>
        <v>#REF!</v>
      </c>
      <c r="LM103" s="73"/>
      <c r="LN103" s="73"/>
      <c r="LP103" s="35"/>
      <c r="LQ103" s="35"/>
      <c r="LS103" s="212"/>
      <c r="LT103" s="31"/>
      <c r="LU103" s="228" t="s">
        <v>31</v>
      </c>
      <c r="LV103" s="229"/>
      <c r="LW103" s="32"/>
      <c r="LZ103" s="48" t="s">
        <v>32</v>
      </c>
      <c r="MA103" s="52"/>
      <c r="MB103" s="52"/>
      <c r="MC103" s="50"/>
      <c r="MD103" s="87" t="e">
        <f>#REF!</f>
        <v>#REF!</v>
      </c>
      <c r="MI103" s="73"/>
      <c r="MJ103" s="73"/>
      <c r="ML103" s="35"/>
      <c r="MM103" s="35"/>
      <c r="MO103" s="212"/>
      <c r="MP103" s="31"/>
      <c r="MQ103" s="228" t="s">
        <v>31</v>
      </c>
      <c r="MR103" s="229"/>
      <c r="MS103" s="32"/>
      <c r="MV103" s="48" t="s">
        <v>32</v>
      </c>
      <c r="MW103" s="52"/>
      <c r="MX103" s="52"/>
      <c r="MY103" s="50"/>
      <c r="MZ103" s="87" t="e">
        <f>#REF!</f>
        <v>#REF!</v>
      </c>
      <c r="NE103" s="73"/>
      <c r="NF103" s="73"/>
      <c r="NH103" s="35"/>
      <c r="NI103" s="35"/>
      <c r="NK103" s="212"/>
      <c r="NL103" s="31"/>
      <c r="NM103" s="228" t="s">
        <v>31</v>
      </c>
      <c r="NN103" s="229"/>
      <c r="NO103" s="32"/>
      <c r="NR103" s="48" t="s">
        <v>32</v>
      </c>
      <c r="NS103" s="52"/>
      <c r="NT103" s="52"/>
      <c r="NU103" s="50"/>
      <c r="NV103" s="87" t="e">
        <f>#REF!</f>
        <v>#REF!</v>
      </c>
      <c r="OA103" s="73"/>
      <c r="OB103" s="73"/>
      <c r="OD103" s="35"/>
      <c r="OE103" s="35"/>
      <c r="OG103" s="212"/>
      <c r="OH103" s="31"/>
      <c r="OI103" s="228" t="s">
        <v>31</v>
      </c>
      <c r="OJ103" s="229"/>
      <c r="OK103" s="32"/>
      <c r="ON103" s="48" t="s">
        <v>32</v>
      </c>
      <c r="OO103" s="52"/>
      <c r="OP103" s="52"/>
      <c r="OQ103" s="50"/>
      <c r="OR103" s="87" t="e">
        <f>#REF!</f>
        <v>#REF!</v>
      </c>
      <c r="OW103" s="73"/>
      <c r="OX103" s="73"/>
      <c r="OZ103" s="35"/>
      <c r="PA103" s="35"/>
      <c r="PC103" s="212"/>
      <c r="PD103" s="31"/>
      <c r="PE103" s="228" t="s">
        <v>31</v>
      </c>
      <c r="PF103" s="229"/>
      <c r="PG103" s="32"/>
      <c r="PJ103" s="48" t="s">
        <v>32</v>
      </c>
      <c r="PK103" s="52"/>
      <c r="PL103" s="52"/>
      <c r="PM103" s="50"/>
      <c r="PN103" s="87" t="e">
        <f>#REF!</f>
        <v>#REF!</v>
      </c>
      <c r="PS103" s="73"/>
      <c r="PT103" s="73"/>
      <c r="PV103" s="35"/>
      <c r="PW103" s="35"/>
      <c r="PY103" s="212"/>
      <c r="PZ103" s="31"/>
      <c r="QA103" s="228" t="s">
        <v>31</v>
      </c>
      <c r="QB103" s="229"/>
      <c r="QC103" s="32"/>
      <c r="QF103" s="48" t="s">
        <v>32</v>
      </c>
      <c r="QG103" s="52"/>
      <c r="QH103" s="52"/>
      <c r="QI103" s="50"/>
      <c r="QJ103" s="87" t="e">
        <f>#REF!</f>
        <v>#REF!</v>
      </c>
      <c r="QO103" s="73"/>
      <c r="QP103" s="73"/>
      <c r="QR103" s="35"/>
      <c r="QS103" s="35"/>
      <c r="QU103" s="212"/>
      <c r="QV103" s="31"/>
      <c r="QW103" s="228" t="s">
        <v>31</v>
      </c>
      <c r="QX103" s="229"/>
      <c r="QY103" s="32"/>
      <c r="RB103" s="48" t="s">
        <v>32</v>
      </c>
      <c r="RC103" s="52"/>
      <c r="RD103" s="52"/>
      <c r="RE103" s="50"/>
      <c r="RF103" s="87" t="e">
        <f>#REF!</f>
        <v>#REF!</v>
      </c>
      <c r="RK103" s="73"/>
      <c r="RL103" s="73"/>
      <c r="RN103" s="35"/>
      <c r="RO103" s="35"/>
    </row>
    <row r="104" spans="1:484" ht="13.8" thickBot="1">
      <c r="A104" s="212"/>
      <c r="B104" s="31"/>
      <c r="C104" s="230">
        <f>VLOOKUP(L$2,ORTALAMA!$A:$I,3,FALSE)</f>
        <v>3.5467287818054922</v>
      </c>
      <c r="D104" s="231"/>
      <c r="E104" s="34"/>
      <c r="G104" s="63" t="str">
        <f>IF(E104=0," ",(VLOOKUP(E104,PROTOKOL!$A$1:$E$28,2))*F104)</f>
        <v xml:space="preserve"> </v>
      </c>
      <c r="H104" s="34"/>
      <c r="I104" s="65" t="str">
        <f>IF(E104=0," ",VLOOKUP(E104,PROTOKOL!$A:$E,5,))</f>
        <v xml:space="preserve"> </v>
      </c>
      <c r="J104" s="34"/>
      <c r="K104" s="34"/>
      <c r="L104" s="113"/>
      <c r="P104" s="63" t="str">
        <f>IF(N104=0," ",(VLOOKUP(N104,PROTOKOL!$A$1:$E$28,2))*O104)</f>
        <v xml:space="preserve"> </v>
      </c>
      <c r="Q104" s="72">
        <f>VLOOKUP(L2,PUANTAJ!$A:$F,4, )</f>
        <v>30</v>
      </c>
      <c r="R104" s="65" t="str">
        <f>IF(N104=0," ",VLOOKUP(N104,PROTOKOL!$A:$E,5,))</f>
        <v xml:space="preserve"> </v>
      </c>
      <c r="S104" s="47"/>
      <c r="T104" s="39" t="s">
        <v>33</v>
      </c>
      <c r="U104" s="39"/>
      <c r="W104" s="212"/>
      <c r="X104" s="31"/>
      <c r="Y104" s="230">
        <f>VLOOKUP(AH$2,ORTALAMA!$A:$I,3,FALSE)</f>
        <v>3.390901318294758</v>
      </c>
      <c r="Z104" s="231"/>
      <c r="AA104" s="34"/>
      <c r="AD104" s="34"/>
      <c r="AE104" s="34"/>
      <c r="AF104" s="34"/>
      <c r="AG104" s="34"/>
      <c r="AH104" s="113"/>
      <c r="AM104" s="72">
        <f>VLOOKUP(AH2,PUANTAJ!$A:$F,4, )</f>
        <v>22.5</v>
      </c>
      <c r="AN104" s="72"/>
      <c r="AO104" s="47"/>
      <c r="AP104" s="39" t="s">
        <v>33</v>
      </c>
      <c r="AQ104" s="39"/>
      <c r="AS104" s="212"/>
      <c r="AT104" s="31"/>
      <c r="AU104" s="230">
        <f>VLOOKUP(BD$2,ORTALAMA!$A:$I,3,FALSE)</f>
        <v>3.5732468717351042</v>
      </c>
      <c r="AV104" s="231"/>
      <c r="AW104" s="34"/>
      <c r="AZ104" s="34"/>
      <c r="BA104" s="34"/>
      <c r="BB104" s="34"/>
      <c r="BC104" s="34"/>
      <c r="BD104" s="113"/>
      <c r="BI104" s="72">
        <f>VLOOKUP(BD2,PUANTAJ!$A:$F,4, )</f>
        <v>30</v>
      </c>
      <c r="BJ104" s="72"/>
      <c r="BK104" s="47"/>
      <c r="BL104" s="39" t="s">
        <v>33</v>
      </c>
      <c r="BM104" s="39"/>
      <c r="BO104" s="212"/>
      <c r="BP104" s="31"/>
      <c r="BQ104" s="230">
        <f>VLOOKUP(BZ$2,ORTALAMA!$A:$I,3,FALSE)</f>
        <v>3.5627659049924123</v>
      </c>
      <c r="BR104" s="231"/>
      <c r="BS104" s="34"/>
      <c r="BV104" s="34"/>
      <c r="BW104" s="34"/>
      <c r="BX104" s="34"/>
      <c r="BY104" s="34"/>
      <c r="BZ104" s="113"/>
      <c r="CE104" s="72">
        <f>VLOOKUP(BZ2,PUANTAJ!$A:$F,4, )</f>
        <v>30</v>
      </c>
      <c r="CF104" s="72"/>
      <c r="CG104" s="47"/>
      <c r="CH104" s="39" t="s">
        <v>33</v>
      </c>
      <c r="CI104" s="39"/>
      <c r="CK104" s="212"/>
      <c r="CL104" s="31"/>
      <c r="CM104" s="230">
        <f>VLOOKUP(CV$2,ORTALAMA!$A:$I,3,FALSE)</f>
        <v>3.2868955626661482</v>
      </c>
      <c r="CN104" s="231"/>
      <c r="CO104" s="34"/>
      <c r="CR104" s="34"/>
      <c r="CS104" s="34"/>
      <c r="CT104" s="34"/>
      <c r="CU104" s="34"/>
      <c r="CV104" s="113"/>
      <c r="DA104" s="72">
        <f>VLOOKUP(CV2,PUANTAJ!$A:$F,4, )</f>
        <v>30</v>
      </c>
      <c r="DB104" s="72"/>
      <c r="DC104" s="47"/>
      <c r="DD104" s="39" t="s">
        <v>33</v>
      </c>
      <c r="DE104" s="39"/>
      <c r="DG104" s="212"/>
      <c r="DH104" s="31"/>
      <c r="DI104" s="230">
        <f>VLOOKUP(DR$2,ORTALAMA!$A:$I,3,FALSE)</f>
        <v>3.4790113647618117</v>
      </c>
      <c r="DJ104" s="231"/>
      <c r="DK104" s="34"/>
      <c r="DN104" s="34"/>
      <c r="DO104" s="34"/>
      <c r="DP104" s="34"/>
      <c r="DQ104" s="34"/>
      <c r="DR104" s="113"/>
      <c r="DW104" s="72">
        <f>VLOOKUP(DR2,PUANTAJ!$A:$F,4, )</f>
        <v>30</v>
      </c>
      <c r="DX104" s="72"/>
      <c r="DY104" s="47"/>
      <c r="DZ104" s="39" t="s">
        <v>33</v>
      </c>
      <c r="EA104" s="39"/>
      <c r="EC104" s="212"/>
      <c r="ED104" s="31"/>
      <c r="EE104" s="230">
        <f>VLOOKUP(EN$2,ORTALAMA!$A:$I,3,FALSE)</f>
        <v>3.3290601016669195</v>
      </c>
      <c r="EF104" s="231"/>
      <c r="EG104" s="34"/>
      <c r="EJ104" s="34"/>
      <c r="EK104" s="34"/>
      <c r="EL104" s="34"/>
      <c r="EM104" s="34"/>
      <c r="EN104" s="113"/>
      <c r="ES104" s="72">
        <f>VLOOKUP(EN2,PUANTAJ!$A:$F,4, )</f>
        <v>52.5</v>
      </c>
      <c r="ET104" s="72"/>
      <c r="EU104" s="47"/>
      <c r="EV104" s="39" t="s">
        <v>33</v>
      </c>
      <c r="EW104" s="39"/>
      <c r="EY104" s="212"/>
      <c r="EZ104" s="31"/>
      <c r="FA104" s="230">
        <f>VLOOKUP(FJ$2,ORTALAMA!$A:$I,3,FALSE)</f>
        <v>3.6964484786363281</v>
      </c>
      <c r="FB104" s="231"/>
      <c r="FC104" s="34"/>
      <c r="FF104" s="34"/>
      <c r="FG104" s="34"/>
      <c r="FH104" s="34"/>
      <c r="FI104" s="34"/>
      <c r="FJ104" s="113"/>
      <c r="FO104" s="72">
        <f>VLOOKUP(FJ2,PUANTAJ!$A:$F,4, )</f>
        <v>30</v>
      </c>
      <c r="FP104" s="72"/>
      <c r="FQ104" s="47"/>
      <c r="FR104" s="39" t="s">
        <v>33</v>
      </c>
      <c r="FS104" s="39"/>
      <c r="FU104" s="212"/>
      <c r="FV104" s="31"/>
      <c r="FW104" s="230">
        <f>VLOOKUP(GF$2,ORTALAMA!$A:$I,3,FALSE)</f>
        <v>3.4975049255314259</v>
      </c>
      <c r="FX104" s="231"/>
      <c r="FY104" s="34"/>
      <c r="GB104" s="34"/>
      <c r="GC104" s="34"/>
      <c r="GD104" s="34"/>
      <c r="GE104" s="34"/>
      <c r="GF104" s="113"/>
      <c r="GK104" s="72">
        <f>VLOOKUP(GF2,PUANTAJ!$A:$F,4, )</f>
        <v>22.5</v>
      </c>
      <c r="GL104" s="72"/>
      <c r="GM104" s="47"/>
      <c r="GN104" s="39" t="s">
        <v>33</v>
      </c>
      <c r="GO104" s="39"/>
      <c r="GQ104" s="212"/>
      <c r="GR104" s="31"/>
      <c r="GS104" s="230">
        <f>VLOOKUP(HB$2,ORTALAMA!$A:$I,3,FALSE)</f>
        <v>3.3489435700863237</v>
      </c>
      <c r="GT104" s="231"/>
      <c r="GU104" s="34"/>
      <c r="GX104" s="34"/>
      <c r="GY104" s="34"/>
      <c r="GZ104" s="34"/>
      <c r="HA104" s="34"/>
      <c r="HB104" s="113"/>
      <c r="HG104" s="72">
        <f>VLOOKUP(HB2,PUANTAJ!$A:$F,4, )</f>
        <v>30</v>
      </c>
      <c r="HH104" s="72"/>
      <c r="HI104" s="47"/>
      <c r="HJ104" s="39" t="s">
        <v>33</v>
      </c>
      <c r="HK104" s="39"/>
      <c r="HM104" s="212"/>
      <c r="HN104" s="31"/>
      <c r="HO104" s="230">
        <f>VLOOKUP(HX$2,ORTALAMA!$A:$I,3,FALSE)</f>
        <v>3.5641853752792443</v>
      </c>
      <c r="HP104" s="231"/>
      <c r="HQ104" s="34"/>
      <c r="HT104" s="34"/>
      <c r="HU104" s="34"/>
      <c r="HV104" s="34"/>
      <c r="HW104" s="34"/>
      <c r="HX104" s="113"/>
      <c r="IC104" s="72">
        <f>VLOOKUP(HX2,PUANTAJ!$A:$F,4, )</f>
        <v>37.5</v>
      </c>
      <c r="ID104" s="72"/>
      <c r="IE104" s="47"/>
      <c r="IF104" s="39" t="s">
        <v>33</v>
      </c>
      <c r="IG104" s="39"/>
      <c r="II104" s="212"/>
      <c r="IJ104" s="31"/>
      <c r="IK104" s="230">
        <f>VLOOKUP(IT$2,ORTALAMA!$A:$I,3,FALSE)</f>
        <v>3.2530531729598673</v>
      </c>
      <c r="IL104" s="231"/>
      <c r="IM104" s="34"/>
      <c r="IP104" s="34"/>
      <c r="IQ104" s="34"/>
      <c r="IR104" s="34"/>
      <c r="IS104" s="34"/>
      <c r="IT104" s="113"/>
      <c r="IY104" s="72">
        <f>VLOOKUP(IT2,PUANTAJ!$A:$F,4, )</f>
        <v>37.5</v>
      </c>
      <c r="IZ104" s="72"/>
      <c r="JA104" s="47"/>
      <c r="JB104" s="39" t="s">
        <v>33</v>
      </c>
      <c r="JC104" s="39"/>
      <c r="JE104" s="212"/>
      <c r="JF104" s="31"/>
      <c r="JG104" s="230">
        <f>VLOOKUP(JP$2,ORTALAMA!$A:$I,3,FALSE)</f>
        <v>3.5652081390594255</v>
      </c>
      <c r="JH104" s="231"/>
      <c r="JI104" s="34"/>
      <c r="JL104" s="34"/>
      <c r="JM104" s="34"/>
      <c r="JN104" s="34"/>
      <c r="JO104" s="34"/>
      <c r="JP104" s="113"/>
      <c r="JU104" s="72">
        <f>VLOOKUP(JP2,PUANTAJ!$A:$F,4, )</f>
        <v>30</v>
      </c>
      <c r="JV104" s="72"/>
      <c r="JW104" s="47"/>
      <c r="JX104" s="39" t="s">
        <v>33</v>
      </c>
      <c r="JY104" s="39"/>
      <c r="KA104" s="212"/>
      <c r="KB104" s="31"/>
      <c r="KC104" s="230">
        <f>VLOOKUP(KL$2,ORTALAMA!$A:$I,3,FALSE)</f>
        <v>3.2873060090728989</v>
      </c>
      <c r="KD104" s="231"/>
      <c r="KE104" s="34"/>
      <c r="KH104" s="34"/>
      <c r="KI104" s="34"/>
      <c r="KJ104" s="34"/>
      <c r="KK104" s="34"/>
      <c r="KL104" s="113"/>
      <c r="KQ104" s="72">
        <f>VLOOKUP(KL2,PUANTAJ!$A:$F,4, )</f>
        <v>30</v>
      </c>
      <c r="KR104" s="72"/>
      <c r="KS104" s="47"/>
      <c r="KT104" s="39" t="s">
        <v>33</v>
      </c>
      <c r="KU104" s="39"/>
      <c r="KW104" s="212"/>
      <c r="KX104" s="31"/>
      <c r="KY104" s="230">
        <f>VLOOKUP(LH$2,ORTALAMA!$A:$I,3,FALSE)</f>
        <v>3.1291033412591367</v>
      </c>
      <c r="KZ104" s="231"/>
      <c r="LA104" s="34"/>
      <c r="LD104" s="34"/>
      <c r="LE104" s="34"/>
      <c r="LF104" s="34"/>
      <c r="LG104" s="34"/>
      <c r="LH104" s="113"/>
      <c r="LM104" s="72">
        <f>VLOOKUP(LH2,PUANTAJ!$A:$F,4, )</f>
        <v>30</v>
      </c>
      <c r="LN104" s="72"/>
      <c r="LO104" s="47"/>
      <c r="LP104" s="39" t="s">
        <v>33</v>
      </c>
      <c r="LQ104" s="39"/>
      <c r="LS104" s="212"/>
      <c r="LT104" s="31"/>
      <c r="LU104" s="230">
        <f>VLOOKUP(MD$2,ORTALAMA!$A:$I,3,FALSE)</f>
        <v>3.2766687844209574</v>
      </c>
      <c r="LV104" s="231"/>
      <c r="LW104" s="34"/>
      <c r="LZ104" s="34"/>
      <c r="MA104" s="34"/>
      <c r="MB104" s="34"/>
      <c r="MC104" s="34"/>
      <c r="MD104" s="113"/>
      <c r="MI104" s="72">
        <f>VLOOKUP(MD2,PUANTAJ!$A:$F,4, )</f>
        <v>30</v>
      </c>
      <c r="MJ104" s="72"/>
      <c r="MK104" s="47"/>
      <c r="ML104" s="39" t="s">
        <v>33</v>
      </c>
      <c r="MM104" s="39"/>
      <c r="MO104" s="212"/>
      <c r="MP104" s="31"/>
      <c r="MQ104" s="230">
        <f>VLOOKUP(MZ$2,ORTALAMA!$A:$I,3,FALSE)</f>
        <v>3.3251105538743548</v>
      </c>
      <c r="MR104" s="231"/>
      <c r="MS104" s="34"/>
      <c r="MV104" s="34"/>
      <c r="MW104" s="34"/>
      <c r="MX104" s="34"/>
      <c r="MY104" s="34"/>
      <c r="MZ104" s="113"/>
      <c r="NE104" s="72">
        <f>VLOOKUP(MZ2,PUANTAJ!$A:$F,4, )</f>
        <v>30</v>
      </c>
      <c r="NF104" s="72"/>
      <c r="NG104" s="47"/>
      <c r="NH104" s="39" t="s">
        <v>33</v>
      </c>
      <c r="NI104" s="39"/>
      <c r="NK104" s="212"/>
      <c r="NL104" s="31"/>
      <c r="NM104" s="230">
        <f>VLOOKUP(NV$2,ORTALAMA!$A:$I,3,FALSE)</f>
        <v>3.3877188274864323</v>
      </c>
      <c r="NN104" s="231"/>
      <c r="NO104" s="34"/>
      <c r="NR104" s="34"/>
      <c r="NS104" s="34"/>
      <c r="NT104" s="34"/>
      <c r="NU104" s="34"/>
      <c r="NV104" s="113"/>
      <c r="OA104" s="72">
        <f>VLOOKUP(NV2,PUANTAJ!$A:$F,4, )</f>
        <v>30</v>
      </c>
      <c r="OB104" s="72"/>
      <c r="OC104" s="47"/>
      <c r="OD104" s="39" t="s">
        <v>33</v>
      </c>
      <c r="OE104" s="39"/>
      <c r="OG104" s="212"/>
      <c r="OH104" s="31"/>
      <c r="OI104" s="230">
        <f>VLOOKUP(OR$2,ORTALAMA!$A:$I,3,FALSE)</f>
        <v>3.4285639002954769</v>
      </c>
      <c r="OJ104" s="231"/>
      <c r="OK104" s="34"/>
      <c r="ON104" s="34"/>
      <c r="OO104" s="34"/>
      <c r="OP104" s="34"/>
      <c r="OQ104" s="34"/>
      <c r="OR104" s="113"/>
      <c r="OW104" s="72">
        <f>VLOOKUP(OR2,PUANTAJ!$A:$F,4, )</f>
        <v>30</v>
      </c>
      <c r="OX104" s="72"/>
      <c r="OY104" s="47"/>
      <c r="OZ104" s="39" t="s">
        <v>33</v>
      </c>
      <c r="PA104" s="39"/>
      <c r="PC104" s="212"/>
      <c r="PD104" s="31"/>
      <c r="PE104" s="230">
        <f>VLOOKUP(PN$2,ORTALAMA!$A:$I,3,FALSE)</f>
        <v>3.174740488038724</v>
      </c>
      <c r="PF104" s="231"/>
      <c r="PG104" s="34"/>
      <c r="PJ104" s="34"/>
      <c r="PK104" s="34"/>
      <c r="PL104" s="34"/>
      <c r="PM104" s="34"/>
      <c r="PN104" s="113"/>
      <c r="PS104" s="72">
        <f>VLOOKUP(PN2,PUANTAJ!$A:$F,4, )</f>
        <v>30</v>
      </c>
      <c r="PT104" s="72"/>
      <c r="PU104" s="47"/>
      <c r="PV104" s="39" t="s">
        <v>33</v>
      </c>
      <c r="PW104" s="39"/>
      <c r="PY104" s="212"/>
      <c r="PZ104" s="31"/>
      <c r="QA104" s="230">
        <f>VLOOKUP(QJ$2,ORTALAMA!$A:$I,3,FALSE)</f>
        <v>3.2478858921026323</v>
      </c>
      <c r="QB104" s="231"/>
      <c r="QC104" s="34"/>
      <c r="QF104" s="34"/>
      <c r="QG104" s="34"/>
      <c r="QH104" s="34"/>
      <c r="QI104" s="34"/>
      <c r="QJ104" s="113"/>
      <c r="QO104" s="72">
        <f>VLOOKUP(QJ2,PUANTAJ!$A:$F,4, )</f>
        <v>0</v>
      </c>
      <c r="QP104" s="72"/>
      <c r="QQ104" s="47"/>
      <c r="QR104" s="39" t="s">
        <v>33</v>
      </c>
      <c r="QS104" s="39"/>
      <c r="QU104" s="212"/>
      <c r="QV104" s="31"/>
      <c r="QW104" s="230">
        <f>VLOOKUP(RF$2,ORTALAMA!$A:$I,3,FALSE)</f>
        <v>3.4661971407705692</v>
      </c>
      <c r="QX104" s="231"/>
      <c r="QY104" s="34"/>
      <c r="RB104" s="34"/>
      <c r="RC104" s="34"/>
      <c r="RD104" s="34"/>
      <c r="RE104" s="34"/>
      <c r="RF104" s="113"/>
      <c r="RK104" s="72">
        <f>VLOOKUP(RF2,PUANTAJ!$A:$F,4, )</f>
        <v>37.5</v>
      </c>
      <c r="RL104" s="72"/>
      <c r="RM104" s="47"/>
      <c r="RN104" s="39" t="s">
        <v>33</v>
      </c>
      <c r="RO104" s="39"/>
    </row>
    <row r="105" spans="1:484" ht="13.8" thickBot="1">
      <c r="A105" s="213"/>
      <c r="B105" s="36"/>
      <c r="C105" s="37"/>
      <c r="D105" s="37"/>
      <c r="E105" s="38"/>
      <c r="G105" s="63" t="str">
        <f>IF(E105=0," ",(VLOOKUP(E105,PROTOKOL!$A$1:$E$28,2))*F105)</f>
        <v xml:space="preserve"> </v>
      </c>
      <c r="H105" s="49" t="s">
        <v>9</v>
      </c>
      <c r="I105" s="65" t="str">
        <f>IF(E105=0," ",VLOOKUP(E105,PROTOKOL!$A:$E,5,))</f>
        <v xml:space="preserve"> </v>
      </c>
      <c r="J105" s="53"/>
      <c r="K105" s="51"/>
      <c r="L105" s="88">
        <f>D110*C104</f>
        <v>0</v>
      </c>
      <c r="M105" s="32"/>
      <c r="N105" s="32"/>
      <c r="O105" s="32"/>
      <c r="P105" s="63" t="str">
        <f>IF(N105=0," ",(VLOOKUP(N105,PROTOKOL!$A$1:$E$28,2))*O105)</f>
        <v xml:space="preserve"> </v>
      </c>
      <c r="Q105" s="16"/>
      <c r="R105" s="65" t="str">
        <f>IF(N105=0," ",VLOOKUP(N105,PROTOKOL!$A:$E,5,))</f>
        <v xml:space="preserve"> </v>
      </c>
      <c r="T105" s="108" t="s">
        <v>91</v>
      </c>
      <c r="U105" s="108"/>
      <c r="W105" s="213"/>
      <c r="X105" s="36"/>
      <c r="Y105" s="37"/>
      <c r="Z105" s="37"/>
      <c r="AA105" s="38"/>
      <c r="AD105" s="49" t="s">
        <v>9</v>
      </c>
      <c r="AE105" s="53"/>
      <c r="AF105" s="53"/>
      <c r="AG105" s="51"/>
      <c r="AH105" s="88">
        <f>Z110*Y104</f>
        <v>0</v>
      </c>
      <c r="AI105" s="32"/>
      <c r="AJ105" s="32"/>
      <c r="AK105" s="32"/>
      <c r="AM105" s="16"/>
      <c r="AN105" s="16"/>
      <c r="AP105" s="108" t="s">
        <v>91</v>
      </c>
      <c r="AQ105" s="108"/>
      <c r="AS105" s="213"/>
      <c r="AT105" s="36"/>
      <c r="AU105" s="37"/>
      <c r="AV105" s="37"/>
      <c r="AW105" s="38"/>
      <c r="AZ105" s="49" t="s">
        <v>9</v>
      </c>
      <c r="BA105" s="53"/>
      <c r="BB105" s="53"/>
      <c r="BC105" s="51"/>
      <c r="BD105" s="88">
        <f t="shared" ref="BD105" si="1014">AV110*AU104</f>
        <v>0</v>
      </c>
      <c r="BE105" s="32"/>
      <c r="BF105" s="32"/>
      <c r="BG105" s="32"/>
      <c r="BI105" s="16"/>
      <c r="BJ105" s="16"/>
      <c r="BL105" s="108" t="s">
        <v>91</v>
      </c>
      <c r="BM105" s="108"/>
      <c r="BO105" s="213"/>
      <c r="BP105" s="36"/>
      <c r="BQ105" s="37"/>
      <c r="BR105" s="37"/>
      <c r="BS105" s="38"/>
      <c r="BV105" s="49" t="s">
        <v>9</v>
      </c>
      <c r="BW105" s="53"/>
      <c r="BX105" s="53"/>
      <c r="BY105" s="51"/>
      <c r="BZ105" s="88">
        <f t="shared" ref="BZ105" si="1015">BR110*BQ104</f>
        <v>0</v>
      </c>
      <c r="CA105" s="32"/>
      <c r="CB105" s="32"/>
      <c r="CC105" s="32"/>
      <c r="CE105" s="16"/>
      <c r="CF105" s="16"/>
      <c r="CH105" s="108" t="s">
        <v>91</v>
      </c>
      <c r="CI105" s="108"/>
      <c r="CK105" s="213"/>
      <c r="CL105" s="36"/>
      <c r="CM105" s="37"/>
      <c r="CN105" s="37"/>
      <c r="CO105" s="38"/>
      <c r="CR105" s="49" t="s">
        <v>9</v>
      </c>
      <c r="CS105" s="53"/>
      <c r="CT105" s="53"/>
      <c r="CU105" s="51"/>
      <c r="CV105" s="88">
        <f t="shared" ref="CV105" si="1016">CN110*CM104</f>
        <v>0</v>
      </c>
      <c r="CW105" s="32"/>
      <c r="CX105" s="32"/>
      <c r="CY105" s="32"/>
      <c r="DA105" s="16"/>
      <c r="DB105" s="16"/>
      <c r="DD105" s="108" t="s">
        <v>91</v>
      </c>
      <c r="DE105" s="108"/>
      <c r="DG105" s="213"/>
      <c r="DH105" s="36"/>
      <c r="DI105" s="37"/>
      <c r="DJ105" s="37"/>
      <c r="DK105" s="38"/>
      <c r="DN105" s="49" t="s">
        <v>9</v>
      </c>
      <c r="DO105" s="53"/>
      <c r="DP105" s="53"/>
      <c r="DQ105" s="51"/>
      <c r="DR105" s="88">
        <f t="shared" ref="DR105" si="1017">DJ110*DI104</f>
        <v>0</v>
      </c>
      <c r="DS105" s="32"/>
      <c r="DT105" s="32"/>
      <c r="DU105" s="32"/>
      <c r="DW105" s="16"/>
      <c r="DX105" s="16"/>
      <c r="DZ105" s="108" t="s">
        <v>91</v>
      </c>
      <c r="EA105" s="108"/>
      <c r="EC105" s="213"/>
      <c r="ED105" s="36"/>
      <c r="EE105" s="37"/>
      <c r="EF105" s="37"/>
      <c r="EG105" s="38"/>
      <c r="EJ105" s="49" t="s">
        <v>9</v>
      </c>
      <c r="EK105" s="53"/>
      <c r="EL105" s="53"/>
      <c r="EM105" s="51"/>
      <c r="EN105" s="88">
        <f t="shared" ref="EN105" si="1018">EF110*EE104</f>
        <v>0</v>
      </c>
      <c r="EO105" s="32"/>
      <c r="EP105" s="32"/>
      <c r="EQ105" s="32"/>
      <c r="ES105" s="16"/>
      <c r="ET105" s="16"/>
      <c r="EV105" s="108" t="s">
        <v>91</v>
      </c>
      <c r="EW105" s="108"/>
      <c r="EY105" s="213"/>
      <c r="EZ105" s="36"/>
      <c r="FA105" s="37"/>
      <c r="FB105" s="37"/>
      <c r="FC105" s="38"/>
      <c r="FF105" s="49" t="s">
        <v>9</v>
      </c>
      <c r="FG105" s="53"/>
      <c r="FH105" s="53"/>
      <c r="FI105" s="51"/>
      <c r="FJ105" s="88">
        <f t="shared" ref="FJ105" si="1019">FB110*FA104</f>
        <v>0</v>
      </c>
      <c r="FK105" s="32"/>
      <c r="FL105" s="32"/>
      <c r="FM105" s="32"/>
      <c r="FO105" s="16"/>
      <c r="FP105" s="16"/>
      <c r="FR105" s="108" t="s">
        <v>91</v>
      </c>
      <c r="FS105" s="108"/>
      <c r="FU105" s="213"/>
      <c r="FV105" s="36"/>
      <c r="FW105" s="37"/>
      <c r="FX105" s="37"/>
      <c r="FY105" s="38"/>
      <c r="GB105" s="49" t="s">
        <v>9</v>
      </c>
      <c r="GC105" s="53"/>
      <c r="GD105" s="53"/>
      <c r="GE105" s="51"/>
      <c r="GF105" s="88">
        <f t="shared" ref="GF105" si="1020">FX110*FW104</f>
        <v>0</v>
      </c>
      <c r="GG105" s="32"/>
      <c r="GH105" s="32"/>
      <c r="GI105" s="32"/>
      <c r="GK105" s="16"/>
      <c r="GL105" s="16"/>
      <c r="GN105" s="108" t="s">
        <v>91</v>
      </c>
      <c r="GO105" s="108"/>
      <c r="GQ105" s="213"/>
      <c r="GR105" s="36"/>
      <c r="GS105" s="37"/>
      <c r="GT105" s="37"/>
      <c r="GU105" s="38"/>
      <c r="GX105" s="49" t="s">
        <v>9</v>
      </c>
      <c r="GY105" s="53"/>
      <c r="GZ105" s="53"/>
      <c r="HA105" s="51"/>
      <c r="HB105" s="88">
        <f t="shared" ref="HB105" si="1021">GT110*GS104</f>
        <v>0</v>
      </c>
      <c r="HC105" s="32"/>
      <c r="HD105" s="32"/>
      <c r="HE105" s="32"/>
      <c r="HG105" s="16"/>
      <c r="HH105" s="16"/>
      <c r="HJ105" s="108" t="s">
        <v>91</v>
      </c>
      <c r="HK105" s="108"/>
      <c r="HM105" s="213"/>
      <c r="HN105" s="36"/>
      <c r="HO105" s="37"/>
      <c r="HP105" s="37"/>
      <c r="HQ105" s="38"/>
      <c r="HT105" s="49" t="s">
        <v>9</v>
      </c>
      <c r="HU105" s="53"/>
      <c r="HV105" s="53"/>
      <c r="HW105" s="51"/>
      <c r="HX105" s="88">
        <f t="shared" ref="HX105" si="1022">HP110*HO104</f>
        <v>0</v>
      </c>
      <c r="HY105" s="32"/>
      <c r="HZ105" s="32"/>
      <c r="IA105" s="32"/>
      <c r="IC105" s="16"/>
      <c r="ID105" s="16"/>
      <c r="IF105" s="108" t="s">
        <v>91</v>
      </c>
      <c r="IG105" s="108"/>
      <c r="II105" s="213"/>
      <c r="IJ105" s="36"/>
      <c r="IK105" s="37"/>
      <c r="IL105" s="37"/>
      <c r="IM105" s="38"/>
      <c r="IP105" s="49" t="s">
        <v>9</v>
      </c>
      <c r="IQ105" s="53"/>
      <c r="IR105" s="53"/>
      <c r="IS105" s="51"/>
      <c r="IT105" s="88">
        <f t="shared" ref="IT105" si="1023">IL110*IK104</f>
        <v>0</v>
      </c>
      <c r="IU105" s="32"/>
      <c r="IV105" s="32"/>
      <c r="IW105" s="32"/>
      <c r="IY105" s="16"/>
      <c r="IZ105" s="16"/>
      <c r="JB105" s="108" t="s">
        <v>91</v>
      </c>
      <c r="JC105" s="108"/>
      <c r="JE105" s="213"/>
      <c r="JF105" s="36"/>
      <c r="JG105" s="37"/>
      <c r="JH105" s="37"/>
      <c r="JI105" s="38"/>
      <c r="JL105" s="49" t="s">
        <v>9</v>
      </c>
      <c r="JM105" s="53"/>
      <c r="JN105" s="53"/>
      <c r="JO105" s="51"/>
      <c r="JP105" s="88">
        <f t="shared" ref="JP105" si="1024">JH110*JG104</f>
        <v>0</v>
      </c>
      <c r="JQ105" s="32"/>
      <c r="JR105" s="32"/>
      <c r="JS105" s="32"/>
      <c r="JU105" s="16"/>
      <c r="JV105" s="16"/>
      <c r="JX105" s="108" t="s">
        <v>91</v>
      </c>
      <c r="JY105" s="108"/>
      <c r="KA105" s="213"/>
      <c r="KB105" s="36"/>
      <c r="KC105" s="37"/>
      <c r="KD105" s="37"/>
      <c r="KE105" s="38"/>
      <c r="KH105" s="49" t="s">
        <v>9</v>
      </c>
      <c r="KI105" s="53"/>
      <c r="KJ105" s="53"/>
      <c r="KK105" s="51"/>
      <c r="KL105" s="88">
        <f t="shared" ref="KL105" si="1025">KD110*KC104</f>
        <v>0</v>
      </c>
      <c r="KM105" s="32"/>
      <c r="KN105" s="32"/>
      <c r="KO105" s="32"/>
      <c r="KQ105" s="16"/>
      <c r="KR105" s="16"/>
      <c r="KT105" s="108" t="s">
        <v>91</v>
      </c>
      <c r="KU105" s="108"/>
      <c r="KW105" s="213"/>
      <c r="KX105" s="36"/>
      <c r="KY105" s="37"/>
      <c r="KZ105" s="37"/>
      <c r="LA105" s="38"/>
      <c r="LD105" s="49" t="s">
        <v>9</v>
      </c>
      <c r="LE105" s="53"/>
      <c r="LF105" s="53"/>
      <c r="LG105" s="51"/>
      <c r="LH105" s="88">
        <f t="shared" ref="LH105" si="1026">KZ110*KY104</f>
        <v>117.34137529721762</v>
      </c>
      <c r="LI105" s="32"/>
      <c r="LJ105" s="32"/>
      <c r="LK105" s="32"/>
      <c r="LM105" s="16"/>
      <c r="LN105" s="16"/>
      <c r="LP105" s="108" t="s">
        <v>91</v>
      </c>
      <c r="LQ105" s="108"/>
      <c r="LS105" s="213"/>
      <c r="LT105" s="36"/>
      <c r="LU105" s="37"/>
      <c r="LV105" s="37"/>
      <c r="LW105" s="38"/>
      <c r="LZ105" s="49" t="s">
        <v>9</v>
      </c>
      <c r="MA105" s="53"/>
      <c r="MB105" s="53"/>
      <c r="MC105" s="51"/>
      <c r="MD105" s="88">
        <f t="shared" ref="MD105" si="1027">LV110*LU104</f>
        <v>0</v>
      </c>
      <c r="ME105" s="32"/>
      <c r="MF105" s="32"/>
      <c r="MG105" s="32"/>
      <c r="MI105" s="16"/>
      <c r="MJ105" s="16"/>
      <c r="ML105" s="108" t="s">
        <v>91</v>
      </c>
      <c r="MM105" s="108"/>
      <c r="MO105" s="213"/>
      <c r="MP105" s="36"/>
      <c r="MQ105" s="37"/>
      <c r="MR105" s="37"/>
      <c r="MS105" s="38"/>
      <c r="MV105" s="49" t="s">
        <v>9</v>
      </c>
      <c r="MW105" s="53"/>
      <c r="MX105" s="53"/>
      <c r="MY105" s="51"/>
      <c r="MZ105" s="88">
        <f t="shared" ref="MZ105" si="1028">MR110*MQ104</f>
        <v>0</v>
      </c>
      <c r="NA105" s="32"/>
      <c r="NB105" s="32"/>
      <c r="NC105" s="32"/>
      <c r="NE105" s="16"/>
      <c r="NF105" s="16"/>
      <c r="NH105" s="108" t="s">
        <v>91</v>
      </c>
      <c r="NI105" s="108"/>
      <c r="NK105" s="213"/>
      <c r="NL105" s="36"/>
      <c r="NM105" s="37"/>
      <c r="NN105" s="37"/>
      <c r="NO105" s="38"/>
      <c r="NR105" s="49" t="s">
        <v>9</v>
      </c>
      <c r="NS105" s="53"/>
      <c r="NT105" s="53"/>
      <c r="NU105" s="51"/>
      <c r="NV105" s="88">
        <f t="shared" ref="NV105" si="1029">NN110*NM104</f>
        <v>0</v>
      </c>
      <c r="NW105" s="32"/>
      <c r="NX105" s="32"/>
      <c r="NY105" s="32"/>
      <c r="OA105" s="16"/>
      <c r="OB105" s="16"/>
      <c r="OD105" s="108" t="s">
        <v>91</v>
      </c>
      <c r="OE105" s="108"/>
      <c r="OG105" s="213"/>
      <c r="OH105" s="36"/>
      <c r="OI105" s="37"/>
      <c r="OJ105" s="37"/>
      <c r="OK105" s="38"/>
      <c r="ON105" s="49" t="s">
        <v>9</v>
      </c>
      <c r="OO105" s="53"/>
      <c r="OP105" s="53"/>
      <c r="OQ105" s="51"/>
      <c r="OR105" s="88">
        <f t="shared" ref="OR105" si="1030">OJ110*OI104</f>
        <v>0</v>
      </c>
      <c r="OS105" s="32"/>
      <c r="OT105" s="32"/>
      <c r="OU105" s="32"/>
      <c r="OW105" s="16"/>
      <c r="OX105" s="16"/>
      <c r="OZ105" s="108" t="s">
        <v>91</v>
      </c>
      <c r="PA105" s="108"/>
      <c r="PC105" s="213"/>
      <c r="PD105" s="36"/>
      <c r="PE105" s="37"/>
      <c r="PF105" s="37"/>
      <c r="PG105" s="38"/>
      <c r="PJ105" s="49" t="s">
        <v>9</v>
      </c>
      <c r="PK105" s="53"/>
      <c r="PL105" s="53"/>
      <c r="PM105" s="51"/>
      <c r="PN105" s="88">
        <f t="shared" ref="PN105" si="1031">PF110*PE104</f>
        <v>0</v>
      </c>
      <c r="PO105" s="32"/>
      <c r="PP105" s="32"/>
      <c r="PQ105" s="32"/>
      <c r="PS105" s="16"/>
      <c r="PT105" s="16"/>
      <c r="PV105" s="108" t="s">
        <v>91</v>
      </c>
      <c r="PW105" s="108"/>
      <c r="PY105" s="213"/>
      <c r="PZ105" s="36"/>
      <c r="QA105" s="37"/>
      <c r="QB105" s="37"/>
      <c r="QC105" s="38"/>
      <c r="QF105" s="49" t="s">
        <v>9</v>
      </c>
      <c r="QG105" s="53"/>
      <c r="QH105" s="53"/>
      <c r="QI105" s="51"/>
      <c r="QJ105" s="88">
        <f t="shared" ref="QJ105" si="1032">QB110*QA104</f>
        <v>0</v>
      </c>
      <c r="QK105" s="32"/>
      <c r="QL105" s="32"/>
      <c r="QM105" s="32"/>
      <c r="QO105" s="16"/>
      <c r="QP105" s="16"/>
      <c r="QR105" s="108" t="s">
        <v>91</v>
      </c>
      <c r="QS105" s="108"/>
      <c r="QU105" s="213"/>
      <c r="QV105" s="36"/>
      <c r="QW105" s="37"/>
      <c r="QX105" s="37"/>
      <c r="QY105" s="38"/>
      <c r="RB105" s="49" t="s">
        <v>9</v>
      </c>
      <c r="RC105" s="53"/>
      <c r="RD105" s="53"/>
      <c r="RE105" s="51"/>
      <c r="RF105" s="88">
        <f t="shared" ref="RF105" si="1033">QX110*QW104</f>
        <v>0</v>
      </c>
      <c r="RG105" s="32"/>
      <c r="RH105" s="32"/>
      <c r="RI105" s="32"/>
      <c r="RK105" s="16"/>
      <c r="RL105" s="16"/>
      <c r="RN105" s="108" t="s">
        <v>91</v>
      </c>
      <c r="RO105" s="108"/>
    </row>
    <row r="106" spans="1:484" ht="14.4" thickTop="1" thickBot="1">
      <c r="A106" s="211"/>
      <c r="B106" s="3"/>
      <c r="C106" s="232" t="s">
        <v>45</v>
      </c>
      <c r="D106" s="233"/>
      <c r="E106" s="69" t="s">
        <v>46</v>
      </c>
      <c r="F106" s="69"/>
      <c r="G106" s="69" t="s">
        <v>30</v>
      </c>
      <c r="I106" s="65" t="e">
        <f>IF(E106=0," ",VLOOKUP(E106,PROTOKOL!$A:$E,5,))</f>
        <v>#N/A</v>
      </c>
      <c r="M106" s="41"/>
      <c r="N106" s="41"/>
      <c r="O106" s="41"/>
      <c r="P106" s="63" t="str">
        <f>IF(N106=0," ",(VLOOKUP(N106,PROTOKOL!$A$1:$E$28,2))*O106)</f>
        <v xml:space="preserve"> </v>
      </c>
      <c r="Q106" s="60">
        <f>Q104+Q102</f>
        <v>225</v>
      </c>
      <c r="R106" s="65" t="str">
        <f>IF(N106=0," ",VLOOKUP(N106,PROTOKOL!$A:$E,5,))</f>
        <v xml:space="preserve"> </v>
      </c>
      <c r="S106" s="56">
        <f>S104+S102</f>
        <v>0</v>
      </c>
      <c r="T106" s="42" t="s">
        <v>34</v>
      </c>
      <c r="U106" s="42"/>
      <c r="W106" s="211"/>
      <c r="X106" s="3"/>
      <c r="Y106" s="232" t="s">
        <v>45</v>
      </c>
      <c r="Z106" s="233"/>
      <c r="AA106" s="69" t="s">
        <v>46</v>
      </c>
      <c r="AB106" s="69"/>
      <c r="AC106" s="69" t="s">
        <v>30</v>
      </c>
      <c r="AI106" s="41"/>
      <c r="AJ106" s="41"/>
      <c r="AK106" s="41"/>
      <c r="AM106" s="60">
        <f>AM104+AM102</f>
        <v>180</v>
      </c>
      <c r="AN106" s="60"/>
      <c r="AO106" s="56">
        <f>AO104+AO102</f>
        <v>0</v>
      </c>
      <c r="AP106" s="42" t="s">
        <v>34</v>
      </c>
      <c r="AQ106" s="42"/>
      <c r="AS106" s="211"/>
      <c r="AT106" s="3"/>
      <c r="AU106" s="232" t="s">
        <v>45</v>
      </c>
      <c r="AV106" s="233"/>
      <c r="AW106" s="69" t="s">
        <v>46</v>
      </c>
      <c r="AX106" s="69"/>
      <c r="AY106" s="69" t="s">
        <v>30</v>
      </c>
      <c r="BE106" s="41"/>
      <c r="BF106" s="41"/>
      <c r="BG106" s="41"/>
      <c r="BI106" s="60">
        <f t="shared" ref="BI106" si="1034">BI104+BI102</f>
        <v>225</v>
      </c>
      <c r="BJ106" s="60"/>
      <c r="BK106" s="56">
        <f t="shared" ref="BK106" si="1035">BK104+BK102</f>
        <v>37.5</v>
      </c>
      <c r="BL106" s="42" t="s">
        <v>34</v>
      </c>
      <c r="BM106" s="42"/>
      <c r="BO106" s="211"/>
      <c r="BP106" s="3"/>
      <c r="BQ106" s="232" t="s">
        <v>45</v>
      </c>
      <c r="BR106" s="233"/>
      <c r="BS106" s="69" t="s">
        <v>46</v>
      </c>
      <c r="BT106" s="69"/>
      <c r="BU106" s="69" t="s">
        <v>30</v>
      </c>
      <c r="CA106" s="41"/>
      <c r="CB106" s="41"/>
      <c r="CC106" s="41"/>
      <c r="CE106" s="60">
        <f t="shared" ref="CE106" si="1036">CE104+CE102</f>
        <v>225</v>
      </c>
      <c r="CF106" s="60"/>
      <c r="CG106" s="56">
        <f t="shared" ref="CG106" si="1037">CG104+CG102</f>
        <v>37.5</v>
      </c>
      <c r="CH106" s="42" t="s">
        <v>34</v>
      </c>
      <c r="CI106" s="42"/>
      <c r="CK106" s="211"/>
      <c r="CL106" s="3"/>
      <c r="CM106" s="232" t="s">
        <v>45</v>
      </c>
      <c r="CN106" s="233"/>
      <c r="CO106" s="69" t="s">
        <v>46</v>
      </c>
      <c r="CP106" s="69"/>
      <c r="CQ106" s="69" t="s">
        <v>30</v>
      </c>
      <c r="CW106" s="41"/>
      <c r="CX106" s="41"/>
      <c r="CY106" s="41"/>
      <c r="DA106" s="60">
        <f t="shared" ref="DA106" si="1038">DA104+DA102</f>
        <v>225</v>
      </c>
      <c r="DB106" s="60"/>
      <c r="DC106" s="56">
        <f t="shared" ref="DC106" si="1039">DC104+DC102</f>
        <v>37.5</v>
      </c>
      <c r="DD106" s="42" t="s">
        <v>34</v>
      </c>
      <c r="DE106" s="42"/>
      <c r="DG106" s="211"/>
      <c r="DH106" s="3"/>
      <c r="DI106" s="232" t="s">
        <v>45</v>
      </c>
      <c r="DJ106" s="233"/>
      <c r="DK106" s="69" t="s">
        <v>46</v>
      </c>
      <c r="DL106" s="69"/>
      <c r="DM106" s="69" t="s">
        <v>30</v>
      </c>
      <c r="DS106" s="41"/>
      <c r="DT106" s="41"/>
      <c r="DU106" s="41"/>
      <c r="DW106" s="60">
        <f t="shared" ref="DW106" si="1040">DW104+DW102</f>
        <v>217.5</v>
      </c>
      <c r="DX106" s="60"/>
      <c r="DY106" s="56">
        <f t="shared" ref="DY106" si="1041">DY104+DY102</f>
        <v>0</v>
      </c>
      <c r="DZ106" s="42" t="s">
        <v>34</v>
      </c>
      <c r="EA106" s="42"/>
      <c r="EC106" s="211"/>
      <c r="ED106" s="3"/>
      <c r="EE106" s="232" t="s">
        <v>45</v>
      </c>
      <c r="EF106" s="233"/>
      <c r="EG106" s="69" t="s">
        <v>46</v>
      </c>
      <c r="EH106" s="69"/>
      <c r="EI106" s="69" t="s">
        <v>30</v>
      </c>
      <c r="EO106" s="41"/>
      <c r="EP106" s="41"/>
      <c r="EQ106" s="41"/>
      <c r="ES106" s="60">
        <f t="shared" ref="ES106" si="1042">ES104+ES102</f>
        <v>225</v>
      </c>
      <c r="ET106" s="60"/>
      <c r="EU106" s="56">
        <f t="shared" ref="EU106" si="1043">EU104+EU102</f>
        <v>37.5</v>
      </c>
      <c r="EV106" s="42" t="s">
        <v>34</v>
      </c>
      <c r="EW106" s="42"/>
      <c r="EY106" s="211"/>
      <c r="EZ106" s="3"/>
      <c r="FA106" s="232" t="s">
        <v>45</v>
      </c>
      <c r="FB106" s="233"/>
      <c r="FC106" s="69" t="s">
        <v>46</v>
      </c>
      <c r="FD106" s="69"/>
      <c r="FE106" s="69" t="s">
        <v>30</v>
      </c>
      <c r="FK106" s="41"/>
      <c r="FL106" s="41"/>
      <c r="FM106" s="41"/>
      <c r="FO106" s="60">
        <f t="shared" ref="FO106" si="1044">FO104+FO102</f>
        <v>225</v>
      </c>
      <c r="FP106" s="60"/>
      <c r="FQ106" s="56">
        <f t="shared" ref="FQ106" si="1045">FQ104+FQ102</f>
        <v>37.5</v>
      </c>
      <c r="FR106" s="42" t="s">
        <v>34</v>
      </c>
      <c r="FS106" s="42"/>
      <c r="FU106" s="211"/>
      <c r="FV106" s="3"/>
      <c r="FW106" s="232" t="s">
        <v>45</v>
      </c>
      <c r="FX106" s="233"/>
      <c r="FY106" s="69" t="s">
        <v>46</v>
      </c>
      <c r="FZ106" s="69"/>
      <c r="GA106" s="69" t="s">
        <v>30</v>
      </c>
      <c r="GG106" s="41"/>
      <c r="GH106" s="41"/>
      <c r="GI106" s="41"/>
      <c r="GK106" s="60">
        <f t="shared" ref="GK106" si="1046">GK104+GK102</f>
        <v>150</v>
      </c>
      <c r="GL106" s="60"/>
      <c r="GM106" s="56">
        <f t="shared" ref="GM106" si="1047">GM104+GM102</f>
        <v>0</v>
      </c>
      <c r="GN106" s="42" t="s">
        <v>34</v>
      </c>
      <c r="GO106" s="42"/>
      <c r="GQ106" s="211"/>
      <c r="GR106" s="3"/>
      <c r="GS106" s="232" t="s">
        <v>45</v>
      </c>
      <c r="GT106" s="233"/>
      <c r="GU106" s="69" t="s">
        <v>46</v>
      </c>
      <c r="GV106" s="69"/>
      <c r="GW106" s="69" t="s">
        <v>30</v>
      </c>
      <c r="HC106" s="41"/>
      <c r="HD106" s="41"/>
      <c r="HE106" s="41"/>
      <c r="HG106" s="60">
        <f t="shared" ref="HG106" si="1048">HG104+HG102</f>
        <v>217.5</v>
      </c>
      <c r="HH106" s="60"/>
      <c r="HI106" s="56">
        <f t="shared" ref="HI106" si="1049">HI104+HI102</f>
        <v>37.5</v>
      </c>
      <c r="HJ106" s="42" t="s">
        <v>34</v>
      </c>
      <c r="HK106" s="42"/>
      <c r="HM106" s="211"/>
      <c r="HN106" s="3"/>
      <c r="HO106" s="232" t="s">
        <v>45</v>
      </c>
      <c r="HP106" s="233"/>
      <c r="HQ106" s="69" t="s">
        <v>46</v>
      </c>
      <c r="HR106" s="69"/>
      <c r="HS106" s="69" t="s">
        <v>30</v>
      </c>
      <c r="HY106" s="41"/>
      <c r="HZ106" s="41"/>
      <c r="IA106" s="41"/>
      <c r="IC106" s="60">
        <f t="shared" ref="IC106" si="1050">IC104+IC102</f>
        <v>225</v>
      </c>
      <c r="ID106" s="60"/>
      <c r="IE106" s="56">
        <f t="shared" ref="IE106" si="1051">IE104+IE102</f>
        <v>0</v>
      </c>
      <c r="IF106" s="42" t="s">
        <v>34</v>
      </c>
      <c r="IG106" s="42"/>
      <c r="II106" s="211"/>
      <c r="IJ106" s="3"/>
      <c r="IK106" s="232" t="s">
        <v>45</v>
      </c>
      <c r="IL106" s="233"/>
      <c r="IM106" s="69" t="s">
        <v>46</v>
      </c>
      <c r="IN106" s="69"/>
      <c r="IO106" s="69" t="s">
        <v>30</v>
      </c>
      <c r="IU106" s="41"/>
      <c r="IV106" s="41"/>
      <c r="IW106" s="41"/>
      <c r="IY106" s="60">
        <f t="shared" ref="IY106" si="1052">IY104+IY102</f>
        <v>210</v>
      </c>
      <c r="IZ106" s="60"/>
      <c r="JA106" s="56">
        <f t="shared" ref="JA106" si="1053">JA104+JA102</f>
        <v>0</v>
      </c>
      <c r="JB106" s="42" t="s">
        <v>34</v>
      </c>
      <c r="JC106" s="42"/>
      <c r="JE106" s="211"/>
      <c r="JF106" s="3"/>
      <c r="JG106" s="232" t="s">
        <v>45</v>
      </c>
      <c r="JH106" s="233"/>
      <c r="JI106" s="69" t="s">
        <v>46</v>
      </c>
      <c r="JJ106" s="69"/>
      <c r="JK106" s="69" t="s">
        <v>30</v>
      </c>
      <c r="JQ106" s="41"/>
      <c r="JR106" s="41"/>
      <c r="JS106" s="41"/>
      <c r="JU106" s="60">
        <f t="shared" ref="JU106" si="1054">JU104+JU102</f>
        <v>225</v>
      </c>
      <c r="JV106" s="60"/>
      <c r="JW106" s="56">
        <f t="shared" ref="JW106" si="1055">JW104+JW102</f>
        <v>0</v>
      </c>
      <c r="JX106" s="42" t="s">
        <v>34</v>
      </c>
      <c r="JY106" s="42"/>
      <c r="KA106" s="211"/>
      <c r="KB106" s="3"/>
      <c r="KC106" s="232" t="s">
        <v>45</v>
      </c>
      <c r="KD106" s="233"/>
      <c r="KE106" s="69" t="s">
        <v>46</v>
      </c>
      <c r="KF106" s="69"/>
      <c r="KG106" s="69" t="s">
        <v>30</v>
      </c>
      <c r="KM106" s="41"/>
      <c r="KN106" s="41"/>
      <c r="KO106" s="41"/>
      <c r="KQ106" s="60">
        <f t="shared" ref="KQ106" si="1056">KQ104+KQ102</f>
        <v>172.5</v>
      </c>
      <c r="KR106" s="60"/>
      <c r="KS106" s="56">
        <f t="shared" ref="KS106" si="1057">KS104+KS102</f>
        <v>37.5</v>
      </c>
      <c r="KT106" s="42" t="s">
        <v>34</v>
      </c>
      <c r="KU106" s="42"/>
      <c r="KW106" s="211"/>
      <c r="KX106" s="3"/>
      <c r="KY106" s="232" t="s">
        <v>45</v>
      </c>
      <c r="KZ106" s="233"/>
      <c r="LA106" s="69" t="s">
        <v>46</v>
      </c>
      <c r="LB106" s="69"/>
      <c r="LC106" s="69" t="s">
        <v>30</v>
      </c>
      <c r="LI106" s="41"/>
      <c r="LJ106" s="41"/>
      <c r="LK106" s="41"/>
      <c r="LM106" s="60">
        <f t="shared" ref="LM106" si="1058">LM104+LM102</f>
        <v>180</v>
      </c>
      <c r="LN106" s="60"/>
      <c r="LO106" s="56">
        <f t="shared" ref="LO106" si="1059">LO104+LO102</f>
        <v>0</v>
      </c>
      <c r="LP106" s="42" t="s">
        <v>34</v>
      </c>
      <c r="LQ106" s="42"/>
      <c r="LS106" s="211"/>
      <c r="LT106" s="3"/>
      <c r="LU106" s="232" t="s">
        <v>45</v>
      </c>
      <c r="LV106" s="233"/>
      <c r="LW106" s="69" t="s">
        <v>46</v>
      </c>
      <c r="LX106" s="69"/>
      <c r="LY106" s="69" t="s">
        <v>30</v>
      </c>
      <c r="ME106" s="41"/>
      <c r="MF106" s="41"/>
      <c r="MG106" s="41"/>
      <c r="MI106" s="60">
        <f t="shared" ref="MI106" si="1060">MI104+MI102</f>
        <v>225</v>
      </c>
      <c r="MJ106" s="60"/>
      <c r="MK106" s="56">
        <f t="shared" ref="MK106" si="1061">MK104+MK102</f>
        <v>0</v>
      </c>
      <c r="ML106" s="42" t="s">
        <v>34</v>
      </c>
      <c r="MM106" s="42"/>
      <c r="MO106" s="211"/>
      <c r="MP106" s="3"/>
      <c r="MQ106" s="232" t="s">
        <v>45</v>
      </c>
      <c r="MR106" s="233"/>
      <c r="MS106" s="69" t="s">
        <v>46</v>
      </c>
      <c r="MT106" s="69"/>
      <c r="MU106" s="69" t="s">
        <v>30</v>
      </c>
      <c r="NA106" s="41"/>
      <c r="NB106" s="41"/>
      <c r="NC106" s="41"/>
      <c r="NE106" s="60">
        <f t="shared" ref="NE106" si="1062">NE104+NE102</f>
        <v>220</v>
      </c>
      <c r="NF106" s="60"/>
      <c r="NG106" s="56">
        <f t="shared" ref="NG106" si="1063">NG104+NG102</f>
        <v>0</v>
      </c>
      <c r="NH106" s="42" t="s">
        <v>34</v>
      </c>
      <c r="NI106" s="42"/>
      <c r="NK106" s="211"/>
      <c r="NL106" s="3"/>
      <c r="NM106" s="232" t="s">
        <v>45</v>
      </c>
      <c r="NN106" s="233"/>
      <c r="NO106" s="69" t="s">
        <v>46</v>
      </c>
      <c r="NP106" s="69"/>
      <c r="NQ106" s="69" t="s">
        <v>30</v>
      </c>
      <c r="NW106" s="41"/>
      <c r="NX106" s="41"/>
      <c r="NY106" s="41"/>
      <c r="OA106" s="60">
        <f t="shared" ref="OA106" si="1064">OA104+OA102</f>
        <v>225</v>
      </c>
      <c r="OB106" s="60"/>
      <c r="OC106" s="56">
        <f t="shared" ref="OC106" si="1065">OC104+OC102</f>
        <v>37.5</v>
      </c>
      <c r="OD106" s="42" t="s">
        <v>34</v>
      </c>
      <c r="OE106" s="42"/>
      <c r="OG106" s="211"/>
      <c r="OH106" s="3"/>
      <c r="OI106" s="232" t="s">
        <v>45</v>
      </c>
      <c r="OJ106" s="233"/>
      <c r="OK106" s="69" t="s">
        <v>46</v>
      </c>
      <c r="OL106" s="69"/>
      <c r="OM106" s="69" t="s">
        <v>30</v>
      </c>
      <c r="OS106" s="41"/>
      <c r="OT106" s="41"/>
      <c r="OU106" s="41"/>
      <c r="OW106" s="60">
        <f t="shared" ref="OW106" si="1066">OW104+OW102</f>
        <v>222.5</v>
      </c>
      <c r="OX106" s="60"/>
      <c r="OY106" s="56">
        <f t="shared" ref="OY106" si="1067">OY104+OY102</f>
        <v>0</v>
      </c>
      <c r="OZ106" s="42" t="s">
        <v>34</v>
      </c>
      <c r="PA106" s="42"/>
      <c r="PC106" s="211"/>
      <c r="PD106" s="3"/>
      <c r="PE106" s="232" t="s">
        <v>45</v>
      </c>
      <c r="PF106" s="233"/>
      <c r="PG106" s="69" t="s">
        <v>46</v>
      </c>
      <c r="PH106" s="69"/>
      <c r="PI106" s="69" t="s">
        <v>30</v>
      </c>
      <c r="PO106" s="41"/>
      <c r="PP106" s="41"/>
      <c r="PQ106" s="41"/>
      <c r="PS106" s="60">
        <f t="shared" ref="PS106" si="1068">PS104+PS102</f>
        <v>223</v>
      </c>
      <c r="PT106" s="60"/>
      <c r="PU106" s="56">
        <f t="shared" ref="PU106" si="1069">PU104+PU102</f>
        <v>37.5</v>
      </c>
      <c r="PV106" s="42" t="s">
        <v>34</v>
      </c>
      <c r="PW106" s="42"/>
      <c r="PY106" s="211"/>
      <c r="PZ106" s="3"/>
      <c r="QA106" s="232" t="s">
        <v>45</v>
      </c>
      <c r="QB106" s="233"/>
      <c r="QC106" s="69" t="s">
        <v>46</v>
      </c>
      <c r="QD106" s="69"/>
      <c r="QE106" s="69" t="s">
        <v>30</v>
      </c>
      <c r="QK106" s="41"/>
      <c r="QL106" s="41"/>
      <c r="QM106" s="41"/>
      <c r="QO106" s="60">
        <f t="shared" ref="QO106" si="1070">QO104+QO102</f>
        <v>45</v>
      </c>
      <c r="QP106" s="60"/>
      <c r="QQ106" s="56">
        <f t="shared" ref="QQ106" si="1071">QQ104+QQ102</f>
        <v>0</v>
      </c>
      <c r="QR106" s="42" t="s">
        <v>34</v>
      </c>
      <c r="QS106" s="42"/>
      <c r="QU106" s="211"/>
      <c r="QV106" s="3"/>
      <c r="QW106" s="232" t="s">
        <v>45</v>
      </c>
      <c r="QX106" s="233"/>
      <c r="QY106" s="69" t="s">
        <v>46</v>
      </c>
      <c r="QZ106" s="69"/>
      <c r="RA106" s="69" t="s">
        <v>30</v>
      </c>
      <c r="RG106" s="41"/>
      <c r="RH106" s="41"/>
      <c r="RI106" s="41"/>
      <c r="RK106" s="60">
        <f t="shared" ref="RK106" si="1072">RK104+RK102</f>
        <v>225</v>
      </c>
      <c r="RL106" s="60"/>
      <c r="RM106" s="56">
        <f t="shared" ref="RM106" si="1073">RM104+RM102</f>
        <v>37.5</v>
      </c>
      <c r="RN106" s="42" t="s">
        <v>34</v>
      </c>
      <c r="RO106" s="42"/>
    </row>
    <row r="107" spans="1:484" ht="30.6" thickTop="1" thickBot="1">
      <c r="A107" s="211"/>
      <c r="B107" s="40"/>
      <c r="C107" s="70" t="s">
        <v>47</v>
      </c>
      <c r="D107" s="71">
        <f>F101</f>
        <v>37.5</v>
      </c>
      <c r="E107" s="71">
        <f>Q102</f>
        <v>195</v>
      </c>
      <c r="F107" s="74"/>
      <c r="G107" s="75">
        <f>D107-E107</f>
        <v>-157.5</v>
      </c>
      <c r="H107" s="77" t="str">
        <f>IF(D107-E107=0,"ü","û")</f>
        <v>û</v>
      </c>
      <c r="I107" s="65" t="e">
        <f>IF(E107=0," ",VLOOKUP(E107,PROTOKOL!$A:$E,5,))</f>
        <v>#N/A</v>
      </c>
      <c r="L107" s="104" t="s">
        <v>89</v>
      </c>
      <c r="M107" s="105" t="s">
        <v>90</v>
      </c>
      <c r="N107" s="43"/>
      <c r="O107" s="43"/>
      <c r="P107" s="63" t="str">
        <f>IF(N107=0," ",(VLOOKUP(N107,PROTOKOL!$A$1:$E$28,2))*O107)</f>
        <v xml:space="preserve"> </v>
      </c>
      <c r="R107" s="65" t="str">
        <f>IF(N107=0," ",VLOOKUP(N107,PROTOKOL!$A:$E,5,))</f>
        <v xml:space="preserve"> </v>
      </c>
      <c r="T107" s="22"/>
      <c r="U107" s="22"/>
      <c r="W107" s="211"/>
      <c r="X107" s="40"/>
      <c r="Y107" s="70" t="s">
        <v>47</v>
      </c>
      <c r="Z107" s="71">
        <f>AB101</f>
        <v>0</v>
      </c>
      <c r="AA107" s="71">
        <f>AM102</f>
        <v>157.5</v>
      </c>
      <c r="AB107" s="74"/>
      <c r="AC107" s="75">
        <f>Z107-AA107</f>
        <v>-157.5</v>
      </c>
      <c r="AD107" s="77" t="str">
        <f>IF(Z107-AA107=0,"ü","û")</f>
        <v>û</v>
      </c>
      <c r="AH107" s="104" t="s">
        <v>89</v>
      </c>
      <c r="AI107" s="105" t="s">
        <v>90</v>
      </c>
      <c r="AJ107" s="43"/>
      <c r="AK107" s="43"/>
      <c r="AP107" s="22"/>
      <c r="AQ107" s="22"/>
      <c r="AS107" s="211"/>
      <c r="AT107" s="40"/>
      <c r="AU107" s="70" t="s">
        <v>47</v>
      </c>
      <c r="AV107" s="71">
        <f t="shared" ref="AV107" si="1074">AX101</f>
        <v>37.5</v>
      </c>
      <c r="AW107" s="71">
        <f t="shared" ref="AW107" si="1075">BI102</f>
        <v>195</v>
      </c>
      <c r="AX107" s="74"/>
      <c r="AY107" s="75">
        <f t="shared" ref="AY107:AY111" si="1076">AV107-AW107</f>
        <v>-157.5</v>
      </c>
      <c r="AZ107" s="77" t="str">
        <f t="shared" ref="AZ107:AZ111" si="1077">IF(AV107-AW107=0,"ü","û")</f>
        <v>û</v>
      </c>
      <c r="BD107" s="104" t="s">
        <v>89</v>
      </c>
      <c r="BE107" s="105" t="s">
        <v>90</v>
      </c>
      <c r="BF107" s="43"/>
      <c r="BG107" s="43"/>
      <c r="BL107" s="22"/>
      <c r="BM107" s="22"/>
      <c r="BO107" s="211"/>
      <c r="BP107" s="40"/>
      <c r="BQ107" s="70" t="s">
        <v>47</v>
      </c>
      <c r="BR107" s="71">
        <f t="shared" ref="BR107" si="1078">BT101</f>
        <v>37.5</v>
      </c>
      <c r="BS107" s="71">
        <f t="shared" ref="BS107" si="1079">CE102</f>
        <v>195</v>
      </c>
      <c r="BT107" s="74"/>
      <c r="BU107" s="75">
        <f t="shared" ref="BU107:BU111" si="1080">BR107-BS107</f>
        <v>-157.5</v>
      </c>
      <c r="BV107" s="77" t="str">
        <f t="shared" ref="BV107:BV111" si="1081">IF(BR107-BS107=0,"ü","û")</f>
        <v>û</v>
      </c>
      <c r="BZ107" s="104" t="s">
        <v>89</v>
      </c>
      <c r="CA107" s="105" t="s">
        <v>90</v>
      </c>
      <c r="CB107" s="43"/>
      <c r="CC107" s="43"/>
      <c r="CH107" s="22"/>
      <c r="CI107" s="22"/>
      <c r="CK107" s="211"/>
      <c r="CL107" s="40"/>
      <c r="CM107" s="70" t="s">
        <v>47</v>
      </c>
      <c r="CN107" s="71">
        <f t="shared" ref="CN107" si="1082">CP101</f>
        <v>37.5</v>
      </c>
      <c r="CO107" s="71">
        <f t="shared" ref="CO107" si="1083">DA102</f>
        <v>195</v>
      </c>
      <c r="CP107" s="74"/>
      <c r="CQ107" s="75">
        <f t="shared" ref="CQ107:CQ111" si="1084">CN107-CO107</f>
        <v>-157.5</v>
      </c>
      <c r="CR107" s="77" t="str">
        <f t="shared" ref="CR107:CR111" si="1085">IF(CN107-CO107=0,"ü","û")</f>
        <v>û</v>
      </c>
      <c r="CV107" s="104" t="s">
        <v>89</v>
      </c>
      <c r="CW107" s="105" t="s">
        <v>90</v>
      </c>
      <c r="CX107" s="43"/>
      <c r="CY107" s="43"/>
      <c r="DD107" s="22"/>
      <c r="DE107" s="22"/>
      <c r="DG107" s="211"/>
      <c r="DH107" s="40"/>
      <c r="DI107" s="70" t="s">
        <v>47</v>
      </c>
      <c r="DJ107" s="71">
        <f t="shared" ref="DJ107" si="1086">DL101</f>
        <v>0</v>
      </c>
      <c r="DK107" s="71">
        <f t="shared" ref="DK107" si="1087">DW102</f>
        <v>187.5</v>
      </c>
      <c r="DL107" s="74"/>
      <c r="DM107" s="75">
        <f t="shared" ref="DM107:DM111" si="1088">DJ107-DK107</f>
        <v>-187.5</v>
      </c>
      <c r="DN107" s="77" t="str">
        <f t="shared" ref="DN107:DN111" si="1089">IF(DJ107-DK107=0,"ü","û")</f>
        <v>û</v>
      </c>
      <c r="DR107" s="104" t="s">
        <v>89</v>
      </c>
      <c r="DS107" s="105" t="s">
        <v>90</v>
      </c>
      <c r="DT107" s="43"/>
      <c r="DU107" s="43"/>
      <c r="DZ107" s="22"/>
      <c r="EA107" s="22"/>
      <c r="EC107" s="211"/>
      <c r="ED107" s="40"/>
      <c r="EE107" s="70" t="s">
        <v>47</v>
      </c>
      <c r="EF107" s="71">
        <f t="shared" ref="EF107" si="1090">EH101</f>
        <v>37.5</v>
      </c>
      <c r="EG107" s="71">
        <f t="shared" ref="EG107" si="1091">ES102</f>
        <v>172.5</v>
      </c>
      <c r="EH107" s="74"/>
      <c r="EI107" s="75">
        <f t="shared" ref="EI107:EI111" si="1092">EF107-EG107</f>
        <v>-135</v>
      </c>
      <c r="EJ107" s="77" t="str">
        <f t="shared" ref="EJ107:EJ111" si="1093">IF(EF107-EG107=0,"ü","û")</f>
        <v>û</v>
      </c>
      <c r="EN107" s="104" t="s">
        <v>89</v>
      </c>
      <c r="EO107" s="105" t="s">
        <v>90</v>
      </c>
      <c r="EP107" s="43"/>
      <c r="EQ107" s="43"/>
      <c r="EV107" s="22"/>
      <c r="EW107" s="22"/>
      <c r="EY107" s="211"/>
      <c r="EZ107" s="40"/>
      <c r="FA107" s="70" t="s">
        <v>47</v>
      </c>
      <c r="FB107" s="71">
        <f t="shared" ref="FB107" si="1094">FD101</f>
        <v>37.5</v>
      </c>
      <c r="FC107" s="71">
        <f t="shared" ref="FC107" si="1095">FO102</f>
        <v>195</v>
      </c>
      <c r="FD107" s="74"/>
      <c r="FE107" s="75">
        <f t="shared" ref="FE107:FE111" si="1096">FB107-FC107</f>
        <v>-157.5</v>
      </c>
      <c r="FF107" s="77" t="str">
        <f t="shared" ref="FF107:FF111" si="1097">IF(FB107-FC107=0,"ü","û")</f>
        <v>û</v>
      </c>
      <c r="FJ107" s="104" t="s">
        <v>89</v>
      </c>
      <c r="FK107" s="105" t="s">
        <v>90</v>
      </c>
      <c r="FL107" s="43"/>
      <c r="FM107" s="43"/>
      <c r="FR107" s="22"/>
      <c r="FS107" s="22"/>
      <c r="FU107" s="211"/>
      <c r="FV107" s="40"/>
      <c r="FW107" s="70" t="s">
        <v>47</v>
      </c>
      <c r="FX107" s="71">
        <f t="shared" ref="FX107" si="1098">FZ101</f>
        <v>0</v>
      </c>
      <c r="FY107" s="71">
        <f t="shared" ref="FY107" si="1099">GK102</f>
        <v>127.5</v>
      </c>
      <c r="FZ107" s="74"/>
      <c r="GA107" s="75">
        <f t="shared" ref="GA107:GA111" si="1100">FX107-FY107</f>
        <v>-127.5</v>
      </c>
      <c r="GB107" s="77" t="str">
        <f t="shared" ref="GB107:GB111" si="1101">IF(FX107-FY107=0,"ü","û")</f>
        <v>û</v>
      </c>
      <c r="GF107" s="104" t="s">
        <v>89</v>
      </c>
      <c r="GG107" s="105" t="s">
        <v>90</v>
      </c>
      <c r="GH107" s="43"/>
      <c r="GI107" s="43"/>
      <c r="GN107" s="22"/>
      <c r="GO107" s="22"/>
      <c r="GQ107" s="211"/>
      <c r="GR107" s="40"/>
      <c r="GS107" s="70" t="s">
        <v>47</v>
      </c>
      <c r="GT107" s="71">
        <f t="shared" ref="GT107" si="1102">GV101</f>
        <v>37.5</v>
      </c>
      <c r="GU107" s="71">
        <f t="shared" ref="GU107" si="1103">HG102</f>
        <v>187.5</v>
      </c>
      <c r="GV107" s="74"/>
      <c r="GW107" s="75">
        <f t="shared" ref="GW107:GW111" si="1104">GT107-GU107</f>
        <v>-150</v>
      </c>
      <c r="GX107" s="77" t="str">
        <f t="shared" ref="GX107:GX111" si="1105">IF(GT107-GU107=0,"ü","û")</f>
        <v>û</v>
      </c>
      <c r="HB107" s="104" t="s">
        <v>89</v>
      </c>
      <c r="HC107" s="105" t="s">
        <v>90</v>
      </c>
      <c r="HD107" s="43"/>
      <c r="HE107" s="43"/>
      <c r="HJ107" s="22"/>
      <c r="HK107" s="22"/>
      <c r="HM107" s="211"/>
      <c r="HN107" s="40"/>
      <c r="HO107" s="70" t="s">
        <v>47</v>
      </c>
      <c r="HP107" s="71">
        <f t="shared" ref="HP107" si="1106">HR101</f>
        <v>0</v>
      </c>
      <c r="HQ107" s="71">
        <f t="shared" ref="HQ107" si="1107">IC102</f>
        <v>187.5</v>
      </c>
      <c r="HR107" s="74"/>
      <c r="HS107" s="75">
        <f t="shared" ref="HS107:HS111" si="1108">HP107-HQ107</f>
        <v>-187.5</v>
      </c>
      <c r="HT107" s="77" t="str">
        <f t="shared" ref="HT107:HT111" si="1109">IF(HP107-HQ107=0,"ü","û")</f>
        <v>û</v>
      </c>
      <c r="HX107" s="104" t="s">
        <v>89</v>
      </c>
      <c r="HY107" s="105" t="s">
        <v>90</v>
      </c>
      <c r="HZ107" s="43"/>
      <c r="IA107" s="43"/>
      <c r="IF107" s="22"/>
      <c r="IG107" s="22"/>
      <c r="II107" s="211"/>
      <c r="IJ107" s="40"/>
      <c r="IK107" s="70" t="s">
        <v>47</v>
      </c>
      <c r="IL107" s="71">
        <f t="shared" ref="IL107" si="1110">IN101</f>
        <v>0</v>
      </c>
      <c r="IM107" s="71">
        <f t="shared" ref="IM107" si="1111">IY102</f>
        <v>172.5</v>
      </c>
      <c r="IN107" s="74"/>
      <c r="IO107" s="75">
        <f t="shared" ref="IO107:IO111" si="1112">IL107-IM107</f>
        <v>-172.5</v>
      </c>
      <c r="IP107" s="77" t="str">
        <f t="shared" ref="IP107:IP111" si="1113">IF(IL107-IM107=0,"ü","û")</f>
        <v>û</v>
      </c>
      <c r="IT107" s="104" t="s">
        <v>89</v>
      </c>
      <c r="IU107" s="105" t="s">
        <v>90</v>
      </c>
      <c r="IV107" s="43"/>
      <c r="IW107" s="43"/>
      <c r="JB107" s="22"/>
      <c r="JC107" s="22"/>
      <c r="JE107" s="211"/>
      <c r="JF107" s="40"/>
      <c r="JG107" s="70" t="s">
        <v>47</v>
      </c>
      <c r="JH107" s="71">
        <f t="shared" ref="JH107" si="1114">JJ101</f>
        <v>0</v>
      </c>
      <c r="JI107" s="71">
        <f t="shared" ref="JI107" si="1115">JU102</f>
        <v>195</v>
      </c>
      <c r="JJ107" s="74"/>
      <c r="JK107" s="75">
        <f t="shared" ref="JK107:JK111" si="1116">JH107-JI107</f>
        <v>-195</v>
      </c>
      <c r="JL107" s="77" t="str">
        <f t="shared" ref="JL107:JL111" si="1117">IF(JH107-JI107=0,"ü","û")</f>
        <v>û</v>
      </c>
      <c r="JP107" s="104" t="s">
        <v>89</v>
      </c>
      <c r="JQ107" s="105" t="s">
        <v>90</v>
      </c>
      <c r="JR107" s="43"/>
      <c r="JS107" s="43"/>
      <c r="JX107" s="22"/>
      <c r="JY107" s="22"/>
      <c r="KA107" s="211"/>
      <c r="KB107" s="40"/>
      <c r="KC107" s="70" t="s">
        <v>47</v>
      </c>
      <c r="KD107" s="71">
        <f t="shared" ref="KD107" si="1118">KF101</f>
        <v>37.5</v>
      </c>
      <c r="KE107" s="71">
        <f t="shared" ref="KE107" si="1119">KQ102</f>
        <v>142.5</v>
      </c>
      <c r="KF107" s="74"/>
      <c r="KG107" s="75">
        <f t="shared" ref="KG107:KG111" si="1120">KD107-KE107</f>
        <v>-105</v>
      </c>
      <c r="KH107" s="77" t="str">
        <f t="shared" ref="KH107:KH111" si="1121">IF(KD107-KE107=0,"ü","û")</f>
        <v>û</v>
      </c>
      <c r="KL107" s="104" t="s">
        <v>89</v>
      </c>
      <c r="KM107" s="105" t="s">
        <v>90</v>
      </c>
      <c r="KN107" s="43"/>
      <c r="KO107" s="43"/>
      <c r="KT107" s="22"/>
      <c r="KU107" s="22"/>
      <c r="KW107" s="211"/>
      <c r="KX107" s="40"/>
      <c r="KY107" s="70" t="s">
        <v>47</v>
      </c>
      <c r="KZ107" s="71">
        <f t="shared" ref="KZ107" si="1122">LB101</f>
        <v>0</v>
      </c>
      <c r="LA107" s="71">
        <f t="shared" ref="LA107" si="1123">LM102</f>
        <v>150</v>
      </c>
      <c r="LB107" s="74"/>
      <c r="LC107" s="75">
        <f t="shared" ref="LC107:LC111" si="1124">KZ107-LA107</f>
        <v>-150</v>
      </c>
      <c r="LD107" s="77" t="str">
        <f t="shared" ref="LD107:LD111" si="1125">IF(KZ107-LA107=0,"ü","û")</f>
        <v>û</v>
      </c>
      <c r="LH107" s="104" t="s">
        <v>89</v>
      </c>
      <c r="LI107" s="105" t="s">
        <v>90</v>
      </c>
      <c r="LJ107" s="43"/>
      <c r="LK107" s="43"/>
      <c r="LP107" s="22"/>
      <c r="LQ107" s="22"/>
      <c r="LS107" s="211"/>
      <c r="LT107" s="40"/>
      <c r="LU107" s="70" t="s">
        <v>47</v>
      </c>
      <c r="LV107" s="71">
        <f t="shared" ref="LV107" si="1126">LX101</f>
        <v>0</v>
      </c>
      <c r="LW107" s="71">
        <f t="shared" ref="LW107" si="1127">MI102</f>
        <v>195</v>
      </c>
      <c r="LX107" s="74"/>
      <c r="LY107" s="75">
        <f t="shared" ref="LY107:LY111" si="1128">LV107-LW107</f>
        <v>-195</v>
      </c>
      <c r="LZ107" s="77" t="str">
        <f t="shared" ref="LZ107:LZ111" si="1129">IF(LV107-LW107=0,"ü","û")</f>
        <v>û</v>
      </c>
      <c r="MD107" s="104" t="s">
        <v>89</v>
      </c>
      <c r="ME107" s="105" t="s">
        <v>90</v>
      </c>
      <c r="MF107" s="43"/>
      <c r="MG107" s="43"/>
      <c r="ML107" s="22"/>
      <c r="MM107" s="22"/>
      <c r="MO107" s="211"/>
      <c r="MP107" s="40"/>
      <c r="MQ107" s="70" t="s">
        <v>47</v>
      </c>
      <c r="MR107" s="71">
        <f t="shared" ref="MR107" si="1130">MT101</f>
        <v>0</v>
      </c>
      <c r="MS107" s="71">
        <f t="shared" ref="MS107" si="1131">NE102</f>
        <v>190</v>
      </c>
      <c r="MT107" s="74"/>
      <c r="MU107" s="75">
        <f t="shared" ref="MU107:MU111" si="1132">MR107-MS107</f>
        <v>-190</v>
      </c>
      <c r="MV107" s="77" t="str">
        <f t="shared" ref="MV107:MV111" si="1133">IF(MR107-MS107=0,"ü","û")</f>
        <v>û</v>
      </c>
      <c r="MZ107" s="104" t="s">
        <v>89</v>
      </c>
      <c r="NA107" s="105" t="s">
        <v>90</v>
      </c>
      <c r="NB107" s="43"/>
      <c r="NC107" s="43"/>
      <c r="NH107" s="22"/>
      <c r="NI107" s="22"/>
      <c r="NK107" s="211"/>
      <c r="NL107" s="40"/>
      <c r="NM107" s="70" t="s">
        <v>47</v>
      </c>
      <c r="NN107" s="71">
        <f t="shared" ref="NN107" si="1134">NP101</f>
        <v>37.5</v>
      </c>
      <c r="NO107" s="71">
        <f t="shared" ref="NO107" si="1135">OA102</f>
        <v>195</v>
      </c>
      <c r="NP107" s="74"/>
      <c r="NQ107" s="75">
        <f t="shared" ref="NQ107:NQ111" si="1136">NN107-NO107</f>
        <v>-157.5</v>
      </c>
      <c r="NR107" s="77" t="str">
        <f t="shared" ref="NR107:NR111" si="1137">IF(NN107-NO107=0,"ü","û")</f>
        <v>û</v>
      </c>
      <c r="NV107" s="104" t="s">
        <v>89</v>
      </c>
      <c r="NW107" s="105" t="s">
        <v>90</v>
      </c>
      <c r="NX107" s="43"/>
      <c r="NY107" s="43"/>
      <c r="OD107" s="22"/>
      <c r="OE107" s="22"/>
      <c r="OG107" s="211"/>
      <c r="OH107" s="40"/>
      <c r="OI107" s="70" t="s">
        <v>47</v>
      </c>
      <c r="OJ107" s="71">
        <f t="shared" ref="OJ107" si="1138">OL101</f>
        <v>0</v>
      </c>
      <c r="OK107" s="71">
        <f t="shared" ref="OK107" si="1139">OW102</f>
        <v>192.5</v>
      </c>
      <c r="OL107" s="74"/>
      <c r="OM107" s="75">
        <f t="shared" ref="OM107:OM111" si="1140">OJ107-OK107</f>
        <v>-192.5</v>
      </c>
      <c r="ON107" s="77" t="str">
        <f t="shared" ref="ON107:ON111" si="1141">IF(OJ107-OK107=0,"ü","û")</f>
        <v>û</v>
      </c>
      <c r="OR107" s="104" t="s">
        <v>89</v>
      </c>
      <c r="OS107" s="105" t="s">
        <v>90</v>
      </c>
      <c r="OT107" s="43"/>
      <c r="OU107" s="43"/>
      <c r="OZ107" s="22"/>
      <c r="PA107" s="22"/>
      <c r="PC107" s="211"/>
      <c r="PD107" s="40"/>
      <c r="PE107" s="70" t="s">
        <v>47</v>
      </c>
      <c r="PF107" s="71">
        <f t="shared" ref="PF107" si="1142">PH101</f>
        <v>37.5</v>
      </c>
      <c r="PG107" s="71">
        <f t="shared" ref="PG107" si="1143">PS102</f>
        <v>193</v>
      </c>
      <c r="PH107" s="74"/>
      <c r="PI107" s="75">
        <f t="shared" ref="PI107:PI111" si="1144">PF107-PG107</f>
        <v>-155.5</v>
      </c>
      <c r="PJ107" s="77" t="str">
        <f t="shared" ref="PJ107:PJ111" si="1145">IF(PF107-PG107=0,"ü","û")</f>
        <v>û</v>
      </c>
      <c r="PN107" s="104" t="s">
        <v>89</v>
      </c>
      <c r="PO107" s="105" t="s">
        <v>90</v>
      </c>
      <c r="PP107" s="43"/>
      <c r="PQ107" s="43"/>
      <c r="PV107" s="22"/>
      <c r="PW107" s="22"/>
      <c r="PY107" s="211"/>
      <c r="PZ107" s="40"/>
      <c r="QA107" s="70" t="s">
        <v>47</v>
      </c>
      <c r="QB107" s="71">
        <f t="shared" ref="QB107" si="1146">QD101</f>
        <v>0</v>
      </c>
      <c r="QC107" s="71">
        <f t="shared" ref="QC107" si="1147">QO102</f>
        <v>45</v>
      </c>
      <c r="QD107" s="74"/>
      <c r="QE107" s="75">
        <f t="shared" ref="QE107:QE111" si="1148">QB107-QC107</f>
        <v>-45</v>
      </c>
      <c r="QF107" s="77" t="str">
        <f t="shared" ref="QF107:QF111" si="1149">IF(QB107-QC107=0,"ü","û")</f>
        <v>û</v>
      </c>
      <c r="QJ107" s="104" t="s">
        <v>89</v>
      </c>
      <c r="QK107" s="105" t="s">
        <v>90</v>
      </c>
      <c r="QL107" s="43"/>
      <c r="QM107" s="43"/>
      <c r="QR107" s="22"/>
      <c r="QS107" s="22"/>
      <c r="QU107" s="211"/>
      <c r="QV107" s="40"/>
      <c r="QW107" s="70" t="s">
        <v>47</v>
      </c>
      <c r="QX107" s="71">
        <f t="shared" ref="QX107" si="1150">QZ101</f>
        <v>37.5</v>
      </c>
      <c r="QY107" s="71">
        <f t="shared" ref="QY107" si="1151">RK102</f>
        <v>187.5</v>
      </c>
      <c r="QZ107" s="74"/>
      <c r="RA107" s="75">
        <f t="shared" ref="RA107:RA111" si="1152">QX107-QY107</f>
        <v>-150</v>
      </c>
      <c r="RB107" s="77" t="str">
        <f t="shared" ref="RB107:RB111" si="1153">IF(QX107-QY107=0,"ü","û")</f>
        <v>û</v>
      </c>
      <c r="RF107" s="104" t="s">
        <v>89</v>
      </c>
      <c r="RG107" s="105" t="s">
        <v>90</v>
      </c>
      <c r="RH107" s="43"/>
      <c r="RI107" s="43"/>
      <c r="RN107" s="22"/>
      <c r="RO107" s="22"/>
    </row>
    <row r="108" spans="1:484" ht="30.6" thickTop="1" thickBot="1">
      <c r="A108" s="214"/>
      <c r="B108" s="2"/>
      <c r="C108" s="70" t="s">
        <v>48</v>
      </c>
      <c r="D108" s="71">
        <f>COUNTIF(C8:C100,"HT")*7.5+F108</f>
        <v>0</v>
      </c>
      <c r="E108" s="71">
        <f>Q104</f>
        <v>30</v>
      </c>
      <c r="F108" s="71">
        <f>COUNTIF(C8:C100,"GT")*7.5</f>
        <v>0</v>
      </c>
      <c r="G108" s="75">
        <f>D108-E108</f>
        <v>-30</v>
      </c>
      <c r="H108" s="77" t="str">
        <f>IF(D108-E108=0,"ü","û")</f>
        <v>û</v>
      </c>
      <c r="I108" s="65" t="e">
        <f>IF(E108=0," ",VLOOKUP(E108,PROTOKOL!$A:$E,5,))</f>
        <v>#N/A</v>
      </c>
      <c r="L108" s="106" t="str">
        <f>L101</f>
        <v xml:space="preserve"> </v>
      </c>
      <c r="M108" s="107"/>
      <c r="N108" s="45"/>
      <c r="O108" s="45"/>
      <c r="P108" s="63" t="str">
        <f>IF(N108=0," ",(VLOOKUP(N108,PROTOKOL!$A$1:$E$28,2))*O108)</f>
        <v xml:space="preserve"> </v>
      </c>
      <c r="R108" s="65" t="str">
        <f>IF(N108=0," ",VLOOKUP(N108,PROTOKOL!$A:$E,5,))</f>
        <v xml:space="preserve"> </v>
      </c>
      <c r="T108" s="46"/>
      <c r="U108" s="46"/>
      <c r="W108" s="214"/>
      <c r="X108" s="2"/>
      <c r="Y108" s="70" t="s">
        <v>48</v>
      </c>
      <c r="Z108" s="71">
        <f>COUNTIF(Y8:Y100,"HT")*7.5+AB108</f>
        <v>0</v>
      </c>
      <c r="AA108" s="71">
        <f>AM104</f>
        <v>22.5</v>
      </c>
      <c r="AB108" s="71">
        <f>COUNTIF(Y8:Y100,"GT")*7.5</f>
        <v>0</v>
      </c>
      <c r="AC108" s="75">
        <f>Z108-AA108</f>
        <v>-22.5</v>
      </c>
      <c r="AD108" s="77" t="str">
        <f>IF(Z108-AA108=0,"ü","û")</f>
        <v>û</v>
      </c>
      <c r="AH108" s="106">
        <f>AH101</f>
        <v>0</v>
      </c>
      <c r="AI108" s="107"/>
      <c r="AJ108" s="45"/>
      <c r="AK108" s="45"/>
      <c r="AP108" s="46"/>
      <c r="AQ108" s="46"/>
      <c r="AS108" s="214"/>
      <c r="AT108" s="2"/>
      <c r="AU108" s="70" t="s">
        <v>48</v>
      </c>
      <c r="AV108" s="71">
        <f t="shared" ref="AV108" si="1154">COUNTIF(AU8:AU100,"HT")*7.5+AX108</f>
        <v>0</v>
      </c>
      <c r="AW108" s="71">
        <f t="shared" ref="AW108" si="1155">BI104</f>
        <v>30</v>
      </c>
      <c r="AX108" s="71">
        <f t="shared" ref="AX108" si="1156">COUNTIF(AU8:AU100,"GT")*7.5</f>
        <v>0</v>
      </c>
      <c r="AY108" s="75">
        <f t="shared" si="1076"/>
        <v>-30</v>
      </c>
      <c r="AZ108" s="77" t="str">
        <f t="shared" si="1077"/>
        <v>û</v>
      </c>
      <c r="BD108" s="106">
        <f t="shared" ref="BD108" si="1157">BD101</f>
        <v>0</v>
      </c>
      <c r="BE108" s="107"/>
      <c r="BF108" s="45"/>
      <c r="BG108" s="45"/>
      <c r="BL108" s="46"/>
      <c r="BM108" s="46"/>
      <c r="BO108" s="214"/>
      <c r="BP108" s="2"/>
      <c r="BQ108" s="70" t="s">
        <v>48</v>
      </c>
      <c r="BR108" s="71">
        <f t="shared" ref="BR108" si="1158">COUNTIF(BQ8:BQ100,"HT")*7.5+BT108</f>
        <v>0</v>
      </c>
      <c r="BS108" s="71">
        <f t="shared" ref="BS108" si="1159">CE104</f>
        <v>30</v>
      </c>
      <c r="BT108" s="71">
        <f t="shared" ref="BT108" si="1160">COUNTIF(BQ8:BQ100,"GT")*7.5</f>
        <v>0</v>
      </c>
      <c r="BU108" s="75">
        <f t="shared" si="1080"/>
        <v>-30</v>
      </c>
      <c r="BV108" s="77" t="str">
        <f t="shared" si="1081"/>
        <v>û</v>
      </c>
      <c r="BZ108" s="106">
        <f t="shared" ref="BZ108" si="1161">BZ101</f>
        <v>0</v>
      </c>
      <c r="CA108" s="107"/>
      <c r="CB108" s="45"/>
      <c r="CC108" s="45"/>
      <c r="CH108" s="46"/>
      <c r="CI108" s="46"/>
      <c r="CK108" s="214"/>
      <c r="CL108" s="2"/>
      <c r="CM108" s="70" t="s">
        <v>48</v>
      </c>
      <c r="CN108" s="71">
        <f t="shared" ref="CN108" si="1162">COUNTIF(CM8:CM100,"HT")*7.5+CP108</f>
        <v>0</v>
      </c>
      <c r="CO108" s="71">
        <f t="shared" ref="CO108" si="1163">DA104</f>
        <v>30</v>
      </c>
      <c r="CP108" s="71">
        <f t="shared" ref="CP108" si="1164">COUNTIF(CM8:CM100,"GT")*7.5</f>
        <v>0</v>
      </c>
      <c r="CQ108" s="75">
        <f t="shared" si="1084"/>
        <v>-30</v>
      </c>
      <c r="CR108" s="77" t="str">
        <f t="shared" si="1085"/>
        <v>û</v>
      </c>
      <c r="CV108" s="106">
        <f t="shared" ref="CV108" si="1165">CV101</f>
        <v>0</v>
      </c>
      <c r="CW108" s="107"/>
      <c r="CX108" s="45"/>
      <c r="CY108" s="45"/>
      <c r="DD108" s="46"/>
      <c r="DE108" s="46"/>
      <c r="DG108" s="214"/>
      <c r="DH108" s="2"/>
      <c r="DI108" s="70" t="s">
        <v>48</v>
      </c>
      <c r="DJ108" s="71">
        <f t="shared" ref="DJ108" si="1166">COUNTIF(DI8:DI100,"HT")*7.5+DL108</f>
        <v>37.5</v>
      </c>
      <c r="DK108" s="71">
        <f t="shared" ref="DK108" si="1167">DW104</f>
        <v>30</v>
      </c>
      <c r="DL108" s="71">
        <f t="shared" ref="DL108" si="1168">COUNTIF(DI8:DI100,"GT")*7.5</f>
        <v>0</v>
      </c>
      <c r="DM108" s="75">
        <f t="shared" si="1088"/>
        <v>7.5</v>
      </c>
      <c r="DN108" s="77" t="str">
        <f t="shared" si="1089"/>
        <v>û</v>
      </c>
      <c r="DR108" s="106">
        <f t="shared" ref="DR108" si="1169">DR101</f>
        <v>0</v>
      </c>
      <c r="DS108" s="107"/>
      <c r="DT108" s="45"/>
      <c r="DU108" s="45"/>
      <c r="DZ108" s="46"/>
      <c r="EA108" s="46"/>
      <c r="EC108" s="214"/>
      <c r="ED108" s="2"/>
      <c r="EE108" s="70" t="s">
        <v>48</v>
      </c>
      <c r="EF108" s="71">
        <f t="shared" ref="EF108" si="1170">COUNTIF(EE8:EE100,"HT")*7.5+EH108</f>
        <v>0</v>
      </c>
      <c r="EG108" s="71">
        <f t="shared" ref="EG108" si="1171">ES104</f>
        <v>52.5</v>
      </c>
      <c r="EH108" s="71">
        <f t="shared" ref="EH108" si="1172">COUNTIF(EE8:EE100,"GT")*7.5</f>
        <v>0</v>
      </c>
      <c r="EI108" s="75">
        <f t="shared" si="1092"/>
        <v>-52.5</v>
      </c>
      <c r="EJ108" s="77" t="str">
        <f t="shared" si="1093"/>
        <v>û</v>
      </c>
      <c r="EN108" s="106">
        <f t="shared" ref="EN108" si="1173">EN101</f>
        <v>0</v>
      </c>
      <c r="EO108" s="107"/>
      <c r="EP108" s="45"/>
      <c r="EQ108" s="45"/>
      <c r="EV108" s="46"/>
      <c r="EW108" s="46"/>
      <c r="EY108" s="214"/>
      <c r="EZ108" s="2"/>
      <c r="FA108" s="70" t="s">
        <v>48</v>
      </c>
      <c r="FB108" s="71">
        <f t="shared" ref="FB108" si="1174">COUNTIF(FA8:FA100,"HT")*7.5+FD108</f>
        <v>0</v>
      </c>
      <c r="FC108" s="71">
        <f t="shared" ref="FC108" si="1175">FO104</f>
        <v>30</v>
      </c>
      <c r="FD108" s="71">
        <f t="shared" ref="FD108" si="1176">COUNTIF(FA8:FA100,"GT")*7.5</f>
        <v>0</v>
      </c>
      <c r="FE108" s="75">
        <f t="shared" si="1096"/>
        <v>-30</v>
      </c>
      <c r="FF108" s="77" t="str">
        <f t="shared" si="1097"/>
        <v>û</v>
      </c>
      <c r="FJ108" s="106">
        <f t="shared" ref="FJ108" si="1177">FJ101</f>
        <v>0</v>
      </c>
      <c r="FK108" s="107"/>
      <c r="FL108" s="45"/>
      <c r="FM108" s="45"/>
      <c r="FR108" s="46"/>
      <c r="FS108" s="46"/>
      <c r="FU108" s="214"/>
      <c r="FV108" s="2"/>
      <c r="FW108" s="70" t="s">
        <v>48</v>
      </c>
      <c r="FX108" s="71">
        <f t="shared" ref="FX108" si="1178">COUNTIF(FW8:FW100,"HT")*7.5+FZ108</f>
        <v>0</v>
      </c>
      <c r="FY108" s="71">
        <f t="shared" ref="FY108" si="1179">GK104</f>
        <v>22.5</v>
      </c>
      <c r="FZ108" s="71">
        <f t="shared" ref="FZ108" si="1180">COUNTIF(FW8:FW100,"GT")*7.5</f>
        <v>0</v>
      </c>
      <c r="GA108" s="75">
        <f t="shared" si="1100"/>
        <v>-22.5</v>
      </c>
      <c r="GB108" s="77" t="str">
        <f t="shared" si="1101"/>
        <v>û</v>
      </c>
      <c r="GF108" s="106">
        <f t="shared" ref="GF108" si="1181">GF101</f>
        <v>0</v>
      </c>
      <c r="GG108" s="107"/>
      <c r="GH108" s="45"/>
      <c r="GI108" s="45"/>
      <c r="GN108" s="46"/>
      <c r="GO108" s="46"/>
      <c r="GQ108" s="214"/>
      <c r="GR108" s="2"/>
      <c r="GS108" s="70" t="s">
        <v>48</v>
      </c>
      <c r="GT108" s="71">
        <f t="shared" ref="GT108" si="1182">COUNTIF(GS8:GS100,"HT")*7.5+GV108</f>
        <v>0</v>
      </c>
      <c r="GU108" s="71">
        <f t="shared" ref="GU108" si="1183">HG104</f>
        <v>30</v>
      </c>
      <c r="GV108" s="71">
        <f t="shared" ref="GV108" si="1184">COUNTIF(GS8:GS100,"GT")*7.5</f>
        <v>0</v>
      </c>
      <c r="GW108" s="75">
        <f t="shared" si="1104"/>
        <v>-30</v>
      </c>
      <c r="GX108" s="77" t="str">
        <f t="shared" si="1105"/>
        <v>û</v>
      </c>
      <c r="HB108" s="106">
        <f t="shared" ref="HB108" si="1185">HB101</f>
        <v>0</v>
      </c>
      <c r="HC108" s="107"/>
      <c r="HD108" s="45"/>
      <c r="HE108" s="45"/>
      <c r="HJ108" s="46"/>
      <c r="HK108" s="46"/>
      <c r="HM108" s="214"/>
      <c r="HN108" s="2"/>
      <c r="HO108" s="70" t="s">
        <v>48</v>
      </c>
      <c r="HP108" s="71">
        <f t="shared" ref="HP108" si="1186">COUNTIF(HO8:HO100,"HT")*7.5+HR108</f>
        <v>37.5</v>
      </c>
      <c r="HQ108" s="71">
        <f t="shared" ref="HQ108" si="1187">IC104</f>
        <v>37.5</v>
      </c>
      <c r="HR108" s="71">
        <f t="shared" ref="HR108" si="1188">COUNTIF(HO8:HO100,"GT")*7.5</f>
        <v>0</v>
      </c>
      <c r="HS108" s="75">
        <f t="shared" si="1108"/>
        <v>0</v>
      </c>
      <c r="HT108" s="77" t="str">
        <f t="shared" si="1109"/>
        <v>ü</v>
      </c>
      <c r="HX108" s="106">
        <f t="shared" ref="HX108" si="1189">HX101</f>
        <v>0</v>
      </c>
      <c r="HY108" s="107"/>
      <c r="HZ108" s="45"/>
      <c r="IA108" s="45"/>
      <c r="IF108" s="46"/>
      <c r="IG108" s="46"/>
      <c r="II108" s="214"/>
      <c r="IJ108" s="2"/>
      <c r="IK108" s="70" t="s">
        <v>48</v>
      </c>
      <c r="IL108" s="71">
        <f t="shared" ref="IL108" si="1190">COUNTIF(IK8:IK100,"HT")*7.5+IN108</f>
        <v>37.5</v>
      </c>
      <c r="IM108" s="71">
        <f t="shared" ref="IM108" si="1191">IY104</f>
        <v>37.5</v>
      </c>
      <c r="IN108" s="71">
        <f t="shared" ref="IN108" si="1192">COUNTIF(IK8:IK100,"GT")*7.5</f>
        <v>0</v>
      </c>
      <c r="IO108" s="75">
        <f t="shared" si="1112"/>
        <v>0</v>
      </c>
      <c r="IP108" s="77" t="str">
        <f t="shared" si="1113"/>
        <v>ü</v>
      </c>
      <c r="IT108" s="106">
        <f t="shared" ref="IT108" si="1193">IT101</f>
        <v>0</v>
      </c>
      <c r="IU108" s="107"/>
      <c r="IV108" s="45"/>
      <c r="IW108" s="45"/>
      <c r="JB108" s="46"/>
      <c r="JC108" s="46"/>
      <c r="JE108" s="214"/>
      <c r="JF108" s="2"/>
      <c r="JG108" s="70" t="s">
        <v>48</v>
      </c>
      <c r="JH108" s="71">
        <f t="shared" ref="JH108" si="1194">COUNTIF(JG8:JG100,"HT")*7.5+JJ108</f>
        <v>37.5</v>
      </c>
      <c r="JI108" s="71">
        <f t="shared" ref="JI108" si="1195">JU104</f>
        <v>30</v>
      </c>
      <c r="JJ108" s="71">
        <f t="shared" ref="JJ108" si="1196">COUNTIF(JG8:JG100,"GT")*7.5</f>
        <v>0</v>
      </c>
      <c r="JK108" s="75">
        <f t="shared" si="1116"/>
        <v>7.5</v>
      </c>
      <c r="JL108" s="77" t="str">
        <f t="shared" si="1117"/>
        <v>û</v>
      </c>
      <c r="JP108" s="106">
        <f t="shared" ref="JP108" si="1197">JP101</f>
        <v>0</v>
      </c>
      <c r="JQ108" s="107"/>
      <c r="JR108" s="45"/>
      <c r="JS108" s="45"/>
      <c r="JX108" s="46"/>
      <c r="JY108" s="46"/>
      <c r="KA108" s="214"/>
      <c r="KB108" s="2"/>
      <c r="KC108" s="70" t="s">
        <v>48</v>
      </c>
      <c r="KD108" s="71">
        <f t="shared" ref="KD108" si="1198">COUNTIF(KC8:KC100,"HT")*7.5+KF108</f>
        <v>0</v>
      </c>
      <c r="KE108" s="71">
        <f t="shared" ref="KE108" si="1199">KQ104</f>
        <v>30</v>
      </c>
      <c r="KF108" s="71">
        <f t="shared" ref="KF108" si="1200">COUNTIF(KC8:KC100,"GT")*7.5</f>
        <v>0</v>
      </c>
      <c r="KG108" s="75">
        <f t="shared" si="1120"/>
        <v>-30</v>
      </c>
      <c r="KH108" s="77" t="str">
        <f t="shared" si="1121"/>
        <v>û</v>
      </c>
      <c r="KL108" s="106">
        <f t="shared" ref="KL108" si="1201">KL101</f>
        <v>0</v>
      </c>
      <c r="KM108" s="107"/>
      <c r="KN108" s="45"/>
      <c r="KO108" s="45"/>
      <c r="KT108" s="46"/>
      <c r="KU108" s="46"/>
      <c r="KW108" s="214"/>
      <c r="KX108" s="2"/>
      <c r="KY108" s="70" t="s">
        <v>48</v>
      </c>
      <c r="KZ108" s="71">
        <f t="shared" ref="KZ108" si="1202">COUNTIF(KY8:KY100,"HT")*7.5+LB108</f>
        <v>0</v>
      </c>
      <c r="LA108" s="71">
        <f t="shared" ref="LA108" si="1203">LM104</f>
        <v>30</v>
      </c>
      <c r="LB108" s="71">
        <f t="shared" ref="LB108" si="1204">COUNTIF(KY8:KY100,"GT")*7.5</f>
        <v>0</v>
      </c>
      <c r="LC108" s="75">
        <f t="shared" si="1124"/>
        <v>-30</v>
      </c>
      <c r="LD108" s="77" t="str">
        <f t="shared" si="1125"/>
        <v>û</v>
      </c>
      <c r="LH108" s="106">
        <f t="shared" ref="LH108" si="1205">LH101</f>
        <v>0</v>
      </c>
      <c r="LI108" s="107"/>
      <c r="LJ108" s="45"/>
      <c r="LK108" s="45"/>
      <c r="LP108" s="46"/>
      <c r="LQ108" s="46"/>
      <c r="LS108" s="214"/>
      <c r="LT108" s="2"/>
      <c r="LU108" s="70" t="s">
        <v>48</v>
      </c>
      <c r="LV108" s="71">
        <f t="shared" ref="LV108" si="1206">COUNTIF(LU8:LU100,"HT")*7.5+LX108</f>
        <v>37.5</v>
      </c>
      <c r="LW108" s="71">
        <f t="shared" ref="LW108" si="1207">MI104</f>
        <v>30</v>
      </c>
      <c r="LX108" s="71">
        <f t="shared" ref="LX108" si="1208">COUNTIF(LU8:LU100,"GT")*7.5</f>
        <v>0</v>
      </c>
      <c r="LY108" s="75">
        <f t="shared" si="1128"/>
        <v>7.5</v>
      </c>
      <c r="LZ108" s="77" t="str">
        <f t="shared" si="1129"/>
        <v>û</v>
      </c>
      <c r="MD108" s="106">
        <f t="shared" ref="MD108" si="1209">MD101</f>
        <v>0</v>
      </c>
      <c r="ME108" s="107"/>
      <c r="MF108" s="45"/>
      <c r="MG108" s="45"/>
      <c r="ML108" s="46"/>
      <c r="MM108" s="46"/>
      <c r="MO108" s="214"/>
      <c r="MP108" s="2"/>
      <c r="MQ108" s="70" t="s">
        <v>48</v>
      </c>
      <c r="MR108" s="71">
        <f t="shared" ref="MR108" si="1210">COUNTIF(MQ8:MQ100,"HT")*7.5+MT108</f>
        <v>37.5</v>
      </c>
      <c r="MS108" s="71">
        <f t="shared" ref="MS108" si="1211">NE104</f>
        <v>30</v>
      </c>
      <c r="MT108" s="71">
        <f t="shared" ref="MT108" si="1212">COUNTIF(MQ8:MQ100,"GT")*7.5</f>
        <v>0</v>
      </c>
      <c r="MU108" s="75">
        <f t="shared" si="1132"/>
        <v>7.5</v>
      </c>
      <c r="MV108" s="77" t="str">
        <f t="shared" si="1133"/>
        <v>û</v>
      </c>
      <c r="MZ108" s="106">
        <f t="shared" ref="MZ108" si="1213">MZ101</f>
        <v>0</v>
      </c>
      <c r="NA108" s="107"/>
      <c r="NB108" s="45"/>
      <c r="NC108" s="45"/>
      <c r="NH108" s="46"/>
      <c r="NI108" s="46"/>
      <c r="NK108" s="214"/>
      <c r="NL108" s="2"/>
      <c r="NM108" s="70" t="s">
        <v>48</v>
      </c>
      <c r="NN108" s="71">
        <f t="shared" ref="NN108" si="1214">COUNTIF(NM8:NM100,"HT")*7.5+NP108</f>
        <v>0</v>
      </c>
      <c r="NO108" s="71">
        <f t="shared" ref="NO108" si="1215">OA104</f>
        <v>30</v>
      </c>
      <c r="NP108" s="71">
        <f t="shared" ref="NP108" si="1216">COUNTIF(NM8:NM100,"GT")*7.5</f>
        <v>0</v>
      </c>
      <c r="NQ108" s="75">
        <f t="shared" si="1136"/>
        <v>-30</v>
      </c>
      <c r="NR108" s="77" t="str">
        <f t="shared" si="1137"/>
        <v>û</v>
      </c>
      <c r="NV108" s="106">
        <f t="shared" ref="NV108" si="1217">NV101</f>
        <v>0</v>
      </c>
      <c r="NW108" s="107"/>
      <c r="NX108" s="45"/>
      <c r="NY108" s="45"/>
      <c r="OD108" s="46"/>
      <c r="OE108" s="46"/>
      <c r="OG108" s="214"/>
      <c r="OH108" s="2"/>
      <c r="OI108" s="70" t="s">
        <v>48</v>
      </c>
      <c r="OJ108" s="71">
        <f t="shared" ref="OJ108" si="1218">COUNTIF(OI8:OI100,"HT")*7.5+OL108</f>
        <v>37.5</v>
      </c>
      <c r="OK108" s="71">
        <f t="shared" ref="OK108" si="1219">OW104</f>
        <v>30</v>
      </c>
      <c r="OL108" s="71">
        <f t="shared" ref="OL108" si="1220">COUNTIF(OI8:OI100,"GT")*7.5</f>
        <v>0</v>
      </c>
      <c r="OM108" s="75">
        <f t="shared" si="1140"/>
        <v>7.5</v>
      </c>
      <c r="ON108" s="77" t="str">
        <f t="shared" si="1141"/>
        <v>û</v>
      </c>
      <c r="OR108" s="106">
        <f t="shared" ref="OR108" si="1221">OR101</f>
        <v>0</v>
      </c>
      <c r="OS108" s="107"/>
      <c r="OT108" s="45"/>
      <c r="OU108" s="45"/>
      <c r="OZ108" s="46"/>
      <c r="PA108" s="46"/>
      <c r="PC108" s="214"/>
      <c r="PD108" s="2"/>
      <c r="PE108" s="70" t="s">
        <v>48</v>
      </c>
      <c r="PF108" s="71">
        <f t="shared" ref="PF108" si="1222">COUNTIF(PE8:PE100,"HT")*7.5+PH108</f>
        <v>0</v>
      </c>
      <c r="PG108" s="71">
        <f t="shared" ref="PG108" si="1223">PS104</f>
        <v>30</v>
      </c>
      <c r="PH108" s="71">
        <f t="shared" ref="PH108" si="1224">COUNTIF(PE8:PE100,"GT")*7.5</f>
        <v>0</v>
      </c>
      <c r="PI108" s="75">
        <f t="shared" si="1144"/>
        <v>-30</v>
      </c>
      <c r="PJ108" s="77" t="str">
        <f t="shared" si="1145"/>
        <v>û</v>
      </c>
      <c r="PN108" s="106">
        <f t="shared" ref="PN108" si="1225">PN101</f>
        <v>0</v>
      </c>
      <c r="PO108" s="107"/>
      <c r="PP108" s="45"/>
      <c r="PQ108" s="45"/>
      <c r="PV108" s="46"/>
      <c r="PW108" s="46"/>
      <c r="PY108" s="214"/>
      <c r="PZ108" s="2"/>
      <c r="QA108" s="70" t="s">
        <v>48</v>
      </c>
      <c r="QB108" s="71">
        <f t="shared" ref="QB108" si="1226">COUNTIF(QA8:QA100,"HT")*7.5+QD108</f>
        <v>0</v>
      </c>
      <c r="QC108" s="71">
        <f t="shared" ref="QC108" si="1227">QO104</f>
        <v>0</v>
      </c>
      <c r="QD108" s="71">
        <f t="shared" ref="QD108" si="1228">COUNTIF(QA8:QA100,"GT")*7.5</f>
        <v>0</v>
      </c>
      <c r="QE108" s="75">
        <f t="shared" si="1148"/>
        <v>0</v>
      </c>
      <c r="QF108" s="77" t="str">
        <f t="shared" si="1149"/>
        <v>ü</v>
      </c>
      <c r="QJ108" s="106">
        <f t="shared" ref="QJ108" si="1229">QJ101</f>
        <v>0</v>
      </c>
      <c r="QK108" s="107"/>
      <c r="QL108" s="45"/>
      <c r="QM108" s="45"/>
      <c r="QR108" s="46"/>
      <c r="QS108" s="46"/>
      <c r="QU108" s="214"/>
      <c r="QV108" s="2"/>
      <c r="QW108" s="70" t="s">
        <v>48</v>
      </c>
      <c r="QX108" s="71">
        <f t="shared" ref="QX108" si="1230">COUNTIF(QW8:QW100,"HT")*7.5+QZ108</f>
        <v>0</v>
      </c>
      <c r="QY108" s="71">
        <f t="shared" ref="QY108" si="1231">RK104</f>
        <v>37.5</v>
      </c>
      <c r="QZ108" s="71">
        <f t="shared" ref="QZ108" si="1232">COUNTIF(QW8:QW100,"GT")*7.5</f>
        <v>0</v>
      </c>
      <c r="RA108" s="75">
        <f t="shared" si="1152"/>
        <v>-37.5</v>
      </c>
      <c r="RB108" s="77" t="str">
        <f t="shared" si="1153"/>
        <v>û</v>
      </c>
      <c r="RF108" s="106">
        <f t="shared" ref="RF108" si="1233">RF101</f>
        <v>0</v>
      </c>
      <c r="RG108" s="107"/>
      <c r="RH108" s="45"/>
      <c r="RI108" s="45"/>
      <c r="RN108" s="46"/>
      <c r="RO108" s="46"/>
    </row>
    <row r="109" spans="1:484" ht="30.6" thickTop="1" thickBot="1">
      <c r="A109" s="215"/>
      <c r="B109" s="44"/>
      <c r="C109" s="70" t="s">
        <v>49</v>
      </c>
      <c r="D109" s="71">
        <f>O101</f>
        <v>0</v>
      </c>
      <c r="E109" s="71">
        <f>VLOOKUP(L2,PUANTAJ!$A:$F,5, )</f>
        <v>0</v>
      </c>
      <c r="F109" s="74"/>
      <c r="G109" s="75">
        <f>D109-E109</f>
        <v>0</v>
      </c>
      <c r="H109" s="77" t="str">
        <f>IF(D109-E109=0,"ü","û")</f>
        <v>ü</v>
      </c>
      <c r="I109" s="65" t="str">
        <f>IF(E109=0," ",VLOOKUP(E109,PROTOKOL!$A:$E,5,))</f>
        <v xml:space="preserve"> </v>
      </c>
      <c r="P109" s="63" t="str">
        <f>IF(N109=0," ",(VLOOKUP(N109,PROTOKOL!$A$1:$E$28,2))*O109)</f>
        <v xml:space="preserve"> </v>
      </c>
      <c r="R109" s="65" t="str">
        <f>IF(N109=0," ",VLOOKUP(N109,PROTOKOL!$A:$E,5,))</f>
        <v xml:space="preserve"> </v>
      </c>
      <c r="W109" s="215"/>
      <c r="X109" s="44"/>
      <c r="Y109" s="70" t="s">
        <v>49</v>
      </c>
      <c r="Z109" s="71">
        <f>AK101</f>
        <v>0</v>
      </c>
      <c r="AA109" s="71">
        <f>VLOOKUP(AH2,PUANTAJ!$A:$F,5, )</f>
        <v>0</v>
      </c>
      <c r="AB109" s="74"/>
      <c r="AC109" s="75">
        <f>Z109-AA109</f>
        <v>0</v>
      </c>
      <c r="AD109" s="77" t="str">
        <f>IF(Z109-AA109=0,"ü","û")</f>
        <v>ü</v>
      </c>
      <c r="AS109" s="215"/>
      <c r="AT109" s="44"/>
      <c r="AU109" s="70" t="s">
        <v>49</v>
      </c>
      <c r="AV109" s="71">
        <f t="shared" ref="AV109" si="1234">BG101</f>
        <v>0</v>
      </c>
      <c r="AW109" s="71">
        <f>VLOOKUP(BD2,PUANTAJ!$A:$F,5, )</f>
        <v>20</v>
      </c>
      <c r="AX109" s="74"/>
      <c r="AY109" s="75">
        <f t="shared" si="1076"/>
        <v>-20</v>
      </c>
      <c r="AZ109" s="77" t="str">
        <f t="shared" si="1077"/>
        <v>û</v>
      </c>
      <c r="BO109" s="215"/>
      <c r="BP109" s="44"/>
      <c r="BQ109" s="70" t="s">
        <v>49</v>
      </c>
      <c r="BR109" s="71">
        <f t="shared" ref="BR109" si="1235">CC101</f>
        <v>0</v>
      </c>
      <c r="BS109" s="71">
        <f>VLOOKUP(BZ2,PUANTAJ!$A:$F,5, )</f>
        <v>0</v>
      </c>
      <c r="BT109" s="74"/>
      <c r="BU109" s="75">
        <f t="shared" si="1080"/>
        <v>0</v>
      </c>
      <c r="BV109" s="77" t="str">
        <f t="shared" si="1081"/>
        <v>ü</v>
      </c>
      <c r="CK109" s="215"/>
      <c r="CL109" s="44"/>
      <c r="CM109" s="70" t="s">
        <v>49</v>
      </c>
      <c r="CN109" s="71">
        <f t="shared" ref="CN109" si="1236">CY101</f>
        <v>15</v>
      </c>
      <c r="CO109" s="71">
        <f>VLOOKUP(CV2,PUANTAJ!$A:$F,5, )</f>
        <v>33</v>
      </c>
      <c r="CP109" s="74"/>
      <c r="CQ109" s="75">
        <f t="shared" si="1084"/>
        <v>-18</v>
      </c>
      <c r="CR109" s="77" t="str">
        <f t="shared" si="1085"/>
        <v>û</v>
      </c>
      <c r="DG109" s="215"/>
      <c r="DH109" s="44"/>
      <c r="DI109" s="70" t="s">
        <v>49</v>
      </c>
      <c r="DJ109" s="71">
        <f t="shared" ref="DJ109" si="1237">DU101</f>
        <v>0</v>
      </c>
      <c r="DK109" s="71">
        <f>VLOOKUP(DR2,PUANTAJ!$A:$F,5, )</f>
        <v>10.5</v>
      </c>
      <c r="DL109" s="74"/>
      <c r="DM109" s="75">
        <f t="shared" si="1088"/>
        <v>-10.5</v>
      </c>
      <c r="DN109" s="77" t="str">
        <f t="shared" si="1089"/>
        <v>û</v>
      </c>
      <c r="EC109" s="215"/>
      <c r="ED109" s="44"/>
      <c r="EE109" s="70" t="s">
        <v>49</v>
      </c>
      <c r="EF109" s="71">
        <f t="shared" ref="EF109" si="1238">EQ101</f>
        <v>0</v>
      </c>
      <c r="EG109" s="71">
        <f>VLOOKUP(EN2,PUANTAJ!$A:$F,5, )</f>
        <v>2.5</v>
      </c>
      <c r="EH109" s="74"/>
      <c r="EI109" s="75">
        <f t="shared" si="1092"/>
        <v>-2.5</v>
      </c>
      <c r="EJ109" s="77" t="str">
        <f t="shared" si="1093"/>
        <v>û</v>
      </c>
      <c r="EY109" s="215"/>
      <c r="EZ109" s="44"/>
      <c r="FA109" s="70" t="s">
        <v>49</v>
      </c>
      <c r="FB109" s="71">
        <f t="shared" ref="FB109" si="1239">FM101</f>
        <v>15</v>
      </c>
      <c r="FC109" s="71">
        <f>VLOOKUP(FJ2,PUANTAJ!$A:$F,5, )</f>
        <v>12</v>
      </c>
      <c r="FD109" s="74"/>
      <c r="FE109" s="75">
        <f t="shared" si="1096"/>
        <v>3</v>
      </c>
      <c r="FF109" s="77" t="str">
        <f t="shared" si="1097"/>
        <v>û</v>
      </c>
      <c r="FU109" s="215"/>
      <c r="FV109" s="44"/>
      <c r="FW109" s="70" t="s">
        <v>49</v>
      </c>
      <c r="FX109" s="71">
        <f t="shared" ref="FX109" si="1240">GI101</f>
        <v>0</v>
      </c>
      <c r="FY109" s="71">
        <f>VLOOKUP(GF2,PUANTAJ!$A:$F,5, )</f>
        <v>3</v>
      </c>
      <c r="FZ109" s="74"/>
      <c r="GA109" s="75">
        <f t="shared" si="1100"/>
        <v>-3</v>
      </c>
      <c r="GB109" s="77" t="str">
        <f t="shared" si="1101"/>
        <v>û</v>
      </c>
      <c r="GQ109" s="215"/>
      <c r="GR109" s="44"/>
      <c r="GS109" s="70" t="s">
        <v>49</v>
      </c>
      <c r="GT109" s="71">
        <f t="shared" ref="GT109" si="1241">HE101</f>
        <v>0</v>
      </c>
      <c r="GU109" s="71">
        <f>VLOOKUP(HB2,PUANTAJ!$A:$F,5, )</f>
        <v>3</v>
      </c>
      <c r="GV109" s="74"/>
      <c r="GW109" s="75">
        <f t="shared" si="1104"/>
        <v>-3</v>
      </c>
      <c r="GX109" s="77" t="str">
        <f t="shared" si="1105"/>
        <v>û</v>
      </c>
      <c r="HM109" s="215"/>
      <c r="HN109" s="44"/>
      <c r="HO109" s="70" t="s">
        <v>49</v>
      </c>
      <c r="HP109" s="71">
        <f t="shared" ref="HP109" si="1242">IA101</f>
        <v>0</v>
      </c>
      <c r="HQ109" s="71">
        <f>VLOOKUP(HX2,PUANTAJ!$A:$F,5, )</f>
        <v>0</v>
      </c>
      <c r="HR109" s="74"/>
      <c r="HS109" s="75">
        <f t="shared" si="1108"/>
        <v>0</v>
      </c>
      <c r="HT109" s="77" t="str">
        <f t="shared" si="1109"/>
        <v>ü</v>
      </c>
      <c r="II109" s="215"/>
      <c r="IJ109" s="44"/>
      <c r="IK109" s="70" t="s">
        <v>49</v>
      </c>
      <c r="IL109" s="71">
        <f t="shared" ref="IL109" si="1243">IW101</f>
        <v>0</v>
      </c>
      <c r="IM109" s="71">
        <f>VLOOKUP(IT2,PUANTAJ!$A:$F,5, )</f>
        <v>5</v>
      </c>
      <c r="IN109" s="74"/>
      <c r="IO109" s="75">
        <f t="shared" si="1112"/>
        <v>-5</v>
      </c>
      <c r="IP109" s="77" t="str">
        <f t="shared" si="1113"/>
        <v>û</v>
      </c>
      <c r="JE109" s="215"/>
      <c r="JF109" s="44"/>
      <c r="JG109" s="70" t="s">
        <v>49</v>
      </c>
      <c r="JH109" s="71">
        <f t="shared" ref="JH109" si="1244">JS101</f>
        <v>0</v>
      </c>
      <c r="JI109" s="71">
        <f>VLOOKUP(JP2,PUANTAJ!$A:$F,5, )</f>
        <v>2.5</v>
      </c>
      <c r="JJ109" s="74"/>
      <c r="JK109" s="75">
        <f t="shared" si="1116"/>
        <v>-2.5</v>
      </c>
      <c r="JL109" s="77" t="str">
        <f t="shared" si="1117"/>
        <v>û</v>
      </c>
      <c r="KA109" s="215"/>
      <c r="KB109" s="44"/>
      <c r="KC109" s="70" t="s">
        <v>49</v>
      </c>
      <c r="KD109" s="71">
        <f t="shared" ref="KD109" si="1245">KO101</f>
        <v>0</v>
      </c>
      <c r="KE109" s="71">
        <f>VLOOKUP(KL2,PUANTAJ!$A:$F,5, )</f>
        <v>0</v>
      </c>
      <c r="KF109" s="74"/>
      <c r="KG109" s="75">
        <f t="shared" si="1120"/>
        <v>0</v>
      </c>
      <c r="KH109" s="77" t="str">
        <f t="shared" si="1121"/>
        <v>ü</v>
      </c>
      <c r="KW109" s="215"/>
      <c r="KX109" s="44"/>
      <c r="KY109" s="70" t="s">
        <v>49</v>
      </c>
      <c r="KZ109" s="71">
        <f t="shared" ref="KZ109" si="1246">LK101</f>
        <v>0</v>
      </c>
      <c r="LA109" s="71">
        <f>VLOOKUP(LH2,PUANTAJ!$A:$F,5, )</f>
        <v>0</v>
      </c>
      <c r="LB109" s="74"/>
      <c r="LC109" s="75">
        <f t="shared" si="1124"/>
        <v>0</v>
      </c>
      <c r="LD109" s="77" t="str">
        <f t="shared" si="1125"/>
        <v>ü</v>
      </c>
      <c r="LS109" s="215"/>
      <c r="LT109" s="44"/>
      <c r="LU109" s="70" t="s">
        <v>49</v>
      </c>
      <c r="LV109" s="71">
        <f t="shared" ref="LV109" si="1247">MG101</f>
        <v>0</v>
      </c>
      <c r="LW109" s="71">
        <f>VLOOKUP(MD2,PUANTAJ!$A:$F,5, )</f>
        <v>5</v>
      </c>
      <c r="LX109" s="74"/>
      <c r="LY109" s="75">
        <f t="shared" si="1128"/>
        <v>-5</v>
      </c>
      <c r="LZ109" s="77" t="str">
        <f t="shared" si="1129"/>
        <v>û</v>
      </c>
      <c r="MO109" s="215"/>
      <c r="MP109" s="44"/>
      <c r="MQ109" s="70" t="s">
        <v>49</v>
      </c>
      <c r="MR109" s="71">
        <f t="shared" ref="MR109" si="1248">NC101</f>
        <v>37.5</v>
      </c>
      <c r="MS109" s="71">
        <f>VLOOKUP(MZ2,PUANTAJ!$A:$F,5, )</f>
        <v>37.5</v>
      </c>
      <c r="MT109" s="74"/>
      <c r="MU109" s="75">
        <f t="shared" si="1132"/>
        <v>0</v>
      </c>
      <c r="MV109" s="77" t="str">
        <f t="shared" si="1133"/>
        <v>ü</v>
      </c>
      <c r="NK109" s="215"/>
      <c r="NL109" s="44"/>
      <c r="NM109" s="70" t="s">
        <v>49</v>
      </c>
      <c r="NN109" s="71">
        <f t="shared" ref="NN109" si="1249">NY101</f>
        <v>0</v>
      </c>
      <c r="NO109" s="71">
        <f>VLOOKUP(NV2,PUANTAJ!$A:$F,5, )</f>
        <v>0</v>
      </c>
      <c r="NP109" s="74"/>
      <c r="NQ109" s="75">
        <f t="shared" si="1136"/>
        <v>0</v>
      </c>
      <c r="NR109" s="77" t="str">
        <f t="shared" si="1137"/>
        <v>ü</v>
      </c>
      <c r="OG109" s="215"/>
      <c r="OH109" s="44"/>
      <c r="OI109" s="70" t="s">
        <v>49</v>
      </c>
      <c r="OJ109" s="71">
        <f t="shared" ref="OJ109" si="1250">OU101</f>
        <v>0</v>
      </c>
      <c r="OK109" s="71">
        <f>VLOOKUP(OR2,PUANTAJ!$A:$F,5, )</f>
        <v>1</v>
      </c>
      <c r="OL109" s="74"/>
      <c r="OM109" s="75">
        <f t="shared" si="1140"/>
        <v>-1</v>
      </c>
      <c r="ON109" s="77" t="str">
        <f t="shared" si="1141"/>
        <v>û</v>
      </c>
      <c r="PC109" s="215"/>
      <c r="PD109" s="44"/>
      <c r="PE109" s="70" t="s">
        <v>49</v>
      </c>
      <c r="PF109" s="71">
        <f t="shared" ref="PF109" si="1251">PQ101</f>
        <v>0</v>
      </c>
      <c r="PG109" s="71">
        <f>VLOOKUP(PN2,PUANTAJ!$A:$F,5, )</f>
        <v>20.5</v>
      </c>
      <c r="PH109" s="74"/>
      <c r="PI109" s="75">
        <f t="shared" si="1144"/>
        <v>-20.5</v>
      </c>
      <c r="PJ109" s="77" t="str">
        <f t="shared" si="1145"/>
        <v>û</v>
      </c>
      <c r="PY109" s="215"/>
      <c r="PZ109" s="44"/>
      <c r="QA109" s="70" t="s">
        <v>49</v>
      </c>
      <c r="QB109" s="71">
        <f t="shared" ref="QB109" si="1252">QM101</f>
        <v>0</v>
      </c>
      <c r="QC109" s="71">
        <f>VLOOKUP(QJ2,PUANTAJ!$A:$F,5, )</f>
        <v>0</v>
      </c>
      <c r="QD109" s="74"/>
      <c r="QE109" s="75">
        <f t="shared" si="1148"/>
        <v>0</v>
      </c>
      <c r="QF109" s="77" t="str">
        <f t="shared" si="1149"/>
        <v>ü</v>
      </c>
      <c r="QU109" s="215"/>
      <c r="QV109" s="44"/>
      <c r="QW109" s="70" t="s">
        <v>49</v>
      </c>
      <c r="QX109" s="71">
        <f t="shared" ref="QX109" si="1253">RI101</f>
        <v>0</v>
      </c>
      <c r="QY109" s="71">
        <f>VLOOKUP(RF2,PUANTAJ!$A:$F,5, )</f>
        <v>3</v>
      </c>
      <c r="QZ109" s="74"/>
      <c r="RA109" s="75">
        <f t="shared" si="1152"/>
        <v>-3</v>
      </c>
      <c r="RB109" s="77" t="str">
        <f t="shared" si="1153"/>
        <v>û</v>
      </c>
    </row>
    <row r="110" spans="1:484" ht="30.6" thickTop="1" thickBot="1">
      <c r="C110" s="70" t="s">
        <v>44</v>
      </c>
      <c r="D110" s="76">
        <f>COUNTIF(C8:C100,"Y.İZİN")*7.5+F110</f>
        <v>0</v>
      </c>
      <c r="E110" s="71">
        <f>VLOOKUP(L2,PUANTAJ!$A:$F,3, )</f>
        <v>0</v>
      </c>
      <c r="F110" s="71">
        <f>COUNTIF(C8:C100,"S.İZİN")*7.5</f>
        <v>0</v>
      </c>
      <c r="G110" s="75">
        <f>D110-E110</f>
        <v>0</v>
      </c>
      <c r="H110" s="77" t="str">
        <f>IF(D110-E110=0,"ü","û")</f>
        <v>ü</v>
      </c>
      <c r="I110" s="65" t="str">
        <f>IF(E110=0," ",VLOOKUP(E110,PROTOKOL!$A:$E,5,))</f>
        <v xml:space="preserve"> </v>
      </c>
      <c r="P110" s="63" t="str">
        <f>IF(N110=0," ",(VLOOKUP(N110,PROTOKOL!$A$1:$E$28,2))*O110)</f>
        <v xml:space="preserve"> </v>
      </c>
      <c r="R110" s="65" t="str">
        <f>IF(N110=0," ",VLOOKUP(N110,PROTOKOL!$A:$E,5,))</f>
        <v xml:space="preserve"> </v>
      </c>
      <c r="Y110" s="70" t="s">
        <v>44</v>
      </c>
      <c r="Z110" s="76">
        <f>COUNTIF(Y8:Y100,"Y.İZİN")*7.5+AB110</f>
        <v>0</v>
      </c>
      <c r="AA110" s="71">
        <f>VLOOKUP(AH2,PUANTAJ!$A:$F,3, )</f>
        <v>0</v>
      </c>
      <c r="AB110" s="71">
        <f>COUNTIF(Y8:Y100,"S.İZİN")*7.5</f>
        <v>0</v>
      </c>
      <c r="AC110" s="75">
        <f>Z110-AA110</f>
        <v>0</v>
      </c>
      <c r="AD110" s="77" t="str">
        <f>IF(Z110-AA110=0,"ü","û")</f>
        <v>ü</v>
      </c>
      <c r="AU110" s="70" t="s">
        <v>44</v>
      </c>
      <c r="AV110" s="76">
        <f t="shared" ref="AV110" si="1254">COUNTIF(AU8:AU100,"Y.İZİN")*7.5+AX110</f>
        <v>0</v>
      </c>
      <c r="AW110" s="71">
        <f>VLOOKUP(BD2,PUANTAJ!$A:$F,3, )</f>
        <v>0</v>
      </c>
      <c r="AX110" s="71">
        <f t="shared" ref="AX110" si="1255">COUNTIF(AU8:AU100,"S.İZİN")*7.5</f>
        <v>0</v>
      </c>
      <c r="AY110" s="75">
        <f t="shared" si="1076"/>
        <v>0</v>
      </c>
      <c r="AZ110" s="77" t="str">
        <f t="shared" si="1077"/>
        <v>ü</v>
      </c>
      <c r="BQ110" s="70" t="s">
        <v>44</v>
      </c>
      <c r="BR110" s="76">
        <f t="shared" ref="BR110" si="1256">COUNTIF(BQ8:BQ100,"Y.İZİN")*7.5+BT110</f>
        <v>0</v>
      </c>
      <c r="BS110" s="71">
        <f>VLOOKUP(BZ2,PUANTAJ!$A:$F,3, )</f>
        <v>0</v>
      </c>
      <c r="BT110" s="71">
        <f t="shared" ref="BT110" si="1257">COUNTIF(BQ8:BQ100,"S.İZİN")*7.5</f>
        <v>0</v>
      </c>
      <c r="BU110" s="75">
        <f t="shared" si="1080"/>
        <v>0</v>
      </c>
      <c r="BV110" s="77" t="str">
        <f t="shared" si="1081"/>
        <v>ü</v>
      </c>
      <c r="CM110" s="70" t="s">
        <v>44</v>
      </c>
      <c r="CN110" s="76">
        <f t="shared" ref="CN110" si="1258">COUNTIF(CM8:CM100,"Y.İZİN")*7.5+CP110</f>
        <v>0</v>
      </c>
      <c r="CO110" s="71">
        <f>VLOOKUP(CV2,PUANTAJ!$A:$F,3, )</f>
        <v>0</v>
      </c>
      <c r="CP110" s="71">
        <f t="shared" ref="CP110" si="1259">COUNTIF(CM8:CM100,"S.İZİN")*7.5</f>
        <v>0</v>
      </c>
      <c r="CQ110" s="75">
        <f t="shared" si="1084"/>
        <v>0</v>
      </c>
      <c r="CR110" s="77" t="str">
        <f t="shared" si="1085"/>
        <v>ü</v>
      </c>
      <c r="DI110" s="70" t="s">
        <v>44</v>
      </c>
      <c r="DJ110" s="76">
        <f t="shared" ref="DJ110" si="1260">COUNTIF(DI8:DI100,"Y.İZİN")*7.5+DL110</f>
        <v>0</v>
      </c>
      <c r="DK110" s="71">
        <f>VLOOKUP(DR2,PUANTAJ!$A:$F,3, )</f>
        <v>7.5</v>
      </c>
      <c r="DL110" s="71">
        <f t="shared" ref="DL110" si="1261">COUNTIF(DI8:DI100,"S.İZİN")*7.5</f>
        <v>0</v>
      </c>
      <c r="DM110" s="75">
        <f t="shared" si="1088"/>
        <v>-7.5</v>
      </c>
      <c r="DN110" s="77" t="str">
        <f t="shared" si="1089"/>
        <v>û</v>
      </c>
      <c r="EE110" s="70" t="s">
        <v>44</v>
      </c>
      <c r="EF110" s="76">
        <f t="shared" ref="EF110" si="1262">COUNTIF(EE8:EE100,"Y.İZİN")*7.5+EH110</f>
        <v>0</v>
      </c>
      <c r="EG110" s="71">
        <f>VLOOKUP(EN2,PUANTAJ!$A:$F,3, )</f>
        <v>0</v>
      </c>
      <c r="EH110" s="71">
        <f t="shared" ref="EH110" si="1263">COUNTIF(EE8:EE100,"S.İZİN")*7.5</f>
        <v>0</v>
      </c>
      <c r="EI110" s="75">
        <f t="shared" si="1092"/>
        <v>0</v>
      </c>
      <c r="EJ110" s="77" t="str">
        <f t="shared" si="1093"/>
        <v>ü</v>
      </c>
      <c r="FA110" s="70" t="s">
        <v>44</v>
      </c>
      <c r="FB110" s="76">
        <f t="shared" ref="FB110" si="1264">COUNTIF(FA8:FA100,"Y.İZİN")*7.5+FD110</f>
        <v>0</v>
      </c>
      <c r="FC110" s="71">
        <f>VLOOKUP(FJ2,PUANTAJ!$A:$F,3, )</f>
        <v>0</v>
      </c>
      <c r="FD110" s="71">
        <f t="shared" ref="FD110" si="1265">COUNTIF(FA8:FA100,"S.İZİN")*7.5</f>
        <v>0</v>
      </c>
      <c r="FE110" s="75">
        <f t="shared" si="1096"/>
        <v>0</v>
      </c>
      <c r="FF110" s="77" t="str">
        <f t="shared" si="1097"/>
        <v>ü</v>
      </c>
      <c r="FW110" s="70" t="s">
        <v>44</v>
      </c>
      <c r="FX110" s="76">
        <f t="shared" ref="FX110" si="1266">COUNTIF(FW8:FW100,"Y.İZİN")*7.5+FZ110</f>
        <v>0</v>
      </c>
      <c r="FY110" s="71">
        <f>VLOOKUP(GF2,PUANTAJ!$A:$F,3, )</f>
        <v>0</v>
      </c>
      <c r="FZ110" s="71">
        <f t="shared" ref="FZ110" si="1267">COUNTIF(FW8:FW100,"S.İZİN")*7.5</f>
        <v>0</v>
      </c>
      <c r="GA110" s="75">
        <f t="shared" si="1100"/>
        <v>0</v>
      </c>
      <c r="GB110" s="77" t="str">
        <f t="shared" si="1101"/>
        <v>ü</v>
      </c>
      <c r="GS110" s="70" t="s">
        <v>44</v>
      </c>
      <c r="GT110" s="76">
        <f t="shared" ref="GT110" si="1268">COUNTIF(GS8:GS100,"Y.İZİN")*7.5+GV110</f>
        <v>0</v>
      </c>
      <c r="GU110" s="71">
        <f>VLOOKUP(HB2,PUANTAJ!$A:$F,3, )</f>
        <v>0</v>
      </c>
      <c r="GV110" s="71">
        <f t="shared" ref="GV110" si="1269">COUNTIF(GS8:GS100,"S.İZİN")*7.5</f>
        <v>0</v>
      </c>
      <c r="GW110" s="75">
        <f t="shared" si="1104"/>
        <v>0</v>
      </c>
      <c r="GX110" s="77" t="str">
        <f t="shared" si="1105"/>
        <v>ü</v>
      </c>
      <c r="HO110" s="70" t="s">
        <v>44</v>
      </c>
      <c r="HP110" s="76">
        <f t="shared" ref="HP110" si="1270">COUNTIF(HO8:HO100,"Y.İZİN")*7.5+HR110</f>
        <v>0</v>
      </c>
      <c r="HQ110" s="71">
        <f>VLOOKUP(HX2,PUANTAJ!$A:$F,3, )</f>
        <v>0</v>
      </c>
      <c r="HR110" s="71">
        <f t="shared" ref="HR110" si="1271">COUNTIF(HO8:HO100,"S.İZİN")*7.5</f>
        <v>0</v>
      </c>
      <c r="HS110" s="75">
        <f t="shared" si="1108"/>
        <v>0</v>
      </c>
      <c r="HT110" s="77" t="str">
        <f t="shared" si="1109"/>
        <v>ü</v>
      </c>
      <c r="IK110" s="70" t="s">
        <v>44</v>
      </c>
      <c r="IL110" s="76">
        <f t="shared" ref="IL110" si="1272">COUNTIF(IK8:IK100,"Y.İZİN")*7.5+IN110</f>
        <v>0</v>
      </c>
      <c r="IM110" s="71">
        <f>VLOOKUP(IT2,PUANTAJ!$A:$F,3, )</f>
        <v>0</v>
      </c>
      <c r="IN110" s="71">
        <f t="shared" ref="IN110" si="1273">COUNTIF(IK8:IK100,"S.İZİN")*7.5</f>
        <v>0</v>
      </c>
      <c r="IO110" s="75">
        <f t="shared" si="1112"/>
        <v>0</v>
      </c>
      <c r="IP110" s="77" t="str">
        <f t="shared" si="1113"/>
        <v>ü</v>
      </c>
      <c r="JG110" s="70" t="s">
        <v>44</v>
      </c>
      <c r="JH110" s="76">
        <f t="shared" ref="JH110" si="1274">COUNTIF(JG8:JG100,"Y.İZİN")*7.5+JJ110</f>
        <v>0</v>
      </c>
      <c r="JI110" s="71">
        <f>VLOOKUP(JP2,PUANTAJ!$A:$F,3, )</f>
        <v>0</v>
      </c>
      <c r="JJ110" s="71">
        <f t="shared" ref="JJ110" si="1275">COUNTIF(JG8:JG100,"S.İZİN")*7.5</f>
        <v>0</v>
      </c>
      <c r="JK110" s="75">
        <f t="shared" si="1116"/>
        <v>0</v>
      </c>
      <c r="JL110" s="77" t="str">
        <f t="shared" si="1117"/>
        <v>ü</v>
      </c>
      <c r="KC110" s="70" t="s">
        <v>44</v>
      </c>
      <c r="KD110" s="76">
        <f t="shared" ref="KD110" si="1276">COUNTIF(KC8:KC100,"Y.İZİN")*7.5+KF110</f>
        <v>0</v>
      </c>
      <c r="KE110" s="71">
        <f>VLOOKUP(KL2,PUANTAJ!$A:$F,3, )</f>
        <v>52.5</v>
      </c>
      <c r="KF110" s="71">
        <f t="shared" ref="KF110" si="1277">COUNTIF(KC8:KC100,"S.İZİN")*7.5</f>
        <v>0</v>
      </c>
      <c r="KG110" s="75">
        <f t="shared" si="1120"/>
        <v>-52.5</v>
      </c>
      <c r="KH110" s="77" t="str">
        <f t="shared" si="1121"/>
        <v>û</v>
      </c>
      <c r="KY110" s="70" t="s">
        <v>44</v>
      </c>
      <c r="KZ110" s="76">
        <f t="shared" ref="KZ110" si="1278">COUNTIF(KY8:KY100,"Y.İZİN")*7.5+LB110</f>
        <v>37.5</v>
      </c>
      <c r="LA110" s="71">
        <f>VLOOKUP(LH2,PUANTAJ!$A:$F,3, )</f>
        <v>45</v>
      </c>
      <c r="LB110" s="71">
        <f t="shared" ref="LB110" si="1279">COUNTIF(KY8:KY100,"S.İZİN")*7.5</f>
        <v>0</v>
      </c>
      <c r="LC110" s="75">
        <f t="shared" si="1124"/>
        <v>-7.5</v>
      </c>
      <c r="LD110" s="77" t="str">
        <f t="shared" si="1125"/>
        <v>û</v>
      </c>
      <c r="LU110" s="70" t="s">
        <v>44</v>
      </c>
      <c r="LV110" s="76">
        <f t="shared" ref="LV110" si="1280">COUNTIF(LU8:LU100,"Y.İZİN")*7.5+LX110</f>
        <v>0</v>
      </c>
      <c r="LW110" s="71">
        <f>VLOOKUP(MD2,PUANTAJ!$A:$F,3, )</f>
        <v>0</v>
      </c>
      <c r="LX110" s="71">
        <f t="shared" ref="LX110" si="1281">COUNTIF(LU8:LU100,"S.İZİN")*7.5</f>
        <v>0</v>
      </c>
      <c r="LY110" s="75">
        <f t="shared" si="1128"/>
        <v>0</v>
      </c>
      <c r="LZ110" s="77" t="str">
        <f t="shared" si="1129"/>
        <v>ü</v>
      </c>
      <c r="MQ110" s="70" t="s">
        <v>44</v>
      </c>
      <c r="MR110" s="76">
        <f t="shared" ref="MR110" si="1282">COUNTIF(MQ8:MQ100,"Y.İZİN")*7.5+MT110</f>
        <v>0</v>
      </c>
      <c r="MS110" s="71">
        <f>VLOOKUP(MZ2,PUANTAJ!$A:$F,3, )</f>
        <v>0</v>
      </c>
      <c r="MT110" s="71">
        <f t="shared" ref="MT110" si="1283">COUNTIF(MQ8:MQ100,"S.İZİN")*7.5</f>
        <v>0</v>
      </c>
      <c r="MU110" s="75">
        <f t="shared" si="1132"/>
        <v>0</v>
      </c>
      <c r="MV110" s="77" t="str">
        <f t="shared" si="1133"/>
        <v>ü</v>
      </c>
      <c r="NM110" s="70" t="s">
        <v>44</v>
      </c>
      <c r="NN110" s="76">
        <f t="shared" ref="NN110" si="1284">COUNTIF(NM8:NM100,"Y.İZİN")*7.5+NP110</f>
        <v>0</v>
      </c>
      <c r="NO110" s="71">
        <f>VLOOKUP(NV2,PUANTAJ!$A:$F,3, )</f>
        <v>0</v>
      </c>
      <c r="NP110" s="71">
        <f t="shared" ref="NP110" si="1285">COUNTIF(NM8:NM100,"S.İZİN")*7.5</f>
        <v>0</v>
      </c>
      <c r="NQ110" s="75">
        <f t="shared" si="1136"/>
        <v>0</v>
      </c>
      <c r="NR110" s="77" t="str">
        <f t="shared" si="1137"/>
        <v>ü</v>
      </c>
      <c r="OI110" s="70" t="s">
        <v>44</v>
      </c>
      <c r="OJ110" s="76">
        <f t="shared" ref="OJ110" si="1286">COUNTIF(OI8:OI100,"Y.İZİN")*7.5+OL110</f>
        <v>0</v>
      </c>
      <c r="OK110" s="71">
        <f>VLOOKUP(OR2,PUANTAJ!$A:$F,3, )</f>
        <v>0</v>
      </c>
      <c r="OL110" s="71">
        <f t="shared" ref="OL110" si="1287">COUNTIF(OI8:OI100,"S.İZİN")*7.5</f>
        <v>0</v>
      </c>
      <c r="OM110" s="75">
        <f t="shared" si="1140"/>
        <v>0</v>
      </c>
      <c r="ON110" s="77" t="str">
        <f t="shared" si="1141"/>
        <v>ü</v>
      </c>
      <c r="PE110" s="70" t="s">
        <v>44</v>
      </c>
      <c r="PF110" s="76">
        <f t="shared" ref="PF110" si="1288">COUNTIF(PE8:PE100,"Y.İZİN")*7.5+PH110</f>
        <v>0</v>
      </c>
      <c r="PG110" s="71">
        <f>VLOOKUP(PN2,PUANTAJ!$A:$F,3, )</f>
        <v>0</v>
      </c>
      <c r="PH110" s="71">
        <f t="shared" ref="PH110" si="1289">COUNTIF(PE8:PE100,"S.İZİN")*7.5</f>
        <v>0</v>
      </c>
      <c r="PI110" s="75">
        <f t="shared" si="1144"/>
        <v>0</v>
      </c>
      <c r="PJ110" s="77" t="str">
        <f t="shared" si="1145"/>
        <v>ü</v>
      </c>
      <c r="QA110" s="70" t="s">
        <v>44</v>
      </c>
      <c r="QB110" s="76">
        <f t="shared" ref="QB110" si="1290">COUNTIF(QA8:QA100,"Y.İZİN")*7.5+QD110</f>
        <v>0</v>
      </c>
      <c r="QC110" s="71">
        <f>VLOOKUP(QJ2,PUANTAJ!$A:$F,3, )</f>
        <v>0</v>
      </c>
      <c r="QD110" s="71">
        <f t="shared" ref="QD110" si="1291">COUNTIF(QA8:QA100,"S.İZİN")*7.5</f>
        <v>0</v>
      </c>
      <c r="QE110" s="75">
        <f t="shared" si="1148"/>
        <v>0</v>
      </c>
      <c r="QF110" s="77" t="str">
        <f t="shared" si="1149"/>
        <v>ü</v>
      </c>
      <c r="QW110" s="70" t="s">
        <v>44</v>
      </c>
      <c r="QX110" s="76">
        <f t="shared" ref="QX110" si="1292">COUNTIF(QW8:QW100,"Y.İZİN")*7.5+QZ110</f>
        <v>0</v>
      </c>
      <c r="QY110" s="71">
        <f>VLOOKUP(RF2,PUANTAJ!$A:$F,3, )</f>
        <v>0</v>
      </c>
      <c r="QZ110" s="71">
        <f t="shared" ref="QZ110" si="1293">COUNTIF(QW8:QW100,"S.İZİN")*7.5</f>
        <v>0</v>
      </c>
      <c r="RA110" s="75">
        <f t="shared" si="1152"/>
        <v>0</v>
      </c>
      <c r="RB110" s="77" t="str">
        <f t="shared" si="1153"/>
        <v>ü</v>
      </c>
    </row>
    <row r="111" spans="1:484" ht="30.6" thickTop="1" thickBot="1">
      <c r="C111" s="70" t="s">
        <v>50</v>
      </c>
      <c r="D111" s="71">
        <f>COUNTIF(C8:C100,"Ü.İZİN")*7.5+F111</f>
        <v>0</v>
      </c>
      <c r="E111" s="71">
        <f>VLOOKUP(L2,PUANTAJ!$A:$F,6, )</f>
        <v>0</v>
      </c>
      <c r="F111" s="71">
        <f>COUNTIF(C8:C100,"RAPORLU")*7.5</f>
        <v>0</v>
      </c>
      <c r="G111" s="75">
        <f>D111-E111</f>
        <v>0</v>
      </c>
      <c r="H111" s="77" t="str">
        <f>IF(D111-E111=0,"ü","û")</f>
        <v>ü</v>
      </c>
      <c r="I111" s="65" t="str">
        <f>IF(E111=0," ",VLOOKUP(E111,PROTOKOL!$A:$E,5,))</f>
        <v xml:space="preserve"> </v>
      </c>
      <c r="P111" s="63" t="str">
        <f>IF(N111=0," ",(VLOOKUP(N111,PROTOKOL!$A$1:$E$28,2))*O111)</f>
        <v xml:space="preserve"> </v>
      </c>
      <c r="R111" s="65" t="str">
        <f>IF(N111=0," ",VLOOKUP(N111,PROTOKOL!$A:$E,5,))</f>
        <v xml:space="preserve"> </v>
      </c>
      <c r="Y111" s="70" t="s">
        <v>50</v>
      </c>
      <c r="Z111" s="71">
        <f>COUNTIF(Y8:Y100,"Ü.İZİN")*7.5+AB111</f>
        <v>37.5</v>
      </c>
      <c r="AA111" s="71">
        <f>VLOOKUP(AH2,PUANTAJ!$A:$F,6, )</f>
        <v>45</v>
      </c>
      <c r="AB111" s="71">
        <f>COUNTIF(Y8:Y100,"RAPORLU")*7.5</f>
        <v>37.5</v>
      </c>
      <c r="AC111" s="75">
        <f>Z111-AA111</f>
        <v>-7.5</v>
      </c>
      <c r="AD111" s="77" t="str">
        <f>IF(Z111-AA111=0,"ü","û")</f>
        <v>û</v>
      </c>
      <c r="AU111" s="70" t="s">
        <v>50</v>
      </c>
      <c r="AV111" s="71">
        <f t="shared" ref="AV111" si="1294">COUNTIF(AU8:AU100,"Ü.İZİN")*7.5+AX111</f>
        <v>0</v>
      </c>
      <c r="AW111" s="71">
        <f>VLOOKUP(BD2,PUANTAJ!$A:$F,6, )</f>
        <v>0</v>
      </c>
      <c r="AX111" s="71">
        <f t="shared" ref="AX111" si="1295">COUNTIF(AU8:AU100,"RAPORLU")*7.5</f>
        <v>0</v>
      </c>
      <c r="AY111" s="75">
        <f t="shared" si="1076"/>
        <v>0</v>
      </c>
      <c r="AZ111" s="77" t="str">
        <f t="shared" si="1077"/>
        <v>ü</v>
      </c>
      <c r="BQ111" s="70" t="s">
        <v>50</v>
      </c>
      <c r="BR111" s="71">
        <f t="shared" ref="BR111" si="1296">COUNTIF(BQ8:BQ100,"Ü.İZİN")*7.5+BT111</f>
        <v>0</v>
      </c>
      <c r="BS111" s="71">
        <f>VLOOKUP(BZ2,PUANTAJ!$A:$F,6, )</f>
        <v>0</v>
      </c>
      <c r="BT111" s="71">
        <f t="shared" ref="BT111" si="1297">COUNTIF(BQ8:BQ100,"RAPORLU")*7.5</f>
        <v>0</v>
      </c>
      <c r="BU111" s="75">
        <f t="shared" si="1080"/>
        <v>0</v>
      </c>
      <c r="BV111" s="77" t="str">
        <f t="shared" si="1081"/>
        <v>ü</v>
      </c>
      <c r="CM111" s="70" t="s">
        <v>50</v>
      </c>
      <c r="CN111" s="71">
        <f t="shared" ref="CN111" si="1298">COUNTIF(CM8:CM100,"Ü.İZİN")*7.5+CP111</f>
        <v>0</v>
      </c>
      <c r="CO111" s="71">
        <f>VLOOKUP(CV2,PUANTAJ!$A:$F,6, )</f>
        <v>0</v>
      </c>
      <c r="CP111" s="71">
        <f t="shared" ref="CP111" si="1299">COUNTIF(CM8:CM100,"RAPORLU")*7.5</f>
        <v>0</v>
      </c>
      <c r="CQ111" s="75">
        <f t="shared" si="1084"/>
        <v>0</v>
      </c>
      <c r="CR111" s="77" t="str">
        <f t="shared" si="1085"/>
        <v>ü</v>
      </c>
      <c r="DI111" s="70" t="s">
        <v>50</v>
      </c>
      <c r="DJ111" s="71">
        <f t="shared" ref="DJ111" si="1300">COUNTIF(DI8:DI100,"Ü.İZİN")*7.5+DL111</f>
        <v>0</v>
      </c>
      <c r="DK111" s="71">
        <f>VLOOKUP(DR2,PUANTAJ!$A:$F,6, )</f>
        <v>0</v>
      </c>
      <c r="DL111" s="71">
        <f t="shared" ref="DL111" si="1301">COUNTIF(DI8:DI100,"RAPORLU")*7.5</f>
        <v>0</v>
      </c>
      <c r="DM111" s="75">
        <f t="shared" si="1088"/>
        <v>0</v>
      </c>
      <c r="DN111" s="77" t="str">
        <f t="shared" si="1089"/>
        <v>ü</v>
      </c>
      <c r="EE111" s="70" t="s">
        <v>50</v>
      </c>
      <c r="EF111" s="71">
        <f t="shared" ref="EF111" si="1302">COUNTIF(EE8:EE100,"Ü.İZİN")*7.5+EH111</f>
        <v>0</v>
      </c>
      <c r="EG111" s="71">
        <f>VLOOKUP(EN2,PUANTAJ!$A:$F,6, )</f>
        <v>0</v>
      </c>
      <c r="EH111" s="71">
        <f t="shared" ref="EH111" si="1303">COUNTIF(EE8:EE100,"RAPORLU")*7.5</f>
        <v>0</v>
      </c>
      <c r="EI111" s="75">
        <f t="shared" si="1092"/>
        <v>0</v>
      </c>
      <c r="EJ111" s="77" t="str">
        <f t="shared" si="1093"/>
        <v>ü</v>
      </c>
      <c r="FA111" s="70" t="s">
        <v>50</v>
      </c>
      <c r="FB111" s="71">
        <f t="shared" ref="FB111" si="1304">COUNTIF(FA8:FA100,"Ü.İZİN")*7.5+FD111</f>
        <v>0</v>
      </c>
      <c r="FC111" s="71">
        <f>VLOOKUP(FJ2,PUANTAJ!$A:$F,6, )</f>
        <v>0</v>
      </c>
      <c r="FD111" s="71">
        <f t="shared" ref="FD111" si="1305">COUNTIF(FA8:FA100,"RAPORLU")*7.5</f>
        <v>0</v>
      </c>
      <c r="FE111" s="75">
        <f t="shared" si="1096"/>
        <v>0</v>
      </c>
      <c r="FF111" s="77" t="str">
        <f t="shared" si="1097"/>
        <v>ü</v>
      </c>
      <c r="FW111" s="70" t="s">
        <v>50</v>
      </c>
      <c r="FX111" s="71">
        <f t="shared" ref="FX111" si="1306">COUNTIF(FW8:FW100,"Ü.İZİN")*7.5+FZ111</f>
        <v>37.5</v>
      </c>
      <c r="FY111" s="71">
        <f>VLOOKUP(GF2,PUANTAJ!$A:$F,6, )</f>
        <v>75</v>
      </c>
      <c r="FZ111" s="71">
        <f t="shared" ref="FZ111" si="1307">COUNTIF(FW8:FW100,"RAPORLU")*7.5</f>
        <v>37.5</v>
      </c>
      <c r="GA111" s="75">
        <f t="shared" si="1100"/>
        <v>-37.5</v>
      </c>
      <c r="GB111" s="77" t="str">
        <f t="shared" si="1101"/>
        <v>û</v>
      </c>
      <c r="GS111" s="70" t="s">
        <v>50</v>
      </c>
      <c r="GT111" s="71">
        <f t="shared" ref="GT111" si="1308">COUNTIF(GS8:GS100,"Ü.İZİN")*7.5+GV111</f>
        <v>0</v>
      </c>
      <c r="GU111" s="71">
        <f>VLOOKUP(HB2,PUANTAJ!$A:$F,6, )</f>
        <v>7.5</v>
      </c>
      <c r="GV111" s="71">
        <f t="shared" ref="GV111" si="1309">COUNTIF(GS8:GS100,"RAPORLU")*7.5</f>
        <v>0</v>
      </c>
      <c r="GW111" s="75">
        <f t="shared" si="1104"/>
        <v>-7.5</v>
      </c>
      <c r="GX111" s="77" t="str">
        <f t="shared" si="1105"/>
        <v>û</v>
      </c>
      <c r="HO111" s="70" t="s">
        <v>50</v>
      </c>
      <c r="HP111" s="71">
        <f t="shared" ref="HP111" si="1310">COUNTIF(HO8:HO100,"Ü.İZİN")*7.5+HR111</f>
        <v>0</v>
      </c>
      <c r="HQ111" s="71">
        <f>VLOOKUP(HX2,PUANTAJ!$A:$F,6, )</f>
        <v>0</v>
      </c>
      <c r="HR111" s="71">
        <f t="shared" ref="HR111" si="1311">COUNTIF(HO8:HO100,"RAPORLU")*7.5</f>
        <v>0</v>
      </c>
      <c r="HS111" s="75">
        <f t="shared" si="1108"/>
        <v>0</v>
      </c>
      <c r="HT111" s="77" t="str">
        <f t="shared" si="1109"/>
        <v>ü</v>
      </c>
      <c r="IK111" s="70" t="s">
        <v>50</v>
      </c>
      <c r="IL111" s="71">
        <f t="shared" ref="IL111" si="1312">COUNTIF(IK8:IK100,"Ü.İZİN")*7.5+IN111</f>
        <v>0</v>
      </c>
      <c r="IM111" s="71">
        <f>VLOOKUP(IT2,PUANTAJ!$A:$F,6, )</f>
        <v>15</v>
      </c>
      <c r="IN111" s="71">
        <f t="shared" ref="IN111" si="1313">COUNTIF(IK8:IK100,"RAPORLU")*7.5</f>
        <v>0</v>
      </c>
      <c r="IO111" s="75">
        <f t="shared" si="1112"/>
        <v>-15</v>
      </c>
      <c r="IP111" s="77" t="str">
        <f t="shared" si="1113"/>
        <v>û</v>
      </c>
      <c r="JG111" s="70" t="s">
        <v>50</v>
      </c>
      <c r="JH111" s="71">
        <f t="shared" ref="JH111" si="1314">COUNTIF(JG8:JG100,"Ü.İZİN")*7.5+JJ111</f>
        <v>0</v>
      </c>
      <c r="JI111" s="71">
        <f>VLOOKUP(JP2,PUANTAJ!$A:$F,6, )</f>
        <v>0</v>
      </c>
      <c r="JJ111" s="71">
        <f t="shared" ref="JJ111" si="1315">COUNTIF(JG8:JG100,"RAPORLU")*7.5</f>
        <v>0</v>
      </c>
      <c r="JK111" s="75">
        <f t="shared" si="1116"/>
        <v>0</v>
      </c>
      <c r="JL111" s="77" t="str">
        <f t="shared" si="1117"/>
        <v>ü</v>
      </c>
      <c r="KC111" s="70" t="s">
        <v>50</v>
      </c>
      <c r="KD111" s="71">
        <f t="shared" ref="KD111" si="1316">COUNTIF(KC8:KC100,"Ü.İZİN")*7.5+KF111</f>
        <v>0</v>
      </c>
      <c r="KE111" s="71">
        <f>VLOOKUP(KL2,PUANTAJ!$A:$F,6, )</f>
        <v>0</v>
      </c>
      <c r="KF111" s="71">
        <f t="shared" ref="KF111" si="1317">COUNTIF(KC8:KC100,"RAPORLU")*7.5</f>
        <v>0</v>
      </c>
      <c r="KG111" s="75">
        <f t="shared" si="1120"/>
        <v>0</v>
      </c>
      <c r="KH111" s="77" t="str">
        <f t="shared" si="1121"/>
        <v>ü</v>
      </c>
      <c r="KY111" s="70" t="s">
        <v>50</v>
      </c>
      <c r="KZ111" s="71">
        <f t="shared" ref="KZ111" si="1318">COUNTIF(KY8:KY100,"Ü.İZİN")*7.5+LB111</f>
        <v>0</v>
      </c>
      <c r="LA111" s="71">
        <f>VLOOKUP(LH2,PUANTAJ!$A:$F,6, )</f>
        <v>0</v>
      </c>
      <c r="LB111" s="71">
        <f t="shared" ref="LB111" si="1319">COUNTIF(KY8:KY100,"RAPORLU")*7.5</f>
        <v>0</v>
      </c>
      <c r="LC111" s="75">
        <f t="shared" si="1124"/>
        <v>0</v>
      </c>
      <c r="LD111" s="77" t="str">
        <f t="shared" si="1125"/>
        <v>ü</v>
      </c>
      <c r="LU111" s="70" t="s">
        <v>50</v>
      </c>
      <c r="LV111" s="71">
        <f t="shared" ref="LV111" si="1320">COUNTIF(LU8:LU100,"Ü.İZİN")*7.5+LX111</f>
        <v>0</v>
      </c>
      <c r="LW111" s="71">
        <f>VLOOKUP(MD2,PUANTAJ!$A:$F,6, )</f>
        <v>0</v>
      </c>
      <c r="LX111" s="71">
        <f t="shared" ref="LX111" si="1321">COUNTIF(LU8:LU100,"RAPORLU")*7.5</f>
        <v>0</v>
      </c>
      <c r="LY111" s="75">
        <f t="shared" si="1128"/>
        <v>0</v>
      </c>
      <c r="LZ111" s="77" t="str">
        <f t="shared" si="1129"/>
        <v>ü</v>
      </c>
      <c r="MQ111" s="70" t="s">
        <v>50</v>
      </c>
      <c r="MR111" s="71">
        <f t="shared" ref="MR111" si="1322">COUNTIF(MQ8:MQ100,"Ü.İZİN")*7.5+MT111</f>
        <v>0</v>
      </c>
      <c r="MS111" s="71">
        <f>VLOOKUP(MZ2,PUANTAJ!$A:$F,6, )</f>
        <v>5</v>
      </c>
      <c r="MT111" s="71">
        <f t="shared" ref="MT111" si="1323">COUNTIF(MQ8:MQ100,"RAPORLU")*7.5</f>
        <v>0</v>
      </c>
      <c r="MU111" s="75">
        <f t="shared" si="1132"/>
        <v>-5</v>
      </c>
      <c r="MV111" s="77" t="str">
        <f t="shared" si="1133"/>
        <v>û</v>
      </c>
      <c r="NM111" s="70" t="s">
        <v>50</v>
      </c>
      <c r="NN111" s="71">
        <f t="shared" ref="NN111" si="1324">COUNTIF(NM8:NM100,"Ü.İZİN")*7.5+NP111</f>
        <v>0</v>
      </c>
      <c r="NO111" s="71">
        <f>VLOOKUP(NV2,PUANTAJ!$A:$F,6, )</f>
        <v>0</v>
      </c>
      <c r="NP111" s="71">
        <f t="shared" ref="NP111" si="1325">COUNTIF(NM8:NM100,"RAPORLU")*7.5</f>
        <v>0</v>
      </c>
      <c r="NQ111" s="75">
        <f t="shared" si="1136"/>
        <v>0</v>
      </c>
      <c r="NR111" s="77" t="str">
        <f t="shared" si="1137"/>
        <v>ü</v>
      </c>
      <c r="OI111" s="70" t="s">
        <v>50</v>
      </c>
      <c r="OJ111" s="71">
        <f t="shared" ref="OJ111" si="1326">COUNTIF(OI8:OI100,"Ü.İZİN")*7.5+OL111</f>
        <v>0</v>
      </c>
      <c r="OK111" s="71">
        <f>VLOOKUP(OR2,PUANTAJ!$A:$F,6, )</f>
        <v>2.5</v>
      </c>
      <c r="OL111" s="71">
        <f t="shared" ref="OL111" si="1327">COUNTIF(OI8:OI100,"RAPORLU")*7.5</f>
        <v>0</v>
      </c>
      <c r="OM111" s="75">
        <f t="shared" si="1140"/>
        <v>-2.5</v>
      </c>
      <c r="ON111" s="77" t="str">
        <f t="shared" si="1141"/>
        <v>û</v>
      </c>
      <c r="PE111" s="70" t="s">
        <v>50</v>
      </c>
      <c r="PF111" s="71">
        <f t="shared" ref="PF111" si="1328">COUNTIF(PE8:PE100,"Ü.İZİN")*7.5+PH111</f>
        <v>0</v>
      </c>
      <c r="PG111" s="71">
        <f>VLOOKUP(PN2,PUANTAJ!$A:$F,6, )</f>
        <v>2</v>
      </c>
      <c r="PH111" s="71">
        <f t="shared" ref="PH111" si="1329">COUNTIF(PE8:PE100,"RAPORLU")*7.5</f>
        <v>0</v>
      </c>
      <c r="PI111" s="75">
        <f t="shared" si="1144"/>
        <v>-2</v>
      </c>
      <c r="PJ111" s="77" t="str">
        <f t="shared" si="1145"/>
        <v>û</v>
      </c>
      <c r="QA111" s="70" t="s">
        <v>50</v>
      </c>
      <c r="QB111" s="71">
        <f t="shared" ref="QB111" si="1330">COUNTIF(QA8:QA100,"Ü.İZİN")*7.5+QD111</f>
        <v>37.5</v>
      </c>
      <c r="QC111" s="71">
        <f>VLOOKUP(QJ2,PUANTAJ!$A:$F,6, )</f>
        <v>180</v>
      </c>
      <c r="QD111" s="71">
        <f t="shared" ref="QD111" si="1331">COUNTIF(QA8:QA100,"RAPORLU")*7.5</f>
        <v>37.5</v>
      </c>
      <c r="QE111" s="75">
        <f t="shared" si="1148"/>
        <v>-142.5</v>
      </c>
      <c r="QF111" s="77" t="str">
        <f t="shared" si="1149"/>
        <v>û</v>
      </c>
      <c r="QW111" s="70" t="s">
        <v>50</v>
      </c>
      <c r="QX111" s="71">
        <f t="shared" ref="QX111" si="1332">COUNTIF(QW8:QW100,"Ü.İZİN")*7.5+QZ111</f>
        <v>0</v>
      </c>
      <c r="QY111" s="71">
        <f>VLOOKUP(RF2,PUANTAJ!$A:$F,6, )</f>
        <v>0</v>
      </c>
      <c r="QZ111" s="71">
        <f t="shared" ref="QZ111" si="1333">COUNTIF(QW8:QW100,"RAPORLU")*7.5</f>
        <v>0</v>
      </c>
      <c r="RA111" s="75">
        <f t="shared" si="1152"/>
        <v>0</v>
      </c>
      <c r="RB111" s="77" t="str">
        <f t="shared" si="1153"/>
        <v>ü</v>
      </c>
    </row>
    <row r="112" spans="1:484" ht="13.8" thickTop="1"/>
  </sheetData>
  <mergeCells count="814">
    <mergeCell ref="AT89:AT91"/>
    <mergeCell ref="AT92:AT94"/>
    <mergeCell ref="AT95:AT97"/>
    <mergeCell ref="AT98:AT100"/>
    <mergeCell ref="AU103:AV103"/>
    <mergeCell ref="AU104:AV104"/>
    <mergeCell ref="AU106:AV106"/>
    <mergeCell ref="AT62:AT64"/>
    <mergeCell ref="AT65:AT67"/>
    <mergeCell ref="AT68:AT70"/>
    <mergeCell ref="AT71:AT73"/>
    <mergeCell ref="AT74:AT76"/>
    <mergeCell ref="AT77:AT79"/>
    <mergeCell ref="AT80:AT82"/>
    <mergeCell ref="AT83:AT85"/>
    <mergeCell ref="AT86:AT88"/>
    <mergeCell ref="QW106:QX106"/>
    <mergeCell ref="BD5:BE5"/>
    <mergeCell ref="AS6:BC6"/>
    <mergeCell ref="BD6:BM6"/>
    <mergeCell ref="AT8:AT10"/>
    <mergeCell ref="AT11:AT13"/>
    <mergeCell ref="AT14:AT16"/>
    <mergeCell ref="AT17:AT19"/>
    <mergeCell ref="AT20:AT22"/>
    <mergeCell ref="AT23:AT25"/>
    <mergeCell ref="AT26:AT28"/>
    <mergeCell ref="AT29:AT31"/>
    <mergeCell ref="AT32:AT34"/>
    <mergeCell ref="AT35:AT37"/>
    <mergeCell ref="AT38:AT40"/>
    <mergeCell ref="AT41:AT43"/>
    <mergeCell ref="AT44:AT46"/>
    <mergeCell ref="AT47:AT49"/>
    <mergeCell ref="AT50:AT52"/>
    <mergeCell ref="AT53:AT55"/>
    <mergeCell ref="AT56:AT58"/>
    <mergeCell ref="AT59:AT61"/>
    <mergeCell ref="JG106:JH106"/>
    <mergeCell ref="KC106:KD106"/>
    <mergeCell ref="KY106:KZ106"/>
    <mergeCell ref="LU106:LV106"/>
    <mergeCell ref="MQ106:MR106"/>
    <mergeCell ref="NM106:NN106"/>
    <mergeCell ref="OI106:OJ106"/>
    <mergeCell ref="PE106:PF106"/>
    <mergeCell ref="QA106:QB106"/>
    <mergeCell ref="BQ106:BR106"/>
    <mergeCell ref="CM106:CN106"/>
    <mergeCell ref="DI106:DJ106"/>
    <mergeCell ref="EE106:EF106"/>
    <mergeCell ref="FA106:FB106"/>
    <mergeCell ref="FW106:FX106"/>
    <mergeCell ref="GS106:GT106"/>
    <mergeCell ref="HO106:HP106"/>
    <mergeCell ref="IK106:IL106"/>
    <mergeCell ref="BQ104:BR104"/>
    <mergeCell ref="CM104:CN104"/>
    <mergeCell ref="DI104:DJ104"/>
    <mergeCell ref="EE104:EF104"/>
    <mergeCell ref="FA104:FB104"/>
    <mergeCell ref="FW104:FX104"/>
    <mergeCell ref="GS104:GT104"/>
    <mergeCell ref="HO104:HP104"/>
    <mergeCell ref="IK104:IL104"/>
    <mergeCell ref="JG104:JH104"/>
    <mergeCell ref="KC104:KD104"/>
    <mergeCell ref="KY104:KZ104"/>
    <mergeCell ref="LU104:LV104"/>
    <mergeCell ref="MQ104:MR104"/>
    <mergeCell ref="NM104:NN104"/>
    <mergeCell ref="OI104:OJ104"/>
    <mergeCell ref="PE104:PF104"/>
    <mergeCell ref="QA104:QB104"/>
    <mergeCell ref="QW104:QX104"/>
    <mergeCell ref="QV98:QV100"/>
    <mergeCell ref="BQ103:BR103"/>
    <mergeCell ref="CM103:CN103"/>
    <mergeCell ref="DI103:DJ103"/>
    <mergeCell ref="EE103:EF103"/>
    <mergeCell ref="FA103:FB103"/>
    <mergeCell ref="FW103:FX103"/>
    <mergeCell ref="GS103:GT103"/>
    <mergeCell ref="HO103:HP103"/>
    <mergeCell ref="IK103:IL103"/>
    <mergeCell ref="JG103:JH103"/>
    <mergeCell ref="KC103:KD103"/>
    <mergeCell ref="KY103:KZ103"/>
    <mergeCell ref="LU103:LV103"/>
    <mergeCell ref="MQ103:MR103"/>
    <mergeCell ref="NM103:NN103"/>
    <mergeCell ref="OI103:OJ103"/>
    <mergeCell ref="PE103:PF103"/>
    <mergeCell ref="QA103:QB103"/>
    <mergeCell ref="QW103:QX103"/>
    <mergeCell ref="JF98:JF100"/>
    <mergeCell ref="KB98:KB100"/>
    <mergeCell ref="KX98:KX100"/>
    <mergeCell ref="LT98:LT100"/>
    <mergeCell ref="MP98:MP100"/>
    <mergeCell ref="NL98:NL100"/>
    <mergeCell ref="OH98:OH100"/>
    <mergeCell ref="PD98:PD100"/>
    <mergeCell ref="PZ98:PZ100"/>
    <mergeCell ref="BP98:BP100"/>
    <mergeCell ref="CL98:CL100"/>
    <mergeCell ref="DH98:DH100"/>
    <mergeCell ref="ED98:ED100"/>
    <mergeCell ref="EZ98:EZ100"/>
    <mergeCell ref="FV98:FV100"/>
    <mergeCell ref="GR98:GR100"/>
    <mergeCell ref="HN98:HN100"/>
    <mergeCell ref="IJ98:IJ100"/>
    <mergeCell ref="QV92:QV94"/>
    <mergeCell ref="BP95:BP97"/>
    <mergeCell ref="CL95:CL97"/>
    <mergeCell ref="DH95:DH97"/>
    <mergeCell ref="ED95:ED97"/>
    <mergeCell ref="EZ95:EZ97"/>
    <mergeCell ref="FV95:FV97"/>
    <mergeCell ref="GR95:GR97"/>
    <mergeCell ref="HN95:HN97"/>
    <mergeCell ref="IJ95:IJ97"/>
    <mergeCell ref="JF95:JF97"/>
    <mergeCell ref="KB95:KB97"/>
    <mergeCell ref="KX95:KX97"/>
    <mergeCell ref="LT95:LT97"/>
    <mergeCell ref="MP95:MP97"/>
    <mergeCell ref="NL95:NL97"/>
    <mergeCell ref="OH95:OH97"/>
    <mergeCell ref="PD95:PD97"/>
    <mergeCell ref="PZ95:PZ97"/>
    <mergeCell ref="QV95:QV97"/>
    <mergeCell ref="JF92:JF94"/>
    <mergeCell ref="KB92:KB94"/>
    <mergeCell ref="KX92:KX94"/>
    <mergeCell ref="LT92:LT94"/>
    <mergeCell ref="MP92:MP94"/>
    <mergeCell ref="NL92:NL94"/>
    <mergeCell ref="OH92:OH94"/>
    <mergeCell ref="PD92:PD94"/>
    <mergeCell ref="PZ92:PZ94"/>
    <mergeCell ref="BP92:BP94"/>
    <mergeCell ref="CL92:CL94"/>
    <mergeCell ref="DH92:DH94"/>
    <mergeCell ref="ED92:ED94"/>
    <mergeCell ref="EZ92:EZ94"/>
    <mergeCell ref="FV92:FV94"/>
    <mergeCell ref="GR92:GR94"/>
    <mergeCell ref="HN92:HN94"/>
    <mergeCell ref="IJ92:IJ94"/>
    <mergeCell ref="QV86:QV88"/>
    <mergeCell ref="BP89:BP91"/>
    <mergeCell ref="CL89:CL91"/>
    <mergeCell ref="DH89:DH91"/>
    <mergeCell ref="ED89:ED91"/>
    <mergeCell ref="EZ89:EZ91"/>
    <mergeCell ref="FV89:FV91"/>
    <mergeCell ref="GR89:GR91"/>
    <mergeCell ref="HN89:HN91"/>
    <mergeCell ref="IJ89:IJ91"/>
    <mergeCell ref="JF89:JF91"/>
    <mergeCell ref="KB89:KB91"/>
    <mergeCell ref="KX89:KX91"/>
    <mergeCell ref="LT89:LT91"/>
    <mergeCell ref="MP89:MP91"/>
    <mergeCell ref="NL89:NL91"/>
    <mergeCell ref="OH89:OH91"/>
    <mergeCell ref="PD89:PD91"/>
    <mergeCell ref="PZ89:PZ91"/>
    <mergeCell ref="QV89:QV91"/>
    <mergeCell ref="JF86:JF88"/>
    <mergeCell ref="KB86:KB88"/>
    <mergeCell ref="KX86:KX88"/>
    <mergeCell ref="LT86:LT88"/>
    <mergeCell ref="MP86:MP88"/>
    <mergeCell ref="NL86:NL88"/>
    <mergeCell ref="OH86:OH88"/>
    <mergeCell ref="PD86:PD88"/>
    <mergeCell ref="PZ86:PZ88"/>
    <mergeCell ref="BP86:BP88"/>
    <mergeCell ref="CL86:CL88"/>
    <mergeCell ref="DH86:DH88"/>
    <mergeCell ref="ED86:ED88"/>
    <mergeCell ref="EZ86:EZ88"/>
    <mergeCell ref="FV86:FV88"/>
    <mergeCell ref="GR86:GR88"/>
    <mergeCell ref="HN86:HN88"/>
    <mergeCell ref="IJ86:IJ88"/>
    <mergeCell ref="QV80:QV82"/>
    <mergeCell ref="BP83:BP85"/>
    <mergeCell ref="CL83:CL85"/>
    <mergeCell ref="DH83:DH85"/>
    <mergeCell ref="ED83:ED85"/>
    <mergeCell ref="EZ83:EZ85"/>
    <mergeCell ref="FV83:FV85"/>
    <mergeCell ref="GR83:GR85"/>
    <mergeCell ref="HN83:HN85"/>
    <mergeCell ref="IJ83:IJ85"/>
    <mergeCell ref="JF83:JF85"/>
    <mergeCell ref="KB83:KB85"/>
    <mergeCell ref="KX83:KX85"/>
    <mergeCell ref="LT83:LT85"/>
    <mergeCell ref="MP83:MP85"/>
    <mergeCell ref="NL83:NL85"/>
    <mergeCell ref="OH83:OH85"/>
    <mergeCell ref="PD83:PD85"/>
    <mergeCell ref="PZ83:PZ85"/>
    <mergeCell ref="QV83:QV85"/>
    <mergeCell ref="JF80:JF82"/>
    <mergeCell ref="KB80:KB82"/>
    <mergeCell ref="KX80:KX82"/>
    <mergeCell ref="LT80:LT82"/>
    <mergeCell ref="MP80:MP82"/>
    <mergeCell ref="NL80:NL82"/>
    <mergeCell ref="OH80:OH82"/>
    <mergeCell ref="PD80:PD82"/>
    <mergeCell ref="PZ80:PZ82"/>
    <mergeCell ref="BP80:BP82"/>
    <mergeCell ref="CL80:CL82"/>
    <mergeCell ref="DH80:DH82"/>
    <mergeCell ref="ED80:ED82"/>
    <mergeCell ref="EZ80:EZ82"/>
    <mergeCell ref="FV80:FV82"/>
    <mergeCell ref="GR80:GR82"/>
    <mergeCell ref="HN80:HN82"/>
    <mergeCell ref="IJ80:IJ82"/>
    <mergeCell ref="QV74:QV76"/>
    <mergeCell ref="BP77:BP79"/>
    <mergeCell ref="CL77:CL79"/>
    <mergeCell ref="DH77:DH79"/>
    <mergeCell ref="ED77:ED79"/>
    <mergeCell ref="EZ77:EZ79"/>
    <mergeCell ref="FV77:FV79"/>
    <mergeCell ref="GR77:GR79"/>
    <mergeCell ref="HN77:HN79"/>
    <mergeCell ref="IJ77:IJ79"/>
    <mergeCell ref="JF77:JF79"/>
    <mergeCell ref="KB77:KB79"/>
    <mergeCell ref="KX77:KX79"/>
    <mergeCell ref="LT77:LT79"/>
    <mergeCell ref="MP77:MP79"/>
    <mergeCell ref="NL77:NL79"/>
    <mergeCell ref="OH77:OH79"/>
    <mergeCell ref="PD77:PD79"/>
    <mergeCell ref="PZ77:PZ79"/>
    <mergeCell ref="QV77:QV79"/>
    <mergeCell ref="JF74:JF76"/>
    <mergeCell ref="KB74:KB76"/>
    <mergeCell ref="KX74:KX76"/>
    <mergeCell ref="LT74:LT76"/>
    <mergeCell ref="MP74:MP76"/>
    <mergeCell ref="NL74:NL76"/>
    <mergeCell ref="OH74:OH76"/>
    <mergeCell ref="PD74:PD76"/>
    <mergeCell ref="PZ74:PZ76"/>
    <mergeCell ref="BP74:BP76"/>
    <mergeCell ref="CL74:CL76"/>
    <mergeCell ref="DH74:DH76"/>
    <mergeCell ref="ED74:ED76"/>
    <mergeCell ref="EZ74:EZ76"/>
    <mergeCell ref="FV74:FV76"/>
    <mergeCell ref="GR74:GR76"/>
    <mergeCell ref="HN74:HN76"/>
    <mergeCell ref="IJ74:IJ76"/>
    <mergeCell ref="QV68:QV70"/>
    <mergeCell ref="BP71:BP73"/>
    <mergeCell ref="CL71:CL73"/>
    <mergeCell ref="DH71:DH73"/>
    <mergeCell ref="ED71:ED73"/>
    <mergeCell ref="EZ71:EZ73"/>
    <mergeCell ref="FV71:FV73"/>
    <mergeCell ref="GR71:GR73"/>
    <mergeCell ref="HN71:HN73"/>
    <mergeCell ref="IJ71:IJ73"/>
    <mergeCell ref="JF71:JF73"/>
    <mergeCell ref="KB71:KB73"/>
    <mergeCell ref="KX71:KX73"/>
    <mergeCell ref="LT71:LT73"/>
    <mergeCell ref="MP71:MP73"/>
    <mergeCell ref="NL71:NL73"/>
    <mergeCell ref="OH71:OH73"/>
    <mergeCell ref="PD71:PD73"/>
    <mergeCell ref="PZ71:PZ73"/>
    <mergeCell ref="QV71:QV73"/>
    <mergeCell ref="JF68:JF70"/>
    <mergeCell ref="KB68:KB70"/>
    <mergeCell ref="KX68:KX70"/>
    <mergeCell ref="LT68:LT70"/>
    <mergeCell ref="MP68:MP70"/>
    <mergeCell ref="NL68:NL70"/>
    <mergeCell ref="OH68:OH70"/>
    <mergeCell ref="PD68:PD70"/>
    <mergeCell ref="PZ68:PZ70"/>
    <mergeCell ref="BP68:BP70"/>
    <mergeCell ref="CL68:CL70"/>
    <mergeCell ref="DH68:DH70"/>
    <mergeCell ref="ED68:ED70"/>
    <mergeCell ref="EZ68:EZ70"/>
    <mergeCell ref="FV68:FV70"/>
    <mergeCell ref="GR68:GR70"/>
    <mergeCell ref="HN68:HN70"/>
    <mergeCell ref="IJ68:IJ70"/>
    <mergeCell ref="QV62:QV64"/>
    <mergeCell ref="BP65:BP67"/>
    <mergeCell ref="CL65:CL67"/>
    <mergeCell ref="DH65:DH67"/>
    <mergeCell ref="ED65:ED67"/>
    <mergeCell ref="EZ65:EZ67"/>
    <mergeCell ref="FV65:FV67"/>
    <mergeCell ref="GR65:GR67"/>
    <mergeCell ref="HN65:HN67"/>
    <mergeCell ref="IJ65:IJ67"/>
    <mergeCell ref="JF65:JF67"/>
    <mergeCell ref="KB65:KB67"/>
    <mergeCell ref="KX65:KX67"/>
    <mergeCell ref="LT65:LT67"/>
    <mergeCell ref="MP65:MP67"/>
    <mergeCell ref="NL65:NL67"/>
    <mergeCell ref="OH65:OH67"/>
    <mergeCell ref="PD65:PD67"/>
    <mergeCell ref="PZ65:PZ67"/>
    <mergeCell ref="QV65:QV67"/>
    <mergeCell ref="JF62:JF64"/>
    <mergeCell ref="KB62:KB64"/>
    <mergeCell ref="KX62:KX64"/>
    <mergeCell ref="LT62:LT64"/>
    <mergeCell ref="MP62:MP64"/>
    <mergeCell ref="NL62:NL64"/>
    <mergeCell ref="OH62:OH64"/>
    <mergeCell ref="PD62:PD64"/>
    <mergeCell ref="PZ62:PZ64"/>
    <mergeCell ref="BP62:BP64"/>
    <mergeCell ref="CL62:CL64"/>
    <mergeCell ref="DH62:DH64"/>
    <mergeCell ref="ED62:ED64"/>
    <mergeCell ref="EZ62:EZ64"/>
    <mergeCell ref="FV62:FV64"/>
    <mergeCell ref="GR62:GR64"/>
    <mergeCell ref="HN62:HN64"/>
    <mergeCell ref="IJ62:IJ64"/>
    <mergeCell ref="QV56:QV58"/>
    <mergeCell ref="BP59:BP61"/>
    <mergeCell ref="CL59:CL61"/>
    <mergeCell ref="DH59:DH61"/>
    <mergeCell ref="ED59:ED61"/>
    <mergeCell ref="EZ59:EZ61"/>
    <mergeCell ref="FV59:FV61"/>
    <mergeCell ref="GR59:GR61"/>
    <mergeCell ref="HN59:HN61"/>
    <mergeCell ref="IJ59:IJ61"/>
    <mergeCell ref="JF59:JF61"/>
    <mergeCell ref="KB59:KB61"/>
    <mergeCell ref="KX59:KX61"/>
    <mergeCell ref="LT59:LT61"/>
    <mergeCell ref="MP59:MP61"/>
    <mergeCell ref="NL59:NL61"/>
    <mergeCell ref="OH59:OH61"/>
    <mergeCell ref="PD59:PD61"/>
    <mergeCell ref="PZ59:PZ61"/>
    <mergeCell ref="QV59:QV61"/>
    <mergeCell ref="JF56:JF58"/>
    <mergeCell ref="KB56:KB58"/>
    <mergeCell ref="KX56:KX58"/>
    <mergeCell ref="LT56:LT58"/>
    <mergeCell ref="MP56:MP58"/>
    <mergeCell ref="NL56:NL58"/>
    <mergeCell ref="OH56:OH58"/>
    <mergeCell ref="PD56:PD58"/>
    <mergeCell ref="PZ56:PZ58"/>
    <mergeCell ref="BP56:BP58"/>
    <mergeCell ref="CL56:CL58"/>
    <mergeCell ref="DH56:DH58"/>
    <mergeCell ref="ED56:ED58"/>
    <mergeCell ref="EZ56:EZ58"/>
    <mergeCell ref="FV56:FV58"/>
    <mergeCell ref="GR56:GR58"/>
    <mergeCell ref="HN56:HN58"/>
    <mergeCell ref="IJ56:IJ58"/>
    <mergeCell ref="QV50:QV52"/>
    <mergeCell ref="BP53:BP55"/>
    <mergeCell ref="CL53:CL55"/>
    <mergeCell ref="DH53:DH55"/>
    <mergeCell ref="ED53:ED55"/>
    <mergeCell ref="EZ53:EZ55"/>
    <mergeCell ref="FV53:FV55"/>
    <mergeCell ref="GR53:GR55"/>
    <mergeCell ref="HN53:HN55"/>
    <mergeCell ref="IJ53:IJ55"/>
    <mergeCell ref="JF53:JF55"/>
    <mergeCell ref="KB53:KB55"/>
    <mergeCell ref="KX53:KX55"/>
    <mergeCell ref="LT53:LT55"/>
    <mergeCell ref="MP53:MP55"/>
    <mergeCell ref="NL53:NL55"/>
    <mergeCell ref="OH53:OH55"/>
    <mergeCell ref="PD53:PD55"/>
    <mergeCell ref="PZ53:PZ55"/>
    <mergeCell ref="QV53:QV55"/>
    <mergeCell ref="JF50:JF52"/>
    <mergeCell ref="KB50:KB52"/>
    <mergeCell ref="KX50:KX52"/>
    <mergeCell ref="LT50:LT52"/>
    <mergeCell ref="MP50:MP52"/>
    <mergeCell ref="NL50:NL52"/>
    <mergeCell ref="OH50:OH52"/>
    <mergeCell ref="PD50:PD52"/>
    <mergeCell ref="PZ50:PZ52"/>
    <mergeCell ref="BP50:BP52"/>
    <mergeCell ref="CL50:CL52"/>
    <mergeCell ref="DH50:DH52"/>
    <mergeCell ref="ED50:ED52"/>
    <mergeCell ref="EZ50:EZ52"/>
    <mergeCell ref="FV50:FV52"/>
    <mergeCell ref="GR50:GR52"/>
    <mergeCell ref="HN50:HN52"/>
    <mergeCell ref="IJ50:IJ52"/>
    <mergeCell ref="QV44:QV46"/>
    <mergeCell ref="BP47:BP49"/>
    <mergeCell ref="CL47:CL49"/>
    <mergeCell ref="DH47:DH49"/>
    <mergeCell ref="ED47:ED49"/>
    <mergeCell ref="EZ47:EZ49"/>
    <mergeCell ref="FV47:FV49"/>
    <mergeCell ref="GR47:GR49"/>
    <mergeCell ref="HN47:HN49"/>
    <mergeCell ref="IJ47:IJ49"/>
    <mergeCell ref="JF47:JF49"/>
    <mergeCell ref="KB47:KB49"/>
    <mergeCell ref="KX47:KX49"/>
    <mergeCell ref="LT47:LT49"/>
    <mergeCell ref="MP47:MP49"/>
    <mergeCell ref="NL47:NL49"/>
    <mergeCell ref="OH47:OH49"/>
    <mergeCell ref="PD47:PD49"/>
    <mergeCell ref="PZ47:PZ49"/>
    <mergeCell ref="QV47:QV49"/>
    <mergeCell ref="JF44:JF46"/>
    <mergeCell ref="KB44:KB46"/>
    <mergeCell ref="KX44:KX46"/>
    <mergeCell ref="LT44:LT46"/>
    <mergeCell ref="MP44:MP46"/>
    <mergeCell ref="NL44:NL46"/>
    <mergeCell ref="OH44:OH46"/>
    <mergeCell ref="PD44:PD46"/>
    <mergeCell ref="PZ44:PZ46"/>
    <mergeCell ref="BP44:BP46"/>
    <mergeCell ref="CL44:CL46"/>
    <mergeCell ref="DH44:DH46"/>
    <mergeCell ref="ED44:ED46"/>
    <mergeCell ref="EZ44:EZ46"/>
    <mergeCell ref="FV44:FV46"/>
    <mergeCell ref="GR44:GR46"/>
    <mergeCell ref="HN44:HN46"/>
    <mergeCell ref="IJ44:IJ46"/>
    <mergeCell ref="QV38:QV40"/>
    <mergeCell ref="BP41:BP43"/>
    <mergeCell ref="CL41:CL43"/>
    <mergeCell ref="DH41:DH43"/>
    <mergeCell ref="ED41:ED43"/>
    <mergeCell ref="EZ41:EZ43"/>
    <mergeCell ref="FV41:FV43"/>
    <mergeCell ref="GR41:GR43"/>
    <mergeCell ref="HN41:HN43"/>
    <mergeCell ref="IJ41:IJ43"/>
    <mergeCell ref="JF41:JF43"/>
    <mergeCell ref="KB41:KB43"/>
    <mergeCell ref="KX41:KX43"/>
    <mergeCell ref="LT41:LT43"/>
    <mergeCell ref="MP41:MP43"/>
    <mergeCell ref="NL41:NL43"/>
    <mergeCell ref="OH41:OH43"/>
    <mergeCell ref="PD41:PD43"/>
    <mergeCell ref="PZ41:PZ43"/>
    <mergeCell ref="QV41:QV43"/>
    <mergeCell ref="JF38:JF40"/>
    <mergeCell ref="KB38:KB40"/>
    <mergeCell ref="KX38:KX40"/>
    <mergeCell ref="LT38:LT40"/>
    <mergeCell ref="MP38:MP40"/>
    <mergeCell ref="NL38:NL40"/>
    <mergeCell ref="OH38:OH40"/>
    <mergeCell ref="PD38:PD40"/>
    <mergeCell ref="PZ38:PZ40"/>
    <mergeCell ref="BP38:BP40"/>
    <mergeCell ref="CL38:CL40"/>
    <mergeCell ref="DH38:DH40"/>
    <mergeCell ref="ED38:ED40"/>
    <mergeCell ref="EZ38:EZ40"/>
    <mergeCell ref="FV38:FV40"/>
    <mergeCell ref="GR38:GR40"/>
    <mergeCell ref="HN38:HN40"/>
    <mergeCell ref="IJ38:IJ40"/>
    <mergeCell ref="QV32:QV34"/>
    <mergeCell ref="BP35:BP37"/>
    <mergeCell ref="CL35:CL37"/>
    <mergeCell ref="DH35:DH37"/>
    <mergeCell ref="ED35:ED37"/>
    <mergeCell ref="EZ35:EZ37"/>
    <mergeCell ref="FV35:FV37"/>
    <mergeCell ref="GR35:GR37"/>
    <mergeCell ref="HN35:HN37"/>
    <mergeCell ref="IJ35:IJ37"/>
    <mergeCell ref="JF35:JF37"/>
    <mergeCell ref="KB35:KB37"/>
    <mergeCell ref="KX35:KX37"/>
    <mergeCell ref="LT35:LT37"/>
    <mergeCell ref="MP35:MP37"/>
    <mergeCell ref="NL35:NL37"/>
    <mergeCell ref="OH35:OH37"/>
    <mergeCell ref="PD35:PD37"/>
    <mergeCell ref="PZ35:PZ37"/>
    <mergeCell ref="QV35:QV37"/>
    <mergeCell ref="JF32:JF34"/>
    <mergeCell ref="KB32:KB34"/>
    <mergeCell ref="KX32:KX34"/>
    <mergeCell ref="LT32:LT34"/>
    <mergeCell ref="MP32:MP34"/>
    <mergeCell ref="NL32:NL34"/>
    <mergeCell ref="OH32:OH34"/>
    <mergeCell ref="PD32:PD34"/>
    <mergeCell ref="PZ32:PZ34"/>
    <mergeCell ref="BP32:BP34"/>
    <mergeCell ref="CL32:CL34"/>
    <mergeCell ref="DH32:DH34"/>
    <mergeCell ref="ED32:ED34"/>
    <mergeCell ref="EZ32:EZ34"/>
    <mergeCell ref="FV32:FV34"/>
    <mergeCell ref="GR32:GR34"/>
    <mergeCell ref="HN32:HN34"/>
    <mergeCell ref="IJ32:IJ34"/>
    <mergeCell ref="QV26:QV28"/>
    <mergeCell ref="BP29:BP31"/>
    <mergeCell ref="CL29:CL31"/>
    <mergeCell ref="DH29:DH31"/>
    <mergeCell ref="ED29:ED31"/>
    <mergeCell ref="EZ29:EZ31"/>
    <mergeCell ref="FV29:FV31"/>
    <mergeCell ref="GR29:GR31"/>
    <mergeCell ref="HN29:HN31"/>
    <mergeCell ref="IJ29:IJ31"/>
    <mergeCell ref="JF29:JF31"/>
    <mergeCell ref="KB29:KB31"/>
    <mergeCell ref="KX29:KX31"/>
    <mergeCell ref="LT29:LT31"/>
    <mergeCell ref="MP29:MP31"/>
    <mergeCell ref="NL29:NL31"/>
    <mergeCell ref="OH29:OH31"/>
    <mergeCell ref="PD29:PD31"/>
    <mergeCell ref="PZ29:PZ31"/>
    <mergeCell ref="QV29:QV31"/>
    <mergeCell ref="JF26:JF28"/>
    <mergeCell ref="KB26:KB28"/>
    <mergeCell ref="KX26:KX28"/>
    <mergeCell ref="LT26:LT28"/>
    <mergeCell ref="MP26:MP28"/>
    <mergeCell ref="NL26:NL28"/>
    <mergeCell ref="OH26:OH28"/>
    <mergeCell ref="PD26:PD28"/>
    <mergeCell ref="PZ26:PZ28"/>
    <mergeCell ref="BP26:BP28"/>
    <mergeCell ref="CL26:CL28"/>
    <mergeCell ref="DH26:DH28"/>
    <mergeCell ref="ED26:ED28"/>
    <mergeCell ref="EZ26:EZ28"/>
    <mergeCell ref="FV26:FV28"/>
    <mergeCell ref="GR26:GR28"/>
    <mergeCell ref="HN26:HN28"/>
    <mergeCell ref="IJ26:IJ28"/>
    <mergeCell ref="QV20:QV22"/>
    <mergeCell ref="BP23:BP25"/>
    <mergeCell ref="CL23:CL25"/>
    <mergeCell ref="DH23:DH25"/>
    <mergeCell ref="ED23:ED25"/>
    <mergeCell ref="EZ23:EZ25"/>
    <mergeCell ref="FV23:FV25"/>
    <mergeCell ref="GR23:GR25"/>
    <mergeCell ref="HN23:HN25"/>
    <mergeCell ref="IJ23:IJ25"/>
    <mergeCell ref="JF23:JF25"/>
    <mergeCell ref="KB23:KB25"/>
    <mergeCell ref="KX23:KX25"/>
    <mergeCell ref="LT23:LT25"/>
    <mergeCell ref="MP23:MP25"/>
    <mergeCell ref="NL23:NL25"/>
    <mergeCell ref="OH23:OH25"/>
    <mergeCell ref="PD23:PD25"/>
    <mergeCell ref="PZ23:PZ25"/>
    <mergeCell ref="QV23:QV25"/>
    <mergeCell ref="JF20:JF22"/>
    <mergeCell ref="KB20:KB22"/>
    <mergeCell ref="KX20:KX22"/>
    <mergeCell ref="LT20:LT22"/>
    <mergeCell ref="MP20:MP22"/>
    <mergeCell ref="NL20:NL22"/>
    <mergeCell ref="OH20:OH22"/>
    <mergeCell ref="PD20:PD22"/>
    <mergeCell ref="PZ20:PZ22"/>
    <mergeCell ref="BP20:BP22"/>
    <mergeCell ref="CL20:CL22"/>
    <mergeCell ref="DH20:DH22"/>
    <mergeCell ref="ED20:ED22"/>
    <mergeCell ref="EZ20:EZ22"/>
    <mergeCell ref="FV20:FV22"/>
    <mergeCell ref="GR20:GR22"/>
    <mergeCell ref="HN20:HN22"/>
    <mergeCell ref="IJ20:IJ22"/>
    <mergeCell ref="QV14:QV16"/>
    <mergeCell ref="BP17:BP19"/>
    <mergeCell ref="CL17:CL19"/>
    <mergeCell ref="DH17:DH19"/>
    <mergeCell ref="ED17:ED19"/>
    <mergeCell ref="EZ17:EZ19"/>
    <mergeCell ref="FV17:FV19"/>
    <mergeCell ref="GR17:GR19"/>
    <mergeCell ref="HN17:HN19"/>
    <mergeCell ref="IJ17:IJ19"/>
    <mergeCell ref="JF17:JF19"/>
    <mergeCell ref="KB17:KB19"/>
    <mergeCell ref="KX17:KX19"/>
    <mergeCell ref="LT17:LT19"/>
    <mergeCell ref="MP17:MP19"/>
    <mergeCell ref="NL17:NL19"/>
    <mergeCell ref="OH17:OH19"/>
    <mergeCell ref="PD17:PD19"/>
    <mergeCell ref="PZ17:PZ19"/>
    <mergeCell ref="QV17:QV19"/>
    <mergeCell ref="JF14:JF16"/>
    <mergeCell ref="KB14:KB16"/>
    <mergeCell ref="KX14:KX16"/>
    <mergeCell ref="LT14:LT16"/>
    <mergeCell ref="MP14:MP16"/>
    <mergeCell ref="NL14:NL16"/>
    <mergeCell ref="OH14:OH16"/>
    <mergeCell ref="PD14:PD16"/>
    <mergeCell ref="PZ14:PZ16"/>
    <mergeCell ref="BP14:BP16"/>
    <mergeCell ref="CL14:CL16"/>
    <mergeCell ref="DH14:DH16"/>
    <mergeCell ref="ED14:ED16"/>
    <mergeCell ref="EZ14:EZ16"/>
    <mergeCell ref="FV14:FV16"/>
    <mergeCell ref="GR14:GR16"/>
    <mergeCell ref="HN14:HN16"/>
    <mergeCell ref="IJ14:IJ16"/>
    <mergeCell ref="QV8:QV10"/>
    <mergeCell ref="BP11:BP13"/>
    <mergeCell ref="CL11:CL13"/>
    <mergeCell ref="DH11:DH13"/>
    <mergeCell ref="ED11:ED13"/>
    <mergeCell ref="EZ11:EZ13"/>
    <mergeCell ref="FV11:FV13"/>
    <mergeCell ref="GR11:GR13"/>
    <mergeCell ref="HN11:HN13"/>
    <mergeCell ref="IJ11:IJ13"/>
    <mergeCell ref="JF11:JF13"/>
    <mergeCell ref="KB11:KB13"/>
    <mergeCell ref="KX11:KX13"/>
    <mergeCell ref="LT11:LT13"/>
    <mergeCell ref="MP11:MP13"/>
    <mergeCell ref="NL11:NL13"/>
    <mergeCell ref="OH11:OH13"/>
    <mergeCell ref="PD11:PD13"/>
    <mergeCell ref="PZ11:PZ13"/>
    <mergeCell ref="QV11:QV13"/>
    <mergeCell ref="JF8:JF10"/>
    <mergeCell ref="KB8:KB10"/>
    <mergeCell ref="KX8:KX10"/>
    <mergeCell ref="LT8:LT10"/>
    <mergeCell ref="MP8:MP10"/>
    <mergeCell ref="NL8:NL10"/>
    <mergeCell ref="OH8:OH10"/>
    <mergeCell ref="PD8:PD10"/>
    <mergeCell ref="PZ8:PZ10"/>
    <mergeCell ref="BP8:BP10"/>
    <mergeCell ref="CL8:CL10"/>
    <mergeCell ref="DH8:DH10"/>
    <mergeCell ref="ED8:ED10"/>
    <mergeCell ref="EZ8:EZ10"/>
    <mergeCell ref="FV8:FV10"/>
    <mergeCell ref="GR8:GR10"/>
    <mergeCell ref="HN8:HN10"/>
    <mergeCell ref="IJ8:IJ10"/>
    <mergeCell ref="OR6:PA6"/>
    <mergeCell ref="PC6:PM6"/>
    <mergeCell ref="PN6:PW6"/>
    <mergeCell ref="PY6:QI6"/>
    <mergeCell ref="QJ6:QS6"/>
    <mergeCell ref="QU6:RE6"/>
    <mergeCell ref="RF6:RO6"/>
    <mergeCell ref="KW6:LG6"/>
    <mergeCell ref="LH6:LQ6"/>
    <mergeCell ref="LS6:MC6"/>
    <mergeCell ref="MD6:MM6"/>
    <mergeCell ref="MO6:MY6"/>
    <mergeCell ref="MZ6:NI6"/>
    <mergeCell ref="NK6:NU6"/>
    <mergeCell ref="NV6:OE6"/>
    <mergeCell ref="OG6:OQ6"/>
    <mergeCell ref="RF5:RG5"/>
    <mergeCell ref="BO6:BY6"/>
    <mergeCell ref="BZ6:CI6"/>
    <mergeCell ref="CK6:CU6"/>
    <mergeCell ref="CV6:DE6"/>
    <mergeCell ref="DG6:DQ6"/>
    <mergeCell ref="DR6:EA6"/>
    <mergeCell ref="EC6:EM6"/>
    <mergeCell ref="EN6:EW6"/>
    <mergeCell ref="EY6:FI6"/>
    <mergeCell ref="FJ6:FS6"/>
    <mergeCell ref="FU6:GE6"/>
    <mergeCell ref="GF6:GO6"/>
    <mergeCell ref="GQ6:HA6"/>
    <mergeCell ref="HB6:HK6"/>
    <mergeCell ref="HM6:HW6"/>
    <mergeCell ref="HX6:IG6"/>
    <mergeCell ref="II6:IS6"/>
    <mergeCell ref="IT6:JC6"/>
    <mergeCell ref="JE6:JO6"/>
    <mergeCell ref="JP6:JY6"/>
    <mergeCell ref="KA6:KK6"/>
    <mergeCell ref="KL6:KU6"/>
    <mergeCell ref="JP5:JQ5"/>
    <mergeCell ref="KL5:KM5"/>
    <mergeCell ref="LH5:LI5"/>
    <mergeCell ref="MD5:ME5"/>
    <mergeCell ref="MZ5:NA5"/>
    <mergeCell ref="NV5:NW5"/>
    <mergeCell ref="OR5:OS5"/>
    <mergeCell ref="PN5:PO5"/>
    <mergeCell ref="QJ5:QK5"/>
    <mergeCell ref="BZ5:CA5"/>
    <mergeCell ref="CV5:CW5"/>
    <mergeCell ref="DR5:DS5"/>
    <mergeCell ref="EN5:EO5"/>
    <mergeCell ref="FJ5:FK5"/>
    <mergeCell ref="GF5:GG5"/>
    <mergeCell ref="HB5:HC5"/>
    <mergeCell ref="HX5:HY5"/>
    <mergeCell ref="IT5:IU5"/>
    <mergeCell ref="Y106:Z106"/>
    <mergeCell ref="X98:X100"/>
    <mergeCell ref="Y103:Z103"/>
    <mergeCell ref="Y104:Z104"/>
    <mergeCell ref="X89:X91"/>
    <mergeCell ref="X92:X94"/>
    <mergeCell ref="X95:X97"/>
    <mergeCell ref="X80:X82"/>
    <mergeCell ref="X83:X85"/>
    <mergeCell ref="X86:X88"/>
    <mergeCell ref="X71:X73"/>
    <mergeCell ref="X74:X76"/>
    <mergeCell ref="X77:X79"/>
    <mergeCell ref="X62:X64"/>
    <mergeCell ref="X65:X67"/>
    <mergeCell ref="X68:X70"/>
    <mergeCell ref="X53:X55"/>
    <mergeCell ref="X56:X58"/>
    <mergeCell ref="X59:X61"/>
    <mergeCell ref="X44:X46"/>
    <mergeCell ref="X47:X49"/>
    <mergeCell ref="X50:X52"/>
    <mergeCell ref="X35:X37"/>
    <mergeCell ref="X38:X40"/>
    <mergeCell ref="X41:X43"/>
    <mergeCell ref="X26:X28"/>
    <mergeCell ref="X29:X31"/>
    <mergeCell ref="X32:X34"/>
    <mergeCell ref="X17:X19"/>
    <mergeCell ref="X20:X22"/>
    <mergeCell ref="X23:X25"/>
    <mergeCell ref="B14:B16"/>
    <mergeCell ref="AH5:AI5"/>
    <mergeCell ref="W6:AG6"/>
    <mergeCell ref="AH6:AQ6"/>
    <mergeCell ref="X8:X10"/>
    <mergeCell ref="X11:X13"/>
    <mergeCell ref="X14:X16"/>
    <mergeCell ref="L5:M5"/>
    <mergeCell ref="A6:K6"/>
    <mergeCell ref="L6:U6"/>
    <mergeCell ref="B8:B10"/>
    <mergeCell ref="B11:B13"/>
    <mergeCell ref="B50:B52"/>
    <mergeCell ref="B17:B19"/>
    <mergeCell ref="B20:B22"/>
    <mergeCell ref="B23:B25"/>
    <mergeCell ref="B26:B28"/>
    <mergeCell ref="B29:B31"/>
    <mergeCell ref="B32:B34"/>
    <mergeCell ref="B35:B37"/>
    <mergeCell ref="B38:B40"/>
    <mergeCell ref="B41:B43"/>
    <mergeCell ref="B44:B46"/>
    <mergeCell ref="B47:B49"/>
    <mergeCell ref="C106:D106"/>
    <mergeCell ref="B89:B91"/>
    <mergeCell ref="B92:B94"/>
    <mergeCell ref="B95:B97"/>
    <mergeCell ref="B98:B100"/>
    <mergeCell ref="C103:D103"/>
    <mergeCell ref="C104:D104"/>
    <mergeCell ref="B86:B88"/>
    <mergeCell ref="B53:B55"/>
    <mergeCell ref="B56:B58"/>
    <mergeCell ref="B59:B61"/>
    <mergeCell ref="B62:B64"/>
    <mergeCell ref="B65:B67"/>
    <mergeCell ref="B68:B70"/>
    <mergeCell ref="B71:B73"/>
    <mergeCell ref="B74:B76"/>
    <mergeCell ref="B77:B79"/>
    <mergeCell ref="B80:B82"/>
    <mergeCell ref="B83:B85"/>
  </mergeCells>
  <phoneticPr fontId="53" type="noConversion"/>
  <conditionalFormatting sqref="W8:X8 W9:W10 AS8:AT8 BO8:BP8 CK8:CL8 DG8:DH8 EC8:ED8 EY8:EZ8 FU8:FV8 GQ8:GR8 HM8:HN8 II8:IJ8 JE8:JF8 KA8:KB8 KW8:KX8 LS8:LT8 MO8:MP8 NK8:NL8 OG8:OH8 PC8:PD8 PY8:PZ8 QU8:QV8 AS9:AS10 BO9:BO10 CK9:CK10 DG9:DG10 EC9:EC10 EY9:EY10 FU9:FU10 GQ9:GQ10 HM9:HM10 II9:II10 JE9:JE10 KA9:KA10 KW9:KW10 LS9:LS10 MO9:MO10 NK9:NK10 OG9:OG10 PC9:PC10 PY9:PY10 QU9:QU10">
    <cfRule type="expression" dxfId="83" priority="169">
      <formula>IF(Y9="HT",TRUE,IF(Y9="GT",TRUE,FALSE))</formula>
    </cfRule>
  </conditionalFormatting>
  <conditionalFormatting sqref="W17:W19 AS17:AS19 BO17:BO19 CK17:CK19 DG17:DG19 EC17:EC19 EY17:EY19 FU17:FU19 GQ17:GQ19 HM17:HM19 II17:II19 JE17:JE19 KA17:KA19 KW17:KW19 LS17:LS19 MO17:MO19 NK17:NK19 OG17:OG19 PC17:PC19 PY17:PY19 QU17:QU19">
    <cfRule type="expression" dxfId="82" priority="168">
      <formula>IF(Y18="HT",TRUE,IF(Y18="GT",TRUE,FALSE))</formula>
    </cfRule>
  </conditionalFormatting>
  <conditionalFormatting sqref="W23:W25 AS23:AS25 BO23:BO25 CK23:CK25 DG23:DG25 EC23:EC25 EY23:EY25 FU23:FU25 GQ23:GQ25 HM23:HM25 II23:II25 JE23:JE25 KA23:KA25 KW23:KW25 LS23:LS25 MO23:MO25 NK23:NK25 OG23:OG25 PC23:PC25 PY23:PY25 QU23:QU25">
    <cfRule type="expression" dxfId="81" priority="167">
      <formula>IF(Y24="HT",TRUE,IF(Y24="GT",TRUE,FALSE))</formula>
    </cfRule>
  </conditionalFormatting>
  <conditionalFormatting sqref="W26:W28 AS26:AS28 BO26:BO28 CK26:CK28 DG26:DG28 EC26:EC28 EY26:EY28 FU26:FU28 GQ26:GQ28 HM26:HM28 II26:II28 JE26:JE28 KA26:KA28 KW26:KW28 LS26:LS28 MO26:MO28 NK26:NK28 OG26:OG28 PC26:PC28 PY26:PY28 QU26:QU28">
    <cfRule type="expression" dxfId="80" priority="166">
      <formula>IF(Y27="HT",TRUE,IF(Y27="GT",TRUE,FALSE))</formula>
    </cfRule>
  </conditionalFormatting>
  <conditionalFormatting sqref="W29:W31 AS29:AS31 BO29:BO31 CK29:CK31 DG29:DG31 EC29:EC31 EY29:EY31 FU29:FU31 GQ29:GQ31 HM29:HM31 II29:II31 JE29:JE31 KA29:KA31 KW29:KW31 LS29:LS31 MO29:MO31 NK29:NK31 OG29:OG31 PC29:PC31 PY29:PY31 QU29:QU31">
    <cfRule type="expression" dxfId="79" priority="165">
      <formula>IF(Y30="HT",TRUE,IF(Y30="GT",TRUE,FALSE))</formula>
    </cfRule>
  </conditionalFormatting>
  <conditionalFormatting sqref="W32:W34 AS32:AS34 BO32:BO34 CK32:CK34 DG32:DG34 EC32:EC34 EY32:EY34 FU32:FU34 GQ32:GQ34 HM32:HM34 II32:II34 JE32:JE34 KA32:KA34 KW32:KW34 LS32:LS34 MO32:MO34 NK32:NK34 OG32:OG34 PC32:PC34 PY32:PY34 QU32:QU34">
    <cfRule type="expression" dxfId="78" priority="164">
      <formula>IF(Y33="HT",TRUE,IF(Y33="GT",TRUE,FALSE))</formula>
    </cfRule>
  </conditionalFormatting>
  <conditionalFormatting sqref="W35:W37 AS35:AS37 BO35:BO37 CK35:CK37 DG35:DG37 EC35:EC37 EY35:EY37 FU35:FU37 GQ35:GQ37 HM35:HM37 II35:II37 JE35:JE37 KA35:KA37 KW35:KW37 LS35:LS37 MO35:MO37 NK35:NK37 OG35:OG37 PC35:PC37 PY35:PY37 QU35:QU37">
    <cfRule type="expression" dxfId="77" priority="163">
      <formula>IF(Y36="HT",TRUE,IF(Y36="GT",TRUE,FALSE))</formula>
    </cfRule>
  </conditionalFormatting>
  <conditionalFormatting sqref="W38:W40 AS38:AS40 BO38:BO40 CK38:CK40 DG38:DG40 EC38:EC40 EY38:EY40 FU38:FU40 GQ38:GQ40 HM38:HM40 II38:II40 JE38:JE40 KA38:KA40 KW38:KW40 LS38:LS40 MO38:MO40 NK38:NK40 OG38:OG40 PC38:PC40 PY38:PY40 QU38:QU40">
    <cfRule type="expression" dxfId="76" priority="162">
      <formula>IF(Y39="HT",TRUE,IF(Y39="GT",TRUE,FALSE))</formula>
    </cfRule>
  </conditionalFormatting>
  <conditionalFormatting sqref="W41:W43 AS41:AS43 BO41:BO43 CK41:CK43 DG41:DG43 EC41:EC43 EY41:EY43 FU41:FU43 GQ41:GQ43 HM41:HM43 II41:II43 JE41:JE43 KA41:KA43 KW41:KW43 LS41:LS43 MO41:MO43 NK41:NK43 OG41:OG43 PC41:PC43 PY41:PY43 QU41:QU43">
    <cfRule type="expression" dxfId="75" priority="161">
      <formula>IF(Y42="HT",TRUE,IF(Y42="GT",TRUE,FALSE))</formula>
    </cfRule>
  </conditionalFormatting>
  <conditionalFormatting sqref="W44:W46 AS44:AS46 BO44:BO46 CK44:CK46 DG44:DG46 EC44:EC46 EY44:EY46 FU44:FU46 GQ44:GQ46 HM44:HM46 II44:II46 JE44:JE46 KA44:KA46 KW44:KW46 LS44:LS46 MO44:MO46 NK44:NK46 OG44:OG46 PC44:PC46 PY44:PY46 QU44:QU46">
    <cfRule type="expression" dxfId="74" priority="160">
      <formula>IF(Y45="HT",TRUE,IF(Y45="GT",TRUE,FALSE))</formula>
    </cfRule>
  </conditionalFormatting>
  <conditionalFormatting sqref="W47:W49 AS47:AS49 BO47:BO49 CK47:CK49 DG47:DG49 EC47:EC49 EY47:EY49 FU47:FU49 GQ47:GQ49 HM47:HM49 II47:II49 JE47:JE49 KA47:KA49 KW47:KW49 LS47:LS49 MO47:MO49 NK47:NK49 OG47:OG49 PC47:PC49 PY47:PY49 QU47:QU49">
    <cfRule type="expression" dxfId="73" priority="159">
      <formula>IF(Y48="HT",TRUE,IF(Y48="GT",TRUE,FALSE))</formula>
    </cfRule>
  </conditionalFormatting>
  <conditionalFormatting sqref="W50:W52 AS50:AS52 BO50:BO52 CK50:CK52 DG50:DG52 EC50:EC52 EY50:EY52 FU50:FU52 GQ50:GQ52 HM50:HM52 II50:II52 JE50:JE52 KA50:KA52 KW50:KW52 LS50:LS52 MO50:MO52 NK50:NK52 OG50:OG52 PC50:PC52 PY50:PY52 QU50:QU52">
    <cfRule type="expression" dxfId="72" priority="158">
      <formula>IF(Y51="HT",TRUE,IF(Y51="GT",TRUE,FALSE))</formula>
    </cfRule>
  </conditionalFormatting>
  <conditionalFormatting sqref="W53:W55 AS53:AS55 BO53:BO55 CK53:CK55 DG53:DG55 EC53:EC55 EY53:EY55 FU53:FU55 GQ53:GQ55 HM53:HM55 II53:II55 JE53:JE55 KA53:KA55 KW53:KW55 LS53:LS55 MO53:MO55 NK53:NK55 OG53:OG55 PC53:PC55 PY53:PY55 QU53:QU55">
    <cfRule type="expression" dxfId="71" priority="157">
      <formula>IF(Y54="HT",TRUE,IF(Y54="GT",TRUE,FALSE))</formula>
    </cfRule>
  </conditionalFormatting>
  <conditionalFormatting sqref="W56:W58 AS56:AS58 BO56:BO58 CK56:CK58 DG56:DG58 EC56:EC58 EY56:EY58 FU56:FU58 GQ56:GQ58 HM56:HM58 II56:II58 JE56:JE58 KA56:KA58 KW56:KW58 LS56:LS58 MO56:MO58 NK56:NK58 OG56:OG58 PC56:PC58 PY56:PY58 QU56:QU58">
    <cfRule type="expression" dxfId="70" priority="156">
      <formula>IF(Y57="HT",TRUE,IF(Y57="GT",TRUE,FALSE))</formula>
    </cfRule>
  </conditionalFormatting>
  <conditionalFormatting sqref="W59:W61 AS59:AS61 BO59:BO61 CK59:CK61 DG59:DG61 EC59:EC61 EY59:EY61 FU59:FU61 GQ59:GQ61 HM59:HM61 II59:II61 JE59:JE61 KA59:KA61 KW59:KW61 LS59:LS61 MO59:MO61 NK59:NK61 OG59:OG61 PC59:PC61 PY59:PY61 QU59:QU61">
    <cfRule type="expression" dxfId="69" priority="155">
      <formula>IF(Y60="HT",TRUE,IF(Y60="GT",TRUE,FALSE))</formula>
    </cfRule>
  </conditionalFormatting>
  <conditionalFormatting sqref="W62:W64 AS62:AS64 BO62:BO64 CK62:CK64 DG62:DG64 EC62:EC64 EY62:EY64 FU62:FU64 GQ62:GQ64 HM62:HM64 II62:II64 JE62:JE64 KA62:KA64 KW62:KW64 LS62:LS64 MO62:MO64 NK62:NK64 OG62:OG64 PC62:PC64 PY62:PY64 QU62:QU64">
    <cfRule type="expression" dxfId="68" priority="154">
      <formula>IF(Y63="HT",TRUE,IF(Y63="GT",TRUE,FALSE))</formula>
    </cfRule>
  </conditionalFormatting>
  <conditionalFormatting sqref="W65:W67 AS65:AS67 BO65:BO67 CK65:CK67 DG65:DG67 EC65:EC67 EY65:EY67 FU65:FU67 GQ65:GQ67 HM65:HM67 II65:II67 JE65:JE67 KA65:KA67 KW65:KW67 LS65:LS67 MO65:MO67 NK65:NK67 OG65:OG67 PC65:PC67 PY65:PY67 QU65:QU67">
    <cfRule type="expression" dxfId="67" priority="153">
      <formula>IF(Y66="HT",TRUE,IF(Y66="GT",TRUE,FALSE))</formula>
    </cfRule>
  </conditionalFormatting>
  <conditionalFormatting sqref="W68:W70 AS68:AS70 BO68:BO70 CK68:CK70 DG68:DG70 EC68:EC70 EY68:EY70 FU68:FU70 GQ68:GQ70 HM68:HM70 II68:II70 JE68:JE70 KA68:KA70 KW68:KW70 LS68:LS70 MO68:MO70 NK68:NK70 OG68:OG70 PC68:PC70 PY68:PY70 QU68:QU70">
    <cfRule type="expression" dxfId="66" priority="152">
      <formula>IF(Y69="HT",TRUE,IF(Y69="GT",TRUE,FALSE))</formula>
    </cfRule>
  </conditionalFormatting>
  <conditionalFormatting sqref="W71:W73 AS71:AS73 BO71:BO73 CK71:CK73 DG71:DG73 EC71:EC73 EY71:EY73 FU71:FU73 GQ71:GQ73 HM71:HM73 II71:II73 JE71:JE73 KA71:KA73 KW71:KW73 LS71:LS73 MO71:MO73 NK71:NK73 OG71:OG73 PC71:PC73 PY71:PY73 QU71:QU73">
    <cfRule type="expression" dxfId="65" priority="151">
      <formula>IF(Y72="HT",TRUE,IF(Y72="GT",TRUE,FALSE))</formula>
    </cfRule>
  </conditionalFormatting>
  <conditionalFormatting sqref="W74:W76 AS74:AS76 BO74:BO76 CK74:CK76 DG74:DG76 EC74:EC76 EY74:EY76 FU74:FU76 GQ74:GQ76 HM74:HM76 II74:II76 JE74:JE76 KA74:KA76 KW74:KW76 LS74:LS76 MO74:MO76 NK74:NK76 OG74:OG76 PC74:PC76 PY74:PY76 QU74:QU76">
    <cfRule type="expression" dxfId="64" priority="150">
      <formula>IF(Y75="HT",TRUE,IF(Y75="GT",TRUE,FALSE))</formula>
    </cfRule>
  </conditionalFormatting>
  <conditionalFormatting sqref="W77:W79 AS77:AS79 BO77:BO79 CK77:CK79 DG77:DG79 EC77:EC79 EY77:EY79 FU77:FU79 GQ77:GQ79 HM77:HM79 II77:II79 JE77:JE79 KA77:KA79 KW77:KW79 LS77:LS79 MO77:MO79 NK77:NK79 OG77:OG79 PC77:PC79 PY77:PY79 QU77:QU79">
    <cfRule type="expression" dxfId="63" priority="149">
      <formula>IF(Y78="HT",TRUE,IF(Y78="GT",TRUE,FALSE))</formula>
    </cfRule>
  </conditionalFormatting>
  <conditionalFormatting sqref="W80:W82 AS80:AS82 BO80:BO82 CK80:CK82 DG80:DG82 EC80:EC82 EY80:EY82 FU80:FU82 GQ80:GQ82 HM80:HM82 II80:II82 JE80:JE82 KA80:KA82 KW80:KW82 LS80:LS82 MO80:MO82 NK80:NK82 OG80:OG82 PC80:PC82 PY80:PY82 QU80:QU82">
    <cfRule type="expression" dxfId="62" priority="148">
      <formula>IF(Y81="HT",TRUE,IF(Y81="GT",TRUE,FALSE))</formula>
    </cfRule>
  </conditionalFormatting>
  <conditionalFormatting sqref="W83:W85 AS83:AS85 BO83:BO85 CK83:CK85 DG83:DG85 EC83:EC85 EY83:EY85 FU83:FU85 GQ83:GQ85 HM83:HM85 II83:II85 JE83:JE85 KA83:KA85 KW83:KW85 LS83:LS85 MO83:MO85 NK83:NK85 OG83:OG85 PC83:PC85 PY83:PY85 QU83:QU85">
    <cfRule type="expression" dxfId="61" priority="147">
      <formula>IF(Y84="HT",TRUE,IF(Y84="GT",TRUE,FALSE))</formula>
    </cfRule>
  </conditionalFormatting>
  <conditionalFormatting sqref="W86:W88 AS86:AS88 BO86:BO88 CK86:CK88 DG86:DG88 EC86:EC88 EY86:EY88 FU86:FU88 GQ86:GQ88 HM86:HM88 II86:II88 JE86:JE88 KA86:KA88 KW86:KW88 LS86:LS88 MO86:MO88 NK86:NK88 OG86:OG88 PC86:PC88 PY86:PY88 QU86:QU88">
    <cfRule type="expression" dxfId="60" priority="146">
      <formula>IF(Y87="HT",TRUE,IF(Y87="GT",TRUE,FALSE))</formula>
    </cfRule>
  </conditionalFormatting>
  <conditionalFormatting sqref="W89:W91 AS89:AS91 BO89:BO91 CK89:CK91 DG89:DG91 EC89:EC91 EY89:EY91 FU89:FU91 GQ89:GQ91 HM89:HM91 II89:II91 JE89:JE91 KA89:KA91 KW89:KW91 LS89:LS91 MO89:MO91 NK89:NK91 OG89:OG91 PC89:PC91 PY89:PY91 QU89:QU91">
    <cfRule type="expression" dxfId="59" priority="145">
      <formula>IF(Y90="HT",TRUE,IF(Y90="GT",TRUE,FALSE))</formula>
    </cfRule>
  </conditionalFormatting>
  <conditionalFormatting sqref="W92:W94 AS92:AS94 BO92:BO94 CK92:CK94 DG92:DG94 EC92:EC94 EY92:EY94 FU92:FU94 GQ92:GQ94 HM92:HM94 II92:II94 JE92:JE94 KA92:KA94 KW92:KW94 LS92:LS94 MO92:MO94 NK92:NK94 OG92:OG94 PC92:PC94 PY92:PY94 QU92:QU94">
    <cfRule type="expression" dxfId="58" priority="144">
      <formula>IF(Y93="HT",TRUE,IF(Y93="GT",TRUE,FALSE))</formula>
    </cfRule>
  </conditionalFormatting>
  <conditionalFormatting sqref="W95:W97 AS95:AS97 BO95:BO97 CK95:CK97 DG95:DG97 EC95:EC97 EY95:EY97 FU95:FU97 GQ95:GQ97 HM95:HM97 II95:II97 JE95:JE97 KA95:KA97 KW95:KW97 LS95:LS97 MO95:MO97 NK95:NK97 OG95:OG97 PC95:PC97 PY95:PY97 QU95:QU97">
    <cfRule type="expression" dxfId="57" priority="143">
      <formula>IF(Y96="HT",TRUE,IF(Y96="GT",TRUE,FALSE))</formula>
    </cfRule>
  </conditionalFormatting>
  <conditionalFormatting sqref="W11:W13 AS11:AS13 BO11:BO13 CK11:CK13 DG11:DG13 EC11:EC13 EY11:EY13 FU11:FU13 GQ11:GQ13 HM11:HM13 II11:II13 JE11:JE13 KA11:KA13 KW11:KW13 LS11:LS13 MO11:MO13 NK11:NK13 OG11:OG13 PC11:PC13 PY11:PY13 QU11:QU13">
    <cfRule type="expression" dxfId="56" priority="142">
      <formula>IF(Y12="HT",TRUE,IF(Y12="GT",TRUE,FALSE))</formula>
    </cfRule>
  </conditionalFormatting>
  <conditionalFormatting sqref="W14:W16 AS14:AS16 BO14:BO16 CK14:CK16 DG14:DG16 EC14:EC16 EY14:EY16 FU14:FU16 GQ14:GQ16 HM14:HM16 II14:II16 JE14:JE16 KA14:KA16 KW14:KW16 LS14:LS16 MO14:MO16 NK14:NK16 OG14:OG16 PC14:PC16 PY14:PY16 QU14:QU16">
    <cfRule type="expression" dxfId="55" priority="140">
      <formula>IF(Y15="HT",TRUE,IF(Y15="GT",TRUE,FALSE))</formula>
    </cfRule>
  </conditionalFormatting>
  <conditionalFormatting sqref="X11 AT11 BP11 CL11 DH11 ED11 EZ11 FV11 GR11 HN11 IJ11 JF11 KB11 KX11 LT11 MP11 NL11 OH11 PD11 PZ11 QV11">
    <cfRule type="expression" dxfId="54" priority="135">
      <formula>IF(Z12="HT",TRUE,IF(Z12="GT",TRUE,FALSE))</formula>
    </cfRule>
  </conditionalFormatting>
  <conditionalFormatting sqref="X14 AT14 BP14 CL14 DH14 ED14 EZ14 FV14 GR14 HN14 IJ14 JF14 KB14 KX14 LT14 MP14 NL14 OH14 PD14 PZ14 QV14">
    <cfRule type="expression" dxfId="53" priority="134">
      <formula>IF(Z15="HT",TRUE,IF(Z15="GT",TRUE,FALSE))</formula>
    </cfRule>
  </conditionalFormatting>
  <conditionalFormatting sqref="X17 AT17 BP17 CL17 DH17 ED17 EZ17 FV17 GR17 HN17 IJ17 JF17 KB17 KX17 LT17 MP17 NL17 OH17 PD17 PZ17 QV17">
    <cfRule type="expression" dxfId="52" priority="133">
      <formula>IF(Z18="HT",TRUE,IF(Z18="GT",TRUE,FALSE))</formula>
    </cfRule>
  </conditionalFormatting>
  <conditionalFormatting sqref="X23 AT23 BP23 CL23 DH23 ED23 EZ23 FV23 GR23 HN23 IJ23 JF23 KB23 KX23 LT23 MP23 NL23 OH23 PD23 PZ23 QV23">
    <cfRule type="expression" dxfId="51" priority="132">
      <formula>IF(Z24="HT",TRUE,IF(Z24="GT",TRUE,FALSE))</formula>
    </cfRule>
  </conditionalFormatting>
  <conditionalFormatting sqref="X26 AT26 BP26 CL26 DH26 ED26 EZ26 FV26 GR26 HN26 IJ26 JF26 KB26 KX26 LT26 MP26 NL26 OH26 PD26 PZ26 QV26">
    <cfRule type="expression" dxfId="50" priority="131">
      <formula>IF(Z27="HT",TRUE,IF(Z27="GT",TRUE,FALSE))</formula>
    </cfRule>
  </conditionalFormatting>
  <conditionalFormatting sqref="X29 X32 X35 X38 X47 X56 X65 X74 X83 X92 X41 X50 X59 X68 X77 X86 X44 X53 X62 X71 X80 X89 AT29 BP29 CL29 DH29 ED29 EZ29 FV29 GR29 HN29 IJ29 JF29 KB29 KX29 LT29 MP29 NL29 OH29 PD29 PZ29 QV29 AT32 BP32 CL32 DH32 ED32 EZ32 FV32 GR32 HN32 IJ32 JF32 KB32 KX32 LT32 MP32 NL32 OH32 PD32 PZ32 QV32 AT35 BP35 CL35 DH35 ED35 EZ35 FV35 GR35 HN35 IJ35 JF35 KB35 KX35 LT35 MP35 NL35 OH35 PD35 PZ35 QV35 AT38 BP38 CL38 DH38 ED38 EZ38 FV38 GR38 HN38 IJ38 JF38 KB38 KX38 LT38 MP38 NL38 OH38 PD38 PZ38 QV38 AT47 BP47 CL47 DH47 ED47 EZ47 FV47 GR47 HN47 IJ47 JF47 KB47 KX47 LT47 MP47 NL47 OH47 PD47 PZ47 QV47 AT56 BP56 CL56 DH56 ED56 EZ56 FV56 GR56 HN56 IJ56 JF56 KB56 KX56 LT56 MP56 NL56 OH56 PD56 PZ56 QV56 AT65 BP65 CL65 DH65 ED65 EZ65 FV65 GR65 HN65 IJ65 JF65 KB65 KX65 LT65 MP65 NL65 OH65 PD65 PZ65 QV65 AT74 BP74 CL74 DH74 ED74 EZ74 FV74 GR74 HN74 IJ74 JF74 KB74 KX74 LT74 MP74 NL74 OH74 PD74 PZ74 QV74 AT83 BP83 CL83 DH83 ED83 EZ83 FV83 GR83 HN83 IJ83 JF83 KB83 KX83 LT83 MP83 NL83 OH83 PD83 PZ83 QV83 AT92 BP92 CL92 DH92 ED92 EZ92 FV92 GR92 HN92 IJ92 JF92 KB92 KX92 LT92 MP92 NL92 OH92 PD92 PZ92 QV92 AT41 BP41 CL41 DH41 ED41 EZ41 FV41 GR41 HN41 IJ41 JF41 KB41 KX41 LT41 MP41 NL41 OH41 PD41 PZ41 QV41 AT50 BP50 CL50 DH50 ED50 EZ50 FV50 GR50 HN50 IJ50 JF50 KB50 KX50 LT50 MP50 NL50 OH50 PD50 PZ50 QV50 AT59 BP59 CL59 DH59 ED59 EZ59 FV59 GR59 HN59 IJ59 JF59 KB59 KX59 LT59 MP59 NL59 OH59 PD59 PZ59 QV59 AT68 BP68 CL68 DH68 ED68 EZ68 FV68 GR68 HN68 IJ68 JF68 KB68 KX68 LT68 MP68 NL68 OH68 PD68 PZ68 QV68 AT77 BP77 CL77 DH77 ED77 EZ77 FV77 GR77 HN77 IJ77 JF77 KB77 KX77 LT77 MP77 NL77 OH77 PD77 PZ77 QV77 AT86 BP86 CL86 DH86 ED86 EZ86 FV86 GR86 HN86 IJ86 JF86 KB86 KX86 LT86 MP86 NL86 OH86 PD86 PZ86 QV86 AT44 BP44 CL44 DH44 ED44 EZ44 FV44 GR44 HN44 IJ44 JF44 KB44 KX44 LT44 MP44 NL44 OH44 PD44 PZ44 QV44 AT53 BP53 CL53 DH53 ED53 EZ53 FV53 GR53 HN53 IJ53 JF53 KB53 KX53 LT53 MP53 NL53 OH53 PD53 PZ53 QV53 AT62 BP62 CL62 DH62 ED62 EZ62 FV62 GR62 HN62 IJ62 JF62 KB62 KX62 LT62 MP62 NL62 OH62 PD62 PZ62 QV62 AT71 BP71 CL71 DH71 ED71 EZ71 FV71 GR71 HN71 IJ71 JF71 KB71 KX71 LT71 MP71 NL71 OH71 PD71 PZ71 QV71 AT80 BP80 CL80 DH80 ED80 EZ80 FV80 GR80 HN80 IJ80 JF80 KB80 KX80 LT80 MP80 NL80 OH80 PD80 PZ80 QV80 AT89 BP89 CL89 DH89 ED89 EZ89 FV89 GR89 HN89 IJ89 JF89 KB89 KX89 LT89 MP89 NL89 OH89 PD89 PZ89 QV89">
    <cfRule type="expression" dxfId="49" priority="130">
      <formula>IF(Z30="HT",TRUE,IF(Z30="GT",TRUE,FALSE))</formula>
    </cfRule>
  </conditionalFormatting>
  <conditionalFormatting sqref="X98 X95 AT98 BP98 CL98 DH98 ED98 EZ98 FV98 GR98 HN98 IJ98 JF98 KB98 KX98 LT98 MP98 NL98 OH98 PD98 PZ98 QV98 AT95 BP95 CL95 DH95 ED95 EZ95 FV95 GR95 HN95 IJ95 JF95 KB95 KX95 LT95 MP95 NL95 OH95 PD95 PZ95 QV95">
    <cfRule type="expression" dxfId="48" priority="129">
      <formula>IF(Z96="HT",TRUE,IF(Z96="GT",TRUE,FALSE))</formula>
    </cfRule>
  </conditionalFormatting>
  <conditionalFormatting sqref="W98:W100 AS98:AS100 BO98:BO100 CK98:CK100 DG98:DG100 EC98:EC100 EY98:EY100 FU98:FU100 GQ98:GQ100 HM98:HM100 II98:II100 JE98:JE100 KA98:KA100 KW98:KW100 LS98:LS100 MO98:MO100 NK98:NK100 OG98:OG100 PC98:PC100 PY98:PY100 QU98:QU100">
    <cfRule type="expression" dxfId="47" priority="128">
      <formula>IF(Y99="HT",TRUE,IF(Y99="GT",TRUE,FALSE))</formula>
    </cfRule>
  </conditionalFormatting>
  <conditionalFormatting sqref="X20 AT20 BP20 CL20 DH20 ED20 EZ20 FV20 GR20 HN20 IJ20 JF20 KB20 KX20 LT20 MP20 NL20 OH20 PD20 PZ20 QV20">
    <cfRule type="expression" dxfId="46" priority="127">
      <formula>IF(Z21="HT",TRUE,IF(Z21="GT",TRUE,FALSE))</formula>
    </cfRule>
  </conditionalFormatting>
  <conditionalFormatting sqref="W20:W22 AS20:AS22 BO20:BO22 CK20:CK22 DG20:DG22 EC20:EC22 EY20:EY22 FU20:FU22 GQ20:GQ22 HM20:HM22 II20:II22 JE20:JE22 KA20:KA22 KW20:KW22 LS20:LS22 MO20:MO22 NK20:NK22 OG20:OG22 PC20:PC22 PY20:PY22 QU20:QU22">
    <cfRule type="expression" dxfId="45" priority="126">
      <formula>IF(Y21="HT",TRUE,IF(Y21="GT",TRUE,FALSE))</formula>
    </cfRule>
  </conditionalFormatting>
  <conditionalFormatting sqref="A8:A9">
    <cfRule type="expression" dxfId="44" priority="45">
      <formula>IF(C9="HT",TRUE,IF(C9="GT",TRUE,FALSE))</formula>
    </cfRule>
  </conditionalFormatting>
  <conditionalFormatting sqref="A17:A19">
    <cfRule type="expression" dxfId="43" priority="44">
      <formula>IF(C18="HT",TRUE,IF(C18="GT",TRUE,FALSE))</formula>
    </cfRule>
  </conditionalFormatting>
  <conditionalFormatting sqref="A23:A25">
    <cfRule type="expression" dxfId="42" priority="43">
      <formula>IF(C24="HT",TRUE,IF(C24="GT",TRUE,FALSE))</formula>
    </cfRule>
  </conditionalFormatting>
  <conditionalFormatting sqref="A26:A28">
    <cfRule type="expression" dxfId="41" priority="42">
      <formula>IF(C27="HT",TRUE,IF(C27="GT",TRUE,FALSE))</formula>
    </cfRule>
  </conditionalFormatting>
  <conditionalFormatting sqref="A29:A31">
    <cfRule type="expression" dxfId="40" priority="41">
      <formula>IF(C30="HT",TRUE,IF(C30="GT",TRUE,FALSE))</formula>
    </cfRule>
  </conditionalFormatting>
  <conditionalFormatting sqref="A32:A34">
    <cfRule type="expression" dxfId="39" priority="40">
      <formula>IF(C33="HT",TRUE,IF(C33="GT",TRUE,FALSE))</formula>
    </cfRule>
  </conditionalFormatting>
  <conditionalFormatting sqref="A35:A37">
    <cfRule type="expression" dxfId="38" priority="39">
      <formula>IF(C36="HT",TRUE,IF(C36="GT",TRUE,FALSE))</formula>
    </cfRule>
  </conditionalFormatting>
  <conditionalFormatting sqref="A38:A40">
    <cfRule type="expression" dxfId="37" priority="38">
      <formula>IF(C39="HT",TRUE,IF(C39="GT",TRUE,FALSE))</formula>
    </cfRule>
  </conditionalFormatting>
  <conditionalFormatting sqref="A41:A43">
    <cfRule type="expression" dxfId="36" priority="37">
      <formula>IF(C42="HT",TRUE,IF(C42="GT",TRUE,FALSE))</formula>
    </cfRule>
  </conditionalFormatting>
  <conditionalFormatting sqref="A44:A46">
    <cfRule type="expression" dxfId="35" priority="36">
      <formula>IF(C45="HT",TRUE,IF(C45="GT",TRUE,FALSE))</formula>
    </cfRule>
  </conditionalFormatting>
  <conditionalFormatting sqref="A47:A49">
    <cfRule type="expression" dxfId="34" priority="35">
      <formula>IF(C48="HT",TRUE,IF(C48="GT",TRUE,FALSE))</formula>
    </cfRule>
  </conditionalFormatting>
  <conditionalFormatting sqref="A50:A52">
    <cfRule type="expression" dxfId="33" priority="34">
      <formula>IF(C51="HT",TRUE,IF(C51="GT",TRUE,FALSE))</formula>
    </cfRule>
  </conditionalFormatting>
  <conditionalFormatting sqref="A53:A55">
    <cfRule type="expression" dxfId="32" priority="33">
      <formula>IF(C54="HT",TRUE,IF(C54="GT",TRUE,FALSE))</formula>
    </cfRule>
  </conditionalFormatting>
  <conditionalFormatting sqref="A56:A58">
    <cfRule type="expression" dxfId="31" priority="32">
      <formula>IF(C57="HT",TRUE,IF(C57="GT",TRUE,FALSE))</formula>
    </cfRule>
  </conditionalFormatting>
  <conditionalFormatting sqref="A59:A61">
    <cfRule type="expression" dxfId="30" priority="31">
      <formula>IF(C60="HT",TRUE,IF(C60="GT",TRUE,FALSE))</formula>
    </cfRule>
  </conditionalFormatting>
  <conditionalFormatting sqref="A62:A64">
    <cfRule type="expression" dxfId="29" priority="30">
      <formula>IF(C63="HT",TRUE,IF(C63="GT",TRUE,FALSE))</formula>
    </cfRule>
  </conditionalFormatting>
  <conditionalFormatting sqref="A65:A67">
    <cfRule type="expression" dxfId="28" priority="29">
      <formula>IF(C66="HT",TRUE,IF(C66="GT",TRUE,FALSE))</formula>
    </cfRule>
  </conditionalFormatting>
  <conditionalFormatting sqref="A68:A70">
    <cfRule type="expression" dxfId="27" priority="28">
      <formula>IF(C69="HT",TRUE,IF(C69="GT",TRUE,FALSE))</formula>
    </cfRule>
  </conditionalFormatting>
  <conditionalFormatting sqref="A71:A73">
    <cfRule type="expression" dxfId="26" priority="27">
      <formula>IF(C72="HT",TRUE,IF(C72="GT",TRUE,FALSE))</formula>
    </cfRule>
  </conditionalFormatting>
  <conditionalFormatting sqref="A74:A76">
    <cfRule type="expression" dxfId="25" priority="26">
      <formula>IF(C75="HT",TRUE,IF(C75="GT",TRUE,FALSE))</formula>
    </cfRule>
  </conditionalFormatting>
  <conditionalFormatting sqref="A77:A79">
    <cfRule type="expression" dxfId="24" priority="25">
      <formula>IF(C78="HT",TRUE,IF(C78="GT",TRUE,FALSE))</formula>
    </cfRule>
  </conditionalFormatting>
  <conditionalFormatting sqref="A80:A82">
    <cfRule type="expression" dxfId="23" priority="24">
      <formula>IF(C81="HT",TRUE,IF(C81="GT",TRUE,FALSE))</formula>
    </cfRule>
  </conditionalFormatting>
  <conditionalFormatting sqref="A83:A85">
    <cfRule type="expression" dxfId="22" priority="23">
      <formula>IF(C84="HT",TRUE,IF(C84="GT",TRUE,FALSE))</formula>
    </cfRule>
  </conditionalFormatting>
  <conditionalFormatting sqref="A86:A88">
    <cfRule type="expression" dxfId="21" priority="22">
      <formula>IF(C87="HT",TRUE,IF(C87="GT",TRUE,FALSE))</formula>
    </cfRule>
  </conditionalFormatting>
  <conditionalFormatting sqref="A89:A91">
    <cfRule type="expression" dxfId="20" priority="21">
      <formula>IF(C90="HT",TRUE,IF(C90="GT",TRUE,FALSE))</formula>
    </cfRule>
  </conditionalFormatting>
  <conditionalFormatting sqref="A92:A94">
    <cfRule type="expression" dxfId="19" priority="20">
      <formula>IF(C93="HT",TRUE,IF(C93="GT",TRUE,FALSE))</formula>
    </cfRule>
  </conditionalFormatting>
  <conditionalFormatting sqref="A95:A97">
    <cfRule type="expression" dxfId="18" priority="19">
      <formula>IF(C96="HT",TRUE,IF(C96="GT",TRUE,FALSE))</formula>
    </cfRule>
  </conditionalFormatting>
  <conditionalFormatting sqref="A11">
    <cfRule type="expression" dxfId="17" priority="18">
      <formula>IF(C12="HT",TRUE,IF(C12="GT",TRUE,FALSE))</formula>
    </cfRule>
  </conditionalFormatting>
  <conditionalFormatting sqref="A12">
    <cfRule type="expression" dxfId="16" priority="17">
      <formula>IF(C13="HT",TRUE,IF(C13="GT",TRUE,FALSE))</formula>
    </cfRule>
  </conditionalFormatting>
  <conditionalFormatting sqref="A14">
    <cfRule type="expression" dxfId="15" priority="16">
      <formula>IF(C15="HT",TRUE,IF(C15="GT",TRUE,FALSE))</formula>
    </cfRule>
  </conditionalFormatting>
  <conditionalFormatting sqref="A15">
    <cfRule type="expression" dxfId="14" priority="15">
      <formula>IF(C16="HT",TRUE,IF(C16="GT",TRUE,FALSE))</formula>
    </cfRule>
  </conditionalFormatting>
  <conditionalFormatting sqref="A16">
    <cfRule type="expression" dxfId="13" priority="14">
      <formula>IF(C17="HT",TRUE,IF(C17="GT",TRUE,FALSE))</formula>
    </cfRule>
  </conditionalFormatting>
  <conditionalFormatting sqref="A13">
    <cfRule type="expression" dxfId="12" priority="13">
      <formula>IF(C14="HT",TRUE,IF(C14="GT",TRUE,FALSE))</formula>
    </cfRule>
  </conditionalFormatting>
  <conditionalFormatting sqref="A10">
    <cfRule type="expression" dxfId="11" priority="12">
      <formula>IF(C11="HT",TRUE,IF(C11="GT",TRUE,FALSE))</formula>
    </cfRule>
  </conditionalFormatting>
  <conditionalFormatting sqref="A98:A100">
    <cfRule type="expression" dxfId="10" priority="11">
      <formula>IF(C99="HT",TRUE,IF(C99="GT",TRUE,FALSE))</formula>
    </cfRule>
  </conditionalFormatting>
  <conditionalFormatting sqref="A20:A22">
    <cfRule type="expression" dxfId="9" priority="10">
      <formula>IF(C21="HT",TRUE,IF(C21="GT",TRUE,FALSE))</formula>
    </cfRule>
  </conditionalFormatting>
  <conditionalFormatting sqref="B8">
    <cfRule type="expression" dxfId="8" priority="9">
      <formula>IF(D9="HT",TRUE,IF(D9="GT",TRUE,FALSE))</formula>
    </cfRule>
  </conditionalFormatting>
  <conditionalFormatting sqref="B11">
    <cfRule type="expression" dxfId="7" priority="8">
      <formula>IF(D12="HT",TRUE,IF(D12="GT",TRUE,FALSE))</formula>
    </cfRule>
  </conditionalFormatting>
  <conditionalFormatting sqref="B14">
    <cfRule type="expression" dxfId="6" priority="7">
      <formula>IF(D15="HT",TRUE,IF(D15="GT",TRUE,FALSE))</formula>
    </cfRule>
  </conditionalFormatting>
  <conditionalFormatting sqref="B17">
    <cfRule type="expression" dxfId="5" priority="6">
      <formula>IF(D18="HT",TRUE,IF(D18="GT",TRUE,FALSE))</formula>
    </cfRule>
  </conditionalFormatting>
  <conditionalFormatting sqref="B23">
    <cfRule type="expression" dxfId="4" priority="5">
      <formula>IF(D24="HT",TRUE,IF(D24="GT",TRUE,FALSE))</formula>
    </cfRule>
  </conditionalFormatting>
  <conditionalFormatting sqref="B26">
    <cfRule type="expression" dxfId="3" priority="4">
      <formula>IF(D27="HT",TRUE,IF(D27="GT",TRUE,FALSE))</formula>
    </cfRule>
  </conditionalFormatting>
  <conditionalFormatting sqref="B29 B32 B35 B38 B47 B56 B65 B74 B83 B92 B41 B50 B59 B68 B77 B86 B44 B53 B62 B71 B80 B89">
    <cfRule type="expression" dxfId="2" priority="3">
      <formula>IF(D30="HT",TRUE,IF(D30="GT",TRUE,FALSE))</formula>
    </cfRule>
  </conditionalFormatting>
  <conditionalFormatting sqref="B98 B95">
    <cfRule type="expression" dxfId="1" priority="2">
      <formula>IF(D96="HT",TRUE,IF(D96="GT",TRUE,FALSE))</formula>
    </cfRule>
  </conditionalFormatting>
  <conditionalFormatting sqref="B20">
    <cfRule type="expression" dxfId="0" priority="1">
      <formula>IF(D21="HT",TRUE,IF(D21="GT",TRUE,FALSE))</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H35"/>
  <sheetViews>
    <sheetView zoomScaleNormal="100" workbookViewId="0">
      <pane ySplit="4" topLeftCell="A5" activePane="bottomLeft" state="frozen"/>
      <selection pane="bottomLeft" activeCell="A5" sqref="A5:A26"/>
    </sheetView>
  </sheetViews>
  <sheetFormatPr defaultRowHeight="13.2"/>
  <cols>
    <col min="2" max="2" width="24.109375" style="3" customWidth="1"/>
    <col min="3" max="3" width="9.33203125" style="3" bestFit="1" customWidth="1"/>
    <col min="4" max="4" width="14.33203125" style="3" customWidth="1"/>
    <col min="5" max="5" width="13.109375" style="3" customWidth="1"/>
    <col min="6" max="6" width="14.33203125" style="3" customWidth="1"/>
    <col min="7" max="7" width="13" style="3" customWidth="1"/>
    <col min="8" max="8" width="14.109375" style="3" customWidth="1"/>
  </cols>
  <sheetData>
    <row r="1" spans="1:8" ht="24.9" customHeight="1">
      <c r="A1" s="239" t="s">
        <v>95</v>
      </c>
      <c r="B1" s="239"/>
      <c r="C1" s="239"/>
      <c r="D1" s="239"/>
      <c r="E1" s="239"/>
      <c r="F1" s="239"/>
      <c r="G1" s="239"/>
      <c r="H1" s="239"/>
    </row>
    <row r="2" spans="1:8" ht="20.100000000000001" customHeight="1" thickBot="1">
      <c r="B2" s="7"/>
      <c r="C2" s="5"/>
      <c r="D2" s="6"/>
      <c r="E2" s="2"/>
      <c r="F2" s="2"/>
      <c r="G2" s="240">
        <v>44470</v>
      </c>
      <c r="H2" s="240"/>
    </row>
    <row r="3" spans="1:8" ht="18" customHeight="1">
      <c r="A3" s="67" t="s">
        <v>42</v>
      </c>
      <c r="B3" s="8" t="s">
        <v>15</v>
      </c>
      <c r="C3" s="9" t="s">
        <v>10</v>
      </c>
      <c r="D3" s="8" t="s">
        <v>19</v>
      </c>
      <c r="E3" s="9" t="s">
        <v>20</v>
      </c>
      <c r="F3" s="9" t="s">
        <v>10</v>
      </c>
      <c r="G3" s="9" t="s">
        <v>21</v>
      </c>
      <c r="H3" s="9" t="s">
        <v>22</v>
      </c>
    </row>
    <row r="4" spans="1:8" ht="18" customHeight="1" thickBot="1">
      <c r="A4" s="68" t="s">
        <v>43</v>
      </c>
      <c r="B4" s="10"/>
      <c r="C4" s="11" t="s">
        <v>17</v>
      </c>
      <c r="D4" s="10" t="s">
        <v>23</v>
      </c>
      <c r="E4" s="11" t="s">
        <v>23</v>
      </c>
      <c r="F4" s="11" t="s">
        <v>24</v>
      </c>
      <c r="G4" s="11" t="s">
        <v>23</v>
      </c>
      <c r="H4" s="11" t="s">
        <v>10</v>
      </c>
    </row>
    <row r="5" spans="1:8" s="90" customFormat="1" ht="12.9" customHeight="1">
      <c r="A5" s="119">
        <v>2179</v>
      </c>
      <c r="B5" s="138" t="s">
        <v>113</v>
      </c>
      <c r="C5" s="149">
        <f>IFERROR(HLOOKUP(A5,HESAP!$2:$105,104,FALSE),"")</f>
        <v>225</v>
      </c>
      <c r="D5" s="147">
        <f>IFERROR(HLOOKUP(A5,HESAP!$3:$105,103,FALSE),"")</f>
        <v>742.26006880322507</v>
      </c>
      <c r="E5" s="147">
        <f>IFERROR(HLOOKUP(A5,HESAP!$1:$104,104,FALSE),"")</f>
        <v>0</v>
      </c>
      <c r="F5" s="136">
        <f t="shared" ref="F5" si="0">E5+D5</f>
        <v>742.26006880322507</v>
      </c>
      <c r="G5" s="148">
        <f>IFERROR(HLOOKUP(A5,HESAP!$1:$102,102,FALSE),"")</f>
        <v>0</v>
      </c>
      <c r="H5" s="136">
        <f t="shared" ref="H5" si="1">G5+F5</f>
        <v>742.26006880322507</v>
      </c>
    </row>
    <row r="6" spans="1:8" s="90" customFormat="1" ht="12.9" customHeight="1">
      <c r="A6" s="119">
        <v>2289</v>
      </c>
      <c r="B6" s="138" t="s">
        <v>107</v>
      </c>
      <c r="C6" s="149">
        <f>IFERROR(HLOOKUP(A6,HESAP!$2:$105,104,FALSE),"")</f>
        <v>180</v>
      </c>
      <c r="D6" s="147">
        <f>IFERROR(HLOOKUP(A6,HESAP!$3:$105,103,FALSE),"")</f>
        <v>626.99534693877558</v>
      </c>
      <c r="E6" s="147">
        <f>IFERROR(HLOOKUP(A6,HESAP!$1:$104,104,FALSE),"")</f>
        <v>0</v>
      </c>
      <c r="F6" s="136">
        <f t="shared" ref="F6:F7" si="2">E6+D6</f>
        <v>626.99534693877558</v>
      </c>
      <c r="G6" s="148">
        <f>IFERROR(HLOOKUP(A6,HESAP!$1:$102,102,FALSE),"")</f>
        <v>0</v>
      </c>
      <c r="H6" s="136">
        <f t="shared" ref="H6:H7" si="3">G6+F6</f>
        <v>626.99534693877558</v>
      </c>
    </row>
    <row r="7" spans="1:8" s="90" customFormat="1" ht="12.9" customHeight="1">
      <c r="A7" s="119">
        <v>2297</v>
      </c>
      <c r="B7" s="138" t="s">
        <v>106</v>
      </c>
      <c r="C7" s="149">
        <f>IFERROR(HLOOKUP(A7,HESAP!$2:$105,104,FALSE),"")</f>
        <v>225</v>
      </c>
      <c r="D7" s="147">
        <f>IFERROR(HLOOKUP(A7,HESAP!$3:$105,103,FALSE),"")</f>
        <v>832.9463726137501</v>
      </c>
      <c r="E7" s="147">
        <f>IFERROR(HLOOKUP(A7,HESAP!$1:$104,104,FALSE),"")</f>
        <v>0</v>
      </c>
      <c r="F7" s="136">
        <f t="shared" si="2"/>
        <v>832.9463726137501</v>
      </c>
      <c r="G7" s="148">
        <f>IFERROR(HLOOKUP(A7,HESAP!$1:$102,102,FALSE),"")</f>
        <v>148.85329904550011</v>
      </c>
      <c r="H7" s="136">
        <f t="shared" si="3"/>
        <v>981.79967165925018</v>
      </c>
    </row>
    <row r="8" spans="1:8" s="90" customFormat="1" ht="12.9" customHeight="1">
      <c r="A8" s="119">
        <v>2844</v>
      </c>
      <c r="B8" s="138" t="s">
        <v>111</v>
      </c>
      <c r="C8" s="149">
        <f>IFERROR(HLOOKUP(A8,HESAP!$2:$105,104,FALSE),"")</f>
        <v>225</v>
      </c>
      <c r="D8" s="147">
        <f>IFERROR(HLOOKUP(A8,HESAP!$3:$105,103,FALSE),"")</f>
        <v>786.55697064777337</v>
      </c>
      <c r="E8" s="147">
        <f>IFERROR(HLOOKUP(A8,HESAP!$1:$104,104,FALSE),"")</f>
        <v>0</v>
      </c>
      <c r="F8" s="136">
        <f t="shared" ref="F8" si="4">E8+D8</f>
        <v>786.55697064777337</v>
      </c>
      <c r="G8" s="148">
        <f>IFERROR(HLOOKUP(A8,HESAP!$1:$102,102,FALSE),"")</f>
        <v>0</v>
      </c>
      <c r="H8" s="136">
        <f t="shared" ref="H8" si="5">G8+F8</f>
        <v>786.55697064777337</v>
      </c>
    </row>
    <row r="9" spans="1:8" s="90" customFormat="1" ht="12.9" customHeight="1">
      <c r="A9" s="119">
        <v>13079</v>
      </c>
      <c r="B9" s="138" t="s">
        <v>96</v>
      </c>
      <c r="C9" s="149">
        <f>IFERROR(HLOOKUP(A9,HESAP!$2:$105,104,FALSE),"")</f>
        <v>225</v>
      </c>
      <c r="D9" s="147">
        <f>IFERROR(HLOOKUP(A9,HESAP!$3:$105,103,FALSE),"")</f>
        <v>631.04059849730425</v>
      </c>
      <c r="E9" s="147">
        <f>IFERROR(HLOOKUP(A9,HESAP!$1:$104,104,FALSE),"")</f>
        <v>0</v>
      </c>
      <c r="F9" s="136">
        <f t="shared" ref="F9:F10" si="6">E9+D9</f>
        <v>631.04059849730425</v>
      </c>
      <c r="G9" s="148">
        <f>IFERROR(HLOOKUP(A9,HESAP!$1:$102,102,FALSE),"")</f>
        <v>208.82507788395174</v>
      </c>
      <c r="H9" s="136">
        <f t="shared" ref="H9:H10" si="7">G9+F9</f>
        <v>839.86567638125598</v>
      </c>
    </row>
    <row r="10" spans="1:8" s="90" customFormat="1" ht="12.9" customHeight="1">
      <c r="A10" s="119">
        <v>13132</v>
      </c>
      <c r="B10" s="138" t="s">
        <v>57</v>
      </c>
      <c r="C10" s="149">
        <f>IFERROR(HLOOKUP(A10,HESAP!$2:$105,104,FALSE),"")</f>
        <v>217.5</v>
      </c>
      <c r="D10" s="147">
        <f>IFERROR(HLOOKUP(A10,HESAP!$3:$105,103,FALSE),"")</f>
        <v>764.67804857142869</v>
      </c>
      <c r="E10" s="147">
        <f>IFERROR(HLOOKUP(A10,HESAP!$1:$104,104,FALSE),"")</f>
        <v>26.092585235713589</v>
      </c>
      <c r="F10" s="136">
        <f t="shared" si="6"/>
        <v>790.7706338071423</v>
      </c>
      <c r="G10" s="148">
        <f>IFERROR(HLOOKUP(A10,HESAP!$1:$102,102,FALSE),"")</f>
        <v>82.078114285714292</v>
      </c>
      <c r="H10" s="136">
        <f t="shared" si="7"/>
        <v>872.84874809285657</v>
      </c>
    </row>
    <row r="11" spans="1:8" s="90" customFormat="1" ht="12.9" customHeight="1">
      <c r="A11" s="119">
        <v>13580</v>
      </c>
      <c r="B11" s="138" t="s">
        <v>112</v>
      </c>
      <c r="C11" s="149">
        <f>IFERROR(HLOOKUP(A11,HESAP!$2:$105,104,FALSE),"")</f>
        <v>225</v>
      </c>
      <c r="D11" s="147">
        <f>IFERROR(HLOOKUP(A11,HESAP!$3:$105,103,FALSE),"")</f>
        <v>811.68274789165389</v>
      </c>
      <c r="E11" s="147">
        <f>IFERROR(HLOOKUP(A11,HESAP!$1:$104,104,FALSE),"")</f>
        <v>0</v>
      </c>
      <c r="F11" s="136">
        <f t="shared" ref="F11:F16" si="8">E11+D11</f>
        <v>811.68274789165389</v>
      </c>
      <c r="G11" s="148">
        <f>IFERROR(HLOOKUP(A11,HESAP!$1:$102,102,FALSE),"")</f>
        <v>14.191649999999999</v>
      </c>
      <c r="H11" s="136">
        <f t="shared" ref="H11:H16" si="9">G11+F11</f>
        <v>825.87439789165387</v>
      </c>
    </row>
    <row r="12" spans="1:8" s="90" customFormat="1" ht="12.9" customHeight="1">
      <c r="A12" s="119">
        <v>19118</v>
      </c>
      <c r="B12" s="138" t="s">
        <v>94</v>
      </c>
      <c r="C12" s="149">
        <f>IFERROR(HLOOKUP(A12,HESAP!$2:$105,104,FALSE),"")</f>
        <v>225</v>
      </c>
      <c r="D12" s="147">
        <f>IFERROR(HLOOKUP(A12,HESAP!$3:$105,103,FALSE),"")</f>
        <v>778.66179593113179</v>
      </c>
      <c r="E12" s="147">
        <f>IFERROR(HLOOKUP(A12,HESAP!$1:$104,104,FALSE),"")</f>
        <v>0</v>
      </c>
      <c r="F12" s="136">
        <f>E12+D12</f>
        <v>778.66179593113179</v>
      </c>
      <c r="G12" s="148">
        <f>IFERROR(HLOOKUP(A12,HESAP!$1:$102,102,FALSE),"")</f>
        <v>73.167653127600914</v>
      </c>
      <c r="H12" s="136">
        <f>G12+F12</f>
        <v>851.82944905873273</v>
      </c>
    </row>
    <row r="13" spans="1:8" s="90" customFormat="1" ht="12.9" customHeight="1">
      <c r="A13" s="119">
        <v>19183</v>
      </c>
      <c r="B13" s="138" t="s">
        <v>109</v>
      </c>
      <c r="C13" s="149">
        <f>IFERROR(HLOOKUP(A13,HESAP!$2:$105,104,FALSE),"")</f>
        <v>157.5</v>
      </c>
      <c r="D13" s="147">
        <f>IFERROR(HLOOKUP(A13,HESAP!$3:$105,103,FALSE),"")</f>
        <v>503.94495077179261</v>
      </c>
      <c r="E13" s="147">
        <f>IFERROR(HLOOKUP(A13,HESAP!$1:$104,104,FALSE),"")</f>
        <v>0</v>
      </c>
      <c r="F13" s="136">
        <f>E13+D13</f>
        <v>503.94495077179261</v>
      </c>
      <c r="G13" s="148">
        <f>IFERROR(HLOOKUP(A13,HESAP!$1:$102,102,FALSE),"")</f>
        <v>19.352249999999998</v>
      </c>
      <c r="H13" s="136">
        <f>G13+F13</f>
        <v>523.29720077179263</v>
      </c>
    </row>
    <row r="14" spans="1:8" s="90" customFormat="1" ht="12.9" customHeight="1">
      <c r="A14" s="119">
        <v>21557</v>
      </c>
      <c r="B14" s="138" t="s">
        <v>69</v>
      </c>
      <c r="C14" s="149">
        <f>IFERROR(HLOOKUP(A14,HESAP!$2:$105,104,FALSE),"")</f>
        <v>217.5</v>
      </c>
      <c r="D14" s="147">
        <f>IFERROR(HLOOKUP(A14,HESAP!$3:$105,103,FALSE),"")</f>
        <v>699.55132342857144</v>
      </c>
      <c r="E14" s="147">
        <f>IFERROR(HLOOKUP(A14,HESAP!$1:$104,104,FALSE),"")</f>
        <v>0</v>
      </c>
      <c r="F14" s="136">
        <f t="shared" si="8"/>
        <v>699.55132342857144</v>
      </c>
      <c r="G14" s="148">
        <f>IFERROR(HLOOKUP(A14,HESAP!$1:$102,102,FALSE),"")</f>
        <v>0</v>
      </c>
      <c r="H14" s="136">
        <f t="shared" si="9"/>
        <v>699.55132342857144</v>
      </c>
    </row>
    <row r="15" spans="1:8" s="90" customFormat="1" ht="12.9" customHeight="1">
      <c r="A15" s="119">
        <v>21558</v>
      </c>
      <c r="B15" s="138" t="s">
        <v>70</v>
      </c>
      <c r="C15" s="149">
        <f>IFERROR(HLOOKUP(A15,HESAP!$2:$105,104,FALSE),"")</f>
        <v>225</v>
      </c>
      <c r="D15" s="147">
        <f>IFERROR(HLOOKUP(A15,HESAP!$3:$105,103,FALSE),"")</f>
        <v>708.29049189085981</v>
      </c>
      <c r="E15" s="147">
        <f>IFERROR(HLOOKUP(A15,HESAP!$1:$104,104,FALSE),"")</f>
        <v>0</v>
      </c>
      <c r="F15" s="136">
        <f t="shared" si="8"/>
        <v>708.29049189085981</v>
      </c>
      <c r="G15" s="148">
        <f>IFERROR(HLOOKUP(A15,HESAP!$1:$102,102,FALSE),"")</f>
        <v>11.519196428571428</v>
      </c>
      <c r="H15" s="136">
        <f t="shared" si="9"/>
        <v>719.80968831943119</v>
      </c>
    </row>
    <row r="16" spans="1:8" s="90" customFormat="1" ht="12.9" customHeight="1">
      <c r="A16" s="119">
        <v>22010</v>
      </c>
      <c r="B16" s="138" t="s">
        <v>102</v>
      </c>
      <c r="C16" s="149">
        <f>IFERROR(HLOOKUP(A16,HESAP!$2:$105,104,FALSE),"")</f>
        <v>210</v>
      </c>
      <c r="D16" s="147">
        <f>IFERROR(HLOOKUP(A16,HESAP!$3:$105,103,FALSE),"")</f>
        <v>655.19634585900121</v>
      </c>
      <c r="E16" s="147">
        <f>IFERROR(HLOOKUP(A16,HESAP!$1:$104,104,FALSE),"")</f>
        <v>0</v>
      </c>
      <c r="F16" s="136">
        <f t="shared" si="8"/>
        <v>655.19634585900121</v>
      </c>
      <c r="G16" s="148">
        <f>IFERROR(HLOOKUP(A16,HESAP!$1:$102,102,FALSE),"")</f>
        <v>22.417024999999999</v>
      </c>
      <c r="H16" s="136">
        <f t="shared" si="9"/>
        <v>677.61337085900118</v>
      </c>
    </row>
    <row r="17" spans="1:8" s="90" customFormat="1" ht="12.9" customHeight="1">
      <c r="A17" s="119">
        <v>23065</v>
      </c>
      <c r="B17" s="138" t="s">
        <v>114</v>
      </c>
      <c r="C17" s="149">
        <f>IFERROR(HLOOKUP(A17,HESAP!$2:$105,104,FALSE),"")</f>
        <v>225</v>
      </c>
      <c r="D17" s="147">
        <f>IFERROR(HLOOKUP(A17,HESAP!$3:$105,103,FALSE),"")</f>
        <v>823.21666753500006</v>
      </c>
      <c r="E17" s="147">
        <f>IFERROR(HLOOKUP(A17,HESAP!$1:$104,104,FALSE),"")</f>
        <v>0</v>
      </c>
      <c r="F17" s="136">
        <f t="shared" ref="F17" si="10">E17+D17</f>
        <v>823.21666753500006</v>
      </c>
      <c r="G17" s="148">
        <f>IFERROR(HLOOKUP(A17,HESAP!$1:$102,102,FALSE),"")</f>
        <v>5</v>
      </c>
      <c r="H17" s="136">
        <f t="shared" ref="H17" si="11">G17+F17</f>
        <v>828.21666753500006</v>
      </c>
    </row>
    <row r="18" spans="1:8" s="90" customFormat="1" ht="12.9" customHeight="1">
      <c r="A18" s="119">
        <v>25472</v>
      </c>
      <c r="B18" s="138" t="s">
        <v>71</v>
      </c>
      <c r="C18" s="149">
        <f>IFERROR(HLOOKUP(A18,HESAP!$2:$105,104,FALSE),"")</f>
        <v>172.5</v>
      </c>
      <c r="D18" s="147">
        <f>IFERROR(HLOOKUP(A18,HESAP!$3:$105,103,FALSE),"")</f>
        <v>510.0002437743089</v>
      </c>
      <c r="E18" s="147">
        <f>IFERROR(HLOOKUP(A18,HESAP!$1:$104,104,FALSE),"")</f>
        <v>172.58356547632718</v>
      </c>
      <c r="F18" s="136">
        <f t="shared" ref="F18:F23" si="12">E18+D18</f>
        <v>682.58380925063602</v>
      </c>
      <c r="G18" s="148">
        <f>IFERROR(HLOOKUP(A18,HESAP!$1:$102,102,FALSE),"")</f>
        <v>0</v>
      </c>
      <c r="H18" s="136">
        <f t="shared" ref="H18:H23" si="13">G18+F18</f>
        <v>682.58380925063602</v>
      </c>
    </row>
    <row r="19" spans="1:8" s="90" customFormat="1" ht="12.9" customHeight="1">
      <c r="A19" s="119">
        <v>25673</v>
      </c>
      <c r="B19" s="138" t="s">
        <v>72</v>
      </c>
      <c r="C19" s="149">
        <f>IFERROR(HLOOKUP(A19,HESAP!$2:$105,104,FALSE),"")</f>
        <v>180</v>
      </c>
      <c r="D19" s="147">
        <f>IFERROR(HLOOKUP(A19,HESAP!$3:$105,103,FALSE),"")</f>
        <v>503.79424551352298</v>
      </c>
      <c r="E19" s="147">
        <f>IFERROR(HLOOKUP(A19,HESAP!$1:$104,104,FALSE),"")</f>
        <v>140.80965035666114</v>
      </c>
      <c r="F19" s="136">
        <f t="shared" ref="F19" si="14">E19+D19</f>
        <v>644.60389587018415</v>
      </c>
      <c r="G19" s="148">
        <f>IFERROR(HLOOKUP(A19,HESAP!$1:$102,102,FALSE),"")</f>
        <v>0</v>
      </c>
      <c r="H19" s="136">
        <f t="shared" ref="H19" si="15">G19+F19</f>
        <v>644.60389587018415</v>
      </c>
    </row>
    <row r="20" spans="1:8" s="90" customFormat="1" ht="12.9" customHeight="1">
      <c r="A20" s="119">
        <v>30596</v>
      </c>
      <c r="B20" s="138" t="s">
        <v>110</v>
      </c>
      <c r="C20" s="149">
        <f>IFERROR(HLOOKUP(A20,HESAP!$2:$105,104,FALSE),"")</f>
        <v>225</v>
      </c>
      <c r="D20" s="147" t="str">
        <f>IFERROR(HLOOKUP(A20,HESAP!$3:$105,103,FALSE),"")</f>
        <v/>
      </c>
      <c r="E20" s="147">
        <f>IFERROR(HLOOKUP(A20,HESAP!$1:$104,104,FALSE),"")</f>
        <v>0</v>
      </c>
      <c r="F20" s="136" t="e">
        <f t="shared" si="12"/>
        <v>#VALUE!</v>
      </c>
      <c r="G20" s="148">
        <f>IFERROR(HLOOKUP(A20,HESAP!$1:$102,102,FALSE),"")</f>
        <v>22.224179427300076</v>
      </c>
      <c r="H20" s="136" t="e">
        <f t="shared" si="13"/>
        <v>#VALUE!</v>
      </c>
    </row>
    <row r="21" spans="1:8" s="90" customFormat="1" ht="12.9" customHeight="1">
      <c r="A21" s="119">
        <v>30623</v>
      </c>
      <c r="B21" s="138" t="s">
        <v>76</v>
      </c>
      <c r="C21" s="149">
        <f>IFERROR(HLOOKUP(A21,HESAP!$2:$105,104,FALSE),"")</f>
        <v>220</v>
      </c>
      <c r="D21" s="147">
        <f>IFERROR(HLOOKUP(A21,HESAP!$3:$105,103,FALSE),"")</f>
        <v>634.89289495843684</v>
      </c>
      <c r="E21" s="147">
        <f>IFERROR(HLOOKUP(A21,HESAP!$1:$104,104,FALSE),"")</f>
        <v>0</v>
      </c>
      <c r="F21" s="136">
        <f t="shared" ref="F21:F22" si="16">E21+D21</f>
        <v>634.89289495843684</v>
      </c>
      <c r="G21" s="148">
        <f>IFERROR(HLOOKUP(A21,HESAP!$1:$102,102,FALSE),"")</f>
        <v>186.10242555998639</v>
      </c>
      <c r="H21" s="136">
        <f t="shared" ref="H21:H22" si="17">G21+F21</f>
        <v>820.99532051842323</v>
      </c>
    </row>
    <row r="22" spans="1:8" s="90" customFormat="1" ht="12.9" customHeight="1">
      <c r="A22" s="119">
        <v>33122</v>
      </c>
      <c r="B22" s="138" t="s">
        <v>93</v>
      </c>
      <c r="C22" s="149">
        <f>IFERROR(HLOOKUP(A22,HESAP!$2:$105,104,FALSE),"")</f>
        <v>225</v>
      </c>
      <c r="D22" s="147">
        <f>IFERROR(HLOOKUP(A22,HESAP!$3:$105,103,FALSE),"")</f>
        <v>814.52255777652738</v>
      </c>
      <c r="E22" s="147">
        <f>IFERROR(HLOOKUP(A22,HESAP!$1:$104,104,FALSE),"")</f>
        <v>0</v>
      </c>
      <c r="F22" s="136">
        <f t="shared" si="16"/>
        <v>814.52255777652738</v>
      </c>
      <c r="G22" s="148">
        <f>IFERROR(HLOOKUP(A22,HESAP!$1:$102,102,FALSE),"")</f>
        <v>0</v>
      </c>
      <c r="H22" s="136">
        <f t="shared" si="17"/>
        <v>814.52255777652738</v>
      </c>
    </row>
    <row r="23" spans="1:8" s="90" customFormat="1" ht="12.9" customHeight="1">
      <c r="A23" s="119">
        <v>36541</v>
      </c>
      <c r="B23" s="138" t="s">
        <v>97</v>
      </c>
      <c r="C23" s="149">
        <f>IFERROR(HLOOKUP(A23,HESAP!$2:$105,104,FALSE),"")</f>
        <v>222.5</v>
      </c>
      <c r="D23" s="147">
        <f>IFERROR(HLOOKUP(A23,HESAP!$3:$105,103,FALSE),"")</f>
        <v>640.56144849164889</v>
      </c>
      <c r="E23" s="147">
        <f>IFERROR(HLOOKUP(A23,HESAP!$1:$104,104,FALSE),"")</f>
        <v>0</v>
      </c>
      <c r="F23" s="136">
        <f t="shared" si="12"/>
        <v>640.56144849164889</v>
      </c>
      <c r="G23" s="148">
        <f>IFERROR(HLOOKUP(A23,HESAP!$1:$102,102,FALSE),"")</f>
        <v>0</v>
      </c>
      <c r="H23" s="136">
        <f t="shared" si="13"/>
        <v>640.56144849164889</v>
      </c>
    </row>
    <row r="24" spans="1:8" s="90" customFormat="1" ht="12.9" customHeight="1">
      <c r="A24" s="119">
        <v>36982</v>
      </c>
      <c r="B24" s="138" t="s">
        <v>98</v>
      </c>
      <c r="C24" s="149">
        <f>IFERROR(HLOOKUP(A24,HESAP!$2:$105,104,FALSE),"")</f>
        <v>223</v>
      </c>
      <c r="D24" s="147">
        <f>IFERROR(HLOOKUP(A24,HESAP!$3:$105,103,FALSE),"")</f>
        <v>674.4177308531215</v>
      </c>
      <c r="E24" s="147">
        <f>IFERROR(HLOOKUP(A24,HESAP!$1:$104,104,FALSE),"")</f>
        <v>0</v>
      </c>
      <c r="F24" s="136">
        <f t="shared" ref="F24" si="18">E24+D24</f>
        <v>674.4177308531215</v>
      </c>
      <c r="G24" s="148">
        <f>IFERROR(HLOOKUP(A24,HESAP!$1:$102,102,FALSE),"")</f>
        <v>83.918978846153834</v>
      </c>
      <c r="H24" s="136">
        <f t="shared" ref="H24" si="19">G24+F24</f>
        <v>758.33670969927539</v>
      </c>
    </row>
    <row r="25" spans="1:8" s="90" customFormat="1" ht="12.9" customHeight="1">
      <c r="A25" s="119">
        <v>38106</v>
      </c>
      <c r="B25" s="138" t="s">
        <v>99</v>
      </c>
      <c r="C25" s="149">
        <f>IFERROR(HLOOKUP(A25,HESAP!$2:$105,104,FALSE),"")</f>
        <v>45</v>
      </c>
      <c r="D25" s="147" t="str">
        <f>IFERROR(HLOOKUP(A25,HESAP!$3:$105,103,FALSE),"")</f>
        <v/>
      </c>
      <c r="E25" s="147">
        <f>IFERROR(HLOOKUP(A25,HESAP!$1:$104,104,FALSE),"")</f>
        <v>0</v>
      </c>
      <c r="F25" s="136" t="e">
        <f t="shared" ref="F25" si="20">E25+D25</f>
        <v>#VALUE!</v>
      </c>
      <c r="G25" s="148" t="str">
        <f>IFERROR(HLOOKUP(A25,HESAP!$1:$102,102,FALSE),"")</f>
        <v/>
      </c>
      <c r="H25" s="136" t="e">
        <f t="shared" ref="H25" si="21">G25+F25</f>
        <v>#VALUE!</v>
      </c>
    </row>
    <row r="26" spans="1:8" s="90" customFormat="1" ht="12.9" customHeight="1">
      <c r="A26" s="119">
        <v>39462</v>
      </c>
      <c r="B26" s="138" t="s">
        <v>101</v>
      </c>
      <c r="C26" s="149">
        <f>IFERROR(HLOOKUP(A26,HESAP!$2:$105,104,FALSE),"")</f>
        <v>225</v>
      </c>
      <c r="D26" s="147">
        <f>IFERROR(HLOOKUP(A26,HESAP!$3:$105,103,FALSE),"")</f>
        <v>618.32633612692257</v>
      </c>
      <c r="E26" s="147">
        <f>IFERROR(HLOOKUP(A26,HESAP!$1:$104,104,FALSE),"")</f>
        <v>0</v>
      </c>
      <c r="F26" s="136">
        <f t="shared" ref="F26" si="22">E26+D26</f>
        <v>618.32633612692257</v>
      </c>
      <c r="G26" s="148">
        <f>IFERROR(HLOOKUP(A26,HESAP!$1:$102,102,FALSE),"")</f>
        <v>5</v>
      </c>
      <c r="H26" s="136">
        <f t="shared" ref="H26" si="23">G26+F26</f>
        <v>623.32633612692257</v>
      </c>
    </row>
    <row r="27" spans="1:8" s="90" customFormat="1" ht="12.9" customHeight="1">
      <c r="A27" s="120"/>
      <c r="B27" s="154"/>
      <c r="C27" s="150"/>
      <c r="D27" s="136"/>
      <c r="E27" s="136"/>
      <c r="F27" s="136"/>
      <c r="G27" s="136"/>
      <c r="H27" s="137"/>
    </row>
    <row r="28" spans="1:8" ht="21.9" customHeight="1" thickBot="1">
      <c r="A28" s="121">
        <f>COUNT(A5:A27)</f>
        <v>22</v>
      </c>
      <c r="B28" s="155"/>
      <c r="C28" s="151"/>
      <c r="D28" s="122"/>
      <c r="E28" s="122"/>
      <c r="F28" s="122"/>
      <c r="G28" s="122"/>
      <c r="H28" s="123"/>
    </row>
    <row r="29" spans="1:8" ht="21.9" customHeight="1" thickBot="1">
      <c r="A29" s="127" t="s">
        <v>25</v>
      </c>
      <c r="B29" s="156" t="s">
        <v>26</v>
      </c>
      <c r="C29" s="152">
        <f t="shared" ref="C29:H29" si="24">SUM(C5:C26)</f>
        <v>4520.5</v>
      </c>
      <c r="D29" s="128">
        <f t="shared" si="24"/>
        <v>13761.537186874759</v>
      </c>
      <c r="E29" s="128">
        <f t="shared" si="24"/>
        <v>339.4858010687019</v>
      </c>
      <c r="F29" s="128" t="e">
        <f t="shared" si="24"/>
        <v>#VALUE!</v>
      </c>
      <c r="G29" s="128">
        <f t="shared" si="24"/>
        <v>882.64984960477864</v>
      </c>
      <c r="H29" s="128" t="e">
        <f t="shared" si="24"/>
        <v>#VALUE!</v>
      </c>
    </row>
    <row r="30" spans="1:8" ht="16.2" thickBot="1">
      <c r="A30" s="124"/>
      <c r="B30" s="157"/>
      <c r="C30" s="153"/>
      <c r="D30" s="125"/>
      <c r="E30" s="125"/>
      <c r="F30" s="125"/>
      <c r="G30" s="125"/>
      <c r="H30" s="126"/>
    </row>
    <row r="34" spans="3:5" ht="21" customHeight="1">
      <c r="C34" s="92"/>
      <c r="D34" s="92"/>
    </row>
    <row r="35" spans="3:5" ht="22.5" customHeight="1">
      <c r="E35" s="93"/>
    </row>
  </sheetData>
  <mergeCells count="2">
    <mergeCell ref="A1:H1"/>
    <mergeCell ref="G2:H2"/>
  </mergeCells>
  <phoneticPr fontId="0" type="noConversion"/>
  <pageMargins left="0.56999999999999995" right="0.27" top="0.34" bottom="0.26" header="0.32" footer="0.23"/>
  <pageSetup paperSize="9" scale="85"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K32"/>
  <sheetViews>
    <sheetView workbookViewId="0">
      <pane ySplit="2" topLeftCell="A3" activePane="bottomLeft" state="frozen"/>
      <selection pane="bottomLeft" activeCell="C14" sqref="C14"/>
    </sheetView>
  </sheetViews>
  <sheetFormatPr defaultColWidth="9" defaultRowHeight="13.2"/>
  <cols>
    <col min="1" max="1" width="10.6640625" style="89" customWidth="1"/>
    <col min="2" max="2" width="30.6640625" style="131" customWidth="1"/>
    <col min="3" max="4" width="15.6640625" style="89" customWidth="1"/>
  </cols>
  <sheetData>
    <row r="1" spans="1:7" ht="27" customHeight="1" thickBot="1">
      <c r="A1" s="246" t="s">
        <v>65</v>
      </c>
      <c r="B1" s="246"/>
      <c r="C1" s="246"/>
      <c r="D1" s="246"/>
      <c r="E1" s="144"/>
      <c r="F1" s="144"/>
      <c r="G1" s="144"/>
    </row>
    <row r="2" spans="1:7" s="97" customFormat="1" ht="24" customHeight="1" thickBot="1">
      <c r="A2" s="140" t="s">
        <v>14</v>
      </c>
      <c r="B2" s="141" t="s">
        <v>15</v>
      </c>
      <c r="C2" s="142" t="s">
        <v>41</v>
      </c>
      <c r="D2" s="143" t="s">
        <v>18</v>
      </c>
    </row>
    <row r="3" spans="1:7" ht="12.9" customHeight="1">
      <c r="A3" s="133">
        <v>2179</v>
      </c>
      <c r="B3" s="179" t="s">
        <v>113</v>
      </c>
      <c r="C3" s="139">
        <f>HESAP!$F$100</f>
        <v>195</v>
      </c>
      <c r="D3" s="139">
        <f>HESAP!$J$100</f>
        <v>643.29205962946173</v>
      </c>
    </row>
    <row r="4" spans="1:7" ht="12.9" customHeight="1">
      <c r="A4" s="133">
        <v>2289</v>
      </c>
      <c r="B4" s="179" t="s">
        <v>108</v>
      </c>
      <c r="C4" s="139">
        <f>HESAP!$Z$100</f>
        <v>157.5</v>
      </c>
      <c r="D4" s="139">
        <f>HESAP!$AD$100</f>
        <v>548.62092857142864</v>
      </c>
    </row>
    <row r="5" spans="1:7" ht="12.9" customHeight="1">
      <c r="A5" s="133">
        <v>2297</v>
      </c>
      <c r="B5" s="179" t="s">
        <v>106</v>
      </c>
      <c r="C5" s="139">
        <f>HESAP!$AT$100</f>
        <v>195</v>
      </c>
      <c r="D5" s="139">
        <f>HESAP!$AX$100</f>
        <v>721.88685626525012</v>
      </c>
    </row>
    <row r="6" spans="1:7" ht="12.9" customHeight="1">
      <c r="A6" s="133">
        <v>2844</v>
      </c>
      <c r="B6" s="179" t="s">
        <v>111</v>
      </c>
      <c r="C6" s="139">
        <f>HESAP!$BN$100</f>
        <v>195</v>
      </c>
      <c r="D6" s="139">
        <f>HESAP!$BR$100</f>
        <v>681.68270789473695</v>
      </c>
    </row>
    <row r="7" spans="1:7" ht="12.9" customHeight="1">
      <c r="A7" s="133">
        <v>13079</v>
      </c>
      <c r="B7" s="179" t="s">
        <v>96</v>
      </c>
      <c r="C7" s="139">
        <f>HESAP!$CH$100</f>
        <v>195</v>
      </c>
      <c r="D7" s="139">
        <f>HESAP!$CL$100</f>
        <v>546.90185203099702</v>
      </c>
    </row>
    <row r="8" spans="1:7" ht="12.9" customHeight="1">
      <c r="A8" s="133">
        <v>13132</v>
      </c>
      <c r="B8" s="179" t="s">
        <v>57</v>
      </c>
      <c r="C8" s="139">
        <f>HESAP!$DB$100</f>
        <v>187.5</v>
      </c>
      <c r="D8" s="139">
        <f>HESAP!$DF$100</f>
        <v>659.20521428571442</v>
      </c>
    </row>
    <row r="9" spans="1:7" ht="12.9" customHeight="1">
      <c r="A9" s="133">
        <v>13580</v>
      </c>
      <c r="B9" s="179" t="s">
        <v>112</v>
      </c>
      <c r="C9" s="139">
        <f>HESAP!$DV$100</f>
        <v>187.5</v>
      </c>
      <c r="D9" s="139">
        <f>HESAP!$DZ$100</f>
        <v>676.40228990971161</v>
      </c>
    </row>
    <row r="10" spans="1:7" ht="12.9" customHeight="1">
      <c r="A10" s="133">
        <v>19118</v>
      </c>
      <c r="B10" s="179" t="s">
        <v>94</v>
      </c>
      <c r="C10" s="139">
        <f>HESAP!$EP$100</f>
        <v>195</v>
      </c>
      <c r="D10" s="139">
        <f>HESAP!$ET$100</f>
        <v>674.84022314031427</v>
      </c>
    </row>
    <row r="11" spans="1:7" ht="12.9" customHeight="1">
      <c r="A11" s="133">
        <v>19183</v>
      </c>
      <c r="B11" s="179" t="s">
        <v>109</v>
      </c>
      <c r="C11" s="139">
        <f>HESAP!$FJ$100</f>
        <v>135</v>
      </c>
      <c r="D11" s="139">
        <f>HESAP!$FN$100</f>
        <v>431.95281494725083</v>
      </c>
    </row>
    <row r="12" spans="1:7" ht="12.9" customHeight="1">
      <c r="A12" s="133">
        <v>21557</v>
      </c>
      <c r="B12" s="179" t="s">
        <v>69</v>
      </c>
      <c r="C12" s="139">
        <f>HESAP!$GD$100</f>
        <v>187.5</v>
      </c>
      <c r="D12" s="139">
        <f>HESAP!$GH$100</f>
        <v>603.06148571428571</v>
      </c>
    </row>
    <row r="13" spans="1:7" ht="12.9" customHeight="1">
      <c r="A13" s="133">
        <v>21558</v>
      </c>
      <c r="B13" s="179" t="s">
        <v>70</v>
      </c>
      <c r="C13" s="139">
        <f>HESAP!$GX$100</f>
        <v>195</v>
      </c>
      <c r="D13" s="139">
        <f>HESAP!$HB$100</f>
        <v>613.85175963874519</v>
      </c>
    </row>
    <row r="14" spans="1:7" ht="12.9" customHeight="1">
      <c r="A14" s="133">
        <v>22010</v>
      </c>
      <c r="B14" s="179" t="s">
        <v>102</v>
      </c>
      <c r="C14" s="139">
        <f>HESAP!$HR$100</f>
        <v>180</v>
      </c>
      <c r="D14" s="139">
        <f>HESAP!$HV$100</f>
        <v>561.59686787914393</v>
      </c>
    </row>
    <row r="15" spans="1:7" ht="12.9" customHeight="1">
      <c r="A15" s="133">
        <v>23065</v>
      </c>
      <c r="B15" s="179" t="s">
        <v>114</v>
      </c>
      <c r="C15" s="139">
        <f>HESAP!$IL$100</f>
        <v>195</v>
      </c>
      <c r="D15" s="139">
        <f>HESAP!$IP$100</f>
        <v>713.45444519700004</v>
      </c>
    </row>
    <row r="16" spans="1:7" ht="12.9" customHeight="1">
      <c r="A16" s="133">
        <v>25472</v>
      </c>
      <c r="B16" s="179" t="s">
        <v>71</v>
      </c>
      <c r="C16" s="139">
        <f>HESAP!$JF$100</f>
        <v>142.5</v>
      </c>
      <c r="D16" s="139">
        <f>HESAP!$JJ$100</f>
        <v>421.30454920486386</v>
      </c>
    </row>
    <row r="17" spans="1:11" ht="12.9" customHeight="1">
      <c r="A17" s="133">
        <v>25673</v>
      </c>
      <c r="B17" s="179" t="s">
        <v>72</v>
      </c>
      <c r="C17" s="139">
        <f>HESAP!$JZ$100</f>
        <v>150</v>
      </c>
      <c r="D17" s="139">
        <f>HESAP!$KD$100</f>
        <v>419.82853792793583</v>
      </c>
    </row>
    <row r="18" spans="1:11" ht="12.9" customHeight="1">
      <c r="A18" s="133">
        <v>30596</v>
      </c>
      <c r="B18" s="179" t="s">
        <v>110</v>
      </c>
      <c r="C18" s="139">
        <f>HESAP!$KT$100</f>
        <v>195</v>
      </c>
      <c r="D18" s="139" t="e">
        <f>HESAP!$KX$100</f>
        <v>#VALUE!</v>
      </c>
    </row>
    <row r="19" spans="1:11" ht="12.9" customHeight="1">
      <c r="A19" s="133">
        <v>30623</v>
      </c>
      <c r="B19" s="179" t="s">
        <v>76</v>
      </c>
      <c r="C19" s="139">
        <f>HESAP!$LN$100</f>
        <v>190</v>
      </c>
      <c r="D19" s="139">
        <f>HESAP!$LR$100</f>
        <v>548.31659110046814</v>
      </c>
    </row>
    <row r="20" spans="1:11" ht="12.9" customHeight="1">
      <c r="A20" s="133">
        <v>33122</v>
      </c>
      <c r="B20" s="179" t="s">
        <v>93</v>
      </c>
      <c r="C20" s="139">
        <f>HESAP!$MH$100</f>
        <v>195</v>
      </c>
      <c r="D20" s="139">
        <f>HESAP!$ML$100</f>
        <v>705.91955007299043</v>
      </c>
    </row>
    <row r="21" spans="1:11" ht="12.9" customHeight="1">
      <c r="A21" s="133">
        <v>36541</v>
      </c>
      <c r="B21" s="179" t="s">
        <v>97</v>
      </c>
      <c r="C21" s="139">
        <f>HESAP!$NB$100</f>
        <v>192.5</v>
      </c>
      <c r="D21" s="139">
        <f>HESAP!$NF$100</f>
        <v>554.19361273996594</v>
      </c>
    </row>
    <row r="22" spans="1:11" ht="12.9" customHeight="1">
      <c r="A22" s="134">
        <v>36982</v>
      </c>
      <c r="B22" s="180" t="s">
        <v>98</v>
      </c>
      <c r="C22" s="139">
        <f>HESAP!$NV$100</f>
        <v>193</v>
      </c>
      <c r="D22" s="139">
        <f>HESAP!$NZ$100</f>
        <v>583.68888813745491</v>
      </c>
    </row>
    <row r="23" spans="1:11" ht="12.9" customHeight="1">
      <c r="A23" s="134">
        <v>38106</v>
      </c>
      <c r="B23" s="180" t="s">
        <v>99</v>
      </c>
      <c r="C23" s="139">
        <f>HESAP!$OQ$100</f>
        <v>45</v>
      </c>
      <c r="D23" s="139">
        <f>HESAP!$OU$100</f>
        <v>150.72467165071771</v>
      </c>
    </row>
    <row r="24" spans="1:11" ht="12.9" customHeight="1">
      <c r="A24" s="134">
        <v>39462</v>
      </c>
      <c r="B24" s="180" t="s">
        <v>101</v>
      </c>
      <c r="C24" s="139">
        <f>HESAP!$PK$100</f>
        <v>195</v>
      </c>
      <c r="D24" s="139">
        <f>HESAP!$PO$100</f>
        <v>535.88282464333292</v>
      </c>
    </row>
    <row r="25" spans="1:11" ht="12.9" customHeight="1">
      <c r="A25" s="178"/>
      <c r="B25" s="179"/>
      <c r="C25" s="139"/>
      <c r="D25" s="139"/>
    </row>
    <row r="26" spans="1:11" ht="12.9" customHeight="1">
      <c r="A26" s="178"/>
      <c r="B26" s="179"/>
      <c r="C26" s="139"/>
      <c r="D26" s="139"/>
    </row>
    <row r="27" spans="1:11" ht="13.8" thickBot="1">
      <c r="A27" s="130"/>
      <c r="B27" s="179"/>
      <c r="C27" s="182"/>
      <c r="D27" s="184"/>
    </row>
    <row r="28" spans="1:11" s="159" customFormat="1" ht="20.100000000000001" customHeight="1" thickBot="1">
      <c r="A28" s="143">
        <f>COUNT(A3:A27)</f>
        <v>22</v>
      </c>
      <c r="B28" s="158" t="s">
        <v>25</v>
      </c>
      <c r="C28" s="181">
        <f>SUM(C3:C26)</f>
        <v>3898</v>
      </c>
      <c r="D28" s="183" t="e">
        <f>SUM(D3:D26)</f>
        <v>#VALUE!</v>
      </c>
    </row>
    <row r="29" spans="1:11" ht="13.8" thickBot="1">
      <c r="C29" s="241" t="s">
        <v>40</v>
      </c>
      <c r="D29" s="241"/>
      <c r="F29" s="187"/>
      <c r="G29" s="188"/>
      <c r="H29" s="188"/>
      <c r="I29" s="188"/>
      <c r="J29" s="188"/>
      <c r="K29" s="189"/>
    </row>
    <row r="30" spans="1:11" ht="13.8" thickTop="1">
      <c r="C30" s="242" t="e">
        <f>D28/C28</f>
        <v>#VALUE!</v>
      </c>
      <c r="D30" s="243"/>
      <c r="F30" s="190"/>
      <c r="G30" s="195" t="s">
        <v>104</v>
      </c>
      <c r="H30" s="195"/>
      <c r="I30" s="195"/>
      <c r="J30" s="195" t="e">
        <f>C30*0.9</f>
        <v>#VALUE!</v>
      </c>
      <c r="K30" s="191"/>
    </row>
    <row r="31" spans="1:11" ht="13.8" thickBot="1">
      <c r="C31" s="244"/>
      <c r="D31" s="245"/>
      <c r="F31" s="190"/>
      <c r="G31" s="196" t="s">
        <v>103</v>
      </c>
      <c r="H31" s="196"/>
      <c r="I31" s="196"/>
      <c r="J31" s="197" t="e">
        <f>J30*7.5</f>
        <v>#VALUE!</v>
      </c>
      <c r="K31" s="191"/>
    </row>
    <row r="32" spans="1:11" ht="14.4" thickTop="1" thickBot="1">
      <c r="F32" s="192"/>
      <c r="G32" s="193"/>
      <c r="H32" s="193"/>
      <c r="I32" s="193"/>
      <c r="J32" s="193"/>
      <c r="K32" s="194"/>
    </row>
  </sheetData>
  <mergeCells count="3">
    <mergeCell ref="C29:D29"/>
    <mergeCell ref="C30:D31"/>
    <mergeCell ref="A1:D1"/>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J29"/>
  <sheetViews>
    <sheetView workbookViewId="0">
      <pane ySplit="4" topLeftCell="A5" activePane="bottomLeft" state="frozen"/>
      <selection pane="bottomLeft" activeCell="A5" sqref="A5"/>
    </sheetView>
  </sheetViews>
  <sheetFormatPr defaultRowHeight="13.2"/>
  <cols>
    <col min="2" max="2" width="25.6640625" customWidth="1"/>
    <col min="3" max="3" width="10.109375" style="96" customWidth="1"/>
    <col min="4" max="4" width="9.6640625" style="89" customWidth="1"/>
    <col min="5" max="5" width="12.6640625" style="89" customWidth="1"/>
    <col min="6" max="6" width="9.6640625" style="89" customWidth="1"/>
    <col min="7" max="7" width="12.6640625" style="89" customWidth="1"/>
    <col min="8" max="8" width="9.6640625" style="89" customWidth="1"/>
    <col min="9" max="9" width="12.6640625" style="89" customWidth="1"/>
  </cols>
  <sheetData>
    <row r="1" spans="1:10" ht="13.8" thickBot="1"/>
    <row r="2" spans="1:10" ht="14.4" thickBot="1">
      <c r="A2" s="47"/>
      <c r="B2" s="145">
        <f>ÇİZELGE!$G$2</f>
        <v>44470</v>
      </c>
      <c r="C2" s="110"/>
      <c r="D2" s="247">
        <v>44378</v>
      </c>
      <c r="E2" s="248"/>
      <c r="F2" s="247">
        <v>44409</v>
      </c>
      <c r="G2" s="248"/>
      <c r="H2" s="247">
        <v>44440</v>
      </c>
      <c r="I2" s="248"/>
    </row>
    <row r="3" spans="1:10" s="96" customFormat="1">
      <c r="A3" s="251" t="s">
        <v>14</v>
      </c>
      <c r="B3" s="249" t="s">
        <v>15</v>
      </c>
      <c r="C3" s="163" t="s">
        <v>11</v>
      </c>
      <c r="D3" s="111" t="s">
        <v>12</v>
      </c>
      <c r="E3" s="8" t="s">
        <v>13</v>
      </c>
      <c r="F3" s="111" t="s">
        <v>12</v>
      </c>
      <c r="G3" s="8" t="s">
        <v>13</v>
      </c>
      <c r="H3" s="111" t="s">
        <v>12</v>
      </c>
      <c r="I3" s="9" t="s">
        <v>13</v>
      </c>
    </row>
    <row r="4" spans="1:10" s="96" customFormat="1" ht="13.8" thickBot="1">
      <c r="A4" s="252"/>
      <c r="B4" s="250"/>
      <c r="C4" s="164" t="s">
        <v>16</v>
      </c>
      <c r="D4" s="112" t="s">
        <v>17</v>
      </c>
      <c r="E4" s="10" t="s">
        <v>18</v>
      </c>
      <c r="F4" s="112" t="s">
        <v>17</v>
      </c>
      <c r="G4" s="10" t="s">
        <v>18</v>
      </c>
      <c r="H4" s="112" t="s">
        <v>17</v>
      </c>
      <c r="I4" s="11" t="s">
        <v>18</v>
      </c>
    </row>
    <row r="5" spans="1:10">
      <c r="A5" s="133">
        <v>2179</v>
      </c>
      <c r="B5" s="132" t="s">
        <v>113</v>
      </c>
      <c r="C5" s="161">
        <f t="shared" ref="C5" si="0">((E5+G5+I5)/(D5+F5+H5))</f>
        <v>3.5467287818054922</v>
      </c>
      <c r="D5" s="165"/>
      <c r="E5" s="166"/>
      <c r="F5" s="167"/>
      <c r="G5" s="168"/>
      <c r="H5" s="165">
        <v>225</v>
      </c>
      <c r="I5" s="166">
        <v>798.01397590623571</v>
      </c>
      <c r="J5" s="129"/>
    </row>
    <row r="6" spans="1:10">
      <c r="A6" s="133">
        <v>2289</v>
      </c>
      <c r="B6" s="132" t="s">
        <v>107</v>
      </c>
      <c r="C6" s="161">
        <f t="shared" ref="C6:C7" si="1">((E6+G6+I6)/(D6+F6+H6))</f>
        <v>3.390901318294758</v>
      </c>
      <c r="D6" s="165">
        <v>195</v>
      </c>
      <c r="E6" s="166">
        <v>615.77</v>
      </c>
      <c r="F6" s="167">
        <v>232.5</v>
      </c>
      <c r="G6" s="168">
        <v>806.47</v>
      </c>
      <c r="H6" s="165">
        <v>187.5</v>
      </c>
      <c r="I6" s="166">
        <v>663.16431075127639</v>
      </c>
      <c r="J6" s="129"/>
    </row>
    <row r="7" spans="1:10">
      <c r="A7" s="133">
        <v>2297</v>
      </c>
      <c r="B7" s="132" t="s">
        <v>106</v>
      </c>
      <c r="C7" s="161">
        <f t="shared" si="1"/>
        <v>3.5732468717351042</v>
      </c>
      <c r="D7" s="165">
        <v>214</v>
      </c>
      <c r="E7" s="166">
        <v>779.93332529182874</v>
      </c>
      <c r="F7" s="167">
        <v>225</v>
      </c>
      <c r="G7" s="168">
        <v>820.44711994794591</v>
      </c>
      <c r="H7" s="165">
        <v>232.5</v>
      </c>
      <c r="I7" s="166">
        <v>799.05482913034768</v>
      </c>
      <c r="J7" s="129"/>
    </row>
    <row r="8" spans="1:10">
      <c r="A8" s="133">
        <v>2844</v>
      </c>
      <c r="B8" s="132" t="s">
        <v>111</v>
      </c>
      <c r="C8" s="161">
        <f t="shared" ref="C8" si="2">((E8+G8+I8)/(D8+F8+H8))</f>
        <v>3.5627659049924123</v>
      </c>
      <c r="D8" s="165">
        <v>120</v>
      </c>
      <c r="E8" s="166">
        <v>405.56760355572334</v>
      </c>
      <c r="F8" s="167">
        <v>184.5</v>
      </c>
      <c r="G8" s="168">
        <v>619.20541075452911</v>
      </c>
      <c r="H8" s="165">
        <v>97.5</v>
      </c>
      <c r="I8" s="166">
        <v>407.45887949669748</v>
      </c>
      <c r="J8" s="129"/>
    </row>
    <row r="9" spans="1:10">
      <c r="A9" s="133">
        <v>13079</v>
      </c>
      <c r="B9" s="132" t="s">
        <v>96</v>
      </c>
      <c r="C9" s="161">
        <f t="shared" ref="C9:C10" si="3">((E9+G9+I9)/(D9+F9+H9))</f>
        <v>3.2868955626661482</v>
      </c>
      <c r="D9" s="165">
        <v>217.5</v>
      </c>
      <c r="E9" s="166">
        <v>719.50706619332209</v>
      </c>
      <c r="F9" s="167">
        <v>202.5</v>
      </c>
      <c r="G9" s="168">
        <v>670.56200522994379</v>
      </c>
      <c r="H9" s="165">
        <v>210</v>
      </c>
      <c r="I9" s="166">
        <v>680.67513305640728</v>
      </c>
      <c r="J9" s="129"/>
    </row>
    <row r="10" spans="1:10">
      <c r="A10" s="133">
        <v>13132</v>
      </c>
      <c r="B10" s="132" t="s">
        <v>57</v>
      </c>
      <c r="C10" s="161">
        <f t="shared" si="3"/>
        <v>3.4790113647618117</v>
      </c>
      <c r="D10" s="165">
        <v>217.5</v>
      </c>
      <c r="E10" s="166">
        <v>749.81169020139987</v>
      </c>
      <c r="F10" s="167">
        <v>217.5</v>
      </c>
      <c r="G10" s="168">
        <v>772.51724571428576</v>
      </c>
      <c r="H10" s="165">
        <v>232.5</v>
      </c>
      <c r="I10" s="166">
        <v>799.91115006282371</v>
      </c>
      <c r="J10" s="129"/>
    </row>
    <row r="11" spans="1:10">
      <c r="A11" s="133">
        <v>13580</v>
      </c>
      <c r="B11" s="132" t="s">
        <v>112</v>
      </c>
      <c r="C11" s="161">
        <f t="shared" ref="C11:C16" si="4">((E11+G11+I11)/(D11+F11+H11))</f>
        <v>3.3290601016669195</v>
      </c>
      <c r="D11" s="165">
        <v>172.5</v>
      </c>
      <c r="E11" s="166">
        <v>475.56869773364275</v>
      </c>
      <c r="F11" s="167">
        <v>187.5</v>
      </c>
      <c r="G11" s="168">
        <v>695.43214012560099</v>
      </c>
      <c r="H11" s="165">
        <v>232.5</v>
      </c>
      <c r="I11" s="166">
        <v>801.46727237840616</v>
      </c>
      <c r="J11" s="129"/>
    </row>
    <row r="12" spans="1:10">
      <c r="A12" s="133">
        <v>19118</v>
      </c>
      <c r="B12" s="132" t="s">
        <v>94</v>
      </c>
      <c r="C12" s="161">
        <f>((E12+G12+I12)/(D12+F12+H12))</f>
        <v>3.6964484786363281</v>
      </c>
      <c r="D12" s="165">
        <v>225</v>
      </c>
      <c r="E12" s="166">
        <v>761.0485101254269</v>
      </c>
      <c r="F12" s="167">
        <v>187.5</v>
      </c>
      <c r="G12" s="168">
        <v>707.35372685052107</v>
      </c>
      <c r="H12" s="165">
        <v>232.5</v>
      </c>
      <c r="I12" s="166">
        <v>915.80703174448377</v>
      </c>
      <c r="J12" s="129"/>
    </row>
    <row r="13" spans="1:10">
      <c r="A13" s="133">
        <v>19183</v>
      </c>
      <c r="B13" s="132" t="s">
        <v>109</v>
      </c>
      <c r="C13" s="161">
        <f>((E13+G13+I13)/(D13+F13+H13))</f>
        <v>3.4975049255314259</v>
      </c>
      <c r="D13" s="165">
        <v>172.5</v>
      </c>
      <c r="E13" s="166">
        <v>606.07364836810757</v>
      </c>
      <c r="F13" s="167">
        <v>229</v>
      </c>
      <c r="G13" s="168">
        <v>813.24406920083072</v>
      </c>
      <c r="H13" s="165">
        <v>232.5</v>
      </c>
      <c r="I13" s="166">
        <v>798.10040521798578</v>
      </c>
      <c r="J13" s="129"/>
    </row>
    <row r="14" spans="1:10">
      <c r="A14" s="133">
        <v>21557</v>
      </c>
      <c r="B14" s="132" t="s">
        <v>69</v>
      </c>
      <c r="C14" s="161">
        <f t="shared" ref="C14" si="5">((E14+G14+I14)/(D14+F14+H14))</f>
        <v>3.3489435700863237</v>
      </c>
      <c r="D14" s="165">
        <v>199</v>
      </c>
      <c r="E14" s="166">
        <v>686.67538381750842</v>
      </c>
      <c r="F14" s="167">
        <v>202.5</v>
      </c>
      <c r="G14" s="168">
        <v>652.92677401673325</v>
      </c>
      <c r="H14" s="165">
        <v>217.5</v>
      </c>
      <c r="I14" s="166">
        <v>733.39391204919264</v>
      </c>
      <c r="J14" s="129"/>
    </row>
    <row r="15" spans="1:10">
      <c r="A15" s="133">
        <v>21558</v>
      </c>
      <c r="B15" s="132" t="s">
        <v>70</v>
      </c>
      <c r="C15" s="161">
        <f t="shared" si="4"/>
        <v>3.5641853752792443</v>
      </c>
      <c r="D15" s="165">
        <v>221.5</v>
      </c>
      <c r="E15" s="166">
        <v>789.6055173768159</v>
      </c>
      <c r="F15" s="167">
        <v>232.5</v>
      </c>
      <c r="G15" s="168">
        <v>852.61180251823998</v>
      </c>
      <c r="H15" s="165">
        <v>225</v>
      </c>
      <c r="I15" s="166">
        <v>777.86454991955065</v>
      </c>
      <c r="J15" s="129"/>
    </row>
    <row r="16" spans="1:10">
      <c r="A16" s="133">
        <v>22010</v>
      </c>
      <c r="B16" s="132" t="s">
        <v>102</v>
      </c>
      <c r="C16" s="161">
        <f t="shared" si="4"/>
        <v>3.2530531729598673</v>
      </c>
      <c r="D16" s="165">
        <v>225</v>
      </c>
      <c r="E16" s="166">
        <v>756.10759519021883</v>
      </c>
      <c r="F16" s="167">
        <v>187.5</v>
      </c>
      <c r="G16" s="168">
        <v>615.85635017100412</v>
      </c>
      <c r="H16" s="165">
        <v>232.5</v>
      </c>
      <c r="I16" s="166">
        <v>726.2553511978914</v>
      </c>
      <c r="J16" s="129"/>
    </row>
    <row r="17" spans="1:10">
      <c r="A17" s="133">
        <v>23065</v>
      </c>
      <c r="B17" s="132" t="s">
        <v>114</v>
      </c>
      <c r="C17" s="161">
        <f t="shared" ref="C17" si="6">((E17+G17+I17)/(D17+F17+H17))</f>
        <v>3.5652081390594255</v>
      </c>
      <c r="D17" s="165"/>
      <c r="E17" s="166"/>
      <c r="F17" s="167"/>
      <c r="G17" s="168"/>
      <c r="H17" s="165">
        <v>232.5</v>
      </c>
      <c r="I17" s="166">
        <v>828.9108923313164</v>
      </c>
      <c r="J17" s="129"/>
    </row>
    <row r="18" spans="1:10">
      <c r="A18" s="133">
        <v>25472</v>
      </c>
      <c r="B18" s="132" t="s">
        <v>71</v>
      </c>
      <c r="C18" s="161">
        <f t="shared" ref="C18:C20" si="7">((E18+G18+I18)/(D18+F18+H18))</f>
        <v>3.2873060090728989</v>
      </c>
      <c r="D18" s="165">
        <v>225</v>
      </c>
      <c r="E18" s="166">
        <v>796.90699138390687</v>
      </c>
      <c r="F18" s="167">
        <v>209</v>
      </c>
      <c r="G18" s="168">
        <v>652.88855293382733</v>
      </c>
      <c r="H18" s="165">
        <v>232.5</v>
      </c>
      <c r="I18" s="166">
        <v>741.19391072935287</v>
      </c>
      <c r="J18" s="129"/>
    </row>
    <row r="19" spans="1:10">
      <c r="A19" s="133">
        <v>25673</v>
      </c>
      <c r="B19" s="132" t="s">
        <v>72</v>
      </c>
      <c r="C19" s="161">
        <f t="shared" ref="C19" si="8">((E19+G19+I19)/(D19+F19+H19))</f>
        <v>3.1291033412591367</v>
      </c>
      <c r="D19" s="165">
        <v>225</v>
      </c>
      <c r="E19" s="166">
        <v>686.73330461650789</v>
      </c>
      <c r="F19" s="167">
        <v>202.5</v>
      </c>
      <c r="G19" s="168">
        <v>640.62075229625486</v>
      </c>
      <c r="H19" s="165">
        <v>212.5</v>
      </c>
      <c r="I19" s="166">
        <v>675.27208149308478</v>
      </c>
      <c r="J19" s="129"/>
    </row>
    <row r="20" spans="1:10">
      <c r="A20" s="133">
        <v>30596</v>
      </c>
      <c r="B20" s="132" t="s">
        <v>110</v>
      </c>
      <c r="C20" s="161">
        <f t="shared" si="7"/>
        <v>3.2766687844209574</v>
      </c>
      <c r="D20" s="165">
        <v>222</v>
      </c>
      <c r="E20" s="166">
        <v>721.40077451299976</v>
      </c>
      <c r="F20" s="167">
        <v>225</v>
      </c>
      <c r="G20" s="168">
        <v>754.11565556363325</v>
      </c>
      <c r="H20" s="165">
        <v>201.5</v>
      </c>
      <c r="I20" s="166">
        <v>649.40327662035781</v>
      </c>
      <c r="J20" s="129"/>
    </row>
    <row r="21" spans="1:10">
      <c r="A21" s="133">
        <v>30623</v>
      </c>
      <c r="B21" s="132" t="s">
        <v>76</v>
      </c>
      <c r="C21" s="161">
        <f t="shared" ref="C21:C24" si="9">((E21+G21+I21)/(D21+F21+H21))</f>
        <v>3.3251105538743548</v>
      </c>
      <c r="D21" s="165">
        <v>178</v>
      </c>
      <c r="E21" s="166">
        <v>602.30251238230642</v>
      </c>
      <c r="F21" s="167">
        <v>180</v>
      </c>
      <c r="G21" s="168">
        <v>621.85123379804736</v>
      </c>
      <c r="H21" s="165">
        <v>232.5</v>
      </c>
      <c r="I21" s="166">
        <v>739.32403588245268</v>
      </c>
      <c r="J21" s="129"/>
    </row>
    <row r="22" spans="1:10">
      <c r="A22" s="133">
        <v>33122</v>
      </c>
      <c r="B22" s="132" t="s">
        <v>93</v>
      </c>
      <c r="C22" s="161">
        <f t="shared" si="9"/>
        <v>3.3877188274864323</v>
      </c>
      <c r="D22" s="165">
        <v>153</v>
      </c>
      <c r="E22" s="166">
        <v>540.41914047497994</v>
      </c>
      <c r="F22" s="167">
        <v>229</v>
      </c>
      <c r="G22" s="168">
        <v>776.56062451226444</v>
      </c>
      <c r="H22" s="165">
        <v>202.5</v>
      </c>
      <c r="I22" s="166">
        <v>663.14188967857547</v>
      </c>
      <c r="J22" s="129"/>
    </row>
    <row r="23" spans="1:10">
      <c r="A23" s="133">
        <v>36541</v>
      </c>
      <c r="B23" s="132" t="s">
        <v>97</v>
      </c>
      <c r="C23" s="161">
        <f t="shared" si="9"/>
        <v>3.4285639002954769</v>
      </c>
      <c r="D23" s="165">
        <v>225</v>
      </c>
      <c r="E23" s="166">
        <v>770.98931151033173</v>
      </c>
      <c r="F23" s="167">
        <v>187.5</v>
      </c>
      <c r="G23" s="168">
        <v>658.47443433083959</v>
      </c>
      <c r="H23" s="165">
        <v>217.5</v>
      </c>
      <c r="I23" s="166">
        <v>730.53151134497909</v>
      </c>
      <c r="J23" s="129"/>
    </row>
    <row r="24" spans="1:10">
      <c r="A24" s="133">
        <v>36982</v>
      </c>
      <c r="B24" s="132" t="s">
        <v>98</v>
      </c>
      <c r="C24" s="161">
        <f t="shared" si="9"/>
        <v>3.174740488038724</v>
      </c>
      <c r="D24" s="165">
        <v>210</v>
      </c>
      <c r="E24" s="166">
        <v>642.41494766544099</v>
      </c>
      <c r="F24" s="167">
        <v>202</v>
      </c>
      <c r="G24" s="168">
        <v>647.75298744347049</v>
      </c>
      <c r="H24" s="165">
        <v>187.5</v>
      </c>
      <c r="I24" s="166">
        <v>613.08898747030332</v>
      </c>
      <c r="J24" s="129"/>
    </row>
    <row r="25" spans="1:10">
      <c r="A25" s="133">
        <v>38106</v>
      </c>
      <c r="B25" s="132" t="s">
        <v>99</v>
      </c>
      <c r="C25" s="161">
        <f t="shared" ref="C25" si="10">((E25+G25+I25)/(D25+F25+H25))</f>
        <v>3.2478858921026323</v>
      </c>
      <c r="D25" s="165">
        <v>211</v>
      </c>
      <c r="E25" s="166">
        <v>684.51703436931371</v>
      </c>
      <c r="F25" s="167">
        <v>225</v>
      </c>
      <c r="G25" s="168">
        <v>738.45770716422487</v>
      </c>
      <c r="H25" s="165">
        <v>206</v>
      </c>
      <c r="I25" s="166">
        <v>662.16800119635138</v>
      </c>
      <c r="J25" s="129"/>
    </row>
    <row r="26" spans="1:10">
      <c r="A26" s="133">
        <v>39462</v>
      </c>
      <c r="B26" s="132" t="s">
        <v>101</v>
      </c>
      <c r="C26" s="161">
        <f t="shared" ref="C26" si="11">((E26+G26+I26)/(D26+F26+H26))</f>
        <v>3.4661971407705692</v>
      </c>
      <c r="D26" s="165">
        <v>217.5</v>
      </c>
      <c r="E26" s="166">
        <v>726.25623190082786</v>
      </c>
      <c r="F26" s="167">
        <v>232.5</v>
      </c>
      <c r="G26" s="168">
        <v>805.53417083161776</v>
      </c>
      <c r="H26" s="165">
        <v>193</v>
      </c>
      <c r="I26" s="166">
        <v>696.97435878303043</v>
      </c>
      <c r="J26" s="129"/>
    </row>
    <row r="27" spans="1:10">
      <c r="A27" s="133"/>
      <c r="B27" s="132"/>
      <c r="C27" s="161"/>
      <c r="D27" s="165"/>
      <c r="E27" s="166"/>
      <c r="F27" s="167"/>
      <c r="G27" s="168"/>
      <c r="H27" s="165"/>
      <c r="I27" s="166"/>
      <c r="J27" s="129"/>
    </row>
    <row r="28" spans="1:10" ht="13.8" thickBot="1">
      <c r="A28" s="134"/>
      <c r="B28" s="135"/>
      <c r="C28" s="162"/>
      <c r="D28" s="169"/>
      <c r="E28" s="170"/>
      <c r="F28" s="171"/>
      <c r="G28" s="172"/>
      <c r="H28" s="169"/>
      <c r="I28" s="170"/>
      <c r="J28" s="129"/>
    </row>
    <row r="29" spans="1:10" s="160" customFormat="1" ht="20.100000000000001" customHeight="1" thickBot="1">
      <c r="A29" s="173">
        <f>COUNT(A6:A27)</f>
        <v>21</v>
      </c>
      <c r="B29" s="174" t="s">
        <v>25</v>
      </c>
      <c r="C29" s="175">
        <f>(E29+G29+I29)/(D29+F29+H29)</f>
        <v>3.3873913485000426</v>
      </c>
      <c r="D29" s="176">
        <f t="shared" ref="D29:I29" si="12">SUM(D6:D26)</f>
        <v>4046</v>
      </c>
      <c r="E29" s="177">
        <f t="shared" si="12"/>
        <v>13517.609286670608</v>
      </c>
      <c r="F29" s="176">
        <f t="shared" si="12"/>
        <v>4181</v>
      </c>
      <c r="G29" s="177">
        <f t="shared" si="12"/>
        <v>14322.882763403813</v>
      </c>
      <c r="H29" s="176">
        <f t="shared" si="12"/>
        <v>4450.5</v>
      </c>
      <c r="I29" s="177">
        <f t="shared" si="12"/>
        <v>15103.161770534869</v>
      </c>
    </row>
  </sheetData>
  <mergeCells count="5">
    <mergeCell ref="F2:G2"/>
    <mergeCell ref="H2:I2"/>
    <mergeCell ref="B3:B4"/>
    <mergeCell ref="A3:A4"/>
    <mergeCell ref="D2:E2"/>
  </mergeCells>
  <phoneticPr fontId="0" type="noConversion"/>
  <pageMargins left="0.75" right="0.75" top="1" bottom="1" header="0.5" footer="0.5"/>
  <pageSetup paperSize="9" orientation="portrait"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F2122"/>
  <sheetViews>
    <sheetView workbookViewId="0">
      <pane ySplit="1" topLeftCell="A2" activePane="bottomLeft" state="frozen"/>
      <selection pane="bottomLeft" activeCell="H9" sqref="H9"/>
    </sheetView>
  </sheetViews>
  <sheetFormatPr defaultRowHeight="13.2"/>
  <cols>
    <col min="1" max="1" width="7.88671875" customWidth="1"/>
    <col min="2" max="2" width="6.5546875" customWidth="1"/>
    <col min="3" max="3" width="5.109375" customWidth="1"/>
    <col min="4" max="4" width="6" customWidth="1"/>
    <col min="5" max="5" width="7.109375" customWidth="1"/>
    <col min="6" max="6" width="6.109375" customWidth="1"/>
  </cols>
  <sheetData>
    <row r="1" spans="1:6" s="96" customFormat="1">
      <c r="A1" s="146" t="s">
        <v>51</v>
      </c>
      <c r="B1" s="146" t="s">
        <v>52</v>
      </c>
      <c r="C1" s="146" t="s">
        <v>53</v>
      </c>
      <c r="D1" s="146" t="s">
        <v>54</v>
      </c>
      <c r="E1" s="146" t="s">
        <v>55</v>
      </c>
      <c r="F1" s="146" t="s">
        <v>56</v>
      </c>
    </row>
    <row r="2" spans="1:6">
      <c r="A2" s="78">
        <v>22357</v>
      </c>
      <c r="B2" s="78">
        <v>152</v>
      </c>
      <c r="C2" s="78">
        <v>46</v>
      </c>
      <c r="D2" s="78">
        <v>30</v>
      </c>
      <c r="E2" s="78">
        <v>0</v>
      </c>
      <c r="F2" s="78">
        <v>0</v>
      </c>
    </row>
    <row r="3" spans="1:6">
      <c r="A3" s="78">
        <v>28455</v>
      </c>
      <c r="B3" s="78">
        <v>198</v>
      </c>
      <c r="C3" s="78">
        <v>0</v>
      </c>
      <c r="D3" s="78">
        <v>30</v>
      </c>
      <c r="E3" s="78">
        <v>11</v>
      </c>
      <c r="F3" s="78">
        <v>0</v>
      </c>
    </row>
    <row r="4" spans="1:6">
      <c r="A4" s="78">
        <v>41568</v>
      </c>
      <c r="B4" s="78">
        <v>189</v>
      </c>
      <c r="C4" s="78">
        <v>9</v>
      </c>
      <c r="D4" s="78">
        <v>30</v>
      </c>
      <c r="E4" s="78">
        <v>0</v>
      </c>
      <c r="F4" s="78">
        <v>0</v>
      </c>
    </row>
    <row r="5" spans="1:6">
      <c r="A5" s="78">
        <v>42274</v>
      </c>
      <c r="B5" s="78">
        <v>198</v>
      </c>
      <c r="C5" s="78">
        <v>0</v>
      </c>
      <c r="D5" s="78">
        <v>30</v>
      </c>
      <c r="E5" s="78">
        <v>0</v>
      </c>
      <c r="F5" s="78">
        <v>0</v>
      </c>
    </row>
    <row r="6" spans="1:6">
      <c r="A6" s="78">
        <v>32126</v>
      </c>
      <c r="B6" s="78">
        <v>196.5</v>
      </c>
      <c r="C6" s="78">
        <v>0</v>
      </c>
      <c r="D6" s="78">
        <v>30</v>
      </c>
      <c r="E6" s="78">
        <v>0</v>
      </c>
      <c r="F6" s="78">
        <v>1.5</v>
      </c>
    </row>
    <row r="7" spans="1:6">
      <c r="A7" s="78">
        <v>40396</v>
      </c>
      <c r="B7" s="78">
        <v>195.5</v>
      </c>
      <c r="C7" s="78">
        <v>0</v>
      </c>
      <c r="D7" s="78">
        <v>30</v>
      </c>
      <c r="E7" s="78">
        <v>0</v>
      </c>
      <c r="F7" s="78">
        <v>2.5</v>
      </c>
    </row>
    <row r="8" spans="1:6">
      <c r="A8" s="78">
        <v>2267</v>
      </c>
      <c r="B8" s="78">
        <v>187.5</v>
      </c>
      <c r="C8" s="78">
        <v>0</v>
      </c>
      <c r="D8" s="78">
        <v>30</v>
      </c>
      <c r="E8" s="78">
        <v>23</v>
      </c>
      <c r="F8" s="78">
        <v>10.5</v>
      </c>
    </row>
    <row r="9" spans="1:6">
      <c r="A9" s="78">
        <v>38067</v>
      </c>
      <c r="B9" s="78">
        <v>180.5</v>
      </c>
      <c r="C9" s="78">
        <v>0</v>
      </c>
      <c r="D9" s="78">
        <v>30</v>
      </c>
      <c r="E9" s="78">
        <v>9.5</v>
      </c>
      <c r="F9" s="78">
        <v>14.5</v>
      </c>
    </row>
    <row r="10" spans="1:6">
      <c r="A10" s="78">
        <v>39063</v>
      </c>
      <c r="B10" s="78">
        <v>160</v>
      </c>
      <c r="C10" s="78">
        <v>0</v>
      </c>
      <c r="D10" s="78">
        <v>30</v>
      </c>
      <c r="E10" s="78">
        <v>0</v>
      </c>
      <c r="F10" s="78">
        <v>35</v>
      </c>
    </row>
    <row r="11" spans="1:6">
      <c r="A11" s="78">
        <v>39654</v>
      </c>
      <c r="B11" s="78">
        <v>178</v>
      </c>
      <c r="C11" s="78">
        <v>0</v>
      </c>
      <c r="D11" s="78">
        <v>45</v>
      </c>
      <c r="E11" s="78">
        <v>30</v>
      </c>
      <c r="F11" s="78">
        <v>2</v>
      </c>
    </row>
    <row r="12" spans="1:6">
      <c r="A12" s="78">
        <v>28226</v>
      </c>
      <c r="B12" s="78">
        <v>192.5</v>
      </c>
      <c r="C12" s="78">
        <v>0</v>
      </c>
      <c r="D12" s="78">
        <v>30</v>
      </c>
      <c r="E12" s="78">
        <v>10.5</v>
      </c>
      <c r="F12" s="78">
        <v>2.5</v>
      </c>
    </row>
    <row r="13" spans="1:6">
      <c r="A13" s="78">
        <v>14472</v>
      </c>
      <c r="B13" s="78">
        <v>162.5</v>
      </c>
      <c r="C13" s="78">
        <v>30</v>
      </c>
      <c r="D13" s="78">
        <v>30</v>
      </c>
      <c r="E13" s="78">
        <v>27.5</v>
      </c>
      <c r="F13" s="78">
        <v>2.5</v>
      </c>
    </row>
    <row r="14" spans="1:6">
      <c r="A14" s="78">
        <v>40503</v>
      </c>
      <c r="B14" s="78">
        <v>192.5</v>
      </c>
      <c r="C14" s="78">
        <v>0</v>
      </c>
      <c r="D14" s="78">
        <v>30</v>
      </c>
      <c r="E14" s="78">
        <v>8</v>
      </c>
      <c r="F14" s="78">
        <v>2.5</v>
      </c>
    </row>
    <row r="15" spans="1:6">
      <c r="A15" s="78">
        <v>21372</v>
      </c>
      <c r="B15" s="78">
        <v>190</v>
      </c>
      <c r="C15" s="78">
        <v>0</v>
      </c>
      <c r="D15" s="78">
        <v>30</v>
      </c>
      <c r="E15" s="78">
        <v>21</v>
      </c>
      <c r="F15" s="78">
        <v>5</v>
      </c>
    </row>
    <row r="16" spans="1:6">
      <c r="A16" s="78">
        <v>41340</v>
      </c>
      <c r="B16" s="78">
        <v>190</v>
      </c>
      <c r="C16" s="78">
        <v>0</v>
      </c>
      <c r="D16" s="78">
        <v>30</v>
      </c>
      <c r="E16" s="78">
        <v>25</v>
      </c>
      <c r="F16" s="78">
        <v>5</v>
      </c>
    </row>
    <row r="17" spans="1:6">
      <c r="A17" s="78">
        <v>30775</v>
      </c>
      <c r="B17" s="78">
        <v>174.5</v>
      </c>
      <c r="C17" s="78">
        <v>15</v>
      </c>
      <c r="D17" s="78">
        <v>30</v>
      </c>
      <c r="E17" s="78">
        <v>34</v>
      </c>
      <c r="F17" s="78">
        <v>5.5</v>
      </c>
    </row>
    <row r="18" spans="1:6">
      <c r="A18" s="78">
        <v>39662</v>
      </c>
      <c r="B18" s="78">
        <v>184</v>
      </c>
      <c r="C18" s="78">
        <v>3.5</v>
      </c>
      <c r="D18" s="78">
        <v>30</v>
      </c>
      <c r="E18" s="78">
        <v>28</v>
      </c>
      <c r="F18" s="78">
        <v>7.5</v>
      </c>
    </row>
    <row r="19" spans="1:6">
      <c r="A19" s="78">
        <v>42184</v>
      </c>
      <c r="B19" s="78">
        <v>184</v>
      </c>
      <c r="C19" s="78">
        <v>0</v>
      </c>
      <c r="D19" s="78">
        <v>30</v>
      </c>
      <c r="E19" s="78">
        <v>4</v>
      </c>
      <c r="F19" s="78">
        <v>11</v>
      </c>
    </row>
    <row r="20" spans="1:6">
      <c r="A20" s="78">
        <v>34996</v>
      </c>
      <c r="B20" s="78">
        <v>183.5</v>
      </c>
      <c r="C20" s="78">
        <v>0</v>
      </c>
      <c r="D20" s="78">
        <v>30</v>
      </c>
      <c r="E20" s="78">
        <v>0</v>
      </c>
      <c r="F20" s="78">
        <v>11.5</v>
      </c>
    </row>
    <row r="21" spans="1:6">
      <c r="A21" s="78">
        <v>38253</v>
      </c>
      <c r="B21" s="78">
        <v>178.5</v>
      </c>
      <c r="C21" s="78">
        <v>0</v>
      </c>
      <c r="D21" s="78">
        <v>30</v>
      </c>
      <c r="E21" s="78">
        <v>11.5</v>
      </c>
      <c r="F21" s="78">
        <v>16.5</v>
      </c>
    </row>
    <row r="22" spans="1:6">
      <c r="A22" s="78">
        <v>29387</v>
      </c>
      <c r="B22" s="78">
        <v>156</v>
      </c>
      <c r="C22" s="78">
        <v>0</v>
      </c>
      <c r="D22" s="78">
        <v>30</v>
      </c>
      <c r="E22" s="78">
        <v>0</v>
      </c>
      <c r="F22" s="78">
        <v>39</v>
      </c>
    </row>
    <row r="23" spans="1:6">
      <c r="A23" s="78">
        <v>42174</v>
      </c>
      <c r="B23" s="78">
        <v>79.5</v>
      </c>
      <c r="C23" s="78">
        <v>67.5</v>
      </c>
      <c r="D23" s="78">
        <v>30</v>
      </c>
      <c r="E23" s="78">
        <v>4</v>
      </c>
      <c r="F23" s="78">
        <v>48</v>
      </c>
    </row>
    <row r="24" spans="1:6">
      <c r="A24" s="78">
        <v>9587</v>
      </c>
      <c r="B24" s="78">
        <v>95.5</v>
      </c>
      <c r="C24" s="78">
        <v>15</v>
      </c>
      <c r="D24" s="78">
        <v>30</v>
      </c>
      <c r="E24" s="78">
        <v>17.5</v>
      </c>
      <c r="F24" s="78">
        <v>84.5</v>
      </c>
    </row>
    <row r="25" spans="1:6">
      <c r="A25" s="78">
        <v>1623</v>
      </c>
      <c r="B25" s="78">
        <v>195</v>
      </c>
      <c r="C25" s="78">
        <v>0</v>
      </c>
      <c r="D25" s="78">
        <v>30</v>
      </c>
      <c r="E25" s="78">
        <v>28</v>
      </c>
      <c r="F25" s="78">
        <v>0</v>
      </c>
    </row>
    <row r="26" spans="1:6">
      <c r="A26" s="78">
        <v>1649</v>
      </c>
      <c r="B26" s="78">
        <v>127.5</v>
      </c>
      <c r="C26" s="78">
        <v>67.5</v>
      </c>
      <c r="D26" s="78">
        <v>30</v>
      </c>
      <c r="E26" s="78">
        <v>0</v>
      </c>
      <c r="F26" s="78">
        <v>0</v>
      </c>
    </row>
    <row r="27" spans="1:6">
      <c r="A27" s="78">
        <v>1671</v>
      </c>
      <c r="B27" s="78">
        <v>180</v>
      </c>
      <c r="C27" s="78">
        <v>15</v>
      </c>
      <c r="D27" s="78">
        <v>30</v>
      </c>
      <c r="E27" s="78">
        <v>0</v>
      </c>
      <c r="F27" s="78">
        <v>0</v>
      </c>
    </row>
    <row r="28" spans="1:6">
      <c r="A28" s="78">
        <v>1887</v>
      </c>
      <c r="B28" s="78">
        <v>195</v>
      </c>
      <c r="C28" s="78">
        <v>0</v>
      </c>
      <c r="D28" s="78">
        <v>30</v>
      </c>
      <c r="E28" s="78">
        <v>15.5</v>
      </c>
      <c r="F28" s="78">
        <v>0</v>
      </c>
    </row>
    <row r="29" spans="1:6">
      <c r="A29" s="78">
        <v>1889</v>
      </c>
      <c r="B29" s="78">
        <v>135</v>
      </c>
      <c r="C29" s="78">
        <v>60</v>
      </c>
      <c r="D29" s="78">
        <v>30</v>
      </c>
      <c r="E29" s="78">
        <v>68</v>
      </c>
      <c r="F29" s="78">
        <v>0</v>
      </c>
    </row>
    <row r="30" spans="1:6">
      <c r="A30" s="78">
        <v>1939</v>
      </c>
      <c r="B30" s="78">
        <v>195</v>
      </c>
      <c r="C30" s="78">
        <v>0</v>
      </c>
      <c r="D30" s="78">
        <v>30</v>
      </c>
      <c r="E30" s="78">
        <v>35</v>
      </c>
      <c r="F30" s="78">
        <v>0</v>
      </c>
    </row>
    <row r="31" spans="1:6">
      <c r="A31" s="78">
        <v>1950</v>
      </c>
      <c r="B31" s="78">
        <v>60</v>
      </c>
      <c r="C31" s="78">
        <v>135</v>
      </c>
      <c r="D31" s="78">
        <v>30</v>
      </c>
      <c r="E31" s="78">
        <v>2.5</v>
      </c>
      <c r="F31" s="78">
        <v>0</v>
      </c>
    </row>
    <row r="32" spans="1:6">
      <c r="A32" s="78">
        <v>1960</v>
      </c>
      <c r="B32" s="78">
        <v>195</v>
      </c>
      <c r="C32" s="78">
        <v>0</v>
      </c>
      <c r="D32" s="78">
        <v>30</v>
      </c>
      <c r="E32" s="78">
        <v>0</v>
      </c>
      <c r="F32" s="78">
        <v>0</v>
      </c>
    </row>
    <row r="33" spans="1:6">
      <c r="A33" s="78">
        <v>1967</v>
      </c>
      <c r="B33" s="78">
        <v>195</v>
      </c>
      <c r="C33" s="78">
        <v>0</v>
      </c>
      <c r="D33" s="78">
        <v>30</v>
      </c>
      <c r="E33" s="78">
        <v>56</v>
      </c>
      <c r="F33" s="78">
        <v>0</v>
      </c>
    </row>
    <row r="34" spans="1:6">
      <c r="A34" s="78">
        <v>1977</v>
      </c>
      <c r="B34" s="78">
        <v>195</v>
      </c>
      <c r="C34" s="78">
        <v>0</v>
      </c>
      <c r="D34" s="78">
        <v>30</v>
      </c>
      <c r="E34" s="78">
        <v>12</v>
      </c>
      <c r="F34" s="78">
        <v>0</v>
      </c>
    </row>
    <row r="35" spans="1:6">
      <c r="A35" s="78">
        <v>1987</v>
      </c>
      <c r="B35" s="78">
        <v>195</v>
      </c>
      <c r="C35" s="78">
        <v>0</v>
      </c>
      <c r="D35" s="78">
        <v>30</v>
      </c>
      <c r="E35" s="78">
        <v>17</v>
      </c>
      <c r="F35" s="78">
        <v>0</v>
      </c>
    </row>
    <row r="36" spans="1:6">
      <c r="A36" s="78">
        <v>2063</v>
      </c>
      <c r="B36" s="78">
        <v>0</v>
      </c>
      <c r="C36" s="78">
        <v>195</v>
      </c>
      <c r="D36" s="78">
        <v>30</v>
      </c>
      <c r="E36" s="78">
        <v>0</v>
      </c>
      <c r="F36" s="78">
        <v>0</v>
      </c>
    </row>
    <row r="37" spans="1:6">
      <c r="A37" s="78">
        <v>2078</v>
      </c>
      <c r="B37" s="78">
        <v>187.5</v>
      </c>
      <c r="C37" s="78">
        <v>7.5</v>
      </c>
      <c r="D37" s="78">
        <v>30</v>
      </c>
      <c r="E37" s="78">
        <v>0</v>
      </c>
      <c r="F37" s="78">
        <v>0</v>
      </c>
    </row>
    <row r="38" spans="1:6">
      <c r="A38" s="78">
        <v>2083</v>
      </c>
      <c r="B38" s="78">
        <v>0</v>
      </c>
      <c r="C38" s="78">
        <v>195</v>
      </c>
      <c r="D38" s="78">
        <v>30</v>
      </c>
      <c r="E38" s="78">
        <v>0</v>
      </c>
      <c r="F38" s="78">
        <v>0</v>
      </c>
    </row>
    <row r="39" spans="1:6">
      <c r="A39" s="78">
        <v>2086</v>
      </c>
      <c r="B39" s="78">
        <v>195</v>
      </c>
      <c r="C39" s="78">
        <v>0</v>
      </c>
      <c r="D39" s="78">
        <v>30</v>
      </c>
      <c r="E39" s="78">
        <v>0</v>
      </c>
      <c r="F39" s="78">
        <v>0</v>
      </c>
    </row>
    <row r="40" spans="1:6">
      <c r="A40" s="78">
        <v>2099</v>
      </c>
      <c r="B40" s="78">
        <v>195</v>
      </c>
      <c r="C40" s="78">
        <v>0</v>
      </c>
      <c r="D40" s="78">
        <v>30</v>
      </c>
      <c r="E40" s="78">
        <v>82.5</v>
      </c>
      <c r="F40" s="78">
        <v>0</v>
      </c>
    </row>
    <row r="41" spans="1:6">
      <c r="A41" s="78">
        <v>2103</v>
      </c>
      <c r="B41" s="78">
        <v>180</v>
      </c>
      <c r="C41" s="78">
        <v>7.5</v>
      </c>
      <c r="D41" s="78">
        <v>37.5</v>
      </c>
      <c r="E41" s="78">
        <v>4</v>
      </c>
      <c r="F41" s="78">
        <v>0</v>
      </c>
    </row>
    <row r="42" spans="1:6">
      <c r="A42" s="78">
        <v>2110</v>
      </c>
      <c r="B42" s="78">
        <v>195</v>
      </c>
      <c r="C42" s="78">
        <v>0</v>
      </c>
      <c r="D42" s="78">
        <v>30</v>
      </c>
      <c r="E42" s="78">
        <v>15</v>
      </c>
      <c r="F42" s="78">
        <v>0</v>
      </c>
    </row>
    <row r="43" spans="1:6">
      <c r="A43" s="78">
        <v>2121</v>
      </c>
      <c r="B43" s="78">
        <v>195</v>
      </c>
      <c r="C43" s="78">
        <v>0</v>
      </c>
      <c r="D43" s="78">
        <v>30</v>
      </c>
      <c r="E43" s="78">
        <v>20</v>
      </c>
      <c r="F43" s="78">
        <v>0</v>
      </c>
    </row>
    <row r="44" spans="1:6">
      <c r="A44" s="78">
        <v>2123</v>
      </c>
      <c r="B44" s="78">
        <v>187.5</v>
      </c>
      <c r="C44" s="78">
        <v>7.5</v>
      </c>
      <c r="D44" s="78">
        <v>30</v>
      </c>
      <c r="E44" s="78">
        <v>0</v>
      </c>
      <c r="F44" s="78">
        <v>0</v>
      </c>
    </row>
    <row r="45" spans="1:6">
      <c r="A45" s="78">
        <v>2129</v>
      </c>
      <c r="B45" s="78">
        <v>180</v>
      </c>
      <c r="C45" s="78">
        <v>0</v>
      </c>
      <c r="D45" s="78">
        <v>45</v>
      </c>
      <c r="E45" s="78">
        <v>0</v>
      </c>
      <c r="F45" s="78">
        <v>0</v>
      </c>
    </row>
    <row r="46" spans="1:6">
      <c r="A46" s="78">
        <v>2130</v>
      </c>
      <c r="B46" s="78">
        <v>180</v>
      </c>
      <c r="C46" s="78">
        <v>0</v>
      </c>
      <c r="D46" s="78">
        <v>45</v>
      </c>
      <c r="E46" s="78">
        <v>31.5</v>
      </c>
      <c r="F46" s="78">
        <v>0</v>
      </c>
    </row>
    <row r="47" spans="1:6">
      <c r="A47" s="78">
        <v>2144</v>
      </c>
      <c r="B47" s="78">
        <v>195</v>
      </c>
      <c r="C47" s="78">
        <v>0</v>
      </c>
      <c r="D47" s="78">
        <v>30</v>
      </c>
      <c r="E47" s="78">
        <v>42</v>
      </c>
      <c r="F47" s="78">
        <v>0</v>
      </c>
    </row>
    <row r="48" spans="1:6">
      <c r="A48" s="78">
        <v>2155</v>
      </c>
      <c r="B48" s="78">
        <v>195</v>
      </c>
      <c r="C48" s="78">
        <v>0</v>
      </c>
      <c r="D48" s="78">
        <v>30</v>
      </c>
      <c r="E48" s="78">
        <v>14</v>
      </c>
      <c r="F48" s="78">
        <v>0</v>
      </c>
    </row>
    <row r="49" spans="1:6">
      <c r="A49" s="78">
        <v>2171</v>
      </c>
      <c r="B49" s="78">
        <v>0</v>
      </c>
      <c r="C49" s="78">
        <v>195</v>
      </c>
      <c r="D49" s="78">
        <v>30</v>
      </c>
      <c r="E49" s="78">
        <v>0</v>
      </c>
      <c r="F49" s="78">
        <v>0</v>
      </c>
    </row>
    <row r="50" spans="1:6">
      <c r="A50" s="78">
        <v>2174</v>
      </c>
      <c r="B50" s="78">
        <v>150</v>
      </c>
      <c r="C50" s="78">
        <v>45</v>
      </c>
      <c r="D50" s="78">
        <v>30</v>
      </c>
      <c r="E50" s="78">
        <v>0</v>
      </c>
      <c r="F50" s="78">
        <v>0</v>
      </c>
    </row>
    <row r="51" spans="1:6">
      <c r="A51" s="78">
        <v>2179</v>
      </c>
      <c r="B51" s="78">
        <v>195</v>
      </c>
      <c r="C51" s="78">
        <v>0</v>
      </c>
      <c r="D51" s="78">
        <v>30</v>
      </c>
      <c r="E51" s="78">
        <v>0</v>
      </c>
      <c r="F51" s="78">
        <v>0</v>
      </c>
    </row>
    <row r="52" spans="1:6">
      <c r="A52" s="78">
        <v>2184</v>
      </c>
      <c r="B52" s="78">
        <v>0</v>
      </c>
      <c r="C52" s="78">
        <v>195</v>
      </c>
      <c r="D52" s="78">
        <v>30</v>
      </c>
      <c r="E52" s="78">
        <v>0</v>
      </c>
      <c r="F52" s="78">
        <v>0</v>
      </c>
    </row>
    <row r="53" spans="1:6">
      <c r="A53" s="78">
        <v>2195</v>
      </c>
      <c r="B53" s="78">
        <v>97.5</v>
      </c>
      <c r="C53" s="78">
        <v>97.5</v>
      </c>
      <c r="D53" s="78">
        <v>30</v>
      </c>
      <c r="E53" s="78">
        <v>14</v>
      </c>
      <c r="F53" s="78">
        <v>0</v>
      </c>
    </row>
    <row r="54" spans="1:6">
      <c r="A54" s="78">
        <v>2200</v>
      </c>
      <c r="B54" s="78">
        <v>187.5</v>
      </c>
      <c r="C54" s="78">
        <v>7.5</v>
      </c>
      <c r="D54" s="78">
        <v>30</v>
      </c>
      <c r="E54" s="78">
        <v>9</v>
      </c>
      <c r="F54" s="78">
        <v>0</v>
      </c>
    </row>
    <row r="55" spans="1:6">
      <c r="A55" s="78">
        <v>2206</v>
      </c>
      <c r="B55" s="78">
        <v>195</v>
      </c>
      <c r="C55" s="78">
        <v>0</v>
      </c>
      <c r="D55" s="78">
        <v>30</v>
      </c>
      <c r="E55" s="78">
        <v>61</v>
      </c>
      <c r="F55" s="78">
        <v>0</v>
      </c>
    </row>
    <row r="56" spans="1:6">
      <c r="A56" s="78">
        <v>2215</v>
      </c>
      <c r="B56" s="78">
        <v>195</v>
      </c>
      <c r="C56" s="78">
        <v>0</v>
      </c>
      <c r="D56" s="78">
        <v>30</v>
      </c>
      <c r="E56" s="78">
        <v>15</v>
      </c>
      <c r="F56" s="78">
        <v>0</v>
      </c>
    </row>
    <row r="57" spans="1:6">
      <c r="A57" s="78">
        <v>2219</v>
      </c>
      <c r="B57" s="78">
        <v>157.5</v>
      </c>
      <c r="C57" s="78">
        <v>37.5</v>
      </c>
      <c r="D57" s="78">
        <v>30</v>
      </c>
      <c r="E57" s="78">
        <v>7</v>
      </c>
      <c r="F57" s="78">
        <v>0</v>
      </c>
    </row>
    <row r="58" spans="1:6">
      <c r="A58" s="78">
        <v>2221</v>
      </c>
      <c r="B58" s="78">
        <v>187.5</v>
      </c>
      <c r="C58" s="78">
        <v>7.5</v>
      </c>
      <c r="D58" s="78">
        <v>30</v>
      </c>
      <c r="E58" s="78">
        <v>51.5</v>
      </c>
      <c r="F58" s="78">
        <v>0</v>
      </c>
    </row>
    <row r="59" spans="1:6">
      <c r="A59" s="78">
        <v>2265</v>
      </c>
      <c r="B59" s="78">
        <v>180</v>
      </c>
      <c r="C59" s="78">
        <v>15</v>
      </c>
      <c r="D59" s="78">
        <v>30</v>
      </c>
      <c r="E59" s="78">
        <v>3.5</v>
      </c>
      <c r="F59" s="78">
        <v>0</v>
      </c>
    </row>
    <row r="60" spans="1:6">
      <c r="A60" s="78">
        <v>2268</v>
      </c>
      <c r="B60" s="78">
        <v>195</v>
      </c>
      <c r="C60" s="78">
        <v>0</v>
      </c>
      <c r="D60" s="78">
        <v>30</v>
      </c>
      <c r="E60" s="78">
        <v>35</v>
      </c>
      <c r="F60" s="78">
        <v>0</v>
      </c>
    </row>
    <row r="61" spans="1:6">
      <c r="A61" s="78">
        <v>2271</v>
      </c>
      <c r="B61" s="78">
        <v>187.5</v>
      </c>
      <c r="C61" s="78">
        <v>7.5</v>
      </c>
      <c r="D61" s="78">
        <v>30</v>
      </c>
      <c r="E61" s="78">
        <v>5</v>
      </c>
      <c r="F61" s="78">
        <v>0</v>
      </c>
    </row>
    <row r="62" spans="1:6">
      <c r="A62" s="78">
        <v>2278</v>
      </c>
      <c r="B62" s="78">
        <v>195</v>
      </c>
      <c r="C62" s="78">
        <v>0</v>
      </c>
      <c r="D62" s="78">
        <v>30</v>
      </c>
      <c r="E62" s="78">
        <v>0</v>
      </c>
      <c r="F62" s="78">
        <v>0</v>
      </c>
    </row>
    <row r="63" spans="1:6">
      <c r="A63" s="78">
        <v>2286</v>
      </c>
      <c r="B63" s="78">
        <v>187.5</v>
      </c>
      <c r="C63" s="78">
        <v>7.5</v>
      </c>
      <c r="D63" s="78">
        <v>30</v>
      </c>
      <c r="E63" s="78">
        <v>5</v>
      </c>
      <c r="F63" s="78">
        <v>0</v>
      </c>
    </row>
    <row r="64" spans="1:6">
      <c r="A64" s="78">
        <v>2287</v>
      </c>
      <c r="B64" s="78">
        <v>157.5</v>
      </c>
      <c r="C64" s="78">
        <v>30</v>
      </c>
      <c r="D64" s="78">
        <v>37.5</v>
      </c>
      <c r="E64" s="78">
        <v>8</v>
      </c>
      <c r="F64" s="78">
        <v>0</v>
      </c>
    </row>
    <row r="65" spans="1:6">
      <c r="A65" s="78">
        <v>2297</v>
      </c>
      <c r="B65" s="78">
        <v>195</v>
      </c>
      <c r="C65" s="78">
        <v>0</v>
      </c>
      <c r="D65" s="78">
        <v>30</v>
      </c>
      <c r="E65" s="78">
        <v>20</v>
      </c>
      <c r="F65" s="78">
        <v>0</v>
      </c>
    </row>
    <row r="66" spans="1:6">
      <c r="A66" s="78">
        <v>2306</v>
      </c>
      <c r="B66" s="78">
        <v>187.5</v>
      </c>
      <c r="C66" s="78">
        <v>0</v>
      </c>
      <c r="D66" s="78">
        <v>37.5</v>
      </c>
      <c r="E66" s="78">
        <v>0</v>
      </c>
      <c r="F66" s="78">
        <v>0</v>
      </c>
    </row>
    <row r="67" spans="1:6">
      <c r="A67" s="78">
        <v>2317</v>
      </c>
      <c r="B67" s="78">
        <v>165</v>
      </c>
      <c r="C67" s="78">
        <v>15</v>
      </c>
      <c r="D67" s="78">
        <v>45</v>
      </c>
      <c r="E67" s="78">
        <v>26.5</v>
      </c>
      <c r="F67" s="78">
        <v>0</v>
      </c>
    </row>
    <row r="68" spans="1:6">
      <c r="A68" s="78">
        <v>2320</v>
      </c>
      <c r="B68" s="78">
        <v>180</v>
      </c>
      <c r="C68" s="78">
        <v>15</v>
      </c>
      <c r="D68" s="78">
        <v>30</v>
      </c>
      <c r="E68" s="78">
        <v>0</v>
      </c>
      <c r="F68" s="78">
        <v>0</v>
      </c>
    </row>
    <row r="69" spans="1:6">
      <c r="A69" s="78">
        <v>2323</v>
      </c>
      <c r="B69" s="78">
        <v>187.5</v>
      </c>
      <c r="C69" s="78">
        <v>7.5</v>
      </c>
      <c r="D69" s="78">
        <v>30</v>
      </c>
      <c r="E69" s="78">
        <v>0</v>
      </c>
      <c r="F69" s="78">
        <v>0</v>
      </c>
    </row>
    <row r="70" spans="1:6">
      <c r="A70" s="78">
        <v>2336</v>
      </c>
      <c r="B70" s="78">
        <v>180</v>
      </c>
      <c r="C70" s="78">
        <v>15</v>
      </c>
      <c r="D70" s="78">
        <v>30</v>
      </c>
      <c r="E70" s="78">
        <v>4</v>
      </c>
      <c r="F70" s="78">
        <v>0</v>
      </c>
    </row>
    <row r="71" spans="1:6">
      <c r="A71" s="78">
        <v>2337</v>
      </c>
      <c r="B71" s="78">
        <v>187.5</v>
      </c>
      <c r="C71" s="78">
        <v>7.5</v>
      </c>
      <c r="D71" s="78">
        <v>30</v>
      </c>
      <c r="E71" s="78">
        <v>0</v>
      </c>
      <c r="F71" s="78">
        <v>0</v>
      </c>
    </row>
    <row r="72" spans="1:6">
      <c r="A72" s="78">
        <v>2349</v>
      </c>
      <c r="B72" s="78">
        <v>180</v>
      </c>
      <c r="C72" s="78">
        <v>15</v>
      </c>
      <c r="D72" s="78">
        <v>30</v>
      </c>
      <c r="E72" s="78">
        <v>17</v>
      </c>
      <c r="F72" s="78">
        <v>0</v>
      </c>
    </row>
    <row r="73" spans="1:6">
      <c r="A73" s="78">
        <v>2353</v>
      </c>
      <c r="B73" s="78">
        <v>195</v>
      </c>
      <c r="C73" s="78">
        <v>0</v>
      </c>
      <c r="D73" s="78">
        <v>30</v>
      </c>
      <c r="E73" s="78">
        <v>10</v>
      </c>
      <c r="F73" s="78">
        <v>0</v>
      </c>
    </row>
    <row r="74" spans="1:6">
      <c r="A74" s="78">
        <v>2355</v>
      </c>
      <c r="B74" s="78">
        <v>195</v>
      </c>
      <c r="C74" s="78">
        <v>0</v>
      </c>
      <c r="D74" s="78">
        <v>30</v>
      </c>
      <c r="E74" s="78">
        <v>0</v>
      </c>
      <c r="F74" s="78">
        <v>0</v>
      </c>
    </row>
    <row r="75" spans="1:6">
      <c r="A75" s="78">
        <v>2367</v>
      </c>
      <c r="B75" s="78">
        <v>172.5</v>
      </c>
      <c r="C75" s="78">
        <v>22.5</v>
      </c>
      <c r="D75" s="78">
        <v>30</v>
      </c>
      <c r="E75" s="78">
        <v>17.5</v>
      </c>
      <c r="F75" s="78">
        <v>0</v>
      </c>
    </row>
    <row r="76" spans="1:6">
      <c r="A76" s="78">
        <v>2371</v>
      </c>
      <c r="B76" s="78">
        <v>191.5</v>
      </c>
      <c r="C76" s="78">
        <v>3.5</v>
      </c>
      <c r="D76" s="78">
        <v>30</v>
      </c>
      <c r="E76" s="78">
        <v>17</v>
      </c>
      <c r="F76" s="78">
        <v>0</v>
      </c>
    </row>
    <row r="77" spans="1:6">
      <c r="A77" s="78">
        <v>2373</v>
      </c>
      <c r="B77" s="78">
        <v>195</v>
      </c>
      <c r="C77" s="78">
        <v>0</v>
      </c>
      <c r="D77" s="78">
        <v>30</v>
      </c>
      <c r="E77" s="78">
        <v>10</v>
      </c>
      <c r="F77" s="78">
        <v>0</v>
      </c>
    </row>
    <row r="78" spans="1:6">
      <c r="A78" s="78">
        <v>2374</v>
      </c>
      <c r="B78" s="78">
        <v>187.5</v>
      </c>
      <c r="C78" s="78">
        <v>7.5</v>
      </c>
      <c r="D78" s="78">
        <v>30</v>
      </c>
      <c r="E78" s="78">
        <v>37</v>
      </c>
      <c r="F78" s="78">
        <v>0</v>
      </c>
    </row>
    <row r="79" spans="1:6">
      <c r="A79" s="78">
        <v>2377</v>
      </c>
      <c r="B79" s="78">
        <v>187.5</v>
      </c>
      <c r="C79" s="78">
        <v>7.5</v>
      </c>
      <c r="D79" s="78">
        <v>30</v>
      </c>
      <c r="E79" s="78">
        <v>17.5</v>
      </c>
      <c r="F79" s="78">
        <v>0</v>
      </c>
    </row>
    <row r="80" spans="1:6">
      <c r="A80" s="78">
        <v>2390</v>
      </c>
      <c r="B80" s="78">
        <v>187.5</v>
      </c>
      <c r="C80" s="78">
        <v>7.5</v>
      </c>
      <c r="D80" s="78">
        <v>30</v>
      </c>
      <c r="E80" s="78">
        <v>0</v>
      </c>
      <c r="F80" s="78">
        <v>0</v>
      </c>
    </row>
    <row r="81" spans="1:6">
      <c r="A81" s="78">
        <v>2394</v>
      </c>
      <c r="B81" s="78">
        <v>195</v>
      </c>
      <c r="C81" s="78">
        <v>0</v>
      </c>
      <c r="D81" s="78">
        <v>30</v>
      </c>
      <c r="E81" s="78">
        <v>0</v>
      </c>
      <c r="F81" s="78">
        <v>0</v>
      </c>
    </row>
    <row r="82" spans="1:6">
      <c r="A82" s="78">
        <v>2410</v>
      </c>
      <c r="B82" s="78">
        <v>172.5</v>
      </c>
      <c r="C82" s="78">
        <v>22.5</v>
      </c>
      <c r="D82" s="78">
        <v>30</v>
      </c>
      <c r="E82" s="78">
        <v>0</v>
      </c>
      <c r="F82" s="78">
        <v>0</v>
      </c>
    </row>
    <row r="83" spans="1:6">
      <c r="A83" s="78">
        <v>2413</v>
      </c>
      <c r="B83" s="78">
        <v>187.5</v>
      </c>
      <c r="C83" s="78">
        <v>7.5</v>
      </c>
      <c r="D83" s="78">
        <v>30</v>
      </c>
      <c r="E83" s="78">
        <v>0</v>
      </c>
      <c r="F83" s="78">
        <v>0</v>
      </c>
    </row>
    <row r="84" spans="1:6">
      <c r="A84" s="78">
        <v>2450</v>
      </c>
      <c r="B84" s="78">
        <v>187.5</v>
      </c>
      <c r="C84" s="78">
        <v>7.5</v>
      </c>
      <c r="D84" s="78">
        <v>30</v>
      </c>
      <c r="E84" s="78">
        <v>16</v>
      </c>
      <c r="F84" s="78">
        <v>0</v>
      </c>
    </row>
    <row r="85" spans="1:6">
      <c r="A85" s="78">
        <v>2460</v>
      </c>
      <c r="B85" s="78">
        <v>187.5</v>
      </c>
      <c r="C85" s="78">
        <v>7.5</v>
      </c>
      <c r="D85" s="78">
        <v>30</v>
      </c>
      <c r="E85" s="78">
        <v>3</v>
      </c>
      <c r="F85" s="78">
        <v>0</v>
      </c>
    </row>
    <row r="86" spans="1:6">
      <c r="A86" s="78">
        <v>2469</v>
      </c>
      <c r="B86" s="78">
        <v>188</v>
      </c>
      <c r="C86" s="78">
        <v>7</v>
      </c>
      <c r="D86" s="78">
        <v>30</v>
      </c>
      <c r="E86" s="78">
        <v>0</v>
      </c>
      <c r="F86" s="78">
        <v>0</v>
      </c>
    </row>
    <row r="87" spans="1:6">
      <c r="A87" s="78">
        <v>2471</v>
      </c>
      <c r="B87" s="78">
        <v>180</v>
      </c>
      <c r="C87" s="78">
        <v>15</v>
      </c>
      <c r="D87" s="78">
        <v>30</v>
      </c>
      <c r="E87" s="78">
        <v>0</v>
      </c>
      <c r="F87" s="78">
        <v>0</v>
      </c>
    </row>
    <row r="88" spans="1:6">
      <c r="A88" s="78">
        <v>2475</v>
      </c>
      <c r="B88" s="78">
        <v>195</v>
      </c>
      <c r="C88" s="78">
        <v>0</v>
      </c>
      <c r="D88" s="78">
        <v>30</v>
      </c>
      <c r="E88" s="78">
        <v>0</v>
      </c>
      <c r="F88" s="78">
        <v>0</v>
      </c>
    </row>
    <row r="89" spans="1:6">
      <c r="A89" s="78">
        <v>2478</v>
      </c>
      <c r="B89" s="78">
        <v>172.5</v>
      </c>
      <c r="C89" s="78">
        <v>22.5</v>
      </c>
      <c r="D89" s="78">
        <v>30</v>
      </c>
      <c r="E89" s="78">
        <v>0</v>
      </c>
      <c r="F89" s="78">
        <v>0</v>
      </c>
    </row>
    <row r="90" spans="1:6">
      <c r="A90" s="78">
        <v>2500</v>
      </c>
      <c r="B90" s="78">
        <v>187.5</v>
      </c>
      <c r="C90" s="78">
        <v>7.5</v>
      </c>
      <c r="D90" s="78">
        <v>30</v>
      </c>
      <c r="E90" s="78">
        <v>40.5</v>
      </c>
      <c r="F90" s="78">
        <v>0</v>
      </c>
    </row>
    <row r="91" spans="1:6">
      <c r="A91" s="78">
        <v>2541</v>
      </c>
      <c r="B91" s="78">
        <v>187.5</v>
      </c>
      <c r="C91" s="78">
        <v>7.5</v>
      </c>
      <c r="D91" s="78">
        <v>30</v>
      </c>
      <c r="E91" s="78">
        <v>0</v>
      </c>
      <c r="F91" s="78">
        <v>0</v>
      </c>
    </row>
    <row r="92" spans="1:6">
      <c r="A92" s="78">
        <v>2742</v>
      </c>
      <c r="B92" s="78">
        <v>195</v>
      </c>
      <c r="C92" s="78">
        <v>0</v>
      </c>
      <c r="D92" s="78">
        <v>30</v>
      </c>
      <c r="E92" s="78">
        <v>20.5</v>
      </c>
      <c r="F92" s="78">
        <v>0</v>
      </c>
    </row>
    <row r="93" spans="1:6">
      <c r="A93" s="78">
        <v>2832</v>
      </c>
      <c r="B93" s="78">
        <v>195</v>
      </c>
      <c r="C93" s="78">
        <v>0</v>
      </c>
      <c r="D93" s="78">
        <v>30</v>
      </c>
      <c r="E93" s="78">
        <v>7.5</v>
      </c>
      <c r="F93" s="78">
        <v>0</v>
      </c>
    </row>
    <row r="94" spans="1:6">
      <c r="A94" s="78">
        <v>2841</v>
      </c>
      <c r="B94" s="78">
        <v>195</v>
      </c>
      <c r="C94" s="78">
        <v>0</v>
      </c>
      <c r="D94" s="78">
        <v>30</v>
      </c>
      <c r="E94" s="78">
        <v>0</v>
      </c>
      <c r="F94" s="78">
        <v>0</v>
      </c>
    </row>
    <row r="95" spans="1:6">
      <c r="A95" s="78">
        <v>2844</v>
      </c>
      <c r="B95" s="78">
        <v>195</v>
      </c>
      <c r="C95" s="78">
        <v>0</v>
      </c>
      <c r="D95" s="78">
        <v>30</v>
      </c>
      <c r="E95" s="78">
        <v>0</v>
      </c>
      <c r="F95" s="78">
        <v>0</v>
      </c>
    </row>
    <row r="96" spans="1:6">
      <c r="A96" s="78">
        <v>6086</v>
      </c>
      <c r="B96" s="78">
        <v>173</v>
      </c>
      <c r="C96" s="78">
        <v>22</v>
      </c>
      <c r="D96" s="78">
        <v>30</v>
      </c>
      <c r="E96" s="78">
        <v>21.5</v>
      </c>
      <c r="F96" s="78">
        <v>0</v>
      </c>
    </row>
    <row r="97" spans="1:6">
      <c r="A97" s="78">
        <v>9404</v>
      </c>
      <c r="B97" s="78">
        <v>172.5</v>
      </c>
      <c r="C97" s="78">
        <v>15</v>
      </c>
      <c r="D97" s="78">
        <v>37.5</v>
      </c>
      <c r="E97" s="78">
        <v>0</v>
      </c>
      <c r="F97" s="78">
        <v>0</v>
      </c>
    </row>
    <row r="98" spans="1:6">
      <c r="A98" s="78">
        <v>9573</v>
      </c>
      <c r="B98" s="78">
        <v>195</v>
      </c>
      <c r="C98" s="78">
        <v>0</v>
      </c>
      <c r="D98" s="78">
        <v>30</v>
      </c>
      <c r="E98" s="78">
        <v>48</v>
      </c>
      <c r="F98" s="78">
        <v>0</v>
      </c>
    </row>
    <row r="99" spans="1:6">
      <c r="A99" s="78">
        <v>9575</v>
      </c>
      <c r="B99" s="78">
        <v>150</v>
      </c>
      <c r="C99" s="78">
        <v>45</v>
      </c>
      <c r="D99" s="78">
        <v>30</v>
      </c>
      <c r="E99" s="78">
        <v>10.5</v>
      </c>
      <c r="F99" s="78">
        <v>0</v>
      </c>
    </row>
    <row r="100" spans="1:6">
      <c r="A100" s="78">
        <v>9596</v>
      </c>
      <c r="B100" s="78">
        <v>195</v>
      </c>
      <c r="C100" s="78">
        <v>0</v>
      </c>
      <c r="D100" s="78">
        <v>30</v>
      </c>
      <c r="E100" s="78">
        <v>14.5</v>
      </c>
      <c r="F100" s="78">
        <v>0</v>
      </c>
    </row>
    <row r="101" spans="1:6">
      <c r="A101" s="78">
        <v>9598</v>
      </c>
      <c r="B101" s="78">
        <v>195</v>
      </c>
      <c r="C101" s="78">
        <v>0</v>
      </c>
      <c r="D101" s="78">
        <v>30</v>
      </c>
      <c r="E101" s="78">
        <v>10.5</v>
      </c>
      <c r="F101" s="78">
        <v>0</v>
      </c>
    </row>
    <row r="102" spans="1:6">
      <c r="A102" s="78">
        <v>9599</v>
      </c>
      <c r="B102" s="78">
        <v>195</v>
      </c>
      <c r="C102" s="78">
        <v>0</v>
      </c>
      <c r="D102" s="78">
        <v>30</v>
      </c>
      <c r="E102" s="78">
        <v>12.5</v>
      </c>
      <c r="F102" s="78">
        <v>0</v>
      </c>
    </row>
    <row r="103" spans="1:6">
      <c r="A103" s="78">
        <v>9607</v>
      </c>
      <c r="B103" s="78">
        <v>195</v>
      </c>
      <c r="C103" s="78">
        <v>0</v>
      </c>
      <c r="D103" s="78">
        <v>30</v>
      </c>
      <c r="E103" s="78">
        <v>0</v>
      </c>
      <c r="F103" s="78">
        <v>0</v>
      </c>
    </row>
    <row r="104" spans="1:6">
      <c r="A104" s="78">
        <v>9774</v>
      </c>
      <c r="B104" s="78">
        <v>180</v>
      </c>
      <c r="C104" s="78">
        <v>15</v>
      </c>
      <c r="D104" s="78">
        <v>30</v>
      </c>
      <c r="E104" s="78">
        <v>30</v>
      </c>
      <c r="F104" s="78">
        <v>0</v>
      </c>
    </row>
    <row r="105" spans="1:6">
      <c r="A105" s="78">
        <v>9782</v>
      </c>
      <c r="B105" s="78">
        <v>195</v>
      </c>
      <c r="C105" s="78">
        <v>0</v>
      </c>
      <c r="D105" s="78">
        <v>30</v>
      </c>
      <c r="E105" s="78">
        <v>12</v>
      </c>
      <c r="F105" s="78">
        <v>0</v>
      </c>
    </row>
    <row r="106" spans="1:6">
      <c r="A106" s="78">
        <v>9785</v>
      </c>
      <c r="B106" s="78">
        <v>187.5</v>
      </c>
      <c r="C106" s="78">
        <v>7.5</v>
      </c>
      <c r="D106" s="78">
        <v>30</v>
      </c>
      <c r="E106" s="78">
        <v>0</v>
      </c>
      <c r="F106" s="78">
        <v>0</v>
      </c>
    </row>
    <row r="107" spans="1:6">
      <c r="A107" s="78">
        <v>9795</v>
      </c>
      <c r="B107" s="78">
        <v>187.5</v>
      </c>
      <c r="C107" s="78">
        <v>7.5</v>
      </c>
      <c r="D107" s="78">
        <v>30</v>
      </c>
      <c r="E107" s="78">
        <v>0</v>
      </c>
      <c r="F107" s="78">
        <v>0</v>
      </c>
    </row>
    <row r="108" spans="1:6">
      <c r="A108" s="78">
        <v>9802</v>
      </c>
      <c r="B108" s="78">
        <v>195</v>
      </c>
      <c r="C108" s="78">
        <v>0</v>
      </c>
      <c r="D108" s="78">
        <v>30</v>
      </c>
      <c r="E108" s="78">
        <v>33</v>
      </c>
      <c r="F108" s="78">
        <v>0</v>
      </c>
    </row>
    <row r="109" spans="1:6">
      <c r="A109" s="78">
        <v>9804</v>
      </c>
      <c r="B109" s="78">
        <v>195</v>
      </c>
      <c r="C109" s="78">
        <v>0</v>
      </c>
      <c r="D109" s="78">
        <v>30</v>
      </c>
      <c r="E109" s="78">
        <v>13.5</v>
      </c>
      <c r="F109" s="78">
        <v>0</v>
      </c>
    </row>
    <row r="110" spans="1:6">
      <c r="A110" s="78">
        <v>9834</v>
      </c>
      <c r="B110" s="78">
        <v>180</v>
      </c>
      <c r="C110" s="78">
        <v>0</v>
      </c>
      <c r="D110" s="78">
        <v>45</v>
      </c>
      <c r="E110" s="78">
        <v>59.5</v>
      </c>
      <c r="F110" s="78">
        <v>0</v>
      </c>
    </row>
    <row r="111" spans="1:6">
      <c r="A111" s="78">
        <v>9835</v>
      </c>
      <c r="B111" s="78">
        <v>195</v>
      </c>
      <c r="C111" s="78">
        <v>0</v>
      </c>
      <c r="D111" s="78">
        <v>30</v>
      </c>
      <c r="E111" s="78">
        <v>75.5</v>
      </c>
      <c r="F111" s="78">
        <v>0</v>
      </c>
    </row>
    <row r="112" spans="1:6">
      <c r="A112" s="78">
        <v>9836</v>
      </c>
      <c r="B112" s="78">
        <v>146</v>
      </c>
      <c r="C112" s="78">
        <v>49</v>
      </c>
      <c r="D112" s="78">
        <v>30</v>
      </c>
      <c r="E112" s="78">
        <v>0</v>
      </c>
      <c r="F112" s="78">
        <v>0</v>
      </c>
    </row>
    <row r="113" spans="1:6">
      <c r="A113" s="78">
        <v>10020</v>
      </c>
      <c r="B113" s="78">
        <v>135</v>
      </c>
      <c r="C113" s="78">
        <v>52.5</v>
      </c>
      <c r="D113" s="78">
        <v>37.5</v>
      </c>
      <c r="E113" s="78">
        <v>3.5</v>
      </c>
      <c r="F113" s="78">
        <v>0</v>
      </c>
    </row>
    <row r="114" spans="1:6">
      <c r="A114" s="78">
        <v>10021</v>
      </c>
      <c r="B114" s="78">
        <v>195</v>
      </c>
      <c r="C114" s="78">
        <v>0</v>
      </c>
      <c r="D114" s="78">
        <v>30</v>
      </c>
      <c r="E114" s="78">
        <v>0</v>
      </c>
      <c r="F114" s="78">
        <v>0</v>
      </c>
    </row>
    <row r="115" spans="1:6">
      <c r="A115" s="78">
        <v>10422</v>
      </c>
      <c r="B115" s="78">
        <v>187.5</v>
      </c>
      <c r="C115" s="78">
        <v>7.5</v>
      </c>
      <c r="D115" s="78">
        <v>30</v>
      </c>
      <c r="E115" s="78">
        <v>0</v>
      </c>
      <c r="F115" s="78">
        <v>0</v>
      </c>
    </row>
    <row r="116" spans="1:6">
      <c r="A116" s="78">
        <v>10883</v>
      </c>
      <c r="B116" s="78">
        <v>187.5</v>
      </c>
      <c r="C116" s="78">
        <v>7.5</v>
      </c>
      <c r="D116" s="78">
        <v>30</v>
      </c>
      <c r="E116" s="78">
        <v>3.5</v>
      </c>
      <c r="F116" s="78">
        <v>0</v>
      </c>
    </row>
    <row r="117" spans="1:6">
      <c r="A117" s="78">
        <v>10916</v>
      </c>
      <c r="B117" s="78">
        <v>195</v>
      </c>
      <c r="C117" s="78">
        <v>0</v>
      </c>
      <c r="D117" s="78">
        <v>30</v>
      </c>
      <c r="E117" s="78">
        <v>0</v>
      </c>
      <c r="F117" s="78">
        <v>0</v>
      </c>
    </row>
    <row r="118" spans="1:6">
      <c r="A118" s="78">
        <v>10917</v>
      </c>
      <c r="B118" s="78">
        <v>187.5</v>
      </c>
      <c r="C118" s="78">
        <v>7.5</v>
      </c>
      <c r="D118" s="78">
        <v>30</v>
      </c>
      <c r="E118" s="78">
        <v>46</v>
      </c>
      <c r="F118" s="78">
        <v>0</v>
      </c>
    </row>
    <row r="119" spans="1:6">
      <c r="A119" s="78">
        <v>11047</v>
      </c>
      <c r="B119" s="78">
        <v>135</v>
      </c>
      <c r="C119" s="78">
        <v>60</v>
      </c>
      <c r="D119" s="78">
        <v>30</v>
      </c>
      <c r="E119" s="78">
        <v>42</v>
      </c>
      <c r="F119" s="78">
        <v>0</v>
      </c>
    </row>
    <row r="120" spans="1:6">
      <c r="A120" s="78">
        <v>11186</v>
      </c>
      <c r="B120" s="78">
        <v>195</v>
      </c>
      <c r="C120" s="78">
        <v>0</v>
      </c>
      <c r="D120" s="78">
        <v>30</v>
      </c>
      <c r="E120" s="78">
        <v>18.5</v>
      </c>
      <c r="F120" s="78">
        <v>0</v>
      </c>
    </row>
    <row r="121" spans="1:6">
      <c r="A121" s="78">
        <v>11310</v>
      </c>
      <c r="B121" s="78">
        <v>187.5</v>
      </c>
      <c r="C121" s="78">
        <v>7.5</v>
      </c>
      <c r="D121" s="78">
        <v>30</v>
      </c>
      <c r="E121" s="78">
        <v>19.5</v>
      </c>
      <c r="F121" s="78">
        <v>0</v>
      </c>
    </row>
    <row r="122" spans="1:6">
      <c r="A122" s="78">
        <v>11314</v>
      </c>
      <c r="B122" s="78">
        <v>195</v>
      </c>
      <c r="C122" s="78">
        <v>0</v>
      </c>
      <c r="D122" s="78">
        <v>30</v>
      </c>
      <c r="E122" s="78">
        <v>0</v>
      </c>
      <c r="F122" s="78">
        <v>0</v>
      </c>
    </row>
    <row r="123" spans="1:6">
      <c r="A123" s="78">
        <v>11360</v>
      </c>
      <c r="B123" s="78">
        <v>195</v>
      </c>
      <c r="C123" s="78">
        <v>0</v>
      </c>
      <c r="D123" s="78">
        <v>30</v>
      </c>
      <c r="E123" s="78">
        <v>42</v>
      </c>
      <c r="F123" s="78">
        <v>0</v>
      </c>
    </row>
    <row r="124" spans="1:6">
      <c r="A124" s="78">
        <v>11361</v>
      </c>
      <c r="B124" s="78">
        <v>187.5</v>
      </c>
      <c r="C124" s="78">
        <v>7.5</v>
      </c>
      <c r="D124" s="78">
        <v>30</v>
      </c>
      <c r="E124" s="78">
        <v>0</v>
      </c>
      <c r="F124" s="78">
        <v>0</v>
      </c>
    </row>
    <row r="125" spans="1:6">
      <c r="A125" s="78">
        <v>11379</v>
      </c>
      <c r="B125" s="78">
        <v>195</v>
      </c>
      <c r="C125" s="78">
        <v>0</v>
      </c>
      <c r="D125" s="78">
        <v>30</v>
      </c>
      <c r="E125" s="78">
        <v>0</v>
      </c>
      <c r="F125" s="78">
        <v>0</v>
      </c>
    </row>
    <row r="126" spans="1:6">
      <c r="A126" s="78">
        <v>11385</v>
      </c>
      <c r="B126" s="78">
        <v>195</v>
      </c>
      <c r="C126" s="78">
        <v>0</v>
      </c>
      <c r="D126" s="78">
        <v>30</v>
      </c>
      <c r="E126" s="78">
        <v>7.5</v>
      </c>
      <c r="F126" s="78">
        <v>0</v>
      </c>
    </row>
    <row r="127" spans="1:6">
      <c r="A127" s="78">
        <v>11611</v>
      </c>
      <c r="B127" s="78">
        <v>187.5</v>
      </c>
      <c r="C127" s="78">
        <v>7.5</v>
      </c>
      <c r="D127" s="78">
        <v>30</v>
      </c>
      <c r="E127" s="78">
        <v>0</v>
      </c>
      <c r="F127" s="78">
        <v>0</v>
      </c>
    </row>
    <row r="128" spans="1:6">
      <c r="A128" s="78">
        <v>11615</v>
      </c>
      <c r="B128" s="78">
        <v>195</v>
      </c>
      <c r="C128" s="78">
        <v>0</v>
      </c>
      <c r="D128" s="78">
        <v>30</v>
      </c>
      <c r="E128" s="78">
        <v>0</v>
      </c>
      <c r="F128" s="78">
        <v>0</v>
      </c>
    </row>
    <row r="129" spans="1:6">
      <c r="A129" s="78">
        <v>11622</v>
      </c>
      <c r="B129" s="78">
        <v>187.5</v>
      </c>
      <c r="C129" s="78">
        <v>7.5</v>
      </c>
      <c r="D129" s="78">
        <v>30</v>
      </c>
      <c r="E129" s="78">
        <v>0</v>
      </c>
      <c r="F129" s="78">
        <v>0</v>
      </c>
    </row>
    <row r="130" spans="1:6">
      <c r="A130" s="78">
        <v>11630</v>
      </c>
      <c r="B130" s="78">
        <v>195</v>
      </c>
      <c r="C130" s="78">
        <v>0</v>
      </c>
      <c r="D130" s="78">
        <v>30</v>
      </c>
      <c r="E130" s="78">
        <v>0</v>
      </c>
      <c r="F130" s="78">
        <v>0</v>
      </c>
    </row>
    <row r="131" spans="1:6">
      <c r="A131" s="78">
        <v>11854</v>
      </c>
      <c r="B131" s="78">
        <v>195</v>
      </c>
      <c r="C131" s="78">
        <v>0</v>
      </c>
      <c r="D131" s="78">
        <v>30</v>
      </c>
      <c r="E131" s="78">
        <v>4</v>
      </c>
      <c r="F131" s="78">
        <v>0</v>
      </c>
    </row>
    <row r="132" spans="1:6">
      <c r="A132" s="78">
        <v>11857</v>
      </c>
      <c r="B132" s="78">
        <v>195</v>
      </c>
      <c r="C132" s="78">
        <v>0</v>
      </c>
      <c r="D132" s="78">
        <v>30</v>
      </c>
      <c r="E132" s="78">
        <v>38.5</v>
      </c>
      <c r="F132" s="78">
        <v>0</v>
      </c>
    </row>
    <row r="133" spans="1:6">
      <c r="A133" s="78">
        <v>11899</v>
      </c>
      <c r="B133" s="78">
        <v>180</v>
      </c>
      <c r="C133" s="78">
        <v>15</v>
      </c>
      <c r="D133" s="78">
        <v>30</v>
      </c>
      <c r="E133" s="78">
        <v>3.5</v>
      </c>
      <c r="F133" s="78">
        <v>0</v>
      </c>
    </row>
    <row r="134" spans="1:6">
      <c r="A134" s="78">
        <v>12260</v>
      </c>
      <c r="B134" s="78">
        <v>191</v>
      </c>
      <c r="C134" s="78">
        <v>4</v>
      </c>
      <c r="D134" s="78">
        <v>30</v>
      </c>
      <c r="E134" s="78">
        <v>12</v>
      </c>
      <c r="F134" s="78">
        <v>0</v>
      </c>
    </row>
    <row r="135" spans="1:6">
      <c r="A135" s="78">
        <v>12265</v>
      </c>
      <c r="B135" s="78">
        <v>195</v>
      </c>
      <c r="C135" s="78">
        <v>0</v>
      </c>
      <c r="D135" s="78">
        <v>30</v>
      </c>
      <c r="E135" s="78">
        <v>67</v>
      </c>
      <c r="F135" s="78">
        <v>0</v>
      </c>
    </row>
    <row r="136" spans="1:6">
      <c r="A136" s="78">
        <v>12272</v>
      </c>
      <c r="B136" s="78">
        <v>165</v>
      </c>
      <c r="C136" s="78">
        <v>22.5</v>
      </c>
      <c r="D136" s="78">
        <v>37.5</v>
      </c>
      <c r="E136" s="78">
        <v>0</v>
      </c>
      <c r="F136" s="78">
        <v>0</v>
      </c>
    </row>
    <row r="137" spans="1:6">
      <c r="A137" s="78">
        <v>12283</v>
      </c>
      <c r="B137" s="78">
        <v>195</v>
      </c>
      <c r="C137" s="78">
        <v>0</v>
      </c>
      <c r="D137" s="78">
        <v>30</v>
      </c>
      <c r="E137" s="78">
        <v>28</v>
      </c>
      <c r="F137" s="78">
        <v>0</v>
      </c>
    </row>
    <row r="138" spans="1:6">
      <c r="A138" s="78">
        <v>12291</v>
      </c>
      <c r="B138" s="78">
        <v>187.5</v>
      </c>
      <c r="C138" s="78">
        <v>7.5</v>
      </c>
      <c r="D138" s="78">
        <v>30</v>
      </c>
      <c r="E138" s="78">
        <v>4</v>
      </c>
      <c r="F138" s="78">
        <v>0</v>
      </c>
    </row>
    <row r="139" spans="1:6">
      <c r="A139" s="78">
        <v>12296</v>
      </c>
      <c r="B139" s="78">
        <v>180</v>
      </c>
      <c r="C139" s="78">
        <v>0</v>
      </c>
      <c r="D139" s="78">
        <v>45</v>
      </c>
      <c r="E139" s="78">
        <v>7.5</v>
      </c>
      <c r="F139" s="78">
        <v>0</v>
      </c>
    </row>
    <row r="140" spans="1:6">
      <c r="A140" s="78">
        <v>12300</v>
      </c>
      <c r="B140" s="78">
        <v>187.5</v>
      </c>
      <c r="C140" s="78">
        <v>7.5</v>
      </c>
      <c r="D140" s="78">
        <v>30</v>
      </c>
      <c r="E140" s="78">
        <v>0</v>
      </c>
      <c r="F140" s="78">
        <v>0</v>
      </c>
    </row>
    <row r="141" spans="1:6">
      <c r="A141" s="78">
        <v>12301</v>
      </c>
      <c r="B141" s="78">
        <v>150</v>
      </c>
      <c r="C141" s="78">
        <v>45</v>
      </c>
      <c r="D141" s="78">
        <v>30</v>
      </c>
      <c r="E141" s="78">
        <v>0</v>
      </c>
      <c r="F141" s="78">
        <v>0</v>
      </c>
    </row>
    <row r="142" spans="1:6">
      <c r="A142" s="78">
        <v>12693</v>
      </c>
      <c r="B142" s="78">
        <v>150</v>
      </c>
      <c r="C142" s="78">
        <v>45</v>
      </c>
      <c r="D142" s="78">
        <v>30</v>
      </c>
      <c r="E142" s="78">
        <v>0</v>
      </c>
      <c r="F142" s="78">
        <v>0</v>
      </c>
    </row>
    <row r="143" spans="1:6">
      <c r="A143" s="78">
        <v>12812</v>
      </c>
      <c r="B143" s="78">
        <v>195</v>
      </c>
      <c r="C143" s="78">
        <v>0</v>
      </c>
      <c r="D143" s="78">
        <v>30</v>
      </c>
      <c r="E143" s="78">
        <v>11.5</v>
      </c>
      <c r="F143" s="78">
        <v>0</v>
      </c>
    </row>
    <row r="144" spans="1:6">
      <c r="A144" s="78">
        <v>12814</v>
      </c>
      <c r="B144" s="78">
        <v>150</v>
      </c>
      <c r="C144" s="78">
        <v>45</v>
      </c>
      <c r="D144" s="78">
        <v>30</v>
      </c>
      <c r="E144" s="78">
        <v>7</v>
      </c>
      <c r="F144" s="78">
        <v>0</v>
      </c>
    </row>
    <row r="145" spans="1:6">
      <c r="A145" s="78">
        <v>12818</v>
      </c>
      <c r="B145" s="78">
        <v>187.5</v>
      </c>
      <c r="C145" s="78">
        <v>7.5</v>
      </c>
      <c r="D145" s="78">
        <v>30</v>
      </c>
      <c r="E145" s="78">
        <v>44</v>
      </c>
      <c r="F145" s="78">
        <v>0</v>
      </c>
    </row>
    <row r="146" spans="1:6">
      <c r="A146" s="78">
        <v>13075</v>
      </c>
      <c r="B146" s="78">
        <v>187.5</v>
      </c>
      <c r="C146" s="78">
        <v>0</v>
      </c>
      <c r="D146" s="78">
        <v>37.5</v>
      </c>
      <c r="E146" s="78">
        <v>0</v>
      </c>
      <c r="F146" s="78">
        <v>0</v>
      </c>
    </row>
    <row r="147" spans="1:6">
      <c r="A147" s="78">
        <v>13079</v>
      </c>
      <c r="B147" s="78">
        <v>195</v>
      </c>
      <c r="C147" s="78">
        <v>0</v>
      </c>
      <c r="D147" s="78">
        <v>30</v>
      </c>
      <c r="E147" s="78">
        <v>33</v>
      </c>
      <c r="F147" s="78">
        <v>0</v>
      </c>
    </row>
    <row r="148" spans="1:6">
      <c r="A148" s="78">
        <v>13116</v>
      </c>
      <c r="B148" s="78">
        <v>195</v>
      </c>
      <c r="C148" s="78">
        <v>0</v>
      </c>
      <c r="D148" s="78">
        <v>30</v>
      </c>
      <c r="E148" s="78">
        <v>11</v>
      </c>
      <c r="F148" s="78">
        <v>0</v>
      </c>
    </row>
    <row r="149" spans="1:6">
      <c r="A149" s="78">
        <v>13118</v>
      </c>
      <c r="B149" s="78">
        <v>180</v>
      </c>
      <c r="C149" s="78">
        <v>15</v>
      </c>
      <c r="D149" s="78">
        <v>30</v>
      </c>
      <c r="E149" s="78">
        <v>0</v>
      </c>
      <c r="F149" s="78">
        <v>0</v>
      </c>
    </row>
    <row r="150" spans="1:6">
      <c r="A150" s="78">
        <v>13128</v>
      </c>
      <c r="B150" s="78">
        <v>195</v>
      </c>
      <c r="C150" s="78">
        <v>0</v>
      </c>
      <c r="D150" s="78">
        <v>30</v>
      </c>
      <c r="E150" s="78">
        <v>14</v>
      </c>
      <c r="F150" s="78">
        <v>0</v>
      </c>
    </row>
    <row r="151" spans="1:6">
      <c r="A151" s="78">
        <v>13132</v>
      </c>
      <c r="B151" s="78">
        <v>187.5</v>
      </c>
      <c r="C151" s="78">
        <v>7.5</v>
      </c>
      <c r="D151" s="78">
        <v>30</v>
      </c>
      <c r="E151" s="78">
        <v>10.5</v>
      </c>
      <c r="F151" s="78">
        <v>0</v>
      </c>
    </row>
    <row r="152" spans="1:6">
      <c r="A152" s="78">
        <v>13566</v>
      </c>
      <c r="B152" s="78">
        <v>195</v>
      </c>
      <c r="C152" s="78">
        <v>0</v>
      </c>
      <c r="D152" s="78">
        <v>30</v>
      </c>
      <c r="E152" s="78">
        <v>2.5</v>
      </c>
      <c r="F152" s="78">
        <v>0</v>
      </c>
    </row>
    <row r="153" spans="1:6">
      <c r="A153" s="78">
        <v>13580</v>
      </c>
      <c r="B153" s="78">
        <v>172.5</v>
      </c>
      <c r="C153" s="78">
        <v>0</v>
      </c>
      <c r="D153" s="78">
        <v>52.5</v>
      </c>
      <c r="E153" s="78">
        <v>2.5</v>
      </c>
      <c r="F153" s="78">
        <v>0</v>
      </c>
    </row>
    <row r="154" spans="1:6">
      <c r="A154" s="78">
        <v>13588</v>
      </c>
      <c r="B154" s="78">
        <v>195</v>
      </c>
      <c r="C154" s="78">
        <v>0</v>
      </c>
      <c r="D154" s="78">
        <v>30</v>
      </c>
      <c r="E154" s="78">
        <v>0</v>
      </c>
      <c r="F154" s="78">
        <v>0</v>
      </c>
    </row>
    <row r="155" spans="1:6">
      <c r="A155" s="78">
        <v>13734</v>
      </c>
      <c r="B155" s="78">
        <v>172.5</v>
      </c>
      <c r="C155" s="78">
        <v>15</v>
      </c>
      <c r="D155" s="78">
        <v>37.5</v>
      </c>
      <c r="E155" s="78">
        <v>0</v>
      </c>
      <c r="F155" s="78">
        <v>0</v>
      </c>
    </row>
    <row r="156" spans="1:6">
      <c r="A156" s="78">
        <v>13737</v>
      </c>
      <c r="B156" s="78">
        <v>0</v>
      </c>
      <c r="C156" s="78">
        <v>187.5</v>
      </c>
      <c r="D156" s="78">
        <v>37.5</v>
      </c>
      <c r="E156" s="78">
        <v>0</v>
      </c>
      <c r="F156" s="78">
        <v>0</v>
      </c>
    </row>
    <row r="157" spans="1:6">
      <c r="A157" s="78">
        <v>13749</v>
      </c>
      <c r="B157" s="78">
        <v>195</v>
      </c>
      <c r="C157" s="78">
        <v>0</v>
      </c>
      <c r="D157" s="78">
        <v>30</v>
      </c>
      <c r="E157" s="78">
        <v>0</v>
      </c>
      <c r="F157" s="78">
        <v>0</v>
      </c>
    </row>
    <row r="158" spans="1:6">
      <c r="A158" s="78">
        <v>13892</v>
      </c>
      <c r="B158" s="78">
        <v>187.5</v>
      </c>
      <c r="C158" s="78">
        <v>0</v>
      </c>
      <c r="D158" s="78">
        <v>37.5</v>
      </c>
      <c r="E158" s="78">
        <v>7.5</v>
      </c>
      <c r="F158" s="78">
        <v>0</v>
      </c>
    </row>
    <row r="159" spans="1:6">
      <c r="A159" s="78">
        <v>13895</v>
      </c>
      <c r="B159" s="78">
        <v>165</v>
      </c>
      <c r="C159" s="78">
        <v>30</v>
      </c>
      <c r="D159" s="78">
        <v>30</v>
      </c>
      <c r="E159" s="78">
        <v>0</v>
      </c>
      <c r="F159" s="78">
        <v>0</v>
      </c>
    </row>
    <row r="160" spans="1:6">
      <c r="A160" s="78">
        <v>14154</v>
      </c>
      <c r="B160" s="78">
        <v>187.5</v>
      </c>
      <c r="C160" s="78">
        <v>7.5</v>
      </c>
      <c r="D160" s="78">
        <v>30</v>
      </c>
      <c r="E160" s="78">
        <v>0</v>
      </c>
      <c r="F160" s="78">
        <v>0</v>
      </c>
    </row>
    <row r="161" spans="1:6">
      <c r="A161" s="78">
        <v>14161</v>
      </c>
      <c r="B161" s="78">
        <v>195</v>
      </c>
      <c r="C161" s="78">
        <v>0</v>
      </c>
      <c r="D161" s="78">
        <v>30</v>
      </c>
      <c r="E161" s="78">
        <v>4</v>
      </c>
      <c r="F161" s="78">
        <v>0</v>
      </c>
    </row>
    <row r="162" spans="1:6">
      <c r="A162" s="78">
        <v>14246</v>
      </c>
      <c r="B162" s="78">
        <v>187.5</v>
      </c>
      <c r="C162" s="78">
        <v>7.5</v>
      </c>
      <c r="D162" s="78">
        <v>30</v>
      </c>
      <c r="E162" s="78">
        <v>0</v>
      </c>
      <c r="F162" s="78">
        <v>0</v>
      </c>
    </row>
    <row r="163" spans="1:6">
      <c r="A163" s="78">
        <v>14255</v>
      </c>
      <c r="B163" s="78">
        <v>187.5</v>
      </c>
      <c r="C163" s="78">
        <v>7.5</v>
      </c>
      <c r="D163" s="78">
        <v>30</v>
      </c>
      <c r="E163" s="78">
        <v>0</v>
      </c>
      <c r="F163" s="78">
        <v>0</v>
      </c>
    </row>
    <row r="164" spans="1:6">
      <c r="A164" s="78">
        <v>14256</v>
      </c>
      <c r="B164" s="78">
        <v>195</v>
      </c>
      <c r="C164" s="78">
        <v>0</v>
      </c>
      <c r="D164" s="78">
        <v>30</v>
      </c>
      <c r="E164" s="78">
        <v>29.5</v>
      </c>
      <c r="F164" s="78">
        <v>0</v>
      </c>
    </row>
    <row r="165" spans="1:6">
      <c r="A165" s="78">
        <v>14257</v>
      </c>
      <c r="B165" s="78">
        <v>150</v>
      </c>
      <c r="C165" s="78">
        <v>45</v>
      </c>
      <c r="D165" s="78">
        <v>30</v>
      </c>
      <c r="E165" s="78">
        <v>2</v>
      </c>
      <c r="F165" s="78">
        <v>0</v>
      </c>
    </row>
    <row r="166" spans="1:6">
      <c r="A166" s="78">
        <v>14300</v>
      </c>
      <c r="B166" s="78">
        <v>150</v>
      </c>
      <c r="C166" s="78">
        <v>45</v>
      </c>
      <c r="D166" s="78">
        <v>30</v>
      </c>
      <c r="E166" s="78">
        <v>6.5</v>
      </c>
      <c r="F166" s="78">
        <v>0</v>
      </c>
    </row>
    <row r="167" spans="1:6">
      <c r="A167" s="78">
        <v>14407</v>
      </c>
      <c r="B167" s="78">
        <v>187.5</v>
      </c>
      <c r="C167" s="78">
        <v>7.5</v>
      </c>
      <c r="D167" s="78">
        <v>30</v>
      </c>
      <c r="E167" s="78">
        <v>0</v>
      </c>
      <c r="F167" s="78">
        <v>0</v>
      </c>
    </row>
    <row r="168" spans="1:6">
      <c r="A168" s="78">
        <v>14408</v>
      </c>
      <c r="B168" s="78">
        <v>168.5</v>
      </c>
      <c r="C168" s="78">
        <v>26.5</v>
      </c>
      <c r="D168" s="78">
        <v>30</v>
      </c>
      <c r="E168" s="78">
        <v>0</v>
      </c>
      <c r="F168" s="78">
        <v>0</v>
      </c>
    </row>
    <row r="169" spans="1:6">
      <c r="A169" s="78">
        <v>14409</v>
      </c>
      <c r="B169" s="78">
        <v>142.5</v>
      </c>
      <c r="C169" s="78">
        <v>52.5</v>
      </c>
      <c r="D169" s="78">
        <v>30</v>
      </c>
      <c r="E169" s="78">
        <v>0</v>
      </c>
      <c r="F169" s="78">
        <v>0</v>
      </c>
    </row>
    <row r="170" spans="1:6">
      <c r="A170" s="78">
        <v>14712</v>
      </c>
      <c r="B170" s="78">
        <v>180</v>
      </c>
      <c r="C170" s="78">
        <v>15</v>
      </c>
      <c r="D170" s="78">
        <v>30</v>
      </c>
      <c r="E170" s="78">
        <v>23.5</v>
      </c>
      <c r="F170" s="78">
        <v>0</v>
      </c>
    </row>
    <row r="171" spans="1:6">
      <c r="A171" s="78">
        <v>14783</v>
      </c>
      <c r="B171" s="78">
        <v>195</v>
      </c>
      <c r="C171" s="78">
        <v>0</v>
      </c>
      <c r="D171" s="78">
        <v>30</v>
      </c>
      <c r="E171" s="78">
        <v>0</v>
      </c>
      <c r="F171" s="78">
        <v>0</v>
      </c>
    </row>
    <row r="172" spans="1:6">
      <c r="A172" s="78">
        <v>14789</v>
      </c>
      <c r="B172" s="78">
        <v>195</v>
      </c>
      <c r="C172" s="78">
        <v>0</v>
      </c>
      <c r="D172" s="78">
        <v>30</v>
      </c>
      <c r="E172" s="78">
        <v>9.5</v>
      </c>
      <c r="F172" s="78">
        <v>0</v>
      </c>
    </row>
    <row r="173" spans="1:6">
      <c r="A173" s="78">
        <v>14790</v>
      </c>
      <c r="B173" s="78">
        <v>195</v>
      </c>
      <c r="C173" s="78">
        <v>0</v>
      </c>
      <c r="D173" s="78">
        <v>30</v>
      </c>
      <c r="E173" s="78">
        <v>20.5</v>
      </c>
      <c r="F173" s="78">
        <v>0</v>
      </c>
    </row>
    <row r="174" spans="1:6">
      <c r="A174" s="78">
        <v>14792</v>
      </c>
      <c r="B174" s="78">
        <v>187.5</v>
      </c>
      <c r="C174" s="78">
        <v>7.5</v>
      </c>
      <c r="D174" s="78">
        <v>30</v>
      </c>
      <c r="E174" s="78">
        <v>1</v>
      </c>
      <c r="F174" s="78">
        <v>0</v>
      </c>
    </row>
    <row r="175" spans="1:6">
      <c r="A175" s="78">
        <v>14794</v>
      </c>
      <c r="B175" s="78">
        <v>187.5</v>
      </c>
      <c r="C175" s="78">
        <v>0</v>
      </c>
      <c r="D175" s="78">
        <v>37.5</v>
      </c>
      <c r="E175" s="78">
        <v>10</v>
      </c>
      <c r="F175" s="78">
        <v>0</v>
      </c>
    </row>
    <row r="176" spans="1:6">
      <c r="A176" s="78">
        <v>14795</v>
      </c>
      <c r="B176" s="78">
        <v>180</v>
      </c>
      <c r="C176" s="78">
        <v>15</v>
      </c>
      <c r="D176" s="78">
        <v>30</v>
      </c>
      <c r="E176" s="78">
        <v>0</v>
      </c>
      <c r="F176" s="78">
        <v>0</v>
      </c>
    </row>
    <row r="177" spans="1:6">
      <c r="A177" s="78">
        <v>14798</v>
      </c>
      <c r="B177" s="78">
        <v>150</v>
      </c>
      <c r="C177" s="78">
        <v>45</v>
      </c>
      <c r="D177" s="78">
        <v>30</v>
      </c>
      <c r="E177" s="78">
        <v>0</v>
      </c>
      <c r="F177" s="78">
        <v>0</v>
      </c>
    </row>
    <row r="178" spans="1:6">
      <c r="A178" s="78">
        <v>14801</v>
      </c>
      <c r="B178" s="78">
        <v>187.5</v>
      </c>
      <c r="C178" s="78">
        <v>0</v>
      </c>
      <c r="D178" s="78">
        <v>37.5</v>
      </c>
      <c r="E178" s="78">
        <v>10.5</v>
      </c>
      <c r="F178" s="78">
        <v>0</v>
      </c>
    </row>
    <row r="179" spans="1:6">
      <c r="A179" s="78">
        <v>15289</v>
      </c>
      <c r="B179" s="78">
        <v>195</v>
      </c>
      <c r="C179" s="78">
        <v>0</v>
      </c>
      <c r="D179" s="78">
        <v>30</v>
      </c>
      <c r="E179" s="78">
        <v>25</v>
      </c>
      <c r="F179" s="78">
        <v>0</v>
      </c>
    </row>
    <row r="180" spans="1:6">
      <c r="A180" s="78">
        <v>15291</v>
      </c>
      <c r="B180" s="78">
        <v>180</v>
      </c>
      <c r="C180" s="78">
        <v>0</v>
      </c>
      <c r="D180" s="78">
        <v>45</v>
      </c>
      <c r="E180" s="78">
        <v>6</v>
      </c>
      <c r="F180" s="78">
        <v>0</v>
      </c>
    </row>
    <row r="181" spans="1:6">
      <c r="A181" s="78">
        <v>15292</v>
      </c>
      <c r="B181" s="78">
        <v>195</v>
      </c>
      <c r="C181" s="78">
        <v>0</v>
      </c>
      <c r="D181" s="78">
        <v>30</v>
      </c>
      <c r="E181" s="78">
        <v>0</v>
      </c>
      <c r="F181" s="78">
        <v>0</v>
      </c>
    </row>
    <row r="182" spans="1:6">
      <c r="A182" s="78">
        <v>15294</v>
      </c>
      <c r="B182" s="78">
        <v>180</v>
      </c>
      <c r="C182" s="78">
        <v>0</v>
      </c>
      <c r="D182" s="78">
        <v>45</v>
      </c>
      <c r="E182" s="78">
        <v>1</v>
      </c>
      <c r="F182" s="78">
        <v>0</v>
      </c>
    </row>
    <row r="183" spans="1:6">
      <c r="A183" s="78">
        <v>15296</v>
      </c>
      <c r="B183" s="78">
        <v>195</v>
      </c>
      <c r="C183" s="78">
        <v>0</v>
      </c>
      <c r="D183" s="78">
        <v>30</v>
      </c>
      <c r="E183" s="78">
        <v>35</v>
      </c>
      <c r="F183" s="78">
        <v>0</v>
      </c>
    </row>
    <row r="184" spans="1:6">
      <c r="A184" s="78">
        <v>15300</v>
      </c>
      <c r="B184" s="78">
        <v>195</v>
      </c>
      <c r="C184" s="78">
        <v>0</v>
      </c>
      <c r="D184" s="78">
        <v>30</v>
      </c>
      <c r="E184" s="78">
        <v>0</v>
      </c>
      <c r="F184" s="78">
        <v>0</v>
      </c>
    </row>
    <row r="185" spans="1:6">
      <c r="A185" s="78">
        <v>15301</v>
      </c>
      <c r="B185" s="78">
        <v>187.5</v>
      </c>
      <c r="C185" s="78">
        <v>7.5</v>
      </c>
      <c r="D185" s="78">
        <v>30</v>
      </c>
      <c r="E185" s="78">
        <v>0</v>
      </c>
      <c r="F185" s="78">
        <v>0</v>
      </c>
    </row>
    <row r="186" spans="1:6">
      <c r="A186" s="78">
        <v>15469</v>
      </c>
      <c r="B186" s="78">
        <v>142.5</v>
      </c>
      <c r="C186" s="78">
        <v>52.5</v>
      </c>
      <c r="D186" s="78">
        <v>30</v>
      </c>
      <c r="E186" s="78">
        <v>4</v>
      </c>
      <c r="F186" s="78">
        <v>0</v>
      </c>
    </row>
    <row r="187" spans="1:6">
      <c r="A187" s="78">
        <v>15485</v>
      </c>
      <c r="B187" s="78">
        <v>187.5</v>
      </c>
      <c r="C187" s="78">
        <v>0</v>
      </c>
      <c r="D187" s="78">
        <v>37.5</v>
      </c>
      <c r="E187" s="78">
        <v>3.5</v>
      </c>
      <c r="F187" s="78">
        <v>0</v>
      </c>
    </row>
    <row r="188" spans="1:6">
      <c r="A188" s="78">
        <v>15490</v>
      </c>
      <c r="B188" s="78">
        <v>195</v>
      </c>
      <c r="C188" s="78">
        <v>0</v>
      </c>
      <c r="D188" s="78">
        <v>30</v>
      </c>
      <c r="E188" s="78">
        <v>35</v>
      </c>
      <c r="F188" s="78">
        <v>0</v>
      </c>
    </row>
    <row r="189" spans="1:6">
      <c r="A189" s="78">
        <v>15567</v>
      </c>
      <c r="B189" s="78">
        <v>135</v>
      </c>
      <c r="C189" s="78">
        <v>60</v>
      </c>
      <c r="D189" s="78">
        <v>30</v>
      </c>
      <c r="E189" s="78">
        <v>0</v>
      </c>
      <c r="F189" s="78">
        <v>0</v>
      </c>
    </row>
    <row r="190" spans="1:6">
      <c r="A190" s="78">
        <v>15568</v>
      </c>
      <c r="B190" s="78">
        <v>187.5</v>
      </c>
      <c r="C190" s="78">
        <v>7.5</v>
      </c>
      <c r="D190" s="78">
        <v>30</v>
      </c>
      <c r="E190" s="78">
        <v>10.5</v>
      </c>
      <c r="F190" s="78">
        <v>0</v>
      </c>
    </row>
    <row r="191" spans="1:6">
      <c r="A191" s="78">
        <v>15743</v>
      </c>
      <c r="B191" s="78">
        <v>195</v>
      </c>
      <c r="C191" s="78">
        <v>0</v>
      </c>
      <c r="D191" s="78">
        <v>30</v>
      </c>
      <c r="E191" s="78">
        <v>0</v>
      </c>
      <c r="F191" s="78">
        <v>0</v>
      </c>
    </row>
    <row r="192" spans="1:6">
      <c r="A192" s="78">
        <v>15749</v>
      </c>
      <c r="B192" s="78">
        <v>187.5</v>
      </c>
      <c r="C192" s="78">
        <v>7.5</v>
      </c>
      <c r="D192" s="78">
        <v>30</v>
      </c>
      <c r="E192" s="78">
        <v>0</v>
      </c>
      <c r="F192" s="78">
        <v>0</v>
      </c>
    </row>
    <row r="193" spans="1:6">
      <c r="A193" s="78">
        <v>17074</v>
      </c>
      <c r="B193" s="78">
        <v>180</v>
      </c>
      <c r="C193" s="78">
        <v>15</v>
      </c>
      <c r="D193" s="78">
        <v>30</v>
      </c>
      <c r="E193" s="78">
        <v>0</v>
      </c>
      <c r="F193" s="78">
        <v>0</v>
      </c>
    </row>
    <row r="194" spans="1:6">
      <c r="A194" s="78">
        <v>17534</v>
      </c>
      <c r="B194" s="78">
        <v>105</v>
      </c>
      <c r="C194" s="78">
        <v>105</v>
      </c>
      <c r="D194" s="78">
        <v>15</v>
      </c>
      <c r="E194" s="78">
        <v>0</v>
      </c>
      <c r="F194" s="78">
        <v>0</v>
      </c>
    </row>
    <row r="195" spans="1:6">
      <c r="A195" s="78">
        <v>17544</v>
      </c>
      <c r="B195" s="78">
        <v>187.5</v>
      </c>
      <c r="C195" s="78">
        <v>7.5</v>
      </c>
      <c r="D195" s="78">
        <v>30</v>
      </c>
      <c r="E195" s="78">
        <v>0</v>
      </c>
      <c r="F195" s="78">
        <v>0</v>
      </c>
    </row>
    <row r="196" spans="1:6">
      <c r="A196" s="78">
        <v>17553</v>
      </c>
      <c r="B196" s="78">
        <v>195</v>
      </c>
      <c r="C196" s="78">
        <v>0</v>
      </c>
      <c r="D196" s="78">
        <v>30</v>
      </c>
      <c r="E196" s="78">
        <v>0</v>
      </c>
      <c r="F196" s="78">
        <v>0</v>
      </c>
    </row>
    <row r="197" spans="1:6">
      <c r="A197" s="78">
        <v>17557</v>
      </c>
      <c r="B197" s="78">
        <v>180</v>
      </c>
      <c r="C197" s="78">
        <v>15</v>
      </c>
      <c r="D197" s="78">
        <v>30</v>
      </c>
      <c r="E197" s="78">
        <v>0</v>
      </c>
      <c r="F197" s="78">
        <v>0</v>
      </c>
    </row>
    <row r="198" spans="1:6">
      <c r="A198" s="78">
        <v>17719</v>
      </c>
      <c r="B198" s="78">
        <v>172.5</v>
      </c>
      <c r="C198" s="78">
        <v>22.5</v>
      </c>
      <c r="D198" s="78">
        <v>30</v>
      </c>
      <c r="E198" s="78">
        <v>0</v>
      </c>
      <c r="F198" s="78">
        <v>0</v>
      </c>
    </row>
    <row r="199" spans="1:6">
      <c r="A199" s="78">
        <v>17803</v>
      </c>
      <c r="B199" s="78">
        <v>195</v>
      </c>
      <c r="C199" s="78">
        <v>0</v>
      </c>
      <c r="D199" s="78">
        <v>30</v>
      </c>
      <c r="E199" s="78">
        <v>15</v>
      </c>
      <c r="F199" s="78">
        <v>0</v>
      </c>
    </row>
    <row r="200" spans="1:6">
      <c r="A200" s="78">
        <v>17806</v>
      </c>
      <c r="B200" s="78">
        <v>180</v>
      </c>
      <c r="C200" s="78">
        <v>15</v>
      </c>
      <c r="D200" s="78">
        <v>30</v>
      </c>
      <c r="E200" s="78">
        <v>18</v>
      </c>
      <c r="F200" s="78">
        <v>0</v>
      </c>
    </row>
    <row r="201" spans="1:6">
      <c r="A201" s="78">
        <v>17807</v>
      </c>
      <c r="B201" s="78">
        <v>187.5</v>
      </c>
      <c r="C201" s="78">
        <v>7.5</v>
      </c>
      <c r="D201" s="78">
        <v>30</v>
      </c>
      <c r="E201" s="78">
        <v>7</v>
      </c>
      <c r="F201" s="78">
        <v>0</v>
      </c>
    </row>
    <row r="202" spans="1:6">
      <c r="A202" s="78">
        <v>18397</v>
      </c>
      <c r="B202" s="78">
        <v>195</v>
      </c>
      <c r="C202" s="78">
        <v>0</v>
      </c>
      <c r="D202" s="78">
        <v>30</v>
      </c>
      <c r="E202" s="78">
        <v>19.5</v>
      </c>
      <c r="F202" s="78">
        <v>0</v>
      </c>
    </row>
    <row r="203" spans="1:6">
      <c r="A203" s="78">
        <v>18409</v>
      </c>
      <c r="B203" s="78">
        <v>195</v>
      </c>
      <c r="C203" s="78">
        <v>0</v>
      </c>
      <c r="D203" s="78">
        <v>30</v>
      </c>
      <c r="E203" s="78">
        <v>0</v>
      </c>
      <c r="F203" s="78">
        <v>0</v>
      </c>
    </row>
    <row r="204" spans="1:6">
      <c r="A204" s="78">
        <v>18418</v>
      </c>
      <c r="B204" s="78">
        <v>60</v>
      </c>
      <c r="C204" s="78">
        <v>135</v>
      </c>
      <c r="D204" s="78">
        <v>30</v>
      </c>
      <c r="E204" s="78">
        <v>0</v>
      </c>
      <c r="F204" s="78">
        <v>0</v>
      </c>
    </row>
    <row r="205" spans="1:6">
      <c r="A205" s="78">
        <v>18425</v>
      </c>
      <c r="B205" s="78">
        <v>191.5</v>
      </c>
      <c r="C205" s="78">
        <v>3.5</v>
      </c>
      <c r="D205" s="78">
        <v>30</v>
      </c>
      <c r="E205" s="78">
        <v>1.5</v>
      </c>
      <c r="F205" s="78">
        <v>0</v>
      </c>
    </row>
    <row r="206" spans="1:6">
      <c r="A206" s="78">
        <v>18430</v>
      </c>
      <c r="B206" s="78">
        <v>195</v>
      </c>
      <c r="C206" s="78">
        <v>0</v>
      </c>
      <c r="D206" s="78">
        <v>30</v>
      </c>
      <c r="E206" s="78">
        <v>0</v>
      </c>
      <c r="F206" s="78">
        <v>0</v>
      </c>
    </row>
    <row r="207" spans="1:6">
      <c r="A207" s="78">
        <v>18437</v>
      </c>
      <c r="B207" s="78">
        <v>195</v>
      </c>
      <c r="C207" s="78">
        <v>0</v>
      </c>
      <c r="D207" s="78">
        <v>30</v>
      </c>
      <c r="E207" s="78">
        <v>0</v>
      </c>
      <c r="F207" s="78">
        <v>0</v>
      </c>
    </row>
    <row r="208" spans="1:6">
      <c r="A208" s="78">
        <v>18597</v>
      </c>
      <c r="B208" s="78">
        <v>157.5</v>
      </c>
      <c r="C208" s="78">
        <v>37.5</v>
      </c>
      <c r="D208" s="78">
        <v>30</v>
      </c>
      <c r="E208" s="78">
        <v>4.5</v>
      </c>
      <c r="F208" s="78">
        <v>0</v>
      </c>
    </row>
    <row r="209" spans="1:6">
      <c r="A209" s="78">
        <v>18598</v>
      </c>
      <c r="B209" s="78">
        <v>195</v>
      </c>
      <c r="C209" s="78">
        <v>0</v>
      </c>
      <c r="D209" s="78">
        <v>30</v>
      </c>
      <c r="E209" s="78">
        <v>7</v>
      </c>
      <c r="F209" s="78">
        <v>0</v>
      </c>
    </row>
    <row r="210" spans="1:6">
      <c r="A210" s="78">
        <v>18796</v>
      </c>
      <c r="B210" s="78">
        <v>150</v>
      </c>
      <c r="C210" s="78">
        <v>45</v>
      </c>
      <c r="D210" s="78">
        <v>30</v>
      </c>
      <c r="E210" s="78">
        <v>15</v>
      </c>
      <c r="F210" s="78">
        <v>0</v>
      </c>
    </row>
    <row r="211" spans="1:6">
      <c r="A211" s="78">
        <v>18813</v>
      </c>
      <c r="B211" s="78">
        <v>180</v>
      </c>
      <c r="C211" s="78">
        <v>15</v>
      </c>
      <c r="D211" s="78">
        <v>30</v>
      </c>
      <c r="E211" s="78">
        <v>7.5</v>
      </c>
      <c r="F211" s="78">
        <v>0</v>
      </c>
    </row>
    <row r="212" spans="1:6">
      <c r="A212" s="78">
        <v>18814</v>
      </c>
      <c r="B212" s="78">
        <v>195</v>
      </c>
      <c r="C212" s="78">
        <v>0</v>
      </c>
      <c r="D212" s="78">
        <v>30</v>
      </c>
      <c r="E212" s="78">
        <v>50</v>
      </c>
      <c r="F212" s="78">
        <v>0</v>
      </c>
    </row>
    <row r="213" spans="1:6">
      <c r="A213" s="78">
        <v>19109</v>
      </c>
      <c r="B213" s="78">
        <v>195</v>
      </c>
      <c r="C213" s="78">
        <v>0</v>
      </c>
      <c r="D213" s="78">
        <v>30</v>
      </c>
      <c r="E213" s="78">
        <v>63</v>
      </c>
      <c r="F213" s="78">
        <v>0</v>
      </c>
    </row>
    <row r="214" spans="1:6">
      <c r="A214" s="78">
        <v>19118</v>
      </c>
      <c r="B214" s="78">
        <v>195</v>
      </c>
      <c r="C214" s="78">
        <v>0</v>
      </c>
      <c r="D214" s="78">
        <v>30</v>
      </c>
      <c r="E214" s="78">
        <v>12</v>
      </c>
      <c r="F214" s="78">
        <v>0</v>
      </c>
    </row>
    <row r="215" spans="1:6">
      <c r="A215" s="78">
        <v>19119</v>
      </c>
      <c r="B215" s="78">
        <v>195</v>
      </c>
      <c r="C215" s="78">
        <v>0</v>
      </c>
      <c r="D215" s="78">
        <v>30</v>
      </c>
      <c r="E215" s="78">
        <v>48</v>
      </c>
      <c r="F215" s="78">
        <v>0</v>
      </c>
    </row>
    <row r="216" spans="1:6">
      <c r="A216" s="78">
        <v>19125</v>
      </c>
      <c r="B216" s="78">
        <v>195</v>
      </c>
      <c r="C216" s="78">
        <v>0</v>
      </c>
      <c r="D216" s="78">
        <v>30</v>
      </c>
      <c r="E216" s="78">
        <v>0</v>
      </c>
      <c r="F216" s="78">
        <v>0</v>
      </c>
    </row>
    <row r="217" spans="1:6">
      <c r="A217" s="78">
        <v>19137</v>
      </c>
      <c r="B217" s="78">
        <v>195</v>
      </c>
      <c r="C217" s="78">
        <v>0</v>
      </c>
      <c r="D217" s="78">
        <v>30</v>
      </c>
      <c r="E217" s="78">
        <v>8</v>
      </c>
      <c r="F217" s="78">
        <v>0</v>
      </c>
    </row>
    <row r="218" spans="1:6">
      <c r="A218" s="78">
        <v>19147</v>
      </c>
      <c r="B218" s="78">
        <v>195</v>
      </c>
      <c r="C218" s="78">
        <v>0</v>
      </c>
      <c r="D218" s="78">
        <v>30</v>
      </c>
      <c r="E218" s="78">
        <v>0</v>
      </c>
      <c r="F218" s="78">
        <v>0</v>
      </c>
    </row>
    <row r="219" spans="1:6">
      <c r="A219" s="78">
        <v>19148</v>
      </c>
      <c r="B219" s="78">
        <v>187.5</v>
      </c>
      <c r="C219" s="78">
        <v>7.5</v>
      </c>
      <c r="D219" s="78">
        <v>30</v>
      </c>
      <c r="E219" s="78">
        <v>19.5</v>
      </c>
      <c r="F219" s="78">
        <v>0</v>
      </c>
    </row>
    <row r="220" spans="1:6">
      <c r="A220" s="78">
        <v>19150</v>
      </c>
      <c r="B220" s="78">
        <v>195</v>
      </c>
      <c r="C220" s="78">
        <v>0</v>
      </c>
      <c r="D220" s="78">
        <v>30</v>
      </c>
      <c r="E220" s="78">
        <v>33.5</v>
      </c>
      <c r="F220" s="78">
        <v>0</v>
      </c>
    </row>
    <row r="221" spans="1:6">
      <c r="A221" s="78">
        <v>19164</v>
      </c>
      <c r="B221" s="78">
        <v>195</v>
      </c>
      <c r="C221" s="78">
        <v>0</v>
      </c>
      <c r="D221" s="78">
        <v>30</v>
      </c>
      <c r="E221" s="78">
        <v>85</v>
      </c>
      <c r="F221" s="78">
        <v>0</v>
      </c>
    </row>
    <row r="222" spans="1:6">
      <c r="A222" s="78">
        <v>19173</v>
      </c>
      <c r="B222" s="78">
        <v>180</v>
      </c>
      <c r="C222" s="78">
        <v>15</v>
      </c>
      <c r="D222" s="78">
        <v>30</v>
      </c>
      <c r="E222" s="78">
        <v>0</v>
      </c>
      <c r="F222" s="78">
        <v>0</v>
      </c>
    </row>
    <row r="223" spans="1:6">
      <c r="A223" s="78">
        <v>19179</v>
      </c>
      <c r="B223" s="78">
        <v>187.5</v>
      </c>
      <c r="C223" s="78">
        <v>7.5</v>
      </c>
      <c r="D223" s="78">
        <v>30</v>
      </c>
      <c r="E223" s="78">
        <v>11.5</v>
      </c>
      <c r="F223" s="78">
        <v>0</v>
      </c>
    </row>
    <row r="224" spans="1:6">
      <c r="A224" s="78">
        <v>19181</v>
      </c>
      <c r="B224" s="78">
        <v>187.5</v>
      </c>
      <c r="C224" s="78">
        <v>7.5</v>
      </c>
      <c r="D224" s="78">
        <v>30</v>
      </c>
      <c r="E224" s="78">
        <v>0</v>
      </c>
      <c r="F224" s="78">
        <v>0</v>
      </c>
    </row>
    <row r="225" spans="1:6">
      <c r="A225" s="78">
        <v>19184</v>
      </c>
      <c r="B225" s="78">
        <v>172.5</v>
      </c>
      <c r="C225" s="78">
        <v>15</v>
      </c>
      <c r="D225" s="78">
        <v>37.5</v>
      </c>
      <c r="E225" s="78">
        <v>0</v>
      </c>
      <c r="F225" s="78">
        <v>0</v>
      </c>
    </row>
    <row r="226" spans="1:6">
      <c r="A226" s="78">
        <v>19300</v>
      </c>
      <c r="B226" s="78">
        <v>187.5</v>
      </c>
      <c r="C226" s="78">
        <v>0</v>
      </c>
      <c r="D226" s="78">
        <v>37.5</v>
      </c>
      <c r="E226" s="78">
        <v>4</v>
      </c>
      <c r="F226" s="78">
        <v>0</v>
      </c>
    </row>
    <row r="227" spans="1:6">
      <c r="A227" s="78">
        <v>19301</v>
      </c>
      <c r="B227" s="78">
        <v>177</v>
      </c>
      <c r="C227" s="78">
        <v>10.5</v>
      </c>
      <c r="D227" s="78">
        <v>37.5</v>
      </c>
      <c r="E227" s="78">
        <v>7</v>
      </c>
      <c r="F227" s="78">
        <v>0</v>
      </c>
    </row>
    <row r="228" spans="1:6">
      <c r="A228" s="78">
        <v>19382</v>
      </c>
      <c r="B228" s="78">
        <v>195</v>
      </c>
      <c r="C228" s="78">
        <v>0</v>
      </c>
      <c r="D228" s="78">
        <v>30</v>
      </c>
      <c r="E228" s="78">
        <v>0</v>
      </c>
      <c r="F228" s="78">
        <v>0</v>
      </c>
    </row>
    <row r="229" spans="1:6">
      <c r="A229" s="78">
        <v>19391</v>
      </c>
      <c r="B229" s="78">
        <v>187.5</v>
      </c>
      <c r="C229" s="78">
        <v>0</v>
      </c>
      <c r="D229" s="78">
        <v>37.5</v>
      </c>
      <c r="E229" s="78">
        <v>30</v>
      </c>
      <c r="F229" s="78">
        <v>0</v>
      </c>
    </row>
    <row r="230" spans="1:6">
      <c r="A230" s="78">
        <v>19665</v>
      </c>
      <c r="B230" s="78">
        <v>195</v>
      </c>
      <c r="C230" s="78">
        <v>0</v>
      </c>
      <c r="D230" s="78">
        <v>30</v>
      </c>
      <c r="E230" s="78">
        <v>3.5</v>
      </c>
      <c r="F230" s="78">
        <v>0</v>
      </c>
    </row>
    <row r="231" spans="1:6">
      <c r="A231" s="78">
        <v>19668</v>
      </c>
      <c r="B231" s="78">
        <v>195</v>
      </c>
      <c r="C231" s="78">
        <v>0</v>
      </c>
      <c r="D231" s="78">
        <v>30</v>
      </c>
      <c r="E231" s="78">
        <v>64</v>
      </c>
      <c r="F231" s="78">
        <v>0</v>
      </c>
    </row>
    <row r="232" spans="1:6">
      <c r="A232" s="78">
        <v>19669</v>
      </c>
      <c r="B232" s="78">
        <v>195</v>
      </c>
      <c r="C232" s="78">
        <v>0</v>
      </c>
      <c r="D232" s="78">
        <v>30</v>
      </c>
      <c r="E232" s="78">
        <v>9</v>
      </c>
      <c r="F232" s="78">
        <v>0</v>
      </c>
    </row>
    <row r="233" spans="1:6">
      <c r="A233" s="78">
        <v>19672</v>
      </c>
      <c r="B233" s="78">
        <v>195</v>
      </c>
      <c r="C233" s="78">
        <v>0</v>
      </c>
      <c r="D233" s="78">
        <v>30</v>
      </c>
      <c r="E233" s="78">
        <v>8</v>
      </c>
      <c r="F233" s="78">
        <v>0</v>
      </c>
    </row>
    <row r="234" spans="1:6">
      <c r="A234" s="78">
        <v>19688</v>
      </c>
      <c r="B234" s="78">
        <v>180</v>
      </c>
      <c r="C234" s="78">
        <v>15</v>
      </c>
      <c r="D234" s="78">
        <v>30</v>
      </c>
      <c r="E234" s="78">
        <v>20</v>
      </c>
      <c r="F234" s="78">
        <v>0</v>
      </c>
    </row>
    <row r="235" spans="1:6">
      <c r="A235" s="78">
        <v>19703</v>
      </c>
      <c r="B235" s="78">
        <v>195</v>
      </c>
      <c r="C235" s="78">
        <v>0</v>
      </c>
      <c r="D235" s="78">
        <v>30</v>
      </c>
      <c r="E235" s="78">
        <v>24</v>
      </c>
      <c r="F235" s="78">
        <v>0</v>
      </c>
    </row>
    <row r="236" spans="1:6">
      <c r="A236" s="78">
        <v>19904</v>
      </c>
      <c r="B236" s="78">
        <v>180</v>
      </c>
      <c r="C236" s="78">
        <v>0</v>
      </c>
      <c r="D236" s="78">
        <v>45</v>
      </c>
      <c r="E236" s="78">
        <v>0</v>
      </c>
      <c r="F236" s="78">
        <v>0</v>
      </c>
    </row>
    <row r="237" spans="1:6">
      <c r="A237" s="78">
        <v>19905</v>
      </c>
      <c r="B237" s="78">
        <v>195</v>
      </c>
      <c r="C237" s="78">
        <v>0</v>
      </c>
      <c r="D237" s="78">
        <v>30</v>
      </c>
      <c r="E237" s="78">
        <v>0</v>
      </c>
      <c r="F237" s="78">
        <v>0</v>
      </c>
    </row>
    <row r="238" spans="1:6">
      <c r="A238" s="78">
        <v>19915</v>
      </c>
      <c r="B238" s="78">
        <v>195</v>
      </c>
      <c r="C238" s="78">
        <v>0</v>
      </c>
      <c r="D238" s="78">
        <v>30</v>
      </c>
      <c r="E238" s="78">
        <v>7</v>
      </c>
      <c r="F238" s="78">
        <v>0</v>
      </c>
    </row>
    <row r="239" spans="1:6">
      <c r="A239" s="78">
        <v>19918</v>
      </c>
      <c r="B239" s="78">
        <v>195</v>
      </c>
      <c r="C239" s="78">
        <v>0</v>
      </c>
      <c r="D239" s="78">
        <v>30</v>
      </c>
      <c r="E239" s="78">
        <v>35</v>
      </c>
      <c r="F239" s="78">
        <v>0</v>
      </c>
    </row>
    <row r="240" spans="1:6">
      <c r="A240" s="78">
        <v>19919</v>
      </c>
      <c r="B240" s="78">
        <v>195</v>
      </c>
      <c r="C240" s="78">
        <v>0</v>
      </c>
      <c r="D240" s="78">
        <v>30</v>
      </c>
      <c r="E240" s="78">
        <v>15</v>
      </c>
      <c r="F240" s="78">
        <v>0</v>
      </c>
    </row>
    <row r="241" spans="1:6">
      <c r="A241" s="78">
        <v>19932</v>
      </c>
      <c r="B241" s="78">
        <v>195</v>
      </c>
      <c r="C241" s="78">
        <v>0</v>
      </c>
      <c r="D241" s="78">
        <v>30</v>
      </c>
      <c r="E241" s="78">
        <v>11.5</v>
      </c>
      <c r="F241" s="78">
        <v>0</v>
      </c>
    </row>
    <row r="242" spans="1:6">
      <c r="A242" s="78">
        <v>19934</v>
      </c>
      <c r="B242" s="78">
        <v>146.5</v>
      </c>
      <c r="C242" s="78">
        <v>48.5</v>
      </c>
      <c r="D242" s="78">
        <v>30</v>
      </c>
      <c r="E242" s="78">
        <v>16.5</v>
      </c>
      <c r="F242" s="78">
        <v>0</v>
      </c>
    </row>
    <row r="243" spans="1:6">
      <c r="A243" s="78">
        <v>19940</v>
      </c>
      <c r="B243" s="78">
        <v>195</v>
      </c>
      <c r="C243" s="78">
        <v>0</v>
      </c>
      <c r="D243" s="78">
        <v>30</v>
      </c>
      <c r="E243" s="78">
        <v>75.5</v>
      </c>
      <c r="F243" s="78">
        <v>0</v>
      </c>
    </row>
    <row r="244" spans="1:6">
      <c r="A244" s="78">
        <v>19946</v>
      </c>
      <c r="B244" s="78">
        <v>187.5</v>
      </c>
      <c r="C244" s="78">
        <v>7.5</v>
      </c>
      <c r="D244" s="78">
        <v>30</v>
      </c>
      <c r="E244" s="78">
        <v>17</v>
      </c>
      <c r="F244" s="78">
        <v>0</v>
      </c>
    </row>
    <row r="245" spans="1:6">
      <c r="A245" s="78">
        <v>19951</v>
      </c>
      <c r="B245" s="78">
        <v>172.5</v>
      </c>
      <c r="C245" s="78">
        <v>15</v>
      </c>
      <c r="D245" s="78">
        <v>37.5</v>
      </c>
      <c r="E245" s="78">
        <v>20.5</v>
      </c>
      <c r="F245" s="78">
        <v>0</v>
      </c>
    </row>
    <row r="246" spans="1:6">
      <c r="A246" s="78">
        <v>19952</v>
      </c>
      <c r="B246" s="78">
        <v>195</v>
      </c>
      <c r="C246" s="78">
        <v>0</v>
      </c>
      <c r="D246" s="78">
        <v>30</v>
      </c>
      <c r="E246" s="78">
        <v>0</v>
      </c>
      <c r="F246" s="78">
        <v>0</v>
      </c>
    </row>
    <row r="247" spans="1:6">
      <c r="A247" s="78">
        <v>20591</v>
      </c>
      <c r="B247" s="78">
        <v>165</v>
      </c>
      <c r="C247" s="78">
        <v>30</v>
      </c>
      <c r="D247" s="78">
        <v>30</v>
      </c>
      <c r="E247" s="78">
        <v>8.5</v>
      </c>
      <c r="F247" s="78">
        <v>0</v>
      </c>
    </row>
    <row r="248" spans="1:6">
      <c r="A248" s="78">
        <v>20600</v>
      </c>
      <c r="B248" s="78">
        <v>187.5</v>
      </c>
      <c r="C248" s="78">
        <v>7.5</v>
      </c>
      <c r="D248" s="78">
        <v>30</v>
      </c>
      <c r="E248" s="78">
        <v>7.5</v>
      </c>
      <c r="F248" s="78">
        <v>0</v>
      </c>
    </row>
    <row r="249" spans="1:6">
      <c r="A249" s="78">
        <v>20774</v>
      </c>
      <c r="B249" s="78">
        <v>105</v>
      </c>
      <c r="C249" s="78">
        <v>90</v>
      </c>
      <c r="D249" s="78">
        <v>30</v>
      </c>
      <c r="E249" s="78">
        <v>13.5</v>
      </c>
      <c r="F249" s="78">
        <v>0</v>
      </c>
    </row>
    <row r="250" spans="1:6">
      <c r="A250" s="78">
        <v>20775</v>
      </c>
      <c r="B250" s="78">
        <v>195</v>
      </c>
      <c r="C250" s="78">
        <v>0</v>
      </c>
      <c r="D250" s="78">
        <v>30</v>
      </c>
      <c r="E250" s="78">
        <v>49</v>
      </c>
      <c r="F250" s="78">
        <v>0</v>
      </c>
    </row>
    <row r="251" spans="1:6">
      <c r="A251" s="78">
        <v>20782</v>
      </c>
      <c r="B251" s="78">
        <v>142.5</v>
      </c>
      <c r="C251" s="78">
        <v>52.5</v>
      </c>
      <c r="D251" s="78">
        <v>30</v>
      </c>
      <c r="E251" s="78">
        <v>21.5</v>
      </c>
      <c r="F251" s="78">
        <v>0</v>
      </c>
    </row>
    <row r="252" spans="1:6">
      <c r="A252" s="78">
        <v>20786</v>
      </c>
      <c r="B252" s="78">
        <v>187.5</v>
      </c>
      <c r="C252" s="78">
        <v>7.5</v>
      </c>
      <c r="D252" s="78">
        <v>30</v>
      </c>
      <c r="E252" s="78">
        <v>20</v>
      </c>
      <c r="F252" s="78">
        <v>0</v>
      </c>
    </row>
    <row r="253" spans="1:6">
      <c r="A253" s="78">
        <v>20796</v>
      </c>
      <c r="B253" s="78">
        <v>195</v>
      </c>
      <c r="C253" s="78">
        <v>0</v>
      </c>
      <c r="D253" s="78">
        <v>30</v>
      </c>
      <c r="E253" s="78">
        <v>17</v>
      </c>
      <c r="F253" s="78">
        <v>0</v>
      </c>
    </row>
    <row r="254" spans="1:6">
      <c r="A254" s="78">
        <v>20803</v>
      </c>
      <c r="B254" s="78">
        <v>181.5</v>
      </c>
      <c r="C254" s="78">
        <v>6</v>
      </c>
      <c r="D254" s="78">
        <v>37.5</v>
      </c>
      <c r="E254" s="78">
        <v>14</v>
      </c>
      <c r="F254" s="78">
        <v>0</v>
      </c>
    </row>
    <row r="255" spans="1:6">
      <c r="A255" s="78">
        <v>20804</v>
      </c>
      <c r="B255" s="78">
        <v>195</v>
      </c>
      <c r="C255" s="78">
        <v>0</v>
      </c>
      <c r="D255" s="78">
        <v>30</v>
      </c>
      <c r="E255" s="78">
        <v>13</v>
      </c>
      <c r="F255" s="78">
        <v>0</v>
      </c>
    </row>
    <row r="256" spans="1:6">
      <c r="A256" s="78">
        <v>20805</v>
      </c>
      <c r="B256" s="78">
        <v>187.5</v>
      </c>
      <c r="C256" s="78">
        <v>7.5</v>
      </c>
      <c r="D256" s="78">
        <v>30</v>
      </c>
      <c r="E256" s="78">
        <v>15</v>
      </c>
      <c r="F256" s="78">
        <v>0</v>
      </c>
    </row>
    <row r="257" spans="1:6">
      <c r="A257" s="78">
        <v>20806</v>
      </c>
      <c r="B257" s="78">
        <v>187.5</v>
      </c>
      <c r="C257" s="78">
        <v>7.5</v>
      </c>
      <c r="D257" s="78">
        <v>30</v>
      </c>
      <c r="E257" s="78">
        <v>56</v>
      </c>
      <c r="F257" s="78">
        <v>0</v>
      </c>
    </row>
    <row r="258" spans="1:6">
      <c r="A258" s="78">
        <v>20811</v>
      </c>
      <c r="B258" s="78">
        <v>195</v>
      </c>
      <c r="C258" s="78">
        <v>0</v>
      </c>
      <c r="D258" s="78">
        <v>30</v>
      </c>
      <c r="E258" s="78">
        <v>61.5</v>
      </c>
      <c r="F258" s="78">
        <v>0</v>
      </c>
    </row>
    <row r="259" spans="1:6">
      <c r="A259" s="78">
        <v>20820</v>
      </c>
      <c r="B259" s="78">
        <v>195</v>
      </c>
      <c r="C259" s="78">
        <v>0</v>
      </c>
      <c r="D259" s="78">
        <v>30</v>
      </c>
      <c r="E259" s="78">
        <v>10.5</v>
      </c>
      <c r="F259" s="78">
        <v>0</v>
      </c>
    </row>
    <row r="260" spans="1:6">
      <c r="A260" s="78">
        <v>20821</v>
      </c>
      <c r="B260" s="78">
        <v>187.5</v>
      </c>
      <c r="C260" s="78">
        <v>7.5</v>
      </c>
      <c r="D260" s="78">
        <v>30</v>
      </c>
      <c r="E260" s="78">
        <v>0</v>
      </c>
      <c r="F260" s="78">
        <v>0</v>
      </c>
    </row>
    <row r="261" spans="1:6">
      <c r="A261" s="78">
        <v>20822</v>
      </c>
      <c r="B261" s="78">
        <v>150</v>
      </c>
      <c r="C261" s="78">
        <v>45</v>
      </c>
      <c r="D261" s="78">
        <v>30</v>
      </c>
      <c r="E261" s="78">
        <v>4</v>
      </c>
      <c r="F261" s="78">
        <v>0</v>
      </c>
    </row>
    <row r="262" spans="1:6">
      <c r="A262" s="78">
        <v>20826</v>
      </c>
      <c r="B262" s="78">
        <v>187.5</v>
      </c>
      <c r="C262" s="78">
        <v>0</v>
      </c>
      <c r="D262" s="78">
        <v>37.5</v>
      </c>
      <c r="E262" s="78">
        <v>11</v>
      </c>
      <c r="F262" s="78">
        <v>0</v>
      </c>
    </row>
    <row r="263" spans="1:6">
      <c r="A263" s="78">
        <v>20933</v>
      </c>
      <c r="B263" s="78">
        <v>150</v>
      </c>
      <c r="C263" s="78">
        <v>45</v>
      </c>
      <c r="D263" s="78">
        <v>30</v>
      </c>
      <c r="E263" s="78">
        <v>0</v>
      </c>
      <c r="F263" s="78">
        <v>0</v>
      </c>
    </row>
    <row r="264" spans="1:6">
      <c r="A264" s="78">
        <v>20939</v>
      </c>
      <c r="B264" s="78">
        <v>195</v>
      </c>
      <c r="C264" s="78">
        <v>0</v>
      </c>
      <c r="D264" s="78">
        <v>30</v>
      </c>
      <c r="E264" s="78">
        <v>0</v>
      </c>
      <c r="F264" s="78">
        <v>0</v>
      </c>
    </row>
    <row r="265" spans="1:6">
      <c r="A265" s="78">
        <v>21106</v>
      </c>
      <c r="B265" s="78">
        <v>195</v>
      </c>
      <c r="C265" s="78">
        <v>0</v>
      </c>
      <c r="D265" s="78">
        <v>30</v>
      </c>
      <c r="E265" s="78">
        <v>97</v>
      </c>
      <c r="F265" s="78">
        <v>0</v>
      </c>
    </row>
    <row r="266" spans="1:6">
      <c r="A266" s="78">
        <v>21119</v>
      </c>
      <c r="B266" s="78">
        <v>195</v>
      </c>
      <c r="C266" s="78">
        <v>0</v>
      </c>
      <c r="D266" s="78">
        <v>30</v>
      </c>
      <c r="E266" s="78">
        <v>24</v>
      </c>
      <c r="F266" s="78">
        <v>0</v>
      </c>
    </row>
    <row r="267" spans="1:6">
      <c r="A267" s="78">
        <v>21358</v>
      </c>
      <c r="B267" s="78">
        <v>180</v>
      </c>
      <c r="C267" s="78">
        <v>7.5</v>
      </c>
      <c r="D267" s="78">
        <v>37.5</v>
      </c>
      <c r="E267" s="78">
        <v>29</v>
      </c>
      <c r="F267" s="78">
        <v>0</v>
      </c>
    </row>
    <row r="268" spans="1:6">
      <c r="A268" s="78">
        <v>21367</v>
      </c>
      <c r="B268" s="78">
        <v>187.5</v>
      </c>
      <c r="C268" s="78">
        <v>0</v>
      </c>
      <c r="D268" s="78">
        <v>37.5</v>
      </c>
      <c r="E268" s="78">
        <v>7</v>
      </c>
      <c r="F268" s="78">
        <v>0</v>
      </c>
    </row>
    <row r="269" spans="1:6">
      <c r="A269" s="78">
        <v>21558</v>
      </c>
      <c r="B269" s="78">
        <v>187.5</v>
      </c>
      <c r="C269" s="78">
        <v>0</v>
      </c>
      <c r="D269" s="78">
        <v>37.5</v>
      </c>
      <c r="E269" s="78">
        <v>0</v>
      </c>
      <c r="F269" s="78">
        <v>0</v>
      </c>
    </row>
    <row r="270" spans="1:6">
      <c r="A270" s="78">
        <v>21561</v>
      </c>
      <c r="B270" s="78">
        <v>187.5</v>
      </c>
      <c r="C270" s="78">
        <v>0</v>
      </c>
      <c r="D270" s="78">
        <v>37.5</v>
      </c>
      <c r="E270" s="78">
        <v>3.5</v>
      </c>
      <c r="F270" s="78">
        <v>0</v>
      </c>
    </row>
    <row r="271" spans="1:6">
      <c r="A271" s="78">
        <v>21562</v>
      </c>
      <c r="B271" s="78">
        <v>187.5</v>
      </c>
      <c r="C271" s="78">
        <v>0</v>
      </c>
      <c r="D271" s="78">
        <v>37.5</v>
      </c>
      <c r="E271" s="78">
        <v>0</v>
      </c>
      <c r="F271" s="78">
        <v>0</v>
      </c>
    </row>
    <row r="272" spans="1:6">
      <c r="A272" s="78">
        <v>21566</v>
      </c>
      <c r="B272" s="78">
        <v>0</v>
      </c>
      <c r="C272" s="78">
        <v>195</v>
      </c>
      <c r="D272" s="78">
        <v>30</v>
      </c>
      <c r="E272" s="78">
        <v>0</v>
      </c>
      <c r="F272" s="78">
        <v>0</v>
      </c>
    </row>
    <row r="273" spans="1:6">
      <c r="A273" s="78">
        <v>21586</v>
      </c>
      <c r="B273" s="78">
        <v>195</v>
      </c>
      <c r="C273" s="78">
        <v>0</v>
      </c>
      <c r="D273" s="78">
        <v>30</v>
      </c>
      <c r="E273" s="78">
        <v>73.5</v>
      </c>
      <c r="F273" s="78">
        <v>0</v>
      </c>
    </row>
    <row r="274" spans="1:6">
      <c r="A274" s="78">
        <v>21588</v>
      </c>
      <c r="B274" s="78">
        <v>195</v>
      </c>
      <c r="C274" s="78">
        <v>0</v>
      </c>
      <c r="D274" s="78">
        <v>30</v>
      </c>
      <c r="E274" s="78">
        <v>0</v>
      </c>
      <c r="F274" s="78">
        <v>0</v>
      </c>
    </row>
    <row r="275" spans="1:6">
      <c r="A275" s="78">
        <v>21589</v>
      </c>
      <c r="B275" s="78">
        <v>195</v>
      </c>
      <c r="C275" s="78">
        <v>0</v>
      </c>
      <c r="D275" s="78">
        <v>30</v>
      </c>
      <c r="E275" s="78">
        <v>1</v>
      </c>
      <c r="F275" s="78">
        <v>0</v>
      </c>
    </row>
    <row r="276" spans="1:6">
      <c r="A276" s="78">
        <v>21655</v>
      </c>
      <c r="B276" s="78">
        <v>195</v>
      </c>
      <c r="C276" s="78">
        <v>0</v>
      </c>
      <c r="D276" s="78">
        <v>30</v>
      </c>
      <c r="E276" s="78">
        <v>4.5</v>
      </c>
      <c r="F276" s="78">
        <v>0</v>
      </c>
    </row>
    <row r="277" spans="1:6">
      <c r="A277" s="78">
        <v>21934</v>
      </c>
      <c r="B277" s="78">
        <v>187.5</v>
      </c>
      <c r="C277" s="78">
        <v>7.5</v>
      </c>
      <c r="D277" s="78">
        <v>30</v>
      </c>
      <c r="E277" s="78">
        <v>12.5</v>
      </c>
      <c r="F277" s="78">
        <v>0</v>
      </c>
    </row>
    <row r="278" spans="1:6">
      <c r="A278" s="78">
        <v>21961</v>
      </c>
      <c r="B278" s="78">
        <v>187.5</v>
      </c>
      <c r="C278" s="78">
        <v>7.5</v>
      </c>
      <c r="D278" s="78">
        <v>30</v>
      </c>
      <c r="E278" s="78">
        <v>0</v>
      </c>
      <c r="F278" s="78">
        <v>0</v>
      </c>
    </row>
    <row r="279" spans="1:6">
      <c r="A279" s="78">
        <v>21985</v>
      </c>
      <c r="B279" s="78">
        <v>195</v>
      </c>
      <c r="C279" s="78">
        <v>0</v>
      </c>
      <c r="D279" s="78">
        <v>30</v>
      </c>
      <c r="E279" s="78">
        <v>26</v>
      </c>
      <c r="F279" s="78">
        <v>0</v>
      </c>
    </row>
    <row r="280" spans="1:6">
      <c r="A280" s="78">
        <v>21992</v>
      </c>
      <c r="B280" s="78">
        <v>142.5</v>
      </c>
      <c r="C280" s="78">
        <v>52.5</v>
      </c>
      <c r="D280" s="78">
        <v>30</v>
      </c>
      <c r="E280" s="78">
        <v>0</v>
      </c>
      <c r="F280" s="78">
        <v>0</v>
      </c>
    </row>
    <row r="281" spans="1:6">
      <c r="A281" s="78">
        <v>21997</v>
      </c>
      <c r="B281" s="78">
        <v>187.5</v>
      </c>
      <c r="C281" s="78">
        <v>7.5</v>
      </c>
      <c r="D281" s="78">
        <v>30</v>
      </c>
      <c r="E281" s="78">
        <v>37.5</v>
      </c>
      <c r="F281" s="78">
        <v>0</v>
      </c>
    </row>
    <row r="282" spans="1:6">
      <c r="A282" s="78">
        <v>22001</v>
      </c>
      <c r="B282" s="78">
        <v>187.5</v>
      </c>
      <c r="C282" s="78">
        <v>7.5</v>
      </c>
      <c r="D282" s="78">
        <v>30</v>
      </c>
      <c r="E282" s="78">
        <v>13.5</v>
      </c>
      <c r="F282" s="78">
        <v>0</v>
      </c>
    </row>
    <row r="283" spans="1:6">
      <c r="A283" s="78">
        <v>22009</v>
      </c>
      <c r="B283" s="78">
        <v>187.5</v>
      </c>
      <c r="C283" s="78">
        <v>0</v>
      </c>
      <c r="D283" s="78">
        <v>37.5</v>
      </c>
      <c r="E283" s="78">
        <v>7</v>
      </c>
      <c r="F283" s="78">
        <v>0</v>
      </c>
    </row>
    <row r="284" spans="1:6">
      <c r="A284" s="78">
        <v>22016</v>
      </c>
      <c r="B284" s="78">
        <v>135</v>
      </c>
      <c r="C284" s="78">
        <v>60</v>
      </c>
      <c r="D284" s="78">
        <v>30</v>
      </c>
      <c r="E284" s="78">
        <v>3</v>
      </c>
      <c r="F284" s="78">
        <v>0</v>
      </c>
    </row>
    <row r="285" spans="1:6">
      <c r="A285" s="78">
        <v>22332</v>
      </c>
      <c r="B285" s="78">
        <v>195</v>
      </c>
      <c r="C285" s="78">
        <v>0</v>
      </c>
      <c r="D285" s="78">
        <v>30</v>
      </c>
      <c r="E285" s="78">
        <v>1</v>
      </c>
      <c r="F285" s="78">
        <v>0</v>
      </c>
    </row>
    <row r="286" spans="1:6">
      <c r="A286" s="78">
        <v>22334</v>
      </c>
      <c r="B286" s="78">
        <v>187.5</v>
      </c>
      <c r="C286" s="78">
        <v>7.5</v>
      </c>
      <c r="D286" s="78">
        <v>30</v>
      </c>
      <c r="E286" s="78">
        <v>10.5</v>
      </c>
      <c r="F286" s="78">
        <v>0</v>
      </c>
    </row>
    <row r="287" spans="1:6">
      <c r="A287" s="78">
        <v>22343</v>
      </c>
      <c r="B287" s="78">
        <v>195</v>
      </c>
      <c r="C287" s="78">
        <v>0</v>
      </c>
      <c r="D287" s="78">
        <v>30</v>
      </c>
      <c r="E287" s="78">
        <v>0</v>
      </c>
      <c r="F287" s="78">
        <v>0</v>
      </c>
    </row>
    <row r="288" spans="1:6">
      <c r="A288" s="78">
        <v>22358</v>
      </c>
      <c r="B288" s="78">
        <v>187.5</v>
      </c>
      <c r="C288" s="78">
        <v>7.5</v>
      </c>
      <c r="D288" s="78">
        <v>30</v>
      </c>
      <c r="E288" s="78">
        <v>48</v>
      </c>
      <c r="F288" s="78">
        <v>0</v>
      </c>
    </row>
    <row r="289" spans="1:6">
      <c r="A289" s="78">
        <v>22359</v>
      </c>
      <c r="B289" s="78">
        <v>135</v>
      </c>
      <c r="C289" s="78">
        <v>60</v>
      </c>
      <c r="D289" s="78">
        <v>30</v>
      </c>
      <c r="E289" s="78">
        <v>0</v>
      </c>
      <c r="F289" s="78">
        <v>0</v>
      </c>
    </row>
    <row r="290" spans="1:6">
      <c r="A290" s="78">
        <v>22524</v>
      </c>
      <c r="B290" s="78">
        <v>157.5</v>
      </c>
      <c r="C290" s="78">
        <v>37.5</v>
      </c>
      <c r="D290" s="78">
        <v>30</v>
      </c>
      <c r="E290" s="78">
        <v>1</v>
      </c>
      <c r="F290" s="78">
        <v>0</v>
      </c>
    </row>
    <row r="291" spans="1:6">
      <c r="A291" s="78">
        <v>22631</v>
      </c>
      <c r="B291" s="78">
        <v>180</v>
      </c>
      <c r="C291" s="78">
        <v>15</v>
      </c>
      <c r="D291" s="78">
        <v>30</v>
      </c>
      <c r="E291" s="78">
        <v>43</v>
      </c>
      <c r="F291" s="78">
        <v>0</v>
      </c>
    </row>
    <row r="292" spans="1:6">
      <c r="A292" s="78">
        <v>22936</v>
      </c>
      <c r="B292" s="78">
        <v>150</v>
      </c>
      <c r="C292" s="78">
        <v>52.5</v>
      </c>
      <c r="D292" s="78">
        <v>22.5</v>
      </c>
      <c r="E292" s="78">
        <v>12.5</v>
      </c>
      <c r="F292" s="78">
        <v>0</v>
      </c>
    </row>
    <row r="293" spans="1:6">
      <c r="A293" s="78">
        <v>22938</v>
      </c>
      <c r="B293" s="78">
        <v>195</v>
      </c>
      <c r="C293" s="78">
        <v>0</v>
      </c>
      <c r="D293" s="78">
        <v>30</v>
      </c>
      <c r="E293" s="78">
        <v>46</v>
      </c>
      <c r="F293" s="78">
        <v>0</v>
      </c>
    </row>
    <row r="294" spans="1:6">
      <c r="A294" s="78">
        <v>22939</v>
      </c>
      <c r="B294" s="78">
        <v>195</v>
      </c>
      <c r="C294" s="78">
        <v>0</v>
      </c>
      <c r="D294" s="78">
        <v>30</v>
      </c>
      <c r="E294" s="78">
        <v>40</v>
      </c>
      <c r="F294" s="78">
        <v>0</v>
      </c>
    </row>
    <row r="295" spans="1:6">
      <c r="A295" s="78">
        <v>22940</v>
      </c>
      <c r="B295" s="78">
        <v>195</v>
      </c>
      <c r="C295" s="78">
        <v>0</v>
      </c>
      <c r="D295" s="78">
        <v>30</v>
      </c>
      <c r="E295" s="78">
        <v>3.5</v>
      </c>
      <c r="F295" s="78">
        <v>0</v>
      </c>
    </row>
    <row r="296" spans="1:6">
      <c r="A296" s="78">
        <v>22944</v>
      </c>
      <c r="B296" s="78">
        <v>195</v>
      </c>
      <c r="C296" s="78">
        <v>0</v>
      </c>
      <c r="D296" s="78">
        <v>30</v>
      </c>
      <c r="E296" s="78">
        <v>7</v>
      </c>
      <c r="F296" s="78">
        <v>0</v>
      </c>
    </row>
    <row r="297" spans="1:6">
      <c r="A297" s="78">
        <v>22952</v>
      </c>
      <c r="B297" s="78">
        <v>195</v>
      </c>
      <c r="C297" s="78">
        <v>0</v>
      </c>
      <c r="D297" s="78">
        <v>30</v>
      </c>
      <c r="E297" s="78">
        <v>0</v>
      </c>
      <c r="F297" s="78">
        <v>0</v>
      </c>
    </row>
    <row r="298" spans="1:6">
      <c r="A298" s="78">
        <v>22953</v>
      </c>
      <c r="B298" s="78">
        <v>195</v>
      </c>
      <c r="C298" s="78">
        <v>0</v>
      </c>
      <c r="D298" s="78">
        <v>30</v>
      </c>
      <c r="E298" s="78">
        <v>15</v>
      </c>
      <c r="F298" s="78">
        <v>0</v>
      </c>
    </row>
    <row r="299" spans="1:6">
      <c r="A299" s="78">
        <v>22957</v>
      </c>
      <c r="B299" s="78">
        <v>142.5</v>
      </c>
      <c r="C299" s="78">
        <v>52.5</v>
      </c>
      <c r="D299" s="78">
        <v>30</v>
      </c>
      <c r="E299" s="78">
        <v>0</v>
      </c>
      <c r="F299" s="78">
        <v>0</v>
      </c>
    </row>
    <row r="300" spans="1:6">
      <c r="A300" s="78">
        <v>23045</v>
      </c>
      <c r="B300" s="78">
        <v>187.5</v>
      </c>
      <c r="C300" s="78">
        <v>0</v>
      </c>
      <c r="D300" s="78">
        <v>37.5</v>
      </c>
      <c r="E300" s="78">
        <v>20</v>
      </c>
      <c r="F300" s="78">
        <v>0</v>
      </c>
    </row>
    <row r="301" spans="1:6">
      <c r="A301" s="78">
        <v>23047</v>
      </c>
      <c r="B301" s="78">
        <v>187.5</v>
      </c>
      <c r="C301" s="78">
        <v>0</v>
      </c>
      <c r="D301" s="78">
        <v>37.5</v>
      </c>
      <c r="E301" s="78">
        <v>3.5</v>
      </c>
      <c r="F301" s="78">
        <v>0</v>
      </c>
    </row>
    <row r="302" spans="1:6">
      <c r="A302" s="78">
        <v>23057</v>
      </c>
      <c r="B302" s="78">
        <v>180</v>
      </c>
      <c r="C302" s="78">
        <v>15</v>
      </c>
      <c r="D302" s="78">
        <v>30</v>
      </c>
      <c r="E302" s="78">
        <v>25</v>
      </c>
      <c r="F302" s="78">
        <v>0</v>
      </c>
    </row>
    <row r="303" spans="1:6">
      <c r="A303" s="78">
        <v>23058</v>
      </c>
      <c r="B303" s="78">
        <v>195</v>
      </c>
      <c r="C303" s="78">
        <v>0</v>
      </c>
      <c r="D303" s="78">
        <v>30</v>
      </c>
      <c r="E303" s="78">
        <v>0</v>
      </c>
      <c r="F303" s="78">
        <v>0</v>
      </c>
    </row>
    <row r="304" spans="1:6">
      <c r="A304" s="78">
        <v>23059</v>
      </c>
      <c r="B304" s="78">
        <v>142.5</v>
      </c>
      <c r="C304" s="78">
        <v>45</v>
      </c>
      <c r="D304" s="78">
        <v>37.5</v>
      </c>
      <c r="E304" s="78">
        <v>3.5</v>
      </c>
      <c r="F304" s="78">
        <v>0</v>
      </c>
    </row>
    <row r="305" spans="1:6">
      <c r="A305" s="78">
        <v>23065</v>
      </c>
      <c r="B305" s="78">
        <v>195</v>
      </c>
      <c r="C305" s="78">
        <v>0</v>
      </c>
      <c r="D305" s="78">
        <v>30</v>
      </c>
      <c r="E305" s="78">
        <v>2.5</v>
      </c>
      <c r="F305" s="78">
        <v>0</v>
      </c>
    </row>
    <row r="306" spans="1:6">
      <c r="A306" s="78">
        <v>23077</v>
      </c>
      <c r="B306" s="78">
        <v>142.5</v>
      </c>
      <c r="C306" s="78">
        <v>45</v>
      </c>
      <c r="D306" s="78">
        <v>37.5</v>
      </c>
      <c r="E306" s="78">
        <v>8.5</v>
      </c>
      <c r="F306" s="78">
        <v>0</v>
      </c>
    </row>
    <row r="307" spans="1:6">
      <c r="A307" s="78">
        <v>23079</v>
      </c>
      <c r="B307" s="78">
        <v>172.5</v>
      </c>
      <c r="C307" s="78">
        <v>15</v>
      </c>
      <c r="D307" s="78">
        <v>37.5</v>
      </c>
      <c r="E307" s="78">
        <v>2.5</v>
      </c>
      <c r="F307" s="78">
        <v>0</v>
      </c>
    </row>
    <row r="308" spans="1:6">
      <c r="A308" s="78">
        <v>23083</v>
      </c>
      <c r="B308" s="78">
        <v>195</v>
      </c>
      <c r="C308" s="78">
        <v>0</v>
      </c>
      <c r="D308" s="78">
        <v>30</v>
      </c>
      <c r="E308" s="78">
        <v>19.5</v>
      </c>
      <c r="F308" s="78">
        <v>0</v>
      </c>
    </row>
    <row r="309" spans="1:6">
      <c r="A309" s="78">
        <v>23085</v>
      </c>
      <c r="B309" s="78">
        <v>195</v>
      </c>
      <c r="C309" s="78">
        <v>0</v>
      </c>
      <c r="D309" s="78">
        <v>30</v>
      </c>
      <c r="E309" s="78">
        <v>0</v>
      </c>
      <c r="F309" s="78">
        <v>0</v>
      </c>
    </row>
    <row r="310" spans="1:6">
      <c r="A310" s="78">
        <v>23640</v>
      </c>
      <c r="B310" s="78">
        <v>195</v>
      </c>
      <c r="C310" s="78">
        <v>0</v>
      </c>
      <c r="D310" s="78">
        <v>30</v>
      </c>
      <c r="E310" s="78">
        <v>0</v>
      </c>
      <c r="F310" s="78">
        <v>0</v>
      </c>
    </row>
    <row r="311" spans="1:6">
      <c r="A311" s="78">
        <v>23641</v>
      </c>
      <c r="B311" s="78">
        <v>187.5</v>
      </c>
      <c r="C311" s="78">
        <v>0</v>
      </c>
      <c r="D311" s="78">
        <v>37.5</v>
      </c>
      <c r="E311" s="78">
        <v>22</v>
      </c>
      <c r="F311" s="78">
        <v>0</v>
      </c>
    </row>
    <row r="312" spans="1:6">
      <c r="A312" s="78">
        <v>23646</v>
      </c>
      <c r="B312" s="78">
        <v>195</v>
      </c>
      <c r="C312" s="78">
        <v>0</v>
      </c>
      <c r="D312" s="78">
        <v>30</v>
      </c>
      <c r="E312" s="78">
        <v>3.5</v>
      </c>
      <c r="F312" s="78">
        <v>0</v>
      </c>
    </row>
    <row r="313" spans="1:6">
      <c r="A313" s="78">
        <v>23648</v>
      </c>
      <c r="B313" s="78">
        <v>202.5</v>
      </c>
      <c r="C313" s="78">
        <v>0</v>
      </c>
      <c r="D313" s="78">
        <v>22.5</v>
      </c>
      <c r="E313" s="78">
        <v>19</v>
      </c>
      <c r="F313" s="78">
        <v>0</v>
      </c>
    </row>
    <row r="314" spans="1:6">
      <c r="A314" s="78">
        <v>23655</v>
      </c>
      <c r="B314" s="78">
        <v>195</v>
      </c>
      <c r="C314" s="78">
        <v>0</v>
      </c>
      <c r="D314" s="78">
        <v>30</v>
      </c>
      <c r="E314" s="78">
        <v>4.5</v>
      </c>
      <c r="F314" s="78">
        <v>0</v>
      </c>
    </row>
    <row r="315" spans="1:6">
      <c r="A315" s="78">
        <v>23660</v>
      </c>
      <c r="B315" s="78">
        <v>187.5</v>
      </c>
      <c r="C315" s="78">
        <v>7.5</v>
      </c>
      <c r="D315" s="78">
        <v>30</v>
      </c>
      <c r="E315" s="78">
        <v>0</v>
      </c>
      <c r="F315" s="78">
        <v>0</v>
      </c>
    </row>
    <row r="316" spans="1:6">
      <c r="A316" s="78">
        <v>23955</v>
      </c>
      <c r="B316" s="78">
        <v>180</v>
      </c>
      <c r="C316" s="78">
        <v>7.5</v>
      </c>
      <c r="D316" s="78">
        <v>37.5</v>
      </c>
      <c r="E316" s="78">
        <v>3.5</v>
      </c>
      <c r="F316" s="78">
        <v>0</v>
      </c>
    </row>
    <row r="317" spans="1:6">
      <c r="A317" s="78">
        <v>23962</v>
      </c>
      <c r="B317" s="78">
        <v>187.5</v>
      </c>
      <c r="C317" s="78">
        <v>7.5</v>
      </c>
      <c r="D317" s="78">
        <v>30</v>
      </c>
      <c r="E317" s="78">
        <v>85</v>
      </c>
      <c r="F317" s="78">
        <v>0</v>
      </c>
    </row>
    <row r="318" spans="1:6">
      <c r="A318" s="78">
        <v>23964</v>
      </c>
      <c r="B318" s="78">
        <v>142.5</v>
      </c>
      <c r="C318" s="78">
        <v>45</v>
      </c>
      <c r="D318" s="78">
        <v>37.5</v>
      </c>
      <c r="E318" s="78">
        <v>32.5</v>
      </c>
      <c r="F318" s="78">
        <v>0</v>
      </c>
    </row>
    <row r="319" spans="1:6">
      <c r="A319" s="78">
        <v>23968</v>
      </c>
      <c r="B319" s="78">
        <v>195</v>
      </c>
      <c r="C319" s="78">
        <v>0</v>
      </c>
      <c r="D319" s="78">
        <v>30</v>
      </c>
      <c r="E319" s="78">
        <v>1</v>
      </c>
      <c r="F319" s="78">
        <v>0</v>
      </c>
    </row>
    <row r="320" spans="1:6">
      <c r="A320" s="78">
        <v>23973</v>
      </c>
      <c r="B320" s="78">
        <v>187.5</v>
      </c>
      <c r="C320" s="78">
        <v>7.5</v>
      </c>
      <c r="D320" s="78">
        <v>30</v>
      </c>
      <c r="E320" s="78">
        <v>0</v>
      </c>
      <c r="F320" s="78">
        <v>0</v>
      </c>
    </row>
    <row r="321" spans="1:6">
      <c r="A321" s="78">
        <v>24420</v>
      </c>
      <c r="B321" s="78">
        <v>165</v>
      </c>
      <c r="C321" s="78">
        <v>15</v>
      </c>
      <c r="D321" s="78">
        <v>45</v>
      </c>
      <c r="E321" s="78">
        <v>0</v>
      </c>
      <c r="F321" s="78">
        <v>0</v>
      </c>
    </row>
    <row r="322" spans="1:6">
      <c r="A322" s="78">
        <v>24427</v>
      </c>
      <c r="B322" s="78">
        <v>195</v>
      </c>
      <c r="C322" s="78">
        <v>0</v>
      </c>
      <c r="D322" s="78">
        <v>30</v>
      </c>
      <c r="E322" s="78">
        <v>86</v>
      </c>
      <c r="F322" s="78">
        <v>0</v>
      </c>
    </row>
    <row r="323" spans="1:6">
      <c r="A323" s="78">
        <v>24428</v>
      </c>
      <c r="B323" s="78">
        <v>187.5</v>
      </c>
      <c r="C323" s="78">
        <v>0</v>
      </c>
      <c r="D323" s="78">
        <v>37.5</v>
      </c>
      <c r="E323" s="78">
        <v>3.5</v>
      </c>
      <c r="F323" s="78">
        <v>0</v>
      </c>
    </row>
    <row r="324" spans="1:6">
      <c r="A324" s="78">
        <v>24432</v>
      </c>
      <c r="B324" s="78">
        <v>195</v>
      </c>
      <c r="C324" s="78">
        <v>0</v>
      </c>
      <c r="D324" s="78">
        <v>30</v>
      </c>
      <c r="E324" s="78">
        <v>8</v>
      </c>
      <c r="F324" s="78">
        <v>0</v>
      </c>
    </row>
    <row r="325" spans="1:6">
      <c r="A325" s="78">
        <v>24434</v>
      </c>
      <c r="B325" s="78">
        <v>90</v>
      </c>
      <c r="C325" s="78">
        <v>97.5</v>
      </c>
      <c r="D325" s="78">
        <v>37.5</v>
      </c>
      <c r="E325" s="78">
        <v>0</v>
      </c>
      <c r="F325" s="78">
        <v>0</v>
      </c>
    </row>
    <row r="326" spans="1:6">
      <c r="A326" s="78">
        <v>24438</v>
      </c>
      <c r="B326" s="78">
        <v>180</v>
      </c>
      <c r="C326" s="78">
        <v>15</v>
      </c>
      <c r="D326" s="78">
        <v>30</v>
      </c>
      <c r="E326" s="78">
        <v>20</v>
      </c>
      <c r="F326" s="78">
        <v>0</v>
      </c>
    </row>
    <row r="327" spans="1:6">
      <c r="A327" s="78">
        <v>24448</v>
      </c>
      <c r="B327" s="78">
        <v>187.5</v>
      </c>
      <c r="C327" s="78">
        <v>7.5</v>
      </c>
      <c r="D327" s="78">
        <v>30</v>
      </c>
      <c r="E327" s="78">
        <v>8</v>
      </c>
      <c r="F327" s="78">
        <v>0</v>
      </c>
    </row>
    <row r="328" spans="1:6">
      <c r="A328" s="78">
        <v>24457</v>
      </c>
      <c r="B328" s="78">
        <v>180</v>
      </c>
      <c r="C328" s="78">
        <v>0</v>
      </c>
      <c r="D328" s="78">
        <v>45</v>
      </c>
      <c r="E328" s="78">
        <v>0</v>
      </c>
      <c r="F328" s="78">
        <v>0</v>
      </c>
    </row>
    <row r="329" spans="1:6">
      <c r="A329" s="78">
        <v>24458</v>
      </c>
      <c r="B329" s="78">
        <v>180</v>
      </c>
      <c r="C329" s="78">
        <v>15</v>
      </c>
      <c r="D329" s="78">
        <v>30</v>
      </c>
      <c r="E329" s="78">
        <v>0</v>
      </c>
      <c r="F329" s="78">
        <v>0</v>
      </c>
    </row>
    <row r="330" spans="1:6">
      <c r="A330" s="78">
        <v>24459</v>
      </c>
      <c r="B330" s="78">
        <v>195</v>
      </c>
      <c r="C330" s="78">
        <v>0</v>
      </c>
      <c r="D330" s="78">
        <v>30</v>
      </c>
      <c r="E330" s="78">
        <v>0</v>
      </c>
      <c r="F330" s="78">
        <v>0</v>
      </c>
    </row>
    <row r="331" spans="1:6">
      <c r="A331" s="78">
        <v>24933</v>
      </c>
      <c r="B331" s="78">
        <v>187.5</v>
      </c>
      <c r="C331" s="78">
        <v>0</v>
      </c>
      <c r="D331" s="78">
        <v>37.5</v>
      </c>
      <c r="E331" s="78">
        <v>7</v>
      </c>
      <c r="F331" s="78">
        <v>0</v>
      </c>
    </row>
    <row r="332" spans="1:6">
      <c r="A332" s="78">
        <v>25060</v>
      </c>
      <c r="B332" s="78">
        <v>157.5</v>
      </c>
      <c r="C332" s="78">
        <v>37.5</v>
      </c>
      <c r="D332" s="78">
        <v>30</v>
      </c>
      <c r="E332" s="78">
        <v>36</v>
      </c>
      <c r="F332" s="78">
        <v>0</v>
      </c>
    </row>
    <row r="333" spans="1:6">
      <c r="A333" s="78">
        <v>25061</v>
      </c>
      <c r="B333" s="78">
        <v>187.5</v>
      </c>
      <c r="C333" s="78">
        <v>7.5</v>
      </c>
      <c r="D333" s="78">
        <v>30</v>
      </c>
      <c r="E333" s="78">
        <v>0</v>
      </c>
      <c r="F333" s="78">
        <v>0</v>
      </c>
    </row>
    <row r="334" spans="1:6">
      <c r="A334" s="78">
        <v>25062</v>
      </c>
      <c r="B334" s="78">
        <v>187.5</v>
      </c>
      <c r="C334" s="78">
        <v>0</v>
      </c>
      <c r="D334" s="78">
        <v>37.5</v>
      </c>
      <c r="E334" s="78">
        <v>0</v>
      </c>
      <c r="F334" s="78">
        <v>0</v>
      </c>
    </row>
    <row r="335" spans="1:6">
      <c r="A335" s="78">
        <v>25064</v>
      </c>
      <c r="B335" s="78">
        <v>187.5</v>
      </c>
      <c r="C335" s="78">
        <v>0</v>
      </c>
      <c r="D335" s="78">
        <v>37.5</v>
      </c>
      <c r="E335" s="78">
        <v>1.5</v>
      </c>
      <c r="F335" s="78">
        <v>0</v>
      </c>
    </row>
    <row r="336" spans="1:6">
      <c r="A336" s="78">
        <v>25067</v>
      </c>
      <c r="B336" s="78">
        <v>187.5</v>
      </c>
      <c r="C336" s="78">
        <v>7.5</v>
      </c>
      <c r="D336" s="78">
        <v>30</v>
      </c>
      <c r="E336" s="78">
        <v>108</v>
      </c>
      <c r="F336" s="78">
        <v>0</v>
      </c>
    </row>
    <row r="337" spans="1:6">
      <c r="A337" s="78">
        <v>25068</v>
      </c>
      <c r="B337" s="78">
        <v>172.5</v>
      </c>
      <c r="C337" s="78">
        <v>15</v>
      </c>
      <c r="D337" s="78">
        <v>37.5</v>
      </c>
      <c r="E337" s="78">
        <v>0</v>
      </c>
      <c r="F337" s="78">
        <v>0</v>
      </c>
    </row>
    <row r="338" spans="1:6">
      <c r="A338" s="78">
        <v>25069</v>
      </c>
      <c r="B338" s="78">
        <v>195</v>
      </c>
      <c r="C338" s="78">
        <v>0</v>
      </c>
      <c r="D338" s="78">
        <v>30</v>
      </c>
      <c r="E338" s="78">
        <v>86</v>
      </c>
      <c r="F338" s="78">
        <v>0</v>
      </c>
    </row>
    <row r="339" spans="1:6">
      <c r="A339" s="78">
        <v>25078</v>
      </c>
      <c r="B339" s="78">
        <v>187.5</v>
      </c>
      <c r="C339" s="78">
        <v>7.5</v>
      </c>
      <c r="D339" s="78">
        <v>30</v>
      </c>
      <c r="E339" s="78">
        <v>9.5</v>
      </c>
      <c r="F339" s="78">
        <v>0</v>
      </c>
    </row>
    <row r="340" spans="1:6">
      <c r="A340" s="78">
        <v>25083</v>
      </c>
      <c r="B340" s="78">
        <v>180</v>
      </c>
      <c r="C340" s="78">
        <v>7.5</v>
      </c>
      <c r="D340" s="78">
        <v>37.5</v>
      </c>
      <c r="E340" s="78">
        <v>0</v>
      </c>
      <c r="F340" s="78">
        <v>0</v>
      </c>
    </row>
    <row r="341" spans="1:6">
      <c r="A341" s="78">
        <v>25085</v>
      </c>
      <c r="B341" s="78">
        <v>180</v>
      </c>
      <c r="C341" s="78">
        <v>7.5</v>
      </c>
      <c r="D341" s="78">
        <v>37.5</v>
      </c>
      <c r="E341" s="78">
        <v>0</v>
      </c>
      <c r="F341" s="78">
        <v>0</v>
      </c>
    </row>
    <row r="342" spans="1:6">
      <c r="A342" s="78">
        <v>25086</v>
      </c>
      <c r="B342" s="78">
        <v>195</v>
      </c>
      <c r="C342" s="78">
        <v>0</v>
      </c>
      <c r="D342" s="78">
        <v>30</v>
      </c>
      <c r="E342" s="78">
        <v>8</v>
      </c>
      <c r="F342" s="78">
        <v>0</v>
      </c>
    </row>
    <row r="343" spans="1:6">
      <c r="A343" s="78">
        <v>25089</v>
      </c>
      <c r="B343" s="78">
        <v>187.5</v>
      </c>
      <c r="C343" s="78">
        <v>7.5</v>
      </c>
      <c r="D343" s="78">
        <v>30</v>
      </c>
      <c r="E343" s="78">
        <v>0</v>
      </c>
      <c r="F343" s="78">
        <v>0</v>
      </c>
    </row>
    <row r="344" spans="1:6">
      <c r="A344" s="78">
        <v>25099</v>
      </c>
      <c r="B344" s="78">
        <v>195</v>
      </c>
      <c r="C344" s="78">
        <v>0</v>
      </c>
      <c r="D344" s="78">
        <v>30</v>
      </c>
      <c r="E344" s="78">
        <v>25</v>
      </c>
      <c r="F344" s="78">
        <v>0</v>
      </c>
    </row>
    <row r="345" spans="1:6">
      <c r="A345" s="78">
        <v>25106</v>
      </c>
      <c r="B345" s="78">
        <v>172.5</v>
      </c>
      <c r="C345" s="78">
        <v>22.5</v>
      </c>
      <c r="D345" s="78">
        <v>30</v>
      </c>
      <c r="E345" s="78">
        <v>21</v>
      </c>
      <c r="F345" s="78">
        <v>0</v>
      </c>
    </row>
    <row r="346" spans="1:6">
      <c r="A346" s="78">
        <v>25108</v>
      </c>
      <c r="B346" s="78">
        <v>165</v>
      </c>
      <c r="C346" s="78">
        <v>30</v>
      </c>
      <c r="D346" s="78">
        <v>30</v>
      </c>
      <c r="E346" s="78">
        <v>3.5</v>
      </c>
      <c r="F346" s="78">
        <v>0</v>
      </c>
    </row>
    <row r="347" spans="1:6">
      <c r="A347" s="78">
        <v>25109</v>
      </c>
      <c r="B347" s="78">
        <v>195</v>
      </c>
      <c r="C347" s="78">
        <v>0</v>
      </c>
      <c r="D347" s="78">
        <v>30</v>
      </c>
      <c r="E347" s="78">
        <v>5</v>
      </c>
      <c r="F347" s="78">
        <v>0</v>
      </c>
    </row>
    <row r="348" spans="1:6">
      <c r="A348" s="78">
        <v>25111</v>
      </c>
      <c r="B348" s="78">
        <v>165</v>
      </c>
      <c r="C348" s="78">
        <v>22.5</v>
      </c>
      <c r="D348" s="78">
        <v>37.5</v>
      </c>
      <c r="E348" s="78">
        <v>0</v>
      </c>
      <c r="F348" s="78">
        <v>0</v>
      </c>
    </row>
    <row r="349" spans="1:6">
      <c r="A349" s="78">
        <v>25112</v>
      </c>
      <c r="B349" s="78">
        <v>187.5</v>
      </c>
      <c r="C349" s="78">
        <v>7.5</v>
      </c>
      <c r="D349" s="78">
        <v>30</v>
      </c>
      <c r="E349" s="78">
        <v>35</v>
      </c>
      <c r="F349" s="78">
        <v>0</v>
      </c>
    </row>
    <row r="350" spans="1:6">
      <c r="A350" s="78">
        <v>25113</v>
      </c>
      <c r="B350" s="78">
        <v>195</v>
      </c>
      <c r="C350" s="78">
        <v>0</v>
      </c>
      <c r="D350" s="78">
        <v>30</v>
      </c>
      <c r="E350" s="78">
        <v>7</v>
      </c>
      <c r="F350" s="78">
        <v>0</v>
      </c>
    </row>
    <row r="351" spans="1:6">
      <c r="A351" s="78">
        <v>25457</v>
      </c>
      <c r="B351" s="78">
        <v>45</v>
      </c>
      <c r="C351" s="78">
        <v>172.5</v>
      </c>
      <c r="D351" s="78">
        <v>7.5</v>
      </c>
      <c r="E351" s="78">
        <v>3.5</v>
      </c>
      <c r="F351" s="78">
        <v>0</v>
      </c>
    </row>
    <row r="352" spans="1:6">
      <c r="A352" s="78">
        <v>25467</v>
      </c>
      <c r="B352" s="78">
        <v>195</v>
      </c>
      <c r="C352" s="78">
        <v>0</v>
      </c>
      <c r="D352" s="78">
        <v>30</v>
      </c>
      <c r="E352" s="78">
        <v>25.5</v>
      </c>
      <c r="F352" s="78">
        <v>0</v>
      </c>
    </row>
    <row r="353" spans="1:6">
      <c r="A353" s="78">
        <v>25468</v>
      </c>
      <c r="B353" s="78">
        <v>187.5</v>
      </c>
      <c r="C353" s="78">
        <v>7.5</v>
      </c>
      <c r="D353" s="78">
        <v>30</v>
      </c>
      <c r="E353" s="78">
        <v>7</v>
      </c>
      <c r="F353" s="78">
        <v>0</v>
      </c>
    </row>
    <row r="354" spans="1:6">
      <c r="A354" s="78">
        <v>25469</v>
      </c>
      <c r="B354" s="78">
        <v>127.5</v>
      </c>
      <c r="C354" s="78">
        <v>67.5</v>
      </c>
      <c r="D354" s="78">
        <v>30</v>
      </c>
      <c r="E354" s="78">
        <v>7.5</v>
      </c>
      <c r="F354" s="78">
        <v>0</v>
      </c>
    </row>
    <row r="355" spans="1:6">
      <c r="A355" s="78">
        <v>25470</v>
      </c>
      <c r="B355" s="78">
        <v>180</v>
      </c>
      <c r="C355" s="78">
        <v>7.5</v>
      </c>
      <c r="D355" s="78">
        <v>37.5</v>
      </c>
      <c r="E355" s="78">
        <v>0</v>
      </c>
      <c r="F355" s="78">
        <v>0</v>
      </c>
    </row>
    <row r="356" spans="1:6">
      <c r="A356" s="78">
        <v>25475</v>
      </c>
      <c r="B356" s="78">
        <v>169</v>
      </c>
      <c r="C356" s="78">
        <v>18.5</v>
      </c>
      <c r="D356" s="78">
        <v>37.5</v>
      </c>
      <c r="E356" s="78">
        <v>7.5</v>
      </c>
      <c r="F356" s="78">
        <v>0</v>
      </c>
    </row>
    <row r="357" spans="1:6">
      <c r="A357" s="78">
        <v>25479</v>
      </c>
      <c r="B357" s="78">
        <v>195</v>
      </c>
      <c r="C357" s="78">
        <v>0</v>
      </c>
      <c r="D357" s="78">
        <v>30</v>
      </c>
      <c r="E357" s="78">
        <v>20</v>
      </c>
      <c r="F357" s="78">
        <v>0</v>
      </c>
    </row>
    <row r="358" spans="1:6">
      <c r="A358" s="78">
        <v>25484</v>
      </c>
      <c r="B358" s="78">
        <v>180</v>
      </c>
      <c r="C358" s="78">
        <v>15</v>
      </c>
      <c r="D358" s="78">
        <v>30</v>
      </c>
      <c r="E358" s="78">
        <v>23</v>
      </c>
      <c r="F358" s="78">
        <v>0</v>
      </c>
    </row>
    <row r="359" spans="1:6">
      <c r="A359" s="78">
        <v>25493</v>
      </c>
      <c r="B359" s="78">
        <v>172.5</v>
      </c>
      <c r="C359" s="78">
        <v>15</v>
      </c>
      <c r="D359" s="78">
        <v>37.5</v>
      </c>
      <c r="E359" s="78">
        <v>15</v>
      </c>
      <c r="F359" s="78">
        <v>0</v>
      </c>
    </row>
    <row r="360" spans="1:6">
      <c r="A360" s="78">
        <v>25496</v>
      </c>
      <c r="B360" s="78">
        <v>180</v>
      </c>
      <c r="C360" s="78">
        <v>7.5</v>
      </c>
      <c r="D360" s="78">
        <v>37.5</v>
      </c>
      <c r="E360" s="78">
        <v>0</v>
      </c>
      <c r="F360" s="78">
        <v>0</v>
      </c>
    </row>
    <row r="361" spans="1:6">
      <c r="A361" s="78">
        <v>25500</v>
      </c>
      <c r="B361" s="78">
        <v>112.5</v>
      </c>
      <c r="C361" s="78">
        <v>75</v>
      </c>
      <c r="D361" s="78">
        <v>37.5</v>
      </c>
      <c r="E361" s="78">
        <v>0</v>
      </c>
      <c r="F361" s="78">
        <v>0</v>
      </c>
    </row>
    <row r="362" spans="1:6">
      <c r="A362" s="78">
        <v>25644</v>
      </c>
      <c r="B362" s="78">
        <v>187.5</v>
      </c>
      <c r="C362" s="78">
        <v>7.5</v>
      </c>
      <c r="D362" s="78">
        <v>30</v>
      </c>
      <c r="E362" s="78">
        <v>7</v>
      </c>
      <c r="F362" s="78">
        <v>0</v>
      </c>
    </row>
    <row r="363" spans="1:6">
      <c r="A363" s="78">
        <v>25658</v>
      </c>
      <c r="B363" s="78">
        <v>195</v>
      </c>
      <c r="C363" s="78">
        <v>0</v>
      </c>
      <c r="D363" s="78">
        <v>30</v>
      </c>
      <c r="E363" s="78">
        <v>15</v>
      </c>
      <c r="F363" s="78">
        <v>0</v>
      </c>
    </row>
    <row r="364" spans="1:6">
      <c r="A364" s="78">
        <v>25673</v>
      </c>
      <c r="B364" s="78">
        <v>150</v>
      </c>
      <c r="C364" s="78">
        <v>45</v>
      </c>
      <c r="D364" s="78">
        <v>30</v>
      </c>
      <c r="E364" s="78">
        <v>0</v>
      </c>
      <c r="F364" s="78">
        <v>0</v>
      </c>
    </row>
    <row r="365" spans="1:6">
      <c r="A365" s="78">
        <v>25777</v>
      </c>
      <c r="B365" s="78">
        <v>195</v>
      </c>
      <c r="C365" s="78">
        <v>0</v>
      </c>
      <c r="D365" s="78">
        <v>30</v>
      </c>
      <c r="E365" s="78">
        <v>0</v>
      </c>
      <c r="F365" s="78">
        <v>0</v>
      </c>
    </row>
    <row r="366" spans="1:6">
      <c r="A366" s="78">
        <v>25781</v>
      </c>
      <c r="B366" s="78">
        <v>180</v>
      </c>
      <c r="C366" s="78">
        <v>0</v>
      </c>
      <c r="D366" s="78">
        <v>45</v>
      </c>
      <c r="E366" s="78">
        <v>0</v>
      </c>
      <c r="F366" s="78">
        <v>0</v>
      </c>
    </row>
    <row r="367" spans="1:6">
      <c r="A367" s="78">
        <v>25789</v>
      </c>
      <c r="B367" s="78">
        <v>180</v>
      </c>
      <c r="C367" s="78">
        <v>15</v>
      </c>
      <c r="D367" s="78">
        <v>30</v>
      </c>
      <c r="E367" s="78">
        <v>8</v>
      </c>
      <c r="F367" s="78">
        <v>0</v>
      </c>
    </row>
    <row r="368" spans="1:6">
      <c r="A368" s="78">
        <v>25796</v>
      </c>
      <c r="B368" s="78">
        <v>195</v>
      </c>
      <c r="C368" s="78">
        <v>0</v>
      </c>
      <c r="D368" s="78">
        <v>30</v>
      </c>
      <c r="E368" s="78">
        <v>11.5</v>
      </c>
      <c r="F368" s="78">
        <v>0</v>
      </c>
    </row>
    <row r="369" spans="1:6">
      <c r="A369" s="78">
        <v>25894</v>
      </c>
      <c r="B369" s="78">
        <v>150</v>
      </c>
      <c r="C369" s="78">
        <v>45</v>
      </c>
      <c r="D369" s="78">
        <v>30</v>
      </c>
      <c r="E369" s="78">
        <v>5</v>
      </c>
      <c r="F369" s="78">
        <v>0</v>
      </c>
    </row>
    <row r="370" spans="1:6">
      <c r="A370" s="78">
        <v>26192</v>
      </c>
      <c r="B370" s="78">
        <v>187.5</v>
      </c>
      <c r="C370" s="78">
        <v>7.5</v>
      </c>
      <c r="D370" s="78">
        <v>30</v>
      </c>
      <c r="E370" s="78">
        <v>0</v>
      </c>
      <c r="F370" s="78">
        <v>0</v>
      </c>
    </row>
    <row r="371" spans="1:6">
      <c r="A371" s="78">
        <v>26198</v>
      </c>
      <c r="B371" s="78">
        <v>172.5</v>
      </c>
      <c r="C371" s="78">
        <v>7.5</v>
      </c>
      <c r="D371" s="78">
        <v>45</v>
      </c>
      <c r="E371" s="78">
        <v>0</v>
      </c>
      <c r="F371" s="78">
        <v>0</v>
      </c>
    </row>
    <row r="372" spans="1:6">
      <c r="A372" s="78">
        <v>26200</v>
      </c>
      <c r="B372" s="78">
        <v>180</v>
      </c>
      <c r="C372" s="78">
        <v>15</v>
      </c>
      <c r="D372" s="78">
        <v>30</v>
      </c>
      <c r="E372" s="78">
        <v>0</v>
      </c>
      <c r="F372" s="78">
        <v>0</v>
      </c>
    </row>
    <row r="373" spans="1:6">
      <c r="A373" s="78">
        <v>26202</v>
      </c>
      <c r="B373" s="78">
        <v>195</v>
      </c>
      <c r="C373" s="78">
        <v>0</v>
      </c>
      <c r="D373" s="78">
        <v>30</v>
      </c>
      <c r="E373" s="78">
        <v>0</v>
      </c>
      <c r="F373" s="78">
        <v>0</v>
      </c>
    </row>
    <row r="374" spans="1:6">
      <c r="A374" s="78">
        <v>26203</v>
      </c>
      <c r="B374" s="78">
        <v>157.5</v>
      </c>
      <c r="C374" s="78">
        <v>37.5</v>
      </c>
      <c r="D374" s="78">
        <v>30</v>
      </c>
      <c r="E374" s="78">
        <v>0</v>
      </c>
      <c r="F374" s="78">
        <v>0</v>
      </c>
    </row>
    <row r="375" spans="1:6">
      <c r="A375" s="78">
        <v>26204</v>
      </c>
      <c r="B375" s="78">
        <v>187.5</v>
      </c>
      <c r="C375" s="78">
        <v>0</v>
      </c>
      <c r="D375" s="78">
        <v>37.5</v>
      </c>
      <c r="E375" s="78">
        <v>16.5</v>
      </c>
      <c r="F375" s="78">
        <v>0</v>
      </c>
    </row>
    <row r="376" spans="1:6">
      <c r="A376" s="78">
        <v>26206</v>
      </c>
      <c r="B376" s="78">
        <v>157.5</v>
      </c>
      <c r="C376" s="78">
        <v>37.5</v>
      </c>
      <c r="D376" s="78">
        <v>30</v>
      </c>
      <c r="E376" s="78">
        <v>16</v>
      </c>
      <c r="F376" s="78">
        <v>0</v>
      </c>
    </row>
    <row r="377" spans="1:6">
      <c r="A377" s="78">
        <v>26207</v>
      </c>
      <c r="B377" s="78">
        <v>150</v>
      </c>
      <c r="C377" s="78">
        <v>45</v>
      </c>
      <c r="D377" s="78">
        <v>30</v>
      </c>
      <c r="E377" s="78">
        <v>33.5</v>
      </c>
      <c r="F377" s="78">
        <v>0</v>
      </c>
    </row>
    <row r="378" spans="1:6">
      <c r="A378" s="78">
        <v>26208</v>
      </c>
      <c r="B378" s="78">
        <v>105</v>
      </c>
      <c r="C378" s="78">
        <v>90</v>
      </c>
      <c r="D378" s="78">
        <v>30</v>
      </c>
      <c r="E378" s="78">
        <v>37.5</v>
      </c>
      <c r="F378" s="78">
        <v>0</v>
      </c>
    </row>
    <row r="379" spans="1:6">
      <c r="A379" s="78">
        <v>26225</v>
      </c>
      <c r="B379" s="78">
        <v>187.5</v>
      </c>
      <c r="C379" s="78">
        <v>0</v>
      </c>
      <c r="D379" s="78">
        <v>37.5</v>
      </c>
      <c r="E379" s="78">
        <v>11.5</v>
      </c>
      <c r="F379" s="78">
        <v>0</v>
      </c>
    </row>
    <row r="380" spans="1:6">
      <c r="A380" s="78">
        <v>26227</v>
      </c>
      <c r="B380" s="78">
        <v>195</v>
      </c>
      <c r="C380" s="78">
        <v>0</v>
      </c>
      <c r="D380" s="78">
        <v>30</v>
      </c>
      <c r="E380" s="78">
        <v>13</v>
      </c>
      <c r="F380" s="78">
        <v>0</v>
      </c>
    </row>
    <row r="381" spans="1:6">
      <c r="A381" s="78">
        <v>26243</v>
      </c>
      <c r="B381" s="78">
        <v>195</v>
      </c>
      <c r="C381" s="78">
        <v>0</v>
      </c>
      <c r="D381" s="78">
        <v>30</v>
      </c>
      <c r="E381" s="78">
        <v>2.5</v>
      </c>
      <c r="F381" s="78">
        <v>0</v>
      </c>
    </row>
    <row r="382" spans="1:6">
      <c r="A382" s="78">
        <v>26244</v>
      </c>
      <c r="B382" s="78">
        <v>195</v>
      </c>
      <c r="C382" s="78">
        <v>0</v>
      </c>
      <c r="D382" s="78">
        <v>30</v>
      </c>
      <c r="E382" s="78">
        <v>0</v>
      </c>
      <c r="F382" s="78">
        <v>0</v>
      </c>
    </row>
    <row r="383" spans="1:6">
      <c r="A383" s="78">
        <v>26245</v>
      </c>
      <c r="B383" s="78">
        <v>195</v>
      </c>
      <c r="C383" s="78">
        <v>0</v>
      </c>
      <c r="D383" s="78">
        <v>30</v>
      </c>
      <c r="E383" s="78">
        <v>0</v>
      </c>
      <c r="F383" s="78">
        <v>0</v>
      </c>
    </row>
    <row r="384" spans="1:6">
      <c r="A384" s="78">
        <v>26247</v>
      </c>
      <c r="B384" s="78">
        <v>187.5</v>
      </c>
      <c r="C384" s="78">
        <v>7.5</v>
      </c>
      <c r="D384" s="78">
        <v>30</v>
      </c>
      <c r="E384" s="78">
        <v>0</v>
      </c>
      <c r="F384" s="78">
        <v>0</v>
      </c>
    </row>
    <row r="385" spans="1:6">
      <c r="A385" s="78">
        <v>26248</v>
      </c>
      <c r="B385" s="78">
        <v>187.5</v>
      </c>
      <c r="C385" s="78">
        <v>7.5</v>
      </c>
      <c r="D385" s="78">
        <v>30</v>
      </c>
      <c r="E385" s="78">
        <v>0</v>
      </c>
      <c r="F385" s="78">
        <v>0</v>
      </c>
    </row>
    <row r="386" spans="1:6">
      <c r="A386" s="78">
        <v>26350</v>
      </c>
      <c r="B386" s="78">
        <v>195</v>
      </c>
      <c r="C386" s="78">
        <v>0</v>
      </c>
      <c r="D386" s="78">
        <v>30</v>
      </c>
      <c r="E386" s="78">
        <v>0</v>
      </c>
      <c r="F386" s="78">
        <v>0</v>
      </c>
    </row>
    <row r="387" spans="1:6">
      <c r="A387" s="78">
        <v>26358</v>
      </c>
      <c r="B387" s="78">
        <v>187.5</v>
      </c>
      <c r="C387" s="78">
        <v>7.5</v>
      </c>
      <c r="D387" s="78">
        <v>30</v>
      </c>
      <c r="E387" s="78">
        <v>0</v>
      </c>
      <c r="F387" s="78">
        <v>0</v>
      </c>
    </row>
    <row r="388" spans="1:6">
      <c r="A388" s="78">
        <v>26361</v>
      </c>
      <c r="B388" s="78">
        <v>150</v>
      </c>
      <c r="C388" s="78">
        <v>45</v>
      </c>
      <c r="D388" s="78">
        <v>30</v>
      </c>
      <c r="E388" s="78">
        <v>0</v>
      </c>
      <c r="F388" s="78">
        <v>0</v>
      </c>
    </row>
    <row r="389" spans="1:6">
      <c r="A389" s="78">
        <v>26362</v>
      </c>
      <c r="B389" s="78">
        <v>187.5</v>
      </c>
      <c r="C389" s="78">
        <v>7.5</v>
      </c>
      <c r="D389" s="78">
        <v>30</v>
      </c>
      <c r="E389" s="78">
        <v>19</v>
      </c>
      <c r="F389" s="78">
        <v>0</v>
      </c>
    </row>
    <row r="390" spans="1:6">
      <c r="A390" s="78">
        <v>26363</v>
      </c>
      <c r="B390" s="78">
        <v>180</v>
      </c>
      <c r="C390" s="78">
        <v>0</v>
      </c>
      <c r="D390" s="78">
        <v>45</v>
      </c>
      <c r="E390" s="78">
        <v>15.5</v>
      </c>
      <c r="F390" s="78">
        <v>0</v>
      </c>
    </row>
    <row r="391" spans="1:6">
      <c r="A391" s="78">
        <v>26375</v>
      </c>
      <c r="B391" s="78">
        <v>180</v>
      </c>
      <c r="C391" s="78">
        <v>15</v>
      </c>
      <c r="D391" s="78">
        <v>30</v>
      </c>
      <c r="E391" s="78">
        <v>0</v>
      </c>
      <c r="F391" s="78">
        <v>0</v>
      </c>
    </row>
    <row r="392" spans="1:6">
      <c r="A392" s="78">
        <v>26383</v>
      </c>
      <c r="B392" s="78">
        <v>195</v>
      </c>
      <c r="C392" s="78">
        <v>0</v>
      </c>
      <c r="D392" s="78">
        <v>30</v>
      </c>
      <c r="E392" s="78">
        <v>40.5</v>
      </c>
      <c r="F392" s="78">
        <v>0</v>
      </c>
    </row>
    <row r="393" spans="1:6">
      <c r="A393" s="78">
        <v>26471</v>
      </c>
      <c r="B393" s="78">
        <v>187.5</v>
      </c>
      <c r="C393" s="78">
        <v>7.5</v>
      </c>
      <c r="D393" s="78">
        <v>30</v>
      </c>
      <c r="E393" s="78">
        <v>11.5</v>
      </c>
      <c r="F393" s="78">
        <v>0</v>
      </c>
    </row>
    <row r="394" spans="1:6">
      <c r="A394" s="78">
        <v>26488</v>
      </c>
      <c r="B394" s="78">
        <v>195</v>
      </c>
      <c r="C394" s="78">
        <v>0</v>
      </c>
      <c r="D394" s="78">
        <v>30</v>
      </c>
      <c r="E394" s="78">
        <v>0</v>
      </c>
      <c r="F394" s="78">
        <v>0</v>
      </c>
    </row>
    <row r="395" spans="1:6">
      <c r="A395" s="78">
        <v>26608</v>
      </c>
      <c r="B395" s="78">
        <v>187.5</v>
      </c>
      <c r="C395" s="78">
        <v>7.5</v>
      </c>
      <c r="D395" s="78">
        <v>30</v>
      </c>
      <c r="E395" s="78">
        <v>0</v>
      </c>
      <c r="F395" s="78">
        <v>0</v>
      </c>
    </row>
    <row r="396" spans="1:6">
      <c r="A396" s="78">
        <v>26615</v>
      </c>
      <c r="B396" s="78">
        <v>195</v>
      </c>
      <c r="C396" s="78">
        <v>0</v>
      </c>
      <c r="D396" s="78">
        <v>30</v>
      </c>
      <c r="E396" s="78">
        <v>8.5</v>
      </c>
      <c r="F396" s="78">
        <v>0</v>
      </c>
    </row>
    <row r="397" spans="1:6">
      <c r="A397" s="78">
        <v>26623</v>
      </c>
      <c r="B397" s="78">
        <v>195</v>
      </c>
      <c r="C397" s="78">
        <v>0</v>
      </c>
      <c r="D397" s="78">
        <v>30</v>
      </c>
      <c r="E397" s="78">
        <v>7.5</v>
      </c>
      <c r="F397" s="78">
        <v>0</v>
      </c>
    </row>
    <row r="398" spans="1:6">
      <c r="A398" s="78">
        <v>26625</v>
      </c>
      <c r="B398" s="78">
        <v>195</v>
      </c>
      <c r="C398" s="78">
        <v>0</v>
      </c>
      <c r="D398" s="78">
        <v>30</v>
      </c>
      <c r="E398" s="78">
        <v>0</v>
      </c>
      <c r="F398" s="78">
        <v>0</v>
      </c>
    </row>
    <row r="399" spans="1:6">
      <c r="A399" s="78">
        <v>26890</v>
      </c>
      <c r="B399" s="78">
        <v>195</v>
      </c>
      <c r="C399" s="78">
        <v>0</v>
      </c>
      <c r="D399" s="78">
        <v>30</v>
      </c>
      <c r="E399" s="78">
        <v>2</v>
      </c>
      <c r="F399" s="78">
        <v>0</v>
      </c>
    </row>
    <row r="400" spans="1:6">
      <c r="A400" s="78">
        <v>26893</v>
      </c>
      <c r="B400" s="78">
        <v>195</v>
      </c>
      <c r="C400" s="78">
        <v>0</v>
      </c>
      <c r="D400" s="78">
        <v>30</v>
      </c>
      <c r="E400" s="78">
        <v>6.5</v>
      </c>
      <c r="F400" s="78">
        <v>0</v>
      </c>
    </row>
    <row r="401" spans="1:6">
      <c r="A401" s="78">
        <v>27082</v>
      </c>
      <c r="B401" s="78">
        <v>195</v>
      </c>
      <c r="C401" s="78">
        <v>0</v>
      </c>
      <c r="D401" s="78">
        <v>30</v>
      </c>
      <c r="E401" s="78">
        <v>7.5</v>
      </c>
      <c r="F401" s="78">
        <v>0</v>
      </c>
    </row>
    <row r="402" spans="1:6">
      <c r="A402" s="78">
        <v>27085</v>
      </c>
      <c r="B402" s="78">
        <v>195</v>
      </c>
      <c r="C402" s="78">
        <v>0</v>
      </c>
      <c r="D402" s="78">
        <v>30</v>
      </c>
      <c r="E402" s="78">
        <v>68</v>
      </c>
      <c r="F402" s="78">
        <v>0</v>
      </c>
    </row>
    <row r="403" spans="1:6">
      <c r="A403" s="78">
        <v>27090</v>
      </c>
      <c r="B403" s="78">
        <v>180</v>
      </c>
      <c r="C403" s="78">
        <v>15</v>
      </c>
      <c r="D403" s="78">
        <v>30</v>
      </c>
      <c r="E403" s="78">
        <v>0</v>
      </c>
      <c r="F403" s="78">
        <v>0</v>
      </c>
    </row>
    <row r="404" spans="1:6">
      <c r="A404" s="78">
        <v>27456</v>
      </c>
      <c r="B404" s="78">
        <v>195</v>
      </c>
      <c r="C404" s="78">
        <v>0</v>
      </c>
      <c r="D404" s="78">
        <v>30</v>
      </c>
      <c r="E404" s="78">
        <v>0</v>
      </c>
      <c r="F404" s="78">
        <v>0</v>
      </c>
    </row>
    <row r="405" spans="1:6">
      <c r="A405" s="78">
        <v>27642</v>
      </c>
      <c r="B405" s="78">
        <v>165</v>
      </c>
      <c r="C405" s="78">
        <v>30</v>
      </c>
      <c r="D405" s="78">
        <v>30</v>
      </c>
      <c r="E405" s="78">
        <v>16.5</v>
      </c>
      <c r="F405" s="78">
        <v>0</v>
      </c>
    </row>
    <row r="406" spans="1:6">
      <c r="A406" s="78">
        <v>27643</v>
      </c>
      <c r="B406" s="78">
        <v>195</v>
      </c>
      <c r="C406" s="78">
        <v>0</v>
      </c>
      <c r="D406" s="78">
        <v>30</v>
      </c>
      <c r="E406" s="78">
        <v>26</v>
      </c>
      <c r="F406" s="78">
        <v>0</v>
      </c>
    </row>
    <row r="407" spans="1:6">
      <c r="A407" s="78">
        <v>27676</v>
      </c>
      <c r="B407" s="78">
        <v>195</v>
      </c>
      <c r="C407" s="78">
        <v>0</v>
      </c>
      <c r="D407" s="78">
        <v>30</v>
      </c>
      <c r="E407" s="78">
        <v>3.5</v>
      </c>
      <c r="F407" s="78">
        <v>0</v>
      </c>
    </row>
    <row r="408" spans="1:6">
      <c r="A408" s="78">
        <v>27684</v>
      </c>
      <c r="B408" s="78">
        <v>195</v>
      </c>
      <c r="C408" s="78">
        <v>0</v>
      </c>
      <c r="D408" s="78">
        <v>30</v>
      </c>
      <c r="E408" s="78">
        <v>67.5</v>
      </c>
      <c r="F408" s="78">
        <v>0</v>
      </c>
    </row>
    <row r="409" spans="1:6">
      <c r="A409" s="78">
        <v>27871</v>
      </c>
      <c r="B409" s="78">
        <v>187.5</v>
      </c>
      <c r="C409" s="78">
        <v>7.5</v>
      </c>
      <c r="D409" s="78">
        <v>30</v>
      </c>
      <c r="E409" s="78">
        <v>1.5</v>
      </c>
      <c r="F409" s="78">
        <v>0</v>
      </c>
    </row>
    <row r="410" spans="1:6">
      <c r="A410" s="78">
        <v>27874</v>
      </c>
      <c r="B410" s="78">
        <v>195</v>
      </c>
      <c r="C410" s="78">
        <v>0</v>
      </c>
      <c r="D410" s="78">
        <v>30</v>
      </c>
      <c r="E410" s="78">
        <v>0</v>
      </c>
      <c r="F410" s="78">
        <v>0</v>
      </c>
    </row>
    <row r="411" spans="1:6">
      <c r="A411" s="78">
        <v>27877</v>
      </c>
      <c r="B411" s="78">
        <v>180</v>
      </c>
      <c r="C411" s="78">
        <v>7.5</v>
      </c>
      <c r="D411" s="78">
        <v>37.5</v>
      </c>
      <c r="E411" s="78">
        <v>0</v>
      </c>
      <c r="F411" s="78">
        <v>0</v>
      </c>
    </row>
    <row r="412" spans="1:6">
      <c r="A412" s="78">
        <v>27879</v>
      </c>
      <c r="B412" s="78">
        <v>135</v>
      </c>
      <c r="C412" s="78">
        <v>52.5</v>
      </c>
      <c r="D412" s="78">
        <v>37.5</v>
      </c>
      <c r="E412" s="78">
        <v>4</v>
      </c>
      <c r="F412" s="78">
        <v>0</v>
      </c>
    </row>
    <row r="413" spans="1:6">
      <c r="A413" s="78">
        <v>27885</v>
      </c>
      <c r="B413" s="78">
        <v>180</v>
      </c>
      <c r="C413" s="78">
        <v>15</v>
      </c>
      <c r="D413" s="78">
        <v>30</v>
      </c>
      <c r="E413" s="78">
        <v>1</v>
      </c>
      <c r="F413" s="78">
        <v>0</v>
      </c>
    </row>
    <row r="414" spans="1:6">
      <c r="A414" s="78">
        <v>27886</v>
      </c>
      <c r="B414" s="78">
        <v>195</v>
      </c>
      <c r="C414" s="78">
        <v>0</v>
      </c>
      <c r="D414" s="78">
        <v>30</v>
      </c>
      <c r="E414" s="78">
        <v>3.5</v>
      </c>
      <c r="F414" s="78">
        <v>0</v>
      </c>
    </row>
    <row r="415" spans="1:6">
      <c r="A415" s="78">
        <v>27890</v>
      </c>
      <c r="B415" s="78">
        <v>195</v>
      </c>
      <c r="C415" s="78">
        <v>0</v>
      </c>
      <c r="D415" s="78">
        <v>30</v>
      </c>
      <c r="E415" s="78">
        <v>22</v>
      </c>
      <c r="F415" s="78">
        <v>0</v>
      </c>
    </row>
    <row r="416" spans="1:6">
      <c r="A416" s="78">
        <v>27891</v>
      </c>
      <c r="B416" s="78">
        <v>90</v>
      </c>
      <c r="C416" s="78">
        <v>105</v>
      </c>
      <c r="D416" s="78">
        <v>30</v>
      </c>
      <c r="E416" s="78">
        <v>0</v>
      </c>
      <c r="F416" s="78">
        <v>0</v>
      </c>
    </row>
    <row r="417" spans="1:6">
      <c r="A417" s="78">
        <v>27904</v>
      </c>
      <c r="B417" s="78">
        <v>180</v>
      </c>
      <c r="C417" s="78">
        <v>15</v>
      </c>
      <c r="D417" s="78">
        <v>30</v>
      </c>
      <c r="E417" s="78">
        <v>11</v>
      </c>
      <c r="F417" s="78">
        <v>0</v>
      </c>
    </row>
    <row r="418" spans="1:6">
      <c r="A418" s="78">
        <v>28017</v>
      </c>
      <c r="B418" s="78">
        <v>195</v>
      </c>
      <c r="C418" s="78">
        <v>0</v>
      </c>
      <c r="D418" s="78">
        <v>30</v>
      </c>
      <c r="E418" s="78">
        <v>8</v>
      </c>
      <c r="F418" s="78">
        <v>0</v>
      </c>
    </row>
    <row r="419" spans="1:6">
      <c r="A419" s="78">
        <v>28018</v>
      </c>
      <c r="B419" s="78">
        <v>180</v>
      </c>
      <c r="C419" s="78">
        <v>7.5</v>
      </c>
      <c r="D419" s="78">
        <v>37.5</v>
      </c>
      <c r="E419" s="78">
        <v>9</v>
      </c>
      <c r="F419" s="78">
        <v>0</v>
      </c>
    </row>
    <row r="420" spans="1:6">
      <c r="A420" s="78">
        <v>28028</v>
      </c>
      <c r="B420" s="78">
        <v>180</v>
      </c>
      <c r="C420" s="78">
        <v>7.5</v>
      </c>
      <c r="D420" s="78">
        <v>37.5</v>
      </c>
      <c r="E420" s="78">
        <v>4</v>
      </c>
      <c r="F420" s="78">
        <v>0</v>
      </c>
    </row>
    <row r="421" spans="1:6">
      <c r="A421" s="78">
        <v>28174</v>
      </c>
      <c r="B421" s="78">
        <v>195</v>
      </c>
      <c r="C421" s="78">
        <v>0</v>
      </c>
      <c r="D421" s="78">
        <v>30</v>
      </c>
      <c r="E421" s="78">
        <v>47.5</v>
      </c>
      <c r="F421" s="78">
        <v>0</v>
      </c>
    </row>
    <row r="422" spans="1:6">
      <c r="A422" s="78">
        <v>28176</v>
      </c>
      <c r="B422" s="78">
        <v>195</v>
      </c>
      <c r="C422" s="78">
        <v>0</v>
      </c>
      <c r="D422" s="78">
        <v>30</v>
      </c>
      <c r="E422" s="78">
        <v>0</v>
      </c>
      <c r="F422" s="78">
        <v>0</v>
      </c>
    </row>
    <row r="423" spans="1:6">
      <c r="A423" s="78">
        <v>28181</v>
      </c>
      <c r="B423" s="78">
        <v>180</v>
      </c>
      <c r="C423" s="78">
        <v>15</v>
      </c>
      <c r="D423" s="78">
        <v>30</v>
      </c>
      <c r="E423" s="78">
        <v>7.5</v>
      </c>
      <c r="F423" s="78">
        <v>0</v>
      </c>
    </row>
    <row r="424" spans="1:6">
      <c r="A424" s="78">
        <v>28213</v>
      </c>
      <c r="B424" s="78">
        <v>180</v>
      </c>
      <c r="C424" s="78">
        <v>0</v>
      </c>
      <c r="D424" s="78">
        <v>45</v>
      </c>
      <c r="E424" s="78">
        <v>28</v>
      </c>
      <c r="F424" s="78">
        <v>0</v>
      </c>
    </row>
    <row r="425" spans="1:6">
      <c r="A425" s="78">
        <v>28214</v>
      </c>
      <c r="B425" s="78">
        <v>195</v>
      </c>
      <c r="C425" s="78">
        <v>0</v>
      </c>
      <c r="D425" s="78">
        <v>30</v>
      </c>
      <c r="E425" s="78">
        <v>21.5</v>
      </c>
      <c r="F425" s="78">
        <v>0</v>
      </c>
    </row>
    <row r="426" spans="1:6">
      <c r="A426" s="78">
        <v>28216</v>
      </c>
      <c r="B426" s="78">
        <v>150</v>
      </c>
      <c r="C426" s="78">
        <v>45</v>
      </c>
      <c r="D426" s="78">
        <v>30</v>
      </c>
      <c r="E426" s="78">
        <v>19</v>
      </c>
      <c r="F426" s="78">
        <v>0</v>
      </c>
    </row>
    <row r="427" spans="1:6">
      <c r="A427" s="78">
        <v>28220</v>
      </c>
      <c r="B427" s="78">
        <v>195</v>
      </c>
      <c r="C427" s="78">
        <v>0</v>
      </c>
      <c r="D427" s="78">
        <v>30</v>
      </c>
      <c r="E427" s="78">
        <v>62</v>
      </c>
      <c r="F427" s="78">
        <v>0</v>
      </c>
    </row>
    <row r="428" spans="1:6">
      <c r="A428" s="78">
        <v>28221</v>
      </c>
      <c r="B428" s="78">
        <v>195</v>
      </c>
      <c r="C428" s="78">
        <v>0</v>
      </c>
      <c r="D428" s="78">
        <v>30</v>
      </c>
      <c r="E428" s="78">
        <v>3.5</v>
      </c>
      <c r="F428" s="78">
        <v>0</v>
      </c>
    </row>
    <row r="429" spans="1:6">
      <c r="A429" s="78">
        <v>28242</v>
      </c>
      <c r="B429" s="78">
        <v>195</v>
      </c>
      <c r="C429" s="78">
        <v>0</v>
      </c>
      <c r="D429" s="78">
        <v>30</v>
      </c>
      <c r="E429" s="78">
        <v>79</v>
      </c>
      <c r="F429" s="78">
        <v>0</v>
      </c>
    </row>
    <row r="430" spans="1:6">
      <c r="A430" s="78">
        <v>28243</v>
      </c>
      <c r="B430" s="78">
        <v>172.5</v>
      </c>
      <c r="C430" s="78">
        <v>22.5</v>
      </c>
      <c r="D430" s="78">
        <v>30</v>
      </c>
      <c r="E430" s="78">
        <v>0</v>
      </c>
      <c r="F430" s="78">
        <v>0</v>
      </c>
    </row>
    <row r="431" spans="1:6">
      <c r="A431" s="78">
        <v>28247</v>
      </c>
      <c r="B431" s="78">
        <v>187.5</v>
      </c>
      <c r="C431" s="78">
        <v>7.5</v>
      </c>
      <c r="D431" s="78">
        <v>30</v>
      </c>
      <c r="E431" s="78">
        <v>38.5</v>
      </c>
      <c r="F431" s="78">
        <v>0</v>
      </c>
    </row>
    <row r="432" spans="1:6">
      <c r="A432" s="78">
        <v>28248</v>
      </c>
      <c r="B432" s="78">
        <v>180</v>
      </c>
      <c r="C432" s="78">
        <v>15</v>
      </c>
      <c r="D432" s="78">
        <v>30</v>
      </c>
      <c r="E432" s="78">
        <v>10</v>
      </c>
      <c r="F432" s="78">
        <v>0</v>
      </c>
    </row>
    <row r="433" spans="1:6">
      <c r="A433" s="78">
        <v>28251</v>
      </c>
      <c r="B433" s="78">
        <v>180</v>
      </c>
      <c r="C433" s="78">
        <v>15</v>
      </c>
      <c r="D433" s="78">
        <v>30</v>
      </c>
      <c r="E433" s="78">
        <v>39.5</v>
      </c>
      <c r="F433" s="78">
        <v>0</v>
      </c>
    </row>
    <row r="434" spans="1:6">
      <c r="A434" s="78">
        <v>28252</v>
      </c>
      <c r="B434" s="78">
        <v>187.5</v>
      </c>
      <c r="C434" s="78">
        <v>7.5</v>
      </c>
      <c r="D434" s="78">
        <v>30</v>
      </c>
      <c r="E434" s="78">
        <v>40</v>
      </c>
      <c r="F434" s="78">
        <v>0</v>
      </c>
    </row>
    <row r="435" spans="1:6">
      <c r="A435" s="78">
        <v>28253</v>
      </c>
      <c r="B435" s="78">
        <v>135</v>
      </c>
      <c r="C435" s="78">
        <v>60</v>
      </c>
      <c r="D435" s="78">
        <v>30</v>
      </c>
      <c r="E435" s="78">
        <v>0</v>
      </c>
      <c r="F435" s="78">
        <v>0</v>
      </c>
    </row>
    <row r="436" spans="1:6">
      <c r="A436" s="78">
        <v>28257</v>
      </c>
      <c r="B436" s="78">
        <v>161.5</v>
      </c>
      <c r="C436" s="78">
        <v>33.5</v>
      </c>
      <c r="D436" s="78">
        <v>30</v>
      </c>
      <c r="E436" s="78">
        <v>0</v>
      </c>
      <c r="F436" s="78">
        <v>0</v>
      </c>
    </row>
    <row r="437" spans="1:6">
      <c r="A437" s="78">
        <v>28258</v>
      </c>
      <c r="B437" s="78">
        <v>187.5</v>
      </c>
      <c r="C437" s="78">
        <v>7.5</v>
      </c>
      <c r="D437" s="78">
        <v>30</v>
      </c>
      <c r="E437" s="78">
        <v>0</v>
      </c>
      <c r="F437" s="78">
        <v>0</v>
      </c>
    </row>
    <row r="438" spans="1:6">
      <c r="A438" s="78">
        <v>28260</v>
      </c>
      <c r="B438" s="78">
        <v>187.5</v>
      </c>
      <c r="C438" s="78">
        <v>7.5</v>
      </c>
      <c r="D438" s="78">
        <v>30</v>
      </c>
      <c r="E438" s="78">
        <v>0</v>
      </c>
      <c r="F438" s="78">
        <v>0</v>
      </c>
    </row>
    <row r="439" spans="1:6">
      <c r="A439" s="78">
        <v>28272</v>
      </c>
      <c r="B439" s="78">
        <v>97.5</v>
      </c>
      <c r="C439" s="78">
        <v>97.5</v>
      </c>
      <c r="D439" s="78">
        <v>30</v>
      </c>
      <c r="E439" s="78">
        <v>0</v>
      </c>
      <c r="F439" s="78">
        <v>0</v>
      </c>
    </row>
    <row r="440" spans="1:6">
      <c r="A440" s="78">
        <v>28278</v>
      </c>
      <c r="B440" s="78">
        <v>187.5</v>
      </c>
      <c r="C440" s="78">
        <v>7.5</v>
      </c>
      <c r="D440" s="78">
        <v>30</v>
      </c>
      <c r="E440" s="78">
        <v>7.5</v>
      </c>
      <c r="F440" s="78">
        <v>0</v>
      </c>
    </row>
    <row r="441" spans="1:6">
      <c r="A441" s="78">
        <v>28279</v>
      </c>
      <c r="B441" s="78">
        <v>180</v>
      </c>
      <c r="C441" s="78">
        <v>15</v>
      </c>
      <c r="D441" s="78">
        <v>30</v>
      </c>
      <c r="E441" s="78">
        <v>28</v>
      </c>
      <c r="F441" s="78">
        <v>0</v>
      </c>
    </row>
    <row r="442" spans="1:6">
      <c r="A442" s="78">
        <v>28280</v>
      </c>
      <c r="B442" s="78">
        <v>187.5</v>
      </c>
      <c r="C442" s="78">
        <v>7.5</v>
      </c>
      <c r="D442" s="78">
        <v>30</v>
      </c>
      <c r="E442" s="78">
        <v>12</v>
      </c>
      <c r="F442" s="78">
        <v>0</v>
      </c>
    </row>
    <row r="443" spans="1:6">
      <c r="A443" s="78">
        <v>28456</v>
      </c>
      <c r="B443" s="78">
        <v>195</v>
      </c>
      <c r="C443" s="78">
        <v>0</v>
      </c>
      <c r="D443" s="78">
        <v>30</v>
      </c>
      <c r="E443" s="78">
        <v>11.5</v>
      </c>
      <c r="F443" s="78">
        <v>0</v>
      </c>
    </row>
    <row r="444" spans="1:6">
      <c r="A444" s="78">
        <v>28469</v>
      </c>
      <c r="B444" s="78">
        <v>195</v>
      </c>
      <c r="C444" s="78">
        <v>0</v>
      </c>
      <c r="D444" s="78">
        <v>30</v>
      </c>
      <c r="E444" s="78">
        <v>23.5</v>
      </c>
      <c r="F444" s="78">
        <v>0</v>
      </c>
    </row>
    <row r="445" spans="1:6">
      <c r="A445" s="78">
        <v>28615</v>
      </c>
      <c r="B445" s="78">
        <v>187.5</v>
      </c>
      <c r="C445" s="78">
        <v>7.5</v>
      </c>
      <c r="D445" s="78">
        <v>30</v>
      </c>
      <c r="E445" s="78">
        <v>66</v>
      </c>
      <c r="F445" s="78">
        <v>0</v>
      </c>
    </row>
    <row r="446" spans="1:6">
      <c r="A446" s="78">
        <v>28626</v>
      </c>
      <c r="B446" s="78">
        <v>135</v>
      </c>
      <c r="C446" s="78">
        <v>52.5</v>
      </c>
      <c r="D446" s="78">
        <v>37.5</v>
      </c>
      <c r="E446" s="78">
        <v>0</v>
      </c>
      <c r="F446" s="78">
        <v>0</v>
      </c>
    </row>
    <row r="447" spans="1:6">
      <c r="A447" s="78">
        <v>28629</v>
      </c>
      <c r="B447" s="78">
        <v>157.5</v>
      </c>
      <c r="C447" s="78">
        <v>37.5</v>
      </c>
      <c r="D447" s="78">
        <v>30</v>
      </c>
      <c r="E447" s="78">
        <v>3.5</v>
      </c>
      <c r="F447" s="78">
        <v>0</v>
      </c>
    </row>
    <row r="448" spans="1:6">
      <c r="A448" s="78">
        <v>28740</v>
      </c>
      <c r="B448" s="78">
        <v>187.5</v>
      </c>
      <c r="C448" s="78">
        <v>7.5</v>
      </c>
      <c r="D448" s="78">
        <v>30</v>
      </c>
      <c r="E448" s="78">
        <v>3.5</v>
      </c>
      <c r="F448" s="78">
        <v>0</v>
      </c>
    </row>
    <row r="449" spans="1:6">
      <c r="A449" s="78">
        <v>28742</v>
      </c>
      <c r="B449" s="78">
        <v>195</v>
      </c>
      <c r="C449" s="78">
        <v>0</v>
      </c>
      <c r="D449" s="78">
        <v>30</v>
      </c>
      <c r="E449" s="78">
        <v>4.5</v>
      </c>
      <c r="F449" s="78">
        <v>0</v>
      </c>
    </row>
    <row r="450" spans="1:6">
      <c r="A450" s="78">
        <v>28745</v>
      </c>
      <c r="B450" s="78">
        <v>195</v>
      </c>
      <c r="C450" s="78">
        <v>0</v>
      </c>
      <c r="D450" s="78">
        <v>30</v>
      </c>
      <c r="E450" s="78">
        <v>30.5</v>
      </c>
      <c r="F450" s="78">
        <v>0</v>
      </c>
    </row>
    <row r="451" spans="1:6">
      <c r="A451" s="78">
        <v>28749</v>
      </c>
      <c r="B451" s="78">
        <v>180</v>
      </c>
      <c r="C451" s="78">
        <v>15</v>
      </c>
      <c r="D451" s="78">
        <v>30</v>
      </c>
      <c r="E451" s="78">
        <v>35.5</v>
      </c>
      <c r="F451" s="78">
        <v>0</v>
      </c>
    </row>
    <row r="452" spans="1:6">
      <c r="A452" s="78">
        <v>28753</v>
      </c>
      <c r="B452" s="78">
        <v>195</v>
      </c>
      <c r="C452" s="78">
        <v>0</v>
      </c>
      <c r="D452" s="78">
        <v>30</v>
      </c>
      <c r="E452" s="78">
        <v>45.5</v>
      </c>
      <c r="F452" s="78">
        <v>0</v>
      </c>
    </row>
    <row r="453" spans="1:6">
      <c r="A453" s="78">
        <v>28761</v>
      </c>
      <c r="B453" s="78">
        <v>195</v>
      </c>
      <c r="C453" s="78">
        <v>0</v>
      </c>
      <c r="D453" s="78">
        <v>30</v>
      </c>
      <c r="E453" s="78">
        <v>73</v>
      </c>
      <c r="F453" s="78">
        <v>0</v>
      </c>
    </row>
    <row r="454" spans="1:6">
      <c r="A454" s="78">
        <v>28765</v>
      </c>
      <c r="B454" s="78">
        <v>195</v>
      </c>
      <c r="C454" s="78">
        <v>0</v>
      </c>
      <c r="D454" s="78">
        <v>30</v>
      </c>
      <c r="E454" s="78">
        <v>24</v>
      </c>
      <c r="F454" s="78">
        <v>0</v>
      </c>
    </row>
    <row r="455" spans="1:6">
      <c r="A455" s="78">
        <v>28766</v>
      </c>
      <c r="B455" s="78">
        <v>195</v>
      </c>
      <c r="C455" s="78">
        <v>0</v>
      </c>
      <c r="D455" s="78">
        <v>30</v>
      </c>
      <c r="E455" s="78">
        <v>34.5</v>
      </c>
      <c r="F455" s="78">
        <v>0</v>
      </c>
    </row>
    <row r="456" spans="1:6">
      <c r="A456" s="78">
        <v>28912</v>
      </c>
      <c r="B456" s="78">
        <v>195</v>
      </c>
      <c r="C456" s="78">
        <v>0</v>
      </c>
      <c r="D456" s="78">
        <v>30</v>
      </c>
      <c r="E456" s="78">
        <v>56</v>
      </c>
      <c r="F456" s="78">
        <v>0</v>
      </c>
    </row>
    <row r="457" spans="1:6">
      <c r="A457" s="78">
        <v>28916</v>
      </c>
      <c r="B457" s="78">
        <v>187.5</v>
      </c>
      <c r="C457" s="78">
        <v>7.5</v>
      </c>
      <c r="D457" s="78">
        <v>30</v>
      </c>
      <c r="E457" s="78">
        <v>0</v>
      </c>
      <c r="F457" s="78">
        <v>0</v>
      </c>
    </row>
    <row r="458" spans="1:6">
      <c r="A458" s="78">
        <v>28920</v>
      </c>
      <c r="B458" s="78">
        <v>150</v>
      </c>
      <c r="C458" s="78">
        <v>45</v>
      </c>
      <c r="D458" s="78">
        <v>30</v>
      </c>
      <c r="E458" s="78">
        <v>25</v>
      </c>
      <c r="F458" s="78">
        <v>0</v>
      </c>
    </row>
    <row r="459" spans="1:6">
      <c r="A459" s="78">
        <v>28925</v>
      </c>
      <c r="B459" s="78">
        <v>180</v>
      </c>
      <c r="C459" s="78">
        <v>15</v>
      </c>
      <c r="D459" s="78">
        <v>30</v>
      </c>
      <c r="E459" s="78">
        <v>4</v>
      </c>
      <c r="F459" s="78">
        <v>0</v>
      </c>
    </row>
    <row r="460" spans="1:6">
      <c r="A460" s="78">
        <v>28932</v>
      </c>
      <c r="B460" s="78">
        <v>135</v>
      </c>
      <c r="C460" s="78">
        <v>60</v>
      </c>
      <c r="D460" s="78">
        <v>30</v>
      </c>
      <c r="E460" s="78">
        <v>1.5</v>
      </c>
      <c r="F460" s="78">
        <v>0</v>
      </c>
    </row>
    <row r="461" spans="1:6">
      <c r="A461" s="78">
        <v>29056</v>
      </c>
      <c r="B461" s="78">
        <v>0</v>
      </c>
      <c r="C461" s="78">
        <v>195</v>
      </c>
      <c r="D461" s="78">
        <v>30</v>
      </c>
      <c r="E461" s="78">
        <v>0</v>
      </c>
      <c r="F461" s="78">
        <v>0</v>
      </c>
    </row>
    <row r="462" spans="1:6">
      <c r="A462" s="78">
        <v>29066</v>
      </c>
      <c r="B462" s="78">
        <v>187.5</v>
      </c>
      <c r="C462" s="78">
        <v>0</v>
      </c>
      <c r="D462" s="78">
        <v>37.5</v>
      </c>
      <c r="E462" s="78">
        <v>9.5</v>
      </c>
      <c r="F462" s="78">
        <v>0</v>
      </c>
    </row>
    <row r="463" spans="1:6">
      <c r="A463" s="78">
        <v>29069</v>
      </c>
      <c r="B463" s="78">
        <v>195</v>
      </c>
      <c r="C463" s="78">
        <v>0</v>
      </c>
      <c r="D463" s="78">
        <v>30</v>
      </c>
      <c r="E463" s="78">
        <v>16.5</v>
      </c>
      <c r="F463" s="78">
        <v>0</v>
      </c>
    </row>
    <row r="464" spans="1:6">
      <c r="A464" s="78">
        <v>29072</v>
      </c>
      <c r="B464" s="78">
        <v>180</v>
      </c>
      <c r="C464" s="78">
        <v>15</v>
      </c>
      <c r="D464" s="78">
        <v>30</v>
      </c>
      <c r="E464" s="78">
        <v>14</v>
      </c>
      <c r="F464" s="78">
        <v>0</v>
      </c>
    </row>
    <row r="465" spans="1:6">
      <c r="A465" s="78">
        <v>29074</v>
      </c>
      <c r="B465" s="78">
        <v>195</v>
      </c>
      <c r="C465" s="78">
        <v>0</v>
      </c>
      <c r="D465" s="78">
        <v>30</v>
      </c>
      <c r="E465" s="78">
        <v>1</v>
      </c>
      <c r="F465" s="78">
        <v>0</v>
      </c>
    </row>
    <row r="466" spans="1:6">
      <c r="A466" s="78">
        <v>29075</v>
      </c>
      <c r="B466" s="78">
        <v>180</v>
      </c>
      <c r="C466" s="78">
        <v>15</v>
      </c>
      <c r="D466" s="78">
        <v>30</v>
      </c>
      <c r="E466" s="78">
        <v>19</v>
      </c>
      <c r="F466" s="78">
        <v>0</v>
      </c>
    </row>
    <row r="467" spans="1:6">
      <c r="A467" s="78">
        <v>29080</v>
      </c>
      <c r="B467" s="78">
        <v>142.5</v>
      </c>
      <c r="C467" s="78">
        <v>45</v>
      </c>
      <c r="D467" s="78">
        <v>37.5</v>
      </c>
      <c r="E467" s="78">
        <v>4</v>
      </c>
      <c r="F467" s="78">
        <v>0</v>
      </c>
    </row>
    <row r="468" spans="1:6">
      <c r="A468" s="78">
        <v>29383</v>
      </c>
      <c r="B468" s="78">
        <v>187.5</v>
      </c>
      <c r="C468" s="78">
        <v>7.5</v>
      </c>
      <c r="D468" s="78">
        <v>30</v>
      </c>
      <c r="E468" s="78">
        <v>13.5</v>
      </c>
      <c r="F468" s="78">
        <v>0</v>
      </c>
    </row>
    <row r="469" spans="1:6">
      <c r="A469" s="78">
        <v>29392</v>
      </c>
      <c r="B469" s="78">
        <v>195</v>
      </c>
      <c r="C469" s="78">
        <v>0</v>
      </c>
      <c r="D469" s="78">
        <v>30</v>
      </c>
      <c r="E469" s="78">
        <v>38</v>
      </c>
      <c r="F469" s="78">
        <v>0</v>
      </c>
    </row>
    <row r="470" spans="1:6">
      <c r="A470" s="78">
        <v>29393</v>
      </c>
      <c r="B470" s="78">
        <v>195</v>
      </c>
      <c r="C470" s="78">
        <v>0</v>
      </c>
      <c r="D470" s="78">
        <v>30</v>
      </c>
      <c r="E470" s="78">
        <v>0</v>
      </c>
      <c r="F470" s="78">
        <v>0</v>
      </c>
    </row>
    <row r="471" spans="1:6">
      <c r="A471" s="78">
        <v>29765</v>
      </c>
      <c r="B471" s="78">
        <v>195</v>
      </c>
      <c r="C471" s="78">
        <v>0</v>
      </c>
      <c r="D471" s="78">
        <v>30</v>
      </c>
      <c r="E471" s="78">
        <v>0</v>
      </c>
      <c r="F471" s="78">
        <v>0</v>
      </c>
    </row>
    <row r="472" spans="1:6">
      <c r="A472" s="78">
        <v>29884</v>
      </c>
      <c r="B472" s="78">
        <v>195</v>
      </c>
      <c r="C472" s="78">
        <v>0</v>
      </c>
      <c r="D472" s="78">
        <v>30</v>
      </c>
      <c r="E472" s="78">
        <v>32.5</v>
      </c>
      <c r="F472" s="78">
        <v>0</v>
      </c>
    </row>
    <row r="473" spans="1:6">
      <c r="A473" s="78">
        <v>29891</v>
      </c>
      <c r="B473" s="78">
        <v>195</v>
      </c>
      <c r="C473" s="78">
        <v>0</v>
      </c>
      <c r="D473" s="78">
        <v>30</v>
      </c>
      <c r="E473" s="78">
        <v>7</v>
      </c>
      <c r="F473" s="78">
        <v>0</v>
      </c>
    </row>
    <row r="474" spans="1:6">
      <c r="A474" s="78">
        <v>29900</v>
      </c>
      <c r="B474" s="78">
        <v>172.5</v>
      </c>
      <c r="C474" s="78">
        <v>15</v>
      </c>
      <c r="D474" s="78">
        <v>37.5</v>
      </c>
      <c r="E474" s="78">
        <v>4</v>
      </c>
      <c r="F474" s="78">
        <v>0</v>
      </c>
    </row>
    <row r="475" spans="1:6">
      <c r="A475" s="78">
        <v>30092</v>
      </c>
      <c r="B475" s="78">
        <v>150</v>
      </c>
      <c r="C475" s="78">
        <v>45</v>
      </c>
      <c r="D475" s="78">
        <v>30</v>
      </c>
      <c r="E475" s="78">
        <v>44</v>
      </c>
      <c r="F475" s="78">
        <v>0</v>
      </c>
    </row>
    <row r="476" spans="1:6">
      <c r="A476" s="78">
        <v>30096</v>
      </c>
      <c r="B476" s="78">
        <v>195</v>
      </c>
      <c r="C476" s="78">
        <v>0</v>
      </c>
      <c r="D476" s="78">
        <v>30</v>
      </c>
      <c r="E476" s="78">
        <v>0</v>
      </c>
      <c r="F476" s="78">
        <v>0</v>
      </c>
    </row>
    <row r="477" spans="1:6">
      <c r="A477" s="78">
        <v>30099</v>
      </c>
      <c r="B477" s="78">
        <v>105</v>
      </c>
      <c r="C477" s="78">
        <v>90</v>
      </c>
      <c r="D477" s="78">
        <v>30</v>
      </c>
      <c r="E477" s="78">
        <v>8</v>
      </c>
      <c r="F477" s="78">
        <v>0</v>
      </c>
    </row>
    <row r="478" spans="1:6">
      <c r="A478" s="78">
        <v>30103</v>
      </c>
      <c r="B478" s="78">
        <v>127.5</v>
      </c>
      <c r="C478" s="78">
        <v>67.5</v>
      </c>
      <c r="D478" s="78">
        <v>30</v>
      </c>
      <c r="E478" s="78">
        <v>0</v>
      </c>
      <c r="F478" s="78">
        <v>0</v>
      </c>
    </row>
    <row r="479" spans="1:6">
      <c r="A479" s="78">
        <v>30105</v>
      </c>
      <c r="B479" s="78">
        <v>195</v>
      </c>
      <c r="C479" s="78">
        <v>0</v>
      </c>
      <c r="D479" s="78">
        <v>30</v>
      </c>
      <c r="E479" s="78">
        <v>7</v>
      </c>
      <c r="F479" s="78">
        <v>0</v>
      </c>
    </row>
    <row r="480" spans="1:6">
      <c r="A480" s="78">
        <v>30516</v>
      </c>
      <c r="B480" s="78">
        <v>195</v>
      </c>
      <c r="C480" s="78">
        <v>0</v>
      </c>
      <c r="D480" s="78">
        <v>30</v>
      </c>
      <c r="E480" s="78">
        <v>8</v>
      </c>
      <c r="F480" s="78">
        <v>0</v>
      </c>
    </row>
    <row r="481" spans="1:6">
      <c r="A481" s="78">
        <v>30539</v>
      </c>
      <c r="B481" s="78">
        <v>195</v>
      </c>
      <c r="C481" s="78">
        <v>0</v>
      </c>
      <c r="D481" s="78">
        <v>30</v>
      </c>
      <c r="E481" s="78">
        <v>37.5</v>
      </c>
      <c r="F481" s="78">
        <v>0</v>
      </c>
    </row>
    <row r="482" spans="1:6">
      <c r="A482" s="78">
        <v>30589</v>
      </c>
      <c r="B482" s="78">
        <v>195</v>
      </c>
      <c r="C482" s="78">
        <v>0</v>
      </c>
      <c r="D482" s="78">
        <v>30</v>
      </c>
      <c r="E482" s="78">
        <v>0</v>
      </c>
      <c r="F482" s="78">
        <v>0</v>
      </c>
    </row>
    <row r="483" spans="1:6">
      <c r="A483" s="78">
        <v>30593</v>
      </c>
      <c r="B483" s="78">
        <v>180</v>
      </c>
      <c r="C483" s="78">
        <v>15</v>
      </c>
      <c r="D483" s="78">
        <v>30</v>
      </c>
      <c r="E483" s="78">
        <v>0</v>
      </c>
      <c r="F483" s="78">
        <v>0</v>
      </c>
    </row>
    <row r="484" spans="1:6">
      <c r="A484" s="78">
        <v>30596</v>
      </c>
      <c r="B484" s="78">
        <v>195</v>
      </c>
      <c r="C484" s="78">
        <v>0</v>
      </c>
      <c r="D484" s="78">
        <v>30</v>
      </c>
      <c r="E484" s="78">
        <v>5</v>
      </c>
      <c r="F484" s="78">
        <v>0</v>
      </c>
    </row>
    <row r="485" spans="1:6">
      <c r="A485" s="78">
        <v>30597</v>
      </c>
      <c r="B485" s="78">
        <v>180</v>
      </c>
      <c r="C485" s="78">
        <v>15</v>
      </c>
      <c r="D485" s="78">
        <v>30</v>
      </c>
      <c r="E485" s="78">
        <v>0</v>
      </c>
      <c r="F485" s="78">
        <v>0</v>
      </c>
    </row>
    <row r="486" spans="1:6">
      <c r="A486" s="78">
        <v>30621</v>
      </c>
      <c r="B486" s="78">
        <v>172.5</v>
      </c>
      <c r="C486" s="78">
        <v>7.5</v>
      </c>
      <c r="D486" s="78">
        <v>45</v>
      </c>
      <c r="E486" s="78">
        <v>0</v>
      </c>
      <c r="F486" s="78">
        <v>0</v>
      </c>
    </row>
    <row r="487" spans="1:6">
      <c r="A487" s="78">
        <v>30624</v>
      </c>
      <c r="B487" s="78">
        <v>187.5</v>
      </c>
      <c r="C487" s="78">
        <v>7.5</v>
      </c>
      <c r="D487" s="78">
        <v>30</v>
      </c>
      <c r="E487" s="78">
        <v>0</v>
      </c>
      <c r="F487" s="78">
        <v>0</v>
      </c>
    </row>
    <row r="488" spans="1:6">
      <c r="A488" s="78">
        <v>30625</v>
      </c>
      <c r="B488" s="78">
        <v>180</v>
      </c>
      <c r="C488" s="78">
        <v>15</v>
      </c>
      <c r="D488" s="78">
        <v>30</v>
      </c>
      <c r="E488" s="78">
        <v>0</v>
      </c>
      <c r="F488" s="78">
        <v>0</v>
      </c>
    </row>
    <row r="489" spans="1:6">
      <c r="A489" s="78">
        <v>30633</v>
      </c>
      <c r="B489" s="78">
        <v>180</v>
      </c>
      <c r="C489" s="78">
        <v>15</v>
      </c>
      <c r="D489" s="78">
        <v>30</v>
      </c>
      <c r="E489" s="78">
        <v>0</v>
      </c>
      <c r="F489" s="78">
        <v>0</v>
      </c>
    </row>
    <row r="490" spans="1:6">
      <c r="A490" s="78">
        <v>30647</v>
      </c>
      <c r="B490" s="78">
        <v>142.5</v>
      </c>
      <c r="C490" s="78">
        <v>52.5</v>
      </c>
      <c r="D490" s="78">
        <v>30</v>
      </c>
      <c r="E490" s="78">
        <v>11.5</v>
      </c>
      <c r="F490" s="78">
        <v>0</v>
      </c>
    </row>
    <row r="491" spans="1:6">
      <c r="A491" s="78">
        <v>30649</v>
      </c>
      <c r="B491" s="78">
        <v>180</v>
      </c>
      <c r="C491" s="78">
        <v>7.5</v>
      </c>
      <c r="D491" s="78">
        <v>37.5</v>
      </c>
      <c r="E491" s="78">
        <v>15</v>
      </c>
      <c r="F491" s="78">
        <v>0</v>
      </c>
    </row>
    <row r="492" spans="1:6">
      <c r="A492" s="78">
        <v>30669</v>
      </c>
      <c r="B492" s="78">
        <v>195</v>
      </c>
      <c r="C492" s="78">
        <v>0</v>
      </c>
      <c r="D492" s="78">
        <v>30</v>
      </c>
      <c r="E492" s="78">
        <v>101.5</v>
      </c>
      <c r="F492" s="78">
        <v>0</v>
      </c>
    </row>
    <row r="493" spans="1:6">
      <c r="A493" s="78">
        <v>30694</v>
      </c>
      <c r="B493" s="78">
        <v>180</v>
      </c>
      <c r="C493" s="78">
        <v>15</v>
      </c>
      <c r="D493" s="78">
        <v>30</v>
      </c>
      <c r="E493" s="78">
        <v>8</v>
      </c>
      <c r="F493" s="78">
        <v>0</v>
      </c>
    </row>
    <row r="494" spans="1:6">
      <c r="A494" s="78">
        <v>30705</v>
      </c>
      <c r="B494" s="78">
        <v>157.5</v>
      </c>
      <c r="C494" s="78">
        <v>37.5</v>
      </c>
      <c r="D494" s="78">
        <v>30</v>
      </c>
      <c r="E494" s="78">
        <v>5.5</v>
      </c>
      <c r="F494" s="78">
        <v>0</v>
      </c>
    </row>
    <row r="495" spans="1:6">
      <c r="A495" s="78">
        <v>30718</v>
      </c>
      <c r="B495" s="78">
        <v>150</v>
      </c>
      <c r="C495" s="78">
        <v>45</v>
      </c>
      <c r="D495" s="78">
        <v>30</v>
      </c>
      <c r="E495" s="78">
        <v>12</v>
      </c>
      <c r="F495" s="78">
        <v>0</v>
      </c>
    </row>
    <row r="496" spans="1:6">
      <c r="A496" s="78">
        <v>30719</v>
      </c>
      <c r="B496" s="78">
        <v>195</v>
      </c>
      <c r="C496" s="78">
        <v>0</v>
      </c>
      <c r="D496" s="78">
        <v>30</v>
      </c>
      <c r="E496" s="78">
        <v>85</v>
      </c>
      <c r="F496" s="78">
        <v>0</v>
      </c>
    </row>
    <row r="497" spans="1:6">
      <c r="A497" s="78">
        <v>30737</v>
      </c>
      <c r="B497" s="78">
        <v>180</v>
      </c>
      <c r="C497" s="78">
        <v>0</v>
      </c>
      <c r="D497" s="78">
        <v>45</v>
      </c>
      <c r="E497" s="78">
        <v>31.5</v>
      </c>
      <c r="F497" s="78">
        <v>0</v>
      </c>
    </row>
    <row r="498" spans="1:6">
      <c r="A498" s="78">
        <v>30740</v>
      </c>
      <c r="B498" s="78">
        <v>187.5</v>
      </c>
      <c r="C498" s="78">
        <v>7.5</v>
      </c>
      <c r="D498" s="78">
        <v>30</v>
      </c>
      <c r="E498" s="78">
        <v>15.5</v>
      </c>
      <c r="F498" s="78">
        <v>0</v>
      </c>
    </row>
    <row r="499" spans="1:6">
      <c r="A499" s="78">
        <v>30744</v>
      </c>
      <c r="B499" s="78">
        <v>187.5</v>
      </c>
      <c r="C499" s="78">
        <v>0</v>
      </c>
      <c r="D499" s="78">
        <v>37.5</v>
      </c>
      <c r="E499" s="78">
        <v>7.5</v>
      </c>
      <c r="F499" s="78">
        <v>0</v>
      </c>
    </row>
    <row r="500" spans="1:6">
      <c r="A500" s="78">
        <v>30762</v>
      </c>
      <c r="B500" s="78">
        <v>180</v>
      </c>
      <c r="C500" s="78">
        <v>15</v>
      </c>
      <c r="D500" s="78">
        <v>30</v>
      </c>
      <c r="E500" s="78">
        <v>0</v>
      </c>
      <c r="F500" s="78">
        <v>0</v>
      </c>
    </row>
    <row r="501" spans="1:6">
      <c r="A501" s="78">
        <v>30766</v>
      </c>
      <c r="B501" s="78">
        <v>180</v>
      </c>
      <c r="C501" s="78">
        <v>15</v>
      </c>
      <c r="D501" s="78">
        <v>30</v>
      </c>
      <c r="E501" s="78">
        <v>0</v>
      </c>
      <c r="F501" s="78">
        <v>0</v>
      </c>
    </row>
    <row r="502" spans="1:6">
      <c r="A502" s="78">
        <v>30994</v>
      </c>
      <c r="B502" s="78">
        <v>187.5</v>
      </c>
      <c r="C502" s="78">
        <v>7.5</v>
      </c>
      <c r="D502" s="78">
        <v>30</v>
      </c>
      <c r="E502" s="78">
        <v>4.5</v>
      </c>
      <c r="F502" s="78">
        <v>0</v>
      </c>
    </row>
    <row r="503" spans="1:6">
      <c r="A503" s="78">
        <v>31015</v>
      </c>
      <c r="B503" s="78">
        <v>187.5</v>
      </c>
      <c r="C503" s="78">
        <v>7.5</v>
      </c>
      <c r="D503" s="78">
        <v>30</v>
      </c>
      <c r="E503" s="78">
        <v>8.5</v>
      </c>
      <c r="F503" s="78">
        <v>0</v>
      </c>
    </row>
    <row r="504" spans="1:6">
      <c r="A504" s="78">
        <v>31017</v>
      </c>
      <c r="B504" s="78">
        <v>172.5</v>
      </c>
      <c r="C504" s="78">
        <v>7.5</v>
      </c>
      <c r="D504" s="78">
        <v>45</v>
      </c>
      <c r="E504" s="78">
        <v>0</v>
      </c>
      <c r="F504" s="78">
        <v>0</v>
      </c>
    </row>
    <row r="505" spans="1:6">
      <c r="A505" s="78">
        <v>31020</v>
      </c>
      <c r="B505" s="78">
        <v>165</v>
      </c>
      <c r="C505" s="78">
        <v>30</v>
      </c>
      <c r="D505" s="78">
        <v>30</v>
      </c>
      <c r="E505" s="78">
        <v>0</v>
      </c>
      <c r="F505" s="78">
        <v>0</v>
      </c>
    </row>
    <row r="506" spans="1:6">
      <c r="A506" s="78">
        <v>31151</v>
      </c>
      <c r="B506" s="78">
        <v>195</v>
      </c>
      <c r="C506" s="78">
        <v>0</v>
      </c>
      <c r="D506" s="78">
        <v>30</v>
      </c>
      <c r="E506" s="78">
        <v>0</v>
      </c>
      <c r="F506" s="78">
        <v>0</v>
      </c>
    </row>
    <row r="507" spans="1:6">
      <c r="A507" s="78">
        <v>31158</v>
      </c>
      <c r="B507" s="78">
        <v>191</v>
      </c>
      <c r="C507" s="78">
        <v>4</v>
      </c>
      <c r="D507" s="78">
        <v>30</v>
      </c>
      <c r="E507" s="78">
        <v>0</v>
      </c>
      <c r="F507" s="78">
        <v>0</v>
      </c>
    </row>
    <row r="508" spans="1:6">
      <c r="A508" s="78">
        <v>31171</v>
      </c>
      <c r="B508" s="78">
        <v>187.5</v>
      </c>
      <c r="C508" s="78">
        <v>0</v>
      </c>
      <c r="D508" s="78">
        <v>37.5</v>
      </c>
      <c r="E508" s="78">
        <v>16</v>
      </c>
      <c r="F508" s="78">
        <v>0</v>
      </c>
    </row>
    <row r="509" spans="1:6">
      <c r="A509" s="78">
        <v>31182</v>
      </c>
      <c r="B509" s="78">
        <v>180</v>
      </c>
      <c r="C509" s="78">
        <v>7.5</v>
      </c>
      <c r="D509" s="78">
        <v>37.5</v>
      </c>
      <c r="E509" s="78">
        <v>28</v>
      </c>
      <c r="F509" s="78">
        <v>0</v>
      </c>
    </row>
    <row r="510" spans="1:6">
      <c r="A510" s="78">
        <v>31186</v>
      </c>
      <c r="B510" s="78">
        <v>187.5</v>
      </c>
      <c r="C510" s="78">
        <v>0</v>
      </c>
      <c r="D510" s="78">
        <v>37.5</v>
      </c>
      <c r="E510" s="78">
        <v>11.5</v>
      </c>
      <c r="F510" s="78">
        <v>0</v>
      </c>
    </row>
    <row r="511" spans="1:6">
      <c r="A511" s="78">
        <v>31295</v>
      </c>
      <c r="B511" s="78">
        <v>187.5</v>
      </c>
      <c r="C511" s="78">
        <v>7.5</v>
      </c>
      <c r="D511" s="78">
        <v>30</v>
      </c>
      <c r="E511" s="78">
        <v>16.5</v>
      </c>
      <c r="F511" s="78">
        <v>0</v>
      </c>
    </row>
    <row r="512" spans="1:6">
      <c r="A512" s="78">
        <v>31301</v>
      </c>
      <c r="B512" s="78">
        <v>172.5</v>
      </c>
      <c r="C512" s="78">
        <v>22.5</v>
      </c>
      <c r="D512" s="78">
        <v>30</v>
      </c>
      <c r="E512" s="78">
        <v>48</v>
      </c>
      <c r="F512" s="78">
        <v>0</v>
      </c>
    </row>
    <row r="513" spans="1:6">
      <c r="A513" s="78">
        <v>31323</v>
      </c>
      <c r="B513" s="78">
        <v>195</v>
      </c>
      <c r="C513" s="78">
        <v>0</v>
      </c>
      <c r="D513" s="78">
        <v>30</v>
      </c>
      <c r="E513" s="78">
        <v>0</v>
      </c>
      <c r="F513" s="78">
        <v>0</v>
      </c>
    </row>
    <row r="514" spans="1:6">
      <c r="A514" s="78">
        <v>31357</v>
      </c>
      <c r="B514" s="78">
        <v>187.5</v>
      </c>
      <c r="C514" s="78">
        <v>0</v>
      </c>
      <c r="D514" s="78">
        <v>37.5</v>
      </c>
      <c r="E514" s="78">
        <v>0</v>
      </c>
      <c r="F514" s="78">
        <v>0</v>
      </c>
    </row>
    <row r="515" spans="1:6">
      <c r="A515" s="78">
        <v>31363</v>
      </c>
      <c r="B515" s="78">
        <v>150</v>
      </c>
      <c r="C515" s="78">
        <v>30</v>
      </c>
      <c r="D515" s="78">
        <v>45</v>
      </c>
      <c r="E515" s="78">
        <v>0</v>
      </c>
      <c r="F515" s="78">
        <v>0</v>
      </c>
    </row>
    <row r="516" spans="1:6">
      <c r="A516" s="78">
        <v>31505</v>
      </c>
      <c r="B516" s="78">
        <v>195</v>
      </c>
      <c r="C516" s="78">
        <v>0</v>
      </c>
      <c r="D516" s="78">
        <v>30</v>
      </c>
      <c r="E516" s="78">
        <v>3.5</v>
      </c>
      <c r="F516" s="78">
        <v>0</v>
      </c>
    </row>
    <row r="517" spans="1:6">
      <c r="A517" s="78">
        <v>31544</v>
      </c>
      <c r="B517" s="78">
        <v>187.5</v>
      </c>
      <c r="C517" s="78">
        <v>0</v>
      </c>
      <c r="D517" s="78">
        <v>37.5</v>
      </c>
      <c r="E517" s="78">
        <v>23</v>
      </c>
      <c r="F517" s="78">
        <v>0</v>
      </c>
    </row>
    <row r="518" spans="1:6">
      <c r="A518" s="78">
        <v>31550</v>
      </c>
      <c r="B518" s="78">
        <v>195</v>
      </c>
      <c r="C518" s="78">
        <v>0</v>
      </c>
      <c r="D518" s="78">
        <v>30</v>
      </c>
      <c r="E518" s="78">
        <v>0</v>
      </c>
      <c r="F518" s="78">
        <v>0</v>
      </c>
    </row>
    <row r="519" spans="1:6">
      <c r="A519" s="78">
        <v>31553</v>
      </c>
      <c r="B519" s="78">
        <v>195</v>
      </c>
      <c r="C519" s="78">
        <v>0</v>
      </c>
      <c r="D519" s="78">
        <v>30</v>
      </c>
      <c r="E519" s="78">
        <v>16.5</v>
      </c>
      <c r="F519" s="78">
        <v>0</v>
      </c>
    </row>
    <row r="520" spans="1:6">
      <c r="A520" s="78">
        <v>31554</v>
      </c>
      <c r="B520" s="78">
        <v>195</v>
      </c>
      <c r="C520" s="78">
        <v>0</v>
      </c>
      <c r="D520" s="78">
        <v>30</v>
      </c>
      <c r="E520" s="78">
        <v>13</v>
      </c>
      <c r="F520" s="78">
        <v>0</v>
      </c>
    </row>
    <row r="521" spans="1:6">
      <c r="A521" s="78">
        <v>31556</v>
      </c>
      <c r="B521" s="78">
        <v>0</v>
      </c>
      <c r="C521" s="78">
        <v>195</v>
      </c>
      <c r="D521" s="78">
        <v>30</v>
      </c>
      <c r="E521" s="78">
        <v>0</v>
      </c>
      <c r="F521" s="78">
        <v>0</v>
      </c>
    </row>
    <row r="522" spans="1:6">
      <c r="A522" s="78">
        <v>31736</v>
      </c>
      <c r="B522" s="78">
        <v>195</v>
      </c>
      <c r="C522" s="78">
        <v>0</v>
      </c>
      <c r="D522" s="78">
        <v>30</v>
      </c>
      <c r="E522" s="78">
        <v>0</v>
      </c>
      <c r="F522" s="78">
        <v>0</v>
      </c>
    </row>
    <row r="523" spans="1:6">
      <c r="A523" s="78">
        <v>31740</v>
      </c>
      <c r="B523" s="78">
        <v>135</v>
      </c>
      <c r="C523" s="78">
        <v>60</v>
      </c>
      <c r="D523" s="78">
        <v>30</v>
      </c>
      <c r="E523" s="78">
        <v>7</v>
      </c>
      <c r="F523" s="78">
        <v>0</v>
      </c>
    </row>
    <row r="524" spans="1:6">
      <c r="A524" s="78">
        <v>31742</v>
      </c>
      <c r="B524" s="78">
        <v>142.5</v>
      </c>
      <c r="C524" s="78">
        <v>52.5</v>
      </c>
      <c r="D524" s="78">
        <v>30</v>
      </c>
      <c r="E524" s="78">
        <v>6</v>
      </c>
      <c r="F524" s="78">
        <v>0</v>
      </c>
    </row>
    <row r="525" spans="1:6">
      <c r="A525" s="78">
        <v>31744</v>
      </c>
      <c r="B525" s="78">
        <v>184.5</v>
      </c>
      <c r="C525" s="78">
        <v>3</v>
      </c>
      <c r="D525" s="78">
        <v>37.5</v>
      </c>
      <c r="E525" s="78">
        <v>33.5</v>
      </c>
      <c r="F525" s="78">
        <v>0</v>
      </c>
    </row>
    <row r="526" spans="1:6">
      <c r="A526" s="78">
        <v>31760</v>
      </c>
      <c r="B526" s="78">
        <v>187.5</v>
      </c>
      <c r="C526" s="78">
        <v>7.5</v>
      </c>
      <c r="D526" s="78">
        <v>30</v>
      </c>
      <c r="E526" s="78">
        <v>0</v>
      </c>
      <c r="F526" s="78">
        <v>0</v>
      </c>
    </row>
    <row r="527" spans="1:6">
      <c r="A527" s="78">
        <v>31762</v>
      </c>
      <c r="B527" s="78">
        <v>195</v>
      </c>
      <c r="C527" s="78">
        <v>0</v>
      </c>
      <c r="D527" s="78">
        <v>30</v>
      </c>
      <c r="E527" s="78">
        <v>10</v>
      </c>
      <c r="F527" s="78">
        <v>0</v>
      </c>
    </row>
    <row r="528" spans="1:6">
      <c r="A528" s="78">
        <v>31767</v>
      </c>
      <c r="B528" s="78">
        <v>150</v>
      </c>
      <c r="C528" s="78">
        <v>45</v>
      </c>
      <c r="D528" s="78">
        <v>30</v>
      </c>
      <c r="E528" s="78">
        <v>0</v>
      </c>
      <c r="F528" s="78">
        <v>0</v>
      </c>
    </row>
    <row r="529" spans="1:6">
      <c r="A529" s="78">
        <v>31768</v>
      </c>
      <c r="B529" s="78">
        <v>142.5</v>
      </c>
      <c r="C529" s="78">
        <v>52.5</v>
      </c>
      <c r="D529" s="78">
        <v>30</v>
      </c>
      <c r="E529" s="78">
        <v>0</v>
      </c>
      <c r="F529" s="78">
        <v>0</v>
      </c>
    </row>
    <row r="530" spans="1:6">
      <c r="A530" s="78">
        <v>31778</v>
      </c>
      <c r="B530" s="78">
        <v>187.5</v>
      </c>
      <c r="C530" s="78">
        <v>7.5</v>
      </c>
      <c r="D530" s="78">
        <v>30</v>
      </c>
      <c r="E530" s="78">
        <v>28.5</v>
      </c>
      <c r="F530" s="78">
        <v>0</v>
      </c>
    </row>
    <row r="531" spans="1:6">
      <c r="A531" s="78">
        <v>31970</v>
      </c>
      <c r="B531" s="78">
        <v>195</v>
      </c>
      <c r="C531" s="78">
        <v>0</v>
      </c>
      <c r="D531" s="78">
        <v>30</v>
      </c>
      <c r="E531" s="78">
        <v>2.5</v>
      </c>
      <c r="F531" s="78">
        <v>0</v>
      </c>
    </row>
    <row r="532" spans="1:6">
      <c r="A532" s="78">
        <v>31971</v>
      </c>
      <c r="B532" s="78">
        <v>187.5</v>
      </c>
      <c r="C532" s="78">
        <v>0</v>
      </c>
      <c r="D532" s="78">
        <v>37.5</v>
      </c>
      <c r="E532" s="78">
        <v>0</v>
      </c>
      <c r="F532" s="78">
        <v>0</v>
      </c>
    </row>
    <row r="533" spans="1:6">
      <c r="A533" s="78">
        <v>31975</v>
      </c>
      <c r="B533" s="78">
        <v>165</v>
      </c>
      <c r="C533" s="78">
        <v>30</v>
      </c>
      <c r="D533" s="78">
        <v>30</v>
      </c>
      <c r="E533" s="78">
        <v>7</v>
      </c>
      <c r="F533" s="78">
        <v>0</v>
      </c>
    </row>
    <row r="534" spans="1:6">
      <c r="A534" s="78">
        <v>31976</v>
      </c>
      <c r="B534" s="78">
        <v>180</v>
      </c>
      <c r="C534" s="78">
        <v>0</v>
      </c>
      <c r="D534" s="78">
        <v>45</v>
      </c>
      <c r="E534" s="78">
        <v>0</v>
      </c>
      <c r="F534" s="78">
        <v>0</v>
      </c>
    </row>
    <row r="535" spans="1:6">
      <c r="A535" s="78">
        <v>31982</v>
      </c>
      <c r="B535" s="78">
        <v>165</v>
      </c>
      <c r="C535" s="78">
        <v>30</v>
      </c>
      <c r="D535" s="78">
        <v>30</v>
      </c>
      <c r="E535" s="78">
        <v>23</v>
      </c>
      <c r="F535" s="78">
        <v>0</v>
      </c>
    </row>
    <row r="536" spans="1:6">
      <c r="A536" s="78">
        <v>32074</v>
      </c>
      <c r="B536" s="78">
        <v>195</v>
      </c>
      <c r="C536" s="78">
        <v>0</v>
      </c>
      <c r="D536" s="78">
        <v>30</v>
      </c>
      <c r="E536" s="78">
        <v>43</v>
      </c>
      <c r="F536" s="78">
        <v>0</v>
      </c>
    </row>
    <row r="537" spans="1:6">
      <c r="A537" s="78">
        <v>32081</v>
      </c>
      <c r="B537" s="78">
        <v>135</v>
      </c>
      <c r="C537" s="78">
        <v>60</v>
      </c>
      <c r="D537" s="78">
        <v>30</v>
      </c>
      <c r="E537" s="78">
        <v>0</v>
      </c>
      <c r="F537" s="78">
        <v>0</v>
      </c>
    </row>
    <row r="538" spans="1:6">
      <c r="A538" s="78">
        <v>32087</v>
      </c>
      <c r="B538" s="78">
        <v>187.5</v>
      </c>
      <c r="C538" s="78">
        <v>7.5</v>
      </c>
      <c r="D538" s="78">
        <v>30</v>
      </c>
      <c r="E538" s="78">
        <v>3.5</v>
      </c>
      <c r="F538" s="78">
        <v>0</v>
      </c>
    </row>
    <row r="539" spans="1:6">
      <c r="A539" s="78">
        <v>32102</v>
      </c>
      <c r="B539" s="78">
        <v>195</v>
      </c>
      <c r="C539" s="78">
        <v>0</v>
      </c>
      <c r="D539" s="78">
        <v>30</v>
      </c>
      <c r="E539" s="78">
        <v>36.5</v>
      </c>
      <c r="F539" s="78">
        <v>0</v>
      </c>
    </row>
    <row r="540" spans="1:6">
      <c r="A540" s="78">
        <v>32109</v>
      </c>
      <c r="B540" s="78">
        <v>195</v>
      </c>
      <c r="C540" s="78">
        <v>0</v>
      </c>
      <c r="D540" s="78">
        <v>30</v>
      </c>
      <c r="E540" s="78">
        <v>7.5</v>
      </c>
      <c r="F540" s="78">
        <v>0</v>
      </c>
    </row>
    <row r="541" spans="1:6">
      <c r="A541" s="78">
        <v>32116</v>
      </c>
      <c r="B541" s="78">
        <v>195</v>
      </c>
      <c r="C541" s="78">
        <v>0</v>
      </c>
      <c r="D541" s="78">
        <v>30</v>
      </c>
      <c r="E541" s="78">
        <v>0</v>
      </c>
      <c r="F541" s="78">
        <v>0</v>
      </c>
    </row>
    <row r="542" spans="1:6">
      <c r="A542" s="78">
        <v>32118</v>
      </c>
      <c r="B542" s="78">
        <v>150</v>
      </c>
      <c r="C542" s="78">
        <v>45</v>
      </c>
      <c r="D542" s="78">
        <v>30</v>
      </c>
      <c r="E542" s="78">
        <v>14.5</v>
      </c>
      <c r="F542" s="78">
        <v>0</v>
      </c>
    </row>
    <row r="543" spans="1:6">
      <c r="A543" s="78">
        <v>32122</v>
      </c>
      <c r="B543" s="78">
        <v>105</v>
      </c>
      <c r="C543" s="78">
        <v>97.5</v>
      </c>
      <c r="D543" s="78">
        <v>22.5</v>
      </c>
      <c r="E543" s="78">
        <v>3.5</v>
      </c>
      <c r="F543" s="78">
        <v>0</v>
      </c>
    </row>
    <row r="544" spans="1:6">
      <c r="A544" s="78">
        <v>32133</v>
      </c>
      <c r="B544" s="78">
        <v>172.5</v>
      </c>
      <c r="C544" s="78">
        <v>22.5</v>
      </c>
      <c r="D544" s="78">
        <v>30</v>
      </c>
      <c r="E544" s="78">
        <v>0</v>
      </c>
      <c r="F544" s="78">
        <v>0</v>
      </c>
    </row>
    <row r="545" spans="1:6">
      <c r="A545" s="78">
        <v>32274</v>
      </c>
      <c r="B545" s="78">
        <v>195</v>
      </c>
      <c r="C545" s="78">
        <v>0</v>
      </c>
      <c r="D545" s="78">
        <v>30</v>
      </c>
      <c r="E545" s="78">
        <v>64</v>
      </c>
      <c r="F545" s="78">
        <v>0</v>
      </c>
    </row>
    <row r="546" spans="1:6">
      <c r="A546" s="78">
        <v>32575</v>
      </c>
      <c r="B546" s="78">
        <v>172.5</v>
      </c>
      <c r="C546" s="78">
        <v>22.5</v>
      </c>
      <c r="D546" s="78">
        <v>30</v>
      </c>
      <c r="E546" s="78">
        <v>3.5</v>
      </c>
      <c r="F546" s="78">
        <v>0</v>
      </c>
    </row>
    <row r="547" spans="1:6">
      <c r="A547" s="78">
        <v>32581</v>
      </c>
      <c r="B547" s="78">
        <v>187.5</v>
      </c>
      <c r="C547" s="78">
        <v>7.5</v>
      </c>
      <c r="D547" s="78">
        <v>30</v>
      </c>
      <c r="E547" s="78">
        <v>42.5</v>
      </c>
      <c r="F547" s="78">
        <v>0</v>
      </c>
    </row>
    <row r="548" spans="1:6">
      <c r="A548" s="78">
        <v>32593</v>
      </c>
      <c r="B548" s="78">
        <v>195</v>
      </c>
      <c r="C548" s="78">
        <v>0</v>
      </c>
      <c r="D548" s="78">
        <v>30</v>
      </c>
      <c r="E548" s="78">
        <v>2.5</v>
      </c>
      <c r="F548" s="78">
        <v>0</v>
      </c>
    </row>
    <row r="549" spans="1:6">
      <c r="A549" s="78">
        <v>32697</v>
      </c>
      <c r="B549" s="78">
        <v>195</v>
      </c>
      <c r="C549" s="78">
        <v>0</v>
      </c>
      <c r="D549" s="78">
        <v>30</v>
      </c>
      <c r="E549" s="78">
        <v>60.5</v>
      </c>
      <c r="F549" s="78">
        <v>0</v>
      </c>
    </row>
    <row r="550" spans="1:6">
      <c r="A550" s="78">
        <v>32702</v>
      </c>
      <c r="B550" s="78">
        <v>187.5</v>
      </c>
      <c r="C550" s="78">
        <v>7.5</v>
      </c>
      <c r="D550" s="78">
        <v>30</v>
      </c>
      <c r="E550" s="78">
        <v>18.5</v>
      </c>
      <c r="F550" s="78">
        <v>0</v>
      </c>
    </row>
    <row r="551" spans="1:6">
      <c r="A551" s="78">
        <v>32736</v>
      </c>
      <c r="B551" s="78">
        <v>187.5</v>
      </c>
      <c r="C551" s="78">
        <v>0</v>
      </c>
      <c r="D551" s="78">
        <v>37.5</v>
      </c>
      <c r="E551" s="78">
        <v>0</v>
      </c>
      <c r="F551" s="78">
        <v>0</v>
      </c>
    </row>
    <row r="552" spans="1:6">
      <c r="A552" s="78">
        <v>32737</v>
      </c>
      <c r="B552" s="78">
        <v>187.5</v>
      </c>
      <c r="C552" s="78">
        <v>7.5</v>
      </c>
      <c r="D552" s="78">
        <v>30</v>
      </c>
      <c r="E552" s="78">
        <v>24.5</v>
      </c>
      <c r="F552" s="78">
        <v>0</v>
      </c>
    </row>
    <row r="553" spans="1:6">
      <c r="A553" s="78">
        <v>32741</v>
      </c>
      <c r="B553" s="78">
        <v>150</v>
      </c>
      <c r="C553" s="78">
        <v>37.5</v>
      </c>
      <c r="D553" s="78">
        <v>37.5</v>
      </c>
      <c r="E553" s="78">
        <v>0</v>
      </c>
      <c r="F553" s="78">
        <v>0</v>
      </c>
    </row>
    <row r="554" spans="1:6">
      <c r="A554" s="78">
        <v>32756</v>
      </c>
      <c r="B554" s="78">
        <v>195</v>
      </c>
      <c r="C554" s="78">
        <v>0</v>
      </c>
      <c r="D554" s="78">
        <v>30</v>
      </c>
      <c r="E554" s="78">
        <v>2.5</v>
      </c>
      <c r="F554" s="78">
        <v>0</v>
      </c>
    </row>
    <row r="555" spans="1:6">
      <c r="A555" s="78">
        <v>32777</v>
      </c>
      <c r="B555" s="78">
        <v>187.5</v>
      </c>
      <c r="C555" s="78">
        <v>7.5</v>
      </c>
      <c r="D555" s="78">
        <v>30</v>
      </c>
      <c r="E555" s="78">
        <v>0</v>
      </c>
      <c r="F555" s="78">
        <v>0</v>
      </c>
    </row>
    <row r="556" spans="1:6">
      <c r="A556" s="78">
        <v>32788</v>
      </c>
      <c r="B556" s="78">
        <v>127.5</v>
      </c>
      <c r="C556" s="78">
        <v>67.5</v>
      </c>
      <c r="D556" s="78">
        <v>30</v>
      </c>
      <c r="E556" s="78">
        <v>0</v>
      </c>
      <c r="F556" s="78">
        <v>0</v>
      </c>
    </row>
    <row r="557" spans="1:6">
      <c r="A557" s="78">
        <v>32795</v>
      </c>
      <c r="B557" s="78">
        <v>195</v>
      </c>
      <c r="C557" s="78">
        <v>0</v>
      </c>
      <c r="D557" s="78">
        <v>30</v>
      </c>
      <c r="E557" s="78">
        <v>28.5</v>
      </c>
      <c r="F557" s="78">
        <v>0</v>
      </c>
    </row>
    <row r="558" spans="1:6">
      <c r="A558" s="78">
        <v>32944</v>
      </c>
      <c r="B558" s="78">
        <v>195</v>
      </c>
      <c r="C558" s="78">
        <v>0</v>
      </c>
      <c r="D558" s="78">
        <v>30</v>
      </c>
      <c r="E558" s="78">
        <v>3.5</v>
      </c>
      <c r="F558" s="78">
        <v>0</v>
      </c>
    </row>
    <row r="559" spans="1:6">
      <c r="A559" s="78">
        <v>32961</v>
      </c>
      <c r="B559" s="78">
        <v>195</v>
      </c>
      <c r="C559" s="78">
        <v>0</v>
      </c>
      <c r="D559" s="78">
        <v>30</v>
      </c>
      <c r="E559" s="78">
        <v>59</v>
      </c>
      <c r="F559" s="78">
        <v>0</v>
      </c>
    </row>
    <row r="560" spans="1:6">
      <c r="A560" s="78">
        <v>33118</v>
      </c>
      <c r="B560" s="78">
        <v>180</v>
      </c>
      <c r="C560" s="78">
        <v>7.5</v>
      </c>
      <c r="D560" s="78">
        <v>37.5</v>
      </c>
      <c r="E560" s="78">
        <v>2.5</v>
      </c>
      <c r="F560" s="78">
        <v>0</v>
      </c>
    </row>
    <row r="561" spans="1:6">
      <c r="A561" s="78">
        <v>33119</v>
      </c>
      <c r="B561" s="78">
        <v>187.5</v>
      </c>
      <c r="C561" s="78">
        <v>7.5</v>
      </c>
      <c r="D561" s="78">
        <v>30</v>
      </c>
      <c r="E561" s="78">
        <v>7.5</v>
      </c>
      <c r="F561" s="78">
        <v>0</v>
      </c>
    </row>
    <row r="562" spans="1:6">
      <c r="A562" s="78">
        <v>33122</v>
      </c>
      <c r="B562" s="78">
        <v>195</v>
      </c>
      <c r="C562" s="78">
        <v>0</v>
      </c>
      <c r="D562" s="78">
        <v>30</v>
      </c>
      <c r="E562" s="78">
        <v>0</v>
      </c>
      <c r="F562" s="78">
        <v>0</v>
      </c>
    </row>
    <row r="563" spans="1:6">
      <c r="A563" s="78">
        <v>33265</v>
      </c>
      <c r="B563" s="78">
        <v>195</v>
      </c>
      <c r="C563" s="78">
        <v>0</v>
      </c>
      <c r="D563" s="78">
        <v>30</v>
      </c>
      <c r="E563" s="78">
        <v>23.5</v>
      </c>
      <c r="F563" s="78">
        <v>0</v>
      </c>
    </row>
    <row r="564" spans="1:6">
      <c r="A564" s="78">
        <v>33292</v>
      </c>
      <c r="B564" s="78">
        <v>195</v>
      </c>
      <c r="C564" s="78">
        <v>0</v>
      </c>
      <c r="D564" s="78">
        <v>30</v>
      </c>
      <c r="E564" s="78">
        <v>4</v>
      </c>
      <c r="F564" s="78">
        <v>0</v>
      </c>
    </row>
    <row r="565" spans="1:6">
      <c r="A565" s="78">
        <v>33293</v>
      </c>
      <c r="B565" s="78">
        <v>195</v>
      </c>
      <c r="C565" s="78">
        <v>0</v>
      </c>
      <c r="D565" s="78">
        <v>30</v>
      </c>
      <c r="E565" s="78">
        <v>8</v>
      </c>
      <c r="F565" s="78">
        <v>0</v>
      </c>
    </row>
    <row r="566" spans="1:6">
      <c r="A566" s="78">
        <v>33379</v>
      </c>
      <c r="B566" s="78">
        <v>195</v>
      </c>
      <c r="C566" s="78">
        <v>0</v>
      </c>
      <c r="D566" s="78">
        <v>30</v>
      </c>
      <c r="E566" s="78">
        <v>19</v>
      </c>
      <c r="F566" s="78">
        <v>0</v>
      </c>
    </row>
    <row r="567" spans="1:6">
      <c r="A567" s="78">
        <v>33382</v>
      </c>
      <c r="B567" s="78">
        <v>187.5</v>
      </c>
      <c r="C567" s="78">
        <v>0</v>
      </c>
      <c r="D567" s="78">
        <v>37.5</v>
      </c>
      <c r="E567" s="78">
        <v>18.5</v>
      </c>
      <c r="F567" s="78">
        <v>0</v>
      </c>
    </row>
    <row r="568" spans="1:6">
      <c r="A568" s="78">
        <v>33397</v>
      </c>
      <c r="B568" s="78">
        <v>172.5</v>
      </c>
      <c r="C568" s="78">
        <v>7.5</v>
      </c>
      <c r="D568" s="78">
        <v>45</v>
      </c>
      <c r="E568" s="78">
        <v>1</v>
      </c>
      <c r="F568" s="78">
        <v>0</v>
      </c>
    </row>
    <row r="569" spans="1:6">
      <c r="A569" s="78">
        <v>33498</v>
      </c>
      <c r="B569" s="78">
        <v>172.5</v>
      </c>
      <c r="C569" s="78">
        <v>15</v>
      </c>
      <c r="D569" s="78">
        <v>37.5</v>
      </c>
      <c r="E569" s="78">
        <v>28.5</v>
      </c>
      <c r="F569" s="78">
        <v>0</v>
      </c>
    </row>
    <row r="570" spans="1:6">
      <c r="A570" s="78">
        <v>34069</v>
      </c>
      <c r="B570" s="78">
        <v>195</v>
      </c>
      <c r="C570" s="78">
        <v>0</v>
      </c>
      <c r="D570" s="78">
        <v>30</v>
      </c>
      <c r="E570" s="78">
        <v>0</v>
      </c>
      <c r="F570" s="78">
        <v>0</v>
      </c>
    </row>
    <row r="571" spans="1:6">
      <c r="A571" s="78">
        <v>34139</v>
      </c>
      <c r="B571" s="78">
        <v>195</v>
      </c>
      <c r="C571" s="78">
        <v>0</v>
      </c>
      <c r="D571" s="78">
        <v>30</v>
      </c>
      <c r="E571" s="78">
        <v>27.5</v>
      </c>
      <c r="F571" s="78">
        <v>0</v>
      </c>
    </row>
    <row r="572" spans="1:6">
      <c r="A572" s="78">
        <v>34150</v>
      </c>
      <c r="B572" s="78">
        <v>187.5</v>
      </c>
      <c r="C572" s="78">
        <v>7.5</v>
      </c>
      <c r="D572" s="78">
        <v>30</v>
      </c>
      <c r="E572" s="78">
        <v>7</v>
      </c>
      <c r="F572" s="78">
        <v>0</v>
      </c>
    </row>
    <row r="573" spans="1:6">
      <c r="A573" s="78">
        <v>34157</v>
      </c>
      <c r="B573" s="78">
        <v>195</v>
      </c>
      <c r="C573" s="78">
        <v>0</v>
      </c>
      <c r="D573" s="78">
        <v>30</v>
      </c>
      <c r="E573" s="78">
        <v>0</v>
      </c>
      <c r="F573" s="78">
        <v>0</v>
      </c>
    </row>
    <row r="574" spans="1:6">
      <c r="A574" s="78">
        <v>34249</v>
      </c>
      <c r="B574" s="78">
        <v>187.5</v>
      </c>
      <c r="C574" s="78">
        <v>0</v>
      </c>
      <c r="D574" s="78">
        <v>37.5</v>
      </c>
      <c r="E574" s="78">
        <v>0</v>
      </c>
      <c r="F574" s="78">
        <v>0</v>
      </c>
    </row>
    <row r="575" spans="1:6">
      <c r="A575" s="78">
        <v>34254</v>
      </c>
      <c r="B575" s="78">
        <v>187.5</v>
      </c>
      <c r="C575" s="78">
        <v>0</v>
      </c>
      <c r="D575" s="78">
        <v>37.5</v>
      </c>
      <c r="E575" s="78">
        <v>4</v>
      </c>
      <c r="F575" s="78">
        <v>0</v>
      </c>
    </row>
    <row r="576" spans="1:6">
      <c r="A576" s="78">
        <v>34255</v>
      </c>
      <c r="B576" s="78">
        <v>195</v>
      </c>
      <c r="C576" s="78">
        <v>0</v>
      </c>
      <c r="D576" s="78">
        <v>30</v>
      </c>
      <c r="E576" s="78">
        <v>11</v>
      </c>
      <c r="F576" s="78">
        <v>0</v>
      </c>
    </row>
    <row r="577" spans="1:6">
      <c r="A577" s="78">
        <v>34257</v>
      </c>
      <c r="B577" s="78">
        <v>157.5</v>
      </c>
      <c r="C577" s="78">
        <v>30</v>
      </c>
      <c r="D577" s="78">
        <v>37.5</v>
      </c>
      <c r="E577" s="78">
        <v>4</v>
      </c>
      <c r="F577" s="78">
        <v>0</v>
      </c>
    </row>
    <row r="578" spans="1:6">
      <c r="A578" s="78">
        <v>34260</v>
      </c>
      <c r="B578" s="78">
        <v>180</v>
      </c>
      <c r="C578" s="78">
        <v>15</v>
      </c>
      <c r="D578" s="78">
        <v>30</v>
      </c>
      <c r="E578" s="78">
        <v>5.5</v>
      </c>
      <c r="F578" s="78">
        <v>0</v>
      </c>
    </row>
    <row r="579" spans="1:6">
      <c r="A579" s="78">
        <v>34275</v>
      </c>
      <c r="B579" s="78">
        <v>195</v>
      </c>
      <c r="C579" s="78">
        <v>0</v>
      </c>
      <c r="D579" s="78">
        <v>30</v>
      </c>
      <c r="E579" s="78">
        <v>4</v>
      </c>
      <c r="F579" s="78">
        <v>0</v>
      </c>
    </row>
    <row r="580" spans="1:6">
      <c r="A580" s="78">
        <v>34278</v>
      </c>
      <c r="B580" s="78">
        <v>195</v>
      </c>
      <c r="C580" s="78">
        <v>0</v>
      </c>
      <c r="D580" s="78">
        <v>30</v>
      </c>
      <c r="E580" s="78">
        <v>0</v>
      </c>
      <c r="F580" s="78">
        <v>0</v>
      </c>
    </row>
    <row r="581" spans="1:6">
      <c r="A581" s="78">
        <v>34282</v>
      </c>
      <c r="B581" s="78">
        <v>195</v>
      </c>
      <c r="C581" s="78">
        <v>0</v>
      </c>
      <c r="D581" s="78">
        <v>30</v>
      </c>
      <c r="E581" s="78">
        <v>2.5</v>
      </c>
      <c r="F581" s="78">
        <v>0</v>
      </c>
    </row>
    <row r="582" spans="1:6">
      <c r="A582" s="78">
        <v>34298</v>
      </c>
      <c r="B582" s="78">
        <v>187.5</v>
      </c>
      <c r="C582" s="78">
        <v>0</v>
      </c>
      <c r="D582" s="78">
        <v>37.5</v>
      </c>
      <c r="E582" s="78">
        <v>11</v>
      </c>
      <c r="F582" s="78">
        <v>0</v>
      </c>
    </row>
    <row r="583" spans="1:6">
      <c r="A583" s="78">
        <v>34301</v>
      </c>
      <c r="B583" s="78">
        <v>187.5</v>
      </c>
      <c r="C583" s="78">
        <v>7.5</v>
      </c>
      <c r="D583" s="78">
        <v>30</v>
      </c>
      <c r="E583" s="78">
        <v>0</v>
      </c>
      <c r="F583" s="78">
        <v>0</v>
      </c>
    </row>
    <row r="584" spans="1:6">
      <c r="A584" s="78">
        <v>34304</v>
      </c>
      <c r="B584" s="78">
        <v>195</v>
      </c>
      <c r="C584" s="78">
        <v>0</v>
      </c>
      <c r="D584" s="78">
        <v>30</v>
      </c>
      <c r="E584" s="78">
        <v>11</v>
      </c>
      <c r="F584" s="78">
        <v>0</v>
      </c>
    </row>
    <row r="585" spans="1:6">
      <c r="A585" s="78">
        <v>34393</v>
      </c>
      <c r="B585" s="78">
        <v>150</v>
      </c>
      <c r="C585" s="78">
        <v>45</v>
      </c>
      <c r="D585" s="78">
        <v>30</v>
      </c>
      <c r="E585" s="78">
        <v>31.5</v>
      </c>
      <c r="F585" s="78">
        <v>0</v>
      </c>
    </row>
    <row r="586" spans="1:6">
      <c r="A586" s="78">
        <v>34394</v>
      </c>
      <c r="B586" s="78">
        <v>195</v>
      </c>
      <c r="C586" s="78">
        <v>0</v>
      </c>
      <c r="D586" s="78">
        <v>30</v>
      </c>
      <c r="E586" s="78">
        <v>8</v>
      </c>
      <c r="F586" s="78">
        <v>0</v>
      </c>
    </row>
    <row r="587" spans="1:6">
      <c r="A587" s="78">
        <v>34419</v>
      </c>
      <c r="B587" s="78">
        <v>172.5</v>
      </c>
      <c r="C587" s="78">
        <v>22.5</v>
      </c>
      <c r="D587" s="78">
        <v>30</v>
      </c>
      <c r="E587" s="78">
        <v>2.5</v>
      </c>
      <c r="F587" s="78">
        <v>0</v>
      </c>
    </row>
    <row r="588" spans="1:6">
      <c r="A588" s="78">
        <v>34420</v>
      </c>
      <c r="B588" s="78">
        <v>195</v>
      </c>
      <c r="C588" s="78">
        <v>0</v>
      </c>
      <c r="D588" s="78">
        <v>30</v>
      </c>
      <c r="E588" s="78">
        <v>18</v>
      </c>
      <c r="F588" s="78">
        <v>0</v>
      </c>
    </row>
    <row r="589" spans="1:6">
      <c r="A589" s="78">
        <v>34421</v>
      </c>
      <c r="B589" s="78">
        <v>188</v>
      </c>
      <c r="C589" s="78">
        <v>7</v>
      </c>
      <c r="D589" s="78">
        <v>30</v>
      </c>
      <c r="E589" s="78">
        <v>0</v>
      </c>
      <c r="F589" s="78">
        <v>0</v>
      </c>
    </row>
    <row r="590" spans="1:6">
      <c r="A590" s="78">
        <v>34552</v>
      </c>
      <c r="B590" s="78">
        <v>165</v>
      </c>
      <c r="C590" s="78">
        <v>22.5</v>
      </c>
      <c r="D590" s="78">
        <v>37.5</v>
      </c>
      <c r="E590" s="78">
        <v>0</v>
      </c>
      <c r="F590" s="78">
        <v>0</v>
      </c>
    </row>
    <row r="591" spans="1:6">
      <c r="A591" s="78">
        <v>34568</v>
      </c>
      <c r="B591" s="78">
        <v>195</v>
      </c>
      <c r="C591" s="78">
        <v>0</v>
      </c>
      <c r="D591" s="78">
        <v>30</v>
      </c>
      <c r="E591" s="78">
        <v>0</v>
      </c>
      <c r="F591" s="78">
        <v>0</v>
      </c>
    </row>
    <row r="592" spans="1:6">
      <c r="A592" s="78">
        <v>34572</v>
      </c>
      <c r="B592" s="78">
        <v>195</v>
      </c>
      <c r="C592" s="78">
        <v>0</v>
      </c>
      <c r="D592" s="78">
        <v>30</v>
      </c>
      <c r="E592" s="78">
        <v>22.5</v>
      </c>
      <c r="F592" s="78">
        <v>0</v>
      </c>
    </row>
    <row r="593" spans="1:6">
      <c r="A593" s="78">
        <v>34602</v>
      </c>
      <c r="B593" s="78">
        <v>195</v>
      </c>
      <c r="C593" s="78">
        <v>0</v>
      </c>
      <c r="D593" s="78">
        <v>30</v>
      </c>
      <c r="E593" s="78">
        <v>21.5</v>
      </c>
      <c r="F593" s="78">
        <v>0</v>
      </c>
    </row>
    <row r="594" spans="1:6">
      <c r="A594" s="78">
        <v>34605</v>
      </c>
      <c r="B594" s="78">
        <v>195</v>
      </c>
      <c r="C594" s="78">
        <v>0</v>
      </c>
      <c r="D594" s="78">
        <v>30</v>
      </c>
      <c r="E594" s="78">
        <v>64</v>
      </c>
      <c r="F594" s="78">
        <v>0</v>
      </c>
    </row>
    <row r="595" spans="1:6">
      <c r="A595" s="78">
        <v>34607</v>
      </c>
      <c r="B595" s="78">
        <v>195</v>
      </c>
      <c r="C595" s="78">
        <v>0</v>
      </c>
      <c r="D595" s="78">
        <v>30</v>
      </c>
      <c r="E595" s="78">
        <v>52</v>
      </c>
      <c r="F595" s="78">
        <v>0</v>
      </c>
    </row>
    <row r="596" spans="1:6">
      <c r="A596" s="78">
        <v>34611</v>
      </c>
      <c r="B596" s="78">
        <v>191</v>
      </c>
      <c r="C596" s="78">
        <v>4</v>
      </c>
      <c r="D596" s="78">
        <v>30</v>
      </c>
      <c r="E596" s="78">
        <v>6</v>
      </c>
      <c r="F596" s="78">
        <v>0</v>
      </c>
    </row>
    <row r="597" spans="1:6">
      <c r="A597" s="78">
        <v>34618</v>
      </c>
      <c r="B597" s="78">
        <v>187.5</v>
      </c>
      <c r="C597" s="78">
        <v>7.5</v>
      </c>
      <c r="D597" s="78">
        <v>30</v>
      </c>
      <c r="E597" s="78">
        <v>8.5</v>
      </c>
      <c r="F597" s="78">
        <v>0</v>
      </c>
    </row>
    <row r="598" spans="1:6">
      <c r="A598" s="78">
        <v>34700</v>
      </c>
      <c r="B598" s="78">
        <v>195</v>
      </c>
      <c r="C598" s="78">
        <v>0</v>
      </c>
      <c r="D598" s="78">
        <v>30</v>
      </c>
      <c r="E598" s="78">
        <v>83.5</v>
      </c>
      <c r="F598" s="78">
        <v>0</v>
      </c>
    </row>
    <row r="599" spans="1:6">
      <c r="A599" s="78">
        <v>34812</v>
      </c>
      <c r="B599" s="78">
        <v>195</v>
      </c>
      <c r="C599" s="78">
        <v>0</v>
      </c>
      <c r="D599" s="78">
        <v>30</v>
      </c>
      <c r="E599" s="78">
        <v>17.5</v>
      </c>
      <c r="F599" s="78">
        <v>0</v>
      </c>
    </row>
    <row r="600" spans="1:6">
      <c r="A600" s="78">
        <v>34818</v>
      </c>
      <c r="B600" s="78">
        <v>195</v>
      </c>
      <c r="C600" s="78">
        <v>0</v>
      </c>
      <c r="D600" s="78">
        <v>30</v>
      </c>
      <c r="E600" s="78">
        <v>64</v>
      </c>
      <c r="F600" s="78">
        <v>0</v>
      </c>
    </row>
    <row r="601" spans="1:6">
      <c r="A601" s="78">
        <v>34822</v>
      </c>
      <c r="B601" s="78">
        <v>187.5</v>
      </c>
      <c r="C601" s="78">
        <v>0</v>
      </c>
      <c r="D601" s="78">
        <v>37.5</v>
      </c>
      <c r="E601" s="78">
        <v>0</v>
      </c>
      <c r="F601" s="78">
        <v>0</v>
      </c>
    </row>
    <row r="602" spans="1:6">
      <c r="A602" s="78">
        <v>34824</v>
      </c>
      <c r="B602" s="78">
        <v>195</v>
      </c>
      <c r="C602" s="78">
        <v>0</v>
      </c>
      <c r="D602" s="78">
        <v>30</v>
      </c>
      <c r="E602" s="78">
        <v>0</v>
      </c>
      <c r="F602" s="78">
        <v>0</v>
      </c>
    </row>
    <row r="603" spans="1:6">
      <c r="A603" s="78">
        <v>34827</v>
      </c>
      <c r="B603" s="78">
        <v>180</v>
      </c>
      <c r="C603" s="78">
        <v>15</v>
      </c>
      <c r="D603" s="78">
        <v>30</v>
      </c>
      <c r="E603" s="78">
        <v>4</v>
      </c>
      <c r="F603" s="78">
        <v>0</v>
      </c>
    </row>
    <row r="604" spans="1:6">
      <c r="A604" s="78">
        <v>34837</v>
      </c>
      <c r="B604" s="78">
        <v>195</v>
      </c>
      <c r="C604" s="78">
        <v>0</v>
      </c>
      <c r="D604" s="78">
        <v>30</v>
      </c>
      <c r="E604" s="78">
        <v>69.5</v>
      </c>
      <c r="F604" s="78">
        <v>0</v>
      </c>
    </row>
    <row r="605" spans="1:6">
      <c r="A605" s="78">
        <v>34910</v>
      </c>
      <c r="B605" s="78">
        <v>187.5</v>
      </c>
      <c r="C605" s="78">
        <v>7.5</v>
      </c>
      <c r="D605" s="78">
        <v>30</v>
      </c>
      <c r="E605" s="78">
        <v>0</v>
      </c>
      <c r="F605" s="78">
        <v>0</v>
      </c>
    </row>
    <row r="606" spans="1:6">
      <c r="A606" s="78">
        <v>34912</v>
      </c>
      <c r="B606" s="78">
        <v>195</v>
      </c>
      <c r="C606" s="78">
        <v>0</v>
      </c>
      <c r="D606" s="78">
        <v>30</v>
      </c>
      <c r="E606" s="78">
        <v>24.5</v>
      </c>
      <c r="F606" s="78">
        <v>0</v>
      </c>
    </row>
    <row r="607" spans="1:6">
      <c r="A607" s="78">
        <v>34917</v>
      </c>
      <c r="B607" s="78">
        <v>187.5</v>
      </c>
      <c r="C607" s="78">
        <v>7.5</v>
      </c>
      <c r="D607" s="78">
        <v>30</v>
      </c>
      <c r="E607" s="78">
        <v>5</v>
      </c>
      <c r="F607" s="78">
        <v>0</v>
      </c>
    </row>
    <row r="608" spans="1:6">
      <c r="A608" s="78">
        <v>34919</v>
      </c>
      <c r="B608" s="78">
        <v>180</v>
      </c>
      <c r="C608" s="78">
        <v>0</v>
      </c>
      <c r="D608" s="78">
        <v>45</v>
      </c>
      <c r="E608" s="78">
        <v>3.5</v>
      </c>
      <c r="F608" s="78">
        <v>0</v>
      </c>
    </row>
    <row r="609" spans="1:6">
      <c r="A609" s="78">
        <v>34937</v>
      </c>
      <c r="B609" s="78">
        <v>180.5</v>
      </c>
      <c r="C609" s="78">
        <v>14.5</v>
      </c>
      <c r="D609" s="78">
        <v>30</v>
      </c>
      <c r="E609" s="78">
        <v>0</v>
      </c>
      <c r="F609" s="78">
        <v>0</v>
      </c>
    </row>
    <row r="610" spans="1:6">
      <c r="A610" s="78">
        <v>35127</v>
      </c>
      <c r="B610" s="78">
        <v>180</v>
      </c>
      <c r="C610" s="78">
        <v>15</v>
      </c>
      <c r="D610" s="78">
        <v>30</v>
      </c>
      <c r="E610" s="78">
        <v>50</v>
      </c>
      <c r="F610" s="78">
        <v>0</v>
      </c>
    </row>
    <row r="611" spans="1:6">
      <c r="A611" s="78">
        <v>35129</v>
      </c>
      <c r="B611" s="78">
        <v>195</v>
      </c>
      <c r="C611" s="78">
        <v>0</v>
      </c>
      <c r="D611" s="78">
        <v>30</v>
      </c>
      <c r="E611" s="78">
        <v>0</v>
      </c>
      <c r="F611" s="78">
        <v>0</v>
      </c>
    </row>
    <row r="612" spans="1:6">
      <c r="A612" s="78">
        <v>35295</v>
      </c>
      <c r="B612" s="78">
        <v>187.5</v>
      </c>
      <c r="C612" s="78">
        <v>0</v>
      </c>
      <c r="D612" s="78">
        <v>37.5</v>
      </c>
      <c r="E612" s="78">
        <v>7</v>
      </c>
      <c r="F612" s="78">
        <v>0</v>
      </c>
    </row>
    <row r="613" spans="1:6">
      <c r="A613" s="78">
        <v>35299</v>
      </c>
      <c r="B613" s="78">
        <v>195</v>
      </c>
      <c r="C613" s="78">
        <v>0</v>
      </c>
      <c r="D613" s="78">
        <v>30</v>
      </c>
      <c r="E613" s="78">
        <v>47</v>
      </c>
      <c r="F613" s="78">
        <v>0</v>
      </c>
    </row>
    <row r="614" spans="1:6">
      <c r="A614" s="78">
        <v>35314</v>
      </c>
      <c r="B614" s="78">
        <v>195</v>
      </c>
      <c r="C614" s="78">
        <v>0</v>
      </c>
      <c r="D614" s="78">
        <v>30</v>
      </c>
      <c r="E614" s="78">
        <v>8</v>
      </c>
      <c r="F614" s="78">
        <v>0</v>
      </c>
    </row>
    <row r="615" spans="1:6">
      <c r="A615" s="78">
        <v>35317</v>
      </c>
      <c r="B615" s="78">
        <v>142.5</v>
      </c>
      <c r="C615" s="78">
        <v>52.5</v>
      </c>
      <c r="D615" s="78">
        <v>30</v>
      </c>
      <c r="E615" s="78">
        <v>11.5</v>
      </c>
      <c r="F615" s="78">
        <v>0</v>
      </c>
    </row>
    <row r="616" spans="1:6">
      <c r="A616" s="78">
        <v>35321</v>
      </c>
      <c r="B616" s="78">
        <v>195</v>
      </c>
      <c r="C616" s="78">
        <v>0</v>
      </c>
      <c r="D616" s="78">
        <v>30</v>
      </c>
      <c r="E616" s="78">
        <v>40</v>
      </c>
      <c r="F616" s="78">
        <v>0</v>
      </c>
    </row>
    <row r="617" spans="1:6">
      <c r="A617" s="78">
        <v>35390</v>
      </c>
      <c r="B617" s="78">
        <v>195</v>
      </c>
      <c r="C617" s="78">
        <v>0</v>
      </c>
      <c r="D617" s="78">
        <v>30</v>
      </c>
      <c r="E617" s="78">
        <v>64</v>
      </c>
      <c r="F617" s="78">
        <v>0</v>
      </c>
    </row>
    <row r="618" spans="1:6">
      <c r="A618" s="78">
        <v>35405</v>
      </c>
      <c r="B618" s="78">
        <v>187.5</v>
      </c>
      <c r="C618" s="78">
        <v>7.5</v>
      </c>
      <c r="D618" s="78">
        <v>30</v>
      </c>
      <c r="E618" s="78">
        <v>15</v>
      </c>
      <c r="F618" s="78">
        <v>0</v>
      </c>
    </row>
    <row r="619" spans="1:6">
      <c r="A619" s="78">
        <v>35500</v>
      </c>
      <c r="B619" s="78">
        <v>187.5</v>
      </c>
      <c r="C619" s="78">
        <v>0</v>
      </c>
      <c r="D619" s="78">
        <v>37.5</v>
      </c>
      <c r="E619" s="78">
        <v>2</v>
      </c>
      <c r="F619" s="78">
        <v>0</v>
      </c>
    </row>
    <row r="620" spans="1:6">
      <c r="A620" s="78">
        <v>35511</v>
      </c>
      <c r="B620" s="78">
        <v>97.5</v>
      </c>
      <c r="C620" s="78">
        <v>90</v>
      </c>
      <c r="D620" s="78">
        <v>37.5</v>
      </c>
      <c r="E620" s="78">
        <v>4</v>
      </c>
      <c r="F620" s="78">
        <v>0</v>
      </c>
    </row>
    <row r="621" spans="1:6">
      <c r="A621" s="78">
        <v>35573</v>
      </c>
      <c r="B621" s="78">
        <v>195</v>
      </c>
      <c r="C621" s="78">
        <v>0</v>
      </c>
      <c r="D621" s="78">
        <v>30</v>
      </c>
      <c r="E621" s="78">
        <v>0</v>
      </c>
      <c r="F621" s="78">
        <v>0</v>
      </c>
    </row>
    <row r="622" spans="1:6">
      <c r="A622" s="78">
        <v>35666</v>
      </c>
      <c r="B622" s="78">
        <v>187.5</v>
      </c>
      <c r="C622" s="78">
        <v>7.5</v>
      </c>
      <c r="D622" s="78">
        <v>30</v>
      </c>
      <c r="E622" s="78">
        <v>57</v>
      </c>
      <c r="F622" s="78">
        <v>0</v>
      </c>
    </row>
    <row r="623" spans="1:6">
      <c r="A623" s="78">
        <v>35670</v>
      </c>
      <c r="B623" s="78">
        <v>187.5</v>
      </c>
      <c r="C623" s="78">
        <v>7.5</v>
      </c>
      <c r="D623" s="78">
        <v>30</v>
      </c>
      <c r="E623" s="78">
        <v>14</v>
      </c>
      <c r="F623" s="78">
        <v>0</v>
      </c>
    </row>
    <row r="624" spans="1:6">
      <c r="A624" s="78">
        <v>35693</v>
      </c>
      <c r="B624" s="78">
        <v>157.5</v>
      </c>
      <c r="C624" s="78">
        <v>22.5</v>
      </c>
      <c r="D624" s="78">
        <v>45</v>
      </c>
      <c r="E624" s="78">
        <v>0</v>
      </c>
      <c r="F624" s="78">
        <v>0</v>
      </c>
    </row>
    <row r="625" spans="1:6">
      <c r="A625" s="78">
        <v>35698</v>
      </c>
      <c r="B625" s="78">
        <v>184.5</v>
      </c>
      <c r="C625" s="78">
        <v>10.5</v>
      </c>
      <c r="D625" s="78">
        <v>30</v>
      </c>
      <c r="E625" s="78">
        <v>0</v>
      </c>
      <c r="F625" s="78">
        <v>0</v>
      </c>
    </row>
    <row r="626" spans="1:6">
      <c r="A626" s="78">
        <v>35864</v>
      </c>
      <c r="B626" s="78">
        <v>195</v>
      </c>
      <c r="C626" s="78">
        <v>0</v>
      </c>
      <c r="D626" s="78">
        <v>30</v>
      </c>
      <c r="E626" s="78">
        <v>1</v>
      </c>
      <c r="F626" s="78">
        <v>0</v>
      </c>
    </row>
    <row r="627" spans="1:6">
      <c r="A627" s="78">
        <v>35866</v>
      </c>
      <c r="B627" s="78">
        <v>187.5</v>
      </c>
      <c r="C627" s="78">
        <v>7.5</v>
      </c>
      <c r="D627" s="78">
        <v>30</v>
      </c>
      <c r="E627" s="78">
        <v>1.5</v>
      </c>
      <c r="F627" s="78">
        <v>0</v>
      </c>
    </row>
    <row r="628" spans="1:6">
      <c r="A628" s="78">
        <v>35921</v>
      </c>
      <c r="B628" s="78">
        <v>187.5</v>
      </c>
      <c r="C628" s="78">
        <v>7.5</v>
      </c>
      <c r="D628" s="78">
        <v>30</v>
      </c>
      <c r="E628" s="78">
        <v>0</v>
      </c>
      <c r="F628" s="78">
        <v>0</v>
      </c>
    </row>
    <row r="629" spans="1:6">
      <c r="A629" s="78">
        <v>35944</v>
      </c>
      <c r="B629" s="78">
        <v>187.5</v>
      </c>
      <c r="C629" s="78">
        <v>7.5</v>
      </c>
      <c r="D629" s="78">
        <v>30</v>
      </c>
      <c r="E629" s="78">
        <v>17.5</v>
      </c>
      <c r="F629" s="78">
        <v>0</v>
      </c>
    </row>
    <row r="630" spans="1:6">
      <c r="A630" s="78">
        <v>35949</v>
      </c>
      <c r="B630" s="78">
        <v>127.5</v>
      </c>
      <c r="C630" s="78">
        <v>67.5</v>
      </c>
      <c r="D630" s="78">
        <v>30</v>
      </c>
      <c r="E630" s="78">
        <v>0</v>
      </c>
      <c r="F630" s="78">
        <v>0</v>
      </c>
    </row>
    <row r="631" spans="1:6">
      <c r="A631" s="78">
        <v>35979</v>
      </c>
      <c r="B631" s="78">
        <v>187.5</v>
      </c>
      <c r="C631" s="78">
        <v>7.5</v>
      </c>
      <c r="D631" s="78">
        <v>30</v>
      </c>
      <c r="E631" s="78">
        <v>0</v>
      </c>
      <c r="F631" s="78">
        <v>0</v>
      </c>
    </row>
    <row r="632" spans="1:6">
      <c r="A632" s="78">
        <v>36129</v>
      </c>
      <c r="B632" s="78">
        <v>187.5</v>
      </c>
      <c r="C632" s="78">
        <v>0</v>
      </c>
      <c r="D632" s="78">
        <v>37.5</v>
      </c>
      <c r="E632" s="78">
        <v>4</v>
      </c>
      <c r="F632" s="78">
        <v>0</v>
      </c>
    </row>
    <row r="633" spans="1:6">
      <c r="A633" s="78">
        <v>36207</v>
      </c>
      <c r="B633" s="78">
        <v>195</v>
      </c>
      <c r="C633" s="78">
        <v>0</v>
      </c>
      <c r="D633" s="78">
        <v>30</v>
      </c>
      <c r="E633" s="78">
        <v>0</v>
      </c>
      <c r="F633" s="78">
        <v>0</v>
      </c>
    </row>
    <row r="634" spans="1:6">
      <c r="A634" s="78">
        <v>36208</v>
      </c>
      <c r="B634" s="78">
        <v>195</v>
      </c>
      <c r="C634" s="78">
        <v>0</v>
      </c>
      <c r="D634" s="78">
        <v>30</v>
      </c>
      <c r="E634" s="78">
        <v>11</v>
      </c>
      <c r="F634" s="78">
        <v>0</v>
      </c>
    </row>
    <row r="635" spans="1:6">
      <c r="A635" s="78">
        <v>36209</v>
      </c>
      <c r="B635" s="78">
        <v>187.5</v>
      </c>
      <c r="C635" s="78">
        <v>7.5</v>
      </c>
      <c r="D635" s="78">
        <v>30</v>
      </c>
      <c r="E635" s="78">
        <v>0</v>
      </c>
      <c r="F635" s="78">
        <v>0</v>
      </c>
    </row>
    <row r="636" spans="1:6">
      <c r="A636" s="78">
        <v>36212</v>
      </c>
      <c r="B636" s="78">
        <v>187.5</v>
      </c>
      <c r="C636" s="78">
        <v>7.5</v>
      </c>
      <c r="D636" s="78">
        <v>30</v>
      </c>
      <c r="E636" s="78">
        <v>3.5</v>
      </c>
      <c r="F636" s="78">
        <v>0</v>
      </c>
    </row>
    <row r="637" spans="1:6">
      <c r="A637" s="78">
        <v>36244</v>
      </c>
      <c r="B637" s="78">
        <v>187.5</v>
      </c>
      <c r="C637" s="78">
        <v>0</v>
      </c>
      <c r="D637" s="78">
        <v>37.5</v>
      </c>
      <c r="E637" s="78">
        <v>18</v>
      </c>
      <c r="F637" s="78">
        <v>0</v>
      </c>
    </row>
    <row r="638" spans="1:6">
      <c r="A638" s="78">
        <v>36299</v>
      </c>
      <c r="B638" s="78">
        <v>195</v>
      </c>
      <c r="C638" s="78">
        <v>0</v>
      </c>
      <c r="D638" s="78">
        <v>30</v>
      </c>
      <c r="E638" s="78">
        <v>27.5</v>
      </c>
      <c r="F638" s="78">
        <v>0</v>
      </c>
    </row>
    <row r="639" spans="1:6">
      <c r="A639" s="78">
        <v>36307</v>
      </c>
      <c r="B639" s="78">
        <v>165</v>
      </c>
      <c r="C639" s="78">
        <v>30</v>
      </c>
      <c r="D639" s="78">
        <v>30</v>
      </c>
      <c r="E639" s="78">
        <v>0</v>
      </c>
      <c r="F639" s="78">
        <v>0</v>
      </c>
    </row>
    <row r="640" spans="1:6">
      <c r="A640" s="78">
        <v>36313</v>
      </c>
      <c r="B640" s="78">
        <v>195</v>
      </c>
      <c r="C640" s="78">
        <v>0</v>
      </c>
      <c r="D640" s="78">
        <v>30</v>
      </c>
      <c r="E640" s="78">
        <v>0</v>
      </c>
      <c r="F640" s="78">
        <v>0</v>
      </c>
    </row>
    <row r="641" spans="1:6">
      <c r="A641" s="78">
        <v>36314</v>
      </c>
      <c r="B641" s="78">
        <v>187.5</v>
      </c>
      <c r="C641" s="78">
        <v>0</v>
      </c>
      <c r="D641" s="78">
        <v>37.5</v>
      </c>
      <c r="E641" s="78">
        <v>11</v>
      </c>
      <c r="F641" s="78">
        <v>0</v>
      </c>
    </row>
    <row r="642" spans="1:6">
      <c r="A642" s="78">
        <v>36363</v>
      </c>
      <c r="B642" s="78">
        <v>195</v>
      </c>
      <c r="C642" s="78">
        <v>0</v>
      </c>
      <c r="D642" s="78">
        <v>30</v>
      </c>
      <c r="E642" s="78">
        <v>17</v>
      </c>
      <c r="F642" s="78">
        <v>0</v>
      </c>
    </row>
    <row r="643" spans="1:6">
      <c r="A643" s="78">
        <v>36412</v>
      </c>
      <c r="B643" s="78">
        <v>195</v>
      </c>
      <c r="C643" s="78">
        <v>0</v>
      </c>
      <c r="D643" s="78">
        <v>30</v>
      </c>
      <c r="E643" s="78">
        <v>9.5</v>
      </c>
      <c r="F643" s="78">
        <v>0</v>
      </c>
    </row>
    <row r="644" spans="1:6">
      <c r="A644" s="78">
        <v>36416</v>
      </c>
      <c r="B644" s="78">
        <v>187.5</v>
      </c>
      <c r="C644" s="78">
        <v>7.5</v>
      </c>
      <c r="D644" s="78">
        <v>30</v>
      </c>
      <c r="E644" s="78">
        <v>11.5</v>
      </c>
      <c r="F644" s="78">
        <v>0</v>
      </c>
    </row>
    <row r="645" spans="1:6">
      <c r="A645" s="78">
        <v>36418</v>
      </c>
      <c r="B645" s="78">
        <v>195</v>
      </c>
      <c r="C645" s="78">
        <v>0</v>
      </c>
      <c r="D645" s="78">
        <v>30</v>
      </c>
      <c r="E645" s="78">
        <v>0</v>
      </c>
      <c r="F645" s="78">
        <v>0</v>
      </c>
    </row>
    <row r="646" spans="1:6">
      <c r="A646" s="78">
        <v>36425</v>
      </c>
      <c r="B646" s="78">
        <v>195</v>
      </c>
      <c r="C646" s="78">
        <v>0</v>
      </c>
      <c r="D646" s="78">
        <v>30</v>
      </c>
      <c r="E646" s="78">
        <v>11.5</v>
      </c>
      <c r="F646" s="78">
        <v>0</v>
      </c>
    </row>
    <row r="647" spans="1:6">
      <c r="A647" s="78">
        <v>36430</v>
      </c>
      <c r="B647" s="78">
        <v>187.5</v>
      </c>
      <c r="C647" s="78">
        <v>7.5</v>
      </c>
      <c r="D647" s="78">
        <v>30</v>
      </c>
      <c r="E647" s="78">
        <v>0</v>
      </c>
      <c r="F647" s="78">
        <v>0</v>
      </c>
    </row>
    <row r="648" spans="1:6">
      <c r="A648" s="78">
        <v>36524</v>
      </c>
      <c r="B648" s="78">
        <v>157.5</v>
      </c>
      <c r="C648" s="78">
        <v>37.5</v>
      </c>
      <c r="D648" s="78">
        <v>30</v>
      </c>
      <c r="E648" s="78">
        <v>3.5</v>
      </c>
      <c r="F648" s="78">
        <v>0</v>
      </c>
    </row>
    <row r="649" spans="1:6">
      <c r="A649" s="78">
        <v>36558</v>
      </c>
      <c r="B649" s="78">
        <v>180</v>
      </c>
      <c r="C649" s="78">
        <v>15</v>
      </c>
      <c r="D649" s="78">
        <v>30</v>
      </c>
      <c r="E649" s="78">
        <v>0</v>
      </c>
      <c r="F649" s="78">
        <v>0</v>
      </c>
    </row>
    <row r="650" spans="1:6">
      <c r="A650" s="78">
        <v>36672</v>
      </c>
      <c r="B650" s="78">
        <v>187.5</v>
      </c>
      <c r="C650" s="78">
        <v>7.5</v>
      </c>
      <c r="D650" s="78">
        <v>30</v>
      </c>
      <c r="E650" s="78">
        <v>0</v>
      </c>
      <c r="F650" s="78">
        <v>0</v>
      </c>
    </row>
    <row r="651" spans="1:6">
      <c r="A651" s="78">
        <v>36673</v>
      </c>
      <c r="B651" s="78">
        <v>187.5</v>
      </c>
      <c r="C651" s="78">
        <v>0</v>
      </c>
      <c r="D651" s="78">
        <v>37.5</v>
      </c>
      <c r="E651" s="78">
        <v>0</v>
      </c>
      <c r="F651" s="78">
        <v>0</v>
      </c>
    </row>
    <row r="652" spans="1:6">
      <c r="A652" s="78">
        <v>36680</v>
      </c>
      <c r="B652" s="78">
        <v>187.5</v>
      </c>
      <c r="C652" s="78">
        <v>7.5</v>
      </c>
      <c r="D652" s="78">
        <v>30</v>
      </c>
      <c r="E652" s="78">
        <v>0</v>
      </c>
      <c r="F652" s="78">
        <v>0</v>
      </c>
    </row>
    <row r="653" spans="1:6">
      <c r="A653" s="78">
        <v>36768</v>
      </c>
      <c r="B653" s="78">
        <v>195</v>
      </c>
      <c r="C653" s="78">
        <v>0</v>
      </c>
      <c r="D653" s="78">
        <v>30</v>
      </c>
      <c r="E653" s="78">
        <v>0</v>
      </c>
      <c r="F653" s="78">
        <v>0</v>
      </c>
    </row>
    <row r="654" spans="1:6">
      <c r="A654" s="78">
        <v>36777</v>
      </c>
      <c r="B654" s="78">
        <v>180</v>
      </c>
      <c r="C654" s="78">
        <v>0</v>
      </c>
      <c r="D654" s="78">
        <v>45</v>
      </c>
      <c r="E654" s="78">
        <v>3.5</v>
      </c>
      <c r="F654" s="78">
        <v>0</v>
      </c>
    </row>
    <row r="655" spans="1:6">
      <c r="A655" s="78">
        <v>36850</v>
      </c>
      <c r="B655" s="78">
        <v>195</v>
      </c>
      <c r="C655" s="78">
        <v>0</v>
      </c>
      <c r="D655" s="78">
        <v>30</v>
      </c>
      <c r="E655" s="78">
        <v>0</v>
      </c>
      <c r="F655" s="78">
        <v>0</v>
      </c>
    </row>
    <row r="656" spans="1:6">
      <c r="A656" s="78">
        <v>36852</v>
      </c>
      <c r="B656" s="78">
        <v>187.5</v>
      </c>
      <c r="C656" s="78">
        <v>7.5</v>
      </c>
      <c r="D656" s="78">
        <v>30</v>
      </c>
      <c r="E656" s="78">
        <v>0</v>
      </c>
      <c r="F656" s="78">
        <v>0</v>
      </c>
    </row>
    <row r="657" spans="1:6">
      <c r="A657" s="78">
        <v>36853</v>
      </c>
      <c r="B657" s="78">
        <v>180</v>
      </c>
      <c r="C657" s="78">
        <v>15</v>
      </c>
      <c r="D657" s="78">
        <v>30</v>
      </c>
      <c r="E657" s="78">
        <v>7</v>
      </c>
      <c r="F657" s="78">
        <v>0</v>
      </c>
    </row>
    <row r="658" spans="1:6">
      <c r="A658" s="78">
        <v>36859</v>
      </c>
      <c r="B658" s="78">
        <v>180</v>
      </c>
      <c r="C658" s="78">
        <v>15</v>
      </c>
      <c r="D658" s="78">
        <v>30</v>
      </c>
      <c r="E658" s="78">
        <v>4</v>
      </c>
      <c r="F658" s="78">
        <v>0</v>
      </c>
    </row>
    <row r="659" spans="1:6">
      <c r="A659" s="78">
        <v>36869</v>
      </c>
      <c r="B659" s="78">
        <v>146</v>
      </c>
      <c r="C659" s="78">
        <v>49</v>
      </c>
      <c r="D659" s="78">
        <v>30</v>
      </c>
      <c r="E659" s="78">
        <v>28</v>
      </c>
      <c r="F659" s="78">
        <v>0</v>
      </c>
    </row>
    <row r="660" spans="1:6">
      <c r="A660" s="78">
        <v>36875</v>
      </c>
      <c r="B660" s="78">
        <v>195</v>
      </c>
      <c r="C660" s="78">
        <v>0</v>
      </c>
      <c r="D660" s="78">
        <v>30</v>
      </c>
      <c r="E660" s="78">
        <v>34.5</v>
      </c>
      <c r="F660" s="78">
        <v>0</v>
      </c>
    </row>
    <row r="661" spans="1:6">
      <c r="A661" s="78">
        <v>36969</v>
      </c>
      <c r="B661" s="78">
        <v>195</v>
      </c>
      <c r="C661" s="78">
        <v>0</v>
      </c>
      <c r="D661" s="78">
        <v>30</v>
      </c>
      <c r="E661" s="78">
        <v>15.5</v>
      </c>
      <c r="F661" s="78">
        <v>0</v>
      </c>
    </row>
    <row r="662" spans="1:6">
      <c r="A662" s="78">
        <v>36972</v>
      </c>
      <c r="B662" s="78">
        <v>180</v>
      </c>
      <c r="C662" s="78">
        <v>0</v>
      </c>
      <c r="D662" s="78">
        <v>45</v>
      </c>
      <c r="E662" s="78">
        <v>0</v>
      </c>
      <c r="F662" s="78">
        <v>0</v>
      </c>
    </row>
    <row r="663" spans="1:6">
      <c r="A663" s="78">
        <v>36978</v>
      </c>
      <c r="B663" s="78">
        <v>165</v>
      </c>
      <c r="C663" s="78">
        <v>30</v>
      </c>
      <c r="D663" s="78">
        <v>30</v>
      </c>
      <c r="E663" s="78">
        <v>24</v>
      </c>
      <c r="F663" s="78">
        <v>0</v>
      </c>
    </row>
    <row r="664" spans="1:6">
      <c r="A664" s="78">
        <v>36985</v>
      </c>
      <c r="B664" s="78">
        <v>187.5</v>
      </c>
      <c r="C664" s="78">
        <v>7.5</v>
      </c>
      <c r="D664" s="78">
        <v>30</v>
      </c>
      <c r="E664" s="78">
        <v>0</v>
      </c>
      <c r="F664" s="78">
        <v>0</v>
      </c>
    </row>
    <row r="665" spans="1:6">
      <c r="A665" s="78">
        <v>36988</v>
      </c>
      <c r="B665" s="78">
        <v>195</v>
      </c>
      <c r="C665" s="78">
        <v>0</v>
      </c>
      <c r="D665" s="78">
        <v>30</v>
      </c>
      <c r="E665" s="78">
        <v>7.5</v>
      </c>
      <c r="F665" s="78">
        <v>0</v>
      </c>
    </row>
    <row r="666" spans="1:6">
      <c r="A666" s="78">
        <v>36991</v>
      </c>
      <c r="B666" s="78">
        <v>187.5</v>
      </c>
      <c r="C666" s="78">
        <v>7.5</v>
      </c>
      <c r="D666" s="78">
        <v>30</v>
      </c>
      <c r="E666" s="78">
        <v>46</v>
      </c>
      <c r="F666" s="78">
        <v>0</v>
      </c>
    </row>
    <row r="667" spans="1:6">
      <c r="A667" s="78">
        <v>37001</v>
      </c>
      <c r="B667" s="78">
        <v>195</v>
      </c>
      <c r="C667" s="78">
        <v>0</v>
      </c>
      <c r="D667" s="78">
        <v>30</v>
      </c>
      <c r="E667" s="78">
        <v>3.5</v>
      </c>
      <c r="F667" s="78">
        <v>0</v>
      </c>
    </row>
    <row r="668" spans="1:6">
      <c r="A668" s="78">
        <v>37025</v>
      </c>
      <c r="B668" s="78">
        <v>165</v>
      </c>
      <c r="C668" s="78">
        <v>15</v>
      </c>
      <c r="D668" s="78">
        <v>45</v>
      </c>
      <c r="E668" s="78">
        <v>0</v>
      </c>
      <c r="F668" s="78">
        <v>0</v>
      </c>
    </row>
    <row r="669" spans="1:6">
      <c r="A669" s="78">
        <v>37029</v>
      </c>
      <c r="B669" s="78">
        <v>195</v>
      </c>
      <c r="C669" s="78">
        <v>0</v>
      </c>
      <c r="D669" s="78">
        <v>30</v>
      </c>
      <c r="E669" s="78">
        <v>0</v>
      </c>
      <c r="F669" s="78">
        <v>0</v>
      </c>
    </row>
    <row r="670" spans="1:6">
      <c r="A670" s="78">
        <v>37089</v>
      </c>
      <c r="B670" s="78">
        <v>150</v>
      </c>
      <c r="C670" s="78">
        <v>45</v>
      </c>
      <c r="D670" s="78">
        <v>30</v>
      </c>
      <c r="E670" s="78">
        <v>8</v>
      </c>
      <c r="F670" s="78">
        <v>0</v>
      </c>
    </row>
    <row r="671" spans="1:6">
      <c r="A671" s="78">
        <v>37092</v>
      </c>
      <c r="B671" s="78">
        <v>195</v>
      </c>
      <c r="C671" s="78">
        <v>0</v>
      </c>
      <c r="D671" s="78">
        <v>30</v>
      </c>
      <c r="E671" s="78">
        <v>78</v>
      </c>
      <c r="F671" s="78">
        <v>0</v>
      </c>
    </row>
    <row r="672" spans="1:6">
      <c r="A672" s="78">
        <v>37097</v>
      </c>
      <c r="B672" s="78">
        <v>195</v>
      </c>
      <c r="C672" s="78">
        <v>0</v>
      </c>
      <c r="D672" s="78">
        <v>30</v>
      </c>
      <c r="E672" s="78">
        <v>40</v>
      </c>
      <c r="F672" s="78">
        <v>0</v>
      </c>
    </row>
    <row r="673" spans="1:6">
      <c r="A673" s="78">
        <v>37101</v>
      </c>
      <c r="B673" s="78">
        <v>187.5</v>
      </c>
      <c r="C673" s="78">
        <v>7.5</v>
      </c>
      <c r="D673" s="78">
        <v>30</v>
      </c>
      <c r="E673" s="78">
        <v>0</v>
      </c>
      <c r="F673" s="78">
        <v>0</v>
      </c>
    </row>
    <row r="674" spans="1:6">
      <c r="A674" s="78">
        <v>37158</v>
      </c>
      <c r="B674" s="78">
        <v>195</v>
      </c>
      <c r="C674" s="78">
        <v>0</v>
      </c>
      <c r="D674" s="78">
        <v>30</v>
      </c>
      <c r="E674" s="78">
        <v>0</v>
      </c>
      <c r="F674" s="78">
        <v>0</v>
      </c>
    </row>
    <row r="675" spans="1:6">
      <c r="A675" s="78">
        <v>37160</v>
      </c>
      <c r="B675" s="78">
        <v>172.5</v>
      </c>
      <c r="C675" s="78">
        <v>22.5</v>
      </c>
      <c r="D675" s="78">
        <v>30</v>
      </c>
      <c r="E675" s="78">
        <v>16.5</v>
      </c>
      <c r="F675" s="78">
        <v>0</v>
      </c>
    </row>
    <row r="676" spans="1:6">
      <c r="A676" s="78">
        <v>37163</v>
      </c>
      <c r="B676" s="78">
        <v>172.5</v>
      </c>
      <c r="C676" s="78">
        <v>7.5</v>
      </c>
      <c r="D676" s="78">
        <v>45</v>
      </c>
      <c r="E676" s="78">
        <v>1</v>
      </c>
      <c r="F676" s="78">
        <v>0</v>
      </c>
    </row>
    <row r="677" spans="1:6">
      <c r="A677" s="78">
        <v>37184</v>
      </c>
      <c r="B677" s="78">
        <v>187.5</v>
      </c>
      <c r="C677" s="78">
        <v>0</v>
      </c>
      <c r="D677" s="78">
        <v>37.5</v>
      </c>
      <c r="E677" s="78">
        <v>23.5</v>
      </c>
      <c r="F677" s="78">
        <v>0</v>
      </c>
    </row>
    <row r="678" spans="1:6">
      <c r="A678" s="78">
        <v>37314</v>
      </c>
      <c r="B678" s="78">
        <v>185</v>
      </c>
      <c r="C678" s="78">
        <v>10</v>
      </c>
      <c r="D678" s="78">
        <v>30</v>
      </c>
      <c r="E678" s="78">
        <v>7</v>
      </c>
      <c r="F678" s="78">
        <v>0</v>
      </c>
    </row>
    <row r="679" spans="1:6">
      <c r="A679" s="78">
        <v>37323</v>
      </c>
      <c r="B679" s="78">
        <v>195</v>
      </c>
      <c r="C679" s="78">
        <v>0</v>
      </c>
      <c r="D679" s="78">
        <v>30</v>
      </c>
      <c r="E679" s="78">
        <v>0</v>
      </c>
      <c r="F679" s="78">
        <v>0</v>
      </c>
    </row>
    <row r="680" spans="1:6">
      <c r="A680" s="78">
        <v>37628</v>
      </c>
      <c r="B680" s="78">
        <v>172.5</v>
      </c>
      <c r="C680" s="78">
        <v>22.5</v>
      </c>
      <c r="D680" s="78">
        <v>30</v>
      </c>
      <c r="E680" s="78">
        <v>0</v>
      </c>
      <c r="F680" s="78">
        <v>0</v>
      </c>
    </row>
    <row r="681" spans="1:6">
      <c r="A681" s="78">
        <v>37635</v>
      </c>
      <c r="B681" s="78">
        <v>127.5</v>
      </c>
      <c r="C681" s="78">
        <v>75</v>
      </c>
      <c r="D681" s="78">
        <v>22.5</v>
      </c>
      <c r="E681" s="78">
        <v>0</v>
      </c>
      <c r="F681" s="78">
        <v>0</v>
      </c>
    </row>
    <row r="682" spans="1:6">
      <c r="A682" s="78">
        <v>37640</v>
      </c>
      <c r="B682" s="78">
        <v>195</v>
      </c>
      <c r="C682" s="78">
        <v>0</v>
      </c>
      <c r="D682" s="78">
        <v>30</v>
      </c>
      <c r="E682" s="78">
        <v>0</v>
      </c>
      <c r="F682" s="78">
        <v>0</v>
      </c>
    </row>
    <row r="683" spans="1:6">
      <c r="A683" s="78">
        <v>37641</v>
      </c>
      <c r="B683" s="78">
        <v>187.5</v>
      </c>
      <c r="C683" s="78">
        <v>7.5</v>
      </c>
      <c r="D683" s="78">
        <v>30</v>
      </c>
      <c r="E683" s="78">
        <v>17.5</v>
      </c>
      <c r="F683" s="78">
        <v>0</v>
      </c>
    </row>
    <row r="684" spans="1:6">
      <c r="A684" s="78">
        <v>37647</v>
      </c>
      <c r="B684" s="78">
        <v>172.5</v>
      </c>
      <c r="C684" s="78">
        <v>22.5</v>
      </c>
      <c r="D684" s="78">
        <v>30</v>
      </c>
      <c r="E684" s="78">
        <v>2.5</v>
      </c>
      <c r="F684" s="78">
        <v>0</v>
      </c>
    </row>
    <row r="685" spans="1:6">
      <c r="A685" s="78">
        <v>37712</v>
      </c>
      <c r="B685" s="78">
        <v>195</v>
      </c>
      <c r="C685" s="78">
        <v>0</v>
      </c>
      <c r="D685" s="78">
        <v>30</v>
      </c>
      <c r="E685" s="78">
        <v>8</v>
      </c>
      <c r="F685" s="78">
        <v>0</v>
      </c>
    </row>
    <row r="686" spans="1:6">
      <c r="A686" s="78">
        <v>37799</v>
      </c>
      <c r="B686" s="78">
        <v>180</v>
      </c>
      <c r="C686" s="78">
        <v>7.5</v>
      </c>
      <c r="D686" s="78">
        <v>37.5</v>
      </c>
      <c r="E686" s="78">
        <v>14.5</v>
      </c>
      <c r="F686" s="78">
        <v>0</v>
      </c>
    </row>
    <row r="687" spans="1:6">
      <c r="A687" s="78">
        <v>37811</v>
      </c>
      <c r="B687" s="78">
        <v>195</v>
      </c>
      <c r="C687" s="78">
        <v>0</v>
      </c>
      <c r="D687" s="78">
        <v>30</v>
      </c>
      <c r="E687" s="78">
        <v>6.5</v>
      </c>
      <c r="F687" s="78">
        <v>0</v>
      </c>
    </row>
    <row r="688" spans="1:6">
      <c r="A688" s="78">
        <v>37866</v>
      </c>
      <c r="B688" s="78">
        <v>195</v>
      </c>
      <c r="C688" s="78">
        <v>0</v>
      </c>
      <c r="D688" s="78">
        <v>30</v>
      </c>
      <c r="E688" s="78">
        <v>10.5</v>
      </c>
      <c r="F688" s="78">
        <v>0</v>
      </c>
    </row>
    <row r="689" spans="1:6">
      <c r="A689" s="78">
        <v>37878</v>
      </c>
      <c r="B689" s="78">
        <v>195</v>
      </c>
      <c r="C689" s="78">
        <v>0</v>
      </c>
      <c r="D689" s="78">
        <v>30</v>
      </c>
      <c r="E689" s="78">
        <v>15</v>
      </c>
      <c r="F689" s="78">
        <v>0</v>
      </c>
    </row>
    <row r="690" spans="1:6">
      <c r="A690" s="78">
        <v>37885</v>
      </c>
      <c r="B690" s="78">
        <v>165</v>
      </c>
      <c r="C690" s="78">
        <v>30</v>
      </c>
      <c r="D690" s="78">
        <v>30</v>
      </c>
      <c r="E690" s="78">
        <v>20.5</v>
      </c>
      <c r="F690" s="78">
        <v>0</v>
      </c>
    </row>
    <row r="691" spans="1:6">
      <c r="A691" s="78">
        <v>37895</v>
      </c>
      <c r="B691" s="78">
        <v>180</v>
      </c>
      <c r="C691" s="78">
        <v>7.5</v>
      </c>
      <c r="D691" s="78">
        <v>37.5</v>
      </c>
      <c r="E691" s="78">
        <v>15.5</v>
      </c>
      <c r="F691" s="78">
        <v>0</v>
      </c>
    </row>
    <row r="692" spans="1:6">
      <c r="A692" s="78">
        <v>37990</v>
      </c>
      <c r="B692" s="78">
        <v>187.5</v>
      </c>
      <c r="C692" s="78">
        <v>0</v>
      </c>
      <c r="D692" s="78">
        <v>37.5</v>
      </c>
      <c r="E692" s="78">
        <v>13.5</v>
      </c>
      <c r="F692" s="78">
        <v>0</v>
      </c>
    </row>
    <row r="693" spans="1:6">
      <c r="A693" s="78">
        <v>37998</v>
      </c>
      <c r="B693" s="78">
        <v>187.5</v>
      </c>
      <c r="C693" s="78">
        <v>7.5</v>
      </c>
      <c r="D693" s="78">
        <v>30</v>
      </c>
      <c r="E693" s="78">
        <v>15</v>
      </c>
      <c r="F693" s="78">
        <v>0</v>
      </c>
    </row>
    <row r="694" spans="1:6">
      <c r="A694" s="78">
        <v>38007</v>
      </c>
      <c r="B694" s="78">
        <v>187.5</v>
      </c>
      <c r="C694" s="78">
        <v>7.5</v>
      </c>
      <c r="D694" s="78">
        <v>30</v>
      </c>
      <c r="E694" s="78">
        <v>22.5</v>
      </c>
      <c r="F694" s="78">
        <v>0</v>
      </c>
    </row>
    <row r="695" spans="1:6">
      <c r="A695" s="78">
        <v>38010</v>
      </c>
      <c r="B695" s="78">
        <v>187.5</v>
      </c>
      <c r="C695" s="78">
        <v>0</v>
      </c>
      <c r="D695" s="78">
        <v>37.5</v>
      </c>
      <c r="E695" s="78">
        <v>27</v>
      </c>
      <c r="F695" s="78">
        <v>0</v>
      </c>
    </row>
    <row r="696" spans="1:6">
      <c r="A696" s="78">
        <v>38012</v>
      </c>
      <c r="B696" s="78">
        <v>180</v>
      </c>
      <c r="C696" s="78">
        <v>15</v>
      </c>
      <c r="D696" s="78">
        <v>30</v>
      </c>
      <c r="E696" s="78">
        <v>0</v>
      </c>
      <c r="F696" s="78">
        <v>0</v>
      </c>
    </row>
    <row r="697" spans="1:6">
      <c r="A697" s="78">
        <v>38025</v>
      </c>
      <c r="B697" s="78">
        <v>195</v>
      </c>
      <c r="C697" s="78">
        <v>0</v>
      </c>
      <c r="D697" s="78">
        <v>30</v>
      </c>
      <c r="E697" s="78">
        <v>13</v>
      </c>
      <c r="F697" s="78">
        <v>0</v>
      </c>
    </row>
    <row r="698" spans="1:6">
      <c r="A698" s="78">
        <v>38041</v>
      </c>
      <c r="B698" s="78">
        <v>195</v>
      </c>
      <c r="C698" s="78">
        <v>0</v>
      </c>
      <c r="D698" s="78">
        <v>30</v>
      </c>
      <c r="E698" s="78">
        <v>8</v>
      </c>
      <c r="F698" s="78">
        <v>0</v>
      </c>
    </row>
    <row r="699" spans="1:6">
      <c r="A699" s="78">
        <v>38042</v>
      </c>
      <c r="B699" s="78">
        <v>157.5</v>
      </c>
      <c r="C699" s="78">
        <v>37.5</v>
      </c>
      <c r="D699" s="78">
        <v>30</v>
      </c>
      <c r="E699" s="78">
        <v>11</v>
      </c>
      <c r="F699" s="78">
        <v>0</v>
      </c>
    </row>
    <row r="700" spans="1:6">
      <c r="A700" s="78">
        <v>38051</v>
      </c>
      <c r="B700" s="78">
        <v>187.5</v>
      </c>
      <c r="C700" s="78">
        <v>7.5</v>
      </c>
      <c r="D700" s="78">
        <v>30</v>
      </c>
      <c r="E700" s="78">
        <v>2</v>
      </c>
      <c r="F700" s="78">
        <v>0</v>
      </c>
    </row>
    <row r="701" spans="1:6">
      <c r="A701" s="78">
        <v>38052</v>
      </c>
      <c r="B701" s="78">
        <v>180</v>
      </c>
      <c r="C701" s="78">
        <v>7.5</v>
      </c>
      <c r="D701" s="78">
        <v>37.5</v>
      </c>
      <c r="E701" s="78">
        <v>2.5</v>
      </c>
      <c r="F701" s="78">
        <v>0</v>
      </c>
    </row>
    <row r="702" spans="1:6">
      <c r="A702" s="78">
        <v>38068</v>
      </c>
      <c r="B702" s="78">
        <v>195</v>
      </c>
      <c r="C702" s="78">
        <v>0</v>
      </c>
      <c r="D702" s="78">
        <v>30</v>
      </c>
      <c r="E702" s="78">
        <v>22.5</v>
      </c>
      <c r="F702" s="78">
        <v>0</v>
      </c>
    </row>
    <row r="703" spans="1:6">
      <c r="A703" s="78">
        <v>38070</v>
      </c>
      <c r="B703" s="78">
        <v>195</v>
      </c>
      <c r="C703" s="78">
        <v>0</v>
      </c>
      <c r="D703" s="78">
        <v>30</v>
      </c>
      <c r="E703" s="78">
        <v>26.5</v>
      </c>
      <c r="F703" s="78">
        <v>0</v>
      </c>
    </row>
    <row r="704" spans="1:6">
      <c r="A704" s="78">
        <v>38101</v>
      </c>
      <c r="B704" s="78">
        <v>180</v>
      </c>
      <c r="C704" s="78">
        <v>7.5</v>
      </c>
      <c r="D704" s="78">
        <v>37.5</v>
      </c>
      <c r="E704" s="78">
        <v>13</v>
      </c>
      <c r="F704" s="78">
        <v>0</v>
      </c>
    </row>
    <row r="705" spans="1:6">
      <c r="A705" s="78">
        <v>38107</v>
      </c>
      <c r="B705" s="78">
        <v>195</v>
      </c>
      <c r="C705" s="78">
        <v>0</v>
      </c>
      <c r="D705" s="78">
        <v>30</v>
      </c>
      <c r="E705" s="78">
        <v>13</v>
      </c>
      <c r="F705" s="78">
        <v>0</v>
      </c>
    </row>
    <row r="706" spans="1:6">
      <c r="A706" s="78">
        <v>38112</v>
      </c>
      <c r="B706" s="78">
        <v>195</v>
      </c>
      <c r="C706" s="78">
        <v>0</v>
      </c>
      <c r="D706" s="78">
        <v>30</v>
      </c>
      <c r="E706" s="78">
        <v>3.5</v>
      </c>
      <c r="F706" s="78">
        <v>0</v>
      </c>
    </row>
    <row r="707" spans="1:6">
      <c r="A707" s="78">
        <v>38224</v>
      </c>
      <c r="B707" s="78">
        <v>187.5</v>
      </c>
      <c r="C707" s="78">
        <v>7.5</v>
      </c>
      <c r="D707" s="78">
        <v>30</v>
      </c>
      <c r="E707" s="78">
        <v>0</v>
      </c>
      <c r="F707" s="78">
        <v>0</v>
      </c>
    </row>
    <row r="708" spans="1:6">
      <c r="A708" s="78">
        <v>38236</v>
      </c>
      <c r="B708" s="78">
        <v>180</v>
      </c>
      <c r="C708" s="78">
        <v>15</v>
      </c>
      <c r="D708" s="78">
        <v>30</v>
      </c>
      <c r="E708" s="78">
        <v>0</v>
      </c>
      <c r="F708" s="78">
        <v>0</v>
      </c>
    </row>
    <row r="709" spans="1:6">
      <c r="A709" s="78">
        <v>38319</v>
      </c>
      <c r="B709" s="78">
        <v>195</v>
      </c>
      <c r="C709" s="78">
        <v>0</v>
      </c>
      <c r="D709" s="78">
        <v>30</v>
      </c>
      <c r="E709" s="78">
        <v>49.5</v>
      </c>
      <c r="F709" s="78">
        <v>0</v>
      </c>
    </row>
    <row r="710" spans="1:6">
      <c r="A710" s="78">
        <v>38323</v>
      </c>
      <c r="B710" s="78">
        <v>180</v>
      </c>
      <c r="C710" s="78">
        <v>15</v>
      </c>
      <c r="D710" s="78">
        <v>30</v>
      </c>
      <c r="E710" s="78">
        <v>18</v>
      </c>
      <c r="F710" s="78">
        <v>0</v>
      </c>
    </row>
    <row r="711" spans="1:6">
      <c r="A711" s="78">
        <v>38326</v>
      </c>
      <c r="B711" s="78">
        <v>187.5</v>
      </c>
      <c r="C711" s="78">
        <v>7.5</v>
      </c>
      <c r="D711" s="78">
        <v>30</v>
      </c>
      <c r="E711" s="78">
        <v>23.5</v>
      </c>
      <c r="F711" s="78">
        <v>0</v>
      </c>
    </row>
    <row r="712" spans="1:6">
      <c r="A712" s="78">
        <v>38423</v>
      </c>
      <c r="B712" s="78">
        <v>195</v>
      </c>
      <c r="C712" s="78">
        <v>0</v>
      </c>
      <c r="D712" s="78">
        <v>30</v>
      </c>
      <c r="E712" s="78">
        <v>51.5</v>
      </c>
      <c r="F712" s="78">
        <v>0</v>
      </c>
    </row>
    <row r="713" spans="1:6">
      <c r="A713" s="78">
        <v>38429</v>
      </c>
      <c r="B713" s="78">
        <v>195</v>
      </c>
      <c r="C713" s="78">
        <v>0</v>
      </c>
      <c r="D713" s="78">
        <v>30</v>
      </c>
      <c r="E713" s="78">
        <v>21.5</v>
      </c>
      <c r="F713" s="78">
        <v>0</v>
      </c>
    </row>
    <row r="714" spans="1:6">
      <c r="A714" s="78">
        <v>38432</v>
      </c>
      <c r="B714" s="78">
        <v>180</v>
      </c>
      <c r="C714" s="78">
        <v>15</v>
      </c>
      <c r="D714" s="78">
        <v>30</v>
      </c>
      <c r="E714" s="78">
        <v>7.5</v>
      </c>
      <c r="F714" s="78">
        <v>0</v>
      </c>
    </row>
    <row r="715" spans="1:6">
      <c r="A715" s="78">
        <v>38435</v>
      </c>
      <c r="B715" s="78">
        <v>195</v>
      </c>
      <c r="C715" s="78">
        <v>0</v>
      </c>
      <c r="D715" s="78">
        <v>30</v>
      </c>
      <c r="E715" s="78">
        <v>7.5</v>
      </c>
      <c r="F715" s="78">
        <v>0</v>
      </c>
    </row>
    <row r="716" spans="1:6">
      <c r="A716" s="78">
        <v>38439</v>
      </c>
      <c r="B716" s="78">
        <v>187.5</v>
      </c>
      <c r="C716" s="78">
        <v>7.5</v>
      </c>
      <c r="D716" s="78">
        <v>30</v>
      </c>
      <c r="E716" s="78">
        <v>0</v>
      </c>
      <c r="F716" s="78">
        <v>0</v>
      </c>
    </row>
    <row r="717" spans="1:6">
      <c r="A717" s="78">
        <v>38441</v>
      </c>
      <c r="B717" s="78">
        <v>180</v>
      </c>
      <c r="C717" s="78">
        <v>15</v>
      </c>
      <c r="D717" s="78">
        <v>30</v>
      </c>
      <c r="E717" s="78">
        <v>25</v>
      </c>
      <c r="F717" s="78">
        <v>0</v>
      </c>
    </row>
    <row r="718" spans="1:6">
      <c r="A718" s="78">
        <v>38445</v>
      </c>
      <c r="B718" s="78">
        <v>187.5</v>
      </c>
      <c r="C718" s="78">
        <v>7.5</v>
      </c>
      <c r="D718" s="78">
        <v>30</v>
      </c>
      <c r="E718" s="78">
        <v>0</v>
      </c>
      <c r="F718" s="78">
        <v>0</v>
      </c>
    </row>
    <row r="719" spans="1:6">
      <c r="A719" s="78">
        <v>38447</v>
      </c>
      <c r="B719" s="78">
        <v>135</v>
      </c>
      <c r="C719" s="78">
        <v>60</v>
      </c>
      <c r="D719" s="78">
        <v>30</v>
      </c>
      <c r="E719" s="78">
        <v>12</v>
      </c>
      <c r="F719" s="78">
        <v>0</v>
      </c>
    </row>
    <row r="720" spans="1:6">
      <c r="A720" s="78">
        <v>38448</v>
      </c>
      <c r="B720" s="78">
        <v>187.5</v>
      </c>
      <c r="C720" s="78">
        <v>7.5</v>
      </c>
      <c r="D720" s="78">
        <v>30</v>
      </c>
      <c r="E720" s="78">
        <v>0</v>
      </c>
      <c r="F720" s="78">
        <v>0</v>
      </c>
    </row>
    <row r="721" spans="1:6">
      <c r="A721" s="78">
        <v>38449</v>
      </c>
      <c r="B721" s="78">
        <v>187.5</v>
      </c>
      <c r="C721" s="78">
        <v>7.5</v>
      </c>
      <c r="D721" s="78">
        <v>30</v>
      </c>
      <c r="E721" s="78">
        <v>3.5</v>
      </c>
      <c r="F721" s="78">
        <v>0</v>
      </c>
    </row>
    <row r="722" spans="1:6">
      <c r="A722" s="78">
        <v>38450</v>
      </c>
      <c r="B722" s="78">
        <v>90</v>
      </c>
      <c r="C722" s="78">
        <v>105</v>
      </c>
      <c r="D722" s="78">
        <v>30</v>
      </c>
      <c r="E722" s="78">
        <v>0</v>
      </c>
      <c r="F722" s="78">
        <v>0</v>
      </c>
    </row>
    <row r="723" spans="1:6">
      <c r="A723" s="78">
        <v>38462</v>
      </c>
      <c r="B723" s="78">
        <v>187.5</v>
      </c>
      <c r="C723" s="78">
        <v>7.5</v>
      </c>
      <c r="D723" s="78">
        <v>30</v>
      </c>
      <c r="E723" s="78">
        <v>12.5</v>
      </c>
      <c r="F723" s="78">
        <v>0</v>
      </c>
    </row>
    <row r="724" spans="1:6">
      <c r="A724" s="78">
        <v>38476</v>
      </c>
      <c r="B724" s="78">
        <v>180</v>
      </c>
      <c r="C724" s="78">
        <v>0</v>
      </c>
      <c r="D724" s="78">
        <v>45</v>
      </c>
      <c r="E724" s="78">
        <v>0</v>
      </c>
      <c r="F724" s="78">
        <v>0</v>
      </c>
    </row>
    <row r="725" spans="1:6">
      <c r="A725" s="78">
        <v>38487</v>
      </c>
      <c r="B725" s="78">
        <v>180</v>
      </c>
      <c r="C725" s="78">
        <v>15</v>
      </c>
      <c r="D725" s="78">
        <v>30</v>
      </c>
      <c r="E725" s="78">
        <v>52</v>
      </c>
      <c r="F725" s="78">
        <v>0</v>
      </c>
    </row>
    <row r="726" spans="1:6">
      <c r="A726" s="78">
        <v>38497</v>
      </c>
      <c r="B726" s="78">
        <v>105</v>
      </c>
      <c r="C726" s="78">
        <v>90</v>
      </c>
      <c r="D726" s="78">
        <v>30</v>
      </c>
      <c r="E726" s="78">
        <v>0</v>
      </c>
      <c r="F726" s="78">
        <v>0</v>
      </c>
    </row>
    <row r="727" spans="1:6">
      <c r="A727" s="78">
        <v>38529</v>
      </c>
      <c r="B727" s="78">
        <v>165</v>
      </c>
      <c r="C727" s="78">
        <v>30</v>
      </c>
      <c r="D727" s="78">
        <v>30</v>
      </c>
      <c r="E727" s="78">
        <v>9.5</v>
      </c>
      <c r="F727" s="78">
        <v>0</v>
      </c>
    </row>
    <row r="728" spans="1:6">
      <c r="A728" s="78">
        <v>38531</v>
      </c>
      <c r="B728" s="78">
        <v>180</v>
      </c>
      <c r="C728" s="78">
        <v>15</v>
      </c>
      <c r="D728" s="78">
        <v>30</v>
      </c>
      <c r="E728" s="78">
        <v>7</v>
      </c>
      <c r="F728" s="78">
        <v>0</v>
      </c>
    </row>
    <row r="729" spans="1:6">
      <c r="A729" s="78">
        <v>38534</v>
      </c>
      <c r="B729" s="78">
        <v>180</v>
      </c>
      <c r="C729" s="78">
        <v>0</v>
      </c>
      <c r="D729" s="78">
        <v>45</v>
      </c>
      <c r="E729" s="78">
        <v>11</v>
      </c>
      <c r="F729" s="78">
        <v>0</v>
      </c>
    </row>
    <row r="730" spans="1:6">
      <c r="A730" s="78">
        <v>38555</v>
      </c>
      <c r="B730" s="78">
        <v>187.5</v>
      </c>
      <c r="C730" s="78">
        <v>7.5</v>
      </c>
      <c r="D730" s="78">
        <v>30</v>
      </c>
      <c r="E730" s="78">
        <v>13.5</v>
      </c>
      <c r="F730" s="78">
        <v>0</v>
      </c>
    </row>
    <row r="731" spans="1:6">
      <c r="A731" s="78">
        <v>38561</v>
      </c>
      <c r="B731" s="78">
        <v>195</v>
      </c>
      <c r="C731" s="78">
        <v>0</v>
      </c>
      <c r="D731" s="78">
        <v>30</v>
      </c>
      <c r="E731" s="78">
        <v>0</v>
      </c>
      <c r="F731" s="78">
        <v>0</v>
      </c>
    </row>
    <row r="732" spans="1:6">
      <c r="A732" s="78">
        <v>38572</v>
      </c>
      <c r="B732" s="78">
        <v>180</v>
      </c>
      <c r="C732" s="78">
        <v>0</v>
      </c>
      <c r="D732" s="78">
        <v>45</v>
      </c>
      <c r="E732" s="78">
        <v>0</v>
      </c>
      <c r="F732" s="78">
        <v>0</v>
      </c>
    </row>
    <row r="733" spans="1:6">
      <c r="A733" s="78">
        <v>38573</v>
      </c>
      <c r="B733" s="78">
        <v>195</v>
      </c>
      <c r="C733" s="78">
        <v>0</v>
      </c>
      <c r="D733" s="78">
        <v>30</v>
      </c>
      <c r="E733" s="78">
        <v>4</v>
      </c>
      <c r="F733" s="78">
        <v>0</v>
      </c>
    </row>
    <row r="734" spans="1:6">
      <c r="A734" s="78">
        <v>38584</v>
      </c>
      <c r="B734" s="78">
        <v>195</v>
      </c>
      <c r="C734" s="78">
        <v>0</v>
      </c>
      <c r="D734" s="78">
        <v>30</v>
      </c>
      <c r="E734" s="78">
        <v>21.5</v>
      </c>
      <c r="F734" s="78">
        <v>0</v>
      </c>
    </row>
    <row r="735" spans="1:6">
      <c r="A735" s="78">
        <v>38617</v>
      </c>
      <c r="B735" s="78">
        <v>180</v>
      </c>
      <c r="C735" s="78">
        <v>0</v>
      </c>
      <c r="D735" s="78">
        <v>45</v>
      </c>
      <c r="E735" s="78">
        <v>5.5</v>
      </c>
      <c r="F735" s="78">
        <v>0</v>
      </c>
    </row>
    <row r="736" spans="1:6">
      <c r="A736" s="78">
        <v>38622</v>
      </c>
      <c r="B736" s="78">
        <v>195</v>
      </c>
      <c r="C736" s="78">
        <v>0</v>
      </c>
      <c r="D736" s="78">
        <v>30</v>
      </c>
      <c r="E736" s="78">
        <v>10.5</v>
      </c>
      <c r="F736" s="78">
        <v>0</v>
      </c>
    </row>
    <row r="737" spans="1:6">
      <c r="A737" s="78">
        <v>38627</v>
      </c>
      <c r="B737" s="78">
        <v>187.5</v>
      </c>
      <c r="C737" s="78">
        <v>0</v>
      </c>
      <c r="D737" s="78">
        <v>37.5</v>
      </c>
      <c r="E737" s="78">
        <v>10.5</v>
      </c>
      <c r="F737" s="78">
        <v>0</v>
      </c>
    </row>
    <row r="738" spans="1:6">
      <c r="A738" s="78">
        <v>38643</v>
      </c>
      <c r="B738" s="78">
        <v>195</v>
      </c>
      <c r="C738" s="78">
        <v>0</v>
      </c>
      <c r="D738" s="78">
        <v>30</v>
      </c>
      <c r="E738" s="78">
        <v>27.5</v>
      </c>
      <c r="F738" s="78">
        <v>0</v>
      </c>
    </row>
    <row r="739" spans="1:6">
      <c r="A739" s="78">
        <v>38654</v>
      </c>
      <c r="B739" s="78">
        <v>195</v>
      </c>
      <c r="C739" s="78">
        <v>0</v>
      </c>
      <c r="D739" s="78">
        <v>30</v>
      </c>
      <c r="E739" s="78">
        <v>111</v>
      </c>
      <c r="F739" s="78">
        <v>0</v>
      </c>
    </row>
    <row r="740" spans="1:6">
      <c r="A740" s="78">
        <v>38664</v>
      </c>
      <c r="B740" s="78">
        <v>184.5</v>
      </c>
      <c r="C740" s="78">
        <v>3</v>
      </c>
      <c r="D740" s="78">
        <v>37.5</v>
      </c>
      <c r="E740" s="78">
        <v>0</v>
      </c>
      <c r="F740" s="78">
        <v>0</v>
      </c>
    </row>
    <row r="741" spans="1:6">
      <c r="A741" s="78">
        <v>38683</v>
      </c>
      <c r="B741" s="78">
        <v>180</v>
      </c>
      <c r="C741" s="78">
        <v>7.5</v>
      </c>
      <c r="D741" s="78">
        <v>37.5</v>
      </c>
      <c r="E741" s="78">
        <v>2.5</v>
      </c>
      <c r="F741" s="78">
        <v>0</v>
      </c>
    </row>
    <row r="742" spans="1:6">
      <c r="A742" s="78">
        <v>38686</v>
      </c>
      <c r="B742" s="78">
        <v>187.5</v>
      </c>
      <c r="C742" s="78">
        <v>7.5</v>
      </c>
      <c r="D742" s="78">
        <v>30</v>
      </c>
      <c r="E742" s="78">
        <v>51.5</v>
      </c>
      <c r="F742" s="78">
        <v>0</v>
      </c>
    </row>
    <row r="743" spans="1:6">
      <c r="A743" s="78">
        <v>38700</v>
      </c>
      <c r="B743" s="78">
        <v>187.5</v>
      </c>
      <c r="C743" s="78">
        <v>0</v>
      </c>
      <c r="D743" s="78">
        <v>37.5</v>
      </c>
      <c r="E743" s="78">
        <v>7.5</v>
      </c>
      <c r="F743" s="78">
        <v>0</v>
      </c>
    </row>
    <row r="744" spans="1:6">
      <c r="A744" s="78">
        <v>38706</v>
      </c>
      <c r="B744" s="78">
        <v>195</v>
      </c>
      <c r="C744" s="78">
        <v>0</v>
      </c>
      <c r="D744" s="78">
        <v>30</v>
      </c>
      <c r="E744" s="78">
        <v>0</v>
      </c>
      <c r="F744" s="78">
        <v>0</v>
      </c>
    </row>
    <row r="745" spans="1:6">
      <c r="A745" s="78">
        <v>38708</v>
      </c>
      <c r="B745" s="78">
        <v>195</v>
      </c>
      <c r="C745" s="78">
        <v>0</v>
      </c>
      <c r="D745" s="78">
        <v>30</v>
      </c>
      <c r="E745" s="78">
        <v>0</v>
      </c>
      <c r="F745" s="78">
        <v>0</v>
      </c>
    </row>
    <row r="746" spans="1:6">
      <c r="A746" s="78">
        <v>38719</v>
      </c>
      <c r="B746" s="78">
        <v>187.5</v>
      </c>
      <c r="C746" s="78">
        <v>7.5</v>
      </c>
      <c r="D746" s="78">
        <v>30</v>
      </c>
      <c r="E746" s="78">
        <v>25.5</v>
      </c>
      <c r="F746" s="78">
        <v>0</v>
      </c>
    </row>
    <row r="747" spans="1:6">
      <c r="A747" s="78">
        <v>38760</v>
      </c>
      <c r="B747" s="78">
        <v>195</v>
      </c>
      <c r="C747" s="78">
        <v>0</v>
      </c>
      <c r="D747" s="78">
        <v>30</v>
      </c>
      <c r="E747" s="78">
        <v>5</v>
      </c>
      <c r="F747" s="78">
        <v>0</v>
      </c>
    </row>
    <row r="748" spans="1:6">
      <c r="A748" s="78">
        <v>38775</v>
      </c>
      <c r="B748" s="78">
        <v>195</v>
      </c>
      <c r="C748" s="78">
        <v>0</v>
      </c>
      <c r="D748" s="78">
        <v>30</v>
      </c>
      <c r="E748" s="78">
        <v>0</v>
      </c>
      <c r="F748" s="78">
        <v>0</v>
      </c>
    </row>
    <row r="749" spans="1:6">
      <c r="A749" s="78">
        <v>38778</v>
      </c>
      <c r="B749" s="78">
        <v>195</v>
      </c>
      <c r="C749" s="78">
        <v>0</v>
      </c>
      <c r="D749" s="78">
        <v>30</v>
      </c>
      <c r="E749" s="78">
        <v>7.5</v>
      </c>
      <c r="F749" s="78">
        <v>0</v>
      </c>
    </row>
    <row r="750" spans="1:6">
      <c r="A750" s="78">
        <v>38784</v>
      </c>
      <c r="B750" s="78">
        <v>180</v>
      </c>
      <c r="C750" s="78">
        <v>0</v>
      </c>
      <c r="D750" s="78">
        <v>45</v>
      </c>
      <c r="E750" s="78">
        <v>7</v>
      </c>
      <c r="F750" s="78">
        <v>0</v>
      </c>
    </row>
    <row r="751" spans="1:6">
      <c r="A751" s="78">
        <v>38789</v>
      </c>
      <c r="B751" s="78">
        <v>127.5</v>
      </c>
      <c r="C751" s="78">
        <v>67.5</v>
      </c>
      <c r="D751" s="78">
        <v>30</v>
      </c>
      <c r="E751" s="78">
        <v>0</v>
      </c>
      <c r="F751" s="78">
        <v>0</v>
      </c>
    </row>
    <row r="752" spans="1:6">
      <c r="A752" s="78">
        <v>38795</v>
      </c>
      <c r="B752" s="78">
        <v>195</v>
      </c>
      <c r="C752" s="78">
        <v>0</v>
      </c>
      <c r="D752" s="78">
        <v>30</v>
      </c>
      <c r="E752" s="78">
        <v>16.5</v>
      </c>
      <c r="F752" s="78">
        <v>0</v>
      </c>
    </row>
    <row r="753" spans="1:6">
      <c r="A753" s="78">
        <v>38796</v>
      </c>
      <c r="B753" s="78">
        <v>187.5</v>
      </c>
      <c r="C753" s="78">
        <v>0</v>
      </c>
      <c r="D753" s="78">
        <v>37.5</v>
      </c>
      <c r="E753" s="78">
        <v>0</v>
      </c>
      <c r="F753" s="78">
        <v>0</v>
      </c>
    </row>
    <row r="754" spans="1:6">
      <c r="A754" s="78">
        <v>38801</v>
      </c>
      <c r="B754" s="78">
        <v>142.5</v>
      </c>
      <c r="C754" s="78">
        <v>52.5</v>
      </c>
      <c r="D754" s="78">
        <v>30</v>
      </c>
      <c r="E754" s="78">
        <v>33.5</v>
      </c>
      <c r="F754" s="78">
        <v>0</v>
      </c>
    </row>
    <row r="755" spans="1:6">
      <c r="A755" s="78">
        <v>38803</v>
      </c>
      <c r="B755" s="78">
        <v>195</v>
      </c>
      <c r="C755" s="78">
        <v>0</v>
      </c>
      <c r="D755" s="78">
        <v>30</v>
      </c>
      <c r="E755" s="78">
        <v>0</v>
      </c>
      <c r="F755" s="78">
        <v>0</v>
      </c>
    </row>
    <row r="756" spans="1:6">
      <c r="A756" s="78">
        <v>38832</v>
      </c>
      <c r="B756" s="78">
        <v>195</v>
      </c>
      <c r="C756" s="78">
        <v>0</v>
      </c>
      <c r="D756" s="78">
        <v>30</v>
      </c>
      <c r="E756" s="78">
        <v>0</v>
      </c>
      <c r="F756" s="78">
        <v>0</v>
      </c>
    </row>
    <row r="757" spans="1:6">
      <c r="A757" s="78">
        <v>38849</v>
      </c>
      <c r="B757" s="78">
        <v>195</v>
      </c>
      <c r="C757" s="78">
        <v>0</v>
      </c>
      <c r="D757" s="78">
        <v>30</v>
      </c>
      <c r="E757" s="78">
        <v>0</v>
      </c>
      <c r="F757" s="78">
        <v>0</v>
      </c>
    </row>
    <row r="758" spans="1:6">
      <c r="A758" s="78">
        <v>38858</v>
      </c>
      <c r="B758" s="78">
        <v>195</v>
      </c>
      <c r="C758" s="78">
        <v>0</v>
      </c>
      <c r="D758" s="78">
        <v>30</v>
      </c>
      <c r="E758" s="78">
        <v>135</v>
      </c>
      <c r="F758" s="78">
        <v>0</v>
      </c>
    </row>
    <row r="759" spans="1:6">
      <c r="A759" s="78">
        <v>38863</v>
      </c>
      <c r="B759" s="78">
        <v>187.5</v>
      </c>
      <c r="C759" s="78">
        <v>7.5</v>
      </c>
      <c r="D759" s="78">
        <v>30</v>
      </c>
      <c r="E759" s="78">
        <v>0</v>
      </c>
      <c r="F759" s="78">
        <v>0</v>
      </c>
    </row>
    <row r="760" spans="1:6">
      <c r="A760" s="78">
        <v>38869</v>
      </c>
      <c r="B760" s="78">
        <v>187.5</v>
      </c>
      <c r="C760" s="78">
        <v>0</v>
      </c>
      <c r="D760" s="78">
        <v>37.5</v>
      </c>
      <c r="E760" s="78">
        <v>2</v>
      </c>
      <c r="F760" s="78">
        <v>0</v>
      </c>
    </row>
    <row r="761" spans="1:6">
      <c r="A761" s="78">
        <v>38876</v>
      </c>
      <c r="B761" s="78">
        <v>172.5</v>
      </c>
      <c r="C761" s="78">
        <v>15</v>
      </c>
      <c r="D761" s="78">
        <v>37.5</v>
      </c>
      <c r="E761" s="78">
        <v>0</v>
      </c>
      <c r="F761" s="78">
        <v>0</v>
      </c>
    </row>
    <row r="762" spans="1:6">
      <c r="A762" s="78">
        <v>38883</v>
      </c>
      <c r="B762" s="78">
        <v>195</v>
      </c>
      <c r="C762" s="78">
        <v>0</v>
      </c>
      <c r="D762" s="78">
        <v>30</v>
      </c>
      <c r="E762" s="78">
        <v>7</v>
      </c>
      <c r="F762" s="78">
        <v>0</v>
      </c>
    </row>
    <row r="763" spans="1:6">
      <c r="A763" s="78">
        <v>38897</v>
      </c>
      <c r="B763" s="78">
        <v>180</v>
      </c>
      <c r="C763" s="78">
        <v>7.5</v>
      </c>
      <c r="D763" s="78">
        <v>37.5</v>
      </c>
      <c r="E763" s="78">
        <v>5</v>
      </c>
      <c r="F763" s="78">
        <v>0</v>
      </c>
    </row>
    <row r="764" spans="1:6">
      <c r="A764" s="78">
        <v>38902</v>
      </c>
      <c r="B764" s="78">
        <v>187.5</v>
      </c>
      <c r="C764" s="78">
        <v>7.5</v>
      </c>
      <c r="D764" s="78">
        <v>30</v>
      </c>
      <c r="E764" s="78">
        <v>0</v>
      </c>
      <c r="F764" s="78">
        <v>0</v>
      </c>
    </row>
    <row r="765" spans="1:6">
      <c r="A765" s="78">
        <v>38985</v>
      </c>
      <c r="B765" s="78">
        <v>195</v>
      </c>
      <c r="C765" s="78">
        <v>0</v>
      </c>
      <c r="D765" s="78">
        <v>30</v>
      </c>
      <c r="E765" s="78">
        <v>60.5</v>
      </c>
      <c r="F765" s="78">
        <v>0</v>
      </c>
    </row>
    <row r="766" spans="1:6">
      <c r="A766" s="78">
        <v>38990</v>
      </c>
      <c r="B766" s="78">
        <v>165</v>
      </c>
      <c r="C766" s="78">
        <v>30</v>
      </c>
      <c r="D766" s="78">
        <v>30</v>
      </c>
      <c r="E766" s="78">
        <v>9.5</v>
      </c>
      <c r="F766" s="78">
        <v>0</v>
      </c>
    </row>
    <row r="767" spans="1:6">
      <c r="A767" s="78">
        <v>38992</v>
      </c>
      <c r="B767" s="78">
        <v>195</v>
      </c>
      <c r="C767" s="78">
        <v>0</v>
      </c>
      <c r="D767" s="78">
        <v>30</v>
      </c>
      <c r="E767" s="78">
        <v>0</v>
      </c>
      <c r="F767" s="78">
        <v>0</v>
      </c>
    </row>
    <row r="768" spans="1:6">
      <c r="A768" s="78">
        <v>39008</v>
      </c>
      <c r="B768" s="78">
        <v>187.5</v>
      </c>
      <c r="C768" s="78">
        <v>7.5</v>
      </c>
      <c r="D768" s="78">
        <v>30</v>
      </c>
      <c r="E768" s="78">
        <v>29</v>
      </c>
      <c r="F768" s="78">
        <v>0</v>
      </c>
    </row>
    <row r="769" spans="1:6">
      <c r="A769" s="78">
        <v>39009</v>
      </c>
      <c r="B769" s="78">
        <v>195</v>
      </c>
      <c r="C769" s="78">
        <v>0</v>
      </c>
      <c r="D769" s="78">
        <v>30</v>
      </c>
      <c r="E769" s="78">
        <v>44</v>
      </c>
      <c r="F769" s="78">
        <v>0</v>
      </c>
    </row>
    <row r="770" spans="1:6">
      <c r="A770" s="78">
        <v>39065</v>
      </c>
      <c r="B770" s="78">
        <v>187.5</v>
      </c>
      <c r="C770" s="78">
        <v>7.5</v>
      </c>
      <c r="D770" s="78">
        <v>30</v>
      </c>
      <c r="E770" s="78">
        <v>4</v>
      </c>
      <c r="F770" s="78">
        <v>0</v>
      </c>
    </row>
    <row r="771" spans="1:6">
      <c r="A771" s="78">
        <v>39068</v>
      </c>
      <c r="B771" s="78">
        <v>195</v>
      </c>
      <c r="C771" s="78">
        <v>0</v>
      </c>
      <c r="D771" s="78">
        <v>30</v>
      </c>
      <c r="E771" s="78">
        <v>21.5</v>
      </c>
      <c r="F771" s="78">
        <v>0</v>
      </c>
    </row>
    <row r="772" spans="1:6">
      <c r="A772" s="78">
        <v>39070</v>
      </c>
      <c r="B772" s="78">
        <v>187.5</v>
      </c>
      <c r="C772" s="78">
        <v>7.5</v>
      </c>
      <c r="D772" s="78">
        <v>30</v>
      </c>
      <c r="E772" s="78">
        <v>0</v>
      </c>
      <c r="F772" s="78">
        <v>0</v>
      </c>
    </row>
    <row r="773" spans="1:6">
      <c r="A773" s="78">
        <v>39073</v>
      </c>
      <c r="B773" s="78">
        <v>187.5</v>
      </c>
      <c r="C773" s="78">
        <v>7.5</v>
      </c>
      <c r="D773" s="78">
        <v>30</v>
      </c>
      <c r="E773" s="78">
        <v>19</v>
      </c>
      <c r="F773" s="78">
        <v>0</v>
      </c>
    </row>
    <row r="774" spans="1:6">
      <c r="A774" s="78">
        <v>39079</v>
      </c>
      <c r="B774" s="78">
        <v>187.5</v>
      </c>
      <c r="C774" s="78">
        <v>0</v>
      </c>
      <c r="D774" s="78">
        <v>37.5</v>
      </c>
      <c r="E774" s="78">
        <v>26</v>
      </c>
      <c r="F774" s="78">
        <v>0</v>
      </c>
    </row>
    <row r="775" spans="1:6">
      <c r="A775" s="78">
        <v>39080</v>
      </c>
      <c r="B775" s="78">
        <v>180</v>
      </c>
      <c r="C775" s="78">
        <v>0</v>
      </c>
      <c r="D775" s="78">
        <v>45</v>
      </c>
      <c r="E775" s="78">
        <v>0</v>
      </c>
      <c r="F775" s="78">
        <v>0</v>
      </c>
    </row>
    <row r="776" spans="1:6">
      <c r="A776" s="78">
        <v>39084</v>
      </c>
      <c r="B776" s="78">
        <v>195</v>
      </c>
      <c r="C776" s="78">
        <v>0</v>
      </c>
      <c r="D776" s="78">
        <v>30</v>
      </c>
      <c r="E776" s="78">
        <v>2.5</v>
      </c>
      <c r="F776" s="78">
        <v>0</v>
      </c>
    </row>
    <row r="777" spans="1:6">
      <c r="A777" s="78">
        <v>39085</v>
      </c>
      <c r="B777" s="78">
        <v>146.5</v>
      </c>
      <c r="C777" s="78">
        <v>48.5</v>
      </c>
      <c r="D777" s="78">
        <v>30</v>
      </c>
      <c r="E777" s="78">
        <v>6.5</v>
      </c>
      <c r="F777" s="78">
        <v>0</v>
      </c>
    </row>
    <row r="778" spans="1:6">
      <c r="A778" s="78">
        <v>39097</v>
      </c>
      <c r="B778" s="78">
        <v>187.5</v>
      </c>
      <c r="C778" s="78">
        <v>7.5</v>
      </c>
      <c r="D778" s="78">
        <v>30</v>
      </c>
      <c r="E778" s="78">
        <v>26</v>
      </c>
      <c r="F778" s="78">
        <v>0</v>
      </c>
    </row>
    <row r="779" spans="1:6">
      <c r="A779" s="78">
        <v>39103</v>
      </c>
      <c r="B779" s="78">
        <v>180</v>
      </c>
      <c r="C779" s="78">
        <v>15</v>
      </c>
      <c r="D779" s="78">
        <v>30</v>
      </c>
      <c r="E779" s="78">
        <v>17</v>
      </c>
      <c r="F779" s="78">
        <v>0</v>
      </c>
    </row>
    <row r="780" spans="1:6">
      <c r="A780" s="78">
        <v>39116</v>
      </c>
      <c r="B780" s="78">
        <v>150</v>
      </c>
      <c r="C780" s="78">
        <v>45</v>
      </c>
      <c r="D780" s="78">
        <v>30</v>
      </c>
      <c r="E780" s="78">
        <v>2.5</v>
      </c>
      <c r="F780" s="78">
        <v>0</v>
      </c>
    </row>
    <row r="781" spans="1:6">
      <c r="A781" s="78">
        <v>39120</v>
      </c>
      <c r="B781" s="78">
        <v>165</v>
      </c>
      <c r="C781" s="78">
        <v>15</v>
      </c>
      <c r="D781" s="78">
        <v>45</v>
      </c>
      <c r="E781" s="78">
        <v>7.5</v>
      </c>
      <c r="F781" s="78">
        <v>0</v>
      </c>
    </row>
    <row r="782" spans="1:6">
      <c r="A782" s="78">
        <v>39122</v>
      </c>
      <c r="B782" s="78">
        <v>187.5</v>
      </c>
      <c r="C782" s="78">
        <v>7.5</v>
      </c>
      <c r="D782" s="78">
        <v>30</v>
      </c>
      <c r="E782" s="78">
        <v>105.5</v>
      </c>
      <c r="F782" s="78">
        <v>0</v>
      </c>
    </row>
    <row r="783" spans="1:6">
      <c r="A783" s="78">
        <v>39125</v>
      </c>
      <c r="B783" s="78">
        <v>187.5</v>
      </c>
      <c r="C783" s="78">
        <v>7.5</v>
      </c>
      <c r="D783" s="78">
        <v>30</v>
      </c>
      <c r="E783" s="78">
        <v>0</v>
      </c>
      <c r="F783" s="78">
        <v>0</v>
      </c>
    </row>
    <row r="784" spans="1:6">
      <c r="A784" s="78">
        <v>39132</v>
      </c>
      <c r="B784" s="78">
        <v>195</v>
      </c>
      <c r="C784" s="78">
        <v>0</v>
      </c>
      <c r="D784" s="78">
        <v>30</v>
      </c>
      <c r="E784" s="78">
        <v>0</v>
      </c>
      <c r="F784" s="78">
        <v>0</v>
      </c>
    </row>
    <row r="785" spans="1:6">
      <c r="A785" s="78">
        <v>39138</v>
      </c>
      <c r="B785" s="78">
        <v>195</v>
      </c>
      <c r="C785" s="78">
        <v>0</v>
      </c>
      <c r="D785" s="78">
        <v>30</v>
      </c>
      <c r="E785" s="78">
        <v>0</v>
      </c>
      <c r="F785" s="78">
        <v>0</v>
      </c>
    </row>
    <row r="786" spans="1:6">
      <c r="A786" s="78">
        <v>39140</v>
      </c>
      <c r="B786" s="78">
        <v>157.5</v>
      </c>
      <c r="C786" s="78">
        <v>45</v>
      </c>
      <c r="D786" s="78">
        <v>22.5</v>
      </c>
      <c r="E786" s="78">
        <v>7.5</v>
      </c>
      <c r="F786" s="78">
        <v>0</v>
      </c>
    </row>
    <row r="787" spans="1:6">
      <c r="A787" s="78">
        <v>39146</v>
      </c>
      <c r="B787" s="78">
        <v>187.5</v>
      </c>
      <c r="C787" s="78">
        <v>0</v>
      </c>
      <c r="D787" s="78">
        <v>37.5</v>
      </c>
      <c r="E787" s="78">
        <v>22</v>
      </c>
      <c r="F787" s="78">
        <v>0</v>
      </c>
    </row>
    <row r="788" spans="1:6">
      <c r="A788" s="78">
        <v>39233</v>
      </c>
      <c r="B788" s="78">
        <v>195</v>
      </c>
      <c r="C788" s="78">
        <v>0</v>
      </c>
      <c r="D788" s="78">
        <v>30</v>
      </c>
      <c r="E788" s="78">
        <v>7</v>
      </c>
      <c r="F788" s="78">
        <v>0</v>
      </c>
    </row>
    <row r="789" spans="1:6">
      <c r="A789" s="78">
        <v>39234</v>
      </c>
      <c r="B789" s="78">
        <v>180</v>
      </c>
      <c r="C789" s="78">
        <v>15</v>
      </c>
      <c r="D789" s="78">
        <v>30</v>
      </c>
      <c r="E789" s="78">
        <v>0</v>
      </c>
      <c r="F789" s="78">
        <v>0</v>
      </c>
    </row>
    <row r="790" spans="1:6">
      <c r="A790" s="78">
        <v>39255</v>
      </c>
      <c r="B790" s="78">
        <v>142.5</v>
      </c>
      <c r="C790" s="78">
        <v>52.5</v>
      </c>
      <c r="D790" s="78">
        <v>30</v>
      </c>
      <c r="E790" s="78">
        <v>30</v>
      </c>
      <c r="F790" s="78">
        <v>0</v>
      </c>
    </row>
    <row r="791" spans="1:6">
      <c r="A791" s="78">
        <v>39261</v>
      </c>
      <c r="B791" s="78">
        <v>187.5</v>
      </c>
      <c r="C791" s="78">
        <v>0</v>
      </c>
      <c r="D791" s="78">
        <v>37.5</v>
      </c>
      <c r="E791" s="78">
        <v>0</v>
      </c>
      <c r="F791" s="78">
        <v>0</v>
      </c>
    </row>
    <row r="792" spans="1:6">
      <c r="A792" s="78">
        <v>39263</v>
      </c>
      <c r="B792" s="78">
        <v>165</v>
      </c>
      <c r="C792" s="78">
        <v>22.5</v>
      </c>
      <c r="D792" s="78">
        <v>37.5</v>
      </c>
      <c r="E792" s="78">
        <v>0</v>
      </c>
      <c r="F792" s="78">
        <v>0</v>
      </c>
    </row>
    <row r="793" spans="1:6">
      <c r="A793" s="78">
        <v>39265</v>
      </c>
      <c r="B793" s="78">
        <v>195</v>
      </c>
      <c r="C793" s="78">
        <v>0</v>
      </c>
      <c r="D793" s="78">
        <v>30</v>
      </c>
      <c r="E793" s="78">
        <v>0</v>
      </c>
      <c r="F793" s="78">
        <v>0</v>
      </c>
    </row>
    <row r="794" spans="1:6">
      <c r="A794" s="78">
        <v>39267</v>
      </c>
      <c r="B794" s="78">
        <v>195</v>
      </c>
      <c r="C794" s="78">
        <v>0</v>
      </c>
      <c r="D794" s="78">
        <v>30</v>
      </c>
      <c r="E794" s="78">
        <v>7</v>
      </c>
      <c r="F794" s="78">
        <v>0</v>
      </c>
    </row>
    <row r="795" spans="1:6">
      <c r="A795" s="78">
        <v>39281</v>
      </c>
      <c r="B795" s="78">
        <v>150</v>
      </c>
      <c r="C795" s="78">
        <v>45</v>
      </c>
      <c r="D795" s="78">
        <v>30</v>
      </c>
      <c r="E795" s="78">
        <v>38.5</v>
      </c>
      <c r="F795" s="78">
        <v>0</v>
      </c>
    </row>
    <row r="796" spans="1:6">
      <c r="A796" s="78">
        <v>39288</v>
      </c>
      <c r="B796" s="78">
        <v>187.5</v>
      </c>
      <c r="C796" s="78">
        <v>0</v>
      </c>
      <c r="D796" s="78">
        <v>37.5</v>
      </c>
      <c r="E796" s="78">
        <v>27</v>
      </c>
      <c r="F796" s="78">
        <v>0</v>
      </c>
    </row>
    <row r="797" spans="1:6">
      <c r="A797" s="78">
        <v>39289</v>
      </c>
      <c r="B797" s="78">
        <v>127.5</v>
      </c>
      <c r="C797" s="78">
        <v>67.5</v>
      </c>
      <c r="D797" s="78">
        <v>30</v>
      </c>
      <c r="E797" s="78">
        <v>1.5</v>
      </c>
      <c r="F797" s="78">
        <v>0</v>
      </c>
    </row>
    <row r="798" spans="1:6">
      <c r="A798" s="78">
        <v>39290</v>
      </c>
      <c r="B798" s="78">
        <v>187.5</v>
      </c>
      <c r="C798" s="78">
        <v>7.5</v>
      </c>
      <c r="D798" s="78">
        <v>30</v>
      </c>
      <c r="E798" s="78">
        <v>4</v>
      </c>
      <c r="F798" s="78">
        <v>0</v>
      </c>
    </row>
    <row r="799" spans="1:6">
      <c r="A799" s="78">
        <v>39318</v>
      </c>
      <c r="B799" s="78">
        <v>187.5</v>
      </c>
      <c r="C799" s="78">
        <v>7.5</v>
      </c>
      <c r="D799" s="78">
        <v>30</v>
      </c>
      <c r="E799" s="78">
        <v>0</v>
      </c>
      <c r="F799" s="78">
        <v>0</v>
      </c>
    </row>
    <row r="800" spans="1:6">
      <c r="A800" s="78">
        <v>39323</v>
      </c>
      <c r="B800" s="78">
        <v>150</v>
      </c>
      <c r="C800" s="78">
        <v>45</v>
      </c>
      <c r="D800" s="78">
        <v>30</v>
      </c>
      <c r="E800" s="78">
        <v>7</v>
      </c>
      <c r="F800" s="78">
        <v>0</v>
      </c>
    </row>
    <row r="801" spans="1:6">
      <c r="A801" s="78">
        <v>39381</v>
      </c>
      <c r="B801" s="78">
        <v>195</v>
      </c>
      <c r="C801" s="78">
        <v>0</v>
      </c>
      <c r="D801" s="78">
        <v>30</v>
      </c>
      <c r="E801" s="78">
        <v>41.5</v>
      </c>
      <c r="F801" s="78">
        <v>0</v>
      </c>
    </row>
    <row r="802" spans="1:6">
      <c r="A802" s="78">
        <v>39382</v>
      </c>
      <c r="B802" s="78">
        <v>135</v>
      </c>
      <c r="C802" s="78">
        <v>45</v>
      </c>
      <c r="D802" s="78">
        <v>45</v>
      </c>
      <c r="E802" s="78">
        <v>3.5</v>
      </c>
      <c r="F802" s="78">
        <v>0</v>
      </c>
    </row>
    <row r="803" spans="1:6">
      <c r="A803" s="78">
        <v>39402</v>
      </c>
      <c r="B803" s="78">
        <v>150</v>
      </c>
      <c r="C803" s="78">
        <v>45</v>
      </c>
      <c r="D803" s="78">
        <v>30</v>
      </c>
      <c r="E803" s="78">
        <v>17.5</v>
      </c>
      <c r="F803" s="78">
        <v>0</v>
      </c>
    </row>
    <row r="804" spans="1:6">
      <c r="A804" s="78">
        <v>39405</v>
      </c>
      <c r="B804" s="78">
        <v>187.5</v>
      </c>
      <c r="C804" s="78">
        <v>7.5</v>
      </c>
      <c r="D804" s="78">
        <v>30</v>
      </c>
      <c r="E804" s="78">
        <v>25</v>
      </c>
      <c r="F804" s="78">
        <v>0</v>
      </c>
    </row>
    <row r="805" spans="1:6">
      <c r="A805" s="78">
        <v>39411</v>
      </c>
      <c r="B805" s="78">
        <v>195</v>
      </c>
      <c r="C805" s="78">
        <v>0</v>
      </c>
      <c r="D805" s="78">
        <v>30</v>
      </c>
      <c r="E805" s="78">
        <v>0</v>
      </c>
      <c r="F805" s="78">
        <v>0</v>
      </c>
    </row>
    <row r="806" spans="1:6">
      <c r="A806" s="78">
        <v>39414</v>
      </c>
      <c r="B806" s="78">
        <v>195</v>
      </c>
      <c r="C806" s="78">
        <v>0</v>
      </c>
      <c r="D806" s="78">
        <v>30</v>
      </c>
      <c r="E806" s="78">
        <v>0</v>
      </c>
      <c r="F806" s="78">
        <v>0</v>
      </c>
    </row>
    <row r="807" spans="1:6">
      <c r="A807" s="78">
        <v>39425</v>
      </c>
      <c r="B807" s="78">
        <v>195</v>
      </c>
      <c r="C807" s="78">
        <v>0</v>
      </c>
      <c r="D807" s="78">
        <v>30</v>
      </c>
      <c r="E807" s="78">
        <v>59.5</v>
      </c>
      <c r="F807" s="78">
        <v>0</v>
      </c>
    </row>
    <row r="808" spans="1:6">
      <c r="A808" s="78">
        <v>39434</v>
      </c>
      <c r="B808" s="78">
        <v>187.5</v>
      </c>
      <c r="C808" s="78">
        <v>0</v>
      </c>
      <c r="D808" s="78">
        <v>37.5</v>
      </c>
      <c r="E808" s="78">
        <v>21.5</v>
      </c>
      <c r="F808" s="78">
        <v>0</v>
      </c>
    </row>
    <row r="809" spans="1:6">
      <c r="A809" s="78">
        <v>39436</v>
      </c>
      <c r="B809" s="78">
        <v>180</v>
      </c>
      <c r="C809" s="78">
        <v>15</v>
      </c>
      <c r="D809" s="78">
        <v>30</v>
      </c>
      <c r="E809" s="78">
        <v>3.5</v>
      </c>
      <c r="F809" s="78">
        <v>0</v>
      </c>
    </row>
    <row r="810" spans="1:6">
      <c r="A810" s="78">
        <v>39462</v>
      </c>
      <c r="B810" s="78">
        <v>187.5</v>
      </c>
      <c r="C810" s="78">
        <v>0</v>
      </c>
      <c r="D810" s="78">
        <v>37.5</v>
      </c>
      <c r="E810" s="78">
        <v>3</v>
      </c>
      <c r="F810" s="78">
        <v>0</v>
      </c>
    </row>
    <row r="811" spans="1:6">
      <c r="A811" s="78">
        <v>39466</v>
      </c>
      <c r="B811" s="78">
        <v>195</v>
      </c>
      <c r="C811" s="78">
        <v>0</v>
      </c>
      <c r="D811" s="78">
        <v>30</v>
      </c>
      <c r="E811" s="78">
        <v>0</v>
      </c>
      <c r="F811" s="78">
        <v>0</v>
      </c>
    </row>
    <row r="812" spans="1:6">
      <c r="A812" s="78">
        <v>39541</v>
      </c>
      <c r="B812" s="78">
        <v>195</v>
      </c>
      <c r="C812" s="78">
        <v>0</v>
      </c>
      <c r="D812" s="78">
        <v>30</v>
      </c>
      <c r="E812" s="78">
        <v>0</v>
      </c>
      <c r="F812" s="78">
        <v>0</v>
      </c>
    </row>
    <row r="813" spans="1:6">
      <c r="A813" s="78">
        <v>39613</v>
      </c>
      <c r="B813" s="78">
        <v>180</v>
      </c>
      <c r="C813" s="78">
        <v>7.5</v>
      </c>
      <c r="D813" s="78">
        <v>37.5</v>
      </c>
      <c r="E813" s="78">
        <v>0</v>
      </c>
      <c r="F813" s="78">
        <v>0</v>
      </c>
    </row>
    <row r="814" spans="1:6">
      <c r="A814" s="78">
        <v>39621</v>
      </c>
      <c r="B814" s="78">
        <v>195</v>
      </c>
      <c r="C814" s="78">
        <v>0</v>
      </c>
      <c r="D814" s="78">
        <v>30</v>
      </c>
      <c r="E814" s="78">
        <v>60</v>
      </c>
      <c r="F814" s="78">
        <v>0</v>
      </c>
    </row>
    <row r="815" spans="1:6">
      <c r="A815" s="78">
        <v>39625</v>
      </c>
      <c r="B815" s="78">
        <v>195</v>
      </c>
      <c r="C815" s="78">
        <v>0</v>
      </c>
      <c r="D815" s="78">
        <v>30</v>
      </c>
      <c r="E815" s="78">
        <v>94</v>
      </c>
      <c r="F815" s="78">
        <v>0</v>
      </c>
    </row>
    <row r="816" spans="1:6">
      <c r="A816" s="78">
        <v>39627</v>
      </c>
      <c r="B816" s="78">
        <v>187.5</v>
      </c>
      <c r="C816" s="78">
        <v>7.5</v>
      </c>
      <c r="D816" s="78">
        <v>30</v>
      </c>
      <c r="E816" s="78">
        <v>52</v>
      </c>
      <c r="F816" s="78">
        <v>0</v>
      </c>
    </row>
    <row r="817" spans="1:6">
      <c r="A817" s="78">
        <v>39658</v>
      </c>
      <c r="B817" s="78">
        <v>195</v>
      </c>
      <c r="C817" s="78">
        <v>0</v>
      </c>
      <c r="D817" s="78">
        <v>30</v>
      </c>
      <c r="E817" s="78">
        <v>18.5</v>
      </c>
      <c r="F817" s="78">
        <v>0</v>
      </c>
    </row>
    <row r="818" spans="1:6">
      <c r="A818" s="78">
        <v>39702</v>
      </c>
      <c r="B818" s="78">
        <v>180</v>
      </c>
      <c r="C818" s="78">
        <v>15</v>
      </c>
      <c r="D818" s="78">
        <v>30</v>
      </c>
      <c r="E818" s="78">
        <v>18</v>
      </c>
      <c r="F818" s="78">
        <v>0</v>
      </c>
    </row>
    <row r="819" spans="1:6">
      <c r="A819" s="78">
        <v>39707</v>
      </c>
      <c r="B819" s="78">
        <v>172.5</v>
      </c>
      <c r="C819" s="78">
        <v>22.5</v>
      </c>
      <c r="D819" s="78">
        <v>30</v>
      </c>
      <c r="E819" s="78">
        <v>4</v>
      </c>
      <c r="F819" s="78">
        <v>0</v>
      </c>
    </row>
    <row r="820" spans="1:6">
      <c r="A820" s="78">
        <v>39716</v>
      </c>
      <c r="B820" s="78">
        <v>195</v>
      </c>
      <c r="C820" s="78">
        <v>0</v>
      </c>
      <c r="D820" s="78">
        <v>30</v>
      </c>
      <c r="E820" s="78">
        <v>14.5</v>
      </c>
      <c r="F820" s="78">
        <v>0</v>
      </c>
    </row>
    <row r="821" spans="1:6">
      <c r="A821" s="78">
        <v>39724</v>
      </c>
      <c r="B821" s="78">
        <v>187.5</v>
      </c>
      <c r="C821" s="78">
        <v>0</v>
      </c>
      <c r="D821" s="78">
        <v>37.5</v>
      </c>
      <c r="E821" s="78">
        <v>0</v>
      </c>
      <c r="F821" s="78">
        <v>0</v>
      </c>
    </row>
    <row r="822" spans="1:6">
      <c r="A822" s="78">
        <v>39789</v>
      </c>
      <c r="B822" s="78">
        <v>150</v>
      </c>
      <c r="C822" s="78">
        <v>45</v>
      </c>
      <c r="D822" s="78">
        <v>30</v>
      </c>
      <c r="E822" s="78">
        <v>16.5</v>
      </c>
      <c r="F822" s="78">
        <v>0</v>
      </c>
    </row>
    <row r="823" spans="1:6">
      <c r="A823" s="78">
        <v>39871</v>
      </c>
      <c r="B823" s="78">
        <v>195</v>
      </c>
      <c r="C823" s="78">
        <v>0</v>
      </c>
      <c r="D823" s="78">
        <v>30</v>
      </c>
      <c r="E823" s="78">
        <v>7</v>
      </c>
      <c r="F823" s="78">
        <v>0</v>
      </c>
    </row>
    <row r="824" spans="1:6">
      <c r="A824" s="78">
        <v>39873</v>
      </c>
      <c r="B824" s="78">
        <v>195</v>
      </c>
      <c r="C824" s="78">
        <v>0</v>
      </c>
      <c r="D824" s="78">
        <v>30</v>
      </c>
      <c r="E824" s="78">
        <v>4</v>
      </c>
      <c r="F824" s="78">
        <v>0</v>
      </c>
    </row>
    <row r="825" spans="1:6">
      <c r="A825" s="78">
        <v>39877</v>
      </c>
      <c r="B825" s="78">
        <v>187.5</v>
      </c>
      <c r="C825" s="78">
        <v>0</v>
      </c>
      <c r="D825" s="78">
        <v>37.5</v>
      </c>
      <c r="E825" s="78">
        <v>5.5</v>
      </c>
      <c r="F825" s="78">
        <v>0</v>
      </c>
    </row>
    <row r="826" spans="1:6">
      <c r="A826" s="78">
        <v>39882</v>
      </c>
      <c r="B826" s="78">
        <v>195</v>
      </c>
      <c r="C826" s="78">
        <v>0</v>
      </c>
      <c r="D826" s="78">
        <v>30</v>
      </c>
      <c r="E826" s="78">
        <v>8.5</v>
      </c>
      <c r="F826" s="78">
        <v>0</v>
      </c>
    </row>
    <row r="827" spans="1:6">
      <c r="A827" s="78">
        <v>39884</v>
      </c>
      <c r="B827" s="78">
        <v>187.5</v>
      </c>
      <c r="C827" s="78">
        <v>7.5</v>
      </c>
      <c r="D827" s="78">
        <v>30</v>
      </c>
      <c r="E827" s="78">
        <v>0</v>
      </c>
      <c r="F827" s="78">
        <v>0</v>
      </c>
    </row>
    <row r="828" spans="1:6">
      <c r="A828" s="78">
        <v>39963</v>
      </c>
      <c r="B828" s="78">
        <v>195</v>
      </c>
      <c r="C828" s="78">
        <v>0</v>
      </c>
      <c r="D828" s="78">
        <v>30</v>
      </c>
      <c r="E828" s="78">
        <v>14</v>
      </c>
      <c r="F828" s="78">
        <v>0</v>
      </c>
    </row>
    <row r="829" spans="1:6">
      <c r="A829" s="78">
        <v>39965</v>
      </c>
      <c r="B829" s="78">
        <v>195</v>
      </c>
      <c r="C829" s="78">
        <v>0</v>
      </c>
      <c r="D829" s="78">
        <v>30</v>
      </c>
      <c r="E829" s="78">
        <v>0</v>
      </c>
      <c r="F829" s="78">
        <v>0</v>
      </c>
    </row>
    <row r="830" spans="1:6">
      <c r="A830" s="78">
        <v>39967</v>
      </c>
      <c r="B830" s="78">
        <v>135</v>
      </c>
      <c r="C830" s="78">
        <v>67.5</v>
      </c>
      <c r="D830" s="78">
        <v>22.5</v>
      </c>
      <c r="E830" s="78">
        <v>0</v>
      </c>
      <c r="F830" s="78">
        <v>0</v>
      </c>
    </row>
    <row r="831" spans="1:6">
      <c r="A831" s="78">
        <v>39971</v>
      </c>
      <c r="B831" s="78">
        <v>187.5</v>
      </c>
      <c r="C831" s="78">
        <v>7.5</v>
      </c>
      <c r="D831" s="78">
        <v>30</v>
      </c>
      <c r="E831" s="78">
        <v>67.5</v>
      </c>
      <c r="F831" s="78">
        <v>0</v>
      </c>
    </row>
    <row r="832" spans="1:6">
      <c r="A832" s="78">
        <v>39980</v>
      </c>
      <c r="B832" s="78">
        <v>195</v>
      </c>
      <c r="C832" s="78">
        <v>0</v>
      </c>
      <c r="D832" s="78">
        <v>30</v>
      </c>
      <c r="E832" s="78">
        <v>6</v>
      </c>
      <c r="F832" s="78">
        <v>0</v>
      </c>
    </row>
    <row r="833" spans="1:6">
      <c r="A833" s="78">
        <v>39991</v>
      </c>
      <c r="B833" s="78">
        <v>195</v>
      </c>
      <c r="C833" s="78">
        <v>0</v>
      </c>
      <c r="D833" s="78">
        <v>30</v>
      </c>
      <c r="E833" s="78">
        <v>111.5</v>
      </c>
      <c r="F833" s="78">
        <v>0</v>
      </c>
    </row>
    <row r="834" spans="1:6">
      <c r="A834" s="78">
        <v>40057</v>
      </c>
      <c r="B834" s="78">
        <v>187.5</v>
      </c>
      <c r="C834" s="78">
        <v>7.5</v>
      </c>
      <c r="D834" s="78">
        <v>30</v>
      </c>
      <c r="E834" s="78">
        <v>0</v>
      </c>
      <c r="F834" s="78">
        <v>0</v>
      </c>
    </row>
    <row r="835" spans="1:6">
      <c r="A835" s="78">
        <v>40062</v>
      </c>
      <c r="B835" s="78">
        <v>187.5</v>
      </c>
      <c r="C835" s="78">
        <v>0</v>
      </c>
      <c r="D835" s="78">
        <v>37.5</v>
      </c>
      <c r="E835" s="78">
        <v>7</v>
      </c>
      <c r="F835" s="78">
        <v>0</v>
      </c>
    </row>
    <row r="836" spans="1:6">
      <c r="A836" s="78">
        <v>40072</v>
      </c>
      <c r="B836" s="78">
        <v>195</v>
      </c>
      <c r="C836" s="78">
        <v>0</v>
      </c>
      <c r="D836" s="78">
        <v>30</v>
      </c>
      <c r="E836" s="78">
        <v>12</v>
      </c>
      <c r="F836" s="78">
        <v>0</v>
      </c>
    </row>
    <row r="837" spans="1:6">
      <c r="A837" s="78">
        <v>40078</v>
      </c>
      <c r="B837" s="78">
        <v>195</v>
      </c>
      <c r="C837" s="78">
        <v>0</v>
      </c>
      <c r="D837" s="78">
        <v>30</v>
      </c>
      <c r="E837" s="78">
        <v>31.5</v>
      </c>
      <c r="F837" s="78">
        <v>0</v>
      </c>
    </row>
    <row r="838" spans="1:6">
      <c r="A838" s="78">
        <v>40083</v>
      </c>
      <c r="B838" s="78">
        <v>187.5</v>
      </c>
      <c r="C838" s="78">
        <v>7.5</v>
      </c>
      <c r="D838" s="78">
        <v>30</v>
      </c>
      <c r="E838" s="78">
        <v>60</v>
      </c>
      <c r="F838" s="78">
        <v>0</v>
      </c>
    </row>
    <row r="839" spans="1:6">
      <c r="A839" s="78">
        <v>40092</v>
      </c>
      <c r="B839" s="78">
        <v>195</v>
      </c>
      <c r="C839" s="78">
        <v>0</v>
      </c>
      <c r="D839" s="78">
        <v>30</v>
      </c>
      <c r="E839" s="78">
        <v>7.5</v>
      </c>
      <c r="F839" s="78">
        <v>0</v>
      </c>
    </row>
    <row r="840" spans="1:6">
      <c r="A840" s="78">
        <v>40098</v>
      </c>
      <c r="B840" s="78">
        <v>195</v>
      </c>
      <c r="C840" s="78">
        <v>0</v>
      </c>
      <c r="D840" s="78">
        <v>30</v>
      </c>
      <c r="E840" s="78">
        <v>0</v>
      </c>
      <c r="F840" s="78">
        <v>0</v>
      </c>
    </row>
    <row r="841" spans="1:6">
      <c r="A841" s="78">
        <v>40112</v>
      </c>
      <c r="B841" s="78">
        <v>195</v>
      </c>
      <c r="C841" s="78">
        <v>0</v>
      </c>
      <c r="D841" s="78">
        <v>30</v>
      </c>
      <c r="E841" s="78">
        <v>43</v>
      </c>
      <c r="F841" s="78">
        <v>0</v>
      </c>
    </row>
    <row r="842" spans="1:6">
      <c r="A842" s="78">
        <v>40125</v>
      </c>
      <c r="B842" s="78">
        <v>187.5</v>
      </c>
      <c r="C842" s="78">
        <v>7.5</v>
      </c>
      <c r="D842" s="78">
        <v>30</v>
      </c>
      <c r="E842" s="78">
        <v>54</v>
      </c>
      <c r="F842" s="78">
        <v>0</v>
      </c>
    </row>
    <row r="843" spans="1:6">
      <c r="A843" s="78">
        <v>40128</v>
      </c>
      <c r="B843" s="78">
        <v>135</v>
      </c>
      <c r="C843" s="78">
        <v>45</v>
      </c>
      <c r="D843" s="78">
        <v>45</v>
      </c>
      <c r="E843" s="78">
        <v>24</v>
      </c>
      <c r="F843" s="78">
        <v>0</v>
      </c>
    </row>
    <row r="844" spans="1:6">
      <c r="A844" s="78">
        <v>40178</v>
      </c>
      <c r="B844" s="78">
        <v>187.5</v>
      </c>
      <c r="C844" s="78">
        <v>7.5</v>
      </c>
      <c r="D844" s="78">
        <v>30</v>
      </c>
      <c r="E844" s="78">
        <v>9.5</v>
      </c>
      <c r="F844" s="78">
        <v>0</v>
      </c>
    </row>
    <row r="845" spans="1:6">
      <c r="A845" s="78">
        <v>40187</v>
      </c>
      <c r="B845" s="78">
        <v>195</v>
      </c>
      <c r="C845" s="78">
        <v>0</v>
      </c>
      <c r="D845" s="78">
        <v>30</v>
      </c>
      <c r="E845" s="78">
        <v>55.5</v>
      </c>
      <c r="F845" s="78">
        <v>0</v>
      </c>
    </row>
    <row r="846" spans="1:6">
      <c r="A846" s="78">
        <v>40191</v>
      </c>
      <c r="B846" s="78">
        <v>195</v>
      </c>
      <c r="C846" s="78">
        <v>0</v>
      </c>
      <c r="D846" s="78">
        <v>30</v>
      </c>
      <c r="E846" s="78">
        <v>99</v>
      </c>
      <c r="F846" s="78">
        <v>0</v>
      </c>
    </row>
    <row r="847" spans="1:6">
      <c r="A847" s="78">
        <v>40204</v>
      </c>
      <c r="B847" s="78">
        <v>195</v>
      </c>
      <c r="C847" s="78">
        <v>0</v>
      </c>
      <c r="D847" s="78">
        <v>30</v>
      </c>
      <c r="E847" s="78">
        <v>26.5</v>
      </c>
      <c r="F847" s="78">
        <v>0</v>
      </c>
    </row>
    <row r="848" spans="1:6">
      <c r="A848" s="78">
        <v>40209</v>
      </c>
      <c r="B848" s="78">
        <v>195</v>
      </c>
      <c r="C848" s="78">
        <v>0</v>
      </c>
      <c r="D848" s="78">
        <v>30</v>
      </c>
      <c r="E848" s="78">
        <v>145</v>
      </c>
      <c r="F848" s="78">
        <v>0</v>
      </c>
    </row>
    <row r="849" spans="1:6">
      <c r="A849" s="78">
        <v>40213</v>
      </c>
      <c r="B849" s="78">
        <v>75</v>
      </c>
      <c r="C849" s="78">
        <v>135</v>
      </c>
      <c r="D849" s="78">
        <v>15</v>
      </c>
      <c r="E849" s="78">
        <v>21</v>
      </c>
      <c r="F849" s="78">
        <v>0</v>
      </c>
    </row>
    <row r="850" spans="1:6">
      <c r="A850" s="78">
        <v>40337</v>
      </c>
      <c r="B850" s="78">
        <v>195</v>
      </c>
      <c r="C850" s="78">
        <v>0</v>
      </c>
      <c r="D850" s="78">
        <v>30</v>
      </c>
      <c r="E850" s="78">
        <v>56</v>
      </c>
      <c r="F850" s="78">
        <v>0</v>
      </c>
    </row>
    <row r="851" spans="1:6">
      <c r="A851" s="78">
        <v>40342</v>
      </c>
      <c r="B851" s="78">
        <v>195</v>
      </c>
      <c r="C851" s="78">
        <v>0</v>
      </c>
      <c r="D851" s="78">
        <v>30</v>
      </c>
      <c r="E851" s="78">
        <v>20.5</v>
      </c>
      <c r="F851" s="78">
        <v>0</v>
      </c>
    </row>
    <row r="852" spans="1:6">
      <c r="A852" s="78">
        <v>40348</v>
      </c>
      <c r="B852" s="78">
        <v>195</v>
      </c>
      <c r="C852" s="78">
        <v>0</v>
      </c>
      <c r="D852" s="78">
        <v>30</v>
      </c>
      <c r="E852" s="78">
        <v>2</v>
      </c>
      <c r="F852" s="78">
        <v>0</v>
      </c>
    </row>
    <row r="853" spans="1:6">
      <c r="A853" s="78">
        <v>40354</v>
      </c>
      <c r="B853" s="78">
        <v>195</v>
      </c>
      <c r="C853" s="78">
        <v>0</v>
      </c>
      <c r="D853" s="78">
        <v>30</v>
      </c>
      <c r="E853" s="78">
        <v>8.5</v>
      </c>
      <c r="F853" s="78">
        <v>0</v>
      </c>
    </row>
    <row r="854" spans="1:6">
      <c r="A854" s="78">
        <v>40366</v>
      </c>
      <c r="B854" s="78">
        <v>187.5</v>
      </c>
      <c r="C854" s="78">
        <v>7.5</v>
      </c>
      <c r="D854" s="78">
        <v>30</v>
      </c>
      <c r="E854" s="78">
        <v>91.5</v>
      </c>
      <c r="F854" s="78">
        <v>0</v>
      </c>
    </row>
    <row r="855" spans="1:6">
      <c r="A855" s="78">
        <v>40368</v>
      </c>
      <c r="B855" s="78">
        <v>187.5</v>
      </c>
      <c r="C855" s="78">
        <v>7.5</v>
      </c>
      <c r="D855" s="78">
        <v>30</v>
      </c>
      <c r="E855" s="78">
        <v>35</v>
      </c>
      <c r="F855" s="78">
        <v>0</v>
      </c>
    </row>
    <row r="856" spans="1:6">
      <c r="A856" s="78">
        <v>40388</v>
      </c>
      <c r="B856" s="78">
        <v>195</v>
      </c>
      <c r="C856" s="78">
        <v>0</v>
      </c>
      <c r="D856" s="78">
        <v>30</v>
      </c>
      <c r="E856" s="78">
        <v>0</v>
      </c>
      <c r="F856" s="78">
        <v>0</v>
      </c>
    </row>
    <row r="857" spans="1:6">
      <c r="A857" s="78">
        <v>40496</v>
      </c>
      <c r="B857" s="78">
        <v>195</v>
      </c>
      <c r="C857" s="78">
        <v>0</v>
      </c>
      <c r="D857" s="78">
        <v>30</v>
      </c>
      <c r="E857" s="78">
        <v>12</v>
      </c>
      <c r="F857" s="78">
        <v>0</v>
      </c>
    </row>
    <row r="858" spans="1:6">
      <c r="A858" s="78">
        <v>40502</v>
      </c>
      <c r="B858" s="78">
        <v>150</v>
      </c>
      <c r="C858" s="78">
        <v>45</v>
      </c>
      <c r="D858" s="78">
        <v>30</v>
      </c>
      <c r="E858" s="78">
        <v>5</v>
      </c>
      <c r="F858" s="78">
        <v>0</v>
      </c>
    </row>
    <row r="859" spans="1:6">
      <c r="A859" s="78">
        <v>40504</v>
      </c>
      <c r="B859" s="78">
        <v>187.5</v>
      </c>
      <c r="C859" s="78">
        <v>7.5</v>
      </c>
      <c r="D859" s="78">
        <v>30</v>
      </c>
      <c r="E859" s="78">
        <v>5.5</v>
      </c>
      <c r="F859" s="78">
        <v>0</v>
      </c>
    </row>
    <row r="860" spans="1:6">
      <c r="A860" s="78">
        <v>40508</v>
      </c>
      <c r="B860" s="78">
        <v>195</v>
      </c>
      <c r="C860" s="78">
        <v>0</v>
      </c>
      <c r="D860" s="78">
        <v>30</v>
      </c>
      <c r="E860" s="78">
        <v>14</v>
      </c>
      <c r="F860" s="78">
        <v>0</v>
      </c>
    </row>
    <row r="861" spans="1:6">
      <c r="A861" s="78">
        <v>40511</v>
      </c>
      <c r="B861" s="78">
        <v>172.5</v>
      </c>
      <c r="C861" s="78">
        <v>22.5</v>
      </c>
      <c r="D861" s="78">
        <v>30</v>
      </c>
      <c r="E861" s="78">
        <v>11</v>
      </c>
      <c r="F861" s="78">
        <v>0</v>
      </c>
    </row>
    <row r="862" spans="1:6">
      <c r="A862" s="78">
        <v>40529</v>
      </c>
      <c r="B862" s="78">
        <v>187.5</v>
      </c>
      <c r="C862" s="78">
        <v>7.5</v>
      </c>
      <c r="D862" s="78">
        <v>30</v>
      </c>
      <c r="E862" s="78">
        <v>3</v>
      </c>
      <c r="F862" s="78">
        <v>0</v>
      </c>
    </row>
    <row r="863" spans="1:6">
      <c r="A863" s="78">
        <v>40535</v>
      </c>
      <c r="B863" s="78">
        <v>187.5</v>
      </c>
      <c r="C863" s="78">
        <v>7.5</v>
      </c>
      <c r="D863" s="78">
        <v>30</v>
      </c>
      <c r="E863" s="78">
        <v>49.5</v>
      </c>
      <c r="F863" s="78">
        <v>0</v>
      </c>
    </row>
    <row r="864" spans="1:6">
      <c r="A864" s="78">
        <v>40542</v>
      </c>
      <c r="B864" s="78">
        <v>195</v>
      </c>
      <c r="C864" s="78">
        <v>0</v>
      </c>
      <c r="D864" s="78">
        <v>30</v>
      </c>
      <c r="E864" s="78">
        <v>20</v>
      </c>
      <c r="F864" s="78">
        <v>0</v>
      </c>
    </row>
    <row r="865" spans="1:6">
      <c r="A865" s="78">
        <v>40614</v>
      </c>
      <c r="B865" s="78">
        <v>195</v>
      </c>
      <c r="C865" s="78">
        <v>0</v>
      </c>
      <c r="D865" s="78">
        <v>30</v>
      </c>
      <c r="E865" s="78">
        <v>5.5</v>
      </c>
      <c r="F865" s="78">
        <v>0</v>
      </c>
    </row>
    <row r="866" spans="1:6">
      <c r="A866" s="78">
        <v>40615</v>
      </c>
      <c r="B866" s="78">
        <v>195</v>
      </c>
      <c r="C866" s="78">
        <v>0</v>
      </c>
      <c r="D866" s="78">
        <v>30</v>
      </c>
      <c r="E866" s="78">
        <v>21.5</v>
      </c>
      <c r="F866" s="78">
        <v>0</v>
      </c>
    </row>
    <row r="867" spans="1:6">
      <c r="A867" s="78">
        <v>40761</v>
      </c>
      <c r="B867" s="78">
        <v>195</v>
      </c>
      <c r="C867" s="78">
        <v>0</v>
      </c>
      <c r="D867" s="78">
        <v>30</v>
      </c>
      <c r="E867" s="78">
        <v>17.5</v>
      </c>
      <c r="F867" s="78">
        <v>0</v>
      </c>
    </row>
    <row r="868" spans="1:6">
      <c r="A868" s="78">
        <v>40762</v>
      </c>
      <c r="B868" s="78">
        <v>187.5</v>
      </c>
      <c r="C868" s="78">
        <v>7.5</v>
      </c>
      <c r="D868" s="78">
        <v>30</v>
      </c>
      <c r="E868" s="78">
        <v>14.5</v>
      </c>
      <c r="F868" s="78">
        <v>0</v>
      </c>
    </row>
    <row r="869" spans="1:6">
      <c r="A869" s="78">
        <v>40765</v>
      </c>
      <c r="B869" s="78">
        <v>195</v>
      </c>
      <c r="C869" s="78">
        <v>0</v>
      </c>
      <c r="D869" s="78">
        <v>30</v>
      </c>
      <c r="E869" s="78">
        <v>15</v>
      </c>
      <c r="F869" s="78">
        <v>0</v>
      </c>
    </row>
    <row r="870" spans="1:6">
      <c r="A870" s="78">
        <v>40775</v>
      </c>
      <c r="B870" s="78">
        <v>195</v>
      </c>
      <c r="C870" s="78">
        <v>0</v>
      </c>
      <c r="D870" s="78">
        <v>30</v>
      </c>
      <c r="E870" s="78">
        <v>3.5</v>
      </c>
      <c r="F870" s="78">
        <v>0</v>
      </c>
    </row>
    <row r="871" spans="1:6">
      <c r="A871" s="78">
        <v>40778</v>
      </c>
      <c r="B871" s="78">
        <v>195</v>
      </c>
      <c r="C871" s="78">
        <v>0</v>
      </c>
      <c r="D871" s="78">
        <v>30</v>
      </c>
      <c r="E871" s="78">
        <v>41</v>
      </c>
      <c r="F871" s="78">
        <v>0</v>
      </c>
    </row>
    <row r="872" spans="1:6">
      <c r="A872" s="78">
        <v>40781</v>
      </c>
      <c r="B872" s="78">
        <v>187.5</v>
      </c>
      <c r="C872" s="78">
        <v>7.5</v>
      </c>
      <c r="D872" s="78">
        <v>30</v>
      </c>
      <c r="E872" s="78">
        <v>0</v>
      </c>
      <c r="F872" s="78">
        <v>0</v>
      </c>
    </row>
    <row r="873" spans="1:6">
      <c r="A873" s="78">
        <v>40825</v>
      </c>
      <c r="B873" s="78">
        <v>165</v>
      </c>
      <c r="C873" s="78">
        <v>30</v>
      </c>
      <c r="D873" s="78">
        <v>30</v>
      </c>
      <c r="E873" s="78">
        <v>15</v>
      </c>
      <c r="F873" s="78">
        <v>0</v>
      </c>
    </row>
    <row r="874" spans="1:6">
      <c r="A874" s="78">
        <v>40847</v>
      </c>
      <c r="B874" s="78">
        <v>195</v>
      </c>
      <c r="C874" s="78">
        <v>0</v>
      </c>
      <c r="D874" s="78">
        <v>30</v>
      </c>
      <c r="E874" s="78">
        <v>0</v>
      </c>
      <c r="F874" s="78">
        <v>0</v>
      </c>
    </row>
    <row r="875" spans="1:6">
      <c r="A875" s="78">
        <v>40940</v>
      </c>
      <c r="B875" s="78">
        <v>112.5</v>
      </c>
      <c r="C875" s="78">
        <v>90</v>
      </c>
      <c r="D875" s="78">
        <v>22.5</v>
      </c>
      <c r="E875" s="78">
        <v>0</v>
      </c>
      <c r="F875" s="78">
        <v>0</v>
      </c>
    </row>
    <row r="876" spans="1:6">
      <c r="A876" s="79">
        <v>41335</v>
      </c>
      <c r="B876">
        <v>187.5</v>
      </c>
      <c r="C876">
        <v>7.5</v>
      </c>
      <c r="D876">
        <v>30</v>
      </c>
      <c r="E876">
        <v>7</v>
      </c>
      <c r="F876">
        <v>0</v>
      </c>
    </row>
    <row r="877" spans="1:6">
      <c r="A877" s="79">
        <v>41336</v>
      </c>
      <c r="B877">
        <v>195</v>
      </c>
      <c r="C877">
        <v>0</v>
      </c>
      <c r="D877">
        <v>30</v>
      </c>
      <c r="E877">
        <v>0</v>
      </c>
      <c r="F877">
        <v>0</v>
      </c>
    </row>
    <row r="878" spans="1:6">
      <c r="A878" s="79">
        <v>41338</v>
      </c>
      <c r="B878">
        <v>180</v>
      </c>
      <c r="C878">
        <v>7.5</v>
      </c>
      <c r="D878">
        <v>37.5</v>
      </c>
      <c r="E878">
        <v>31</v>
      </c>
      <c r="F878">
        <v>0</v>
      </c>
    </row>
    <row r="879" spans="1:6">
      <c r="A879" s="79">
        <v>41350</v>
      </c>
      <c r="B879">
        <v>82.5</v>
      </c>
      <c r="C879">
        <v>127.5</v>
      </c>
      <c r="D879">
        <v>15</v>
      </c>
      <c r="E879">
        <v>6</v>
      </c>
      <c r="F879">
        <v>0</v>
      </c>
    </row>
    <row r="880" spans="1:6">
      <c r="A880" s="79">
        <v>41351</v>
      </c>
      <c r="B880">
        <v>150</v>
      </c>
      <c r="C880">
        <v>30</v>
      </c>
      <c r="D880">
        <v>45</v>
      </c>
      <c r="E880">
        <v>3.5</v>
      </c>
      <c r="F880">
        <v>0</v>
      </c>
    </row>
    <row r="881" spans="1:6">
      <c r="A881" s="79">
        <v>41353</v>
      </c>
      <c r="B881">
        <v>180</v>
      </c>
      <c r="C881">
        <v>0</v>
      </c>
      <c r="D881">
        <v>45</v>
      </c>
      <c r="E881">
        <v>14.5</v>
      </c>
      <c r="F881">
        <v>0</v>
      </c>
    </row>
    <row r="882" spans="1:6">
      <c r="A882" s="79">
        <v>41354</v>
      </c>
      <c r="B882">
        <v>187.5</v>
      </c>
      <c r="C882">
        <v>7.5</v>
      </c>
      <c r="D882">
        <v>30</v>
      </c>
      <c r="E882">
        <v>0</v>
      </c>
      <c r="F882">
        <v>0</v>
      </c>
    </row>
    <row r="883" spans="1:6">
      <c r="A883" s="79">
        <v>41356</v>
      </c>
      <c r="B883">
        <v>169</v>
      </c>
      <c r="C883">
        <v>26</v>
      </c>
      <c r="D883">
        <v>30</v>
      </c>
      <c r="E883">
        <v>10</v>
      </c>
      <c r="F883">
        <v>0</v>
      </c>
    </row>
    <row r="884" spans="1:6">
      <c r="A884" s="79">
        <v>41358</v>
      </c>
      <c r="B884">
        <v>187.5</v>
      </c>
      <c r="C884">
        <v>7.5</v>
      </c>
      <c r="D884">
        <v>30</v>
      </c>
      <c r="E884">
        <v>3.5</v>
      </c>
      <c r="F884">
        <v>0</v>
      </c>
    </row>
    <row r="885" spans="1:6">
      <c r="A885" s="79">
        <v>41360</v>
      </c>
      <c r="B885">
        <v>180</v>
      </c>
      <c r="C885">
        <v>7.5</v>
      </c>
      <c r="D885">
        <v>37.5</v>
      </c>
      <c r="E885">
        <v>12.5</v>
      </c>
      <c r="F885">
        <v>0</v>
      </c>
    </row>
    <row r="886" spans="1:6">
      <c r="A886" s="79">
        <v>41378</v>
      </c>
      <c r="B886">
        <v>180</v>
      </c>
      <c r="C886">
        <v>15</v>
      </c>
      <c r="D886">
        <v>30</v>
      </c>
      <c r="E886">
        <v>2.5</v>
      </c>
      <c r="F886">
        <v>0</v>
      </c>
    </row>
    <row r="887" spans="1:6">
      <c r="A887" s="79">
        <v>41379</v>
      </c>
      <c r="B887">
        <v>157.5</v>
      </c>
      <c r="C887">
        <v>37.5</v>
      </c>
      <c r="D887">
        <v>30</v>
      </c>
      <c r="E887">
        <v>0</v>
      </c>
      <c r="F887">
        <v>0</v>
      </c>
    </row>
    <row r="888" spans="1:6">
      <c r="A888" s="79">
        <v>41397</v>
      </c>
      <c r="B888">
        <v>142.5</v>
      </c>
      <c r="C888">
        <v>45</v>
      </c>
      <c r="D888">
        <v>37.5</v>
      </c>
      <c r="E888">
        <v>0</v>
      </c>
      <c r="F888">
        <v>0</v>
      </c>
    </row>
    <row r="889" spans="1:6">
      <c r="A889" s="79">
        <v>41400</v>
      </c>
      <c r="B889">
        <v>187.5</v>
      </c>
      <c r="C889">
        <v>7.5</v>
      </c>
      <c r="D889">
        <v>30</v>
      </c>
      <c r="E889">
        <v>7</v>
      </c>
      <c r="F889">
        <v>0</v>
      </c>
    </row>
    <row r="890" spans="1:6">
      <c r="A890" s="79">
        <v>41402</v>
      </c>
      <c r="B890">
        <v>187.5</v>
      </c>
      <c r="C890">
        <v>7.5</v>
      </c>
      <c r="D890">
        <v>30</v>
      </c>
      <c r="E890">
        <v>0</v>
      </c>
      <c r="F890">
        <v>0</v>
      </c>
    </row>
    <row r="891" spans="1:6">
      <c r="A891" s="79">
        <v>41429</v>
      </c>
      <c r="B891">
        <v>187.5</v>
      </c>
      <c r="C891">
        <v>7.5</v>
      </c>
      <c r="D891">
        <v>30</v>
      </c>
      <c r="E891">
        <v>0</v>
      </c>
      <c r="F891">
        <v>0</v>
      </c>
    </row>
    <row r="892" spans="1:6">
      <c r="A892" s="79">
        <v>41431</v>
      </c>
      <c r="B892">
        <v>187.5</v>
      </c>
      <c r="C892">
        <v>0</v>
      </c>
      <c r="D892">
        <v>37.5</v>
      </c>
      <c r="E892">
        <v>1.5</v>
      </c>
      <c r="F892">
        <v>0</v>
      </c>
    </row>
    <row r="893" spans="1:6">
      <c r="A893" s="79">
        <v>41434</v>
      </c>
      <c r="B893">
        <v>187.5</v>
      </c>
      <c r="C893">
        <v>0</v>
      </c>
      <c r="D893">
        <v>37.5</v>
      </c>
      <c r="E893">
        <v>0</v>
      </c>
      <c r="F893">
        <v>0</v>
      </c>
    </row>
    <row r="894" spans="1:6">
      <c r="A894" s="79">
        <v>41443</v>
      </c>
      <c r="B894">
        <v>180</v>
      </c>
      <c r="C894">
        <v>15</v>
      </c>
      <c r="D894">
        <v>30</v>
      </c>
      <c r="E894">
        <v>3.5</v>
      </c>
      <c r="F894">
        <v>0</v>
      </c>
    </row>
    <row r="895" spans="1:6">
      <c r="A895" s="79">
        <v>41444</v>
      </c>
      <c r="B895">
        <v>150</v>
      </c>
      <c r="C895">
        <v>45</v>
      </c>
      <c r="D895">
        <v>30</v>
      </c>
      <c r="E895">
        <v>6</v>
      </c>
      <c r="F895">
        <v>0</v>
      </c>
    </row>
    <row r="896" spans="1:6">
      <c r="A896" s="79">
        <v>41447</v>
      </c>
      <c r="B896">
        <v>180</v>
      </c>
      <c r="C896">
        <v>0</v>
      </c>
      <c r="D896">
        <v>45</v>
      </c>
      <c r="E896">
        <v>21.5</v>
      </c>
      <c r="F896">
        <v>0</v>
      </c>
    </row>
    <row r="897" spans="1:6">
      <c r="A897" s="79">
        <v>41452</v>
      </c>
      <c r="B897">
        <v>187.5</v>
      </c>
      <c r="C897">
        <v>7.5</v>
      </c>
      <c r="D897">
        <v>30</v>
      </c>
      <c r="E897">
        <v>2.5</v>
      </c>
      <c r="F897">
        <v>0</v>
      </c>
    </row>
    <row r="898" spans="1:6">
      <c r="A898" s="79">
        <v>41463</v>
      </c>
      <c r="B898">
        <v>195</v>
      </c>
      <c r="C898">
        <v>0</v>
      </c>
      <c r="D898">
        <v>30</v>
      </c>
      <c r="E898">
        <v>40</v>
      </c>
      <c r="F898">
        <v>0</v>
      </c>
    </row>
    <row r="899" spans="1:6">
      <c r="A899" s="79">
        <v>41471</v>
      </c>
      <c r="B899">
        <v>195</v>
      </c>
      <c r="C899">
        <v>0</v>
      </c>
      <c r="D899">
        <v>30</v>
      </c>
      <c r="E899">
        <v>32.5</v>
      </c>
      <c r="F899">
        <v>0</v>
      </c>
    </row>
    <row r="900" spans="1:6">
      <c r="A900" s="79">
        <v>41472</v>
      </c>
      <c r="B900">
        <v>195</v>
      </c>
      <c r="C900">
        <v>0</v>
      </c>
      <c r="D900">
        <v>30</v>
      </c>
      <c r="E900">
        <v>3.5</v>
      </c>
      <c r="F900">
        <v>0</v>
      </c>
    </row>
    <row r="901" spans="1:6">
      <c r="A901" s="79">
        <v>41501</v>
      </c>
      <c r="B901">
        <v>195</v>
      </c>
      <c r="C901">
        <v>0</v>
      </c>
      <c r="D901">
        <v>30</v>
      </c>
      <c r="E901">
        <v>11.5</v>
      </c>
      <c r="F901">
        <v>0</v>
      </c>
    </row>
    <row r="902" spans="1:6">
      <c r="A902" s="79">
        <v>41513</v>
      </c>
      <c r="B902">
        <v>187.5</v>
      </c>
      <c r="C902">
        <v>7.5</v>
      </c>
      <c r="D902">
        <v>30</v>
      </c>
      <c r="E902">
        <v>15.5</v>
      </c>
      <c r="F902">
        <v>0</v>
      </c>
    </row>
    <row r="903" spans="1:6">
      <c r="A903" s="79">
        <v>41515</v>
      </c>
      <c r="B903">
        <v>187.5</v>
      </c>
      <c r="C903">
        <v>0</v>
      </c>
      <c r="D903">
        <v>37.5</v>
      </c>
      <c r="E903">
        <v>8</v>
      </c>
      <c r="F903">
        <v>0</v>
      </c>
    </row>
    <row r="904" spans="1:6">
      <c r="A904" s="79">
        <v>41519</v>
      </c>
      <c r="B904">
        <v>195</v>
      </c>
      <c r="C904">
        <v>0</v>
      </c>
      <c r="D904">
        <v>30</v>
      </c>
      <c r="E904">
        <v>0</v>
      </c>
      <c r="F904">
        <v>0</v>
      </c>
    </row>
    <row r="905" spans="1:6">
      <c r="A905" s="79">
        <v>41522</v>
      </c>
      <c r="B905">
        <v>180</v>
      </c>
      <c r="C905">
        <v>15</v>
      </c>
      <c r="D905">
        <v>30</v>
      </c>
      <c r="E905">
        <v>0</v>
      </c>
      <c r="F905">
        <v>0</v>
      </c>
    </row>
    <row r="906" spans="1:6">
      <c r="A906" s="79">
        <v>41524</v>
      </c>
      <c r="B906">
        <v>187.5</v>
      </c>
      <c r="C906">
        <v>0</v>
      </c>
      <c r="D906">
        <v>37.5</v>
      </c>
      <c r="E906">
        <v>11</v>
      </c>
      <c r="F906">
        <v>0</v>
      </c>
    </row>
    <row r="907" spans="1:6">
      <c r="A907" s="79">
        <v>41526</v>
      </c>
      <c r="B907">
        <v>180</v>
      </c>
      <c r="C907">
        <v>7.5</v>
      </c>
      <c r="D907">
        <v>37.5</v>
      </c>
      <c r="E907">
        <v>4</v>
      </c>
      <c r="F907">
        <v>0</v>
      </c>
    </row>
    <row r="908" spans="1:6">
      <c r="A908" s="79">
        <v>41539</v>
      </c>
      <c r="B908">
        <v>195</v>
      </c>
      <c r="C908">
        <v>0</v>
      </c>
      <c r="D908">
        <v>30</v>
      </c>
      <c r="E908">
        <v>0</v>
      </c>
      <c r="F908">
        <v>0</v>
      </c>
    </row>
    <row r="909" spans="1:6">
      <c r="A909" s="79">
        <v>41542</v>
      </c>
      <c r="B909">
        <v>195</v>
      </c>
      <c r="C909">
        <v>0</v>
      </c>
      <c r="D909">
        <v>30</v>
      </c>
      <c r="E909">
        <v>0</v>
      </c>
      <c r="F909">
        <v>0</v>
      </c>
    </row>
    <row r="910" spans="1:6">
      <c r="A910" s="79">
        <v>41549</v>
      </c>
      <c r="B910">
        <v>187.5</v>
      </c>
      <c r="C910">
        <v>0</v>
      </c>
      <c r="D910">
        <v>37.5</v>
      </c>
      <c r="E910">
        <v>9.5</v>
      </c>
      <c r="F910">
        <v>0</v>
      </c>
    </row>
    <row r="911" spans="1:6">
      <c r="A911" s="79">
        <v>41551</v>
      </c>
      <c r="B911">
        <v>172.5</v>
      </c>
      <c r="C911">
        <v>22.5</v>
      </c>
      <c r="D911">
        <v>30</v>
      </c>
      <c r="E911">
        <v>4</v>
      </c>
      <c r="F911">
        <v>0</v>
      </c>
    </row>
    <row r="912" spans="1:6">
      <c r="A912" s="79">
        <v>41564</v>
      </c>
      <c r="B912">
        <v>195</v>
      </c>
      <c r="C912">
        <v>0</v>
      </c>
      <c r="D912">
        <v>30</v>
      </c>
      <c r="E912">
        <v>10</v>
      </c>
      <c r="F912">
        <v>0</v>
      </c>
    </row>
    <row r="913" spans="1:6">
      <c r="A913" s="79">
        <v>41566</v>
      </c>
      <c r="B913">
        <v>142.5</v>
      </c>
      <c r="C913">
        <v>45</v>
      </c>
      <c r="D913">
        <v>37.5</v>
      </c>
      <c r="E913">
        <v>3.5</v>
      </c>
      <c r="F913">
        <v>0</v>
      </c>
    </row>
    <row r="914" spans="1:6">
      <c r="A914" s="79">
        <v>41567</v>
      </c>
      <c r="B914">
        <v>187.5</v>
      </c>
      <c r="C914">
        <v>0</v>
      </c>
      <c r="D914">
        <v>37.5</v>
      </c>
      <c r="E914">
        <v>7</v>
      </c>
      <c r="F914">
        <v>0</v>
      </c>
    </row>
    <row r="915" spans="1:6">
      <c r="A915" s="79">
        <v>41571</v>
      </c>
      <c r="B915">
        <v>195</v>
      </c>
      <c r="C915">
        <v>0</v>
      </c>
      <c r="D915">
        <v>30</v>
      </c>
      <c r="E915">
        <v>3.5</v>
      </c>
      <c r="F915">
        <v>0</v>
      </c>
    </row>
    <row r="916" spans="1:6">
      <c r="A916" s="79">
        <v>41574</v>
      </c>
      <c r="B916">
        <v>195</v>
      </c>
      <c r="C916">
        <v>0</v>
      </c>
      <c r="D916">
        <v>30</v>
      </c>
      <c r="E916">
        <v>7.5</v>
      </c>
      <c r="F916">
        <v>0</v>
      </c>
    </row>
    <row r="917" spans="1:6">
      <c r="A917" s="79">
        <v>41578</v>
      </c>
      <c r="B917">
        <v>187.5</v>
      </c>
      <c r="C917">
        <v>0</v>
      </c>
      <c r="D917">
        <v>37.5</v>
      </c>
      <c r="E917">
        <v>33.5</v>
      </c>
      <c r="F917">
        <v>0</v>
      </c>
    </row>
    <row r="918" spans="1:6">
      <c r="A918" s="79">
        <v>41580</v>
      </c>
      <c r="B918">
        <v>195</v>
      </c>
      <c r="C918">
        <v>0</v>
      </c>
      <c r="D918">
        <v>30</v>
      </c>
      <c r="E918">
        <v>2.5</v>
      </c>
      <c r="F918">
        <v>0</v>
      </c>
    </row>
    <row r="919" spans="1:6">
      <c r="A919" s="79">
        <v>41591</v>
      </c>
      <c r="B919">
        <v>187.5</v>
      </c>
      <c r="C919">
        <v>7.5</v>
      </c>
      <c r="D919">
        <v>30</v>
      </c>
      <c r="E919">
        <v>7</v>
      </c>
      <c r="F919">
        <v>0</v>
      </c>
    </row>
    <row r="920" spans="1:6">
      <c r="A920" s="79">
        <v>41592</v>
      </c>
      <c r="B920">
        <v>165</v>
      </c>
      <c r="C920">
        <v>22.5</v>
      </c>
      <c r="D920">
        <v>37.5</v>
      </c>
      <c r="E920">
        <v>3.5</v>
      </c>
      <c r="F920">
        <v>0</v>
      </c>
    </row>
    <row r="921" spans="1:6">
      <c r="A921" s="79">
        <v>41596</v>
      </c>
      <c r="B921">
        <v>195</v>
      </c>
      <c r="C921">
        <v>0</v>
      </c>
      <c r="D921">
        <v>30</v>
      </c>
      <c r="E921">
        <v>7.5</v>
      </c>
      <c r="F921">
        <v>0</v>
      </c>
    </row>
    <row r="922" spans="1:6">
      <c r="A922" s="79">
        <v>41600</v>
      </c>
      <c r="B922">
        <v>150</v>
      </c>
      <c r="C922">
        <v>45</v>
      </c>
      <c r="D922">
        <v>30</v>
      </c>
      <c r="E922">
        <v>4.5</v>
      </c>
      <c r="F922">
        <v>0</v>
      </c>
    </row>
    <row r="923" spans="1:6">
      <c r="A923" s="79">
        <v>41602</v>
      </c>
      <c r="B923">
        <v>195</v>
      </c>
      <c r="C923">
        <v>0</v>
      </c>
      <c r="D923">
        <v>30</v>
      </c>
      <c r="E923">
        <v>24.5</v>
      </c>
      <c r="F923">
        <v>0</v>
      </c>
    </row>
    <row r="924" spans="1:6">
      <c r="A924" s="79">
        <v>41603</v>
      </c>
      <c r="B924">
        <v>187.5</v>
      </c>
      <c r="C924">
        <v>7.5</v>
      </c>
      <c r="D924">
        <v>30</v>
      </c>
      <c r="E924">
        <v>3.5</v>
      </c>
      <c r="F924">
        <v>0</v>
      </c>
    </row>
    <row r="925" spans="1:6">
      <c r="A925" s="79">
        <v>41618</v>
      </c>
      <c r="B925">
        <v>180</v>
      </c>
      <c r="C925">
        <v>15</v>
      </c>
      <c r="D925">
        <v>30</v>
      </c>
      <c r="E925">
        <v>4</v>
      </c>
      <c r="F925">
        <v>0</v>
      </c>
    </row>
    <row r="926" spans="1:6">
      <c r="A926" s="79">
        <v>41632</v>
      </c>
      <c r="B926">
        <v>195</v>
      </c>
      <c r="C926">
        <v>0</v>
      </c>
      <c r="D926">
        <v>30</v>
      </c>
      <c r="E926">
        <v>23.5</v>
      </c>
      <c r="F926">
        <v>0</v>
      </c>
    </row>
    <row r="927" spans="1:6">
      <c r="A927" s="79">
        <v>41635</v>
      </c>
      <c r="B927">
        <v>195</v>
      </c>
      <c r="C927">
        <v>0</v>
      </c>
      <c r="D927">
        <v>30</v>
      </c>
      <c r="E927">
        <v>0</v>
      </c>
      <c r="F927">
        <v>0</v>
      </c>
    </row>
    <row r="928" spans="1:6">
      <c r="A928" s="79">
        <v>41645</v>
      </c>
      <c r="B928">
        <v>187.5</v>
      </c>
      <c r="C928">
        <v>7.5</v>
      </c>
      <c r="D928">
        <v>30</v>
      </c>
      <c r="E928">
        <v>4</v>
      </c>
      <c r="F928">
        <v>0</v>
      </c>
    </row>
    <row r="929" spans="1:6">
      <c r="A929" s="79">
        <v>41646</v>
      </c>
      <c r="B929">
        <v>187.5</v>
      </c>
      <c r="C929">
        <v>0</v>
      </c>
      <c r="D929">
        <v>37.5</v>
      </c>
      <c r="E929">
        <v>11.5</v>
      </c>
      <c r="F929">
        <v>0</v>
      </c>
    </row>
    <row r="930" spans="1:6">
      <c r="A930" s="79">
        <v>41649</v>
      </c>
      <c r="B930">
        <v>154.5</v>
      </c>
      <c r="C930">
        <v>33</v>
      </c>
      <c r="D930">
        <v>37.5</v>
      </c>
      <c r="E930">
        <v>0</v>
      </c>
      <c r="F930">
        <v>0</v>
      </c>
    </row>
    <row r="931" spans="1:6">
      <c r="A931" s="79">
        <v>41650</v>
      </c>
      <c r="B931">
        <v>187.5</v>
      </c>
      <c r="C931">
        <v>7.5</v>
      </c>
      <c r="D931">
        <v>30</v>
      </c>
      <c r="E931">
        <v>0</v>
      </c>
      <c r="F931">
        <v>0</v>
      </c>
    </row>
    <row r="932" spans="1:6">
      <c r="A932" s="79">
        <v>41651</v>
      </c>
      <c r="B932">
        <v>142.5</v>
      </c>
      <c r="C932">
        <v>52.5</v>
      </c>
      <c r="D932">
        <v>30</v>
      </c>
      <c r="E932">
        <v>0</v>
      </c>
      <c r="F932">
        <v>0</v>
      </c>
    </row>
    <row r="933" spans="1:6">
      <c r="A933" s="79">
        <v>41659</v>
      </c>
      <c r="B933">
        <v>195</v>
      </c>
      <c r="C933">
        <v>0</v>
      </c>
      <c r="D933">
        <v>30</v>
      </c>
      <c r="E933">
        <v>6</v>
      </c>
      <c r="F933">
        <v>0</v>
      </c>
    </row>
    <row r="934" spans="1:6">
      <c r="A934" s="79">
        <v>41662</v>
      </c>
      <c r="B934">
        <v>195</v>
      </c>
      <c r="C934">
        <v>0</v>
      </c>
      <c r="D934">
        <v>30</v>
      </c>
      <c r="E934">
        <v>3.5</v>
      </c>
      <c r="F934">
        <v>0</v>
      </c>
    </row>
    <row r="935" spans="1:6">
      <c r="A935" s="79">
        <v>41690</v>
      </c>
      <c r="B935">
        <v>195</v>
      </c>
      <c r="C935">
        <v>0</v>
      </c>
      <c r="D935">
        <v>30</v>
      </c>
      <c r="E935">
        <v>0</v>
      </c>
      <c r="F935">
        <v>0</v>
      </c>
    </row>
    <row r="936" spans="1:6">
      <c r="A936" s="79">
        <v>41696</v>
      </c>
      <c r="B936">
        <v>195</v>
      </c>
      <c r="C936">
        <v>0</v>
      </c>
      <c r="D936">
        <v>30</v>
      </c>
      <c r="E936">
        <v>3.5</v>
      </c>
      <c r="F936">
        <v>0</v>
      </c>
    </row>
    <row r="937" spans="1:6">
      <c r="A937" s="79">
        <v>41697</v>
      </c>
      <c r="B937">
        <v>180</v>
      </c>
      <c r="C937">
        <v>0</v>
      </c>
      <c r="D937">
        <v>45</v>
      </c>
      <c r="E937">
        <v>8</v>
      </c>
      <c r="F937">
        <v>0</v>
      </c>
    </row>
    <row r="938" spans="1:6">
      <c r="A938" s="79">
        <v>41704</v>
      </c>
      <c r="B938">
        <v>187.5</v>
      </c>
      <c r="C938">
        <v>7.5</v>
      </c>
      <c r="D938">
        <v>30</v>
      </c>
      <c r="E938">
        <v>0</v>
      </c>
      <c r="F938">
        <v>0</v>
      </c>
    </row>
    <row r="939" spans="1:6">
      <c r="A939">
        <v>41849</v>
      </c>
      <c r="B939">
        <v>180</v>
      </c>
      <c r="C939">
        <v>7.5</v>
      </c>
      <c r="D939">
        <v>37.5</v>
      </c>
      <c r="E939">
        <v>4</v>
      </c>
      <c r="F939">
        <v>0</v>
      </c>
    </row>
    <row r="940" spans="1:6">
      <c r="A940" s="100">
        <v>41859</v>
      </c>
      <c r="B940">
        <v>187.5</v>
      </c>
      <c r="C940">
        <v>7.5</v>
      </c>
      <c r="D940">
        <v>30</v>
      </c>
      <c r="E940">
        <v>8</v>
      </c>
      <c r="F940">
        <v>0</v>
      </c>
    </row>
    <row r="941" spans="1:6">
      <c r="A941" s="100">
        <v>41861</v>
      </c>
      <c r="B941">
        <v>180</v>
      </c>
      <c r="C941">
        <v>15</v>
      </c>
      <c r="D941">
        <v>30</v>
      </c>
      <c r="E941">
        <v>0</v>
      </c>
      <c r="F941">
        <v>0</v>
      </c>
    </row>
    <row r="942" spans="1:6">
      <c r="A942" s="100">
        <v>41872</v>
      </c>
      <c r="B942">
        <v>195</v>
      </c>
      <c r="C942">
        <v>0</v>
      </c>
      <c r="D942">
        <v>30</v>
      </c>
      <c r="E942">
        <v>17.5</v>
      </c>
      <c r="F942">
        <v>0</v>
      </c>
    </row>
    <row r="943" spans="1:6">
      <c r="A943">
        <v>41877</v>
      </c>
      <c r="B943">
        <v>187.5</v>
      </c>
      <c r="C943">
        <v>7.5</v>
      </c>
      <c r="D943">
        <v>30</v>
      </c>
      <c r="E943">
        <v>0</v>
      </c>
      <c r="F943">
        <v>0</v>
      </c>
    </row>
    <row r="944" spans="1:6">
      <c r="A944">
        <v>41890</v>
      </c>
      <c r="B944">
        <v>180</v>
      </c>
      <c r="C944">
        <v>15</v>
      </c>
      <c r="D944">
        <v>30</v>
      </c>
      <c r="E944">
        <v>4.5</v>
      </c>
      <c r="F944">
        <v>0</v>
      </c>
    </row>
    <row r="945" spans="1:6">
      <c r="A945">
        <v>41898</v>
      </c>
      <c r="B945">
        <v>195</v>
      </c>
      <c r="C945">
        <v>0</v>
      </c>
      <c r="D945">
        <v>30</v>
      </c>
      <c r="E945">
        <v>3.5</v>
      </c>
      <c r="F945">
        <v>0</v>
      </c>
    </row>
    <row r="946" spans="1:6">
      <c r="A946">
        <v>41912</v>
      </c>
      <c r="B946">
        <v>187.5</v>
      </c>
      <c r="C946">
        <v>7.5</v>
      </c>
      <c r="D946">
        <v>30</v>
      </c>
      <c r="E946">
        <v>45</v>
      </c>
      <c r="F946">
        <v>0</v>
      </c>
    </row>
    <row r="947" spans="1:6">
      <c r="A947">
        <v>41924</v>
      </c>
      <c r="B947">
        <v>180</v>
      </c>
      <c r="C947">
        <v>15</v>
      </c>
      <c r="D947">
        <v>30</v>
      </c>
      <c r="E947">
        <v>7</v>
      </c>
      <c r="F947">
        <v>0</v>
      </c>
    </row>
    <row r="948" spans="1:6">
      <c r="A948">
        <v>41926</v>
      </c>
      <c r="B948">
        <v>195</v>
      </c>
      <c r="C948">
        <v>0</v>
      </c>
      <c r="D948">
        <v>30</v>
      </c>
      <c r="E948">
        <v>39.5</v>
      </c>
      <c r="F948">
        <v>0</v>
      </c>
    </row>
    <row r="949" spans="1:6">
      <c r="A949">
        <v>41929</v>
      </c>
      <c r="B949">
        <v>142.5</v>
      </c>
      <c r="C949">
        <v>52.5</v>
      </c>
      <c r="D949">
        <v>30</v>
      </c>
      <c r="E949">
        <v>0</v>
      </c>
      <c r="F949">
        <v>0</v>
      </c>
    </row>
    <row r="950" spans="1:6">
      <c r="A950">
        <v>41950</v>
      </c>
      <c r="B950">
        <v>195</v>
      </c>
      <c r="C950">
        <v>0</v>
      </c>
      <c r="D950">
        <v>30</v>
      </c>
      <c r="E950">
        <v>3.5</v>
      </c>
      <c r="F950">
        <v>0</v>
      </c>
    </row>
    <row r="951" spans="1:6">
      <c r="A951">
        <v>41951</v>
      </c>
      <c r="B951">
        <v>187.5</v>
      </c>
      <c r="C951">
        <v>0</v>
      </c>
      <c r="D951">
        <v>37.5</v>
      </c>
      <c r="E951">
        <v>3.5</v>
      </c>
      <c r="F951">
        <v>0</v>
      </c>
    </row>
    <row r="952" spans="1:6">
      <c r="A952">
        <v>41955</v>
      </c>
      <c r="B952">
        <v>187.5</v>
      </c>
      <c r="C952">
        <v>0</v>
      </c>
      <c r="D952">
        <v>37.5</v>
      </c>
      <c r="E952">
        <v>10.5</v>
      </c>
      <c r="F952">
        <v>0</v>
      </c>
    </row>
    <row r="953" spans="1:6">
      <c r="A953">
        <v>41958</v>
      </c>
      <c r="B953">
        <v>195</v>
      </c>
      <c r="C953">
        <v>0</v>
      </c>
      <c r="D953">
        <v>30</v>
      </c>
      <c r="E953">
        <v>0</v>
      </c>
      <c r="F953">
        <v>0</v>
      </c>
    </row>
    <row r="954" spans="1:6">
      <c r="A954">
        <v>41968</v>
      </c>
      <c r="B954">
        <v>195</v>
      </c>
      <c r="C954">
        <v>0</v>
      </c>
      <c r="D954">
        <v>30</v>
      </c>
      <c r="E954">
        <v>17</v>
      </c>
      <c r="F954">
        <v>0</v>
      </c>
    </row>
    <row r="955" spans="1:6">
      <c r="A955">
        <v>41969</v>
      </c>
      <c r="B955">
        <v>195</v>
      </c>
      <c r="C955">
        <v>0</v>
      </c>
      <c r="D955">
        <v>30</v>
      </c>
      <c r="E955">
        <v>8.5</v>
      </c>
      <c r="F955">
        <v>0</v>
      </c>
    </row>
    <row r="956" spans="1:6">
      <c r="A956">
        <v>41971</v>
      </c>
      <c r="B956">
        <v>67.5</v>
      </c>
      <c r="C956">
        <v>142.5</v>
      </c>
      <c r="D956">
        <v>15</v>
      </c>
      <c r="E956">
        <v>3.5</v>
      </c>
      <c r="F956">
        <v>0</v>
      </c>
    </row>
    <row r="957" spans="1:6">
      <c r="A957">
        <v>41978</v>
      </c>
      <c r="B957">
        <v>195</v>
      </c>
      <c r="C957">
        <v>0</v>
      </c>
      <c r="D957">
        <v>30</v>
      </c>
      <c r="E957">
        <v>56</v>
      </c>
      <c r="F957">
        <v>0</v>
      </c>
    </row>
    <row r="958" spans="1:6">
      <c r="A958">
        <v>41979</v>
      </c>
      <c r="B958">
        <v>187.5</v>
      </c>
      <c r="C958">
        <v>7.5</v>
      </c>
      <c r="D958">
        <v>30</v>
      </c>
      <c r="E958">
        <v>16</v>
      </c>
      <c r="F958">
        <v>0</v>
      </c>
    </row>
    <row r="959" spans="1:6">
      <c r="A959">
        <v>41980</v>
      </c>
      <c r="B959">
        <v>195</v>
      </c>
      <c r="C959">
        <v>0</v>
      </c>
      <c r="D959">
        <v>30</v>
      </c>
      <c r="E959">
        <v>54.5</v>
      </c>
      <c r="F959">
        <v>0</v>
      </c>
    </row>
    <row r="960" spans="1:6">
      <c r="A960">
        <v>42011</v>
      </c>
      <c r="B960">
        <v>180</v>
      </c>
      <c r="C960">
        <v>15</v>
      </c>
      <c r="D960">
        <v>30</v>
      </c>
      <c r="E960">
        <v>10.5</v>
      </c>
      <c r="F960">
        <v>0</v>
      </c>
    </row>
    <row r="961" spans="1:6">
      <c r="A961">
        <v>42013</v>
      </c>
      <c r="B961">
        <v>187.5</v>
      </c>
      <c r="C961">
        <v>7.5</v>
      </c>
      <c r="D961">
        <v>30</v>
      </c>
      <c r="E961">
        <v>14</v>
      </c>
      <c r="F961">
        <v>0</v>
      </c>
    </row>
    <row r="962" spans="1:6">
      <c r="A962">
        <v>42016</v>
      </c>
      <c r="B962">
        <v>195</v>
      </c>
      <c r="C962">
        <v>0</v>
      </c>
      <c r="D962">
        <v>30</v>
      </c>
      <c r="E962">
        <v>4.5</v>
      </c>
      <c r="F962">
        <v>0</v>
      </c>
    </row>
    <row r="963" spans="1:6">
      <c r="A963">
        <v>42017</v>
      </c>
      <c r="B963">
        <v>195</v>
      </c>
      <c r="C963">
        <v>0</v>
      </c>
      <c r="D963">
        <v>30</v>
      </c>
      <c r="E963">
        <v>0</v>
      </c>
      <c r="F963">
        <v>0</v>
      </c>
    </row>
    <row r="964" spans="1:6">
      <c r="A964">
        <v>42018</v>
      </c>
      <c r="B964">
        <v>195</v>
      </c>
      <c r="C964">
        <v>0</v>
      </c>
      <c r="D964">
        <v>30</v>
      </c>
      <c r="E964">
        <v>3.5</v>
      </c>
      <c r="F964">
        <v>0</v>
      </c>
    </row>
    <row r="965" spans="1:6">
      <c r="A965">
        <v>42019</v>
      </c>
      <c r="B965">
        <v>195</v>
      </c>
      <c r="C965">
        <v>0</v>
      </c>
      <c r="D965">
        <v>30</v>
      </c>
      <c r="E965">
        <v>3.5</v>
      </c>
      <c r="F965">
        <v>0</v>
      </c>
    </row>
    <row r="966" spans="1:6">
      <c r="A966">
        <v>42020</v>
      </c>
      <c r="B966">
        <v>187.5</v>
      </c>
      <c r="C966">
        <v>7.5</v>
      </c>
      <c r="D966">
        <v>30</v>
      </c>
      <c r="E966">
        <v>15</v>
      </c>
      <c r="F966">
        <v>0</v>
      </c>
    </row>
    <row r="967" spans="1:6">
      <c r="A967">
        <v>42043</v>
      </c>
      <c r="B967">
        <v>195</v>
      </c>
      <c r="C967">
        <v>0</v>
      </c>
      <c r="D967">
        <v>30</v>
      </c>
      <c r="E967">
        <v>9</v>
      </c>
      <c r="F967">
        <v>0</v>
      </c>
    </row>
    <row r="968" spans="1:6">
      <c r="A968">
        <v>42051</v>
      </c>
      <c r="B968">
        <v>150</v>
      </c>
      <c r="C968">
        <v>45</v>
      </c>
      <c r="D968">
        <v>30</v>
      </c>
      <c r="E968">
        <v>8</v>
      </c>
      <c r="F968">
        <v>0</v>
      </c>
    </row>
    <row r="969" spans="1:6">
      <c r="A969">
        <v>42053</v>
      </c>
      <c r="B969">
        <v>195</v>
      </c>
      <c r="C969">
        <v>0</v>
      </c>
      <c r="D969">
        <v>30</v>
      </c>
      <c r="E969">
        <v>7.5</v>
      </c>
      <c r="F969">
        <v>0</v>
      </c>
    </row>
    <row r="970" spans="1:6">
      <c r="A970">
        <v>42054</v>
      </c>
      <c r="B970">
        <v>195</v>
      </c>
      <c r="C970">
        <v>0</v>
      </c>
      <c r="D970">
        <v>30</v>
      </c>
      <c r="E970">
        <v>0</v>
      </c>
      <c r="F970">
        <v>0</v>
      </c>
    </row>
    <row r="971" spans="1:6">
      <c r="A971">
        <v>42135</v>
      </c>
      <c r="B971">
        <v>195</v>
      </c>
      <c r="C971">
        <v>0</v>
      </c>
      <c r="D971">
        <v>30</v>
      </c>
      <c r="E971">
        <v>0</v>
      </c>
      <c r="F971">
        <v>0</v>
      </c>
    </row>
    <row r="972" spans="1:6">
      <c r="A972">
        <v>42136</v>
      </c>
      <c r="B972">
        <v>195</v>
      </c>
      <c r="C972">
        <v>0</v>
      </c>
      <c r="D972">
        <v>30</v>
      </c>
      <c r="E972">
        <v>0</v>
      </c>
      <c r="F972">
        <v>0</v>
      </c>
    </row>
    <row r="973" spans="1:6">
      <c r="A973">
        <v>42140</v>
      </c>
      <c r="B973">
        <v>187.5</v>
      </c>
      <c r="C973">
        <v>7.5</v>
      </c>
      <c r="D973">
        <v>30</v>
      </c>
      <c r="E973">
        <v>0</v>
      </c>
      <c r="F973">
        <v>0</v>
      </c>
    </row>
    <row r="974" spans="1:6">
      <c r="A974">
        <v>42169</v>
      </c>
      <c r="B974">
        <v>142.5</v>
      </c>
      <c r="C974">
        <v>52.5</v>
      </c>
      <c r="D974">
        <v>30</v>
      </c>
      <c r="E974">
        <v>0</v>
      </c>
      <c r="F974">
        <v>0</v>
      </c>
    </row>
    <row r="975" spans="1:6">
      <c r="A975">
        <v>42171</v>
      </c>
      <c r="B975">
        <v>195</v>
      </c>
      <c r="C975">
        <v>0</v>
      </c>
      <c r="D975">
        <v>30</v>
      </c>
      <c r="E975">
        <v>82</v>
      </c>
      <c r="F975">
        <v>0</v>
      </c>
    </row>
    <row r="976" spans="1:6">
      <c r="A976">
        <v>42178</v>
      </c>
      <c r="B976">
        <v>187.5</v>
      </c>
      <c r="C976">
        <v>0</v>
      </c>
      <c r="D976">
        <v>37.5</v>
      </c>
      <c r="E976">
        <v>0</v>
      </c>
      <c r="F976">
        <v>0</v>
      </c>
    </row>
    <row r="977" spans="1:6">
      <c r="A977">
        <v>42186</v>
      </c>
      <c r="B977">
        <v>172.5</v>
      </c>
      <c r="C977">
        <v>22.5</v>
      </c>
      <c r="D977">
        <v>30</v>
      </c>
      <c r="E977">
        <v>23</v>
      </c>
      <c r="F977">
        <v>0</v>
      </c>
    </row>
    <row r="978" spans="1:6">
      <c r="A978">
        <v>42275</v>
      </c>
      <c r="B978">
        <v>187.5</v>
      </c>
      <c r="C978">
        <v>0</v>
      </c>
      <c r="D978">
        <v>37.5</v>
      </c>
      <c r="E978">
        <v>3</v>
      </c>
      <c r="F978">
        <v>0</v>
      </c>
    </row>
    <row r="979" spans="1:6">
      <c r="A979">
        <v>42279</v>
      </c>
      <c r="B979">
        <v>195</v>
      </c>
      <c r="C979">
        <v>0</v>
      </c>
      <c r="D979">
        <v>30</v>
      </c>
      <c r="E979">
        <v>5.5</v>
      </c>
      <c r="F979">
        <v>0</v>
      </c>
    </row>
    <row r="980" spans="1:6">
      <c r="A980">
        <v>42335</v>
      </c>
      <c r="B980">
        <v>195</v>
      </c>
      <c r="C980">
        <v>0</v>
      </c>
      <c r="D980">
        <v>30</v>
      </c>
      <c r="E980">
        <v>0</v>
      </c>
      <c r="F980">
        <v>0</v>
      </c>
    </row>
    <row r="981" spans="1:6">
      <c r="A981">
        <v>42462</v>
      </c>
      <c r="B981">
        <v>195</v>
      </c>
      <c r="C981">
        <v>0</v>
      </c>
      <c r="D981">
        <v>30</v>
      </c>
      <c r="E981">
        <v>16.5</v>
      </c>
      <c r="F981">
        <v>0</v>
      </c>
    </row>
    <row r="982" spans="1:6">
      <c r="A982">
        <v>42465</v>
      </c>
      <c r="B982">
        <v>195</v>
      </c>
      <c r="C982">
        <v>0</v>
      </c>
      <c r="D982">
        <v>30</v>
      </c>
      <c r="E982">
        <v>21</v>
      </c>
      <c r="F982">
        <v>0</v>
      </c>
    </row>
    <row r="983" spans="1:6">
      <c r="A983">
        <v>42467</v>
      </c>
      <c r="B983">
        <v>195</v>
      </c>
      <c r="C983">
        <v>0</v>
      </c>
      <c r="D983">
        <v>30</v>
      </c>
      <c r="E983">
        <v>130.5</v>
      </c>
      <c r="F983">
        <v>0</v>
      </c>
    </row>
    <row r="984" spans="1:6">
      <c r="A984">
        <v>42468</v>
      </c>
      <c r="B984">
        <v>195</v>
      </c>
      <c r="C984">
        <v>0</v>
      </c>
      <c r="D984">
        <v>30</v>
      </c>
      <c r="E984">
        <v>0</v>
      </c>
      <c r="F984">
        <v>0</v>
      </c>
    </row>
    <row r="985" spans="1:6">
      <c r="A985">
        <v>42517</v>
      </c>
      <c r="B985">
        <v>195</v>
      </c>
      <c r="C985">
        <v>0</v>
      </c>
      <c r="D985">
        <v>30</v>
      </c>
      <c r="E985">
        <v>14</v>
      </c>
      <c r="F985">
        <v>0</v>
      </c>
    </row>
    <row r="986" spans="1:6">
      <c r="A986">
        <v>42528</v>
      </c>
      <c r="B986">
        <v>195</v>
      </c>
      <c r="C986">
        <v>0</v>
      </c>
      <c r="D986">
        <v>30</v>
      </c>
      <c r="E986">
        <v>68</v>
      </c>
      <c r="F986">
        <v>0</v>
      </c>
    </row>
    <row r="987" spans="1:6">
      <c r="A987">
        <v>42531</v>
      </c>
      <c r="B987">
        <v>195</v>
      </c>
      <c r="C987">
        <v>0</v>
      </c>
      <c r="D987">
        <v>30</v>
      </c>
      <c r="E987">
        <v>59</v>
      </c>
      <c r="F987">
        <v>0</v>
      </c>
    </row>
    <row r="988" spans="1:6">
      <c r="A988">
        <v>42532</v>
      </c>
      <c r="B988">
        <v>195</v>
      </c>
      <c r="C988">
        <v>0</v>
      </c>
      <c r="D988">
        <v>30</v>
      </c>
      <c r="E988">
        <v>0</v>
      </c>
      <c r="F988">
        <v>0</v>
      </c>
    </row>
    <row r="989" spans="1:6">
      <c r="A989">
        <v>42533</v>
      </c>
      <c r="B989">
        <v>195</v>
      </c>
      <c r="C989">
        <v>0</v>
      </c>
      <c r="D989">
        <v>30</v>
      </c>
      <c r="E989">
        <v>0</v>
      </c>
      <c r="F989">
        <v>0</v>
      </c>
    </row>
    <row r="990" spans="1:6">
      <c r="A990">
        <v>42608</v>
      </c>
      <c r="B990">
        <v>195</v>
      </c>
      <c r="C990">
        <v>0</v>
      </c>
      <c r="D990">
        <v>30</v>
      </c>
      <c r="E990">
        <v>41</v>
      </c>
      <c r="F990">
        <v>0</v>
      </c>
    </row>
    <row r="991" spans="1:6">
      <c r="A991">
        <v>42614</v>
      </c>
      <c r="B991">
        <v>195</v>
      </c>
      <c r="C991">
        <v>0</v>
      </c>
      <c r="D991">
        <v>30</v>
      </c>
      <c r="E991">
        <v>3.5</v>
      </c>
      <c r="F991">
        <v>0</v>
      </c>
    </row>
    <row r="992" spans="1:6">
      <c r="A992">
        <v>42616</v>
      </c>
      <c r="B992">
        <v>195</v>
      </c>
      <c r="C992">
        <v>0</v>
      </c>
      <c r="D992">
        <v>30</v>
      </c>
      <c r="E992">
        <v>55.5</v>
      </c>
      <c r="F992">
        <v>0</v>
      </c>
    </row>
    <row r="993" spans="1:6">
      <c r="A993">
        <v>42618</v>
      </c>
      <c r="B993">
        <v>195</v>
      </c>
      <c r="C993">
        <v>0</v>
      </c>
      <c r="D993">
        <v>30</v>
      </c>
      <c r="E993">
        <v>63.5</v>
      </c>
      <c r="F993">
        <v>0</v>
      </c>
    </row>
    <row r="994" spans="1:6">
      <c r="A994">
        <v>42666</v>
      </c>
      <c r="B994">
        <v>172.5</v>
      </c>
      <c r="C994">
        <v>22.5</v>
      </c>
      <c r="D994">
        <v>30</v>
      </c>
      <c r="E994">
        <v>7</v>
      </c>
      <c r="F994">
        <v>0</v>
      </c>
    </row>
    <row r="995" spans="1:6">
      <c r="A995">
        <v>42668</v>
      </c>
      <c r="B995">
        <v>187.5</v>
      </c>
      <c r="C995">
        <v>7.5</v>
      </c>
      <c r="D995">
        <v>30</v>
      </c>
      <c r="E995">
        <v>23</v>
      </c>
      <c r="F995">
        <v>0</v>
      </c>
    </row>
    <row r="996" spans="1:6">
      <c r="A996">
        <v>42669</v>
      </c>
      <c r="B996">
        <v>195</v>
      </c>
      <c r="C996">
        <v>0</v>
      </c>
      <c r="D996">
        <v>30</v>
      </c>
      <c r="E996">
        <v>7</v>
      </c>
      <c r="F996">
        <v>0</v>
      </c>
    </row>
    <row r="997" spans="1:6">
      <c r="A997">
        <v>42748</v>
      </c>
      <c r="B997">
        <v>195</v>
      </c>
      <c r="C997">
        <v>0</v>
      </c>
      <c r="D997">
        <v>30</v>
      </c>
      <c r="E997">
        <v>29</v>
      </c>
      <c r="F997">
        <v>0</v>
      </c>
    </row>
    <row r="998" spans="1:6">
      <c r="A998">
        <v>42761</v>
      </c>
      <c r="B998">
        <v>195</v>
      </c>
      <c r="C998">
        <v>0</v>
      </c>
      <c r="D998">
        <v>30</v>
      </c>
      <c r="E998">
        <v>7.5</v>
      </c>
      <c r="F998">
        <v>0</v>
      </c>
    </row>
    <row r="999" spans="1:6">
      <c r="A999">
        <v>42767</v>
      </c>
      <c r="B999">
        <v>165</v>
      </c>
      <c r="C999">
        <v>30</v>
      </c>
      <c r="D999">
        <v>30</v>
      </c>
      <c r="E999">
        <v>31</v>
      </c>
      <c r="F999">
        <v>0</v>
      </c>
    </row>
    <row r="1000" spans="1:6">
      <c r="A1000">
        <v>42773</v>
      </c>
      <c r="B1000">
        <v>180</v>
      </c>
      <c r="C1000">
        <v>7.5</v>
      </c>
      <c r="D1000">
        <v>37.5</v>
      </c>
      <c r="E1000">
        <v>3.5</v>
      </c>
      <c r="F1000">
        <v>0</v>
      </c>
    </row>
    <row r="1001" spans="1:6">
      <c r="A1001">
        <v>42775</v>
      </c>
      <c r="B1001">
        <v>195</v>
      </c>
      <c r="C1001">
        <v>0</v>
      </c>
      <c r="D1001">
        <v>30</v>
      </c>
      <c r="E1001">
        <v>7</v>
      </c>
      <c r="F1001">
        <v>0</v>
      </c>
    </row>
    <row r="1002" spans="1:6">
      <c r="A1002">
        <v>42852</v>
      </c>
      <c r="B1002">
        <v>187.5</v>
      </c>
      <c r="C1002">
        <v>0</v>
      </c>
      <c r="D1002">
        <v>37.5</v>
      </c>
      <c r="E1002">
        <v>0</v>
      </c>
      <c r="F1002">
        <v>0</v>
      </c>
    </row>
    <row r="1003" spans="1:6">
      <c r="A1003">
        <v>42853</v>
      </c>
      <c r="B1003">
        <v>187.5</v>
      </c>
      <c r="C1003">
        <v>7.5</v>
      </c>
      <c r="D1003">
        <v>30</v>
      </c>
      <c r="E1003">
        <v>27</v>
      </c>
      <c r="F1003">
        <v>0</v>
      </c>
    </row>
    <row r="1004" spans="1:6">
      <c r="A1004">
        <v>42854</v>
      </c>
      <c r="B1004">
        <v>195</v>
      </c>
      <c r="C1004">
        <v>0</v>
      </c>
      <c r="D1004">
        <v>30</v>
      </c>
      <c r="E1004">
        <v>8</v>
      </c>
      <c r="F1004">
        <v>0</v>
      </c>
    </row>
    <row r="1005" spans="1:6">
      <c r="A1005">
        <v>42860</v>
      </c>
      <c r="B1005">
        <v>195</v>
      </c>
      <c r="C1005">
        <v>0</v>
      </c>
      <c r="D1005">
        <v>30</v>
      </c>
      <c r="E1005">
        <v>0</v>
      </c>
      <c r="F1005">
        <v>0</v>
      </c>
    </row>
    <row r="1006" spans="1:6">
      <c r="A1006">
        <v>42911</v>
      </c>
      <c r="B1006">
        <v>195</v>
      </c>
      <c r="C1006">
        <v>0</v>
      </c>
      <c r="D1006">
        <v>30</v>
      </c>
      <c r="E1006">
        <v>35.5</v>
      </c>
      <c r="F1006">
        <v>0</v>
      </c>
    </row>
    <row r="1007" spans="1:6">
      <c r="A1007">
        <v>42913</v>
      </c>
      <c r="B1007">
        <v>195</v>
      </c>
      <c r="C1007">
        <v>0</v>
      </c>
      <c r="D1007">
        <v>30</v>
      </c>
      <c r="E1007">
        <v>3.5</v>
      </c>
      <c r="F1007">
        <v>0</v>
      </c>
    </row>
    <row r="1008" spans="1:6">
      <c r="A1008">
        <v>42918</v>
      </c>
      <c r="B1008">
        <v>195</v>
      </c>
      <c r="C1008">
        <v>0</v>
      </c>
      <c r="D1008">
        <v>30</v>
      </c>
      <c r="E1008">
        <v>0</v>
      </c>
      <c r="F1008">
        <v>0</v>
      </c>
    </row>
    <row r="1009" spans="1:6">
      <c r="A1009">
        <v>42924</v>
      </c>
      <c r="B1009">
        <v>142.5</v>
      </c>
      <c r="C1009">
        <v>45</v>
      </c>
      <c r="D1009">
        <v>37.5</v>
      </c>
      <c r="E1009">
        <v>3.5</v>
      </c>
      <c r="F1009">
        <v>0</v>
      </c>
    </row>
    <row r="1010" spans="1:6">
      <c r="A1010">
        <v>42992</v>
      </c>
      <c r="B1010">
        <v>195</v>
      </c>
      <c r="C1010">
        <v>0</v>
      </c>
      <c r="D1010">
        <v>30</v>
      </c>
      <c r="E1010">
        <v>10.5</v>
      </c>
      <c r="F1010">
        <v>0</v>
      </c>
    </row>
    <row r="1011" spans="1:6">
      <c r="A1011">
        <v>42994</v>
      </c>
      <c r="B1011">
        <v>180</v>
      </c>
      <c r="C1011">
        <v>15</v>
      </c>
      <c r="D1011">
        <v>30</v>
      </c>
      <c r="E1011">
        <v>15.5</v>
      </c>
      <c r="F1011">
        <v>0</v>
      </c>
    </row>
    <row r="1012" spans="1:6">
      <c r="A1012">
        <v>43036</v>
      </c>
      <c r="B1012">
        <v>187.5</v>
      </c>
      <c r="C1012">
        <v>0</v>
      </c>
      <c r="D1012">
        <v>37.5</v>
      </c>
      <c r="E1012">
        <v>0</v>
      </c>
      <c r="F1012">
        <v>0</v>
      </c>
    </row>
    <row r="1013" spans="1:6">
      <c r="A1013">
        <v>43045</v>
      </c>
      <c r="B1013">
        <v>195</v>
      </c>
      <c r="C1013">
        <v>0</v>
      </c>
      <c r="D1013">
        <v>30</v>
      </c>
      <c r="E1013">
        <v>50.5</v>
      </c>
      <c r="F1013">
        <v>0</v>
      </c>
    </row>
    <row r="1014" spans="1:6">
      <c r="A1014">
        <v>43047</v>
      </c>
      <c r="B1014">
        <v>195</v>
      </c>
      <c r="C1014">
        <v>0</v>
      </c>
      <c r="D1014">
        <v>30</v>
      </c>
      <c r="E1014">
        <v>19</v>
      </c>
      <c r="F1014">
        <v>0</v>
      </c>
    </row>
    <row r="1015" spans="1:6">
      <c r="A1015">
        <v>43052</v>
      </c>
      <c r="B1015">
        <v>195</v>
      </c>
      <c r="C1015">
        <v>0</v>
      </c>
      <c r="D1015">
        <v>30</v>
      </c>
      <c r="E1015">
        <v>25</v>
      </c>
      <c r="F1015">
        <v>0</v>
      </c>
    </row>
    <row r="1016" spans="1:6">
      <c r="A1016">
        <v>43054</v>
      </c>
      <c r="B1016">
        <v>195</v>
      </c>
      <c r="C1016">
        <v>0</v>
      </c>
      <c r="D1016">
        <v>30</v>
      </c>
      <c r="E1016">
        <v>0</v>
      </c>
      <c r="F1016">
        <v>0</v>
      </c>
    </row>
    <row r="1017" spans="1:6">
      <c r="A1017">
        <v>43118</v>
      </c>
      <c r="B1017">
        <v>195</v>
      </c>
      <c r="C1017">
        <v>0</v>
      </c>
      <c r="D1017">
        <v>30</v>
      </c>
      <c r="E1017">
        <v>46</v>
      </c>
      <c r="F1017">
        <v>0</v>
      </c>
    </row>
    <row r="1018" spans="1:6">
      <c r="A1018">
        <v>43120</v>
      </c>
      <c r="B1018">
        <v>195</v>
      </c>
      <c r="C1018">
        <v>0</v>
      </c>
      <c r="D1018">
        <v>30</v>
      </c>
      <c r="E1018">
        <v>67.5</v>
      </c>
      <c r="F1018">
        <v>0</v>
      </c>
    </row>
    <row r="1019" spans="1:6">
      <c r="A1019">
        <v>43121</v>
      </c>
      <c r="B1019">
        <v>195</v>
      </c>
      <c r="C1019">
        <v>0</v>
      </c>
      <c r="D1019">
        <v>30</v>
      </c>
      <c r="E1019">
        <v>8.5</v>
      </c>
      <c r="F1019">
        <v>0</v>
      </c>
    </row>
    <row r="1020" spans="1:6">
      <c r="A1020">
        <v>43126</v>
      </c>
      <c r="B1020">
        <v>195</v>
      </c>
      <c r="C1020">
        <v>0</v>
      </c>
      <c r="D1020">
        <v>30</v>
      </c>
      <c r="E1020">
        <v>46</v>
      </c>
      <c r="F1020">
        <v>0</v>
      </c>
    </row>
    <row r="1021" spans="1:6">
      <c r="A1021">
        <v>43129</v>
      </c>
      <c r="B1021">
        <v>165</v>
      </c>
      <c r="C1021">
        <v>15</v>
      </c>
      <c r="D1021">
        <v>45</v>
      </c>
      <c r="E1021">
        <v>11.5</v>
      </c>
      <c r="F1021">
        <v>0</v>
      </c>
    </row>
    <row r="1022" spans="1:6">
      <c r="A1022">
        <v>43178</v>
      </c>
      <c r="B1022">
        <v>180</v>
      </c>
      <c r="C1022">
        <v>15</v>
      </c>
      <c r="D1022">
        <v>30</v>
      </c>
      <c r="E1022">
        <v>0</v>
      </c>
      <c r="F1022">
        <v>0</v>
      </c>
    </row>
    <row r="1023" spans="1:6">
      <c r="A1023">
        <v>43185</v>
      </c>
      <c r="B1023">
        <v>195</v>
      </c>
      <c r="C1023">
        <v>0</v>
      </c>
      <c r="D1023">
        <v>30</v>
      </c>
      <c r="E1023">
        <v>16.5</v>
      </c>
      <c r="F1023">
        <v>0</v>
      </c>
    </row>
    <row r="1024" spans="1:6">
      <c r="A1024">
        <v>43263</v>
      </c>
      <c r="B1024">
        <v>195</v>
      </c>
      <c r="C1024">
        <v>0</v>
      </c>
      <c r="D1024">
        <v>30</v>
      </c>
      <c r="E1024">
        <v>39</v>
      </c>
      <c r="F1024">
        <v>0</v>
      </c>
    </row>
    <row r="1025" spans="1:6">
      <c r="A1025">
        <v>43272</v>
      </c>
      <c r="B1025">
        <v>195</v>
      </c>
      <c r="C1025">
        <v>0</v>
      </c>
      <c r="D1025">
        <v>30</v>
      </c>
      <c r="E1025">
        <v>11</v>
      </c>
      <c r="F1025">
        <v>0</v>
      </c>
    </row>
    <row r="1026" spans="1:6">
      <c r="A1026">
        <v>43273</v>
      </c>
      <c r="B1026">
        <v>195</v>
      </c>
      <c r="C1026">
        <v>0</v>
      </c>
      <c r="D1026">
        <v>30</v>
      </c>
      <c r="E1026">
        <v>39.5</v>
      </c>
      <c r="F1026">
        <v>0</v>
      </c>
    </row>
    <row r="1027" spans="1:6">
      <c r="A1027">
        <v>43362</v>
      </c>
      <c r="B1027">
        <v>187.5</v>
      </c>
      <c r="C1027">
        <v>7.5</v>
      </c>
      <c r="D1027">
        <v>30</v>
      </c>
      <c r="E1027">
        <v>23</v>
      </c>
      <c r="F1027">
        <v>0</v>
      </c>
    </row>
    <row r="1028" spans="1:6">
      <c r="A1028">
        <v>43363</v>
      </c>
      <c r="B1028">
        <v>195</v>
      </c>
      <c r="C1028">
        <v>0</v>
      </c>
      <c r="D1028">
        <v>30</v>
      </c>
      <c r="E1028">
        <v>8</v>
      </c>
      <c r="F1028">
        <v>0</v>
      </c>
    </row>
    <row r="1029" spans="1:6">
      <c r="A1029">
        <v>43394</v>
      </c>
      <c r="B1029">
        <v>195</v>
      </c>
      <c r="C1029">
        <v>0</v>
      </c>
      <c r="D1029">
        <v>30</v>
      </c>
      <c r="E1029">
        <v>34</v>
      </c>
      <c r="F1029">
        <v>0</v>
      </c>
    </row>
    <row r="1030" spans="1:6">
      <c r="A1030">
        <v>43397</v>
      </c>
      <c r="B1030">
        <v>195</v>
      </c>
      <c r="C1030">
        <v>0</v>
      </c>
      <c r="D1030">
        <v>30</v>
      </c>
      <c r="E1030">
        <v>48.5</v>
      </c>
      <c r="F1030">
        <v>0</v>
      </c>
    </row>
    <row r="1031" spans="1:6">
      <c r="A1031">
        <v>43480</v>
      </c>
      <c r="B1031">
        <v>195</v>
      </c>
      <c r="C1031">
        <v>0</v>
      </c>
      <c r="D1031">
        <v>30</v>
      </c>
      <c r="E1031">
        <v>10.5</v>
      </c>
      <c r="F1031">
        <v>0</v>
      </c>
    </row>
    <row r="1032" spans="1:6">
      <c r="A1032">
        <v>43482</v>
      </c>
      <c r="B1032">
        <v>195</v>
      </c>
      <c r="C1032">
        <v>0</v>
      </c>
      <c r="D1032">
        <v>30</v>
      </c>
      <c r="E1032">
        <v>12</v>
      </c>
      <c r="F1032">
        <v>0</v>
      </c>
    </row>
    <row r="1033" spans="1:6">
      <c r="A1033">
        <v>43484</v>
      </c>
      <c r="B1033">
        <v>195</v>
      </c>
      <c r="C1033">
        <v>0</v>
      </c>
      <c r="D1033">
        <v>30</v>
      </c>
      <c r="E1033">
        <v>0</v>
      </c>
      <c r="F1033">
        <v>0</v>
      </c>
    </row>
    <row r="1034" spans="1:6">
      <c r="A1034">
        <v>43487</v>
      </c>
      <c r="B1034">
        <v>195</v>
      </c>
      <c r="C1034">
        <v>0</v>
      </c>
      <c r="D1034">
        <v>30</v>
      </c>
      <c r="E1034">
        <v>4</v>
      </c>
      <c r="F1034">
        <v>0</v>
      </c>
    </row>
    <row r="1035" spans="1:6">
      <c r="A1035">
        <v>43494</v>
      </c>
      <c r="B1035">
        <v>195</v>
      </c>
      <c r="C1035">
        <v>0</v>
      </c>
      <c r="D1035">
        <v>30</v>
      </c>
      <c r="E1035">
        <v>94</v>
      </c>
      <c r="F1035">
        <v>0</v>
      </c>
    </row>
    <row r="1036" spans="1:6">
      <c r="A1036">
        <v>43495</v>
      </c>
      <c r="B1036">
        <v>195</v>
      </c>
      <c r="C1036">
        <v>0</v>
      </c>
      <c r="D1036">
        <v>30</v>
      </c>
      <c r="E1036">
        <v>7</v>
      </c>
      <c r="F1036">
        <v>0</v>
      </c>
    </row>
    <row r="1037" spans="1:6">
      <c r="A1037">
        <v>43496</v>
      </c>
      <c r="B1037">
        <v>165</v>
      </c>
      <c r="C1037">
        <v>30</v>
      </c>
      <c r="D1037">
        <v>30</v>
      </c>
      <c r="E1037">
        <v>7</v>
      </c>
      <c r="F1037">
        <v>0</v>
      </c>
    </row>
    <row r="1038" spans="1:6">
      <c r="A1038">
        <v>43502</v>
      </c>
      <c r="B1038">
        <v>195</v>
      </c>
      <c r="C1038">
        <v>0</v>
      </c>
      <c r="D1038">
        <v>30</v>
      </c>
      <c r="E1038">
        <v>2</v>
      </c>
      <c r="F1038">
        <v>0</v>
      </c>
    </row>
    <row r="1039" spans="1:6">
      <c r="A1039">
        <v>43505</v>
      </c>
      <c r="B1039">
        <v>195</v>
      </c>
      <c r="C1039">
        <v>0</v>
      </c>
      <c r="D1039">
        <v>30</v>
      </c>
      <c r="E1039">
        <v>46</v>
      </c>
      <c r="F1039">
        <v>0</v>
      </c>
    </row>
    <row r="1040" spans="1:6">
      <c r="A1040">
        <v>43507</v>
      </c>
      <c r="B1040">
        <v>195</v>
      </c>
      <c r="C1040">
        <v>0</v>
      </c>
      <c r="D1040">
        <v>30</v>
      </c>
      <c r="E1040">
        <v>43.5</v>
      </c>
      <c r="F1040">
        <v>0</v>
      </c>
    </row>
    <row r="1041" spans="1:6">
      <c r="A1041">
        <v>43525</v>
      </c>
      <c r="B1041">
        <v>195</v>
      </c>
      <c r="C1041">
        <v>0</v>
      </c>
      <c r="D1041">
        <v>30</v>
      </c>
      <c r="E1041">
        <v>5</v>
      </c>
      <c r="F1041">
        <v>0</v>
      </c>
    </row>
    <row r="1042" spans="1:6">
      <c r="A1042">
        <v>43526</v>
      </c>
      <c r="B1042">
        <v>195</v>
      </c>
      <c r="C1042">
        <v>0</v>
      </c>
      <c r="D1042">
        <v>30</v>
      </c>
      <c r="E1042">
        <v>24</v>
      </c>
      <c r="F1042">
        <v>0</v>
      </c>
    </row>
    <row r="1043" spans="1:6">
      <c r="A1043">
        <v>43557</v>
      </c>
      <c r="B1043">
        <v>195</v>
      </c>
      <c r="C1043">
        <v>0</v>
      </c>
      <c r="D1043">
        <v>30</v>
      </c>
      <c r="E1043">
        <v>11.5</v>
      </c>
      <c r="F1043">
        <v>0</v>
      </c>
    </row>
    <row r="1044" spans="1:6">
      <c r="A1044">
        <v>43559</v>
      </c>
      <c r="B1044">
        <v>195</v>
      </c>
      <c r="C1044">
        <v>0</v>
      </c>
      <c r="D1044">
        <v>30</v>
      </c>
      <c r="E1044">
        <v>18.5</v>
      </c>
      <c r="F1044">
        <v>0</v>
      </c>
    </row>
    <row r="1045" spans="1:6">
      <c r="A1045">
        <v>43561</v>
      </c>
      <c r="B1045">
        <v>195</v>
      </c>
      <c r="C1045">
        <v>0</v>
      </c>
      <c r="D1045">
        <v>30</v>
      </c>
      <c r="E1045">
        <v>4</v>
      </c>
      <c r="F1045">
        <v>0</v>
      </c>
    </row>
    <row r="1046" spans="1:6">
      <c r="A1046">
        <v>43629</v>
      </c>
      <c r="B1046">
        <v>180</v>
      </c>
      <c r="C1046">
        <v>15</v>
      </c>
      <c r="D1046">
        <v>30</v>
      </c>
      <c r="E1046">
        <v>48</v>
      </c>
      <c r="F1046">
        <v>0</v>
      </c>
    </row>
    <row r="1047" spans="1:6">
      <c r="A1047">
        <v>43630</v>
      </c>
      <c r="B1047">
        <v>195</v>
      </c>
      <c r="C1047">
        <v>0</v>
      </c>
      <c r="D1047">
        <v>30</v>
      </c>
      <c r="E1047">
        <v>46.5</v>
      </c>
      <c r="F1047">
        <v>0</v>
      </c>
    </row>
    <row r="1048" spans="1:6">
      <c r="A1048">
        <v>43631</v>
      </c>
      <c r="B1048">
        <v>187.5</v>
      </c>
      <c r="C1048">
        <v>0</v>
      </c>
      <c r="D1048">
        <v>37.5</v>
      </c>
      <c r="E1048">
        <v>4.5</v>
      </c>
      <c r="F1048">
        <v>0</v>
      </c>
    </row>
    <row r="1049" spans="1:6">
      <c r="A1049">
        <v>43632</v>
      </c>
      <c r="B1049">
        <v>180</v>
      </c>
      <c r="C1049">
        <v>7.5</v>
      </c>
      <c r="D1049">
        <v>37.5</v>
      </c>
      <c r="E1049">
        <v>7</v>
      </c>
      <c r="F1049">
        <v>0</v>
      </c>
    </row>
    <row r="1050" spans="1:6">
      <c r="A1050">
        <v>43634</v>
      </c>
      <c r="B1050">
        <v>187.5</v>
      </c>
      <c r="C1050">
        <v>0</v>
      </c>
      <c r="D1050">
        <v>37.5</v>
      </c>
      <c r="E1050">
        <v>28.5</v>
      </c>
      <c r="F1050">
        <v>0</v>
      </c>
    </row>
    <row r="1051" spans="1:6">
      <c r="A1051">
        <v>43637</v>
      </c>
      <c r="B1051">
        <v>195</v>
      </c>
      <c r="C1051">
        <v>0</v>
      </c>
      <c r="D1051">
        <v>30</v>
      </c>
      <c r="E1051">
        <v>4.5</v>
      </c>
      <c r="F1051">
        <v>0</v>
      </c>
    </row>
    <row r="1052" spans="1:6">
      <c r="A1052">
        <v>43642</v>
      </c>
      <c r="B1052">
        <v>187.5</v>
      </c>
      <c r="C1052">
        <v>0</v>
      </c>
      <c r="D1052">
        <v>37.5</v>
      </c>
      <c r="E1052">
        <v>0</v>
      </c>
      <c r="F1052">
        <v>0</v>
      </c>
    </row>
    <row r="1053" spans="1:6">
      <c r="A1053">
        <v>43646</v>
      </c>
      <c r="B1053">
        <v>195</v>
      </c>
      <c r="C1053">
        <v>0</v>
      </c>
      <c r="D1053">
        <v>30</v>
      </c>
      <c r="E1053">
        <v>14.5</v>
      </c>
      <c r="F1053">
        <v>0</v>
      </c>
    </row>
    <row r="1054" spans="1:6">
      <c r="A1054">
        <v>43647</v>
      </c>
      <c r="B1054">
        <v>195</v>
      </c>
      <c r="C1054">
        <v>0</v>
      </c>
      <c r="D1054">
        <v>30</v>
      </c>
      <c r="E1054">
        <v>23.5</v>
      </c>
      <c r="F1054">
        <v>0</v>
      </c>
    </row>
    <row r="1055" spans="1:6">
      <c r="A1055">
        <v>43653</v>
      </c>
      <c r="B1055">
        <v>195</v>
      </c>
      <c r="C1055">
        <v>0</v>
      </c>
      <c r="D1055">
        <v>30</v>
      </c>
      <c r="E1055">
        <v>9</v>
      </c>
      <c r="F1055">
        <v>0</v>
      </c>
    </row>
    <row r="1056" spans="1:6">
      <c r="A1056">
        <v>43654</v>
      </c>
      <c r="B1056">
        <v>195</v>
      </c>
      <c r="C1056">
        <v>0</v>
      </c>
      <c r="D1056">
        <v>30</v>
      </c>
      <c r="E1056">
        <v>26.5</v>
      </c>
      <c r="F1056">
        <v>0</v>
      </c>
    </row>
    <row r="1057" spans="1:6">
      <c r="A1057">
        <v>43751</v>
      </c>
      <c r="B1057">
        <v>195</v>
      </c>
      <c r="C1057">
        <v>0</v>
      </c>
      <c r="D1057">
        <v>30</v>
      </c>
      <c r="E1057">
        <v>19.5</v>
      </c>
      <c r="F1057">
        <v>0</v>
      </c>
    </row>
    <row r="1058" spans="1:6">
      <c r="A1058">
        <v>43752</v>
      </c>
      <c r="B1058">
        <v>195</v>
      </c>
      <c r="C1058">
        <v>0</v>
      </c>
      <c r="D1058">
        <v>30</v>
      </c>
      <c r="E1058">
        <v>27</v>
      </c>
      <c r="F1058">
        <v>0</v>
      </c>
    </row>
    <row r="1059" spans="1:6">
      <c r="A1059">
        <v>43753</v>
      </c>
      <c r="B1059">
        <v>195</v>
      </c>
      <c r="C1059">
        <v>0</v>
      </c>
      <c r="D1059">
        <v>30</v>
      </c>
      <c r="E1059">
        <v>65.5</v>
      </c>
      <c r="F1059">
        <v>0</v>
      </c>
    </row>
    <row r="1060" spans="1:6">
      <c r="A1060">
        <v>43754</v>
      </c>
      <c r="B1060">
        <v>187.5</v>
      </c>
      <c r="C1060">
        <v>0</v>
      </c>
      <c r="D1060">
        <v>37.5</v>
      </c>
      <c r="E1060">
        <v>0</v>
      </c>
      <c r="F1060">
        <v>0</v>
      </c>
    </row>
    <row r="1061" spans="1:6">
      <c r="A1061">
        <v>43755</v>
      </c>
      <c r="B1061">
        <v>195</v>
      </c>
      <c r="C1061">
        <v>0</v>
      </c>
      <c r="D1061">
        <v>30</v>
      </c>
      <c r="E1061">
        <v>0</v>
      </c>
      <c r="F1061">
        <v>0</v>
      </c>
    </row>
    <row r="1062" spans="1:6">
      <c r="A1062">
        <v>43756</v>
      </c>
      <c r="B1062">
        <v>195</v>
      </c>
      <c r="C1062">
        <v>0</v>
      </c>
      <c r="D1062">
        <v>30</v>
      </c>
      <c r="E1062">
        <v>15.5</v>
      </c>
      <c r="F1062">
        <v>0</v>
      </c>
    </row>
    <row r="1063" spans="1:6">
      <c r="A1063">
        <v>43791</v>
      </c>
      <c r="B1063">
        <v>195</v>
      </c>
      <c r="C1063">
        <v>0</v>
      </c>
      <c r="D1063">
        <v>30</v>
      </c>
      <c r="E1063">
        <v>7</v>
      </c>
      <c r="F1063">
        <v>0</v>
      </c>
    </row>
    <row r="1064" spans="1:6">
      <c r="A1064">
        <v>43794</v>
      </c>
      <c r="B1064">
        <v>195</v>
      </c>
      <c r="C1064">
        <v>0</v>
      </c>
      <c r="D1064">
        <v>30</v>
      </c>
      <c r="E1064">
        <v>26</v>
      </c>
      <c r="F1064">
        <v>0</v>
      </c>
    </row>
    <row r="1065" spans="1:6">
      <c r="A1065">
        <v>43795</v>
      </c>
      <c r="B1065">
        <v>195</v>
      </c>
      <c r="C1065">
        <v>0</v>
      </c>
      <c r="D1065">
        <v>30</v>
      </c>
      <c r="E1065">
        <v>2.5</v>
      </c>
      <c r="F1065">
        <v>0</v>
      </c>
    </row>
    <row r="1066" spans="1:6">
      <c r="A1066">
        <v>43799</v>
      </c>
      <c r="B1066">
        <v>195</v>
      </c>
      <c r="C1066">
        <v>0</v>
      </c>
      <c r="D1066">
        <v>30</v>
      </c>
      <c r="E1066">
        <v>2.5</v>
      </c>
      <c r="F1066">
        <v>0</v>
      </c>
    </row>
    <row r="1067" spans="1:6">
      <c r="A1067">
        <v>43827</v>
      </c>
      <c r="B1067">
        <v>195</v>
      </c>
      <c r="C1067">
        <v>0</v>
      </c>
      <c r="D1067">
        <v>30</v>
      </c>
      <c r="E1067">
        <v>22.5</v>
      </c>
      <c r="F1067">
        <v>0</v>
      </c>
    </row>
    <row r="1068" spans="1:6">
      <c r="A1068">
        <v>43834</v>
      </c>
      <c r="B1068">
        <v>195</v>
      </c>
      <c r="C1068">
        <v>0</v>
      </c>
      <c r="D1068">
        <v>30</v>
      </c>
      <c r="E1068">
        <v>0</v>
      </c>
      <c r="F1068">
        <v>0</v>
      </c>
    </row>
    <row r="1069" spans="1:6">
      <c r="A1069">
        <v>43835</v>
      </c>
      <c r="B1069">
        <v>195</v>
      </c>
      <c r="C1069">
        <v>0</v>
      </c>
      <c r="D1069">
        <v>30</v>
      </c>
      <c r="E1069">
        <v>0</v>
      </c>
      <c r="F1069">
        <v>0</v>
      </c>
    </row>
    <row r="1070" spans="1:6">
      <c r="A1070">
        <v>43836</v>
      </c>
      <c r="B1070">
        <v>195</v>
      </c>
      <c r="C1070">
        <v>0</v>
      </c>
      <c r="D1070">
        <v>30</v>
      </c>
      <c r="E1070">
        <v>0</v>
      </c>
      <c r="F1070">
        <v>0</v>
      </c>
    </row>
    <row r="1071" spans="1:6">
      <c r="A1071">
        <v>43866</v>
      </c>
      <c r="B1071">
        <v>195</v>
      </c>
      <c r="C1071">
        <v>0</v>
      </c>
      <c r="D1071">
        <v>30</v>
      </c>
      <c r="E1071">
        <v>0</v>
      </c>
      <c r="F1071">
        <v>0</v>
      </c>
    </row>
    <row r="1072" spans="1:6">
      <c r="A1072">
        <v>43868</v>
      </c>
      <c r="B1072">
        <v>195</v>
      </c>
      <c r="C1072">
        <v>0</v>
      </c>
      <c r="D1072">
        <v>30</v>
      </c>
      <c r="E1072">
        <v>12.5</v>
      </c>
      <c r="F1072">
        <v>0</v>
      </c>
    </row>
    <row r="1073" spans="1:6">
      <c r="A1073">
        <v>11178</v>
      </c>
      <c r="B1073">
        <v>195</v>
      </c>
      <c r="C1073">
        <v>0</v>
      </c>
      <c r="D1073">
        <v>30</v>
      </c>
      <c r="E1073">
        <v>25.5</v>
      </c>
      <c r="F1073">
        <v>0</v>
      </c>
    </row>
    <row r="1074" spans="1:6">
      <c r="A1074">
        <v>1456</v>
      </c>
      <c r="B1074">
        <v>187.5</v>
      </c>
      <c r="C1074">
        <v>7.5</v>
      </c>
      <c r="D1074">
        <v>30</v>
      </c>
      <c r="E1074">
        <v>2.5</v>
      </c>
      <c r="F1074">
        <v>0</v>
      </c>
    </row>
    <row r="1075" spans="1:6">
      <c r="A1075">
        <v>11235</v>
      </c>
      <c r="B1075">
        <v>187.5</v>
      </c>
      <c r="C1075">
        <v>7.5</v>
      </c>
      <c r="D1075">
        <v>30</v>
      </c>
      <c r="E1075">
        <v>47.5</v>
      </c>
      <c r="F1075">
        <v>0</v>
      </c>
    </row>
    <row r="1076" spans="1:6">
      <c r="A1076">
        <v>11373</v>
      </c>
      <c r="B1076">
        <v>187.5</v>
      </c>
      <c r="C1076">
        <v>0</v>
      </c>
      <c r="D1076">
        <v>37.5</v>
      </c>
      <c r="E1076">
        <v>0</v>
      </c>
      <c r="F1076">
        <v>0</v>
      </c>
    </row>
    <row r="1077" spans="1:6">
      <c r="A1077">
        <v>11884</v>
      </c>
      <c r="B1077">
        <v>184</v>
      </c>
      <c r="C1077">
        <v>11</v>
      </c>
      <c r="D1077">
        <v>30</v>
      </c>
      <c r="E1077">
        <v>0</v>
      </c>
      <c r="F1077">
        <v>0</v>
      </c>
    </row>
    <row r="1078" spans="1:6">
      <c r="A1078">
        <v>13564</v>
      </c>
      <c r="B1078">
        <v>195</v>
      </c>
      <c r="C1078">
        <v>0</v>
      </c>
      <c r="D1078">
        <v>30</v>
      </c>
      <c r="E1078">
        <v>7.5</v>
      </c>
      <c r="F1078">
        <v>0</v>
      </c>
    </row>
    <row r="1079" spans="1:6">
      <c r="A1079">
        <v>13590</v>
      </c>
      <c r="B1079">
        <v>195</v>
      </c>
      <c r="C1079">
        <v>0</v>
      </c>
      <c r="D1079">
        <v>30</v>
      </c>
      <c r="E1079">
        <v>8</v>
      </c>
      <c r="F1079">
        <v>0</v>
      </c>
    </row>
    <row r="1080" spans="1:6">
      <c r="A1080">
        <v>15562</v>
      </c>
      <c r="B1080">
        <v>195</v>
      </c>
      <c r="C1080">
        <v>0</v>
      </c>
      <c r="D1080">
        <v>30</v>
      </c>
      <c r="E1080">
        <v>1</v>
      </c>
      <c r="F1080">
        <v>0</v>
      </c>
    </row>
    <row r="1081" spans="1:6">
      <c r="A1081">
        <v>15639</v>
      </c>
      <c r="B1081">
        <v>195</v>
      </c>
      <c r="C1081">
        <v>0</v>
      </c>
      <c r="D1081">
        <v>30</v>
      </c>
      <c r="E1081">
        <v>16</v>
      </c>
      <c r="F1081">
        <v>0</v>
      </c>
    </row>
    <row r="1082" spans="1:6">
      <c r="A1082">
        <v>19174</v>
      </c>
      <c r="B1082">
        <v>195</v>
      </c>
      <c r="C1082">
        <v>0</v>
      </c>
      <c r="D1082">
        <v>30</v>
      </c>
      <c r="E1082">
        <v>0</v>
      </c>
      <c r="F1082">
        <v>0</v>
      </c>
    </row>
    <row r="1083" spans="1:6">
      <c r="A1083">
        <v>20783</v>
      </c>
      <c r="B1083">
        <v>195</v>
      </c>
      <c r="C1083">
        <v>0</v>
      </c>
      <c r="D1083">
        <v>30</v>
      </c>
      <c r="E1083">
        <v>9.5</v>
      </c>
      <c r="F1083">
        <v>0</v>
      </c>
    </row>
    <row r="1084" spans="1:6">
      <c r="A1084">
        <v>21999</v>
      </c>
      <c r="B1084">
        <v>139</v>
      </c>
      <c r="C1084">
        <v>56</v>
      </c>
      <c r="D1084">
        <v>30</v>
      </c>
      <c r="E1084">
        <v>1.5</v>
      </c>
      <c r="F1084">
        <v>0</v>
      </c>
    </row>
    <row r="1085" spans="1:6">
      <c r="A1085">
        <v>22629</v>
      </c>
      <c r="B1085">
        <v>195</v>
      </c>
      <c r="C1085">
        <v>0</v>
      </c>
      <c r="D1085">
        <v>30</v>
      </c>
      <c r="E1085">
        <v>5.5</v>
      </c>
      <c r="F1085">
        <v>0</v>
      </c>
    </row>
    <row r="1086" spans="1:6">
      <c r="A1086">
        <v>23520</v>
      </c>
      <c r="B1086">
        <v>187.5</v>
      </c>
      <c r="C1086">
        <v>7.5</v>
      </c>
      <c r="D1086">
        <v>30</v>
      </c>
      <c r="E1086">
        <v>20.5</v>
      </c>
      <c r="F1086">
        <v>0</v>
      </c>
    </row>
    <row r="1087" spans="1:6">
      <c r="A1087">
        <v>24478</v>
      </c>
      <c r="B1087">
        <v>195</v>
      </c>
      <c r="C1087">
        <v>0</v>
      </c>
      <c r="D1087">
        <v>30</v>
      </c>
      <c r="E1087">
        <v>40.5</v>
      </c>
      <c r="F1087">
        <v>0</v>
      </c>
    </row>
    <row r="1088" spans="1:6">
      <c r="A1088">
        <v>25472</v>
      </c>
      <c r="B1088">
        <v>142.5</v>
      </c>
      <c r="C1088">
        <v>52.5</v>
      </c>
      <c r="D1088">
        <v>30</v>
      </c>
      <c r="E1088">
        <v>0</v>
      </c>
      <c r="F1088">
        <v>0</v>
      </c>
    </row>
    <row r="1089" spans="1:6">
      <c r="A1089">
        <v>25476</v>
      </c>
      <c r="B1089">
        <v>187.5</v>
      </c>
      <c r="C1089">
        <v>0</v>
      </c>
      <c r="D1089">
        <v>37.5</v>
      </c>
      <c r="E1089">
        <v>0</v>
      </c>
      <c r="F1089">
        <v>0</v>
      </c>
    </row>
    <row r="1090" spans="1:6">
      <c r="A1090">
        <v>25830</v>
      </c>
      <c r="B1090">
        <v>195</v>
      </c>
      <c r="C1090">
        <v>0</v>
      </c>
      <c r="D1090">
        <v>30</v>
      </c>
      <c r="E1090">
        <v>36</v>
      </c>
      <c r="F1090">
        <v>0</v>
      </c>
    </row>
    <row r="1091" spans="1:6">
      <c r="A1091">
        <v>26241</v>
      </c>
      <c r="B1091">
        <v>187.5</v>
      </c>
      <c r="C1091">
        <v>7.5</v>
      </c>
      <c r="D1091">
        <v>30</v>
      </c>
      <c r="E1091">
        <v>17.5</v>
      </c>
      <c r="F1091">
        <v>0</v>
      </c>
    </row>
    <row r="1092" spans="1:6">
      <c r="A1092">
        <v>26485</v>
      </c>
      <c r="B1092">
        <v>127.5</v>
      </c>
      <c r="C1092">
        <v>60</v>
      </c>
      <c r="D1092">
        <v>37.5</v>
      </c>
      <c r="E1092">
        <v>3</v>
      </c>
      <c r="F1092">
        <v>0</v>
      </c>
    </row>
    <row r="1093" spans="1:6">
      <c r="A1093">
        <v>26626</v>
      </c>
      <c r="B1093">
        <v>165</v>
      </c>
      <c r="C1093">
        <v>15</v>
      </c>
      <c r="D1093">
        <v>45</v>
      </c>
      <c r="E1093">
        <v>0</v>
      </c>
      <c r="F1093">
        <v>0</v>
      </c>
    </row>
    <row r="1094" spans="1:6">
      <c r="A1094">
        <v>27089</v>
      </c>
      <c r="B1094">
        <v>187.5</v>
      </c>
      <c r="C1094">
        <v>7.5</v>
      </c>
      <c r="D1094">
        <v>30</v>
      </c>
      <c r="E1094">
        <v>11</v>
      </c>
      <c r="F1094">
        <v>0</v>
      </c>
    </row>
    <row r="1095" spans="1:6">
      <c r="A1095">
        <v>27873</v>
      </c>
      <c r="B1095">
        <v>195</v>
      </c>
      <c r="C1095">
        <v>0</v>
      </c>
      <c r="D1095">
        <v>30</v>
      </c>
      <c r="E1095">
        <v>38</v>
      </c>
      <c r="F1095">
        <v>0</v>
      </c>
    </row>
    <row r="1096" spans="1:6">
      <c r="A1096">
        <v>29078</v>
      </c>
      <c r="B1096">
        <v>187.5</v>
      </c>
      <c r="C1096">
        <v>7.5</v>
      </c>
      <c r="D1096">
        <v>30</v>
      </c>
      <c r="E1096">
        <v>15</v>
      </c>
      <c r="F1096">
        <v>0</v>
      </c>
    </row>
    <row r="1097" spans="1:6">
      <c r="A1097">
        <v>31019</v>
      </c>
      <c r="B1097">
        <v>195</v>
      </c>
      <c r="C1097">
        <v>0</v>
      </c>
      <c r="D1097">
        <v>30</v>
      </c>
      <c r="E1097">
        <v>0</v>
      </c>
      <c r="F1097">
        <v>0</v>
      </c>
    </row>
    <row r="1098" spans="1:6">
      <c r="A1098">
        <v>31297</v>
      </c>
      <c r="B1098">
        <v>195</v>
      </c>
      <c r="C1098">
        <v>0</v>
      </c>
      <c r="D1098">
        <v>30</v>
      </c>
      <c r="E1098">
        <v>67</v>
      </c>
      <c r="F1098">
        <v>0</v>
      </c>
    </row>
    <row r="1099" spans="1:6">
      <c r="A1099">
        <v>32726</v>
      </c>
      <c r="B1099">
        <v>143</v>
      </c>
      <c r="C1099">
        <v>52</v>
      </c>
      <c r="D1099">
        <v>30</v>
      </c>
      <c r="E1099">
        <v>5</v>
      </c>
      <c r="F1099">
        <v>0</v>
      </c>
    </row>
    <row r="1100" spans="1:6">
      <c r="A1100">
        <v>32759</v>
      </c>
      <c r="B1100">
        <v>172.5</v>
      </c>
      <c r="C1100">
        <v>15</v>
      </c>
      <c r="D1100">
        <v>37.5</v>
      </c>
      <c r="E1100">
        <v>34</v>
      </c>
      <c r="F1100">
        <v>0</v>
      </c>
    </row>
    <row r="1101" spans="1:6">
      <c r="A1101">
        <v>33924</v>
      </c>
      <c r="B1101">
        <v>195</v>
      </c>
      <c r="C1101">
        <v>0</v>
      </c>
      <c r="D1101">
        <v>30</v>
      </c>
      <c r="E1101">
        <v>2.5</v>
      </c>
      <c r="F1101">
        <v>0</v>
      </c>
    </row>
    <row r="1102" spans="1:6">
      <c r="A1102">
        <v>34125</v>
      </c>
      <c r="B1102">
        <v>172.5</v>
      </c>
      <c r="C1102">
        <v>22.5</v>
      </c>
      <c r="D1102">
        <v>30</v>
      </c>
      <c r="E1102">
        <v>72.5</v>
      </c>
      <c r="F1102">
        <v>0</v>
      </c>
    </row>
    <row r="1103" spans="1:6">
      <c r="A1103">
        <v>34132</v>
      </c>
      <c r="B1103">
        <v>195</v>
      </c>
      <c r="C1103">
        <v>0</v>
      </c>
      <c r="D1103">
        <v>30</v>
      </c>
      <c r="E1103">
        <v>40</v>
      </c>
      <c r="F1103">
        <v>0</v>
      </c>
    </row>
    <row r="1104" spans="1:6">
      <c r="A1104">
        <v>34264</v>
      </c>
      <c r="B1104">
        <v>195</v>
      </c>
      <c r="C1104">
        <v>0</v>
      </c>
      <c r="D1104">
        <v>30</v>
      </c>
      <c r="E1104">
        <v>7.5</v>
      </c>
      <c r="F1104">
        <v>0</v>
      </c>
    </row>
    <row r="1105" spans="1:6">
      <c r="A1105">
        <v>34536</v>
      </c>
      <c r="B1105">
        <v>52.5</v>
      </c>
      <c r="C1105">
        <v>165</v>
      </c>
      <c r="D1105">
        <v>7.5</v>
      </c>
      <c r="E1105">
        <v>7</v>
      </c>
      <c r="F1105">
        <v>0</v>
      </c>
    </row>
    <row r="1106" spans="1:6">
      <c r="A1106">
        <v>34538</v>
      </c>
      <c r="B1106">
        <v>195</v>
      </c>
      <c r="C1106">
        <v>0</v>
      </c>
      <c r="D1106">
        <v>30</v>
      </c>
      <c r="E1106">
        <v>54.5</v>
      </c>
      <c r="F1106">
        <v>0</v>
      </c>
    </row>
    <row r="1107" spans="1:6">
      <c r="A1107">
        <v>35592</v>
      </c>
      <c r="B1107">
        <v>195</v>
      </c>
      <c r="C1107">
        <v>0</v>
      </c>
      <c r="D1107">
        <v>30</v>
      </c>
      <c r="E1107">
        <v>22.5</v>
      </c>
      <c r="F1107">
        <v>0</v>
      </c>
    </row>
    <row r="1108" spans="1:6">
      <c r="A1108">
        <v>35685</v>
      </c>
      <c r="B1108">
        <v>180</v>
      </c>
      <c r="C1108">
        <v>15</v>
      </c>
      <c r="D1108">
        <v>30</v>
      </c>
      <c r="E1108">
        <v>18.5</v>
      </c>
      <c r="F1108">
        <v>0</v>
      </c>
    </row>
    <row r="1109" spans="1:6">
      <c r="A1109">
        <v>35870</v>
      </c>
      <c r="B1109">
        <v>195</v>
      </c>
      <c r="C1109">
        <v>0</v>
      </c>
      <c r="D1109">
        <v>30</v>
      </c>
      <c r="E1109">
        <v>7</v>
      </c>
      <c r="F1109">
        <v>0</v>
      </c>
    </row>
    <row r="1110" spans="1:6">
      <c r="A1110">
        <v>36055</v>
      </c>
      <c r="B1110">
        <v>180</v>
      </c>
      <c r="C1110">
        <v>15</v>
      </c>
      <c r="D1110">
        <v>30</v>
      </c>
      <c r="E1110">
        <v>0</v>
      </c>
      <c r="F1110">
        <v>0</v>
      </c>
    </row>
    <row r="1111" spans="1:6">
      <c r="A1111">
        <v>36419</v>
      </c>
      <c r="B1111">
        <v>187.5</v>
      </c>
      <c r="C1111">
        <v>7.5</v>
      </c>
      <c r="D1111">
        <v>30</v>
      </c>
      <c r="E1111">
        <v>56</v>
      </c>
      <c r="F1111">
        <v>0</v>
      </c>
    </row>
    <row r="1112" spans="1:6">
      <c r="A1112">
        <v>37261</v>
      </c>
      <c r="B1112">
        <v>180</v>
      </c>
      <c r="C1112">
        <v>15</v>
      </c>
      <c r="D1112">
        <v>30</v>
      </c>
      <c r="E1112">
        <v>8</v>
      </c>
      <c r="F1112">
        <v>0</v>
      </c>
    </row>
    <row r="1113" spans="1:6">
      <c r="A1113">
        <v>37289</v>
      </c>
      <c r="B1113">
        <v>187.5</v>
      </c>
      <c r="C1113">
        <v>0</v>
      </c>
      <c r="D1113">
        <v>37.5</v>
      </c>
      <c r="E1113">
        <v>11</v>
      </c>
      <c r="F1113">
        <v>0</v>
      </c>
    </row>
    <row r="1114" spans="1:6">
      <c r="A1114">
        <v>37313</v>
      </c>
      <c r="B1114">
        <v>195</v>
      </c>
      <c r="C1114">
        <v>0</v>
      </c>
      <c r="D1114">
        <v>30</v>
      </c>
      <c r="E1114">
        <v>0</v>
      </c>
      <c r="F1114">
        <v>0</v>
      </c>
    </row>
    <row r="1115" spans="1:6">
      <c r="A1115">
        <v>37659</v>
      </c>
      <c r="B1115">
        <v>187.5</v>
      </c>
      <c r="C1115">
        <v>7.5</v>
      </c>
      <c r="D1115">
        <v>30</v>
      </c>
      <c r="E1115">
        <v>48</v>
      </c>
      <c r="F1115">
        <v>0</v>
      </c>
    </row>
    <row r="1116" spans="1:6">
      <c r="A1116">
        <v>38003</v>
      </c>
      <c r="B1116">
        <v>187.5</v>
      </c>
      <c r="C1116">
        <v>7.5</v>
      </c>
      <c r="D1116">
        <v>30</v>
      </c>
      <c r="E1116">
        <v>18.5</v>
      </c>
      <c r="F1116">
        <v>0</v>
      </c>
    </row>
    <row r="1117" spans="1:6">
      <c r="A1117">
        <v>38558</v>
      </c>
      <c r="B1117">
        <v>172.5</v>
      </c>
      <c r="C1117">
        <v>22.5</v>
      </c>
      <c r="D1117">
        <v>30</v>
      </c>
      <c r="E1117">
        <v>43.5</v>
      </c>
      <c r="F1117">
        <v>0</v>
      </c>
    </row>
    <row r="1118" spans="1:6">
      <c r="A1118">
        <v>38629</v>
      </c>
      <c r="B1118">
        <v>187.5</v>
      </c>
      <c r="C1118">
        <v>0</v>
      </c>
      <c r="D1118">
        <v>37.5</v>
      </c>
      <c r="E1118">
        <v>5</v>
      </c>
      <c r="F1118">
        <v>0</v>
      </c>
    </row>
    <row r="1119" spans="1:6">
      <c r="A1119">
        <v>38712</v>
      </c>
      <c r="B1119">
        <v>169</v>
      </c>
      <c r="C1119">
        <v>11</v>
      </c>
      <c r="D1119">
        <v>45</v>
      </c>
      <c r="E1119">
        <v>0</v>
      </c>
      <c r="F1119">
        <v>0</v>
      </c>
    </row>
    <row r="1120" spans="1:6">
      <c r="A1120">
        <v>38716</v>
      </c>
      <c r="B1120">
        <v>195</v>
      </c>
      <c r="C1120">
        <v>0</v>
      </c>
      <c r="D1120">
        <v>30</v>
      </c>
      <c r="E1120">
        <v>0</v>
      </c>
      <c r="F1120">
        <v>0</v>
      </c>
    </row>
    <row r="1121" spans="1:6">
      <c r="A1121">
        <v>38734</v>
      </c>
      <c r="B1121">
        <v>195</v>
      </c>
      <c r="C1121">
        <v>0</v>
      </c>
      <c r="D1121">
        <v>30</v>
      </c>
      <c r="E1121">
        <v>42.5</v>
      </c>
      <c r="F1121">
        <v>0</v>
      </c>
    </row>
    <row r="1122" spans="1:6">
      <c r="A1122">
        <v>38749</v>
      </c>
      <c r="B1122">
        <v>187.5</v>
      </c>
      <c r="C1122">
        <v>7.5</v>
      </c>
      <c r="D1122">
        <v>30</v>
      </c>
      <c r="E1122">
        <v>47</v>
      </c>
      <c r="F1122">
        <v>0</v>
      </c>
    </row>
    <row r="1123" spans="1:6">
      <c r="A1123">
        <v>38756</v>
      </c>
      <c r="B1123">
        <v>187.5</v>
      </c>
      <c r="C1123">
        <v>7.5</v>
      </c>
      <c r="D1123">
        <v>30</v>
      </c>
      <c r="E1123">
        <v>44</v>
      </c>
      <c r="F1123">
        <v>0</v>
      </c>
    </row>
    <row r="1124" spans="1:6">
      <c r="A1124">
        <v>38889</v>
      </c>
      <c r="B1124">
        <v>187.5</v>
      </c>
      <c r="C1124">
        <v>7.5</v>
      </c>
      <c r="D1124">
        <v>30</v>
      </c>
      <c r="E1124">
        <v>3.5</v>
      </c>
      <c r="F1124">
        <v>0</v>
      </c>
    </row>
    <row r="1125" spans="1:6">
      <c r="A1125">
        <v>38903</v>
      </c>
      <c r="B1125">
        <v>180</v>
      </c>
      <c r="C1125">
        <v>15</v>
      </c>
      <c r="D1125">
        <v>30</v>
      </c>
      <c r="E1125">
        <v>0</v>
      </c>
      <c r="F1125">
        <v>0</v>
      </c>
    </row>
    <row r="1126" spans="1:6">
      <c r="A1126">
        <v>39056</v>
      </c>
      <c r="B1126">
        <v>187.5</v>
      </c>
      <c r="C1126">
        <v>0</v>
      </c>
      <c r="D1126">
        <v>37.5</v>
      </c>
      <c r="E1126">
        <v>10</v>
      </c>
      <c r="F1126">
        <v>0</v>
      </c>
    </row>
    <row r="1127" spans="1:6">
      <c r="A1127">
        <v>39060</v>
      </c>
      <c r="B1127">
        <v>112.5</v>
      </c>
      <c r="C1127">
        <v>82.5</v>
      </c>
      <c r="D1127">
        <v>30</v>
      </c>
      <c r="E1127">
        <v>30</v>
      </c>
      <c r="F1127">
        <v>0</v>
      </c>
    </row>
    <row r="1128" spans="1:6">
      <c r="A1128">
        <v>39101</v>
      </c>
      <c r="B1128">
        <v>195</v>
      </c>
      <c r="C1128">
        <v>0</v>
      </c>
      <c r="D1128">
        <v>30</v>
      </c>
      <c r="E1128">
        <v>89.5</v>
      </c>
      <c r="F1128">
        <v>0</v>
      </c>
    </row>
    <row r="1129" spans="1:6">
      <c r="A1129">
        <v>39119</v>
      </c>
      <c r="B1129">
        <v>187.5</v>
      </c>
      <c r="C1129">
        <v>7.5</v>
      </c>
      <c r="D1129">
        <v>30</v>
      </c>
      <c r="E1129">
        <v>3</v>
      </c>
      <c r="F1129">
        <v>0</v>
      </c>
    </row>
    <row r="1130" spans="1:6">
      <c r="A1130">
        <v>39615</v>
      </c>
      <c r="B1130">
        <v>195</v>
      </c>
      <c r="C1130">
        <v>0</v>
      </c>
      <c r="D1130">
        <v>30</v>
      </c>
      <c r="E1130">
        <v>1.5</v>
      </c>
      <c r="F1130">
        <v>0</v>
      </c>
    </row>
    <row r="1131" spans="1:6">
      <c r="A1131">
        <v>39887</v>
      </c>
      <c r="B1131">
        <v>187.5</v>
      </c>
      <c r="C1131">
        <v>7.5</v>
      </c>
      <c r="D1131">
        <v>30</v>
      </c>
      <c r="E1131">
        <v>15.5</v>
      </c>
      <c r="F1131">
        <v>0</v>
      </c>
    </row>
    <row r="1132" spans="1:6">
      <c r="A1132">
        <v>40216</v>
      </c>
      <c r="B1132">
        <v>187.5</v>
      </c>
      <c r="C1132">
        <v>0</v>
      </c>
      <c r="D1132">
        <v>37.5</v>
      </c>
      <c r="E1132">
        <v>10</v>
      </c>
      <c r="F1132">
        <v>0</v>
      </c>
    </row>
    <row r="1133" spans="1:6">
      <c r="A1133">
        <v>41520</v>
      </c>
      <c r="B1133">
        <v>187.5</v>
      </c>
      <c r="C1133">
        <v>0</v>
      </c>
      <c r="D1133">
        <v>37.5</v>
      </c>
      <c r="E1133">
        <v>0</v>
      </c>
      <c r="F1133">
        <v>0</v>
      </c>
    </row>
    <row r="1134" spans="1:6">
      <c r="A1134">
        <v>41593</v>
      </c>
      <c r="B1134">
        <v>195</v>
      </c>
      <c r="C1134">
        <v>0</v>
      </c>
      <c r="D1134">
        <v>30</v>
      </c>
      <c r="E1134">
        <v>9.5</v>
      </c>
      <c r="F1134">
        <v>0</v>
      </c>
    </row>
    <row r="1135" spans="1:6">
      <c r="A1135">
        <v>41619</v>
      </c>
      <c r="B1135">
        <v>142.5</v>
      </c>
      <c r="C1135">
        <v>45</v>
      </c>
      <c r="D1135">
        <v>37.5</v>
      </c>
      <c r="E1135">
        <v>7</v>
      </c>
      <c r="F1135">
        <v>0</v>
      </c>
    </row>
    <row r="1136" spans="1:6">
      <c r="A1136">
        <v>41717</v>
      </c>
      <c r="B1136">
        <v>187.5</v>
      </c>
      <c r="C1136">
        <v>7.5</v>
      </c>
      <c r="D1136">
        <v>30</v>
      </c>
      <c r="E1136">
        <v>0</v>
      </c>
      <c r="F1136">
        <v>0</v>
      </c>
    </row>
    <row r="1137" spans="1:6">
      <c r="A1137">
        <v>42134</v>
      </c>
      <c r="B1137">
        <v>187.5</v>
      </c>
      <c r="C1137">
        <v>7.5</v>
      </c>
      <c r="D1137">
        <v>30</v>
      </c>
      <c r="E1137">
        <v>0</v>
      </c>
      <c r="F1137">
        <v>0</v>
      </c>
    </row>
    <row r="1138" spans="1:6">
      <c r="A1138">
        <v>42179</v>
      </c>
      <c r="B1138">
        <v>180</v>
      </c>
      <c r="C1138">
        <v>15</v>
      </c>
      <c r="D1138">
        <v>30</v>
      </c>
      <c r="E1138">
        <v>51.5</v>
      </c>
      <c r="F1138">
        <v>0</v>
      </c>
    </row>
    <row r="1139" spans="1:6">
      <c r="A1139">
        <v>42456</v>
      </c>
      <c r="B1139">
        <v>195</v>
      </c>
      <c r="C1139">
        <v>0</v>
      </c>
      <c r="D1139">
        <v>30</v>
      </c>
      <c r="E1139">
        <v>34</v>
      </c>
      <c r="F1139">
        <v>0</v>
      </c>
    </row>
    <row r="1140" spans="1:6">
      <c r="A1140">
        <v>42993</v>
      </c>
      <c r="B1140">
        <v>195</v>
      </c>
      <c r="C1140">
        <v>0</v>
      </c>
      <c r="D1140">
        <v>30</v>
      </c>
      <c r="E1140">
        <v>23.5</v>
      </c>
      <c r="F1140">
        <v>0</v>
      </c>
    </row>
    <row r="1141" spans="1:6">
      <c r="A1141">
        <v>43396</v>
      </c>
      <c r="B1141">
        <v>195</v>
      </c>
      <c r="C1141">
        <v>0</v>
      </c>
      <c r="D1141">
        <v>30</v>
      </c>
      <c r="E1141">
        <v>26</v>
      </c>
      <c r="F1141">
        <v>0</v>
      </c>
    </row>
    <row r="1142" spans="1:6">
      <c r="A1142">
        <v>43504</v>
      </c>
      <c r="B1142">
        <v>187.5</v>
      </c>
      <c r="C1142">
        <v>7.5</v>
      </c>
      <c r="D1142">
        <v>30</v>
      </c>
      <c r="E1142">
        <v>9.5</v>
      </c>
      <c r="F1142">
        <v>0</v>
      </c>
    </row>
    <row r="1143" spans="1:6">
      <c r="A1143">
        <v>40185</v>
      </c>
      <c r="B1143">
        <v>187.5</v>
      </c>
      <c r="C1143">
        <v>7.5</v>
      </c>
      <c r="D1143">
        <v>30</v>
      </c>
      <c r="E1143">
        <v>19.5</v>
      </c>
      <c r="F1143">
        <v>0</v>
      </c>
    </row>
    <row r="1144" spans="1:6">
      <c r="A1144">
        <v>1927</v>
      </c>
      <c r="B1144">
        <v>187.5</v>
      </c>
      <c r="C1144">
        <v>7.5</v>
      </c>
      <c r="D1144">
        <v>30</v>
      </c>
      <c r="E1144">
        <v>15</v>
      </c>
      <c r="F1144">
        <v>0</v>
      </c>
    </row>
    <row r="1145" spans="1:6">
      <c r="A1145">
        <v>2152</v>
      </c>
      <c r="B1145">
        <v>187.5</v>
      </c>
      <c r="C1145">
        <v>7.5</v>
      </c>
      <c r="D1145">
        <v>30</v>
      </c>
      <c r="E1145">
        <v>2</v>
      </c>
      <c r="F1145">
        <v>0</v>
      </c>
    </row>
    <row r="1146" spans="1:6">
      <c r="A1146">
        <v>2218</v>
      </c>
      <c r="B1146">
        <v>169</v>
      </c>
      <c r="C1146">
        <v>26</v>
      </c>
      <c r="D1146">
        <v>30</v>
      </c>
      <c r="E1146">
        <v>0</v>
      </c>
      <c r="F1146">
        <v>0</v>
      </c>
    </row>
    <row r="1147" spans="1:6">
      <c r="A1147">
        <v>2275</v>
      </c>
      <c r="B1147">
        <v>187.5</v>
      </c>
      <c r="C1147">
        <v>7.5</v>
      </c>
      <c r="D1147">
        <v>30</v>
      </c>
      <c r="E1147">
        <v>0</v>
      </c>
      <c r="F1147">
        <v>0</v>
      </c>
    </row>
    <row r="1148" spans="1:6">
      <c r="A1148">
        <v>2679</v>
      </c>
      <c r="B1148">
        <v>195</v>
      </c>
      <c r="C1148">
        <v>0</v>
      </c>
      <c r="D1148">
        <v>30</v>
      </c>
      <c r="E1148">
        <v>3.5</v>
      </c>
      <c r="F1148">
        <v>0</v>
      </c>
    </row>
    <row r="1149" spans="1:6">
      <c r="A1149">
        <v>13755</v>
      </c>
      <c r="B1149">
        <v>195</v>
      </c>
      <c r="C1149">
        <v>0</v>
      </c>
      <c r="D1149">
        <v>30</v>
      </c>
      <c r="E1149">
        <v>27</v>
      </c>
      <c r="F1149">
        <v>0</v>
      </c>
    </row>
    <row r="1150" spans="1:6">
      <c r="A1150">
        <v>15062</v>
      </c>
      <c r="B1150">
        <v>195</v>
      </c>
      <c r="C1150">
        <v>0</v>
      </c>
      <c r="D1150">
        <v>30</v>
      </c>
      <c r="E1150">
        <v>3.5</v>
      </c>
      <c r="F1150">
        <v>0</v>
      </c>
    </row>
    <row r="1151" spans="1:6">
      <c r="A1151">
        <v>15295</v>
      </c>
      <c r="B1151">
        <v>187.5</v>
      </c>
      <c r="C1151">
        <v>0</v>
      </c>
      <c r="D1151">
        <v>37.5</v>
      </c>
      <c r="E1151">
        <v>0</v>
      </c>
      <c r="F1151">
        <v>0</v>
      </c>
    </row>
    <row r="1152" spans="1:6">
      <c r="A1152">
        <v>18422</v>
      </c>
      <c r="B1152">
        <v>187.5</v>
      </c>
      <c r="C1152">
        <v>7.5</v>
      </c>
      <c r="D1152">
        <v>30</v>
      </c>
      <c r="E1152">
        <v>19.5</v>
      </c>
      <c r="F1152">
        <v>0</v>
      </c>
    </row>
    <row r="1153" spans="1:6">
      <c r="A1153">
        <v>19128</v>
      </c>
      <c r="B1153">
        <v>195</v>
      </c>
      <c r="C1153">
        <v>0</v>
      </c>
      <c r="D1153">
        <v>30</v>
      </c>
      <c r="E1153">
        <v>26.5</v>
      </c>
      <c r="F1153">
        <v>0</v>
      </c>
    </row>
    <row r="1154" spans="1:6">
      <c r="A1154">
        <v>19154</v>
      </c>
      <c r="B1154">
        <v>172.5</v>
      </c>
      <c r="C1154">
        <v>22.5</v>
      </c>
      <c r="D1154">
        <v>30</v>
      </c>
      <c r="E1154">
        <v>0</v>
      </c>
      <c r="F1154">
        <v>0</v>
      </c>
    </row>
    <row r="1155" spans="1:6">
      <c r="A1155">
        <v>19159</v>
      </c>
      <c r="B1155">
        <v>195</v>
      </c>
      <c r="C1155">
        <v>0</v>
      </c>
      <c r="D1155">
        <v>30</v>
      </c>
      <c r="E1155">
        <v>81.5</v>
      </c>
      <c r="F1155">
        <v>0</v>
      </c>
    </row>
    <row r="1156" spans="1:6">
      <c r="A1156">
        <v>19674</v>
      </c>
      <c r="B1156">
        <v>195</v>
      </c>
      <c r="C1156">
        <v>0</v>
      </c>
      <c r="D1156">
        <v>30</v>
      </c>
      <c r="E1156">
        <v>17</v>
      </c>
      <c r="F1156">
        <v>0</v>
      </c>
    </row>
    <row r="1157" spans="1:6">
      <c r="A1157">
        <v>19682</v>
      </c>
      <c r="B1157">
        <v>195</v>
      </c>
      <c r="C1157">
        <v>0</v>
      </c>
      <c r="D1157">
        <v>30</v>
      </c>
      <c r="E1157">
        <v>73.5</v>
      </c>
      <c r="F1157">
        <v>0</v>
      </c>
    </row>
    <row r="1158" spans="1:6">
      <c r="A1158">
        <v>20777</v>
      </c>
      <c r="B1158">
        <v>187.5</v>
      </c>
      <c r="C1158">
        <v>7.5</v>
      </c>
      <c r="D1158">
        <v>30</v>
      </c>
      <c r="E1158">
        <v>15.5</v>
      </c>
      <c r="F1158">
        <v>0</v>
      </c>
    </row>
    <row r="1159" spans="1:6">
      <c r="A1159">
        <v>20823</v>
      </c>
      <c r="B1159">
        <v>195</v>
      </c>
      <c r="C1159">
        <v>0</v>
      </c>
      <c r="D1159">
        <v>30</v>
      </c>
      <c r="E1159">
        <v>3.5</v>
      </c>
      <c r="F1159">
        <v>0</v>
      </c>
    </row>
    <row r="1160" spans="1:6">
      <c r="A1160">
        <v>21371</v>
      </c>
      <c r="B1160">
        <v>195</v>
      </c>
      <c r="C1160">
        <v>0</v>
      </c>
      <c r="D1160">
        <v>30</v>
      </c>
      <c r="E1160">
        <v>0</v>
      </c>
      <c r="F1160">
        <v>0</v>
      </c>
    </row>
    <row r="1161" spans="1:6">
      <c r="A1161">
        <v>23074</v>
      </c>
      <c r="B1161">
        <v>157.5</v>
      </c>
      <c r="C1161">
        <v>37.5</v>
      </c>
      <c r="D1161">
        <v>30</v>
      </c>
      <c r="E1161">
        <v>13</v>
      </c>
      <c r="F1161">
        <v>0</v>
      </c>
    </row>
    <row r="1162" spans="1:6">
      <c r="A1162">
        <v>23958</v>
      </c>
      <c r="B1162">
        <v>187.5</v>
      </c>
      <c r="C1162">
        <v>7.5</v>
      </c>
      <c r="D1162">
        <v>30</v>
      </c>
      <c r="E1162">
        <v>7</v>
      </c>
      <c r="F1162">
        <v>0</v>
      </c>
    </row>
    <row r="1163" spans="1:6">
      <c r="A1163">
        <v>24463</v>
      </c>
      <c r="B1163">
        <v>195</v>
      </c>
      <c r="C1163">
        <v>0</v>
      </c>
      <c r="D1163">
        <v>30</v>
      </c>
      <c r="E1163">
        <v>44</v>
      </c>
      <c r="F1163">
        <v>0</v>
      </c>
    </row>
    <row r="1164" spans="1:6">
      <c r="A1164">
        <v>25095</v>
      </c>
      <c r="B1164">
        <v>195</v>
      </c>
      <c r="C1164">
        <v>0</v>
      </c>
      <c r="D1164">
        <v>30</v>
      </c>
      <c r="E1164">
        <v>4</v>
      </c>
      <c r="F1164">
        <v>0</v>
      </c>
    </row>
    <row r="1165" spans="1:6">
      <c r="A1165">
        <v>25466</v>
      </c>
      <c r="B1165">
        <v>180</v>
      </c>
      <c r="C1165">
        <v>15</v>
      </c>
      <c r="D1165">
        <v>30</v>
      </c>
      <c r="E1165">
        <v>0</v>
      </c>
      <c r="F1165">
        <v>0</v>
      </c>
    </row>
    <row r="1166" spans="1:6">
      <c r="A1166">
        <v>26354</v>
      </c>
      <c r="B1166">
        <v>195</v>
      </c>
      <c r="C1166">
        <v>0</v>
      </c>
      <c r="D1166">
        <v>30</v>
      </c>
      <c r="E1166">
        <v>8</v>
      </c>
      <c r="F1166">
        <v>0</v>
      </c>
    </row>
    <row r="1167" spans="1:6">
      <c r="A1167">
        <v>26359</v>
      </c>
      <c r="B1167">
        <v>165</v>
      </c>
      <c r="C1167">
        <v>30</v>
      </c>
      <c r="D1167">
        <v>30</v>
      </c>
      <c r="E1167">
        <v>12.5</v>
      </c>
      <c r="F1167">
        <v>0</v>
      </c>
    </row>
    <row r="1168" spans="1:6">
      <c r="A1168">
        <v>29063</v>
      </c>
      <c r="B1168">
        <v>180</v>
      </c>
      <c r="C1168">
        <v>15</v>
      </c>
      <c r="D1168">
        <v>30</v>
      </c>
      <c r="E1168">
        <v>27.5</v>
      </c>
      <c r="F1168">
        <v>0</v>
      </c>
    </row>
    <row r="1169" spans="1:6">
      <c r="A1169">
        <v>29384</v>
      </c>
      <c r="B1169">
        <v>135</v>
      </c>
      <c r="C1169">
        <v>60</v>
      </c>
      <c r="D1169">
        <v>30</v>
      </c>
      <c r="E1169">
        <v>91</v>
      </c>
      <c r="F1169">
        <v>0</v>
      </c>
    </row>
    <row r="1170" spans="1:6">
      <c r="A1170">
        <v>29653</v>
      </c>
      <c r="B1170">
        <v>187.5</v>
      </c>
      <c r="C1170">
        <v>7.5</v>
      </c>
      <c r="D1170">
        <v>30</v>
      </c>
      <c r="E1170">
        <v>0</v>
      </c>
      <c r="F1170">
        <v>0</v>
      </c>
    </row>
    <row r="1171" spans="1:6">
      <c r="A1171">
        <v>30101</v>
      </c>
      <c r="B1171">
        <v>195</v>
      </c>
      <c r="C1171">
        <v>0</v>
      </c>
      <c r="D1171">
        <v>30</v>
      </c>
      <c r="E1171">
        <v>34.5</v>
      </c>
      <c r="F1171">
        <v>0</v>
      </c>
    </row>
    <row r="1172" spans="1:6">
      <c r="A1172">
        <v>30629</v>
      </c>
      <c r="B1172">
        <v>142.5</v>
      </c>
      <c r="C1172">
        <v>52.5</v>
      </c>
      <c r="D1172">
        <v>30</v>
      </c>
      <c r="E1172">
        <v>0</v>
      </c>
      <c r="F1172">
        <v>0</v>
      </c>
    </row>
    <row r="1173" spans="1:6">
      <c r="A1173">
        <v>30716</v>
      </c>
      <c r="B1173">
        <v>105</v>
      </c>
      <c r="C1173">
        <v>90</v>
      </c>
      <c r="D1173">
        <v>30</v>
      </c>
      <c r="E1173">
        <v>0</v>
      </c>
      <c r="F1173">
        <v>0</v>
      </c>
    </row>
    <row r="1174" spans="1:6">
      <c r="A1174">
        <v>31011</v>
      </c>
      <c r="B1174">
        <v>180</v>
      </c>
      <c r="C1174">
        <v>7.5</v>
      </c>
      <c r="D1174">
        <v>37.5</v>
      </c>
      <c r="E1174">
        <v>7</v>
      </c>
      <c r="F1174">
        <v>0</v>
      </c>
    </row>
    <row r="1175" spans="1:6">
      <c r="A1175">
        <v>31147</v>
      </c>
      <c r="B1175">
        <v>195</v>
      </c>
      <c r="C1175">
        <v>0</v>
      </c>
      <c r="D1175">
        <v>30</v>
      </c>
      <c r="E1175">
        <v>8</v>
      </c>
      <c r="F1175">
        <v>0</v>
      </c>
    </row>
    <row r="1176" spans="1:6">
      <c r="A1176">
        <v>31749</v>
      </c>
      <c r="B1176">
        <v>150</v>
      </c>
      <c r="C1176">
        <v>45</v>
      </c>
      <c r="D1176">
        <v>30</v>
      </c>
      <c r="E1176">
        <v>0</v>
      </c>
      <c r="F1176">
        <v>0</v>
      </c>
    </row>
    <row r="1177" spans="1:6">
      <c r="A1177">
        <v>32764</v>
      </c>
      <c r="B1177">
        <v>187.5</v>
      </c>
      <c r="C1177">
        <v>7.5</v>
      </c>
      <c r="D1177">
        <v>30</v>
      </c>
      <c r="E1177">
        <v>19.5</v>
      </c>
      <c r="F1177">
        <v>0</v>
      </c>
    </row>
    <row r="1178" spans="1:6">
      <c r="A1178">
        <v>33290</v>
      </c>
      <c r="B1178">
        <v>195</v>
      </c>
      <c r="C1178">
        <v>0</v>
      </c>
      <c r="D1178">
        <v>30</v>
      </c>
      <c r="E1178">
        <v>63</v>
      </c>
      <c r="F1178">
        <v>0</v>
      </c>
    </row>
    <row r="1179" spans="1:6">
      <c r="A1179">
        <v>33374</v>
      </c>
      <c r="B1179">
        <v>195</v>
      </c>
      <c r="C1179">
        <v>0</v>
      </c>
      <c r="D1179">
        <v>30</v>
      </c>
      <c r="E1179">
        <v>24.5</v>
      </c>
      <c r="F1179">
        <v>0</v>
      </c>
    </row>
    <row r="1180" spans="1:6">
      <c r="A1180">
        <v>34274</v>
      </c>
      <c r="B1180">
        <v>187.5</v>
      </c>
      <c r="C1180">
        <v>0</v>
      </c>
      <c r="D1180">
        <v>37.5</v>
      </c>
      <c r="E1180">
        <v>16.5</v>
      </c>
      <c r="F1180">
        <v>0</v>
      </c>
    </row>
    <row r="1181" spans="1:6">
      <c r="A1181">
        <v>35385</v>
      </c>
      <c r="B1181">
        <v>142.5</v>
      </c>
      <c r="C1181">
        <v>37.5</v>
      </c>
      <c r="D1181">
        <v>45</v>
      </c>
      <c r="E1181">
        <v>0</v>
      </c>
      <c r="F1181">
        <v>0</v>
      </c>
    </row>
    <row r="1182" spans="1:6">
      <c r="A1182">
        <v>35513</v>
      </c>
      <c r="B1182">
        <v>180</v>
      </c>
      <c r="C1182">
        <v>15</v>
      </c>
      <c r="D1182">
        <v>30</v>
      </c>
      <c r="E1182">
        <v>0</v>
      </c>
      <c r="F1182">
        <v>0</v>
      </c>
    </row>
    <row r="1183" spans="1:6">
      <c r="A1183">
        <v>35974</v>
      </c>
      <c r="B1183">
        <v>187.5</v>
      </c>
      <c r="C1183">
        <v>0</v>
      </c>
      <c r="D1183">
        <v>37.5</v>
      </c>
      <c r="E1183">
        <v>16</v>
      </c>
      <c r="F1183">
        <v>0</v>
      </c>
    </row>
    <row r="1184" spans="1:6">
      <c r="A1184">
        <v>36300</v>
      </c>
      <c r="B1184">
        <v>187.5</v>
      </c>
      <c r="C1184">
        <v>7.5</v>
      </c>
      <c r="D1184">
        <v>30</v>
      </c>
      <c r="E1184">
        <v>19</v>
      </c>
      <c r="F1184">
        <v>0</v>
      </c>
    </row>
    <row r="1185" spans="1:6">
      <c r="A1185">
        <v>36611</v>
      </c>
      <c r="B1185">
        <v>195</v>
      </c>
      <c r="C1185">
        <v>0</v>
      </c>
      <c r="D1185">
        <v>30</v>
      </c>
      <c r="E1185">
        <v>14.5</v>
      </c>
      <c r="F1185">
        <v>0</v>
      </c>
    </row>
    <row r="1186" spans="1:6">
      <c r="A1186">
        <v>36863</v>
      </c>
      <c r="B1186">
        <v>195</v>
      </c>
      <c r="C1186">
        <v>0</v>
      </c>
      <c r="D1186">
        <v>30</v>
      </c>
      <c r="E1186">
        <v>0</v>
      </c>
      <c r="F1186">
        <v>0</v>
      </c>
    </row>
    <row r="1187" spans="1:6">
      <c r="A1187">
        <v>37170</v>
      </c>
      <c r="B1187">
        <v>180</v>
      </c>
      <c r="C1187">
        <v>15</v>
      </c>
      <c r="D1187">
        <v>30</v>
      </c>
      <c r="E1187">
        <v>0</v>
      </c>
      <c r="F1187">
        <v>0</v>
      </c>
    </row>
    <row r="1188" spans="1:6">
      <c r="A1188">
        <v>37651</v>
      </c>
      <c r="B1188">
        <v>195</v>
      </c>
      <c r="C1188">
        <v>0</v>
      </c>
      <c r="D1188">
        <v>30</v>
      </c>
      <c r="E1188">
        <v>10.5</v>
      </c>
      <c r="F1188">
        <v>0</v>
      </c>
    </row>
    <row r="1189" spans="1:6">
      <c r="A1189">
        <v>37758</v>
      </c>
      <c r="B1189">
        <v>195</v>
      </c>
      <c r="C1189">
        <v>0</v>
      </c>
      <c r="D1189">
        <v>30</v>
      </c>
      <c r="E1189">
        <v>23</v>
      </c>
      <c r="F1189">
        <v>0</v>
      </c>
    </row>
    <row r="1190" spans="1:6">
      <c r="A1190">
        <v>38014</v>
      </c>
      <c r="B1190">
        <v>180</v>
      </c>
      <c r="C1190">
        <v>15</v>
      </c>
      <c r="D1190">
        <v>30</v>
      </c>
      <c r="E1190">
        <v>0</v>
      </c>
      <c r="F1190">
        <v>0</v>
      </c>
    </row>
    <row r="1191" spans="1:6">
      <c r="A1191">
        <v>38117</v>
      </c>
      <c r="B1191">
        <v>180</v>
      </c>
      <c r="C1191">
        <v>7.5</v>
      </c>
      <c r="D1191">
        <v>37.5</v>
      </c>
      <c r="E1191">
        <v>4</v>
      </c>
      <c r="F1191">
        <v>0</v>
      </c>
    </row>
    <row r="1192" spans="1:6">
      <c r="A1192">
        <v>38261</v>
      </c>
      <c r="B1192">
        <v>187.5</v>
      </c>
      <c r="C1192">
        <v>7.5</v>
      </c>
      <c r="D1192">
        <v>30</v>
      </c>
      <c r="E1192">
        <v>0</v>
      </c>
      <c r="F1192">
        <v>0</v>
      </c>
    </row>
    <row r="1193" spans="1:6">
      <c r="A1193">
        <v>38527</v>
      </c>
      <c r="B1193">
        <v>187.5</v>
      </c>
      <c r="C1193">
        <v>0</v>
      </c>
      <c r="D1193">
        <v>37.5</v>
      </c>
      <c r="E1193">
        <v>7</v>
      </c>
      <c r="F1193">
        <v>0</v>
      </c>
    </row>
    <row r="1194" spans="1:6">
      <c r="A1194">
        <v>38658</v>
      </c>
      <c r="B1194">
        <v>180</v>
      </c>
      <c r="C1194">
        <v>7.5</v>
      </c>
      <c r="D1194">
        <v>37.5</v>
      </c>
      <c r="E1194">
        <v>46.5</v>
      </c>
      <c r="F1194">
        <v>0</v>
      </c>
    </row>
    <row r="1195" spans="1:6">
      <c r="A1195">
        <v>38840</v>
      </c>
      <c r="B1195">
        <v>195</v>
      </c>
      <c r="C1195">
        <v>0</v>
      </c>
      <c r="D1195">
        <v>30</v>
      </c>
      <c r="E1195">
        <v>1</v>
      </c>
      <c r="F1195">
        <v>0</v>
      </c>
    </row>
    <row r="1196" spans="1:6">
      <c r="A1196">
        <v>38848</v>
      </c>
      <c r="B1196">
        <v>195</v>
      </c>
      <c r="C1196">
        <v>0</v>
      </c>
      <c r="D1196">
        <v>30</v>
      </c>
      <c r="E1196">
        <v>7.5</v>
      </c>
      <c r="F1196">
        <v>0</v>
      </c>
    </row>
    <row r="1197" spans="1:6">
      <c r="A1197">
        <v>38866</v>
      </c>
      <c r="B1197">
        <v>187.5</v>
      </c>
      <c r="C1197">
        <v>7.5</v>
      </c>
      <c r="D1197">
        <v>30</v>
      </c>
      <c r="E1197">
        <v>3</v>
      </c>
      <c r="F1197">
        <v>0</v>
      </c>
    </row>
    <row r="1198" spans="1:6">
      <c r="A1198">
        <v>39098</v>
      </c>
      <c r="B1198">
        <v>187.5</v>
      </c>
      <c r="C1198">
        <v>7.5</v>
      </c>
      <c r="D1198">
        <v>30</v>
      </c>
      <c r="E1198">
        <v>32</v>
      </c>
      <c r="F1198">
        <v>0</v>
      </c>
    </row>
    <row r="1199" spans="1:6">
      <c r="A1199">
        <v>39266</v>
      </c>
      <c r="B1199">
        <v>187.5</v>
      </c>
      <c r="C1199">
        <v>7.5</v>
      </c>
      <c r="D1199">
        <v>30</v>
      </c>
      <c r="E1199">
        <v>14</v>
      </c>
      <c r="F1199">
        <v>0</v>
      </c>
    </row>
    <row r="1200" spans="1:6">
      <c r="A1200">
        <v>39271</v>
      </c>
      <c r="B1200">
        <v>187.5</v>
      </c>
      <c r="C1200">
        <v>7.5</v>
      </c>
      <c r="D1200">
        <v>30</v>
      </c>
      <c r="E1200">
        <v>1</v>
      </c>
      <c r="F1200">
        <v>0</v>
      </c>
    </row>
    <row r="1201" spans="1:6">
      <c r="A1201">
        <v>39272</v>
      </c>
      <c r="B1201">
        <v>195</v>
      </c>
      <c r="C1201">
        <v>0</v>
      </c>
      <c r="D1201">
        <v>30</v>
      </c>
      <c r="E1201">
        <v>48.5</v>
      </c>
      <c r="F1201">
        <v>0</v>
      </c>
    </row>
    <row r="1202" spans="1:6">
      <c r="A1202">
        <v>39435</v>
      </c>
      <c r="B1202">
        <v>195</v>
      </c>
      <c r="C1202">
        <v>0</v>
      </c>
      <c r="D1202">
        <v>30</v>
      </c>
      <c r="E1202">
        <v>80</v>
      </c>
      <c r="F1202">
        <v>0</v>
      </c>
    </row>
    <row r="1203" spans="1:6">
      <c r="A1203">
        <v>39717</v>
      </c>
      <c r="B1203">
        <v>195</v>
      </c>
      <c r="C1203">
        <v>0</v>
      </c>
      <c r="D1203">
        <v>30</v>
      </c>
      <c r="E1203">
        <v>89.5</v>
      </c>
      <c r="F1203">
        <v>0</v>
      </c>
    </row>
    <row r="1204" spans="1:6">
      <c r="A1204">
        <v>40120</v>
      </c>
      <c r="B1204">
        <v>172.5</v>
      </c>
      <c r="C1204">
        <v>22.5</v>
      </c>
      <c r="D1204">
        <v>30</v>
      </c>
      <c r="E1204">
        <v>17</v>
      </c>
      <c r="F1204">
        <v>0</v>
      </c>
    </row>
    <row r="1205" spans="1:6">
      <c r="A1205">
        <v>40365</v>
      </c>
      <c r="B1205">
        <v>195</v>
      </c>
      <c r="C1205">
        <v>0</v>
      </c>
      <c r="D1205">
        <v>30</v>
      </c>
      <c r="E1205">
        <v>100</v>
      </c>
      <c r="F1205">
        <v>0</v>
      </c>
    </row>
    <row r="1206" spans="1:6">
      <c r="A1206">
        <v>41395</v>
      </c>
      <c r="B1206">
        <v>195</v>
      </c>
      <c r="C1206">
        <v>0</v>
      </c>
      <c r="D1206">
        <v>30</v>
      </c>
      <c r="E1206">
        <v>39</v>
      </c>
      <c r="F1206">
        <v>0</v>
      </c>
    </row>
    <row r="1207" spans="1:6">
      <c r="A1207">
        <v>41432</v>
      </c>
      <c r="B1207">
        <v>157.5</v>
      </c>
      <c r="C1207">
        <v>22.5</v>
      </c>
      <c r="D1207">
        <v>45</v>
      </c>
      <c r="E1207">
        <v>3.5</v>
      </c>
      <c r="F1207">
        <v>0</v>
      </c>
    </row>
    <row r="1208" spans="1:6">
      <c r="A1208">
        <v>41626</v>
      </c>
      <c r="B1208">
        <v>195</v>
      </c>
      <c r="C1208">
        <v>0</v>
      </c>
      <c r="D1208">
        <v>30</v>
      </c>
      <c r="E1208">
        <v>8</v>
      </c>
      <c r="F1208">
        <v>0</v>
      </c>
    </row>
    <row r="1209" spans="1:6">
      <c r="A1209">
        <v>41691</v>
      </c>
      <c r="B1209">
        <v>135</v>
      </c>
      <c r="C1209">
        <v>60</v>
      </c>
      <c r="D1209">
        <v>30</v>
      </c>
      <c r="E1209">
        <v>0</v>
      </c>
      <c r="F1209">
        <v>0</v>
      </c>
    </row>
    <row r="1210" spans="1:6">
      <c r="A1210">
        <v>41860</v>
      </c>
      <c r="B1210">
        <v>142.5</v>
      </c>
      <c r="C1210">
        <v>52.5</v>
      </c>
      <c r="D1210">
        <v>30</v>
      </c>
      <c r="E1210">
        <v>0</v>
      </c>
      <c r="F1210">
        <v>0</v>
      </c>
    </row>
    <row r="1211" spans="1:6">
      <c r="A1211">
        <v>42857</v>
      </c>
      <c r="B1211">
        <v>195</v>
      </c>
      <c r="C1211">
        <v>0</v>
      </c>
      <c r="D1211">
        <v>30</v>
      </c>
      <c r="E1211">
        <v>0</v>
      </c>
      <c r="F1211">
        <v>0</v>
      </c>
    </row>
    <row r="1212" spans="1:6">
      <c r="A1212">
        <v>43358</v>
      </c>
      <c r="B1212">
        <v>187.5</v>
      </c>
      <c r="C1212">
        <v>7.5</v>
      </c>
      <c r="D1212">
        <v>30</v>
      </c>
      <c r="E1212">
        <v>8.5</v>
      </c>
      <c r="F1212">
        <v>0</v>
      </c>
    </row>
    <row r="1213" spans="1:6">
      <c r="A1213">
        <v>43479</v>
      </c>
      <c r="B1213">
        <v>195</v>
      </c>
      <c r="C1213">
        <v>0</v>
      </c>
      <c r="D1213">
        <v>30</v>
      </c>
      <c r="E1213">
        <v>34.5</v>
      </c>
      <c r="F1213">
        <v>0</v>
      </c>
    </row>
    <row r="1214" spans="1:6">
      <c r="A1214">
        <v>43530</v>
      </c>
      <c r="B1214">
        <v>195</v>
      </c>
      <c r="C1214">
        <v>0</v>
      </c>
      <c r="D1214">
        <v>30</v>
      </c>
      <c r="E1214">
        <v>21</v>
      </c>
      <c r="F1214">
        <v>0</v>
      </c>
    </row>
    <row r="1215" spans="1:6">
      <c r="A1215">
        <v>43796</v>
      </c>
      <c r="B1215">
        <v>195</v>
      </c>
      <c r="C1215">
        <v>0</v>
      </c>
      <c r="D1215">
        <v>30</v>
      </c>
      <c r="E1215">
        <v>0</v>
      </c>
      <c r="F1215">
        <v>0</v>
      </c>
    </row>
    <row r="1216" spans="1:6">
      <c r="A1216">
        <v>43839</v>
      </c>
      <c r="B1216">
        <v>195</v>
      </c>
      <c r="C1216">
        <v>0</v>
      </c>
      <c r="D1216">
        <v>30</v>
      </c>
      <c r="E1216">
        <v>29.5</v>
      </c>
      <c r="F1216">
        <v>0</v>
      </c>
    </row>
    <row r="1217" spans="1:6">
      <c r="A1217">
        <v>26470</v>
      </c>
      <c r="B1217">
        <v>194</v>
      </c>
      <c r="C1217">
        <v>0</v>
      </c>
      <c r="D1217">
        <v>30</v>
      </c>
      <c r="E1217">
        <v>24.5</v>
      </c>
      <c r="F1217">
        <v>1</v>
      </c>
    </row>
    <row r="1218" spans="1:6">
      <c r="A1218">
        <v>11992</v>
      </c>
      <c r="B1218">
        <v>193.5</v>
      </c>
      <c r="C1218">
        <v>0</v>
      </c>
      <c r="D1218">
        <v>30</v>
      </c>
      <c r="E1218">
        <v>4</v>
      </c>
      <c r="F1218">
        <v>1.5</v>
      </c>
    </row>
    <row r="1219" spans="1:6">
      <c r="A1219">
        <v>18797</v>
      </c>
      <c r="B1219">
        <v>193.5</v>
      </c>
      <c r="C1219">
        <v>0</v>
      </c>
      <c r="D1219">
        <v>30</v>
      </c>
      <c r="E1219">
        <v>67</v>
      </c>
      <c r="F1219">
        <v>1.5</v>
      </c>
    </row>
    <row r="1220" spans="1:6">
      <c r="A1220">
        <v>19129</v>
      </c>
      <c r="B1220">
        <v>190</v>
      </c>
      <c r="C1220">
        <v>3.5</v>
      </c>
      <c r="D1220">
        <v>30</v>
      </c>
      <c r="E1220">
        <v>0</v>
      </c>
      <c r="F1220">
        <v>1.5</v>
      </c>
    </row>
    <row r="1221" spans="1:6">
      <c r="A1221">
        <v>19153</v>
      </c>
      <c r="B1221">
        <v>178.5</v>
      </c>
      <c r="C1221">
        <v>0</v>
      </c>
      <c r="D1221">
        <v>45</v>
      </c>
      <c r="E1221">
        <v>0</v>
      </c>
      <c r="F1221">
        <v>1.5</v>
      </c>
    </row>
    <row r="1222" spans="1:6">
      <c r="A1222">
        <v>21938</v>
      </c>
      <c r="B1222">
        <v>178.5</v>
      </c>
      <c r="C1222">
        <v>15</v>
      </c>
      <c r="D1222">
        <v>30</v>
      </c>
      <c r="E1222">
        <v>5</v>
      </c>
      <c r="F1222">
        <v>1.5</v>
      </c>
    </row>
    <row r="1223" spans="1:6">
      <c r="A1223">
        <v>23063</v>
      </c>
      <c r="B1223">
        <v>183</v>
      </c>
      <c r="C1223">
        <v>3</v>
      </c>
      <c r="D1223">
        <v>37.5</v>
      </c>
      <c r="E1223">
        <v>5</v>
      </c>
      <c r="F1223">
        <v>1.5</v>
      </c>
    </row>
    <row r="1224" spans="1:6">
      <c r="A1224">
        <v>23075</v>
      </c>
      <c r="B1224">
        <v>186</v>
      </c>
      <c r="C1224">
        <v>7.5</v>
      </c>
      <c r="D1224">
        <v>30</v>
      </c>
      <c r="E1224">
        <v>7.5</v>
      </c>
      <c r="F1224">
        <v>1.5</v>
      </c>
    </row>
    <row r="1225" spans="1:6">
      <c r="A1225">
        <v>25491</v>
      </c>
      <c r="B1225">
        <v>193.5</v>
      </c>
      <c r="C1225">
        <v>0</v>
      </c>
      <c r="D1225">
        <v>30</v>
      </c>
      <c r="E1225">
        <v>71.5</v>
      </c>
      <c r="F1225">
        <v>1.5</v>
      </c>
    </row>
    <row r="1226" spans="1:6">
      <c r="A1226">
        <v>26221</v>
      </c>
      <c r="B1226">
        <v>193.5</v>
      </c>
      <c r="C1226">
        <v>0</v>
      </c>
      <c r="D1226">
        <v>30</v>
      </c>
      <c r="E1226">
        <v>8.5</v>
      </c>
      <c r="F1226">
        <v>1.5</v>
      </c>
    </row>
    <row r="1227" spans="1:6">
      <c r="A1227">
        <v>26878</v>
      </c>
      <c r="B1227">
        <v>186</v>
      </c>
      <c r="C1227">
        <v>7.5</v>
      </c>
      <c r="D1227">
        <v>30</v>
      </c>
      <c r="E1227">
        <v>19.5</v>
      </c>
      <c r="F1227">
        <v>1.5</v>
      </c>
    </row>
    <row r="1228" spans="1:6">
      <c r="A1228">
        <v>28748</v>
      </c>
      <c r="B1228">
        <v>186</v>
      </c>
      <c r="C1228">
        <v>0</v>
      </c>
      <c r="D1228">
        <v>37.5</v>
      </c>
      <c r="E1228">
        <v>15.5</v>
      </c>
      <c r="F1228">
        <v>1.5</v>
      </c>
    </row>
    <row r="1229" spans="1:6">
      <c r="A1229">
        <v>29376</v>
      </c>
      <c r="B1229">
        <v>193.5</v>
      </c>
      <c r="C1229">
        <v>0</v>
      </c>
      <c r="D1229">
        <v>30</v>
      </c>
      <c r="E1229">
        <v>0</v>
      </c>
      <c r="F1229">
        <v>1.5</v>
      </c>
    </row>
    <row r="1230" spans="1:6">
      <c r="A1230">
        <v>29382</v>
      </c>
      <c r="B1230">
        <v>186</v>
      </c>
      <c r="C1230">
        <v>7.5</v>
      </c>
      <c r="D1230">
        <v>30</v>
      </c>
      <c r="E1230">
        <v>15.5</v>
      </c>
      <c r="F1230">
        <v>1.5</v>
      </c>
    </row>
    <row r="1231" spans="1:6">
      <c r="A1231">
        <v>30098</v>
      </c>
      <c r="B1231">
        <v>193.5</v>
      </c>
      <c r="C1231">
        <v>0</v>
      </c>
      <c r="D1231">
        <v>30</v>
      </c>
      <c r="E1231">
        <v>24</v>
      </c>
      <c r="F1231">
        <v>1.5</v>
      </c>
    </row>
    <row r="1232" spans="1:6">
      <c r="A1232">
        <v>31303</v>
      </c>
      <c r="B1232">
        <v>178.5</v>
      </c>
      <c r="C1232">
        <v>15</v>
      </c>
      <c r="D1232">
        <v>30</v>
      </c>
      <c r="E1232">
        <v>57</v>
      </c>
      <c r="F1232">
        <v>1.5</v>
      </c>
    </row>
    <row r="1233" spans="1:6">
      <c r="A1233">
        <v>31315</v>
      </c>
      <c r="B1233">
        <v>193.5</v>
      </c>
      <c r="C1233">
        <v>0</v>
      </c>
      <c r="D1233">
        <v>30</v>
      </c>
      <c r="E1233">
        <v>7.5</v>
      </c>
      <c r="F1233">
        <v>1.5</v>
      </c>
    </row>
    <row r="1234" spans="1:6">
      <c r="A1234">
        <v>33040</v>
      </c>
      <c r="B1234">
        <v>193.5</v>
      </c>
      <c r="C1234">
        <v>0</v>
      </c>
      <c r="D1234">
        <v>30</v>
      </c>
      <c r="E1234">
        <v>5</v>
      </c>
      <c r="F1234">
        <v>1.5</v>
      </c>
    </row>
    <row r="1235" spans="1:6">
      <c r="A1235">
        <v>33060</v>
      </c>
      <c r="B1235">
        <v>193.5</v>
      </c>
      <c r="C1235">
        <v>0</v>
      </c>
      <c r="D1235">
        <v>30</v>
      </c>
      <c r="E1235">
        <v>32</v>
      </c>
      <c r="F1235">
        <v>1.5</v>
      </c>
    </row>
    <row r="1236" spans="1:6">
      <c r="A1236">
        <v>33648</v>
      </c>
      <c r="B1236">
        <v>193.5</v>
      </c>
      <c r="C1236">
        <v>0</v>
      </c>
      <c r="D1236">
        <v>30</v>
      </c>
      <c r="E1236">
        <v>3.5</v>
      </c>
      <c r="F1236">
        <v>1.5</v>
      </c>
    </row>
    <row r="1237" spans="1:6">
      <c r="A1237">
        <v>34540</v>
      </c>
      <c r="B1237">
        <v>171</v>
      </c>
      <c r="C1237">
        <v>22.5</v>
      </c>
      <c r="D1237">
        <v>30</v>
      </c>
      <c r="E1237">
        <v>9.5</v>
      </c>
      <c r="F1237">
        <v>1.5</v>
      </c>
    </row>
    <row r="1238" spans="1:6">
      <c r="A1238">
        <v>36130</v>
      </c>
      <c r="B1238">
        <v>193.5</v>
      </c>
      <c r="C1238">
        <v>0</v>
      </c>
      <c r="D1238">
        <v>30</v>
      </c>
      <c r="E1238">
        <v>5.5</v>
      </c>
      <c r="F1238">
        <v>1.5</v>
      </c>
    </row>
    <row r="1239" spans="1:6">
      <c r="A1239">
        <v>36213</v>
      </c>
      <c r="B1239">
        <v>193.5</v>
      </c>
      <c r="C1239">
        <v>0</v>
      </c>
      <c r="D1239">
        <v>30</v>
      </c>
      <c r="E1239">
        <v>0</v>
      </c>
      <c r="F1239">
        <v>1.5</v>
      </c>
    </row>
    <row r="1240" spans="1:6">
      <c r="A1240">
        <v>36360</v>
      </c>
      <c r="B1240">
        <v>186</v>
      </c>
      <c r="C1240">
        <v>7.5</v>
      </c>
      <c r="D1240">
        <v>30</v>
      </c>
      <c r="E1240">
        <v>72.5</v>
      </c>
      <c r="F1240">
        <v>1.5</v>
      </c>
    </row>
    <row r="1241" spans="1:6">
      <c r="A1241">
        <v>36368</v>
      </c>
      <c r="B1241">
        <v>171</v>
      </c>
      <c r="C1241">
        <v>15</v>
      </c>
      <c r="D1241">
        <v>37.5</v>
      </c>
      <c r="E1241">
        <v>0</v>
      </c>
      <c r="F1241">
        <v>1.5</v>
      </c>
    </row>
    <row r="1242" spans="1:6">
      <c r="A1242">
        <v>37995</v>
      </c>
      <c r="B1242">
        <v>193.5</v>
      </c>
      <c r="C1242">
        <v>0</v>
      </c>
      <c r="D1242">
        <v>30</v>
      </c>
      <c r="E1242">
        <v>5.5</v>
      </c>
      <c r="F1242">
        <v>1.5</v>
      </c>
    </row>
    <row r="1243" spans="1:6">
      <c r="A1243">
        <v>38618</v>
      </c>
      <c r="B1243">
        <v>193.5</v>
      </c>
      <c r="C1243">
        <v>0</v>
      </c>
      <c r="D1243">
        <v>30</v>
      </c>
      <c r="E1243">
        <v>3.5</v>
      </c>
      <c r="F1243">
        <v>1.5</v>
      </c>
    </row>
    <row r="1244" spans="1:6">
      <c r="A1244">
        <v>38881</v>
      </c>
      <c r="B1244">
        <v>171</v>
      </c>
      <c r="C1244">
        <v>7.5</v>
      </c>
      <c r="D1244">
        <v>45</v>
      </c>
      <c r="E1244">
        <v>0</v>
      </c>
      <c r="F1244">
        <v>1.5</v>
      </c>
    </row>
    <row r="1245" spans="1:6">
      <c r="A1245">
        <v>39087</v>
      </c>
      <c r="B1245">
        <v>148.5</v>
      </c>
      <c r="C1245">
        <v>45</v>
      </c>
      <c r="D1245">
        <v>30</v>
      </c>
      <c r="E1245">
        <v>5</v>
      </c>
      <c r="F1245">
        <v>1.5</v>
      </c>
    </row>
    <row r="1246" spans="1:6">
      <c r="A1246">
        <v>39661</v>
      </c>
      <c r="B1246">
        <v>193.5</v>
      </c>
      <c r="C1246">
        <v>0</v>
      </c>
      <c r="D1246">
        <v>30</v>
      </c>
      <c r="E1246">
        <v>4.5</v>
      </c>
      <c r="F1246">
        <v>1.5</v>
      </c>
    </row>
    <row r="1247" spans="1:6">
      <c r="A1247">
        <v>39700</v>
      </c>
      <c r="B1247">
        <v>193.5</v>
      </c>
      <c r="C1247">
        <v>0</v>
      </c>
      <c r="D1247">
        <v>30</v>
      </c>
      <c r="E1247">
        <v>0</v>
      </c>
      <c r="F1247">
        <v>1.5</v>
      </c>
    </row>
    <row r="1248" spans="1:6">
      <c r="A1248">
        <v>40616</v>
      </c>
      <c r="B1248">
        <v>193.5</v>
      </c>
      <c r="C1248">
        <v>0</v>
      </c>
      <c r="D1248">
        <v>30</v>
      </c>
      <c r="E1248">
        <v>0</v>
      </c>
      <c r="F1248">
        <v>1.5</v>
      </c>
    </row>
    <row r="1249" spans="1:6">
      <c r="A1249">
        <v>41641</v>
      </c>
      <c r="B1249">
        <v>186</v>
      </c>
      <c r="C1249">
        <v>7.5</v>
      </c>
      <c r="D1249">
        <v>30</v>
      </c>
      <c r="E1249">
        <v>46.5</v>
      </c>
      <c r="F1249">
        <v>1.5</v>
      </c>
    </row>
    <row r="1250" spans="1:6">
      <c r="A1250">
        <v>41643</v>
      </c>
      <c r="B1250">
        <v>193.5</v>
      </c>
      <c r="C1250">
        <v>0</v>
      </c>
      <c r="D1250">
        <v>30</v>
      </c>
      <c r="E1250">
        <v>11.5</v>
      </c>
      <c r="F1250">
        <v>1.5</v>
      </c>
    </row>
    <row r="1251" spans="1:6">
      <c r="A1251">
        <v>41666</v>
      </c>
      <c r="B1251">
        <v>178.5</v>
      </c>
      <c r="C1251">
        <v>15</v>
      </c>
      <c r="D1251">
        <v>30</v>
      </c>
      <c r="E1251">
        <v>16.5</v>
      </c>
      <c r="F1251">
        <v>1.5</v>
      </c>
    </row>
    <row r="1252" spans="1:6">
      <c r="A1252">
        <v>41907</v>
      </c>
      <c r="B1252">
        <v>186</v>
      </c>
      <c r="C1252">
        <v>0</v>
      </c>
      <c r="D1252">
        <v>37.5</v>
      </c>
      <c r="E1252">
        <v>0</v>
      </c>
      <c r="F1252">
        <v>1.5</v>
      </c>
    </row>
    <row r="1253" spans="1:6">
      <c r="A1253">
        <v>42142</v>
      </c>
      <c r="B1253">
        <v>186</v>
      </c>
      <c r="C1253">
        <v>7.5</v>
      </c>
      <c r="D1253">
        <v>30</v>
      </c>
      <c r="E1253">
        <v>0</v>
      </c>
      <c r="F1253">
        <v>1.5</v>
      </c>
    </row>
    <row r="1254" spans="1:6">
      <c r="A1254">
        <v>42326</v>
      </c>
      <c r="B1254">
        <v>193.5</v>
      </c>
      <c r="C1254">
        <v>0</v>
      </c>
      <c r="D1254">
        <v>30</v>
      </c>
      <c r="E1254">
        <v>3</v>
      </c>
      <c r="F1254">
        <v>1.5</v>
      </c>
    </row>
    <row r="1255" spans="1:6">
      <c r="A1255">
        <v>43830</v>
      </c>
      <c r="B1255">
        <v>193.5</v>
      </c>
      <c r="C1255">
        <v>0</v>
      </c>
      <c r="D1255">
        <v>30</v>
      </c>
      <c r="E1255">
        <v>15.5</v>
      </c>
      <c r="F1255">
        <v>1.5</v>
      </c>
    </row>
    <row r="1256" spans="1:6">
      <c r="A1256">
        <v>43864</v>
      </c>
      <c r="B1256">
        <v>186</v>
      </c>
      <c r="C1256">
        <v>0</v>
      </c>
      <c r="D1256">
        <v>37.5</v>
      </c>
      <c r="E1256">
        <v>8</v>
      </c>
      <c r="F1256">
        <v>1.5</v>
      </c>
    </row>
    <row r="1257" spans="1:6">
      <c r="A1257">
        <v>2173</v>
      </c>
      <c r="B1257">
        <v>193</v>
      </c>
      <c r="C1257">
        <v>0</v>
      </c>
      <c r="D1257">
        <v>30</v>
      </c>
      <c r="E1257">
        <v>0</v>
      </c>
      <c r="F1257">
        <v>2</v>
      </c>
    </row>
    <row r="1258" spans="1:6">
      <c r="A1258">
        <v>2550</v>
      </c>
      <c r="B1258">
        <v>185.5</v>
      </c>
      <c r="C1258">
        <v>7.5</v>
      </c>
      <c r="D1258">
        <v>30</v>
      </c>
      <c r="E1258">
        <v>0</v>
      </c>
      <c r="F1258">
        <v>2</v>
      </c>
    </row>
    <row r="1259" spans="1:6">
      <c r="A1259">
        <v>11401</v>
      </c>
      <c r="B1259">
        <v>185.5</v>
      </c>
      <c r="C1259">
        <v>7.5</v>
      </c>
      <c r="D1259">
        <v>30</v>
      </c>
      <c r="E1259">
        <v>49</v>
      </c>
      <c r="F1259">
        <v>2</v>
      </c>
    </row>
    <row r="1260" spans="1:6">
      <c r="A1260">
        <v>11625</v>
      </c>
      <c r="B1260">
        <v>185.5</v>
      </c>
      <c r="C1260">
        <v>7.5</v>
      </c>
      <c r="D1260">
        <v>30</v>
      </c>
      <c r="E1260">
        <v>44</v>
      </c>
      <c r="F1260">
        <v>2</v>
      </c>
    </row>
    <row r="1261" spans="1:6">
      <c r="A1261">
        <v>11979</v>
      </c>
      <c r="B1261">
        <v>193</v>
      </c>
      <c r="C1261">
        <v>0</v>
      </c>
      <c r="D1261">
        <v>30</v>
      </c>
      <c r="E1261">
        <v>64.5</v>
      </c>
      <c r="F1261">
        <v>2</v>
      </c>
    </row>
    <row r="1262" spans="1:6">
      <c r="A1262">
        <v>15492</v>
      </c>
      <c r="B1262">
        <v>193</v>
      </c>
      <c r="C1262">
        <v>0</v>
      </c>
      <c r="D1262">
        <v>30</v>
      </c>
      <c r="E1262">
        <v>0</v>
      </c>
      <c r="F1262">
        <v>2</v>
      </c>
    </row>
    <row r="1263" spans="1:6">
      <c r="A1263">
        <v>15638</v>
      </c>
      <c r="B1263">
        <v>178</v>
      </c>
      <c r="C1263">
        <v>15</v>
      </c>
      <c r="D1263">
        <v>30</v>
      </c>
      <c r="E1263">
        <v>0</v>
      </c>
      <c r="F1263">
        <v>2</v>
      </c>
    </row>
    <row r="1264" spans="1:6">
      <c r="A1264">
        <v>17716</v>
      </c>
      <c r="B1264">
        <v>140.5</v>
      </c>
      <c r="C1264">
        <v>52.5</v>
      </c>
      <c r="D1264">
        <v>30</v>
      </c>
      <c r="E1264">
        <v>0</v>
      </c>
      <c r="F1264">
        <v>2</v>
      </c>
    </row>
    <row r="1265" spans="1:6">
      <c r="A1265">
        <v>18674</v>
      </c>
      <c r="B1265">
        <v>193</v>
      </c>
      <c r="C1265">
        <v>0</v>
      </c>
      <c r="D1265">
        <v>30</v>
      </c>
      <c r="E1265">
        <v>0</v>
      </c>
      <c r="F1265">
        <v>2</v>
      </c>
    </row>
    <row r="1266" spans="1:6">
      <c r="A1266">
        <v>20799</v>
      </c>
      <c r="B1266">
        <v>193</v>
      </c>
      <c r="C1266">
        <v>0</v>
      </c>
      <c r="D1266">
        <v>30</v>
      </c>
      <c r="E1266">
        <v>31.5</v>
      </c>
      <c r="F1266">
        <v>2</v>
      </c>
    </row>
    <row r="1267" spans="1:6">
      <c r="A1267">
        <v>24456</v>
      </c>
      <c r="B1267">
        <v>185.5</v>
      </c>
      <c r="C1267">
        <v>0</v>
      </c>
      <c r="D1267">
        <v>37.5</v>
      </c>
      <c r="E1267">
        <v>12.5</v>
      </c>
      <c r="F1267">
        <v>2</v>
      </c>
    </row>
    <row r="1268" spans="1:6">
      <c r="A1268">
        <v>25070</v>
      </c>
      <c r="B1268">
        <v>193</v>
      </c>
      <c r="C1268">
        <v>0</v>
      </c>
      <c r="D1268">
        <v>30</v>
      </c>
      <c r="E1268">
        <v>0</v>
      </c>
      <c r="F1268">
        <v>2</v>
      </c>
    </row>
    <row r="1269" spans="1:6">
      <c r="A1269">
        <v>25664</v>
      </c>
      <c r="B1269">
        <v>193</v>
      </c>
      <c r="C1269">
        <v>0</v>
      </c>
      <c r="D1269">
        <v>30</v>
      </c>
      <c r="E1269">
        <v>57.5</v>
      </c>
      <c r="F1269">
        <v>2</v>
      </c>
    </row>
    <row r="1270" spans="1:6">
      <c r="A1270">
        <v>26201</v>
      </c>
      <c r="B1270">
        <v>170.5</v>
      </c>
      <c r="C1270">
        <v>22.5</v>
      </c>
      <c r="D1270">
        <v>30</v>
      </c>
      <c r="E1270">
        <v>0</v>
      </c>
      <c r="F1270">
        <v>2</v>
      </c>
    </row>
    <row r="1271" spans="1:6">
      <c r="A1271">
        <v>26216</v>
      </c>
      <c r="B1271">
        <v>178</v>
      </c>
      <c r="C1271">
        <v>15</v>
      </c>
      <c r="D1271">
        <v>30</v>
      </c>
      <c r="E1271">
        <v>6</v>
      </c>
      <c r="F1271">
        <v>2</v>
      </c>
    </row>
    <row r="1272" spans="1:6">
      <c r="A1272">
        <v>26218</v>
      </c>
      <c r="B1272">
        <v>193</v>
      </c>
      <c r="C1272">
        <v>0</v>
      </c>
      <c r="D1272">
        <v>30</v>
      </c>
      <c r="E1272">
        <v>69.5</v>
      </c>
      <c r="F1272">
        <v>2</v>
      </c>
    </row>
    <row r="1273" spans="1:6">
      <c r="A1273">
        <v>27443</v>
      </c>
      <c r="B1273">
        <v>193</v>
      </c>
      <c r="C1273">
        <v>0</v>
      </c>
      <c r="D1273">
        <v>30</v>
      </c>
      <c r="E1273">
        <v>0</v>
      </c>
      <c r="F1273">
        <v>2</v>
      </c>
    </row>
    <row r="1274" spans="1:6">
      <c r="A1274">
        <v>27884</v>
      </c>
      <c r="B1274">
        <v>193</v>
      </c>
      <c r="C1274">
        <v>0</v>
      </c>
      <c r="D1274">
        <v>30</v>
      </c>
      <c r="E1274">
        <v>0</v>
      </c>
      <c r="F1274">
        <v>2</v>
      </c>
    </row>
    <row r="1275" spans="1:6">
      <c r="A1275">
        <v>28119</v>
      </c>
      <c r="B1275">
        <v>193</v>
      </c>
      <c r="C1275">
        <v>0</v>
      </c>
      <c r="D1275">
        <v>30</v>
      </c>
      <c r="E1275">
        <v>73</v>
      </c>
      <c r="F1275">
        <v>2</v>
      </c>
    </row>
    <row r="1276" spans="1:6">
      <c r="A1276">
        <v>28264</v>
      </c>
      <c r="B1276">
        <v>193</v>
      </c>
      <c r="C1276">
        <v>0</v>
      </c>
      <c r="D1276">
        <v>30</v>
      </c>
      <c r="E1276">
        <v>23.5</v>
      </c>
      <c r="F1276">
        <v>2</v>
      </c>
    </row>
    <row r="1277" spans="1:6">
      <c r="A1277">
        <v>28762</v>
      </c>
      <c r="B1277">
        <v>193</v>
      </c>
      <c r="C1277">
        <v>0</v>
      </c>
      <c r="D1277">
        <v>30</v>
      </c>
      <c r="E1277">
        <v>40.5</v>
      </c>
      <c r="F1277">
        <v>2</v>
      </c>
    </row>
    <row r="1278" spans="1:6">
      <c r="A1278">
        <v>28935</v>
      </c>
      <c r="B1278">
        <v>193</v>
      </c>
      <c r="C1278">
        <v>0</v>
      </c>
      <c r="D1278">
        <v>30</v>
      </c>
      <c r="E1278">
        <v>1</v>
      </c>
      <c r="F1278">
        <v>2</v>
      </c>
    </row>
    <row r="1279" spans="1:6">
      <c r="A1279">
        <v>29059</v>
      </c>
      <c r="B1279">
        <v>193</v>
      </c>
      <c r="C1279">
        <v>0</v>
      </c>
      <c r="D1279">
        <v>30</v>
      </c>
      <c r="E1279">
        <v>55.5</v>
      </c>
      <c r="F1279">
        <v>2</v>
      </c>
    </row>
    <row r="1280" spans="1:6">
      <c r="A1280">
        <v>32940</v>
      </c>
      <c r="B1280">
        <v>163</v>
      </c>
      <c r="C1280">
        <v>30</v>
      </c>
      <c r="D1280">
        <v>30</v>
      </c>
      <c r="E1280">
        <v>0</v>
      </c>
      <c r="F1280">
        <v>2</v>
      </c>
    </row>
    <row r="1281" spans="1:6">
      <c r="A1281">
        <v>34707</v>
      </c>
      <c r="B1281">
        <v>185.5</v>
      </c>
      <c r="C1281">
        <v>0</v>
      </c>
      <c r="D1281">
        <v>37.5</v>
      </c>
      <c r="E1281">
        <v>14</v>
      </c>
      <c r="F1281">
        <v>2</v>
      </c>
    </row>
    <row r="1282" spans="1:6">
      <c r="A1282">
        <v>36143</v>
      </c>
      <c r="B1282">
        <v>58</v>
      </c>
      <c r="C1282">
        <v>157.5</v>
      </c>
      <c r="D1282">
        <v>7.5</v>
      </c>
      <c r="E1282">
        <v>0</v>
      </c>
      <c r="F1282">
        <v>2</v>
      </c>
    </row>
    <row r="1283" spans="1:6">
      <c r="A1283">
        <v>36145</v>
      </c>
      <c r="B1283">
        <v>193</v>
      </c>
      <c r="C1283">
        <v>0</v>
      </c>
      <c r="D1283">
        <v>30</v>
      </c>
      <c r="E1283">
        <v>32.5</v>
      </c>
      <c r="F1283">
        <v>2</v>
      </c>
    </row>
    <row r="1284" spans="1:6">
      <c r="A1284">
        <v>36312</v>
      </c>
      <c r="B1284">
        <v>193</v>
      </c>
      <c r="C1284">
        <v>0</v>
      </c>
      <c r="D1284">
        <v>30</v>
      </c>
      <c r="E1284">
        <v>25.5</v>
      </c>
      <c r="F1284">
        <v>2</v>
      </c>
    </row>
    <row r="1285" spans="1:6">
      <c r="A1285">
        <v>36982</v>
      </c>
      <c r="B1285">
        <v>193</v>
      </c>
      <c r="C1285">
        <v>0</v>
      </c>
      <c r="D1285">
        <v>30</v>
      </c>
      <c r="E1285">
        <v>20.5</v>
      </c>
      <c r="F1285">
        <v>2</v>
      </c>
    </row>
    <row r="1286" spans="1:6">
      <c r="A1286">
        <v>37185</v>
      </c>
      <c r="B1286">
        <v>185.5</v>
      </c>
      <c r="C1286">
        <v>7.5</v>
      </c>
      <c r="D1286">
        <v>30</v>
      </c>
      <c r="E1286">
        <v>23</v>
      </c>
      <c r="F1286">
        <v>2</v>
      </c>
    </row>
    <row r="1287" spans="1:6">
      <c r="A1287">
        <v>38334</v>
      </c>
      <c r="B1287">
        <v>193</v>
      </c>
      <c r="C1287">
        <v>0</v>
      </c>
      <c r="D1287">
        <v>30</v>
      </c>
      <c r="E1287">
        <v>22.5</v>
      </c>
      <c r="F1287">
        <v>2</v>
      </c>
    </row>
    <row r="1288" spans="1:6">
      <c r="A1288">
        <v>38651</v>
      </c>
      <c r="B1288">
        <v>193</v>
      </c>
      <c r="C1288">
        <v>0</v>
      </c>
      <c r="D1288">
        <v>30</v>
      </c>
      <c r="E1288">
        <v>92</v>
      </c>
      <c r="F1288">
        <v>2</v>
      </c>
    </row>
    <row r="1289" spans="1:6">
      <c r="A1289">
        <v>39273</v>
      </c>
      <c r="B1289">
        <v>185.5</v>
      </c>
      <c r="C1289">
        <v>7.5</v>
      </c>
      <c r="D1289">
        <v>30</v>
      </c>
      <c r="E1289">
        <v>7</v>
      </c>
      <c r="F1289">
        <v>2</v>
      </c>
    </row>
    <row r="1290" spans="1:6">
      <c r="A1290">
        <v>39972</v>
      </c>
      <c r="B1290">
        <v>193</v>
      </c>
      <c r="C1290">
        <v>0</v>
      </c>
      <c r="D1290">
        <v>30</v>
      </c>
      <c r="E1290">
        <v>12</v>
      </c>
      <c r="F1290">
        <v>2</v>
      </c>
    </row>
    <row r="1291" spans="1:6">
      <c r="A1291">
        <v>40054</v>
      </c>
      <c r="B1291">
        <v>193</v>
      </c>
      <c r="C1291">
        <v>0</v>
      </c>
      <c r="D1291">
        <v>30</v>
      </c>
      <c r="E1291">
        <v>7</v>
      </c>
      <c r="F1291">
        <v>2</v>
      </c>
    </row>
    <row r="1292" spans="1:6">
      <c r="A1292">
        <v>40064</v>
      </c>
      <c r="B1292">
        <v>193</v>
      </c>
      <c r="C1292">
        <v>0</v>
      </c>
      <c r="D1292">
        <v>30</v>
      </c>
      <c r="E1292">
        <v>28.5</v>
      </c>
      <c r="F1292">
        <v>2</v>
      </c>
    </row>
    <row r="1293" spans="1:6">
      <c r="A1293">
        <v>40764</v>
      </c>
      <c r="B1293">
        <v>185.5</v>
      </c>
      <c r="C1293">
        <v>7.5</v>
      </c>
      <c r="D1293">
        <v>30</v>
      </c>
      <c r="E1293">
        <v>42</v>
      </c>
      <c r="F1293">
        <v>2</v>
      </c>
    </row>
    <row r="1294" spans="1:6">
      <c r="A1294">
        <v>40843</v>
      </c>
      <c r="B1294">
        <v>193</v>
      </c>
      <c r="C1294">
        <v>0</v>
      </c>
      <c r="D1294">
        <v>30</v>
      </c>
      <c r="E1294">
        <v>25.5</v>
      </c>
      <c r="F1294">
        <v>2</v>
      </c>
    </row>
    <row r="1295" spans="1:6">
      <c r="A1295">
        <v>41380</v>
      </c>
      <c r="B1295">
        <v>193</v>
      </c>
      <c r="C1295">
        <v>0</v>
      </c>
      <c r="D1295">
        <v>30</v>
      </c>
      <c r="E1295">
        <v>2</v>
      </c>
      <c r="F1295">
        <v>2</v>
      </c>
    </row>
    <row r="1296" spans="1:6">
      <c r="A1296">
        <v>41473</v>
      </c>
      <c r="B1296">
        <v>170.5</v>
      </c>
      <c r="C1296">
        <v>22.5</v>
      </c>
      <c r="D1296">
        <v>30</v>
      </c>
      <c r="E1296">
        <v>1.5</v>
      </c>
      <c r="F1296">
        <v>2</v>
      </c>
    </row>
    <row r="1297" spans="1:6">
      <c r="A1297">
        <v>41638</v>
      </c>
      <c r="B1297">
        <v>193</v>
      </c>
      <c r="C1297">
        <v>0</v>
      </c>
      <c r="D1297">
        <v>30</v>
      </c>
      <c r="E1297">
        <v>4</v>
      </c>
      <c r="F1297">
        <v>2</v>
      </c>
    </row>
    <row r="1298" spans="1:6">
      <c r="A1298">
        <v>41660</v>
      </c>
      <c r="B1298">
        <v>178</v>
      </c>
      <c r="C1298">
        <v>0</v>
      </c>
      <c r="D1298">
        <v>45</v>
      </c>
      <c r="E1298">
        <v>8.5</v>
      </c>
      <c r="F1298">
        <v>2</v>
      </c>
    </row>
    <row r="1299" spans="1:6">
      <c r="A1299">
        <v>41864</v>
      </c>
      <c r="B1299">
        <v>181</v>
      </c>
      <c r="C1299">
        <v>12</v>
      </c>
      <c r="D1299">
        <v>30</v>
      </c>
      <c r="E1299">
        <v>3.5</v>
      </c>
      <c r="F1299">
        <v>2</v>
      </c>
    </row>
    <row r="1300" spans="1:6">
      <c r="A1300">
        <v>42181</v>
      </c>
      <c r="B1300">
        <v>193</v>
      </c>
      <c r="C1300">
        <v>0</v>
      </c>
      <c r="D1300">
        <v>30</v>
      </c>
      <c r="E1300">
        <v>6</v>
      </c>
      <c r="F1300">
        <v>2</v>
      </c>
    </row>
    <row r="1301" spans="1:6">
      <c r="A1301">
        <v>43361</v>
      </c>
      <c r="B1301">
        <v>193</v>
      </c>
      <c r="C1301">
        <v>0</v>
      </c>
      <c r="D1301">
        <v>30</v>
      </c>
      <c r="E1301">
        <v>0</v>
      </c>
      <c r="F1301">
        <v>2</v>
      </c>
    </row>
    <row r="1302" spans="1:6">
      <c r="A1302">
        <v>12629</v>
      </c>
      <c r="B1302">
        <v>170</v>
      </c>
      <c r="C1302">
        <v>7.5</v>
      </c>
      <c r="D1302">
        <v>45</v>
      </c>
      <c r="E1302">
        <v>34</v>
      </c>
      <c r="F1302">
        <v>2.5</v>
      </c>
    </row>
    <row r="1303" spans="1:6">
      <c r="A1303">
        <v>13108</v>
      </c>
      <c r="B1303">
        <v>192.5</v>
      </c>
      <c r="C1303">
        <v>0</v>
      </c>
      <c r="D1303">
        <v>30</v>
      </c>
      <c r="E1303">
        <v>43</v>
      </c>
      <c r="F1303">
        <v>2.5</v>
      </c>
    </row>
    <row r="1304" spans="1:6">
      <c r="A1304">
        <v>19902</v>
      </c>
      <c r="B1304">
        <v>192.5</v>
      </c>
      <c r="C1304">
        <v>0</v>
      </c>
      <c r="D1304">
        <v>30</v>
      </c>
      <c r="E1304">
        <v>2.5</v>
      </c>
      <c r="F1304">
        <v>2.5</v>
      </c>
    </row>
    <row r="1305" spans="1:6">
      <c r="A1305">
        <v>19930</v>
      </c>
      <c r="B1305">
        <v>192.5</v>
      </c>
      <c r="C1305">
        <v>0</v>
      </c>
      <c r="D1305">
        <v>30</v>
      </c>
      <c r="E1305">
        <v>26</v>
      </c>
      <c r="F1305">
        <v>2.5</v>
      </c>
    </row>
    <row r="1306" spans="1:6">
      <c r="A1306">
        <v>24431</v>
      </c>
      <c r="B1306">
        <v>185</v>
      </c>
      <c r="C1306">
        <v>7.5</v>
      </c>
      <c r="D1306">
        <v>30</v>
      </c>
      <c r="E1306">
        <v>3.5</v>
      </c>
      <c r="F1306">
        <v>2.5</v>
      </c>
    </row>
    <row r="1307" spans="1:6">
      <c r="A1307">
        <v>25790</v>
      </c>
      <c r="B1307">
        <v>147.5</v>
      </c>
      <c r="C1307">
        <v>45</v>
      </c>
      <c r="D1307">
        <v>30</v>
      </c>
      <c r="E1307">
        <v>8</v>
      </c>
      <c r="F1307">
        <v>2.5</v>
      </c>
    </row>
    <row r="1308" spans="1:6">
      <c r="A1308">
        <v>28914</v>
      </c>
      <c r="B1308">
        <v>185</v>
      </c>
      <c r="C1308">
        <v>7.5</v>
      </c>
      <c r="D1308">
        <v>30</v>
      </c>
      <c r="E1308">
        <v>0</v>
      </c>
      <c r="F1308">
        <v>2.5</v>
      </c>
    </row>
    <row r="1309" spans="1:6">
      <c r="A1309">
        <v>31023</v>
      </c>
      <c r="B1309">
        <v>192.5</v>
      </c>
      <c r="C1309">
        <v>0</v>
      </c>
      <c r="D1309">
        <v>30</v>
      </c>
      <c r="E1309">
        <v>31</v>
      </c>
      <c r="F1309">
        <v>2.5</v>
      </c>
    </row>
    <row r="1310" spans="1:6">
      <c r="A1310">
        <v>32724</v>
      </c>
      <c r="B1310">
        <v>192.5</v>
      </c>
      <c r="C1310">
        <v>0</v>
      </c>
      <c r="D1310">
        <v>30</v>
      </c>
      <c r="E1310">
        <v>47.5</v>
      </c>
      <c r="F1310">
        <v>2.5</v>
      </c>
    </row>
    <row r="1311" spans="1:6">
      <c r="A1311">
        <v>33117</v>
      </c>
      <c r="B1311">
        <v>155</v>
      </c>
      <c r="C1311">
        <v>37.5</v>
      </c>
      <c r="D1311">
        <v>30</v>
      </c>
      <c r="E1311">
        <v>61.5</v>
      </c>
      <c r="F1311">
        <v>2.5</v>
      </c>
    </row>
    <row r="1312" spans="1:6">
      <c r="A1312">
        <v>34307</v>
      </c>
      <c r="B1312">
        <v>192.5</v>
      </c>
      <c r="C1312">
        <v>0</v>
      </c>
      <c r="D1312">
        <v>30</v>
      </c>
      <c r="E1312">
        <v>49.5</v>
      </c>
      <c r="F1312">
        <v>2.5</v>
      </c>
    </row>
    <row r="1313" spans="1:6">
      <c r="A1313">
        <v>36541</v>
      </c>
      <c r="B1313">
        <v>192.5</v>
      </c>
      <c r="C1313">
        <v>0</v>
      </c>
      <c r="D1313">
        <v>30</v>
      </c>
      <c r="E1313">
        <v>1</v>
      </c>
      <c r="F1313">
        <v>2.5</v>
      </c>
    </row>
    <row r="1314" spans="1:6">
      <c r="A1314">
        <v>38424</v>
      </c>
      <c r="B1314">
        <v>192.5</v>
      </c>
      <c r="C1314">
        <v>0</v>
      </c>
      <c r="D1314">
        <v>30</v>
      </c>
      <c r="E1314">
        <v>4</v>
      </c>
      <c r="F1314">
        <v>2.5</v>
      </c>
    </row>
    <row r="1315" spans="1:6">
      <c r="A1315">
        <v>38499</v>
      </c>
      <c r="B1315">
        <v>185</v>
      </c>
      <c r="C1315">
        <v>7.5</v>
      </c>
      <c r="D1315">
        <v>30</v>
      </c>
      <c r="E1315">
        <v>0</v>
      </c>
      <c r="F1315">
        <v>2.5</v>
      </c>
    </row>
    <row r="1316" spans="1:6">
      <c r="A1316">
        <v>38640</v>
      </c>
      <c r="B1316">
        <v>185</v>
      </c>
      <c r="C1316">
        <v>7.5</v>
      </c>
      <c r="D1316">
        <v>30</v>
      </c>
      <c r="E1316">
        <v>12</v>
      </c>
      <c r="F1316">
        <v>2.5</v>
      </c>
    </row>
    <row r="1317" spans="1:6">
      <c r="A1317">
        <v>38656</v>
      </c>
      <c r="B1317">
        <v>185</v>
      </c>
      <c r="C1317">
        <v>7.5</v>
      </c>
      <c r="D1317">
        <v>30</v>
      </c>
      <c r="E1317">
        <v>51</v>
      </c>
      <c r="F1317">
        <v>2.5</v>
      </c>
    </row>
    <row r="1318" spans="1:6">
      <c r="A1318">
        <v>38748</v>
      </c>
      <c r="B1318">
        <v>185</v>
      </c>
      <c r="C1318">
        <v>7.5</v>
      </c>
      <c r="D1318">
        <v>30</v>
      </c>
      <c r="E1318">
        <v>68.5</v>
      </c>
      <c r="F1318">
        <v>2.5</v>
      </c>
    </row>
    <row r="1319" spans="1:6">
      <c r="A1319">
        <v>38779</v>
      </c>
      <c r="B1319">
        <v>177.5</v>
      </c>
      <c r="C1319">
        <v>0</v>
      </c>
      <c r="D1319">
        <v>45</v>
      </c>
      <c r="E1319">
        <v>82.5</v>
      </c>
      <c r="F1319">
        <v>2.5</v>
      </c>
    </row>
    <row r="1320" spans="1:6">
      <c r="A1320">
        <v>38787</v>
      </c>
      <c r="B1320">
        <v>170</v>
      </c>
      <c r="C1320">
        <v>22.5</v>
      </c>
      <c r="D1320">
        <v>30</v>
      </c>
      <c r="E1320">
        <v>68</v>
      </c>
      <c r="F1320">
        <v>2.5</v>
      </c>
    </row>
    <row r="1321" spans="1:6">
      <c r="A1321">
        <v>40180</v>
      </c>
      <c r="B1321">
        <v>192.5</v>
      </c>
      <c r="C1321">
        <v>0</v>
      </c>
      <c r="D1321">
        <v>30</v>
      </c>
      <c r="E1321">
        <v>0</v>
      </c>
      <c r="F1321">
        <v>2.5</v>
      </c>
    </row>
    <row r="1322" spans="1:6">
      <c r="A1322">
        <v>40186</v>
      </c>
      <c r="B1322">
        <v>170</v>
      </c>
      <c r="C1322">
        <v>22.5</v>
      </c>
      <c r="D1322">
        <v>30</v>
      </c>
      <c r="E1322">
        <v>16</v>
      </c>
      <c r="F1322">
        <v>2.5</v>
      </c>
    </row>
    <row r="1323" spans="1:6">
      <c r="A1323">
        <v>41363</v>
      </c>
      <c r="B1323">
        <v>185</v>
      </c>
      <c r="C1323">
        <v>7.5</v>
      </c>
      <c r="D1323">
        <v>30</v>
      </c>
      <c r="E1323">
        <v>0</v>
      </c>
      <c r="F1323">
        <v>2.5</v>
      </c>
    </row>
    <row r="1324" spans="1:6">
      <c r="A1324">
        <v>41403</v>
      </c>
      <c r="B1324">
        <v>192.5</v>
      </c>
      <c r="C1324">
        <v>0</v>
      </c>
      <c r="D1324">
        <v>30</v>
      </c>
      <c r="E1324">
        <v>73.5</v>
      </c>
      <c r="F1324">
        <v>2.5</v>
      </c>
    </row>
    <row r="1325" spans="1:6">
      <c r="A1325">
        <v>41536</v>
      </c>
      <c r="B1325">
        <v>185</v>
      </c>
      <c r="C1325">
        <v>7.5</v>
      </c>
      <c r="D1325">
        <v>30</v>
      </c>
      <c r="E1325">
        <v>5.5</v>
      </c>
      <c r="F1325">
        <v>2.5</v>
      </c>
    </row>
    <row r="1326" spans="1:6">
      <c r="A1326">
        <v>41565</v>
      </c>
      <c r="B1326">
        <v>192.5</v>
      </c>
      <c r="C1326">
        <v>0</v>
      </c>
      <c r="D1326">
        <v>30</v>
      </c>
      <c r="E1326">
        <v>11</v>
      </c>
      <c r="F1326">
        <v>2.5</v>
      </c>
    </row>
    <row r="1327" spans="1:6">
      <c r="A1327">
        <v>42277</v>
      </c>
      <c r="B1327">
        <v>192.5</v>
      </c>
      <c r="C1327">
        <v>0</v>
      </c>
      <c r="D1327">
        <v>30</v>
      </c>
      <c r="E1327">
        <v>2.5</v>
      </c>
      <c r="F1327">
        <v>2.5</v>
      </c>
    </row>
    <row r="1328" spans="1:6">
      <c r="A1328">
        <v>2253</v>
      </c>
      <c r="B1328">
        <v>184.5</v>
      </c>
      <c r="C1328">
        <v>7.5</v>
      </c>
      <c r="D1328">
        <v>30</v>
      </c>
      <c r="E1328">
        <v>40.5</v>
      </c>
      <c r="F1328">
        <v>3</v>
      </c>
    </row>
    <row r="1329" spans="1:6">
      <c r="A1329">
        <v>2372</v>
      </c>
      <c r="B1329">
        <v>162</v>
      </c>
      <c r="C1329">
        <v>30</v>
      </c>
      <c r="D1329">
        <v>30</v>
      </c>
      <c r="E1329">
        <v>3</v>
      </c>
      <c r="F1329">
        <v>3</v>
      </c>
    </row>
    <row r="1330" spans="1:6">
      <c r="A1330">
        <v>19172</v>
      </c>
      <c r="B1330">
        <v>184.5</v>
      </c>
      <c r="C1330">
        <v>7.5</v>
      </c>
      <c r="D1330">
        <v>30</v>
      </c>
      <c r="E1330">
        <v>0</v>
      </c>
      <c r="F1330">
        <v>3</v>
      </c>
    </row>
    <row r="1331" spans="1:6">
      <c r="A1331">
        <v>21112</v>
      </c>
      <c r="B1331">
        <v>192</v>
      </c>
      <c r="C1331">
        <v>0</v>
      </c>
      <c r="D1331">
        <v>30</v>
      </c>
      <c r="E1331">
        <v>24.5</v>
      </c>
      <c r="F1331">
        <v>3</v>
      </c>
    </row>
    <row r="1332" spans="1:6">
      <c r="A1332">
        <v>23076</v>
      </c>
      <c r="B1332">
        <v>192</v>
      </c>
      <c r="C1332">
        <v>0</v>
      </c>
      <c r="D1332">
        <v>30</v>
      </c>
      <c r="E1332">
        <v>7.5</v>
      </c>
      <c r="F1332">
        <v>3</v>
      </c>
    </row>
    <row r="1333" spans="1:6">
      <c r="A1333">
        <v>24436</v>
      </c>
      <c r="B1333">
        <v>192</v>
      </c>
      <c r="C1333">
        <v>0</v>
      </c>
      <c r="D1333">
        <v>30</v>
      </c>
      <c r="E1333">
        <v>84</v>
      </c>
      <c r="F1333">
        <v>3</v>
      </c>
    </row>
    <row r="1334" spans="1:6">
      <c r="A1334">
        <v>24926</v>
      </c>
      <c r="B1334">
        <v>192</v>
      </c>
      <c r="C1334">
        <v>0</v>
      </c>
      <c r="D1334">
        <v>30</v>
      </c>
      <c r="E1334">
        <v>15.5</v>
      </c>
      <c r="F1334">
        <v>3</v>
      </c>
    </row>
    <row r="1335" spans="1:6">
      <c r="A1335">
        <v>25772</v>
      </c>
      <c r="B1335">
        <v>192</v>
      </c>
      <c r="C1335">
        <v>0</v>
      </c>
      <c r="D1335">
        <v>30</v>
      </c>
      <c r="E1335">
        <v>0</v>
      </c>
      <c r="F1335">
        <v>3</v>
      </c>
    </row>
    <row r="1336" spans="1:6">
      <c r="A1336">
        <v>28256</v>
      </c>
      <c r="B1336">
        <v>192</v>
      </c>
      <c r="C1336">
        <v>0</v>
      </c>
      <c r="D1336">
        <v>30</v>
      </c>
      <c r="E1336">
        <v>7.5</v>
      </c>
      <c r="F1336">
        <v>3</v>
      </c>
    </row>
    <row r="1337" spans="1:6">
      <c r="A1337">
        <v>28930</v>
      </c>
      <c r="B1337">
        <v>192</v>
      </c>
      <c r="C1337">
        <v>0</v>
      </c>
      <c r="D1337">
        <v>30</v>
      </c>
      <c r="E1337">
        <v>9</v>
      </c>
      <c r="F1337">
        <v>3</v>
      </c>
    </row>
    <row r="1338" spans="1:6">
      <c r="A1338">
        <v>29057</v>
      </c>
      <c r="B1338">
        <v>192</v>
      </c>
      <c r="C1338">
        <v>0</v>
      </c>
      <c r="D1338">
        <v>30</v>
      </c>
      <c r="E1338">
        <v>7</v>
      </c>
      <c r="F1338">
        <v>3</v>
      </c>
    </row>
    <row r="1339" spans="1:6">
      <c r="A1339">
        <v>29377</v>
      </c>
      <c r="B1339">
        <v>139.5</v>
      </c>
      <c r="C1339">
        <v>52.5</v>
      </c>
      <c r="D1339">
        <v>30</v>
      </c>
      <c r="E1339">
        <v>0</v>
      </c>
      <c r="F1339">
        <v>3</v>
      </c>
    </row>
    <row r="1340" spans="1:6">
      <c r="A1340">
        <v>30481</v>
      </c>
      <c r="B1340">
        <v>192</v>
      </c>
      <c r="C1340">
        <v>0</v>
      </c>
      <c r="D1340">
        <v>30</v>
      </c>
      <c r="E1340">
        <v>0</v>
      </c>
      <c r="F1340">
        <v>3</v>
      </c>
    </row>
    <row r="1341" spans="1:6">
      <c r="A1341">
        <v>31535</v>
      </c>
      <c r="B1341">
        <v>184.5</v>
      </c>
      <c r="C1341">
        <v>0</v>
      </c>
      <c r="D1341">
        <v>37.5</v>
      </c>
      <c r="E1341">
        <v>0</v>
      </c>
      <c r="F1341">
        <v>3</v>
      </c>
    </row>
    <row r="1342" spans="1:6">
      <c r="A1342">
        <v>31551</v>
      </c>
      <c r="B1342">
        <v>184.5</v>
      </c>
      <c r="C1342">
        <v>7.5</v>
      </c>
      <c r="D1342">
        <v>30</v>
      </c>
      <c r="E1342">
        <v>3</v>
      </c>
      <c r="F1342">
        <v>3</v>
      </c>
    </row>
    <row r="1343" spans="1:6">
      <c r="A1343">
        <v>35865</v>
      </c>
      <c r="B1343">
        <v>192</v>
      </c>
      <c r="C1343">
        <v>0</v>
      </c>
      <c r="D1343">
        <v>30</v>
      </c>
      <c r="E1343">
        <v>17.5</v>
      </c>
      <c r="F1343">
        <v>3</v>
      </c>
    </row>
    <row r="1344" spans="1:6">
      <c r="A1344">
        <v>35922</v>
      </c>
      <c r="B1344">
        <v>192</v>
      </c>
      <c r="C1344">
        <v>0</v>
      </c>
      <c r="D1344">
        <v>30</v>
      </c>
      <c r="E1344">
        <v>7.5</v>
      </c>
      <c r="F1344">
        <v>3</v>
      </c>
    </row>
    <row r="1345" spans="1:6">
      <c r="A1345">
        <v>36059</v>
      </c>
      <c r="B1345">
        <v>177</v>
      </c>
      <c r="C1345">
        <v>15</v>
      </c>
      <c r="D1345">
        <v>30</v>
      </c>
      <c r="E1345">
        <v>23</v>
      </c>
      <c r="F1345">
        <v>3</v>
      </c>
    </row>
    <row r="1346" spans="1:6">
      <c r="A1346">
        <v>37159</v>
      </c>
      <c r="B1346">
        <v>162</v>
      </c>
      <c r="C1346">
        <v>30</v>
      </c>
      <c r="D1346">
        <v>30</v>
      </c>
      <c r="E1346">
        <v>0</v>
      </c>
      <c r="F1346">
        <v>3</v>
      </c>
    </row>
    <row r="1347" spans="1:6">
      <c r="A1347">
        <v>37403</v>
      </c>
      <c r="B1347">
        <v>192</v>
      </c>
      <c r="C1347">
        <v>0</v>
      </c>
      <c r="D1347">
        <v>30</v>
      </c>
      <c r="E1347">
        <v>2</v>
      </c>
      <c r="F1347">
        <v>3</v>
      </c>
    </row>
    <row r="1348" spans="1:6">
      <c r="A1348">
        <v>37636</v>
      </c>
      <c r="B1348">
        <v>181.5</v>
      </c>
      <c r="C1348">
        <v>10.5</v>
      </c>
      <c r="D1348">
        <v>30</v>
      </c>
      <c r="E1348">
        <v>30.5</v>
      </c>
      <c r="F1348">
        <v>3</v>
      </c>
    </row>
    <row r="1349" spans="1:6">
      <c r="A1349">
        <v>38061</v>
      </c>
      <c r="B1349">
        <v>109.5</v>
      </c>
      <c r="C1349">
        <v>97.5</v>
      </c>
      <c r="D1349">
        <v>15</v>
      </c>
      <c r="E1349">
        <v>5</v>
      </c>
      <c r="F1349">
        <v>3</v>
      </c>
    </row>
    <row r="1350" spans="1:6">
      <c r="A1350">
        <v>38652</v>
      </c>
      <c r="B1350">
        <v>192</v>
      </c>
      <c r="C1350">
        <v>0</v>
      </c>
      <c r="D1350">
        <v>30</v>
      </c>
      <c r="E1350">
        <v>79</v>
      </c>
      <c r="F1350">
        <v>3</v>
      </c>
    </row>
    <row r="1351" spans="1:6">
      <c r="A1351">
        <v>39274</v>
      </c>
      <c r="B1351">
        <v>184.5</v>
      </c>
      <c r="C1351">
        <v>0</v>
      </c>
      <c r="D1351">
        <v>37.5</v>
      </c>
      <c r="E1351">
        <v>1</v>
      </c>
      <c r="F1351">
        <v>3</v>
      </c>
    </row>
    <row r="1352" spans="1:6">
      <c r="A1352">
        <v>39465</v>
      </c>
      <c r="B1352">
        <v>147</v>
      </c>
      <c r="C1352">
        <v>45</v>
      </c>
      <c r="D1352">
        <v>30</v>
      </c>
      <c r="E1352">
        <v>43</v>
      </c>
      <c r="F1352">
        <v>3</v>
      </c>
    </row>
    <row r="1353" spans="1:6">
      <c r="A1353">
        <v>40358</v>
      </c>
      <c r="B1353">
        <v>184.5</v>
      </c>
      <c r="C1353">
        <v>0</v>
      </c>
      <c r="D1353">
        <v>37.5</v>
      </c>
      <c r="E1353">
        <v>22.5</v>
      </c>
      <c r="F1353">
        <v>3</v>
      </c>
    </row>
    <row r="1354" spans="1:6">
      <c r="A1354">
        <v>41663</v>
      </c>
      <c r="B1354">
        <v>184.5</v>
      </c>
      <c r="C1354">
        <v>7.5</v>
      </c>
      <c r="D1354">
        <v>30</v>
      </c>
      <c r="E1354">
        <v>21</v>
      </c>
      <c r="F1354">
        <v>3</v>
      </c>
    </row>
    <row r="1355" spans="1:6">
      <c r="A1355">
        <v>42182</v>
      </c>
      <c r="B1355">
        <v>192</v>
      </c>
      <c r="C1355">
        <v>0</v>
      </c>
      <c r="D1355">
        <v>30</v>
      </c>
      <c r="E1355">
        <v>23</v>
      </c>
      <c r="F1355">
        <v>3</v>
      </c>
    </row>
    <row r="1356" spans="1:6">
      <c r="A1356">
        <v>13567</v>
      </c>
      <c r="B1356">
        <v>191.5</v>
      </c>
      <c r="C1356">
        <v>0</v>
      </c>
      <c r="D1356">
        <v>30</v>
      </c>
      <c r="E1356">
        <v>31</v>
      </c>
      <c r="F1356">
        <v>3.5</v>
      </c>
    </row>
    <row r="1357" spans="1:6">
      <c r="A1357">
        <v>18537</v>
      </c>
      <c r="B1357">
        <v>184</v>
      </c>
      <c r="C1357">
        <v>7.5</v>
      </c>
      <c r="D1357">
        <v>30</v>
      </c>
      <c r="E1357">
        <v>0</v>
      </c>
      <c r="F1357">
        <v>3.5</v>
      </c>
    </row>
    <row r="1358" spans="1:6">
      <c r="A1358">
        <v>19675</v>
      </c>
      <c r="B1358">
        <v>191.5</v>
      </c>
      <c r="C1358">
        <v>0</v>
      </c>
      <c r="D1358">
        <v>30</v>
      </c>
      <c r="E1358">
        <v>1.5</v>
      </c>
      <c r="F1358">
        <v>3.5</v>
      </c>
    </row>
    <row r="1359" spans="1:6">
      <c r="A1359">
        <v>19938</v>
      </c>
      <c r="B1359">
        <v>146.5</v>
      </c>
      <c r="C1359">
        <v>45</v>
      </c>
      <c r="D1359">
        <v>30</v>
      </c>
      <c r="E1359">
        <v>2.5</v>
      </c>
      <c r="F1359">
        <v>3.5</v>
      </c>
    </row>
    <row r="1360" spans="1:6">
      <c r="A1360">
        <v>23963</v>
      </c>
      <c r="B1360">
        <v>191.5</v>
      </c>
      <c r="C1360">
        <v>0</v>
      </c>
      <c r="D1360">
        <v>30</v>
      </c>
      <c r="E1360">
        <v>21</v>
      </c>
      <c r="F1360">
        <v>3.5</v>
      </c>
    </row>
    <row r="1361" spans="1:6">
      <c r="A1361">
        <v>24462</v>
      </c>
      <c r="B1361">
        <v>184</v>
      </c>
      <c r="C1361">
        <v>0</v>
      </c>
      <c r="D1361">
        <v>37.5</v>
      </c>
      <c r="E1361">
        <v>3.5</v>
      </c>
      <c r="F1361">
        <v>3.5</v>
      </c>
    </row>
    <row r="1362" spans="1:6">
      <c r="A1362">
        <v>25114</v>
      </c>
      <c r="B1362">
        <v>169</v>
      </c>
      <c r="C1362">
        <v>22.5</v>
      </c>
      <c r="D1362">
        <v>30</v>
      </c>
      <c r="E1362">
        <v>0</v>
      </c>
      <c r="F1362">
        <v>3.5</v>
      </c>
    </row>
    <row r="1363" spans="1:6">
      <c r="A1363">
        <v>25679</v>
      </c>
      <c r="B1363">
        <v>176.5</v>
      </c>
      <c r="C1363">
        <v>15</v>
      </c>
      <c r="D1363">
        <v>30</v>
      </c>
      <c r="E1363">
        <v>0</v>
      </c>
      <c r="F1363">
        <v>3.5</v>
      </c>
    </row>
    <row r="1364" spans="1:6">
      <c r="A1364">
        <v>27283</v>
      </c>
      <c r="B1364">
        <v>184</v>
      </c>
      <c r="C1364">
        <v>7.5</v>
      </c>
      <c r="D1364">
        <v>30</v>
      </c>
      <c r="E1364">
        <v>0</v>
      </c>
      <c r="F1364">
        <v>3.5</v>
      </c>
    </row>
    <row r="1365" spans="1:6">
      <c r="A1365">
        <v>28759</v>
      </c>
      <c r="B1365">
        <v>191.5</v>
      </c>
      <c r="C1365">
        <v>0</v>
      </c>
      <c r="D1365">
        <v>30</v>
      </c>
      <c r="E1365">
        <v>3.5</v>
      </c>
      <c r="F1365">
        <v>3.5</v>
      </c>
    </row>
    <row r="1366" spans="1:6">
      <c r="A1366">
        <v>29081</v>
      </c>
      <c r="B1366">
        <v>191.5</v>
      </c>
      <c r="C1366">
        <v>0</v>
      </c>
      <c r="D1366">
        <v>30</v>
      </c>
      <c r="E1366">
        <v>14.5</v>
      </c>
      <c r="F1366">
        <v>3.5</v>
      </c>
    </row>
    <row r="1367" spans="1:6">
      <c r="A1367">
        <v>35671</v>
      </c>
      <c r="B1367">
        <v>184</v>
      </c>
      <c r="C1367">
        <v>0</v>
      </c>
      <c r="D1367">
        <v>37.5</v>
      </c>
      <c r="E1367">
        <v>35.5</v>
      </c>
      <c r="F1367">
        <v>3.5</v>
      </c>
    </row>
    <row r="1368" spans="1:6">
      <c r="A1368">
        <v>38100</v>
      </c>
      <c r="B1368">
        <v>169</v>
      </c>
      <c r="C1368">
        <v>22.5</v>
      </c>
      <c r="D1368">
        <v>30</v>
      </c>
      <c r="E1368">
        <v>50.5</v>
      </c>
      <c r="F1368">
        <v>3.5</v>
      </c>
    </row>
    <row r="1369" spans="1:6">
      <c r="A1369">
        <v>39067</v>
      </c>
      <c r="B1369">
        <v>176.5</v>
      </c>
      <c r="C1369">
        <v>15</v>
      </c>
      <c r="D1369">
        <v>30</v>
      </c>
      <c r="E1369">
        <v>33.5</v>
      </c>
      <c r="F1369">
        <v>3.5</v>
      </c>
    </row>
    <row r="1370" spans="1:6">
      <c r="A1370">
        <v>39619</v>
      </c>
      <c r="B1370">
        <v>184</v>
      </c>
      <c r="C1370">
        <v>7.5</v>
      </c>
      <c r="D1370">
        <v>30</v>
      </c>
      <c r="E1370">
        <v>42.5</v>
      </c>
      <c r="F1370">
        <v>3.5</v>
      </c>
    </row>
    <row r="1371" spans="1:6">
      <c r="A1371">
        <v>40075</v>
      </c>
      <c r="B1371">
        <v>191.5</v>
      </c>
      <c r="C1371">
        <v>0</v>
      </c>
      <c r="D1371">
        <v>30</v>
      </c>
      <c r="E1371">
        <v>12.5</v>
      </c>
      <c r="F1371">
        <v>3.5</v>
      </c>
    </row>
    <row r="1372" spans="1:6">
      <c r="A1372">
        <v>40309</v>
      </c>
      <c r="B1372">
        <v>191.5</v>
      </c>
      <c r="C1372">
        <v>0</v>
      </c>
      <c r="D1372">
        <v>30</v>
      </c>
      <c r="E1372">
        <v>0</v>
      </c>
      <c r="F1372">
        <v>3.5</v>
      </c>
    </row>
    <row r="1373" spans="1:6">
      <c r="A1373">
        <v>40361</v>
      </c>
      <c r="B1373">
        <v>191.5</v>
      </c>
      <c r="C1373">
        <v>0</v>
      </c>
      <c r="D1373">
        <v>30</v>
      </c>
      <c r="E1373">
        <v>45.5</v>
      </c>
      <c r="F1373">
        <v>3.5</v>
      </c>
    </row>
    <row r="1374" spans="1:6">
      <c r="A1374">
        <v>40495</v>
      </c>
      <c r="B1374">
        <v>191.5</v>
      </c>
      <c r="C1374">
        <v>0</v>
      </c>
      <c r="D1374">
        <v>30</v>
      </c>
      <c r="E1374">
        <v>16</v>
      </c>
      <c r="F1374">
        <v>3.5</v>
      </c>
    </row>
    <row r="1375" spans="1:6">
      <c r="A1375">
        <v>41433</v>
      </c>
      <c r="B1375">
        <v>86.5</v>
      </c>
      <c r="C1375">
        <v>97.5</v>
      </c>
      <c r="D1375">
        <v>37.5</v>
      </c>
      <c r="E1375">
        <v>0</v>
      </c>
      <c r="F1375">
        <v>3.5</v>
      </c>
    </row>
    <row r="1376" spans="1:6">
      <c r="A1376">
        <v>42138</v>
      </c>
      <c r="B1376">
        <v>191.5</v>
      </c>
      <c r="C1376">
        <v>0</v>
      </c>
      <c r="D1376">
        <v>30</v>
      </c>
      <c r="E1376">
        <v>9</v>
      </c>
      <c r="F1376">
        <v>3.5</v>
      </c>
    </row>
    <row r="1377" spans="1:6">
      <c r="A1377">
        <v>42671</v>
      </c>
      <c r="B1377">
        <v>169</v>
      </c>
      <c r="C1377">
        <v>22.5</v>
      </c>
      <c r="D1377">
        <v>30</v>
      </c>
      <c r="E1377">
        <v>6.5</v>
      </c>
      <c r="F1377">
        <v>3.5</v>
      </c>
    </row>
    <row r="1378" spans="1:6">
      <c r="A1378">
        <v>43125</v>
      </c>
      <c r="B1378">
        <v>186.5</v>
      </c>
      <c r="C1378">
        <v>5</v>
      </c>
      <c r="D1378">
        <v>30</v>
      </c>
      <c r="E1378">
        <v>0</v>
      </c>
      <c r="F1378">
        <v>3.5</v>
      </c>
    </row>
    <row r="1379" spans="1:6">
      <c r="A1379">
        <v>43127</v>
      </c>
      <c r="B1379">
        <v>169</v>
      </c>
      <c r="C1379">
        <v>15</v>
      </c>
      <c r="D1379">
        <v>37.5</v>
      </c>
      <c r="E1379">
        <v>22</v>
      </c>
      <c r="F1379">
        <v>3.5</v>
      </c>
    </row>
    <row r="1380" spans="1:6">
      <c r="A1380">
        <v>14808</v>
      </c>
      <c r="B1380">
        <v>161</v>
      </c>
      <c r="C1380">
        <v>15</v>
      </c>
      <c r="D1380">
        <v>45</v>
      </c>
      <c r="E1380">
        <v>0</v>
      </c>
      <c r="F1380">
        <v>4</v>
      </c>
    </row>
    <row r="1381" spans="1:6">
      <c r="A1381">
        <v>25645</v>
      </c>
      <c r="B1381">
        <v>191</v>
      </c>
      <c r="C1381">
        <v>0</v>
      </c>
      <c r="D1381">
        <v>30</v>
      </c>
      <c r="E1381">
        <v>2.5</v>
      </c>
      <c r="F1381">
        <v>4</v>
      </c>
    </row>
    <row r="1382" spans="1:6">
      <c r="A1382">
        <v>28259</v>
      </c>
      <c r="B1382">
        <v>153.5</v>
      </c>
      <c r="C1382">
        <v>37.5</v>
      </c>
      <c r="D1382">
        <v>30</v>
      </c>
      <c r="E1382">
        <v>24</v>
      </c>
      <c r="F1382">
        <v>4</v>
      </c>
    </row>
    <row r="1383" spans="1:6">
      <c r="A1383">
        <v>28471</v>
      </c>
      <c r="B1383">
        <v>146</v>
      </c>
      <c r="C1383">
        <v>45</v>
      </c>
      <c r="D1383">
        <v>30</v>
      </c>
      <c r="E1383">
        <v>1.5</v>
      </c>
      <c r="F1383">
        <v>4</v>
      </c>
    </row>
    <row r="1384" spans="1:6">
      <c r="A1384">
        <v>30715</v>
      </c>
      <c r="B1384">
        <v>153.5</v>
      </c>
      <c r="C1384">
        <v>37.5</v>
      </c>
      <c r="D1384">
        <v>30</v>
      </c>
      <c r="E1384">
        <v>4.5</v>
      </c>
      <c r="F1384">
        <v>4</v>
      </c>
    </row>
    <row r="1385" spans="1:6">
      <c r="A1385">
        <v>30736</v>
      </c>
      <c r="B1385">
        <v>176</v>
      </c>
      <c r="C1385">
        <v>15</v>
      </c>
      <c r="D1385">
        <v>30</v>
      </c>
      <c r="E1385">
        <v>9.5</v>
      </c>
      <c r="F1385">
        <v>4</v>
      </c>
    </row>
    <row r="1386" spans="1:6">
      <c r="A1386">
        <v>31300</v>
      </c>
      <c r="B1386">
        <v>191</v>
      </c>
      <c r="C1386">
        <v>0</v>
      </c>
      <c r="D1386">
        <v>30</v>
      </c>
      <c r="E1386">
        <v>5.5</v>
      </c>
      <c r="F1386">
        <v>4</v>
      </c>
    </row>
    <row r="1387" spans="1:6">
      <c r="A1387">
        <v>32701</v>
      </c>
      <c r="B1387">
        <v>191</v>
      </c>
      <c r="C1387">
        <v>0</v>
      </c>
      <c r="D1387">
        <v>30</v>
      </c>
      <c r="E1387">
        <v>44.5</v>
      </c>
      <c r="F1387">
        <v>4</v>
      </c>
    </row>
    <row r="1388" spans="1:6">
      <c r="A1388">
        <v>34149</v>
      </c>
      <c r="B1388">
        <v>153.5</v>
      </c>
      <c r="C1388">
        <v>37.5</v>
      </c>
      <c r="D1388">
        <v>30</v>
      </c>
      <c r="E1388">
        <v>27.5</v>
      </c>
      <c r="F1388">
        <v>4</v>
      </c>
    </row>
    <row r="1389" spans="1:6">
      <c r="A1389">
        <v>36532</v>
      </c>
      <c r="B1389">
        <v>176</v>
      </c>
      <c r="C1389">
        <v>15</v>
      </c>
      <c r="D1389">
        <v>30</v>
      </c>
      <c r="E1389">
        <v>82.5</v>
      </c>
      <c r="F1389">
        <v>4</v>
      </c>
    </row>
    <row r="1390" spans="1:6">
      <c r="A1390">
        <v>37258</v>
      </c>
      <c r="B1390">
        <v>176</v>
      </c>
      <c r="C1390">
        <v>0</v>
      </c>
      <c r="D1390">
        <v>45</v>
      </c>
      <c r="E1390">
        <v>54</v>
      </c>
      <c r="F1390">
        <v>4</v>
      </c>
    </row>
    <row r="1391" spans="1:6">
      <c r="A1391">
        <v>38113</v>
      </c>
      <c r="B1391">
        <v>168.5</v>
      </c>
      <c r="C1391">
        <v>22.5</v>
      </c>
      <c r="D1391">
        <v>30</v>
      </c>
      <c r="E1391">
        <v>17.5</v>
      </c>
      <c r="F1391">
        <v>4</v>
      </c>
    </row>
    <row r="1392" spans="1:6">
      <c r="A1392">
        <v>39614</v>
      </c>
      <c r="B1392">
        <v>187</v>
      </c>
      <c r="C1392">
        <v>4</v>
      </c>
      <c r="D1392">
        <v>30</v>
      </c>
      <c r="E1392">
        <v>3</v>
      </c>
      <c r="F1392">
        <v>4</v>
      </c>
    </row>
    <row r="1393" spans="1:6">
      <c r="A1393">
        <v>39660</v>
      </c>
      <c r="B1393">
        <v>191</v>
      </c>
      <c r="C1393">
        <v>0</v>
      </c>
      <c r="D1393">
        <v>30</v>
      </c>
      <c r="E1393">
        <v>0</v>
      </c>
      <c r="F1393">
        <v>4</v>
      </c>
    </row>
    <row r="1394" spans="1:6">
      <c r="A1394">
        <v>40763</v>
      </c>
      <c r="B1394">
        <v>183.5</v>
      </c>
      <c r="C1394">
        <v>0</v>
      </c>
      <c r="D1394">
        <v>37.5</v>
      </c>
      <c r="E1394">
        <v>5.5</v>
      </c>
      <c r="F1394">
        <v>4</v>
      </c>
    </row>
    <row r="1395" spans="1:6">
      <c r="A1395">
        <v>42917</v>
      </c>
      <c r="B1395">
        <v>183.5</v>
      </c>
      <c r="C1395">
        <v>0</v>
      </c>
      <c r="D1395">
        <v>37.5</v>
      </c>
      <c r="E1395">
        <v>11</v>
      </c>
      <c r="F1395">
        <v>4</v>
      </c>
    </row>
    <row r="1396" spans="1:6">
      <c r="A1396">
        <v>43360</v>
      </c>
      <c r="B1396">
        <v>183.5</v>
      </c>
      <c r="C1396">
        <v>7.5</v>
      </c>
      <c r="D1396">
        <v>30</v>
      </c>
      <c r="E1396">
        <v>0</v>
      </c>
      <c r="F1396">
        <v>4</v>
      </c>
    </row>
    <row r="1397" spans="1:6">
      <c r="A1397">
        <v>12278</v>
      </c>
      <c r="B1397">
        <v>175.5</v>
      </c>
      <c r="C1397">
        <v>15</v>
      </c>
      <c r="D1397">
        <v>30</v>
      </c>
      <c r="E1397">
        <v>0</v>
      </c>
      <c r="F1397">
        <v>4.5</v>
      </c>
    </row>
    <row r="1398" spans="1:6">
      <c r="A1398">
        <v>19942</v>
      </c>
      <c r="B1398">
        <v>70.5</v>
      </c>
      <c r="C1398">
        <v>142.5</v>
      </c>
      <c r="D1398">
        <v>7.5</v>
      </c>
      <c r="E1398">
        <v>17</v>
      </c>
      <c r="F1398">
        <v>4.5</v>
      </c>
    </row>
    <row r="1399" spans="1:6">
      <c r="A1399">
        <v>27876</v>
      </c>
      <c r="B1399">
        <v>183</v>
      </c>
      <c r="C1399">
        <v>7.5</v>
      </c>
      <c r="D1399">
        <v>30</v>
      </c>
      <c r="E1399">
        <v>50</v>
      </c>
      <c r="F1399">
        <v>4.5</v>
      </c>
    </row>
    <row r="1400" spans="1:6">
      <c r="A1400">
        <v>32106</v>
      </c>
      <c r="B1400">
        <v>190.5</v>
      </c>
      <c r="C1400">
        <v>0</v>
      </c>
      <c r="D1400">
        <v>30</v>
      </c>
      <c r="E1400">
        <v>22.5</v>
      </c>
      <c r="F1400">
        <v>4.5</v>
      </c>
    </row>
    <row r="1401" spans="1:6">
      <c r="A1401">
        <v>34126</v>
      </c>
      <c r="B1401">
        <v>190.5</v>
      </c>
      <c r="C1401">
        <v>0</v>
      </c>
      <c r="D1401">
        <v>30</v>
      </c>
      <c r="E1401">
        <v>19.5</v>
      </c>
      <c r="F1401">
        <v>4.5</v>
      </c>
    </row>
    <row r="1402" spans="1:6">
      <c r="A1402">
        <v>38444</v>
      </c>
      <c r="B1402">
        <v>190.5</v>
      </c>
      <c r="C1402">
        <v>0</v>
      </c>
      <c r="D1402">
        <v>30</v>
      </c>
      <c r="E1402">
        <v>56</v>
      </c>
      <c r="F1402">
        <v>4.5</v>
      </c>
    </row>
    <row r="1403" spans="1:6">
      <c r="A1403">
        <v>39386</v>
      </c>
      <c r="B1403">
        <v>190.5</v>
      </c>
      <c r="C1403">
        <v>0</v>
      </c>
      <c r="D1403">
        <v>30</v>
      </c>
      <c r="E1403">
        <v>79</v>
      </c>
      <c r="F1403">
        <v>4.5</v>
      </c>
    </row>
    <row r="1404" spans="1:6">
      <c r="A1404">
        <v>40190</v>
      </c>
      <c r="B1404">
        <v>190.5</v>
      </c>
      <c r="C1404">
        <v>0</v>
      </c>
      <c r="D1404">
        <v>30</v>
      </c>
      <c r="E1404">
        <v>30.5</v>
      </c>
      <c r="F1404">
        <v>4.5</v>
      </c>
    </row>
    <row r="1405" spans="1:6">
      <c r="A1405">
        <v>42141</v>
      </c>
      <c r="B1405">
        <v>130.5</v>
      </c>
      <c r="C1405">
        <v>60</v>
      </c>
      <c r="D1405">
        <v>30</v>
      </c>
      <c r="E1405">
        <v>0</v>
      </c>
      <c r="F1405">
        <v>4.5</v>
      </c>
    </row>
    <row r="1406" spans="1:6">
      <c r="A1406">
        <v>21957</v>
      </c>
      <c r="B1406">
        <v>182.5</v>
      </c>
      <c r="C1406">
        <v>7.5</v>
      </c>
      <c r="D1406">
        <v>30</v>
      </c>
      <c r="E1406">
        <v>0</v>
      </c>
      <c r="F1406">
        <v>5</v>
      </c>
    </row>
    <row r="1407" spans="1:6">
      <c r="A1407">
        <v>22005</v>
      </c>
      <c r="B1407">
        <v>152.5</v>
      </c>
      <c r="C1407">
        <v>37.5</v>
      </c>
      <c r="D1407">
        <v>30</v>
      </c>
      <c r="E1407">
        <v>5.5</v>
      </c>
      <c r="F1407">
        <v>5</v>
      </c>
    </row>
    <row r="1408" spans="1:6">
      <c r="A1408">
        <v>25498</v>
      </c>
      <c r="B1408">
        <v>182.5</v>
      </c>
      <c r="C1408">
        <v>7.5</v>
      </c>
      <c r="D1408">
        <v>30</v>
      </c>
      <c r="E1408">
        <v>53</v>
      </c>
      <c r="F1408">
        <v>5</v>
      </c>
    </row>
    <row r="1409" spans="1:6">
      <c r="A1409">
        <v>25792</v>
      </c>
      <c r="B1409">
        <v>137.5</v>
      </c>
      <c r="C1409">
        <v>52.5</v>
      </c>
      <c r="D1409">
        <v>30</v>
      </c>
      <c r="E1409">
        <v>28</v>
      </c>
      <c r="F1409">
        <v>5</v>
      </c>
    </row>
    <row r="1410" spans="1:6">
      <c r="A1410">
        <v>26883</v>
      </c>
      <c r="B1410">
        <v>190</v>
      </c>
      <c r="C1410">
        <v>0</v>
      </c>
      <c r="D1410">
        <v>30</v>
      </c>
      <c r="E1410">
        <v>101</v>
      </c>
      <c r="F1410">
        <v>5</v>
      </c>
    </row>
    <row r="1411" spans="1:6">
      <c r="A1411">
        <v>30623</v>
      </c>
      <c r="B1411">
        <v>190</v>
      </c>
      <c r="C1411">
        <v>0</v>
      </c>
      <c r="D1411">
        <v>30</v>
      </c>
      <c r="E1411">
        <v>37.5</v>
      </c>
      <c r="F1411">
        <v>5</v>
      </c>
    </row>
    <row r="1412" spans="1:6">
      <c r="A1412">
        <v>31364</v>
      </c>
      <c r="B1412">
        <v>190</v>
      </c>
      <c r="C1412">
        <v>0</v>
      </c>
      <c r="D1412">
        <v>30</v>
      </c>
      <c r="E1412">
        <v>5</v>
      </c>
      <c r="F1412">
        <v>5</v>
      </c>
    </row>
    <row r="1413" spans="1:6">
      <c r="A1413">
        <v>32583</v>
      </c>
      <c r="B1413">
        <v>175</v>
      </c>
      <c r="C1413">
        <v>0</v>
      </c>
      <c r="D1413">
        <v>45</v>
      </c>
      <c r="E1413">
        <v>0</v>
      </c>
      <c r="F1413">
        <v>5</v>
      </c>
    </row>
    <row r="1414" spans="1:6">
      <c r="A1414">
        <v>38252</v>
      </c>
      <c r="B1414">
        <v>190</v>
      </c>
      <c r="C1414">
        <v>0</v>
      </c>
      <c r="D1414">
        <v>30</v>
      </c>
      <c r="E1414">
        <v>6</v>
      </c>
      <c r="F1414">
        <v>5</v>
      </c>
    </row>
    <row r="1415" spans="1:6">
      <c r="A1415">
        <v>38585</v>
      </c>
      <c r="B1415">
        <v>190</v>
      </c>
      <c r="C1415">
        <v>0</v>
      </c>
      <c r="D1415">
        <v>30</v>
      </c>
      <c r="E1415">
        <v>0</v>
      </c>
      <c r="F1415">
        <v>5</v>
      </c>
    </row>
    <row r="1416" spans="1:6">
      <c r="A1416">
        <v>39006</v>
      </c>
      <c r="B1416">
        <v>182.5</v>
      </c>
      <c r="C1416">
        <v>7.5</v>
      </c>
      <c r="D1416">
        <v>30</v>
      </c>
      <c r="E1416">
        <v>16</v>
      </c>
      <c r="F1416">
        <v>5</v>
      </c>
    </row>
    <row r="1417" spans="1:6">
      <c r="A1417">
        <v>40364</v>
      </c>
      <c r="B1417">
        <v>190</v>
      </c>
      <c r="C1417">
        <v>0</v>
      </c>
      <c r="D1417">
        <v>30</v>
      </c>
      <c r="E1417">
        <v>0</v>
      </c>
      <c r="F1417">
        <v>5</v>
      </c>
    </row>
    <row r="1418" spans="1:6">
      <c r="A1418">
        <v>41894</v>
      </c>
      <c r="B1418">
        <v>190</v>
      </c>
      <c r="C1418">
        <v>0</v>
      </c>
      <c r="D1418">
        <v>30</v>
      </c>
      <c r="E1418">
        <v>15</v>
      </c>
      <c r="F1418">
        <v>5</v>
      </c>
    </row>
    <row r="1419" spans="1:6">
      <c r="A1419">
        <v>42176</v>
      </c>
      <c r="B1419">
        <v>190</v>
      </c>
      <c r="C1419">
        <v>0</v>
      </c>
      <c r="D1419">
        <v>30</v>
      </c>
      <c r="E1419">
        <v>11</v>
      </c>
      <c r="F1419">
        <v>5</v>
      </c>
    </row>
    <row r="1420" spans="1:6">
      <c r="A1420">
        <v>43656</v>
      </c>
      <c r="B1420">
        <v>190</v>
      </c>
      <c r="C1420">
        <v>0</v>
      </c>
      <c r="D1420">
        <v>30</v>
      </c>
      <c r="E1420">
        <v>38</v>
      </c>
      <c r="F1420">
        <v>5</v>
      </c>
    </row>
    <row r="1421" spans="1:6">
      <c r="A1421">
        <v>31377</v>
      </c>
      <c r="B1421">
        <v>189.5</v>
      </c>
      <c r="C1421">
        <v>0</v>
      </c>
      <c r="D1421">
        <v>30</v>
      </c>
      <c r="E1421">
        <v>6.5</v>
      </c>
      <c r="F1421">
        <v>5.5</v>
      </c>
    </row>
    <row r="1422" spans="1:6">
      <c r="A1422">
        <v>41616</v>
      </c>
      <c r="B1422">
        <v>182</v>
      </c>
      <c r="C1422">
        <v>7.5</v>
      </c>
      <c r="D1422">
        <v>30</v>
      </c>
      <c r="E1422">
        <v>43.5</v>
      </c>
      <c r="F1422">
        <v>5.5</v>
      </c>
    </row>
    <row r="1423" spans="1:6">
      <c r="A1423">
        <v>16492</v>
      </c>
      <c r="B1423">
        <v>173</v>
      </c>
      <c r="C1423">
        <v>16</v>
      </c>
      <c r="D1423">
        <v>30</v>
      </c>
      <c r="E1423">
        <v>5</v>
      </c>
      <c r="F1423">
        <v>6</v>
      </c>
    </row>
    <row r="1424" spans="1:6">
      <c r="A1424">
        <v>16890</v>
      </c>
      <c r="B1424">
        <v>177</v>
      </c>
      <c r="C1424">
        <v>12</v>
      </c>
      <c r="D1424">
        <v>30</v>
      </c>
      <c r="E1424">
        <v>0</v>
      </c>
      <c r="F1424">
        <v>6</v>
      </c>
    </row>
    <row r="1425" spans="1:6">
      <c r="A1425">
        <v>26213</v>
      </c>
      <c r="B1425">
        <v>174</v>
      </c>
      <c r="C1425">
        <v>15</v>
      </c>
      <c r="D1425">
        <v>30</v>
      </c>
      <c r="E1425">
        <v>13</v>
      </c>
      <c r="F1425">
        <v>6</v>
      </c>
    </row>
    <row r="1426" spans="1:6">
      <c r="A1426">
        <v>28618</v>
      </c>
      <c r="B1426">
        <v>174</v>
      </c>
      <c r="C1426">
        <v>15</v>
      </c>
      <c r="D1426">
        <v>30</v>
      </c>
      <c r="E1426">
        <v>28</v>
      </c>
      <c r="F1426">
        <v>6</v>
      </c>
    </row>
    <row r="1427" spans="1:6">
      <c r="A1427">
        <v>42746</v>
      </c>
      <c r="B1427">
        <v>181.5</v>
      </c>
      <c r="C1427">
        <v>7.5</v>
      </c>
      <c r="D1427">
        <v>30</v>
      </c>
      <c r="E1427">
        <v>38</v>
      </c>
      <c r="F1427">
        <v>6</v>
      </c>
    </row>
    <row r="1428" spans="1:6">
      <c r="A1428">
        <v>23066</v>
      </c>
      <c r="B1428">
        <v>188.5</v>
      </c>
      <c r="C1428">
        <v>0</v>
      </c>
      <c r="D1428">
        <v>30</v>
      </c>
      <c r="E1428">
        <v>0</v>
      </c>
      <c r="F1428">
        <v>6.5</v>
      </c>
    </row>
    <row r="1429" spans="1:6">
      <c r="A1429">
        <v>27688</v>
      </c>
      <c r="B1429">
        <v>188.5</v>
      </c>
      <c r="C1429">
        <v>0</v>
      </c>
      <c r="D1429">
        <v>30</v>
      </c>
      <c r="E1429">
        <v>7</v>
      </c>
      <c r="F1429">
        <v>6.5</v>
      </c>
    </row>
    <row r="1430" spans="1:6">
      <c r="A1430">
        <v>37653</v>
      </c>
      <c r="B1430">
        <v>188.5</v>
      </c>
      <c r="C1430">
        <v>0</v>
      </c>
      <c r="D1430">
        <v>30</v>
      </c>
      <c r="E1430">
        <v>3.5</v>
      </c>
      <c r="F1430">
        <v>6.5</v>
      </c>
    </row>
    <row r="1431" spans="1:6">
      <c r="A1431">
        <v>39440</v>
      </c>
      <c r="B1431">
        <v>136</v>
      </c>
      <c r="C1431">
        <v>52.5</v>
      </c>
      <c r="D1431">
        <v>30</v>
      </c>
      <c r="E1431">
        <v>0</v>
      </c>
      <c r="F1431">
        <v>6.5</v>
      </c>
    </row>
    <row r="1432" spans="1:6">
      <c r="A1432">
        <v>41448</v>
      </c>
      <c r="B1432">
        <v>181</v>
      </c>
      <c r="C1432">
        <v>0</v>
      </c>
      <c r="D1432">
        <v>37.5</v>
      </c>
      <c r="E1432">
        <v>23</v>
      </c>
      <c r="F1432">
        <v>6.5</v>
      </c>
    </row>
    <row r="1433" spans="1:6">
      <c r="A1433">
        <v>38896</v>
      </c>
      <c r="B1433">
        <v>173</v>
      </c>
      <c r="C1433">
        <v>15</v>
      </c>
      <c r="D1433">
        <v>30</v>
      </c>
      <c r="E1433">
        <v>78.5</v>
      </c>
      <c r="F1433">
        <v>7</v>
      </c>
    </row>
    <row r="1434" spans="1:6">
      <c r="A1434">
        <v>40124</v>
      </c>
      <c r="B1434">
        <v>188</v>
      </c>
      <c r="C1434">
        <v>0</v>
      </c>
      <c r="D1434">
        <v>30</v>
      </c>
      <c r="E1434">
        <v>20.5</v>
      </c>
      <c r="F1434">
        <v>7</v>
      </c>
    </row>
    <row r="1435" spans="1:6">
      <c r="A1435">
        <v>1579</v>
      </c>
      <c r="B1435">
        <v>187.5</v>
      </c>
      <c r="C1435">
        <v>0</v>
      </c>
      <c r="D1435">
        <v>30</v>
      </c>
      <c r="E1435">
        <v>0</v>
      </c>
      <c r="F1435">
        <v>7.5</v>
      </c>
    </row>
    <row r="1436" spans="1:6">
      <c r="A1436">
        <v>1698</v>
      </c>
      <c r="B1436">
        <v>172.5</v>
      </c>
      <c r="C1436">
        <v>15</v>
      </c>
      <c r="D1436">
        <v>30</v>
      </c>
      <c r="E1436">
        <v>0</v>
      </c>
      <c r="F1436">
        <v>7.5</v>
      </c>
    </row>
    <row r="1437" spans="1:6">
      <c r="A1437">
        <v>1715</v>
      </c>
      <c r="B1437">
        <v>180</v>
      </c>
      <c r="C1437">
        <v>7.5</v>
      </c>
      <c r="D1437">
        <v>30</v>
      </c>
      <c r="E1437">
        <v>15</v>
      </c>
      <c r="F1437">
        <v>7.5</v>
      </c>
    </row>
    <row r="1438" spans="1:6">
      <c r="A1438">
        <v>2096</v>
      </c>
      <c r="B1438">
        <v>172.5</v>
      </c>
      <c r="C1438">
        <v>7.5</v>
      </c>
      <c r="D1438">
        <v>37.5</v>
      </c>
      <c r="E1438">
        <v>0</v>
      </c>
      <c r="F1438">
        <v>7.5</v>
      </c>
    </row>
    <row r="1439" spans="1:6">
      <c r="A1439">
        <v>2145</v>
      </c>
      <c r="B1439">
        <v>187.5</v>
      </c>
      <c r="C1439">
        <v>0</v>
      </c>
      <c r="D1439">
        <v>30</v>
      </c>
      <c r="E1439">
        <v>15.5</v>
      </c>
      <c r="F1439">
        <v>7.5</v>
      </c>
    </row>
    <row r="1440" spans="1:6">
      <c r="A1440">
        <v>2189</v>
      </c>
      <c r="B1440">
        <v>180</v>
      </c>
      <c r="C1440">
        <v>7.5</v>
      </c>
      <c r="D1440">
        <v>30</v>
      </c>
      <c r="E1440">
        <v>0</v>
      </c>
      <c r="F1440">
        <v>7.5</v>
      </c>
    </row>
    <row r="1441" spans="1:6">
      <c r="A1441">
        <v>2406</v>
      </c>
      <c r="B1441">
        <v>165</v>
      </c>
      <c r="C1441">
        <v>22.5</v>
      </c>
      <c r="D1441">
        <v>30</v>
      </c>
      <c r="E1441">
        <v>0</v>
      </c>
      <c r="F1441">
        <v>7.5</v>
      </c>
    </row>
    <row r="1442" spans="1:6">
      <c r="A1442">
        <v>2547</v>
      </c>
      <c r="B1442">
        <v>187.5</v>
      </c>
      <c r="C1442">
        <v>0</v>
      </c>
      <c r="D1442">
        <v>30</v>
      </c>
      <c r="E1442">
        <v>5</v>
      </c>
      <c r="F1442">
        <v>7.5</v>
      </c>
    </row>
    <row r="1443" spans="1:6">
      <c r="A1443">
        <v>9997</v>
      </c>
      <c r="B1443">
        <v>187.5</v>
      </c>
      <c r="C1443">
        <v>0</v>
      </c>
      <c r="D1443">
        <v>30</v>
      </c>
      <c r="E1443">
        <v>6</v>
      </c>
      <c r="F1443">
        <v>7.5</v>
      </c>
    </row>
    <row r="1444" spans="1:6">
      <c r="A1444">
        <v>10922</v>
      </c>
      <c r="B1444">
        <v>187.5</v>
      </c>
      <c r="C1444">
        <v>0</v>
      </c>
      <c r="D1444">
        <v>30</v>
      </c>
      <c r="E1444">
        <v>12</v>
      </c>
      <c r="F1444">
        <v>7.5</v>
      </c>
    </row>
    <row r="1445" spans="1:6">
      <c r="A1445">
        <v>11422</v>
      </c>
      <c r="B1445">
        <v>187.5</v>
      </c>
      <c r="C1445">
        <v>0</v>
      </c>
      <c r="D1445">
        <v>30</v>
      </c>
      <c r="E1445">
        <v>7</v>
      </c>
      <c r="F1445">
        <v>7.5</v>
      </c>
    </row>
    <row r="1446" spans="1:6">
      <c r="A1446">
        <v>11628</v>
      </c>
      <c r="B1446">
        <v>172.5</v>
      </c>
      <c r="C1446">
        <v>15</v>
      </c>
      <c r="D1446">
        <v>30</v>
      </c>
      <c r="E1446">
        <v>10</v>
      </c>
      <c r="F1446">
        <v>7.5</v>
      </c>
    </row>
    <row r="1447" spans="1:6">
      <c r="A1447">
        <v>11856</v>
      </c>
      <c r="B1447">
        <v>195</v>
      </c>
      <c r="C1447">
        <v>0</v>
      </c>
      <c r="D1447">
        <v>22.5</v>
      </c>
      <c r="E1447">
        <v>20.5</v>
      </c>
      <c r="F1447">
        <v>7.5</v>
      </c>
    </row>
    <row r="1448" spans="1:6">
      <c r="A1448">
        <v>12275</v>
      </c>
      <c r="B1448">
        <v>172.5</v>
      </c>
      <c r="C1448">
        <v>15</v>
      </c>
      <c r="D1448">
        <v>30</v>
      </c>
      <c r="E1448">
        <v>2.5</v>
      </c>
      <c r="F1448">
        <v>7.5</v>
      </c>
    </row>
    <row r="1449" spans="1:6">
      <c r="A1449">
        <v>12294</v>
      </c>
      <c r="B1449">
        <v>135</v>
      </c>
      <c r="C1449">
        <v>45</v>
      </c>
      <c r="D1449">
        <v>37.5</v>
      </c>
      <c r="E1449">
        <v>0</v>
      </c>
      <c r="F1449">
        <v>7.5</v>
      </c>
    </row>
    <row r="1450" spans="1:6">
      <c r="A1450">
        <v>12380</v>
      </c>
      <c r="B1450">
        <v>165</v>
      </c>
      <c r="C1450">
        <v>22.5</v>
      </c>
      <c r="D1450">
        <v>30</v>
      </c>
      <c r="E1450">
        <v>25</v>
      </c>
      <c r="F1450">
        <v>7.5</v>
      </c>
    </row>
    <row r="1451" spans="1:6">
      <c r="A1451">
        <v>12824</v>
      </c>
      <c r="B1451">
        <v>172.5</v>
      </c>
      <c r="C1451">
        <v>0</v>
      </c>
      <c r="D1451">
        <v>45</v>
      </c>
      <c r="E1451">
        <v>0</v>
      </c>
      <c r="F1451">
        <v>7.5</v>
      </c>
    </row>
    <row r="1452" spans="1:6">
      <c r="A1452">
        <v>13106</v>
      </c>
      <c r="B1452">
        <v>165</v>
      </c>
      <c r="C1452">
        <v>22.5</v>
      </c>
      <c r="D1452">
        <v>30</v>
      </c>
      <c r="E1452">
        <v>26</v>
      </c>
      <c r="F1452">
        <v>7.5</v>
      </c>
    </row>
    <row r="1453" spans="1:6">
      <c r="A1453">
        <v>13721</v>
      </c>
      <c r="B1453">
        <v>187.5</v>
      </c>
      <c r="C1453">
        <v>0</v>
      </c>
      <c r="D1453">
        <v>30</v>
      </c>
      <c r="E1453">
        <v>8</v>
      </c>
      <c r="F1453">
        <v>7.5</v>
      </c>
    </row>
    <row r="1454" spans="1:6">
      <c r="A1454">
        <v>13736</v>
      </c>
      <c r="B1454">
        <v>180</v>
      </c>
      <c r="C1454">
        <v>7.5</v>
      </c>
      <c r="D1454">
        <v>30</v>
      </c>
      <c r="E1454">
        <v>0</v>
      </c>
      <c r="F1454">
        <v>7.5</v>
      </c>
    </row>
    <row r="1455" spans="1:6">
      <c r="A1455">
        <v>13741</v>
      </c>
      <c r="B1455">
        <v>172.5</v>
      </c>
      <c r="C1455">
        <v>0</v>
      </c>
      <c r="D1455">
        <v>45</v>
      </c>
      <c r="E1455">
        <v>0</v>
      </c>
      <c r="F1455">
        <v>7.5</v>
      </c>
    </row>
    <row r="1456" spans="1:6">
      <c r="A1456">
        <v>14045</v>
      </c>
      <c r="B1456">
        <v>180</v>
      </c>
      <c r="C1456">
        <v>0</v>
      </c>
      <c r="D1456">
        <v>37.5</v>
      </c>
      <c r="E1456">
        <v>0</v>
      </c>
      <c r="F1456">
        <v>7.5</v>
      </c>
    </row>
    <row r="1457" spans="1:6">
      <c r="A1457">
        <v>14405</v>
      </c>
      <c r="B1457">
        <v>186.5</v>
      </c>
      <c r="C1457">
        <v>1</v>
      </c>
      <c r="D1457">
        <v>30</v>
      </c>
      <c r="E1457">
        <v>11</v>
      </c>
      <c r="F1457">
        <v>7.5</v>
      </c>
    </row>
    <row r="1458" spans="1:6">
      <c r="A1458">
        <v>14410</v>
      </c>
      <c r="B1458">
        <v>142.5</v>
      </c>
      <c r="C1458">
        <v>45</v>
      </c>
      <c r="D1458">
        <v>30</v>
      </c>
      <c r="E1458">
        <v>8</v>
      </c>
      <c r="F1458">
        <v>7.5</v>
      </c>
    </row>
    <row r="1459" spans="1:6">
      <c r="A1459">
        <v>15290</v>
      </c>
      <c r="B1459">
        <v>187.5</v>
      </c>
      <c r="C1459">
        <v>0</v>
      </c>
      <c r="D1459">
        <v>30</v>
      </c>
      <c r="E1459">
        <v>0</v>
      </c>
      <c r="F1459">
        <v>7.5</v>
      </c>
    </row>
    <row r="1460" spans="1:6">
      <c r="A1460">
        <v>15470</v>
      </c>
      <c r="B1460">
        <v>165</v>
      </c>
      <c r="C1460">
        <v>22.5</v>
      </c>
      <c r="D1460">
        <v>30</v>
      </c>
      <c r="E1460">
        <v>0</v>
      </c>
      <c r="F1460">
        <v>7.5</v>
      </c>
    </row>
    <row r="1461" spans="1:6">
      <c r="A1461">
        <v>15489</v>
      </c>
      <c r="B1461">
        <v>187.5</v>
      </c>
      <c r="C1461">
        <v>0</v>
      </c>
      <c r="D1461">
        <v>30</v>
      </c>
      <c r="E1461">
        <v>59.5</v>
      </c>
      <c r="F1461">
        <v>7.5</v>
      </c>
    </row>
    <row r="1462" spans="1:6">
      <c r="A1462">
        <v>17805</v>
      </c>
      <c r="B1462">
        <v>183</v>
      </c>
      <c r="C1462">
        <v>4.5</v>
      </c>
      <c r="D1462">
        <v>30</v>
      </c>
      <c r="E1462">
        <v>0</v>
      </c>
      <c r="F1462">
        <v>7.5</v>
      </c>
    </row>
    <row r="1463" spans="1:6">
      <c r="A1463">
        <v>18406</v>
      </c>
      <c r="B1463">
        <v>187.5</v>
      </c>
      <c r="C1463">
        <v>0</v>
      </c>
      <c r="D1463">
        <v>30</v>
      </c>
      <c r="E1463">
        <v>0</v>
      </c>
      <c r="F1463">
        <v>7.5</v>
      </c>
    </row>
    <row r="1464" spans="1:6">
      <c r="A1464">
        <v>19143</v>
      </c>
      <c r="B1464">
        <v>187.5</v>
      </c>
      <c r="C1464">
        <v>0</v>
      </c>
      <c r="D1464">
        <v>30</v>
      </c>
      <c r="E1464">
        <v>19.5</v>
      </c>
      <c r="F1464">
        <v>7.5</v>
      </c>
    </row>
    <row r="1465" spans="1:6">
      <c r="A1465">
        <v>19667</v>
      </c>
      <c r="B1465">
        <v>180</v>
      </c>
      <c r="C1465">
        <v>7.5</v>
      </c>
      <c r="D1465">
        <v>30</v>
      </c>
      <c r="E1465">
        <v>7</v>
      </c>
      <c r="F1465">
        <v>7.5</v>
      </c>
    </row>
    <row r="1466" spans="1:6">
      <c r="A1466">
        <v>19939</v>
      </c>
      <c r="B1466">
        <v>187.5</v>
      </c>
      <c r="C1466">
        <v>0</v>
      </c>
      <c r="D1466">
        <v>30</v>
      </c>
      <c r="E1466">
        <v>3.5</v>
      </c>
      <c r="F1466">
        <v>7.5</v>
      </c>
    </row>
    <row r="1467" spans="1:6">
      <c r="A1467">
        <v>20780</v>
      </c>
      <c r="B1467">
        <v>172.5</v>
      </c>
      <c r="C1467">
        <v>0</v>
      </c>
      <c r="D1467">
        <v>45</v>
      </c>
      <c r="E1467">
        <v>28.5</v>
      </c>
      <c r="F1467">
        <v>7.5</v>
      </c>
    </row>
    <row r="1468" spans="1:6">
      <c r="A1468">
        <v>20781</v>
      </c>
      <c r="B1468">
        <v>187.5</v>
      </c>
      <c r="C1468">
        <v>0</v>
      </c>
      <c r="D1468">
        <v>30</v>
      </c>
      <c r="E1468">
        <v>2.5</v>
      </c>
      <c r="F1468">
        <v>7.5</v>
      </c>
    </row>
    <row r="1469" spans="1:6">
      <c r="A1469">
        <v>21557</v>
      </c>
      <c r="B1469">
        <v>187.5</v>
      </c>
      <c r="C1469">
        <v>0</v>
      </c>
      <c r="D1469">
        <v>30</v>
      </c>
      <c r="E1469">
        <v>3</v>
      </c>
      <c r="F1469">
        <v>7.5</v>
      </c>
    </row>
    <row r="1470" spans="1:6">
      <c r="A1470">
        <v>21683</v>
      </c>
      <c r="B1470">
        <v>187.5</v>
      </c>
      <c r="C1470">
        <v>0</v>
      </c>
      <c r="D1470">
        <v>30</v>
      </c>
      <c r="E1470">
        <v>22</v>
      </c>
      <c r="F1470">
        <v>7.5</v>
      </c>
    </row>
    <row r="1471" spans="1:6">
      <c r="A1471">
        <v>22348</v>
      </c>
      <c r="B1471">
        <v>187.5</v>
      </c>
      <c r="C1471">
        <v>0</v>
      </c>
      <c r="D1471">
        <v>30</v>
      </c>
      <c r="E1471">
        <v>10.5</v>
      </c>
      <c r="F1471">
        <v>7.5</v>
      </c>
    </row>
    <row r="1472" spans="1:6">
      <c r="A1472">
        <v>23638</v>
      </c>
      <c r="B1472">
        <v>187.5</v>
      </c>
      <c r="C1472">
        <v>0</v>
      </c>
      <c r="D1472">
        <v>30</v>
      </c>
      <c r="E1472">
        <v>4</v>
      </c>
      <c r="F1472">
        <v>7.5</v>
      </c>
    </row>
    <row r="1473" spans="1:6">
      <c r="A1473">
        <v>23961</v>
      </c>
      <c r="B1473">
        <v>172.5</v>
      </c>
      <c r="C1473">
        <v>15</v>
      </c>
      <c r="D1473">
        <v>30</v>
      </c>
      <c r="E1473">
        <v>0</v>
      </c>
      <c r="F1473">
        <v>7.5</v>
      </c>
    </row>
    <row r="1474" spans="1:6">
      <c r="A1474">
        <v>23966</v>
      </c>
      <c r="B1474">
        <v>187.5</v>
      </c>
      <c r="C1474">
        <v>0</v>
      </c>
      <c r="D1474">
        <v>30</v>
      </c>
      <c r="E1474">
        <v>18.5</v>
      </c>
      <c r="F1474">
        <v>7.5</v>
      </c>
    </row>
    <row r="1475" spans="1:6">
      <c r="A1475">
        <v>23981</v>
      </c>
      <c r="B1475">
        <v>187.5</v>
      </c>
      <c r="C1475">
        <v>0</v>
      </c>
      <c r="D1475">
        <v>30</v>
      </c>
      <c r="E1475">
        <v>0</v>
      </c>
      <c r="F1475">
        <v>7.5</v>
      </c>
    </row>
    <row r="1476" spans="1:6">
      <c r="A1476">
        <v>25075</v>
      </c>
      <c r="B1476">
        <v>187.5</v>
      </c>
      <c r="C1476">
        <v>0</v>
      </c>
      <c r="D1476">
        <v>30</v>
      </c>
      <c r="E1476">
        <v>32</v>
      </c>
      <c r="F1476">
        <v>7.5</v>
      </c>
    </row>
    <row r="1477" spans="1:6">
      <c r="A1477">
        <v>25659</v>
      </c>
      <c r="B1477">
        <v>187.5</v>
      </c>
      <c r="C1477">
        <v>0</v>
      </c>
      <c r="D1477">
        <v>30</v>
      </c>
      <c r="E1477">
        <v>15.5</v>
      </c>
      <c r="F1477">
        <v>7.5</v>
      </c>
    </row>
    <row r="1478" spans="1:6">
      <c r="A1478">
        <v>25660</v>
      </c>
      <c r="B1478">
        <v>180</v>
      </c>
      <c r="C1478">
        <v>7.5</v>
      </c>
      <c r="D1478">
        <v>30</v>
      </c>
      <c r="E1478">
        <v>23.5</v>
      </c>
      <c r="F1478">
        <v>7.5</v>
      </c>
    </row>
    <row r="1479" spans="1:6">
      <c r="A1479">
        <v>25776</v>
      </c>
      <c r="B1479">
        <v>187.5</v>
      </c>
      <c r="C1479">
        <v>0</v>
      </c>
      <c r="D1479">
        <v>30</v>
      </c>
      <c r="E1479">
        <v>0</v>
      </c>
      <c r="F1479">
        <v>7.5</v>
      </c>
    </row>
    <row r="1480" spans="1:6">
      <c r="A1480">
        <v>25784</v>
      </c>
      <c r="B1480">
        <v>97.5</v>
      </c>
      <c r="C1480">
        <v>105</v>
      </c>
      <c r="D1480">
        <v>15</v>
      </c>
      <c r="E1480">
        <v>0</v>
      </c>
      <c r="F1480">
        <v>7.5</v>
      </c>
    </row>
    <row r="1481" spans="1:6">
      <c r="A1481">
        <v>25797</v>
      </c>
      <c r="B1481">
        <v>187.5</v>
      </c>
      <c r="C1481">
        <v>0</v>
      </c>
      <c r="D1481">
        <v>30</v>
      </c>
      <c r="E1481">
        <v>0</v>
      </c>
      <c r="F1481">
        <v>7.5</v>
      </c>
    </row>
    <row r="1482" spans="1:6">
      <c r="A1482">
        <v>26232</v>
      </c>
      <c r="B1482">
        <v>187.5</v>
      </c>
      <c r="C1482">
        <v>0</v>
      </c>
      <c r="D1482">
        <v>30</v>
      </c>
      <c r="E1482">
        <v>0</v>
      </c>
      <c r="F1482">
        <v>7.5</v>
      </c>
    </row>
    <row r="1483" spans="1:6">
      <c r="A1483">
        <v>26234</v>
      </c>
      <c r="B1483">
        <v>187.5</v>
      </c>
      <c r="C1483">
        <v>0</v>
      </c>
      <c r="D1483">
        <v>30</v>
      </c>
      <c r="E1483">
        <v>0</v>
      </c>
      <c r="F1483">
        <v>7.5</v>
      </c>
    </row>
    <row r="1484" spans="1:6">
      <c r="A1484">
        <v>26373</v>
      </c>
      <c r="B1484">
        <v>180</v>
      </c>
      <c r="C1484">
        <v>7.5</v>
      </c>
      <c r="D1484">
        <v>30</v>
      </c>
      <c r="E1484">
        <v>11</v>
      </c>
      <c r="F1484">
        <v>7.5</v>
      </c>
    </row>
    <row r="1485" spans="1:6">
      <c r="A1485">
        <v>26374</v>
      </c>
      <c r="B1485">
        <v>180</v>
      </c>
      <c r="C1485">
        <v>7.5</v>
      </c>
      <c r="D1485">
        <v>30</v>
      </c>
      <c r="E1485">
        <v>0</v>
      </c>
      <c r="F1485">
        <v>7.5</v>
      </c>
    </row>
    <row r="1486" spans="1:6">
      <c r="A1486">
        <v>26881</v>
      </c>
      <c r="B1486">
        <v>172.5</v>
      </c>
      <c r="C1486">
        <v>0</v>
      </c>
      <c r="D1486">
        <v>45</v>
      </c>
      <c r="E1486">
        <v>27.5</v>
      </c>
      <c r="F1486">
        <v>7.5</v>
      </c>
    </row>
    <row r="1487" spans="1:6">
      <c r="A1487">
        <v>26888</v>
      </c>
      <c r="B1487">
        <v>142.5</v>
      </c>
      <c r="C1487">
        <v>45</v>
      </c>
      <c r="D1487">
        <v>30</v>
      </c>
      <c r="E1487">
        <v>0</v>
      </c>
      <c r="F1487">
        <v>7.5</v>
      </c>
    </row>
    <row r="1488" spans="1:6">
      <c r="A1488">
        <v>27451</v>
      </c>
      <c r="B1488">
        <v>172.5</v>
      </c>
      <c r="C1488">
        <v>15</v>
      </c>
      <c r="D1488">
        <v>30</v>
      </c>
      <c r="E1488">
        <v>19.5</v>
      </c>
      <c r="F1488">
        <v>7.5</v>
      </c>
    </row>
    <row r="1489" spans="1:6">
      <c r="A1489">
        <v>27680</v>
      </c>
      <c r="B1489">
        <v>187.5</v>
      </c>
      <c r="C1489">
        <v>0</v>
      </c>
      <c r="D1489">
        <v>30</v>
      </c>
      <c r="E1489">
        <v>30.5</v>
      </c>
      <c r="F1489">
        <v>7.5</v>
      </c>
    </row>
    <row r="1490" spans="1:6">
      <c r="A1490">
        <v>27683</v>
      </c>
      <c r="B1490">
        <v>165</v>
      </c>
      <c r="C1490">
        <v>22.5</v>
      </c>
      <c r="D1490">
        <v>30</v>
      </c>
      <c r="E1490">
        <v>0</v>
      </c>
      <c r="F1490">
        <v>7.5</v>
      </c>
    </row>
    <row r="1491" spans="1:6">
      <c r="A1491">
        <v>28022</v>
      </c>
      <c r="B1491">
        <v>157.5</v>
      </c>
      <c r="C1491">
        <v>37.5</v>
      </c>
      <c r="D1491">
        <v>22.5</v>
      </c>
      <c r="E1491">
        <v>0</v>
      </c>
      <c r="F1491">
        <v>7.5</v>
      </c>
    </row>
    <row r="1492" spans="1:6">
      <c r="A1492">
        <v>28179</v>
      </c>
      <c r="B1492">
        <v>127.5</v>
      </c>
      <c r="C1492">
        <v>60</v>
      </c>
      <c r="D1492">
        <v>30</v>
      </c>
      <c r="E1492">
        <v>44</v>
      </c>
      <c r="F1492">
        <v>7.5</v>
      </c>
    </row>
    <row r="1493" spans="1:6">
      <c r="A1493">
        <v>28218</v>
      </c>
      <c r="B1493">
        <v>187.5</v>
      </c>
      <c r="C1493">
        <v>0</v>
      </c>
      <c r="D1493">
        <v>30</v>
      </c>
      <c r="E1493">
        <v>32.5</v>
      </c>
      <c r="F1493">
        <v>7.5</v>
      </c>
    </row>
    <row r="1494" spans="1:6">
      <c r="A1494">
        <v>28239</v>
      </c>
      <c r="B1494">
        <v>187.5</v>
      </c>
      <c r="C1494">
        <v>0</v>
      </c>
      <c r="D1494">
        <v>30</v>
      </c>
      <c r="E1494">
        <v>0</v>
      </c>
      <c r="F1494">
        <v>7.5</v>
      </c>
    </row>
    <row r="1495" spans="1:6">
      <c r="A1495">
        <v>28274</v>
      </c>
      <c r="B1495">
        <v>195</v>
      </c>
      <c r="C1495">
        <v>0</v>
      </c>
      <c r="D1495">
        <v>22.5</v>
      </c>
      <c r="E1495">
        <v>21</v>
      </c>
      <c r="F1495">
        <v>7.5</v>
      </c>
    </row>
    <row r="1496" spans="1:6">
      <c r="A1496">
        <v>28473</v>
      </c>
      <c r="B1496">
        <v>187.5</v>
      </c>
      <c r="C1496">
        <v>0</v>
      </c>
      <c r="D1496">
        <v>30</v>
      </c>
      <c r="E1496">
        <v>3</v>
      </c>
      <c r="F1496">
        <v>7.5</v>
      </c>
    </row>
    <row r="1497" spans="1:6">
      <c r="A1497">
        <v>28624</v>
      </c>
      <c r="B1497">
        <v>172.5</v>
      </c>
      <c r="C1497">
        <v>15</v>
      </c>
      <c r="D1497">
        <v>30</v>
      </c>
      <c r="E1497">
        <v>0</v>
      </c>
      <c r="F1497">
        <v>7.5</v>
      </c>
    </row>
    <row r="1498" spans="1:6">
      <c r="A1498">
        <v>28743</v>
      </c>
      <c r="B1498">
        <v>187.5</v>
      </c>
      <c r="C1498">
        <v>0</v>
      </c>
      <c r="D1498">
        <v>30</v>
      </c>
      <c r="E1498">
        <v>15.5</v>
      </c>
      <c r="F1498">
        <v>7.5</v>
      </c>
    </row>
    <row r="1499" spans="1:6">
      <c r="A1499">
        <v>29058</v>
      </c>
      <c r="B1499">
        <v>187.5</v>
      </c>
      <c r="C1499">
        <v>0</v>
      </c>
      <c r="D1499">
        <v>30</v>
      </c>
      <c r="E1499">
        <v>24</v>
      </c>
      <c r="F1499">
        <v>7.5</v>
      </c>
    </row>
    <row r="1500" spans="1:6">
      <c r="A1500">
        <v>29370</v>
      </c>
      <c r="B1500">
        <v>180</v>
      </c>
      <c r="C1500">
        <v>0</v>
      </c>
      <c r="D1500">
        <v>37.5</v>
      </c>
      <c r="E1500">
        <v>0</v>
      </c>
      <c r="F1500">
        <v>7.5</v>
      </c>
    </row>
    <row r="1501" spans="1:6">
      <c r="A1501">
        <v>29896</v>
      </c>
      <c r="B1501">
        <v>150</v>
      </c>
      <c r="C1501">
        <v>37.5</v>
      </c>
      <c r="D1501">
        <v>30</v>
      </c>
      <c r="E1501">
        <v>0</v>
      </c>
      <c r="F1501">
        <v>7.5</v>
      </c>
    </row>
    <row r="1502" spans="1:6">
      <c r="A1502">
        <v>29898</v>
      </c>
      <c r="B1502">
        <v>187.5</v>
      </c>
      <c r="C1502">
        <v>0</v>
      </c>
      <c r="D1502">
        <v>30</v>
      </c>
      <c r="E1502">
        <v>15.5</v>
      </c>
      <c r="F1502">
        <v>7.5</v>
      </c>
    </row>
    <row r="1503" spans="1:6">
      <c r="A1503">
        <v>30654</v>
      </c>
      <c r="B1503">
        <v>187.5</v>
      </c>
      <c r="C1503">
        <v>7.5</v>
      </c>
      <c r="D1503">
        <v>22.5</v>
      </c>
      <c r="E1503">
        <v>10</v>
      </c>
      <c r="F1503">
        <v>7.5</v>
      </c>
    </row>
    <row r="1504" spans="1:6">
      <c r="A1504">
        <v>30658</v>
      </c>
      <c r="B1504">
        <v>180</v>
      </c>
      <c r="C1504">
        <v>7.5</v>
      </c>
      <c r="D1504">
        <v>30</v>
      </c>
      <c r="E1504">
        <v>0</v>
      </c>
      <c r="F1504">
        <v>7.5</v>
      </c>
    </row>
    <row r="1505" spans="1:6">
      <c r="A1505">
        <v>30755</v>
      </c>
      <c r="B1505">
        <v>187.5</v>
      </c>
      <c r="C1505">
        <v>0</v>
      </c>
      <c r="D1505">
        <v>30</v>
      </c>
      <c r="E1505">
        <v>0</v>
      </c>
      <c r="F1505">
        <v>7.5</v>
      </c>
    </row>
    <row r="1506" spans="1:6">
      <c r="A1506">
        <v>30778</v>
      </c>
      <c r="B1506">
        <v>165</v>
      </c>
      <c r="C1506">
        <v>22.5</v>
      </c>
      <c r="D1506">
        <v>30</v>
      </c>
      <c r="E1506">
        <v>0</v>
      </c>
      <c r="F1506">
        <v>7.5</v>
      </c>
    </row>
    <row r="1507" spans="1:6">
      <c r="A1507">
        <v>31149</v>
      </c>
      <c r="B1507">
        <v>187.5</v>
      </c>
      <c r="C1507">
        <v>0</v>
      </c>
      <c r="D1507">
        <v>30</v>
      </c>
      <c r="E1507">
        <v>16</v>
      </c>
      <c r="F1507">
        <v>7.5</v>
      </c>
    </row>
    <row r="1508" spans="1:6">
      <c r="A1508">
        <v>31292</v>
      </c>
      <c r="B1508">
        <v>187.5</v>
      </c>
      <c r="C1508">
        <v>0</v>
      </c>
      <c r="D1508">
        <v>30</v>
      </c>
      <c r="E1508">
        <v>28</v>
      </c>
      <c r="F1508">
        <v>7.5</v>
      </c>
    </row>
    <row r="1509" spans="1:6">
      <c r="A1509">
        <v>31346</v>
      </c>
      <c r="B1509">
        <v>180</v>
      </c>
      <c r="C1509">
        <v>0</v>
      </c>
      <c r="D1509">
        <v>37.5</v>
      </c>
      <c r="E1509">
        <v>26</v>
      </c>
      <c r="F1509">
        <v>7.5</v>
      </c>
    </row>
    <row r="1510" spans="1:6">
      <c r="A1510">
        <v>31984</v>
      </c>
      <c r="B1510">
        <v>165</v>
      </c>
      <c r="C1510">
        <v>22.5</v>
      </c>
      <c r="D1510">
        <v>30</v>
      </c>
      <c r="E1510">
        <v>14.5</v>
      </c>
      <c r="F1510">
        <v>7.5</v>
      </c>
    </row>
    <row r="1511" spans="1:6">
      <c r="A1511">
        <v>32096</v>
      </c>
      <c r="B1511">
        <v>195</v>
      </c>
      <c r="C1511">
        <v>0</v>
      </c>
      <c r="D1511">
        <v>22.5</v>
      </c>
      <c r="E1511">
        <v>0</v>
      </c>
      <c r="F1511">
        <v>7.5</v>
      </c>
    </row>
    <row r="1512" spans="1:6">
      <c r="A1512">
        <v>32637</v>
      </c>
      <c r="B1512">
        <v>180</v>
      </c>
      <c r="C1512">
        <v>7.5</v>
      </c>
      <c r="D1512">
        <v>30</v>
      </c>
      <c r="E1512">
        <v>0</v>
      </c>
      <c r="F1512">
        <v>7.5</v>
      </c>
    </row>
    <row r="1513" spans="1:6">
      <c r="A1513">
        <v>32640</v>
      </c>
      <c r="B1513">
        <v>187.5</v>
      </c>
      <c r="C1513">
        <v>0</v>
      </c>
      <c r="D1513">
        <v>30</v>
      </c>
      <c r="E1513">
        <v>0</v>
      </c>
      <c r="F1513">
        <v>7.5</v>
      </c>
    </row>
    <row r="1514" spans="1:6">
      <c r="A1514">
        <v>32727</v>
      </c>
      <c r="B1514">
        <v>172.5</v>
      </c>
      <c r="C1514">
        <v>7.5</v>
      </c>
      <c r="D1514">
        <v>37.5</v>
      </c>
      <c r="E1514">
        <v>2</v>
      </c>
      <c r="F1514">
        <v>7.5</v>
      </c>
    </row>
    <row r="1515" spans="1:6">
      <c r="A1515">
        <v>32786</v>
      </c>
      <c r="B1515">
        <v>172.5</v>
      </c>
      <c r="C1515">
        <v>15</v>
      </c>
      <c r="D1515">
        <v>30</v>
      </c>
      <c r="E1515">
        <v>0</v>
      </c>
      <c r="F1515">
        <v>7.5</v>
      </c>
    </row>
    <row r="1516" spans="1:6">
      <c r="A1516">
        <v>32808</v>
      </c>
      <c r="B1516">
        <v>187.5</v>
      </c>
      <c r="C1516">
        <v>0</v>
      </c>
      <c r="D1516">
        <v>30</v>
      </c>
      <c r="E1516">
        <v>0</v>
      </c>
      <c r="F1516">
        <v>7.5</v>
      </c>
    </row>
    <row r="1517" spans="1:6">
      <c r="A1517">
        <v>33145</v>
      </c>
      <c r="B1517">
        <v>180</v>
      </c>
      <c r="C1517">
        <v>7.5</v>
      </c>
      <c r="D1517">
        <v>30</v>
      </c>
      <c r="E1517">
        <v>19</v>
      </c>
      <c r="F1517">
        <v>7.5</v>
      </c>
    </row>
    <row r="1518" spans="1:6">
      <c r="A1518">
        <v>33148</v>
      </c>
      <c r="B1518">
        <v>165</v>
      </c>
      <c r="C1518">
        <v>7.5</v>
      </c>
      <c r="D1518">
        <v>45</v>
      </c>
      <c r="E1518">
        <v>0</v>
      </c>
      <c r="F1518">
        <v>7.5</v>
      </c>
    </row>
    <row r="1519" spans="1:6">
      <c r="A1519">
        <v>33153</v>
      </c>
      <c r="B1519">
        <v>172.5</v>
      </c>
      <c r="C1519">
        <v>15</v>
      </c>
      <c r="D1519">
        <v>30</v>
      </c>
      <c r="E1519">
        <v>0</v>
      </c>
      <c r="F1519">
        <v>7.5</v>
      </c>
    </row>
    <row r="1520" spans="1:6">
      <c r="A1520">
        <v>33286</v>
      </c>
      <c r="B1520">
        <v>187.5</v>
      </c>
      <c r="C1520">
        <v>0</v>
      </c>
      <c r="D1520">
        <v>30</v>
      </c>
      <c r="E1520">
        <v>0</v>
      </c>
      <c r="F1520">
        <v>7.5</v>
      </c>
    </row>
    <row r="1521" spans="1:6">
      <c r="A1521">
        <v>33620</v>
      </c>
      <c r="B1521">
        <v>187.5</v>
      </c>
      <c r="C1521">
        <v>7.5</v>
      </c>
      <c r="D1521">
        <v>22.5</v>
      </c>
      <c r="E1521">
        <v>16.5</v>
      </c>
      <c r="F1521">
        <v>7.5</v>
      </c>
    </row>
    <row r="1522" spans="1:6">
      <c r="A1522">
        <v>34160</v>
      </c>
      <c r="B1522">
        <v>187.5</v>
      </c>
      <c r="C1522">
        <v>0</v>
      </c>
      <c r="D1522">
        <v>30</v>
      </c>
      <c r="E1522">
        <v>1</v>
      </c>
      <c r="F1522">
        <v>7.5</v>
      </c>
    </row>
    <row r="1523" spans="1:6">
      <c r="A1523">
        <v>34267</v>
      </c>
      <c r="B1523">
        <v>180</v>
      </c>
      <c r="C1523">
        <v>0</v>
      </c>
      <c r="D1523">
        <v>37.5</v>
      </c>
      <c r="E1523">
        <v>36</v>
      </c>
      <c r="F1523">
        <v>7.5</v>
      </c>
    </row>
    <row r="1524" spans="1:6">
      <c r="A1524">
        <v>34318</v>
      </c>
      <c r="B1524">
        <v>187.5</v>
      </c>
      <c r="C1524">
        <v>0</v>
      </c>
      <c r="D1524">
        <v>30</v>
      </c>
      <c r="E1524">
        <v>0</v>
      </c>
      <c r="F1524">
        <v>7.5</v>
      </c>
    </row>
    <row r="1525" spans="1:6">
      <c r="A1525">
        <v>34556</v>
      </c>
      <c r="B1525">
        <v>165</v>
      </c>
      <c r="C1525">
        <v>15</v>
      </c>
      <c r="D1525">
        <v>37.5</v>
      </c>
      <c r="E1525">
        <v>0</v>
      </c>
      <c r="F1525">
        <v>7.5</v>
      </c>
    </row>
    <row r="1526" spans="1:6">
      <c r="A1526">
        <v>34811</v>
      </c>
      <c r="B1526">
        <v>157.5</v>
      </c>
      <c r="C1526">
        <v>30</v>
      </c>
      <c r="D1526">
        <v>30</v>
      </c>
      <c r="E1526">
        <v>0</v>
      </c>
      <c r="F1526">
        <v>7.5</v>
      </c>
    </row>
    <row r="1527" spans="1:6">
      <c r="A1527">
        <v>34915</v>
      </c>
      <c r="B1527">
        <v>187.5</v>
      </c>
      <c r="C1527">
        <v>0</v>
      </c>
      <c r="D1527">
        <v>30</v>
      </c>
      <c r="E1527">
        <v>0</v>
      </c>
      <c r="F1527">
        <v>7.5</v>
      </c>
    </row>
    <row r="1528" spans="1:6">
      <c r="A1528">
        <v>35125</v>
      </c>
      <c r="B1528">
        <v>172.5</v>
      </c>
      <c r="C1528">
        <v>15</v>
      </c>
      <c r="D1528">
        <v>30</v>
      </c>
      <c r="E1528">
        <v>9.5</v>
      </c>
      <c r="F1528">
        <v>7.5</v>
      </c>
    </row>
    <row r="1529" spans="1:6">
      <c r="A1529">
        <v>35936</v>
      </c>
      <c r="B1529">
        <v>165</v>
      </c>
      <c r="C1529">
        <v>22.5</v>
      </c>
      <c r="D1529">
        <v>30</v>
      </c>
      <c r="E1529">
        <v>10</v>
      </c>
      <c r="F1529">
        <v>7.5</v>
      </c>
    </row>
    <row r="1530" spans="1:6">
      <c r="A1530">
        <v>35946</v>
      </c>
      <c r="B1530">
        <v>180</v>
      </c>
      <c r="C1530">
        <v>7.5</v>
      </c>
      <c r="D1530">
        <v>30</v>
      </c>
      <c r="E1530">
        <v>3.5</v>
      </c>
      <c r="F1530">
        <v>7.5</v>
      </c>
    </row>
    <row r="1531" spans="1:6">
      <c r="A1531">
        <v>36242</v>
      </c>
      <c r="B1531">
        <v>180</v>
      </c>
      <c r="C1531">
        <v>7.5</v>
      </c>
      <c r="D1531">
        <v>30</v>
      </c>
      <c r="E1531">
        <v>6.5</v>
      </c>
      <c r="F1531">
        <v>7.5</v>
      </c>
    </row>
    <row r="1532" spans="1:6">
      <c r="A1532">
        <v>36528</v>
      </c>
      <c r="B1532">
        <v>187.5</v>
      </c>
      <c r="C1532">
        <v>0</v>
      </c>
      <c r="D1532">
        <v>30</v>
      </c>
      <c r="E1532">
        <v>0</v>
      </c>
      <c r="F1532">
        <v>7.5</v>
      </c>
    </row>
    <row r="1533" spans="1:6">
      <c r="A1533">
        <v>36538</v>
      </c>
      <c r="B1533">
        <v>187.5</v>
      </c>
      <c r="C1533">
        <v>0</v>
      </c>
      <c r="D1533">
        <v>30</v>
      </c>
      <c r="E1533">
        <v>75.5</v>
      </c>
      <c r="F1533">
        <v>7.5</v>
      </c>
    </row>
    <row r="1534" spans="1:6">
      <c r="A1534">
        <v>37036</v>
      </c>
      <c r="B1534">
        <v>180</v>
      </c>
      <c r="C1534">
        <v>7.5</v>
      </c>
      <c r="D1534">
        <v>30</v>
      </c>
      <c r="E1534">
        <v>4</v>
      </c>
      <c r="F1534">
        <v>7.5</v>
      </c>
    </row>
    <row r="1535" spans="1:6">
      <c r="A1535">
        <v>37183</v>
      </c>
      <c r="B1535">
        <v>180</v>
      </c>
      <c r="C1535">
        <v>0</v>
      </c>
      <c r="D1535">
        <v>37.5</v>
      </c>
      <c r="E1535">
        <v>0</v>
      </c>
      <c r="F1535">
        <v>7.5</v>
      </c>
    </row>
    <row r="1536" spans="1:6">
      <c r="A1536">
        <v>37384</v>
      </c>
      <c r="B1536">
        <v>187.5</v>
      </c>
      <c r="C1536">
        <v>0</v>
      </c>
      <c r="D1536">
        <v>30</v>
      </c>
      <c r="E1536">
        <v>14</v>
      </c>
      <c r="F1536">
        <v>7.5</v>
      </c>
    </row>
    <row r="1537" spans="1:6">
      <c r="A1537">
        <v>37650</v>
      </c>
      <c r="B1537">
        <v>150</v>
      </c>
      <c r="C1537">
        <v>37.5</v>
      </c>
      <c r="D1537">
        <v>30</v>
      </c>
      <c r="E1537">
        <v>3</v>
      </c>
      <c r="F1537">
        <v>7.5</v>
      </c>
    </row>
    <row r="1538" spans="1:6">
      <c r="A1538">
        <v>37793</v>
      </c>
      <c r="B1538">
        <v>187.5</v>
      </c>
      <c r="C1538">
        <v>0</v>
      </c>
      <c r="D1538">
        <v>30</v>
      </c>
      <c r="E1538">
        <v>0</v>
      </c>
      <c r="F1538">
        <v>7.5</v>
      </c>
    </row>
    <row r="1539" spans="1:6">
      <c r="A1539">
        <v>37869</v>
      </c>
      <c r="B1539">
        <v>187.5</v>
      </c>
      <c r="C1539">
        <v>0</v>
      </c>
      <c r="D1539">
        <v>30</v>
      </c>
      <c r="E1539">
        <v>0</v>
      </c>
      <c r="F1539">
        <v>7.5</v>
      </c>
    </row>
    <row r="1540" spans="1:6">
      <c r="A1540">
        <v>37876</v>
      </c>
      <c r="B1540">
        <v>180</v>
      </c>
      <c r="C1540">
        <v>7.5</v>
      </c>
      <c r="D1540">
        <v>30</v>
      </c>
      <c r="E1540">
        <v>0</v>
      </c>
      <c r="F1540">
        <v>7.5</v>
      </c>
    </row>
    <row r="1541" spans="1:6">
      <c r="A1541">
        <v>37899</v>
      </c>
      <c r="B1541">
        <v>180</v>
      </c>
      <c r="C1541">
        <v>7.5</v>
      </c>
      <c r="D1541">
        <v>30</v>
      </c>
      <c r="E1541">
        <v>48</v>
      </c>
      <c r="F1541">
        <v>7.5</v>
      </c>
    </row>
    <row r="1542" spans="1:6">
      <c r="A1542">
        <v>37994</v>
      </c>
      <c r="B1542">
        <v>187.5</v>
      </c>
      <c r="C1542">
        <v>0</v>
      </c>
      <c r="D1542">
        <v>30</v>
      </c>
      <c r="E1542">
        <v>17.5</v>
      </c>
      <c r="F1542">
        <v>7.5</v>
      </c>
    </row>
    <row r="1543" spans="1:6">
      <c r="A1543">
        <v>38034</v>
      </c>
      <c r="B1543">
        <v>187.5</v>
      </c>
      <c r="C1543">
        <v>0</v>
      </c>
      <c r="D1543">
        <v>30</v>
      </c>
      <c r="E1543">
        <v>7.5</v>
      </c>
      <c r="F1543">
        <v>7.5</v>
      </c>
    </row>
    <row r="1544" spans="1:6">
      <c r="A1544">
        <v>38045</v>
      </c>
      <c r="B1544">
        <v>180</v>
      </c>
      <c r="C1544">
        <v>0</v>
      </c>
      <c r="D1544">
        <v>37.5</v>
      </c>
      <c r="E1544">
        <v>9.5</v>
      </c>
      <c r="F1544">
        <v>7.5</v>
      </c>
    </row>
    <row r="1545" spans="1:6">
      <c r="A1545">
        <v>38049</v>
      </c>
      <c r="B1545">
        <v>142.5</v>
      </c>
      <c r="C1545">
        <v>45</v>
      </c>
      <c r="D1545">
        <v>30</v>
      </c>
      <c r="E1545">
        <v>7</v>
      </c>
      <c r="F1545">
        <v>7.5</v>
      </c>
    </row>
    <row r="1546" spans="1:6">
      <c r="A1546">
        <v>38227</v>
      </c>
      <c r="B1546">
        <v>165</v>
      </c>
      <c r="C1546">
        <v>15</v>
      </c>
      <c r="D1546">
        <v>37.5</v>
      </c>
      <c r="E1546">
        <v>0</v>
      </c>
      <c r="F1546">
        <v>7.5</v>
      </c>
    </row>
    <row r="1547" spans="1:6">
      <c r="A1547">
        <v>38258</v>
      </c>
      <c r="B1547">
        <v>180</v>
      </c>
      <c r="C1547">
        <v>0</v>
      </c>
      <c r="D1547">
        <v>37.5</v>
      </c>
      <c r="E1547">
        <v>4</v>
      </c>
      <c r="F1547">
        <v>7.5</v>
      </c>
    </row>
    <row r="1548" spans="1:6">
      <c r="A1548">
        <v>38325</v>
      </c>
      <c r="B1548">
        <v>187.5</v>
      </c>
      <c r="C1548">
        <v>0</v>
      </c>
      <c r="D1548">
        <v>30</v>
      </c>
      <c r="E1548">
        <v>0</v>
      </c>
      <c r="F1548">
        <v>7.5</v>
      </c>
    </row>
    <row r="1549" spans="1:6">
      <c r="A1549">
        <v>38327</v>
      </c>
      <c r="B1549">
        <v>165</v>
      </c>
      <c r="C1549">
        <v>22.5</v>
      </c>
      <c r="D1549">
        <v>30</v>
      </c>
      <c r="E1549">
        <v>3.5</v>
      </c>
      <c r="F1549">
        <v>7.5</v>
      </c>
    </row>
    <row r="1550" spans="1:6">
      <c r="A1550">
        <v>38431</v>
      </c>
      <c r="B1550">
        <v>180</v>
      </c>
      <c r="C1550">
        <v>7.5</v>
      </c>
      <c r="D1550">
        <v>30</v>
      </c>
      <c r="E1550">
        <v>11</v>
      </c>
      <c r="F1550">
        <v>7.5</v>
      </c>
    </row>
    <row r="1551" spans="1:6">
      <c r="A1551">
        <v>38438</v>
      </c>
      <c r="B1551">
        <v>187.5</v>
      </c>
      <c r="C1551">
        <v>0</v>
      </c>
      <c r="D1551">
        <v>30</v>
      </c>
      <c r="E1551">
        <v>33</v>
      </c>
      <c r="F1551">
        <v>7.5</v>
      </c>
    </row>
    <row r="1552" spans="1:6">
      <c r="A1552">
        <v>38550</v>
      </c>
      <c r="B1552">
        <v>180</v>
      </c>
      <c r="C1552">
        <v>7.5</v>
      </c>
      <c r="D1552">
        <v>30</v>
      </c>
      <c r="E1552">
        <v>10</v>
      </c>
      <c r="F1552">
        <v>7.5</v>
      </c>
    </row>
    <row r="1553" spans="1:6">
      <c r="A1553">
        <v>38574</v>
      </c>
      <c r="B1553">
        <v>180</v>
      </c>
      <c r="C1553">
        <v>7.5</v>
      </c>
      <c r="D1553">
        <v>30</v>
      </c>
      <c r="E1553">
        <v>11.5</v>
      </c>
      <c r="F1553">
        <v>7.5</v>
      </c>
    </row>
    <row r="1554" spans="1:6">
      <c r="A1554">
        <v>38582</v>
      </c>
      <c r="B1554">
        <v>180</v>
      </c>
      <c r="C1554">
        <v>0</v>
      </c>
      <c r="D1554">
        <v>37.5</v>
      </c>
      <c r="E1554">
        <v>0</v>
      </c>
      <c r="F1554">
        <v>7.5</v>
      </c>
    </row>
    <row r="1555" spans="1:6">
      <c r="A1555">
        <v>38649</v>
      </c>
      <c r="B1555">
        <v>180</v>
      </c>
      <c r="C1555">
        <v>7.5</v>
      </c>
      <c r="D1555">
        <v>30</v>
      </c>
      <c r="E1555">
        <v>0</v>
      </c>
      <c r="F1555">
        <v>7.5</v>
      </c>
    </row>
    <row r="1556" spans="1:6">
      <c r="A1556">
        <v>38701</v>
      </c>
      <c r="B1556">
        <v>180</v>
      </c>
      <c r="C1556">
        <v>7.5</v>
      </c>
      <c r="D1556">
        <v>30</v>
      </c>
      <c r="E1556">
        <v>14</v>
      </c>
      <c r="F1556">
        <v>7.5</v>
      </c>
    </row>
    <row r="1557" spans="1:6">
      <c r="A1557">
        <v>38798</v>
      </c>
      <c r="B1557">
        <v>187.5</v>
      </c>
      <c r="C1557">
        <v>0</v>
      </c>
      <c r="D1557">
        <v>30</v>
      </c>
      <c r="E1557">
        <v>3.5</v>
      </c>
      <c r="F1557">
        <v>7.5</v>
      </c>
    </row>
    <row r="1558" spans="1:6">
      <c r="A1558">
        <v>38833</v>
      </c>
      <c r="B1558">
        <v>187.5</v>
      </c>
      <c r="C1558">
        <v>0</v>
      </c>
      <c r="D1558">
        <v>30</v>
      </c>
      <c r="E1558">
        <v>46.5</v>
      </c>
      <c r="F1558">
        <v>7.5</v>
      </c>
    </row>
    <row r="1559" spans="1:6">
      <c r="A1559">
        <v>38836</v>
      </c>
      <c r="B1559">
        <v>180</v>
      </c>
      <c r="C1559">
        <v>0</v>
      </c>
      <c r="D1559">
        <v>37.5</v>
      </c>
      <c r="E1559">
        <v>28</v>
      </c>
      <c r="F1559">
        <v>7.5</v>
      </c>
    </row>
    <row r="1560" spans="1:6">
      <c r="A1560">
        <v>38847</v>
      </c>
      <c r="B1560">
        <v>187.5</v>
      </c>
      <c r="C1560">
        <v>0</v>
      </c>
      <c r="D1560">
        <v>30</v>
      </c>
      <c r="E1560">
        <v>0</v>
      </c>
      <c r="F1560">
        <v>7.5</v>
      </c>
    </row>
    <row r="1561" spans="1:6">
      <c r="A1561">
        <v>39075</v>
      </c>
      <c r="B1561">
        <v>187.5</v>
      </c>
      <c r="C1561">
        <v>0</v>
      </c>
      <c r="D1561">
        <v>30</v>
      </c>
      <c r="E1561">
        <v>1.5</v>
      </c>
      <c r="F1561">
        <v>7.5</v>
      </c>
    </row>
    <row r="1562" spans="1:6">
      <c r="A1562">
        <v>39129</v>
      </c>
      <c r="B1562">
        <v>187.5</v>
      </c>
      <c r="C1562">
        <v>0</v>
      </c>
      <c r="D1562">
        <v>30</v>
      </c>
      <c r="E1562">
        <v>0</v>
      </c>
      <c r="F1562">
        <v>7.5</v>
      </c>
    </row>
    <row r="1563" spans="1:6">
      <c r="A1563">
        <v>39147</v>
      </c>
      <c r="B1563">
        <v>180</v>
      </c>
      <c r="C1563">
        <v>0</v>
      </c>
      <c r="D1563">
        <v>37.5</v>
      </c>
      <c r="E1563">
        <v>0</v>
      </c>
      <c r="F1563">
        <v>7.5</v>
      </c>
    </row>
    <row r="1564" spans="1:6">
      <c r="A1564">
        <v>39230</v>
      </c>
      <c r="B1564">
        <v>180</v>
      </c>
      <c r="C1564">
        <v>0</v>
      </c>
      <c r="D1564">
        <v>37.5</v>
      </c>
      <c r="E1564">
        <v>0</v>
      </c>
      <c r="F1564">
        <v>7.5</v>
      </c>
    </row>
    <row r="1565" spans="1:6">
      <c r="A1565">
        <v>39280</v>
      </c>
      <c r="B1565">
        <v>180</v>
      </c>
      <c r="C1565">
        <v>0</v>
      </c>
      <c r="D1565">
        <v>37.5</v>
      </c>
      <c r="E1565">
        <v>10.5</v>
      </c>
      <c r="F1565">
        <v>7.5</v>
      </c>
    </row>
    <row r="1566" spans="1:6">
      <c r="A1566">
        <v>39399</v>
      </c>
      <c r="B1566">
        <v>187.5</v>
      </c>
      <c r="C1566">
        <v>0</v>
      </c>
      <c r="D1566">
        <v>30</v>
      </c>
      <c r="E1566">
        <v>0</v>
      </c>
      <c r="F1566">
        <v>7.5</v>
      </c>
    </row>
    <row r="1567" spans="1:6">
      <c r="A1567">
        <v>39420</v>
      </c>
      <c r="B1567">
        <v>187.5</v>
      </c>
      <c r="C1567">
        <v>0</v>
      </c>
      <c r="D1567">
        <v>30</v>
      </c>
      <c r="E1567">
        <v>22</v>
      </c>
      <c r="F1567">
        <v>7.5</v>
      </c>
    </row>
    <row r="1568" spans="1:6">
      <c r="A1568">
        <v>39616</v>
      </c>
      <c r="B1568">
        <v>180</v>
      </c>
      <c r="C1568">
        <v>0</v>
      </c>
      <c r="D1568">
        <v>37.5</v>
      </c>
      <c r="E1568">
        <v>0</v>
      </c>
      <c r="F1568">
        <v>7.5</v>
      </c>
    </row>
    <row r="1569" spans="1:6">
      <c r="A1569">
        <v>39893</v>
      </c>
      <c r="B1569">
        <v>180</v>
      </c>
      <c r="C1569">
        <v>7.5</v>
      </c>
      <c r="D1569">
        <v>30</v>
      </c>
      <c r="E1569">
        <v>0</v>
      </c>
      <c r="F1569">
        <v>7.5</v>
      </c>
    </row>
    <row r="1570" spans="1:6">
      <c r="A1570">
        <v>39985</v>
      </c>
      <c r="B1570">
        <v>180</v>
      </c>
      <c r="C1570">
        <v>0</v>
      </c>
      <c r="D1570">
        <v>37.5</v>
      </c>
      <c r="E1570">
        <v>20</v>
      </c>
      <c r="F1570">
        <v>7.5</v>
      </c>
    </row>
    <row r="1571" spans="1:6">
      <c r="A1571">
        <v>40061</v>
      </c>
      <c r="B1571">
        <v>187.5</v>
      </c>
      <c r="C1571">
        <v>0</v>
      </c>
      <c r="D1571">
        <v>30</v>
      </c>
      <c r="E1571">
        <v>14.5</v>
      </c>
      <c r="F1571">
        <v>7.5</v>
      </c>
    </row>
    <row r="1572" spans="1:6">
      <c r="A1572">
        <v>40097</v>
      </c>
      <c r="B1572">
        <v>142.5</v>
      </c>
      <c r="C1572">
        <v>45</v>
      </c>
      <c r="D1572">
        <v>30</v>
      </c>
      <c r="E1572">
        <v>3.5</v>
      </c>
      <c r="F1572">
        <v>7.5</v>
      </c>
    </row>
    <row r="1573" spans="1:6">
      <c r="A1573">
        <v>40205</v>
      </c>
      <c r="B1573">
        <v>187.5</v>
      </c>
      <c r="C1573">
        <v>0</v>
      </c>
      <c r="D1573">
        <v>30</v>
      </c>
      <c r="E1573">
        <v>8</v>
      </c>
      <c r="F1573">
        <v>7.5</v>
      </c>
    </row>
    <row r="1574" spans="1:6">
      <c r="A1574">
        <v>40510</v>
      </c>
      <c r="B1574">
        <v>180</v>
      </c>
      <c r="C1574">
        <v>7.5</v>
      </c>
      <c r="D1574">
        <v>30</v>
      </c>
      <c r="E1574">
        <v>14</v>
      </c>
      <c r="F1574">
        <v>7.5</v>
      </c>
    </row>
    <row r="1575" spans="1:6">
      <c r="A1575">
        <v>41339</v>
      </c>
      <c r="B1575">
        <v>187.5</v>
      </c>
      <c r="C1575">
        <v>0</v>
      </c>
      <c r="D1575">
        <v>30</v>
      </c>
      <c r="E1575">
        <v>7.5</v>
      </c>
      <c r="F1575">
        <v>7.5</v>
      </c>
    </row>
    <row r="1576" spans="1:6">
      <c r="A1576">
        <v>41362</v>
      </c>
      <c r="B1576">
        <v>180</v>
      </c>
      <c r="C1576">
        <v>0</v>
      </c>
      <c r="D1576">
        <v>37.5</v>
      </c>
      <c r="E1576">
        <v>15</v>
      </c>
      <c r="F1576">
        <v>7.5</v>
      </c>
    </row>
    <row r="1577" spans="1:6">
      <c r="A1577">
        <v>41396</v>
      </c>
      <c r="B1577">
        <v>165</v>
      </c>
      <c r="C1577">
        <v>22.5</v>
      </c>
      <c r="D1577">
        <v>30</v>
      </c>
      <c r="E1577">
        <v>3.5</v>
      </c>
      <c r="F1577">
        <v>7.5</v>
      </c>
    </row>
    <row r="1578" spans="1:6">
      <c r="A1578">
        <v>41398</v>
      </c>
      <c r="B1578">
        <v>187.5</v>
      </c>
      <c r="C1578">
        <v>0</v>
      </c>
      <c r="D1578">
        <v>30</v>
      </c>
      <c r="E1578">
        <v>0</v>
      </c>
      <c r="F1578">
        <v>7.5</v>
      </c>
    </row>
    <row r="1579" spans="1:6">
      <c r="A1579">
        <v>41399</v>
      </c>
      <c r="B1579">
        <v>180</v>
      </c>
      <c r="C1579">
        <v>0</v>
      </c>
      <c r="D1579">
        <v>37.5</v>
      </c>
      <c r="E1579">
        <v>3.5</v>
      </c>
      <c r="F1579">
        <v>7.5</v>
      </c>
    </row>
    <row r="1580" spans="1:6">
      <c r="A1580">
        <v>41401</v>
      </c>
      <c r="B1580">
        <v>180</v>
      </c>
      <c r="C1580">
        <v>0</v>
      </c>
      <c r="D1580">
        <v>37.5</v>
      </c>
      <c r="E1580">
        <v>3.5</v>
      </c>
      <c r="F1580">
        <v>7.5</v>
      </c>
    </row>
    <row r="1581" spans="1:6">
      <c r="A1581">
        <v>41407</v>
      </c>
      <c r="B1581">
        <v>135</v>
      </c>
      <c r="C1581">
        <v>52.5</v>
      </c>
      <c r="D1581">
        <v>30</v>
      </c>
      <c r="E1581">
        <v>10.5</v>
      </c>
      <c r="F1581">
        <v>7.5</v>
      </c>
    </row>
    <row r="1582" spans="1:6">
      <c r="A1582">
        <v>41442</v>
      </c>
      <c r="B1582">
        <v>187.5</v>
      </c>
      <c r="C1582">
        <v>0</v>
      </c>
      <c r="D1582">
        <v>30</v>
      </c>
      <c r="E1582">
        <v>0</v>
      </c>
      <c r="F1582">
        <v>7.5</v>
      </c>
    </row>
    <row r="1583" spans="1:6">
      <c r="A1583">
        <v>41445</v>
      </c>
      <c r="B1583">
        <v>187.5</v>
      </c>
      <c r="C1583">
        <v>0</v>
      </c>
      <c r="D1583">
        <v>30</v>
      </c>
      <c r="E1583">
        <v>8.5</v>
      </c>
      <c r="F1583">
        <v>7.5</v>
      </c>
    </row>
    <row r="1584" spans="1:6">
      <c r="A1584">
        <v>41470</v>
      </c>
      <c r="B1584">
        <v>172.5</v>
      </c>
      <c r="C1584">
        <v>0</v>
      </c>
      <c r="D1584">
        <v>45</v>
      </c>
      <c r="E1584">
        <v>0</v>
      </c>
      <c r="F1584">
        <v>7.5</v>
      </c>
    </row>
    <row r="1585" spans="1:6">
      <c r="A1585">
        <v>41474</v>
      </c>
      <c r="B1585">
        <v>172.5</v>
      </c>
      <c r="C1585">
        <v>0</v>
      </c>
      <c r="D1585">
        <v>45</v>
      </c>
      <c r="E1585">
        <v>4</v>
      </c>
      <c r="F1585">
        <v>7.5</v>
      </c>
    </row>
    <row r="1586" spans="1:6">
      <c r="A1586">
        <v>41498</v>
      </c>
      <c r="B1586">
        <v>187.5</v>
      </c>
      <c r="C1586">
        <v>0</v>
      </c>
      <c r="D1586">
        <v>30</v>
      </c>
      <c r="E1586">
        <v>0</v>
      </c>
      <c r="F1586">
        <v>7.5</v>
      </c>
    </row>
    <row r="1587" spans="1:6">
      <c r="A1587">
        <v>41499</v>
      </c>
      <c r="B1587">
        <v>187.5</v>
      </c>
      <c r="C1587">
        <v>0</v>
      </c>
      <c r="D1587">
        <v>30</v>
      </c>
      <c r="E1587">
        <v>0</v>
      </c>
      <c r="F1587">
        <v>7.5</v>
      </c>
    </row>
    <row r="1588" spans="1:6">
      <c r="A1588">
        <v>41504</v>
      </c>
      <c r="B1588">
        <v>172.5</v>
      </c>
      <c r="C1588">
        <v>0</v>
      </c>
      <c r="D1588">
        <v>45</v>
      </c>
      <c r="E1588">
        <v>7.5</v>
      </c>
      <c r="F1588">
        <v>7.5</v>
      </c>
    </row>
    <row r="1589" spans="1:6">
      <c r="A1589">
        <v>41537</v>
      </c>
      <c r="B1589">
        <v>187.5</v>
      </c>
      <c r="C1589">
        <v>0</v>
      </c>
      <c r="D1589">
        <v>30</v>
      </c>
      <c r="E1589">
        <v>6.5</v>
      </c>
      <c r="F1589">
        <v>7.5</v>
      </c>
    </row>
    <row r="1590" spans="1:6">
      <c r="A1590">
        <v>41598</v>
      </c>
      <c r="B1590">
        <v>135</v>
      </c>
      <c r="C1590">
        <v>45</v>
      </c>
      <c r="D1590">
        <v>37.5</v>
      </c>
      <c r="E1590">
        <v>4</v>
      </c>
      <c r="F1590">
        <v>7.5</v>
      </c>
    </row>
    <row r="1591" spans="1:6">
      <c r="A1591">
        <v>41636</v>
      </c>
      <c r="B1591">
        <v>187.5</v>
      </c>
      <c r="C1591">
        <v>0</v>
      </c>
      <c r="D1591">
        <v>30</v>
      </c>
      <c r="E1591">
        <v>0</v>
      </c>
      <c r="F1591">
        <v>7.5</v>
      </c>
    </row>
    <row r="1592" spans="1:6">
      <c r="A1592">
        <v>41647</v>
      </c>
      <c r="B1592">
        <v>187.5</v>
      </c>
      <c r="C1592">
        <v>0</v>
      </c>
      <c r="D1592">
        <v>30</v>
      </c>
      <c r="E1592">
        <v>3.5</v>
      </c>
      <c r="F1592">
        <v>7.5</v>
      </c>
    </row>
    <row r="1593" spans="1:6">
      <c r="A1593">
        <v>41661</v>
      </c>
      <c r="B1593">
        <v>180</v>
      </c>
      <c r="C1593">
        <v>7.5</v>
      </c>
      <c r="D1593">
        <v>30</v>
      </c>
      <c r="E1593">
        <v>16</v>
      </c>
      <c r="F1593">
        <v>7.5</v>
      </c>
    </row>
    <row r="1594" spans="1:6">
      <c r="A1594">
        <v>41870</v>
      </c>
      <c r="B1594">
        <v>187.5</v>
      </c>
      <c r="C1594">
        <v>0</v>
      </c>
      <c r="D1594">
        <v>30</v>
      </c>
      <c r="E1594">
        <v>4</v>
      </c>
      <c r="F1594">
        <v>7.5</v>
      </c>
    </row>
    <row r="1595" spans="1:6">
      <c r="A1595">
        <v>41909</v>
      </c>
      <c r="B1595">
        <v>187.5</v>
      </c>
      <c r="C1595">
        <v>0</v>
      </c>
      <c r="D1595">
        <v>30</v>
      </c>
      <c r="E1595">
        <v>4.5</v>
      </c>
      <c r="F1595">
        <v>7.5</v>
      </c>
    </row>
    <row r="1596" spans="1:6">
      <c r="A1596">
        <v>41911</v>
      </c>
      <c r="B1596">
        <v>180</v>
      </c>
      <c r="C1596">
        <v>0</v>
      </c>
      <c r="D1596">
        <v>37.5</v>
      </c>
      <c r="E1596">
        <v>7.5</v>
      </c>
      <c r="F1596">
        <v>7.5</v>
      </c>
    </row>
    <row r="1597" spans="1:6">
      <c r="A1597">
        <v>41925</v>
      </c>
      <c r="B1597">
        <v>172.5</v>
      </c>
      <c r="C1597">
        <v>7.5</v>
      </c>
      <c r="D1597">
        <v>37.5</v>
      </c>
      <c r="E1597">
        <v>3.5</v>
      </c>
      <c r="F1597">
        <v>7.5</v>
      </c>
    </row>
    <row r="1598" spans="1:6">
      <c r="A1598">
        <v>41956</v>
      </c>
      <c r="B1598">
        <v>180</v>
      </c>
      <c r="C1598">
        <v>0</v>
      </c>
      <c r="D1598">
        <v>37.5</v>
      </c>
      <c r="E1598">
        <v>37</v>
      </c>
      <c r="F1598">
        <v>7.5</v>
      </c>
    </row>
    <row r="1599" spans="1:6">
      <c r="A1599">
        <v>41957</v>
      </c>
      <c r="B1599">
        <v>180</v>
      </c>
      <c r="C1599">
        <v>7.5</v>
      </c>
      <c r="D1599">
        <v>30</v>
      </c>
      <c r="E1599">
        <v>25.5</v>
      </c>
      <c r="F1599">
        <v>7.5</v>
      </c>
    </row>
    <row r="1600" spans="1:6">
      <c r="A1600">
        <v>42022</v>
      </c>
      <c r="B1600">
        <v>187.5</v>
      </c>
      <c r="C1600">
        <v>0</v>
      </c>
      <c r="D1600">
        <v>30</v>
      </c>
      <c r="E1600">
        <v>0</v>
      </c>
      <c r="F1600">
        <v>7.5</v>
      </c>
    </row>
    <row r="1601" spans="1:6">
      <c r="A1601">
        <v>42027</v>
      </c>
      <c r="B1601">
        <v>180</v>
      </c>
      <c r="C1601">
        <v>7.5</v>
      </c>
      <c r="D1601">
        <v>30</v>
      </c>
      <c r="E1601">
        <v>0</v>
      </c>
      <c r="F1601">
        <v>7.5</v>
      </c>
    </row>
    <row r="1602" spans="1:6">
      <c r="A1602">
        <v>42041</v>
      </c>
      <c r="B1602">
        <v>187.5</v>
      </c>
      <c r="C1602">
        <v>0</v>
      </c>
      <c r="D1602">
        <v>30</v>
      </c>
      <c r="E1602">
        <v>0</v>
      </c>
      <c r="F1602">
        <v>7.5</v>
      </c>
    </row>
    <row r="1603" spans="1:6">
      <c r="A1603">
        <v>42044</v>
      </c>
      <c r="B1603">
        <v>187.5</v>
      </c>
      <c r="C1603">
        <v>0</v>
      </c>
      <c r="D1603">
        <v>30</v>
      </c>
      <c r="E1603">
        <v>3.5</v>
      </c>
      <c r="F1603">
        <v>7.5</v>
      </c>
    </row>
    <row r="1604" spans="1:6">
      <c r="A1604">
        <v>42064</v>
      </c>
      <c r="B1604">
        <v>187.5</v>
      </c>
      <c r="C1604">
        <v>0</v>
      </c>
      <c r="D1604">
        <v>30</v>
      </c>
      <c r="E1604">
        <v>1</v>
      </c>
      <c r="F1604">
        <v>7.5</v>
      </c>
    </row>
    <row r="1605" spans="1:6">
      <c r="A1605">
        <v>42068</v>
      </c>
      <c r="B1605">
        <v>187.5</v>
      </c>
      <c r="C1605">
        <v>0</v>
      </c>
      <c r="D1605">
        <v>30</v>
      </c>
      <c r="E1605">
        <v>11</v>
      </c>
      <c r="F1605">
        <v>7.5</v>
      </c>
    </row>
    <row r="1606" spans="1:6">
      <c r="A1606">
        <v>42172</v>
      </c>
      <c r="B1606">
        <v>180</v>
      </c>
      <c r="C1606">
        <v>7.5</v>
      </c>
      <c r="D1606">
        <v>30</v>
      </c>
      <c r="E1606">
        <v>0</v>
      </c>
      <c r="F1606">
        <v>7.5</v>
      </c>
    </row>
    <row r="1607" spans="1:6">
      <c r="A1607">
        <v>42521</v>
      </c>
      <c r="B1607">
        <v>187.5</v>
      </c>
      <c r="C1607">
        <v>7.5</v>
      </c>
      <c r="D1607">
        <v>22.5</v>
      </c>
      <c r="E1607">
        <v>3.5</v>
      </c>
      <c r="F1607">
        <v>7.5</v>
      </c>
    </row>
    <row r="1608" spans="1:6">
      <c r="A1608">
        <v>42611</v>
      </c>
      <c r="B1608">
        <v>165</v>
      </c>
      <c r="C1608">
        <v>22.5</v>
      </c>
      <c r="D1608">
        <v>30</v>
      </c>
      <c r="E1608">
        <v>0</v>
      </c>
      <c r="F1608">
        <v>7.5</v>
      </c>
    </row>
    <row r="1609" spans="1:6">
      <c r="A1609">
        <v>42772</v>
      </c>
      <c r="B1609">
        <v>187.5</v>
      </c>
      <c r="C1609">
        <v>0</v>
      </c>
      <c r="D1609">
        <v>30</v>
      </c>
      <c r="E1609">
        <v>17</v>
      </c>
      <c r="F1609">
        <v>7.5</v>
      </c>
    </row>
    <row r="1610" spans="1:6">
      <c r="A1610">
        <v>42907</v>
      </c>
      <c r="B1610">
        <v>187.5</v>
      </c>
      <c r="C1610">
        <v>0</v>
      </c>
      <c r="D1610">
        <v>30</v>
      </c>
      <c r="E1610">
        <v>0</v>
      </c>
      <c r="F1610">
        <v>7.5</v>
      </c>
    </row>
    <row r="1611" spans="1:6">
      <c r="A1611">
        <v>42921</v>
      </c>
      <c r="B1611">
        <v>187.5</v>
      </c>
      <c r="C1611">
        <v>0</v>
      </c>
      <c r="D1611">
        <v>30</v>
      </c>
      <c r="E1611">
        <v>20</v>
      </c>
      <c r="F1611">
        <v>7.5</v>
      </c>
    </row>
    <row r="1612" spans="1:6">
      <c r="A1612">
        <v>43191</v>
      </c>
      <c r="B1612">
        <v>187.5</v>
      </c>
      <c r="C1612">
        <v>0</v>
      </c>
      <c r="D1612">
        <v>30</v>
      </c>
      <c r="E1612">
        <v>8</v>
      </c>
      <c r="F1612">
        <v>7.5</v>
      </c>
    </row>
    <row r="1613" spans="1:6">
      <c r="A1613">
        <v>43197</v>
      </c>
      <c r="B1613">
        <v>180</v>
      </c>
      <c r="C1613">
        <v>7.5</v>
      </c>
      <c r="D1613">
        <v>30</v>
      </c>
      <c r="E1613">
        <v>0</v>
      </c>
      <c r="F1613">
        <v>7.5</v>
      </c>
    </row>
    <row r="1614" spans="1:6">
      <c r="A1614">
        <v>43501</v>
      </c>
      <c r="B1614">
        <v>187.5</v>
      </c>
      <c r="C1614">
        <v>0</v>
      </c>
      <c r="D1614">
        <v>30</v>
      </c>
      <c r="E1614">
        <v>12.5</v>
      </c>
      <c r="F1614">
        <v>7.5</v>
      </c>
    </row>
    <row r="1615" spans="1:6">
      <c r="A1615">
        <v>43506</v>
      </c>
      <c r="B1615">
        <v>187.5</v>
      </c>
      <c r="C1615">
        <v>0</v>
      </c>
      <c r="D1615">
        <v>30</v>
      </c>
      <c r="E1615">
        <v>9.5</v>
      </c>
      <c r="F1615">
        <v>7.5</v>
      </c>
    </row>
    <row r="1616" spans="1:6">
      <c r="A1616">
        <v>43527</v>
      </c>
      <c r="B1616">
        <v>187.5</v>
      </c>
      <c r="C1616">
        <v>0</v>
      </c>
      <c r="D1616">
        <v>30</v>
      </c>
      <c r="E1616">
        <v>6</v>
      </c>
      <c r="F1616">
        <v>7.5</v>
      </c>
    </row>
    <row r="1617" spans="1:6">
      <c r="A1617">
        <v>43558</v>
      </c>
      <c r="B1617">
        <v>187.5</v>
      </c>
      <c r="C1617">
        <v>0</v>
      </c>
      <c r="D1617">
        <v>30</v>
      </c>
      <c r="E1617">
        <v>10.5</v>
      </c>
      <c r="F1617">
        <v>7.5</v>
      </c>
    </row>
    <row r="1618" spans="1:6">
      <c r="A1618">
        <v>43560</v>
      </c>
      <c r="B1618">
        <v>180</v>
      </c>
      <c r="C1618">
        <v>7.5</v>
      </c>
      <c r="D1618">
        <v>30</v>
      </c>
      <c r="E1618">
        <v>18.5</v>
      </c>
      <c r="F1618">
        <v>7.5</v>
      </c>
    </row>
    <row r="1619" spans="1:6">
      <c r="A1619">
        <v>43638</v>
      </c>
      <c r="B1619">
        <v>187.5</v>
      </c>
      <c r="C1619">
        <v>0</v>
      </c>
      <c r="D1619">
        <v>30</v>
      </c>
      <c r="E1619">
        <v>7</v>
      </c>
      <c r="F1619">
        <v>7.5</v>
      </c>
    </row>
    <row r="1620" spans="1:6">
      <c r="A1620">
        <v>43829</v>
      </c>
      <c r="B1620">
        <v>187.5</v>
      </c>
      <c r="C1620">
        <v>0</v>
      </c>
      <c r="D1620">
        <v>30</v>
      </c>
      <c r="E1620">
        <v>17.5</v>
      </c>
      <c r="F1620">
        <v>7.5</v>
      </c>
    </row>
    <row r="1621" spans="1:6">
      <c r="A1621">
        <v>43867</v>
      </c>
      <c r="B1621">
        <v>187.5</v>
      </c>
      <c r="C1621">
        <v>0</v>
      </c>
      <c r="D1621">
        <v>30</v>
      </c>
      <c r="E1621">
        <v>0</v>
      </c>
      <c r="F1621">
        <v>7.5</v>
      </c>
    </row>
    <row r="1622" spans="1:6">
      <c r="A1622">
        <v>25657</v>
      </c>
      <c r="B1622">
        <v>179.5</v>
      </c>
      <c r="C1622">
        <v>7.5</v>
      </c>
      <c r="D1622">
        <v>30</v>
      </c>
      <c r="E1622">
        <v>7.5</v>
      </c>
      <c r="F1622">
        <v>8</v>
      </c>
    </row>
    <row r="1623" spans="1:6">
      <c r="A1623">
        <v>28457</v>
      </c>
      <c r="B1623">
        <v>187</v>
      </c>
      <c r="C1623">
        <v>0</v>
      </c>
      <c r="D1623">
        <v>30</v>
      </c>
      <c r="E1623">
        <v>12.5</v>
      </c>
      <c r="F1623">
        <v>8</v>
      </c>
    </row>
    <row r="1624" spans="1:6">
      <c r="A1624">
        <v>31016</v>
      </c>
      <c r="B1624">
        <v>187</v>
      </c>
      <c r="C1624">
        <v>0</v>
      </c>
      <c r="D1624">
        <v>30</v>
      </c>
      <c r="E1624">
        <v>8</v>
      </c>
      <c r="F1624">
        <v>8</v>
      </c>
    </row>
    <row r="1625" spans="1:6">
      <c r="A1625">
        <v>35863</v>
      </c>
      <c r="B1625">
        <v>172</v>
      </c>
      <c r="C1625">
        <v>15</v>
      </c>
      <c r="D1625">
        <v>30</v>
      </c>
      <c r="E1625">
        <v>0</v>
      </c>
      <c r="F1625">
        <v>8</v>
      </c>
    </row>
    <row r="1626" spans="1:6">
      <c r="A1626">
        <v>36427</v>
      </c>
      <c r="B1626">
        <v>179.5</v>
      </c>
      <c r="C1626">
        <v>7.5</v>
      </c>
      <c r="D1626">
        <v>30</v>
      </c>
      <c r="E1626">
        <v>25.5</v>
      </c>
      <c r="F1626">
        <v>8</v>
      </c>
    </row>
    <row r="1627" spans="1:6">
      <c r="A1627">
        <v>36770</v>
      </c>
      <c r="B1627">
        <v>187</v>
      </c>
      <c r="C1627">
        <v>0</v>
      </c>
      <c r="D1627">
        <v>30</v>
      </c>
      <c r="E1627">
        <v>23.5</v>
      </c>
      <c r="F1627">
        <v>8</v>
      </c>
    </row>
    <row r="1628" spans="1:6">
      <c r="A1628">
        <v>38315</v>
      </c>
      <c r="B1628">
        <v>97</v>
      </c>
      <c r="C1628">
        <v>75</v>
      </c>
      <c r="D1628">
        <v>45</v>
      </c>
      <c r="E1628">
        <v>0</v>
      </c>
      <c r="F1628">
        <v>8</v>
      </c>
    </row>
    <row r="1629" spans="1:6">
      <c r="A1629">
        <v>38464</v>
      </c>
      <c r="B1629">
        <v>179.5</v>
      </c>
      <c r="C1629">
        <v>7.5</v>
      </c>
      <c r="D1629">
        <v>30</v>
      </c>
      <c r="E1629">
        <v>10.5</v>
      </c>
      <c r="F1629">
        <v>8</v>
      </c>
    </row>
    <row r="1630" spans="1:6">
      <c r="A1630">
        <v>38599</v>
      </c>
      <c r="B1630">
        <v>168.5</v>
      </c>
      <c r="C1630">
        <v>18.5</v>
      </c>
      <c r="D1630">
        <v>30</v>
      </c>
      <c r="E1630">
        <v>1</v>
      </c>
      <c r="F1630">
        <v>8</v>
      </c>
    </row>
    <row r="1631" spans="1:6">
      <c r="A1631">
        <v>38616</v>
      </c>
      <c r="B1631">
        <v>187</v>
      </c>
      <c r="C1631">
        <v>0</v>
      </c>
      <c r="D1631">
        <v>30</v>
      </c>
      <c r="E1631">
        <v>40</v>
      </c>
      <c r="F1631">
        <v>8</v>
      </c>
    </row>
    <row r="1632" spans="1:6">
      <c r="A1632">
        <v>41468</v>
      </c>
      <c r="B1632">
        <v>187</v>
      </c>
      <c r="C1632">
        <v>0</v>
      </c>
      <c r="D1632">
        <v>30</v>
      </c>
      <c r="E1632">
        <v>37</v>
      </c>
      <c r="F1632">
        <v>8</v>
      </c>
    </row>
    <row r="1633" spans="1:6">
      <c r="A1633">
        <v>41469</v>
      </c>
      <c r="B1633">
        <v>179.5</v>
      </c>
      <c r="C1633">
        <v>0</v>
      </c>
      <c r="D1633">
        <v>37.5</v>
      </c>
      <c r="E1633">
        <v>0</v>
      </c>
      <c r="F1633">
        <v>8</v>
      </c>
    </row>
    <row r="1634" spans="1:6">
      <c r="A1634">
        <v>41579</v>
      </c>
      <c r="B1634">
        <v>172</v>
      </c>
      <c r="C1634">
        <v>0</v>
      </c>
      <c r="D1634">
        <v>45</v>
      </c>
      <c r="E1634">
        <v>15.5</v>
      </c>
      <c r="F1634">
        <v>8</v>
      </c>
    </row>
    <row r="1635" spans="1:6">
      <c r="A1635">
        <v>41724</v>
      </c>
      <c r="B1635">
        <v>179.5</v>
      </c>
      <c r="C1635">
        <v>0</v>
      </c>
      <c r="D1635">
        <v>37.5</v>
      </c>
      <c r="E1635">
        <v>3.5</v>
      </c>
      <c r="F1635">
        <v>8</v>
      </c>
    </row>
    <row r="1636" spans="1:6">
      <c r="A1636">
        <v>42673</v>
      </c>
      <c r="B1636">
        <v>187</v>
      </c>
      <c r="C1636">
        <v>0</v>
      </c>
      <c r="D1636">
        <v>30</v>
      </c>
      <c r="E1636">
        <v>0</v>
      </c>
      <c r="F1636">
        <v>8</v>
      </c>
    </row>
    <row r="1637" spans="1:6">
      <c r="A1637">
        <v>43122</v>
      </c>
      <c r="B1637">
        <v>179.5</v>
      </c>
      <c r="C1637">
        <v>0</v>
      </c>
      <c r="D1637">
        <v>37.5</v>
      </c>
      <c r="E1637">
        <v>14.5</v>
      </c>
      <c r="F1637">
        <v>8</v>
      </c>
    </row>
    <row r="1638" spans="1:6">
      <c r="A1638">
        <v>15487</v>
      </c>
      <c r="B1638">
        <v>186.5</v>
      </c>
      <c r="C1638">
        <v>0</v>
      </c>
      <c r="D1638">
        <v>30</v>
      </c>
      <c r="E1638">
        <v>18.5</v>
      </c>
      <c r="F1638">
        <v>8.5</v>
      </c>
    </row>
    <row r="1639" spans="1:6">
      <c r="A1639">
        <v>19908</v>
      </c>
      <c r="B1639">
        <v>164</v>
      </c>
      <c r="C1639">
        <v>22.5</v>
      </c>
      <c r="D1639">
        <v>30</v>
      </c>
      <c r="E1639">
        <v>0</v>
      </c>
      <c r="F1639">
        <v>8.5</v>
      </c>
    </row>
    <row r="1640" spans="1:6">
      <c r="A1640">
        <v>24461</v>
      </c>
      <c r="B1640">
        <v>179</v>
      </c>
      <c r="C1640">
        <v>7.5</v>
      </c>
      <c r="D1640">
        <v>30</v>
      </c>
      <c r="E1640">
        <v>15</v>
      </c>
      <c r="F1640">
        <v>8.5</v>
      </c>
    </row>
    <row r="1641" spans="1:6">
      <c r="A1641">
        <v>27274</v>
      </c>
      <c r="B1641">
        <v>184.5</v>
      </c>
      <c r="C1641">
        <v>2</v>
      </c>
      <c r="D1641">
        <v>30</v>
      </c>
      <c r="E1641">
        <v>63.5</v>
      </c>
      <c r="F1641">
        <v>8.5</v>
      </c>
    </row>
    <row r="1642" spans="1:6">
      <c r="A1642">
        <v>34539</v>
      </c>
      <c r="B1642">
        <v>179</v>
      </c>
      <c r="C1642">
        <v>0</v>
      </c>
      <c r="D1642">
        <v>37.5</v>
      </c>
      <c r="E1642">
        <v>0</v>
      </c>
      <c r="F1642">
        <v>8.5</v>
      </c>
    </row>
    <row r="1643" spans="1:6">
      <c r="A1643">
        <v>36417</v>
      </c>
      <c r="B1643">
        <v>186.5</v>
      </c>
      <c r="C1643">
        <v>0</v>
      </c>
      <c r="D1643">
        <v>30</v>
      </c>
      <c r="E1643">
        <v>3.5</v>
      </c>
      <c r="F1643">
        <v>8.5</v>
      </c>
    </row>
    <row r="1644" spans="1:6">
      <c r="A1644">
        <v>36428</v>
      </c>
      <c r="B1644">
        <v>171.5</v>
      </c>
      <c r="C1644">
        <v>15</v>
      </c>
      <c r="D1644">
        <v>30</v>
      </c>
      <c r="E1644">
        <v>23</v>
      </c>
      <c r="F1644">
        <v>8.5</v>
      </c>
    </row>
    <row r="1645" spans="1:6">
      <c r="A1645">
        <v>36963</v>
      </c>
      <c r="B1645">
        <v>186.5</v>
      </c>
      <c r="C1645">
        <v>0</v>
      </c>
      <c r="D1645">
        <v>30</v>
      </c>
      <c r="E1645">
        <v>47</v>
      </c>
      <c r="F1645">
        <v>8.5</v>
      </c>
    </row>
    <row r="1646" spans="1:6">
      <c r="A1646">
        <v>37897</v>
      </c>
      <c r="B1646">
        <v>186.5</v>
      </c>
      <c r="C1646">
        <v>0</v>
      </c>
      <c r="D1646">
        <v>30</v>
      </c>
      <c r="E1646">
        <v>31</v>
      </c>
      <c r="F1646">
        <v>8.5</v>
      </c>
    </row>
    <row r="1647" spans="1:6">
      <c r="A1647">
        <v>39422</v>
      </c>
      <c r="B1647">
        <v>179</v>
      </c>
      <c r="C1647">
        <v>7.5</v>
      </c>
      <c r="D1647">
        <v>30</v>
      </c>
      <c r="E1647">
        <v>3.5</v>
      </c>
      <c r="F1647">
        <v>8.5</v>
      </c>
    </row>
    <row r="1648" spans="1:6">
      <c r="A1648">
        <v>40394</v>
      </c>
      <c r="B1648">
        <v>126.5</v>
      </c>
      <c r="C1648">
        <v>60</v>
      </c>
      <c r="D1648">
        <v>30</v>
      </c>
      <c r="E1648">
        <v>47.5</v>
      </c>
      <c r="F1648">
        <v>8.5</v>
      </c>
    </row>
    <row r="1649" spans="1:6">
      <c r="A1649">
        <v>41657</v>
      </c>
      <c r="B1649">
        <v>186.5</v>
      </c>
      <c r="C1649">
        <v>0</v>
      </c>
      <c r="D1649">
        <v>30</v>
      </c>
      <c r="E1649">
        <v>28.5</v>
      </c>
      <c r="F1649">
        <v>8.5</v>
      </c>
    </row>
    <row r="1650" spans="1:6">
      <c r="A1650">
        <v>43651</v>
      </c>
      <c r="B1650">
        <v>186.5</v>
      </c>
      <c r="C1650">
        <v>0</v>
      </c>
      <c r="D1650">
        <v>30</v>
      </c>
      <c r="E1650">
        <v>0</v>
      </c>
      <c r="F1650">
        <v>8.5</v>
      </c>
    </row>
    <row r="1651" spans="1:6">
      <c r="A1651">
        <v>1964</v>
      </c>
      <c r="B1651">
        <v>133.5</v>
      </c>
      <c r="C1651">
        <v>52.5</v>
      </c>
      <c r="D1651">
        <v>30</v>
      </c>
      <c r="E1651">
        <v>29.5</v>
      </c>
      <c r="F1651">
        <v>9</v>
      </c>
    </row>
    <row r="1652" spans="1:6">
      <c r="A1652">
        <v>31187</v>
      </c>
      <c r="B1652">
        <v>141</v>
      </c>
      <c r="C1652">
        <v>45</v>
      </c>
      <c r="D1652">
        <v>30</v>
      </c>
      <c r="E1652">
        <v>28.5</v>
      </c>
      <c r="F1652">
        <v>9</v>
      </c>
    </row>
    <row r="1653" spans="1:6">
      <c r="A1653">
        <v>32709</v>
      </c>
      <c r="B1653">
        <v>186</v>
      </c>
      <c r="C1653">
        <v>0</v>
      </c>
      <c r="D1653">
        <v>30</v>
      </c>
      <c r="E1653">
        <v>10.5</v>
      </c>
      <c r="F1653">
        <v>9</v>
      </c>
    </row>
    <row r="1654" spans="1:6">
      <c r="A1654">
        <v>39081</v>
      </c>
      <c r="B1654">
        <v>178.5</v>
      </c>
      <c r="C1654">
        <v>7.5</v>
      </c>
      <c r="D1654">
        <v>30</v>
      </c>
      <c r="E1654">
        <v>31.5</v>
      </c>
      <c r="F1654">
        <v>9</v>
      </c>
    </row>
    <row r="1655" spans="1:6">
      <c r="A1655">
        <v>39464</v>
      </c>
      <c r="B1655">
        <v>186</v>
      </c>
      <c r="C1655">
        <v>0</v>
      </c>
      <c r="D1655">
        <v>30</v>
      </c>
      <c r="E1655">
        <v>5</v>
      </c>
      <c r="F1655">
        <v>9</v>
      </c>
    </row>
    <row r="1656" spans="1:6">
      <c r="A1656">
        <v>41627</v>
      </c>
      <c r="B1656">
        <v>186</v>
      </c>
      <c r="C1656">
        <v>0</v>
      </c>
      <c r="D1656">
        <v>30</v>
      </c>
      <c r="E1656">
        <v>3.5</v>
      </c>
      <c r="F1656">
        <v>9</v>
      </c>
    </row>
    <row r="1657" spans="1:6">
      <c r="A1657">
        <v>41868</v>
      </c>
      <c r="B1657">
        <v>171</v>
      </c>
      <c r="C1657">
        <v>15</v>
      </c>
      <c r="D1657">
        <v>30</v>
      </c>
      <c r="E1657">
        <v>27</v>
      </c>
      <c r="F1657">
        <v>9</v>
      </c>
    </row>
    <row r="1658" spans="1:6">
      <c r="A1658">
        <v>42175</v>
      </c>
      <c r="B1658">
        <v>186</v>
      </c>
      <c r="C1658">
        <v>0</v>
      </c>
      <c r="D1658">
        <v>30</v>
      </c>
      <c r="E1658">
        <v>70.5</v>
      </c>
      <c r="F1658">
        <v>9</v>
      </c>
    </row>
    <row r="1659" spans="1:6">
      <c r="A1659">
        <v>30709</v>
      </c>
      <c r="B1659">
        <v>185.5</v>
      </c>
      <c r="C1659">
        <v>0</v>
      </c>
      <c r="D1659">
        <v>30</v>
      </c>
      <c r="E1659">
        <v>75</v>
      </c>
      <c r="F1659">
        <v>9.5</v>
      </c>
    </row>
    <row r="1660" spans="1:6">
      <c r="A1660">
        <v>40349</v>
      </c>
      <c r="B1660">
        <v>178</v>
      </c>
      <c r="C1660">
        <v>0</v>
      </c>
      <c r="D1660">
        <v>37.5</v>
      </c>
      <c r="E1660">
        <v>0</v>
      </c>
      <c r="F1660">
        <v>9.5</v>
      </c>
    </row>
    <row r="1661" spans="1:6">
      <c r="A1661">
        <v>40389</v>
      </c>
      <c r="B1661">
        <v>185.5</v>
      </c>
      <c r="C1661">
        <v>0</v>
      </c>
      <c r="D1661">
        <v>30</v>
      </c>
      <c r="E1661">
        <v>0</v>
      </c>
      <c r="F1661">
        <v>9.5</v>
      </c>
    </row>
    <row r="1662" spans="1:6">
      <c r="A1662">
        <v>42180</v>
      </c>
      <c r="B1662">
        <v>185.5</v>
      </c>
      <c r="C1662">
        <v>0</v>
      </c>
      <c r="D1662">
        <v>30</v>
      </c>
      <c r="E1662">
        <v>12</v>
      </c>
      <c r="F1662">
        <v>9.5</v>
      </c>
    </row>
    <row r="1663" spans="1:6">
      <c r="A1663">
        <v>42183</v>
      </c>
      <c r="B1663">
        <v>185.5</v>
      </c>
      <c r="C1663">
        <v>0</v>
      </c>
      <c r="D1663">
        <v>30</v>
      </c>
      <c r="E1663">
        <v>12</v>
      </c>
      <c r="F1663">
        <v>9.5</v>
      </c>
    </row>
    <row r="1664" spans="1:6">
      <c r="A1664">
        <v>43048</v>
      </c>
      <c r="B1664">
        <v>185.5</v>
      </c>
      <c r="C1664">
        <v>0</v>
      </c>
      <c r="D1664">
        <v>30</v>
      </c>
      <c r="E1664">
        <v>52</v>
      </c>
      <c r="F1664">
        <v>9.5</v>
      </c>
    </row>
    <row r="1665" spans="1:6">
      <c r="A1665">
        <v>26356</v>
      </c>
      <c r="B1665">
        <v>185</v>
      </c>
      <c r="C1665">
        <v>0</v>
      </c>
      <c r="D1665">
        <v>30</v>
      </c>
      <c r="E1665">
        <v>0</v>
      </c>
      <c r="F1665">
        <v>10</v>
      </c>
    </row>
    <row r="1666" spans="1:6">
      <c r="A1666">
        <v>26879</v>
      </c>
      <c r="B1666">
        <v>185</v>
      </c>
      <c r="C1666">
        <v>0</v>
      </c>
      <c r="D1666">
        <v>30</v>
      </c>
      <c r="E1666">
        <v>17</v>
      </c>
      <c r="F1666">
        <v>10</v>
      </c>
    </row>
    <row r="1667" spans="1:6">
      <c r="A1667">
        <v>28241</v>
      </c>
      <c r="B1667">
        <v>166.5</v>
      </c>
      <c r="C1667">
        <v>18.5</v>
      </c>
      <c r="D1667">
        <v>30</v>
      </c>
      <c r="E1667">
        <v>2</v>
      </c>
      <c r="F1667">
        <v>10</v>
      </c>
    </row>
    <row r="1668" spans="1:6">
      <c r="A1668">
        <v>31318</v>
      </c>
      <c r="B1668">
        <v>182</v>
      </c>
      <c r="C1668">
        <v>3</v>
      </c>
      <c r="D1668">
        <v>30</v>
      </c>
      <c r="E1668">
        <v>8</v>
      </c>
      <c r="F1668">
        <v>10</v>
      </c>
    </row>
    <row r="1669" spans="1:6">
      <c r="A1669">
        <v>36142</v>
      </c>
      <c r="B1669">
        <v>185</v>
      </c>
      <c r="C1669">
        <v>0</v>
      </c>
      <c r="D1669">
        <v>30</v>
      </c>
      <c r="E1669">
        <v>0</v>
      </c>
      <c r="F1669">
        <v>10</v>
      </c>
    </row>
    <row r="1670" spans="1:6">
      <c r="A1670">
        <v>41404</v>
      </c>
      <c r="B1670">
        <v>177.5</v>
      </c>
      <c r="C1670">
        <v>7.5</v>
      </c>
      <c r="D1670">
        <v>30</v>
      </c>
      <c r="E1670">
        <v>48</v>
      </c>
      <c r="F1670">
        <v>10</v>
      </c>
    </row>
    <row r="1671" spans="1:6">
      <c r="A1671">
        <v>27284</v>
      </c>
      <c r="B1671">
        <v>154.5</v>
      </c>
      <c r="C1671">
        <v>30</v>
      </c>
      <c r="D1671">
        <v>30</v>
      </c>
      <c r="E1671">
        <v>0</v>
      </c>
      <c r="F1671">
        <v>10.5</v>
      </c>
    </row>
    <row r="1672" spans="1:6">
      <c r="A1672">
        <v>28219</v>
      </c>
      <c r="B1672">
        <v>184.5</v>
      </c>
      <c r="C1672">
        <v>0</v>
      </c>
      <c r="D1672">
        <v>30</v>
      </c>
      <c r="E1672">
        <v>61.5</v>
      </c>
      <c r="F1672">
        <v>10.5</v>
      </c>
    </row>
    <row r="1673" spans="1:6">
      <c r="A1673">
        <v>36054</v>
      </c>
      <c r="B1673">
        <v>184.5</v>
      </c>
      <c r="C1673">
        <v>0</v>
      </c>
      <c r="D1673">
        <v>30</v>
      </c>
      <c r="E1673">
        <v>1</v>
      </c>
      <c r="F1673">
        <v>10.5</v>
      </c>
    </row>
    <row r="1674" spans="1:6">
      <c r="A1674">
        <v>26214</v>
      </c>
      <c r="B1674">
        <v>169</v>
      </c>
      <c r="C1674">
        <v>15</v>
      </c>
      <c r="D1674">
        <v>30</v>
      </c>
      <c r="E1674">
        <v>4.5</v>
      </c>
      <c r="F1674">
        <v>11</v>
      </c>
    </row>
    <row r="1675" spans="1:6">
      <c r="A1675">
        <v>26217</v>
      </c>
      <c r="B1675">
        <v>184</v>
      </c>
      <c r="C1675">
        <v>0</v>
      </c>
      <c r="D1675">
        <v>30</v>
      </c>
      <c r="E1675">
        <v>4</v>
      </c>
      <c r="F1675">
        <v>11</v>
      </c>
    </row>
    <row r="1676" spans="1:6">
      <c r="A1676">
        <v>30643</v>
      </c>
      <c r="B1676">
        <v>176.5</v>
      </c>
      <c r="C1676">
        <v>0</v>
      </c>
      <c r="D1676">
        <v>37.5</v>
      </c>
      <c r="E1676">
        <v>49</v>
      </c>
      <c r="F1676">
        <v>11</v>
      </c>
    </row>
    <row r="1677" spans="1:6">
      <c r="A1677">
        <v>35300</v>
      </c>
      <c r="B1677">
        <v>139</v>
      </c>
      <c r="C1677">
        <v>45</v>
      </c>
      <c r="D1677">
        <v>30</v>
      </c>
      <c r="E1677">
        <v>8</v>
      </c>
      <c r="F1677">
        <v>11</v>
      </c>
    </row>
    <row r="1678" spans="1:6">
      <c r="A1678">
        <v>38066</v>
      </c>
      <c r="B1678">
        <v>184</v>
      </c>
      <c r="C1678">
        <v>0</v>
      </c>
      <c r="D1678">
        <v>30</v>
      </c>
      <c r="E1678">
        <v>40.5</v>
      </c>
      <c r="F1678">
        <v>11</v>
      </c>
    </row>
    <row r="1679" spans="1:6">
      <c r="A1679">
        <v>39431</v>
      </c>
      <c r="B1679">
        <v>184</v>
      </c>
      <c r="C1679">
        <v>0</v>
      </c>
      <c r="D1679">
        <v>30</v>
      </c>
      <c r="E1679">
        <v>18.5</v>
      </c>
      <c r="F1679">
        <v>11</v>
      </c>
    </row>
    <row r="1680" spans="1:6">
      <c r="A1680">
        <v>42061</v>
      </c>
      <c r="B1680">
        <v>176.5</v>
      </c>
      <c r="C1680">
        <v>0</v>
      </c>
      <c r="D1680">
        <v>37.5</v>
      </c>
      <c r="E1680">
        <v>4</v>
      </c>
      <c r="F1680">
        <v>11</v>
      </c>
    </row>
    <row r="1681" spans="1:6">
      <c r="A1681">
        <v>39883</v>
      </c>
      <c r="B1681">
        <v>183.5</v>
      </c>
      <c r="C1681">
        <v>0</v>
      </c>
      <c r="D1681">
        <v>30</v>
      </c>
      <c r="E1681">
        <v>0</v>
      </c>
      <c r="F1681">
        <v>11.5</v>
      </c>
    </row>
    <row r="1682" spans="1:6">
      <c r="A1682">
        <v>39057</v>
      </c>
      <c r="B1682">
        <v>175.5</v>
      </c>
      <c r="C1682">
        <v>7.5</v>
      </c>
      <c r="D1682">
        <v>30</v>
      </c>
      <c r="E1682">
        <v>51</v>
      </c>
      <c r="F1682">
        <v>12</v>
      </c>
    </row>
    <row r="1683" spans="1:6">
      <c r="A1683">
        <v>31973</v>
      </c>
      <c r="B1683">
        <v>174.5</v>
      </c>
      <c r="C1683">
        <v>7.5</v>
      </c>
      <c r="D1683">
        <v>30</v>
      </c>
      <c r="E1683">
        <v>5</v>
      </c>
      <c r="F1683">
        <v>13</v>
      </c>
    </row>
    <row r="1684" spans="1:6">
      <c r="A1684">
        <v>35574</v>
      </c>
      <c r="B1684">
        <v>170</v>
      </c>
      <c r="C1684">
        <v>12</v>
      </c>
      <c r="D1684">
        <v>30</v>
      </c>
      <c r="E1684">
        <v>0</v>
      </c>
      <c r="F1684">
        <v>13</v>
      </c>
    </row>
    <row r="1685" spans="1:6">
      <c r="A1685">
        <v>39704</v>
      </c>
      <c r="B1685">
        <v>174.5</v>
      </c>
      <c r="C1685">
        <v>7.5</v>
      </c>
      <c r="D1685">
        <v>30</v>
      </c>
      <c r="E1685">
        <v>19.5</v>
      </c>
      <c r="F1685">
        <v>13</v>
      </c>
    </row>
    <row r="1686" spans="1:6">
      <c r="A1686">
        <v>41406</v>
      </c>
      <c r="B1686">
        <v>174</v>
      </c>
      <c r="C1686">
        <v>7.5</v>
      </c>
      <c r="D1686">
        <v>30</v>
      </c>
      <c r="E1686">
        <v>24.5</v>
      </c>
      <c r="F1686">
        <v>13.5</v>
      </c>
    </row>
    <row r="1687" spans="1:6">
      <c r="A1687">
        <v>34158</v>
      </c>
      <c r="B1687">
        <v>173.5</v>
      </c>
      <c r="C1687">
        <v>7.5</v>
      </c>
      <c r="D1687">
        <v>30</v>
      </c>
      <c r="E1687">
        <v>31</v>
      </c>
      <c r="F1687">
        <v>14</v>
      </c>
    </row>
    <row r="1688" spans="1:6">
      <c r="A1688">
        <v>37286</v>
      </c>
      <c r="B1688">
        <v>166</v>
      </c>
      <c r="C1688">
        <v>15</v>
      </c>
      <c r="D1688">
        <v>30</v>
      </c>
      <c r="E1688">
        <v>3</v>
      </c>
      <c r="F1688">
        <v>14</v>
      </c>
    </row>
    <row r="1689" spans="1:6">
      <c r="A1689">
        <v>2308</v>
      </c>
      <c r="B1689">
        <v>142.5</v>
      </c>
      <c r="C1689">
        <v>30</v>
      </c>
      <c r="D1689">
        <v>37.5</v>
      </c>
      <c r="E1689">
        <v>0</v>
      </c>
      <c r="F1689">
        <v>15</v>
      </c>
    </row>
    <row r="1690" spans="1:6">
      <c r="A1690">
        <v>12257</v>
      </c>
      <c r="B1690">
        <v>180</v>
      </c>
      <c r="C1690">
        <v>0</v>
      </c>
      <c r="D1690">
        <v>30</v>
      </c>
      <c r="E1690">
        <v>0</v>
      </c>
      <c r="F1690">
        <v>15</v>
      </c>
    </row>
    <row r="1691" spans="1:6">
      <c r="A1691">
        <v>12823</v>
      </c>
      <c r="B1691">
        <v>180</v>
      </c>
      <c r="C1691">
        <v>0</v>
      </c>
      <c r="D1691">
        <v>30</v>
      </c>
      <c r="E1691">
        <v>37.5</v>
      </c>
      <c r="F1691">
        <v>15</v>
      </c>
    </row>
    <row r="1692" spans="1:6">
      <c r="A1692">
        <v>13107</v>
      </c>
      <c r="B1692">
        <v>180</v>
      </c>
      <c r="C1692">
        <v>0</v>
      </c>
      <c r="D1692">
        <v>30</v>
      </c>
      <c r="E1692">
        <v>0</v>
      </c>
      <c r="F1692">
        <v>15</v>
      </c>
    </row>
    <row r="1693" spans="1:6">
      <c r="A1693">
        <v>13578</v>
      </c>
      <c r="B1693">
        <v>180</v>
      </c>
      <c r="C1693">
        <v>0</v>
      </c>
      <c r="D1693">
        <v>30</v>
      </c>
      <c r="E1693">
        <v>11</v>
      </c>
      <c r="F1693">
        <v>15</v>
      </c>
    </row>
    <row r="1694" spans="1:6">
      <c r="A1694">
        <v>20800</v>
      </c>
      <c r="B1694">
        <v>180</v>
      </c>
      <c r="C1694">
        <v>0</v>
      </c>
      <c r="D1694">
        <v>30</v>
      </c>
      <c r="E1694">
        <v>17</v>
      </c>
      <c r="F1694">
        <v>15</v>
      </c>
    </row>
    <row r="1695" spans="1:6">
      <c r="A1695">
        <v>21369</v>
      </c>
      <c r="B1695">
        <v>180</v>
      </c>
      <c r="C1695">
        <v>0</v>
      </c>
      <c r="D1695">
        <v>30</v>
      </c>
      <c r="E1695">
        <v>51.5</v>
      </c>
      <c r="F1695">
        <v>15</v>
      </c>
    </row>
    <row r="1696" spans="1:6">
      <c r="A1696">
        <v>21925</v>
      </c>
      <c r="B1696">
        <v>172.5</v>
      </c>
      <c r="C1696">
        <v>7.5</v>
      </c>
      <c r="D1696">
        <v>30</v>
      </c>
      <c r="E1696">
        <v>9</v>
      </c>
      <c r="F1696">
        <v>15</v>
      </c>
    </row>
    <row r="1697" spans="1:6">
      <c r="A1697">
        <v>21958</v>
      </c>
      <c r="B1697">
        <v>172.5</v>
      </c>
      <c r="C1697">
        <v>7.5</v>
      </c>
      <c r="D1697">
        <v>30</v>
      </c>
      <c r="E1697">
        <v>31</v>
      </c>
      <c r="F1697">
        <v>15</v>
      </c>
    </row>
    <row r="1698" spans="1:6">
      <c r="A1698">
        <v>22010</v>
      </c>
      <c r="B1698">
        <v>172.5</v>
      </c>
      <c r="C1698">
        <v>0</v>
      </c>
      <c r="D1698">
        <v>37.5</v>
      </c>
      <c r="E1698">
        <v>5</v>
      </c>
      <c r="F1698">
        <v>15</v>
      </c>
    </row>
    <row r="1699" spans="1:6">
      <c r="A1699">
        <v>23974</v>
      </c>
      <c r="B1699">
        <v>157.5</v>
      </c>
      <c r="C1699">
        <v>22.5</v>
      </c>
      <c r="D1699">
        <v>30</v>
      </c>
      <c r="E1699">
        <v>8</v>
      </c>
      <c r="F1699">
        <v>15</v>
      </c>
    </row>
    <row r="1700" spans="1:6">
      <c r="A1700">
        <v>23983</v>
      </c>
      <c r="B1700">
        <v>172.5</v>
      </c>
      <c r="C1700">
        <v>7.5</v>
      </c>
      <c r="D1700">
        <v>30</v>
      </c>
      <c r="E1700">
        <v>11</v>
      </c>
      <c r="F1700">
        <v>15</v>
      </c>
    </row>
    <row r="1701" spans="1:6">
      <c r="A1701">
        <v>25674</v>
      </c>
      <c r="B1701">
        <v>180</v>
      </c>
      <c r="C1701">
        <v>0</v>
      </c>
      <c r="D1701">
        <v>30</v>
      </c>
      <c r="E1701">
        <v>21</v>
      </c>
      <c r="F1701">
        <v>15</v>
      </c>
    </row>
    <row r="1702" spans="1:6">
      <c r="A1702">
        <v>26894</v>
      </c>
      <c r="B1702">
        <v>180</v>
      </c>
      <c r="C1702">
        <v>0</v>
      </c>
      <c r="D1702">
        <v>30</v>
      </c>
      <c r="E1702">
        <v>4</v>
      </c>
      <c r="F1702">
        <v>15</v>
      </c>
    </row>
    <row r="1703" spans="1:6">
      <c r="A1703">
        <v>27278</v>
      </c>
      <c r="B1703">
        <v>180</v>
      </c>
      <c r="C1703">
        <v>0</v>
      </c>
      <c r="D1703">
        <v>30</v>
      </c>
      <c r="E1703">
        <v>9.5</v>
      </c>
      <c r="F1703">
        <v>15</v>
      </c>
    </row>
    <row r="1704" spans="1:6">
      <c r="A1704">
        <v>27671</v>
      </c>
      <c r="B1704">
        <v>180</v>
      </c>
      <c r="C1704">
        <v>0</v>
      </c>
      <c r="D1704">
        <v>30</v>
      </c>
      <c r="E1704">
        <v>34</v>
      </c>
      <c r="F1704">
        <v>15</v>
      </c>
    </row>
    <row r="1705" spans="1:6">
      <c r="A1705">
        <v>28019</v>
      </c>
      <c r="B1705">
        <v>172.5</v>
      </c>
      <c r="C1705">
        <v>0</v>
      </c>
      <c r="D1705">
        <v>37.5</v>
      </c>
      <c r="E1705">
        <v>3</v>
      </c>
      <c r="F1705">
        <v>15</v>
      </c>
    </row>
    <row r="1706" spans="1:6">
      <c r="A1706">
        <v>28757</v>
      </c>
      <c r="B1706">
        <v>180</v>
      </c>
      <c r="C1706">
        <v>0</v>
      </c>
      <c r="D1706">
        <v>30</v>
      </c>
      <c r="E1706">
        <v>7.5</v>
      </c>
      <c r="F1706">
        <v>15</v>
      </c>
    </row>
    <row r="1707" spans="1:6">
      <c r="A1707">
        <v>29068</v>
      </c>
      <c r="B1707">
        <v>180</v>
      </c>
      <c r="C1707">
        <v>0</v>
      </c>
      <c r="D1707">
        <v>30</v>
      </c>
      <c r="E1707">
        <v>0</v>
      </c>
      <c r="F1707">
        <v>15</v>
      </c>
    </row>
    <row r="1708" spans="1:6">
      <c r="A1708">
        <v>29899</v>
      </c>
      <c r="B1708">
        <v>172.5</v>
      </c>
      <c r="C1708">
        <v>7.5</v>
      </c>
      <c r="D1708">
        <v>30</v>
      </c>
      <c r="E1708">
        <v>0</v>
      </c>
      <c r="F1708">
        <v>15</v>
      </c>
    </row>
    <row r="1709" spans="1:6">
      <c r="A1709">
        <v>30107</v>
      </c>
      <c r="B1709">
        <v>172.5</v>
      </c>
      <c r="C1709">
        <v>7.5</v>
      </c>
      <c r="D1709">
        <v>30</v>
      </c>
      <c r="E1709">
        <v>6.5</v>
      </c>
      <c r="F1709">
        <v>15</v>
      </c>
    </row>
    <row r="1710" spans="1:6">
      <c r="A1710">
        <v>30756</v>
      </c>
      <c r="B1710">
        <v>180</v>
      </c>
      <c r="C1710">
        <v>7.5</v>
      </c>
      <c r="D1710">
        <v>22.5</v>
      </c>
      <c r="E1710">
        <v>2.5</v>
      </c>
      <c r="F1710">
        <v>15</v>
      </c>
    </row>
    <row r="1711" spans="1:6">
      <c r="A1711">
        <v>30999</v>
      </c>
      <c r="B1711">
        <v>165</v>
      </c>
      <c r="C1711">
        <v>0</v>
      </c>
      <c r="D1711">
        <v>45</v>
      </c>
      <c r="E1711">
        <v>0</v>
      </c>
      <c r="F1711">
        <v>15</v>
      </c>
    </row>
    <row r="1712" spans="1:6">
      <c r="A1712">
        <v>31162</v>
      </c>
      <c r="B1712">
        <v>180</v>
      </c>
      <c r="C1712">
        <v>0</v>
      </c>
      <c r="D1712">
        <v>30</v>
      </c>
      <c r="E1712">
        <v>11.5</v>
      </c>
      <c r="F1712">
        <v>15</v>
      </c>
    </row>
    <row r="1713" spans="1:6">
      <c r="A1713">
        <v>32130</v>
      </c>
      <c r="B1713">
        <v>180</v>
      </c>
      <c r="C1713">
        <v>0</v>
      </c>
      <c r="D1713">
        <v>30</v>
      </c>
      <c r="E1713">
        <v>2.5</v>
      </c>
      <c r="F1713">
        <v>15</v>
      </c>
    </row>
    <row r="1714" spans="1:6">
      <c r="A1714">
        <v>32578</v>
      </c>
      <c r="B1714">
        <v>180</v>
      </c>
      <c r="C1714">
        <v>0</v>
      </c>
      <c r="D1714">
        <v>30</v>
      </c>
      <c r="E1714">
        <v>1.5</v>
      </c>
      <c r="F1714">
        <v>15</v>
      </c>
    </row>
    <row r="1715" spans="1:6">
      <c r="A1715">
        <v>32787</v>
      </c>
      <c r="B1715">
        <v>172.5</v>
      </c>
      <c r="C1715">
        <v>7.5</v>
      </c>
      <c r="D1715">
        <v>30</v>
      </c>
      <c r="E1715">
        <v>4</v>
      </c>
      <c r="F1715">
        <v>15</v>
      </c>
    </row>
    <row r="1716" spans="1:6">
      <c r="A1716">
        <v>33133</v>
      </c>
      <c r="B1716">
        <v>168.5</v>
      </c>
      <c r="C1716">
        <v>11.5</v>
      </c>
      <c r="D1716">
        <v>30</v>
      </c>
      <c r="E1716">
        <v>2</v>
      </c>
      <c r="F1716">
        <v>15</v>
      </c>
    </row>
    <row r="1717" spans="1:6">
      <c r="A1717">
        <v>33400</v>
      </c>
      <c r="B1717">
        <v>127.5</v>
      </c>
      <c r="C1717">
        <v>45</v>
      </c>
      <c r="D1717">
        <v>37.5</v>
      </c>
      <c r="E1717">
        <v>8</v>
      </c>
      <c r="F1717">
        <v>15</v>
      </c>
    </row>
    <row r="1718" spans="1:6">
      <c r="A1718">
        <v>35668</v>
      </c>
      <c r="B1718">
        <v>172.5</v>
      </c>
      <c r="C1718">
        <v>7.5</v>
      </c>
      <c r="D1718">
        <v>30</v>
      </c>
      <c r="E1718">
        <v>41.5</v>
      </c>
      <c r="F1718">
        <v>15</v>
      </c>
    </row>
    <row r="1719" spans="1:6">
      <c r="A1719">
        <v>36772</v>
      </c>
      <c r="B1719">
        <v>142.5</v>
      </c>
      <c r="C1719">
        <v>37.5</v>
      </c>
      <c r="D1719">
        <v>30</v>
      </c>
      <c r="E1719">
        <v>0</v>
      </c>
      <c r="F1719">
        <v>15</v>
      </c>
    </row>
    <row r="1720" spans="1:6">
      <c r="A1720">
        <v>37098</v>
      </c>
      <c r="B1720">
        <v>127.5</v>
      </c>
      <c r="C1720">
        <v>60</v>
      </c>
      <c r="D1720">
        <v>22.5</v>
      </c>
      <c r="E1720">
        <v>0</v>
      </c>
      <c r="F1720">
        <v>15</v>
      </c>
    </row>
    <row r="1721" spans="1:6">
      <c r="A1721">
        <v>37789</v>
      </c>
      <c r="B1721">
        <v>180</v>
      </c>
      <c r="C1721">
        <v>0</v>
      </c>
      <c r="D1721">
        <v>30</v>
      </c>
      <c r="E1721">
        <v>8</v>
      </c>
      <c r="F1721">
        <v>15</v>
      </c>
    </row>
    <row r="1722" spans="1:6">
      <c r="A1722">
        <v>37872</v>
      </c>
      <c r="B1722">
        <v>187.5</v>
      </c>
      <c r="C1722">
        <v>0</v>
      </c>
      <c r="D1722">
        <v>22.5</v>
      </c>
      <c r="E1722">
        <v>33</v>
      </c>
      <c r="F1722">
        <v>15</v>
      </c>
    </row>
    <row r="1723" spans="1:6">
      <c r="A1723">
        <v>37886</v>
      </c>
      <c r="B1723">
        <v>180</v>
      </c>
      <c r="C1723">
        <v>0</v>
      </c>
      <c r="D1723">
        <v>30</v>
      </c>
      <c r="E1723">
        <v>3.5</v>
      </c>
      <c r="F1723">
        <v>15</v>
      </c>
    </row>
    <row r="1724" spans="1:6">
      <c r="A1724">
        <v>38233</v>
      </c>
      <c r="B1724">
        <v>180</v>
      </c>
      <c r="C1724">
        <v>0</v>
      </c>
      <c r="D1724">
        <v>30</v>
      </c>
      <c r="E1724">
        <v>114</v>
      </c>
      <c r="F1724">
        <v>15</v>
      </c>
    </row>
    <row r="1725" spans="1:6">
      <c r="A1725">
        <v>38318</v>
      </c>
      <c r="B1725">
        <v>180</v>
      </c>
      <c r="C1725">
        <v>0</v>
      </c>
      <c r="D1725">
        <v>30</v>
      </c>
      <c r="E1725">
        <v>13</v>
      </c>
      <c r="F1725">
        <v>15</v>
      </c>
    </row>
    <row r="1726" spans="1:6">
      <c r="A1726">
        <v>38322</v>
      </c>
      <c r="B1726">
        <v>142.5</v>
      </c>
      <c r="C1726">
        <v>30</v>
      </c>
      <c r="D1726">
        <v>37.5</v>
      </c>
      <c r="E1726">
        <v>0</v>
      </c>
      <c r="F1726">
        <v>15</v>
      </c>
    </row>
    <row r="1727" spans="1:6">
      <c r="A1727">
        <v>38492</v>
      </c>
      <c r="B1727">
        <v>180</v>
      </c>
      <c r="C1727">
        <v>0</v>
      </c>
      <c r="D1727">
        <v>30</v>
      </c>
      <c r="E1727">
        <v>2</v>
      </c>
      <c r="F1727">
        <v>15</v>
      </c>
    </row>
    <row r="1728" spans="1:6">
      <c r="A1728">
        <v>39139</v>
      </c>
      <c r="B1728">
        <v>165</v>
      </c>
      <c r="C1728">
        <v>7.5</v>
      </c>
      <c r="D1728">
        <v>37.5</v>
      </c>
      <c r="E1728">
        <v>30.5</v>
      </c>
      <c r="F1728">
        <v>15</v>
      </c>
    </row>
    <row r="1729" spans="1:6">
      <c r="A1729">
        <v>39302</v>
      </c>
      <c r="B1729">
        <v>172.5</v>
      </c>
      <c r="C1729">
        <v>0</v>
      </c>
      <c r="D1729">
        <v>37.5</v>
      </c>
      <c r="E1729">
        <v>21</v>
      </c>
      <c r="F1729">
        <v>15</v>
      </c>
    </row>
    <row r="1730" spans="1:6">
      <c r="A1730">
        <v>39656</v>
      </c>
      <c r="B1730">
        <v>172.5</v>
      </c>
      <c r="C1730">
        <v>0</v>
      </c>
      <c r="D1730">
        <v>37.5</v>
      </c>
      <c r="E1730">
        <v>18</v>
      </c>
      <c r="F1730">
        <v>15</v>
      </c>
    </row>
    <row r="1731" spans="1:6">
      <c r="A1731">
        <v>40122</v>
      </c>
      <c r="B1731">
        <v>172.5</v>
      </c>
      <c r="C1731">
        <v>0</v>
      </c>
      <c r="D1731">
        <v>37.5</v>
      </c>
      <c r="E1731">
        <v>15.5</v>
      </c>
      <c r="F1731">
        <v>15</v>
      </c>
    </row>
    <row r="1732" spans="1:6">
      <c r="A1732">
        <v>40206</v>
      </c>
      <c r="B1732">
        <v>180</v>
      </c>
      <c r="C1732">
        <v>0</v>
      </c>
      <c r="D1732">
        <v>30</v>
      </c>
      <c r="E1732">
        <v>2.5</v>
      </c>
      <c r="F1732">
        <v>15</v>
      </c>
    </row>
    <row r="1733" spans="1:6">
      <c r="A1733">
        <v>40321</v>
      </c>
      <c r="B1733">
        <v>165</v>
      </c>
      <c r="C1733">
        <v>15</v>
      </c>
      <c r="D1733">
        <v>30</v>
      </c>
      <c r="E1733">
        <v>0</v>
      </c>
      <c r="F1733">
        <v>15</v>
      </c>
    </row>
    <row r="1734" spans="1:6">
      <c r="A1734">
        <v>41359</v>
      </c>
      <c r="B1734">
        <v>172.5</v>
      </c>
      <c r="C1734">
        <v>0</v>
      </c>
      <c r="D1734">
        <v>37.5</v>
      </c>
      <c r="E1734">
        <v>10.5</v>
      </c>
      <c r="F1734">
        <v>15</v>
      </c>
    </row>
    <row r="1735" spans="1:6">
      <c r="A1735">
        <v>41446</v>
      </c>
      <c r="B1735">
        <v>165</v>
      </c>
      <c r="C1735">
        <v>0</v>
      </c>
      <c r="D1735">
        <v>45</v>
      </c>
      <c r="E1735">
        <v>0</v>
      </c>
      <c r="F1735">
        <v>15</v>
      </c>
    </row>
    <row r="1736" spans="1:6">
      <c r="A1736">
        <v>41572</v>
      </c>
      <c r="B1736">
        <v>172.5</v>
      </c>
      <c r="C1736">
        <v>7.5</v>
      </c>
      <c r="D1736">
        <v>30</v>
      </c>
      <c r="E1736">
        <v>18</v>
      </c>
      <c r="F1736">
        <v>15</v>
      </c>
    </row>
    <row r="1737" spans="1:6">
      <c r="A1737">
        <v>41644</v>
      </c>
      <c r="B1737">
        <v>180</v>
      </c>
      <c r="C1737">
        <v>0</v>
      </c>
      <c r="D1737">
        <v>30</v>
      </c>
      <c r="E1737">
        <v>0</v>
      </c>
      <c r="F1737">
        <v>15</v>
      </c>
    </row>
    <row r="1738" spans="1:6">
      <c r="A1738">
        <v>41705</v>
      </c>
      <c r="B1738">
        <v>180</v>
      </c>
      <c r="C1738">
        <v>0</v>
      </c>
      <c r="D1738">
        <v>30</v>
      </c>
      <c r="E1738">
        <v>2.5</v>
      </c>
      <c r="F1738">
        <v>15</v>
      </c>
    </row>
    <row r="1739" spans="1:6">
      <c r="A1739">
        <v>41716</v>
      </c>
      <c r="B1739">
        <v>180</v>
      </c>
      <c r="C1739">
        <v>0</v>
      </c>
      <c r="D1739">
        <v>30</v>
      </c>
      <c r="E1739">
        <v>0</v>
      </c>
      <c r="F1739">
        <v>15</v>
      </c>
    </row>
    <row r="1740" spans="1:6">
      <c r="A1740">
        <v>41721</v>
      </c>
      <c r="B1740">
        <v>180</v>
      </c>
      <c r="C1740">
        <v>0</v>
      </c>
      <c r="D1740">
        <v>30</v>
      </c>
      <c r="E1740">
        <v>0</v>
      </c>
      <c r="F1740">
        <v>15</v>
      </c>
    </row>
    <row r="1741" spans="1:6">
      <c r="A1741">
        <v>41863</v>
      </c>
      <c r="B1741">
        <v>180</v>
      </c>
      <c r="C1741">
        <v>0</v>
      </c>
      <c r="D1741">
        <v>30</v>
      </c>
      <c r="E1741">
        <v>24</v>
      </c>
      <c r="F1741">
        <v>15</v>
      </c>
    </row>
    <row r="1742" spans="1:6">
      <c r="A1742">
        <v>41923</v>
      </c>
      <c r="B1742">
        <v>173</v>
      </c>
      <c r="C1742">
        <v>7</v>
      </c>
      <c r="D1742">
        <v>30</v>
      </c>
      <c r="E1742">
        <v>8.5</v>
      </c>
      <c r="F1742">
        <v>15</v>
      </c>
    </row>
    <row r="1743" spans="1:6">
      <c r="A1743">
        <v>42168</v>
      </c>
      <c r="B1743">
        <v>180</v>
      </c>
      <c r="C1743">
        <v>0</v>
      </c>
      <c r="D1743">
        <v>30</v>
      </c>
      <c r="E1743">
        <v>35.5</v>
      </c>
      <c r="F1743">
        <v>15</v>
      </c>
    </row>
    <row r="1744" spans="1:6">
      <c r="A1744">
        <v>42457</v>
      </c>
      <c r="B1744">
        <v>112.5</v>
      </c>
      <c r="C1744">
        <v>75</v>
      </c>
      <c r="D1744">
        <v>22.5</v>
      </c>
      <c r="E1744">
        <v>0</v>
      </c>
      <c r="F1744">
        <v>15</v>
      </c>
    </row>
    <row r="1745" spans="1:6">
      <c r="A1745">
        <v>42469</v>
      </c>
      <c r="B1745">
        <v>172.5</v>
      </c>
      <c r="C1745">
        <v>7.5</v>
      </c>
      <c r="D1745">
        <v>30</v>
      </c>
      <c r="E1745">
        <v>12</v>
      </c>
      <c r="F1745">
        <v>15</v>
      </c>
    </row>
    <row r="1746" spans="1:6">
      <c r="A1746">
        <v>42672</v>
      </c>
      <c r="B1746">
        <v>180</v>
      </c>
      <c r="C1746">
        <v>0</v>
      </c>
      <c r="D1746">
        <v>30</v>
      </c>
      <c r="E1746">
        <v>11.5</v>
      </c>
      <c r="F1746">
        <v>15</v>
      </c>
    </row>
    <row r="1747" spans="1:6">
      <c r="A1747">
        <v>42991</v>
      </c>
      <c r="B1747">
        <v>180</v>
      </c>
      <c r="C1747">
        <v>7.5</v>
      </c>
      <c r="D1747">
        <v>22.5</v>
      </c>
      <c r="E1747">
        <v>19</v>
      </c>
      <c r="F1747">
        <v>15</v>
      </c>
    </row>
    <row r="1748" spans="1:6">
      <c r="A1748">
        <v>43128</v>
      </c>
      <c r="B1748">
        <v>172.5</v>
      </c>
      <c r="C1748">
        <v>0</v>
      </c>
      <c r="D1748">
        <v>37.5</v>
      </c>
      <c r="E1748">
        <v>19.5</v>
      </c>
      <c r="F1748">
        <v>15</v>
      </c>
    </row>
    <row r="1749" spans="1:6">
      <c r="A1749">
        <v>43658</v>
      </c>
      <c r="B1749">
        <v>180</v>
      </c>
      <c r="C1749">
        <v>0</v>
      </c>
      <c r="D1749">
        <v>30</v>
      </c>
      <c r="E1749">
        <v>38</v>
      </c>
      <c r="F1749">
        <v>15</v>
      </c>
    </row>
    <row r="1750" spans="1:6">
      <c r="A1750">
        <v>28919</v>
      </c>
      <c r="B1750">
        <v>179.5</v>
      </c>
      <c r="C1750">
        <v>0</v>
      </c>
      <c r="D1750">
        <v>30</v>
      </c>
      <c r="E1750">
        <v>12</v>
      </c>
      <c r="F1750">
        <v>15.5</v>
      </c>
    </row>
    <row r="1751" spans="1:6">
      <c r="A1751">
        <v>32633</v>
      </c>
      <c r="B1751">
        <v>179.5</v>
      </c>
      <c r="C1751">
        <v>0</v>
      </c>
      <c r="D1751">
        <v>30</v>
      </c>
      <c r="E1751">
        <v>7.5</v>
      </c>
      <c r="F1751">
        <v>15.5</v>
      </c>
    </row>
    <row r="1752" spans="1:6">
      <c r="A1752">
        <v>36894</v>
      </c>
      <c r="B1752">
        <v>179.5</v>
      </c>
      <c r="C1752">
        <v>0</v>
      </c>
      <c r="D1752">
        <v>30</v>
      </c>
      <c r="E1752">
        <v>7.5</v>
      </c>
      <c r="F1752">
        <v>15.5</v>
      </c>
    </row>
    <row r="1753" spans="1:6">
      <c r="A1753">
        <v>37157</v>
      </c>
      <c r="B1753">
        <v>172</v>
      </c>
      <c r="C1753">
        <v>0</v>
      </c>
      <c r="D1753">
        <v>37.5</v>
      </c>
      <c r="E1753">
        <v>2</v>
      </c>
      <c r="F1753">
        <v>15.5</v>
      </c>
    </row>
    <row r="1754" spans="1:6">
      <c r="A1754">
        <v>39268</v>
      </c>
      <c r="B1754">
        <v>172</v>
      </c>
      <c r="C1754">
        <v>7.5</v>
      </c>
      <c r="D1754">
        <v>30</v>
      </c>
      <c r="E1754">
        <v>13.5</v>
      </c>
      <c r="F1754">
        <v>15.5</v>
      </c>
    </row>
    <row r="1755" spans="1:6">
      <c r="A1755">
        <v>43481</v>
      </c>
      <c r="B1755">
        <v>179.5</v>
      </c>
      <c r="C1755">
        <v>0</v>
      </c>
      <c r="D1755">
        <v>30</v>
      </c>
      <c r="E1755">
        <v>35.5</v>
      </c>
      <c r="F1755">
        <v>15.5</v>
      </c>
    </row>
    <row r="1756" spans="1:6">
      <c r="A1756">
        <v>13090</v>
      </c>
      <c r="B1756">
        <v>179</v>
      </c>
      <c r="C1756">
        <v>0</v>
      </c>
      <c r="D1756">
        <v>30</v>
      </c>
      <c r="E1756">
        <v>17.5</v>
      </c>
      <c r="F1756">
        <v>16</v>
      </c>
    </row>
    <row r="1757" spans="1:6">
      <c r="A1757">
        <v>17717</v>
      </c>
      <c r="B1757">
        <v>134</v>
      </c>
      <c r="C1757">
        <v>45</v>
      </c>
      <c r="D1757">
        <v>30</v>
      </c>
      <c r="E1757">
        <v>5</v>
      </c>
      <c r="F1757">
        <v>16</v>
      </c>
    </row>
    <row r="1758" spans="1:6">
      <c r="A1758">
        <v>34412</v>
      </c>
      <c r="B1758">
        <v>179</v>
      </c>
      <c r="C1758">
        <v>0</v>
      </c>
      <c r="D1758">
        <v>30</v>
      </c>
      <c r="E1758">
        <v>0</v>
      </c>
      <c r="F1758">
        <v>16</v>
      </c>
    </row>
    <row r="1759" spans="1:6">
      <c r="A1759">
        <v>35588</v>
      </c>
      <c r="B1759">
        <v>179</v>
      </c>
      <c r="C1759">
        <v>0</v>
      </c>
      <c r="D1759">
        <v>30</v>
      </c>
      <c r="E1759">
        <v>88.5</v>
      </c>
      <c r="F1759">
        <v>16</v>
      </c>
    </row>
    <row r="1760" spans="1:6">
      <c r="A1760">
        <v>36987</v>
      </c>
      <c r="B1760">
        <v>171.5</v>
      </c>
      <c r="C1760">
        <v>7.5</v>
      </c>
      <c r="D1760">
        <v>30</v>
      </c>
      <c r="E1760">
        <v>12.5</v>
      </c>
      <c r="F1760">
        <v>16</v>
      </c>
    </row>
    <row r="1761" spans="1:6">
      <c r="A1761">
        <v>37893</v>
      </c>
      <c r="B1761">
        <v>134</v>
      </c>
      <c r="C1761">
        <v>45</v>
      </c>
      <c r="D1761">
        <v>30</v>
      </c>
      <c r="E1761">
        <v>0</v>
      </c>
      <c r="F1761">
        <v>16</v>
      </c>
    </row>
    <row r="1762" spans="1:6">
      <c r="A1762">
        <v>41386</v>
      </c>
      <c r="B1762">
        <v>179</v>
      </c>
      <c r="C1762">
        <v>0</v>
      </c>
      <c r="D1762">
        <v>30</v>
      </c>
      <c r="E1762">
        <v>8</v>
      </c>
      <c r="F1762">
        <v>16</v>
      </c>
    </row>
    <row r="1763" spans="1:6">
      <c r="A1763">
        <v>41540</v>
      </c>
      <c r="B1763">
        <v>164</v>
      </c>
      <c r="C1763">
        <v>15</v>
      </c>
      <c r="D1763">
        <v>30</v>
      </c>
      <c r="E1763">
        <v>0</v>
      </c>
      <c r="F1763">
        <v>16</v>
      </c>
    </row>
    <row r="1764" spans="1:6">
      <c r="A1764">
        <v>43657</v>
      </c>
      <c r="B1764">
        <v>179</v>
      </c>
      <c r="C1764">
        <v>0</v>
      </c>
      <c r="D1764">
        <v>30</v>
      </c>
      <c r="E1764">
        <v>26.5</v>
      </c>
      <c r="F1764">
        <v>16</v>
      </c>
    </row>
    <row r="1765" spans="1:6">
      <c r="A1765">
        <v>42856</v>
      </c>
      <c r="B1765">
        <v>178.5</v>
      </c>
      <c r="C1765">
        <v>0</v>
      </c>
      <c r="D1765">
        <v>30</v>
      </c>
      <c r="E1765">
        <v>0</v>
      </c>
      <c r="F1765">
        <v>16.5</v>
      </c>
    </row>
    <row r="1766" spans="1:6">
      <c r="A1766">
        <v>43271</v>
      </c>
      <c r="B1766">
        <v>178.5</v>
      </c>
      <c r="C1766">
        <v>0</v>
      </c>
      <c r="D1766">
        <v>30</v>
      </c>
      <c r="E1766">
        <v>9</v>
      </c>
      <c r="F1766">
        <v>16.5</v>
      </c>
    </row>
    <row r="1767" spans="1:6">
      <c r="A1767">
        <v>38443</v>
      </c>
      <c r="B1767">
        <v>170.5</v>
      </c>
      <c r="C1767">
        <v>0</v>
      </c>
      <c r="D1767">
        <v>37.5</v>
      </c>
      <c r="E1767">
        <v>10</v>
      </c>
      <c r="F1767">
        <v>17</v>
      </c>
    </row>
    <row r="1768" spans="1:6">
      <c r="A1768">
        <v>43531</v>
      </c>
      <c r="B1768">
        <v>170.5</v>
      </c>
      <c r="C1768">
        <v>7.5</v>
      </c>
      <c r="D1768">
        <v>30</v>
      </c>
      <c r="E1768">
        <v>31</v>
      </c>
      <c r="F1768">
        <v>17</v>
      </c>
    </row>
    <row r="1769" spans="1:6">
      <c r="A1769">
        <v>34151</v>
      </c>
      <c r="B1769">
        <v>170</v>
      </c>
      <c r="C1769">
        <v>7.5</v>
      </c>
      <c r="D1769">
        <v>30</v>
      </c>
      <c r="E1769">
        <v>7</v>
      </c>
      <c r="F1769">
        <v>17.5</v>
      </c>
    </row>
    <row r="1770" spans="1:6">
      <c r="A1770">
        <v>38317</v>
      </c>
      <c r="B1770">
        <v>177</v>
      </c>
      <c r="C1770">
        <v>0</v>
      </c>
      <c r="D1770">
        <v>30</v>
      </c>
      <c r="E1770">
        <v>0</v>
      </c>
      <c r="F1770">
        <v>18</v>
      </c>
    </row>
    <row r="1771" spans="1:6">
      <c r="A1771">
        <v>42173</v>
      </c>
      <c r="B1771">
        <v>177</v>
      </c>
      <c r="C1771">
        <v>0</v>
      </c>
      <c r="D1771">
        <v>30</v>
      </c>
      <c r="E1771">
        <v>28</v>
      </c>
      <c r="F1771">
        <v>18</v>
      </c>
    </row>
    <row r="1772" spans="1:6">
      <c r="A1772">
        <v>43650</v>
      </c>
      <c r="B1772">
        <v>177</v>
      </c>
      <c r="C1772">
        <v>0</v>
      </c>
      <c r="D1772">
        <v>30</v>
      </c>
      <c r="E1772">
        <v>11</v>
      </c>
      <c r="F1772">
        <v>18</v>
      </c>
    </row>
    <row r="1773" spans="1:6">
      <c r="A1773">
        <v>25097</v>
      </c>
      <c r="B1773">
        <v>176.5</v>
      </c>
      <c r="C1773">
        <v>0</v>
      </c>
      <c r="D1773">
        <v>30</v>
      </c>
      <c r="E1773">
        <v>10</v>
      </c>
      <c r="F1773">
        <v>18.5</v>
      </c>
    </row>
    <row r="1774" spans="1:6">
      <c r="A1774">
        <v>35504</v>
      </c>
      <c r="B1774">
        <v>176.5</v>
      </c>
      <c r="C1774">
        <v>0</v>
      </c>
      <c r="D1774">
        <v>30</v>
      </c>
      <c r="E1774">
        <v>12</v>
      </c>
      <c r="F1774">
        <v>18.5</v>
      </c>
    </row>
    <row r="1775" spans="1:6">
      <c r="A1775">
        <v>30727</v>
      </c>
      <c r="B1775">
        <v>161</v>
      </c>
      <c r="C1775">
        <v>0</v>
      </c>
      <c r="D1775">
        <v>45</v>
      </c>
      <c r="E1775">
        <v>7</v>
      </c>
      <c r="F1775">
        <v>19</v>
      </c>
    </row>
    <row r="1776" spans="1:6">
      <c r="A1776">
        <v>30730</v>
      </c>
      <c r="B1776">
        <v>168.5</v>
      </c>
      <c r="C1776">
        <v>0</v>
      </c>
      <c r="D1776">
        <v>37.5</v>
      </c>
      <c r="E1776">
        <v>11</v>
      </c>
      <c r="F1776">
        <v>19</v>
      </c>
    </row>
    <row r="1777" spans="1:6">
      <c r="A1777">
        <v>42052</v>
      </c>
      <c r="B1777">
        <v>176</v>
      </c>
      <c r="C1777">
        <v>0</v>
      </c>
      <c r="D1777">
        <v>30</v>
      </c>
      <c r="E1777">
        <v>62</v>
      </c>
      <c r="F1777">
        <v>19</v>
      </c>
    </row>
    <row r="1778" spans="1:6">
      <c r="A1778">
        <v>19922</v>
      </c>
      <c r="B1778">
        <v>175.5</v>
      </c>
      <c r="C1778">
        <v>0</v>
      </c>
      <c r="D1778">
        <v>30</v>
      </c>
      <c r="E1778">
        <v>0</v>
      </c>
      <c r="F1778">
        <v>19.5</v>
      </c>
    </row>
    <row r="1779" spans="1:6">
      <c r="A1779">
        <v>40355</v>
      </c>
      <c r="B1779">
        <v>175.5</v>
      </c>
      <c r="C1779">
        <v>0</v>
      </c>
      <c r="D1779">
        <v>30</v>
      </c>
      <c r="E1779">
        <v>7.5</v>
      </c>
      <c r="F1779">
        <v>19.5</v>
      </c>
    </row>
    <row r="1780" spans="1:6">
      <c r="A1780">
        <v>31960</v>
      </c>
      <c r="B1780">
        <v>175</v>
      </c>
      <c r="C1780">
        <v>0</v>
      </c>
      <c r="D1780">
        <v>30</v>
      </c>
      <c r="E1780">
        <v>20</v>
      </c>
      <c r="F1780">
        <v>20</v>
      </c>
    </row>
    <row r="1781" spans="1:6">
      <c r="A1781">
        <v>38879</v>
      </c>
      <c r="B1781">
        <v>167.5</v>
      </c>
      <c r="C1781">
        <v>0</v>
      </c>
      <c r="D1781">
        <v>37.5</v>
      </c>
      <c r="E1781">
        <v>8.5</v>
      </c>
      <c r="F1781">
        <v>20</v>
      </c>
    </row>
    <row r="1782" spans="1:6">
      <c r="A1782">
        <v>43395</v>
      </c>
      <c r="B1782">
        <v>175</v>
      </c>
      <c r="C1782">
        <v>0</v>
      </c>
      <c r="D1782">
        <v>30</v>
      </c>
      <c r="E1782">
        <v>13.5</v>
      </c>
      <c r="F1782">
        <v>20</v>
      </c>
    </row>
    <row r="1783" spans="1:6">
      <c r="A1783">
        <v>15218</v>
      </c>
      <c r="B1783">
        <v>174</v>
      </c>
      <c r="C1783">
        <v>0</v>
      </c>
      <c r="D1783">
        <v>30</v>
      </c>
      <c r="E1783">
        <v>57</v>
      </c>
      <c r="F1783">
        <v>21</v>
      </c>
    </row>
    <row r="1784" spans="1:6">
      <c r="A1784">
        <v>39781</v>
      </c>
      <c r="B1784">
        <v>166.5</v>
      </c>
      <c r="C1784">
        <v>7.5</v>
      </c>
      <c r="D1784">
        <v>30</v>
      </c>
      <c r="E1784">
        <v>27.5</v>
      </c>
      <c r="F1784">
        <v>21</v>
      </c>
    </row>
    <row r="1785" spans="1:6">
      <c r="A1785">
        <v>41640</v>
      </c>
      <c r="B1785">
        <v>174</v>
      </c>
      <c r="C1785">
        <v>0</v>
      </c>
      <c r="D1785">
        <v>30</v>
      </c>
      <c r="E1785">
        <v>24.5</v>
      </c>
      <c r="F1785">
        <v>21</v>
      </c>
    </row>
    <row r="1786" spans="1:6">
      <c r="A1786">
        <v>43262</v>
      </c>
      <c r="B1786">
        <v>174</v>
      </c>
      <c r="C1786">
        <v>0</v>
      </c>
      <c r="D1786">
        <v>30</v>
      </c>
      <c r="E1786">
        <v>19</v>
      </c>
      <c r="F1786">
        <v>21</v>
      </c>
    </row>
    <row r="1787" spans="1:6">
      <c r="A1787">
        <v>27273</v>
      </c>
      <c r="B1787">
        <v>158.5</v>
      </c>
      <c r="C1787">
        <v>15</v>
      </c>
      <c r="D1787">
        <v>30</v>
      </c>
      <c r="E1787">
        <v>0</v>
      </c>
      <c r="F1787">
        <v>21.5</v>
      </c>
    </row>
    <row r="1788" spans="1:6">
      <c r="A1788">
        <v>39721</v>
      </c>
      <c r="B1788">
        <v>165.5</v>
      </c>
      <c r="C1788">
        <v>7.5</v>
      </c>
      <c r="D1788">
        <v>30</v>
      </c>
      <c r="E1788">
        <v>27</v>
      </c>
      <c r="F1788">
        <v>22</v>
      </c>
    </row>
    <row r="1789" spans="1:6">
      <c r="A1789">
        <v>14810</v>
      </c>
      <c r="B1789">
        <v>82.5</v>
      </c>
      <c r="C1789">
        <v>90</v>
      </c>
      <c r="D1789">
        <v>30</v>
      </c>
      <c r="E1789">
        <v>0</v>
      </c>
      <c r="F1789">
        <v>22.5</v>
      </c>
    </row>
    <row r="1790" spans="1:6">
      <c r="A1790">
        <v>17117</v>
      </c>
      <c r="B1790">
        <v>172.5</v>
      </c>
      <c r="C1790">
        <v>0</v>
      </c>
      <c r="D1790">
        <v>30</v>
      </c>
      <c r="E1790">
        <v>27.5</v>
      </c>
      <c r="F1790">
        <v>22.5</v>
      </c>
    </row>
    <row r="1791" spans="1:6">
      <c r="A1791">
        <v>17545</v>
      </c>
      <c r="B1791">
        <v>157.5</v>
      </c>
      <c r="C1791">
        <v>22.5</v>
      </c>
      <c r="D1791">
        <v>22.5</v>
      </c>
      <c r="E1791">
        <v>0</v>
      </c>
      <c r="F1791">
        <v>22.5</v>
      </c>
    </row>
    <row r="1792" spans="1:6">
      <c r="A1792">
        <v>21988</v>
      </c>
      <c r="B1792">
        <v>172.5</v>
      </c>
      <c r="C1792">
        <v>0</v>
      </c>
      <c r="D1792">
        <v>30</v>
      </c>
      <c r="E1792">
        <v>0</v>
      </c>
      <c r="F1792">
        <v>22.5</v>
      </c>
    </row>
    <row r="1793" spans="1:6">
      <c r="A1793">
        <v>23970</v>
      </c>
      <c r="B1793">
        <v>165</v>
      </c>
      <c r="C1793">
        <v>0</v>
      </c>
      <c r="D1793">
        <v>37.5</v>
      </c>
      <c r="E1793">
        <v>12.5</v>
      </c>
      <c r="F1793">
        <v>22.5</v>
      </c>
    </row>
    <row r="1794" spans="1:6">
      <c r="A1794">
        <v>25091</v>
      </c>
      <c r="B1794">
        <v>150</v>
      </c>
      <c r="C1794">
        <v>22.5</v>
      </c>
      <c r="D1794">
        <v>30</v>
      </c>
      <c r="E1794">
        <v>11</v>
      </c>
      <c r="F1794">
        <v>22.5</v>
      </c>
    </row>
    <row r="1795" spans="1:6">
      <c r="A1795">
        <v>26481</v>
      </c>
      <c r="B1795">
        <v>150</v>
      </c>
      <c r="C1795">
        <v>15</v>
      </c>
      <c r="D1795">
        <v>37.5</v>
      </c>
      <c r="E1795">
        <v>0</v>
      </c>
      <c r="F1795">
        <v>22.5</v>
      </c>
    </row>
    <row r="1796" spans="1:6">
      <c r="A1796">
        <v>30777</v>
      </c>
      <c r="B1796">
        <v>172.5</v>
      </c>
      <c r="C1796">
        <v>0</v>
      </c>
      <c r="D1796">
        <v>30</v>
      </c>
      <c r="E1796">
        <v>3.5</v>
      </c>
      <c r="F1796">
        <v>22.5</v>
      </c>
    </row>
    <row r="1797" spans="1:6">
      <c r="A1797">
        <v>31360</v>
      </c>
      <c r="B1797">
        <v>165</v>
      </c>
      <c r="C1797">
        <v>0</v>
      </c>
      <c r="D1797">
        <v>37.5</v>
      </c>
      <c r="E1797">
        <v>0</v>
      </c>
      <c r="F1797">
        <v>22.5</v>
      </c>
    </row>
    <row r="1798" spans="1:6">
      <c r="A1798">
        <v>32119</v>
      </c>
      <c r="B1798">
        <v>172.5</v>
      </c>
      <c r="C1798">
        <v>0</v>
      </c>
      <c r="D1798">
        <v>30</v>
      </c>
      <c r="E1798">
        <v>0</v>
      </c>
      <c r="F1798">
        <v>22.5</v>
      </c>
    </row>
    <row r="1799" spans="1:6">
      <c r="A1799">
        <v>32589</v>
      </c>
      <c r="B1799">
        <v>157.5</v>
      </c>
      <c r="C1799">
        <v>15</v>
      </c>
      <c r="D1799">
        <v>30</v>
      </c>
      <c r="E1799">
        <v>7.5</v>
      </c>
      <c r="F1799">
        <v>22.5</v>
      </c>
    </row>
    <row r="1800" spans="1:6">
      <c r="A1800">
        <v>34145</v>
      </c>
      <c r="B1800">
        <v>165</v>
      </c>
      <c r="C1800">
        <v>7.5</v>
      </c>
      <c r="D1800">
        <v>30</v>
      </c>
      <c r="E1800">
        <v>3.5</v>
      </c>
      <c r="F1800">
        <v>22.5</v>
      </c>
    </row>
    <row r="1801" spans="1:6">
      <c r="A1801">
        <v>34316</v>
      </c>
      <c r="B1801">
        <v>180</v>
      </c>
      <c r="C1801">
        <v>0</v>
      </c>
      <c r="D1801">
        <v>22.5</v>
      </c>
      <c r="E1801">
        <v>21.5</v>
      </c>
      <c r="F1801">
        <v>22.5</v>
      </c>
    </row>
    <row r="1802" spans="1:6">
      <c r="A1802">
        <v>34634</v>
      </c>
      <c r="B1802">
        <v>165</v>
      </c>
      <c r="C1802">
        <v>7.5</v>
      </c>
      <c r="D1802">
        <v>30</v>
      </c>
      <c r="E1802">
        <v>1.5</v>
      </c>
      <c r="F1802">
        <v>22.5</v>
      </c>
    </row>
    <row r="1803" spans="1:6">
      <c r="A1803">
        <v>35591</v>
      </c>
      <c r="B1803">
        <v>165</v>
      </c>
      <c r="C1803">
        <v>7.5</v>
      </c>
      <c r="D1803">
        <v>30</v>
      </c>
      <c r="E1803">
        <v>0</v>
      </c>
      <c r="F1803">
        <v>22.5</v>
      </c>
    </row>
    <row r="1804" spans="1:6">
      <c r="A1804">
        <v>35689</v>
      </c>
      <c r="B1804">
        <v>172.5</v>
      </c>
      <c r="C1804">
        <v>0</v>
      </c>
      <c r="D1804">
        <v>30</v>
      </c>
      <c r="E1804">
        <v>0</v>
      </c>
      <c r="F1804">
        <v>22.5</v>
      </c>
    </row>
    <row r="1805" spans="1:6">
      <c r="A1805">
        <v>35699</v>
      </c>
      <c r="B1805">
        <v>165</v>
      </c>
      <c r="C1805">
        <v>0</v>
      </c>
      <c r="D1805">
        <v>37.5</v>
      </c>
      <c r="E1805">
        <v>7.5</v>
      </c>
      <c r="F1805">
        <v>22.5</v>
      </c>
    </row>
    <row r="1806" spans="1:6">
      <c r="A1806">
        <v>35876</v>
      </c>
      <c r="B1806">
        <v>172.5</v>
      </c>
      <c r="C1806">
        <v>0</v>
      </c>
      <c r="D1806">
        <v>30</v>
      </c>
      <c r="E1806">
        <v>14.5</v>
      </c>
      <c r="F1806">
        <v>22.5</v>
      </c>
    </row>
    <row r="1807" spans="1:6">
      <c r="A1807">
        <v>36424</v>
      </c>
      <c r="B1807">
        <v>165</v>
      </c>
      <c r="C1807">
        <v>7.5</v>
      </c>
      <c r="D1807">
        <v>30</v>
      </c>
      <c r="E1807">
        <v>0</v>
      </c>
      <c r="F1807">
        <v>22.5</v>
      </c>
    </row>
    <row r="1808" spans="1:6">
      <c r="A1808">
        <v>36860</v>
      </c>
      <c r="B1808">
        <v>172.5</v>
      </c>
      <c r="C1808">
        <v>0</v>
      </c>
      <c r="D1808">
        <v>30</v>
      </c>
      <c r="E1808">
        <v>0</v>
      </c>
      <c r="F1808">
        <v>22.5</v>
      </c>
    </row>
    <row r="1809" spans="1:6">
      <c r="A1809">
        <v>37265</v>
      </c>
      <c r="B1809">
        <v>135</v>
      </c>
      <c r="C1809">
        <v>37.5</v>
      </c>
      <c r="D1809">
        <v>30</v>
      </c>
      <c r="E1809">
        <v>8</v>
      </c>
      <c r="F1809">
        <v>22.5</v>
      </c>
    </row>
    <row r="1810" spans="1:6">
      <c r="A1810">
        <v>37874</v>
      </c>
      <c r="B1810">
        <v>172.5</v>
      </c>
      <c r="C1810">
        <v>0</v>
      </c>
      <c r="D1810">
        <v>30</v>
      </c>
      <c r="E1810">
        <v>0</v>
      </c>
      <c r="F1810">
        <v>22.5</v>
      </c>
    </row>
    <row r="1811" spans="1:6">
      <c r="A1811">
        <v>38727</v>
      </c>
      <c r="B1811">
        <v>172.5</v>
      </c>
      <c r="C1811">
        <v>7.5</v>
      </c>
      <c r="D1811">
        <v>22.5</v>
      </c>
      <c r="E1811">
        <v>0</v>
      </c>
      <c r="F1811">
        <v>22.5</v>
      </c>
    </row>
    <row r="1812" spans="1:6">
      <c r="A1812">
        <v>39423</v>
      </c>
      <c r="B1812">
        <v>172.5</v>
      </c>
      <c r="C1812">
        <v>0</v>
      </c>
      <c r="D1812">
        <v>30</v>
      </c>
      <c r="E1812">
        <v>0</v>
      </c>
      <c r="F1812">
        <v>22.5</v>
      </c>
    </row>
    <row r="1813" spans="1:6">
      <c r="A1813">
        <v>40314</v>
      </c>
      <c r="B1813">
        <v>172.5</v>
      </c>
      <c r="C1813">
        <v>0</v>
      </c>
      <c r="D1813">
        <v>30</v>
      </c>
      <c r="E1813">
        <v>17.5</v>
      </c>
      <c r="F1813">
        <v>22.5</v>
      </c>
    </row>
    <row r="1814" spans="1:6">
      <c r="A1814">
        <v>41439</v>
      </c>
      <c r="B1814">
        <v>150</v>
      </c>
      <c r="C1814">
        <v>22.5</v>
      </c>
      <c r="D1814">
        <v>30</v>
      </c>
      <c r="E1814">
        <v>0</v>
      </c>
      <c r="F1814">
        <v>22.5</v>
      </c>
    </row>
    <row r="1815" spans="1:6">
      <c r="A1815">
        <v>41506</v>
      </c>
      <c r="B1815">
        <v>165</v>
      </c>
      <c r="C1815">
        <v>0</v>
      </c>
      <c r="D1815">
        <v>37.5</v>
      </c>
      <c r="E1815">
        <v>7</v>
      </c>
      <c r="F1815">
        <v>22.5</v>
      </c>
    </row>
    <row r="1816" spans="1:6">
      <c r="A1816">
        <v>43529</v>
      </c>
      <c r="B1816">
        <v>169</v>
      </c>
      <c r="C1816">
        <v>11</v>
      </c>
      <c r="D1816">
        <v>22.5</v>
      </c>
      <c r="E1816">
        <v>0</v>
      </c>
      <c r="F1816">
        <v>22.5</v>
      </c>
    </row>
    <row r="1817" spans="1:6">
      <c r="A1817">
        <v>43640</v>
      </c>
      <c r="B1817">
        <v>180</v>
      </c>
      <c r="C1817">
        <v>0</v>
      </c>
      <c r="D1817">
        <v>22.5</v>
      </c>
      <c r="E1817">
        <v>0</v>
      </c>
      <c r="F1817">
        <v>22.5</v>
      </c>
    </row>
    <row r="1818" spans="1:6">
      <c r="A1818">
        <v>43641</v>
      </c>
      <c r="B1818">
        <v>172.5</v>
      </c>
      <c r="C1818">
        <v>0</v>
      </c>
      <c r="D1818">
        <v>30</v>
      </c>
      <c r="E1818">
        <v>2.5</v>
      </c>
      <c r="F1818">
        <v>22.5</v>
      </c>
    </row>
    <row r="1819" spans="1:6">
      <c r="A1819">
        <v>28468</v>
      </c>
      <c r="B1819">
        <v>164.5</v>
      </c>
      <c r="C1819">
        <v>7.5</v>
      </c>
      <c r="D1819">
        <v>30</v>
      </c>
      <c r="E1819">
        <v>0</v>
      </c>
      <c r="F1819">
        <v>23</v>
      </c>
    </row>
    <row r="1820" spans="1:6">
      <c r="A1820">
        <v>36837</v>
      </c>
      <c r="B1820">
        <v>157</v>
      </c>
      <c r="C1820">
        <v>15</v>
      </c>
      <c r="D1820">
        <v>30</v>
      </c>
      <c r="E1820">
        <v>38</v>
      </c>
      <c r="F1820">
        <v>23</v>
      </c>
    </row>
    <row r="1821" spans="1:6">
      <c r="A1821">
        <v>40780</v>
      </c>
      <c r="B1821">
        <v>172</v>
      </c>
      <c r="C1821">
        <v>0</v>
      </c>
      <c r="D1821">
        <v>30</v>
      </c>
      <c r="E1821">
        <v>3.5</v>
      </c>
      <c r="F1821">
        <v>23</v>
      </c>
    </row>
    <row r="1822" spans="1:6">
      <c r="A1822">
        <v>11298</v>
      </c>
      <c r="B1822">
        <v>134</v>
      </c>
      <c r="C1822">
        <v>37.5</v>
      </c>
      <c r="D1822">
        <v>30</v>
      </c>
      <c r="E1822">
        <v>0</v>
      </c>
      <c r="F1822">
        <v>23.5</v>
      </c>
    </row>
    <row r="1823" spans="1:6">
      <c r="A1823">
        <v>38231</v>
      </c>
      <c r="B1823">
        <v>134</v>
      </c>
      <c r="C1823">
        <v>37.5</v>
      </c>
      <c r="D1823">
        <v>30</v>
      </c>
      <c r="E1823">
        <v>11.5</v>
      </c>
      <c r="F1823">
        <v>23.5</v>
      </c>
    </row>
    <row r="1824" spans="1:6">
      <c r="A1824">
        <v>42914</v>
      </c>
      <c r="B1824">
        <v>164</v>
      </c>
      <c r="C1824">
        <v>7.5</v>
      </c>
      <c r="D1824">
        <v>30</v>
      </c>
      <c r="E1824">
        <v>7</v>
      </c>
      <c r="F1824">
        <v>23.5</v>
      </c>
    </row>
    <row r="1825" spans="1:6">
      <c r="A1825">
        <v>43645</v>
      </c>
      <c r="B1825">
        <v>171.5</v>
      </c>
      <c r="C1825">
        <v>0</v>
      </c>
      <c r="D1825">
        <v>30</v>
      </c>
      <c r="E1825">
        <v>0</v>
      </c>
      <c r="F1825">
        <v>23.5</v>
      </c>
    </row>
    <row r="1826" spans="1:6">
      <c r="A1826">
        <v>36964</v>
      </c>
      <c r="B1826">
        <v>178.5</v>
      </c>
      <c r="C1826">
        <v>0</v>
      </c>
      <c r="D1826">
        <v>22.5</v>
      </c>
      <c r="E1826">
        <v>0</v>
      </c>
      <c r="F1826">
        <v>24</v>
      </c>
    </row>
    <row r="1827" spans="1:6">
      <c r="A1827">
        <v>25983</v>
      </c>
      <c r="B1827">
        <v>170.5</v>
      </c>
      <c r="C1827">
        <v>0</v>
      </c>
      <c r="D1827">
        <v>30</v>
      </c>
      <c r="E1827">
        <v>11.5</v>
      </c>
      <c r="F1827">
        <v>24.5</v>
      </c>
    </row>
    <row r="1828" spans="1:6">
      <c r="A1828">
        <v>12353</v>
      </c>
      <c r="B1828">
        <v>162.5</v>
      </c>
      <c r="C1828">
        <v>0</v>
      </c>
      <c r="D1828">
        <v>37.5</v>
      </c>
      <c r="E1828">
        <v>6.5</v>
      </c>
      <c r="F1828">
        <v>25</v>
      </c>
    </row>
    <row r="1829" spans="1:6">
      <c r="A1829">
        <v>41466</v>
      </c>
      <c r="B1829">
        <v>170</v>
      </c>
      <c r="C1829">
        <v>0</v>
      </c>
      <c r="D1829">
        <v>30</v>
      </c>
      <c r="E1829">
        <v>0</v>
      </c>
      <c r="F1829">
        <v>25</v>
      </c>
    </row>
    <row r="1830" spans="1:6">
      <c r="A1830">
        <v>28175</v>
      </c>
      <c r="B1830">
        <v>154.5</v>
      </c>
      <c r="C1830">
        <v>0</v>
      </c>
      <c r="D1830">
        <v>45</v>
      </c>
      <c r="E1830">
        <v>27.5</v>
      </c>
      <c r="F1830">
        <v>25.5</v>
      </c>
    </row>
    <row r="1831" spans="1:6">
      <c r="A1831">
        <v>43270</v>
      </c>
      <c r="B1831">
        <v>177</v>
      </c>
      <c r="C1831">
        <v>0</v>
      </c>
      <c r="D1831">
        <v>22.5</v>
      </c>
      <c r="E1831">
        <v>44.5</v>
      </c>
      <c r="F1831">
        <v>25.5</v>
      </c>
    </row>
    <row r="1832" spans="1:6">
      <c r="A1832">
        <v>42617</v>
      </c>
      <c r="B1832">
        <v>168.5</v>
      </c>
      <c r="C1832">
        <v>0</v>
      </c>
      <c r="D1832">
        <v>30</v>
      </c>
      <c r="E1832">
        <v>4</v>
      </c>
      <c r="F1832">
        <v>26.5</v>
      </c>
    </row>
    <row r="1833" spans="1:6">
      <c r="A1833">
        <v>38735</v>
      </c>
      <c r="B1833">
        <v>108</v>
      </c>
      <c r="C1833">
        <v>60</v>
      </c>
      <c r="D1833">
        <v>30</v>
      </c>
      <c r="E1833">
        <v>22</v>
      </c>
      <c r="F1833">
        <v>27</v>
      </c>
    </row>
    <row r="1834" spans="1:6">
      <c r="A1834">
        <v>36986</v>
      </c>
      <c r="B1834">
        <v>167</v>
      </c>
      <c r="C1834">
        <v>7.5</v>
      </c>
      <c r="D1834">
        <v>22.5</v>
      </c>
      <c r="E1834">
        <v>26.5</v>
      </c>
      <c r="F1834">
        <v>28</v>
      </c>
    </row>
    <row r="1835" spans="1:6">
      <c r="A1835">
        <v>38230</v>
      </c>
      <c r="B1835">
        <v>106.5</v>
      </c>
      <c r="C1835">
        <v>67.5</v>
      </c>
      <c r="D1835">
        <v>22.5</v>
      </c>
      <c r="E1835">
        <v>6.5</v>
      </c>
      <c r="F1835">
        <v>28.5</v>
      </c>
    </row>
    <row r="1836" spans="1:6">
      <c r="A1836">
        <v>1937</v>
      </c>
      <c r="B1836">
        <v>97.5</v>
      </c>
      <c r="C1836">
        <v>67.5</v>
      </c>
      <c r="D1836">
        <v>30</v>
      </c>
      <c r="E1836">
        <v>20</v>
      </c>
      <c r="F1836">
        <v>30</v>
      </c>
    </row>
    <row r="1837" spans="1:6">
      <c r="A1837">
        <v>2141</v>
      </c>
      <c r="B1837">
        <v>157.5</v>
      </c>
      <c r="C1837">
        <v>7.5</v>
      </c>
      <c r="D1837">
        <v>30</v>
      </c>
      <c r="E1837">
        <v>51.5</v>
      </c>
      <c r="F1837">
        <v>30</v>
      </c>
    </row>
    <row r="1838" spans="1:6">
      <c r="A1838">
        <v>14474</v>
      </c>
      <c r="B1838">
        <v>165</v>
      </c>
      <c r="C1838">
        <v>0</v>
      </c>
      <c r="D1838">
        <v>30</v>
      </c>
      <c r="E1838">
        <v>103</v>
      </c>
      <c r="F1838">
        <v>30</v>
      </c>
    </row>
    <row r="1839" spans="1:6">
      <c r="A1839">
        <v>19144</v>
      </c>
      <c r="B1839">
        <v>165</v>
      </c>
      <c r="C1839">
        <v>0</v>
      </c>
      <c r="D1839">
        <v>30</v>
      </c>
      <c r="E1839">
        <v>15</v>
      </c>
      <c r="F1839">
        <v>30</v>
      </c>
    </row>
    <row r="1840" spans="1:6">
      <c r="A1840">
        <v>23656</v>
      </c>
      <c r="B1840">
        <v>165</v>
      </c>
      <c r="C1840">
        <v>0</v>
      </c>
      <c r="D1840">
        <v>30</v>
      </c>
      <c r="E1840">
        <v>0</v>
      </c>
      <c r="F1840">
        <v>30</v>
      </c>
    </row>
    <row r="1841" spans="1:6">
      <c r="A1841">
        <v>30626</v>
      </c>
      <c r="B1841">
        <v>127.5</v>
      </c>
      <c r="C1841">
        <v>37.5</v>
      </c>
      <c r="D1841">
        <v>30</v>
      </c>
      <c r="E1841">
        <v>6</v>
      </c>
      <c r="F1841">
        <v>30</v>
      </c>
    </row>
    <row r="1842" spans="1:6">
      <c r="A1842">
        <v>36311</v>
      </c>
      <c r="B1842">
        <v>172.5</v>
      </c>
      <c r="C1842">
        <v>0</v>
      </c>
      <c r="D1842">
        <v>22.5</v>
      </c>
      <c r="E1842">
        <v>3.5</v>
      </c>
      <c r="F1842">
        <v>30</v>
      </c>
    </row>
    <row r="1843" spans="1:6">
      <c r="A1843">
        <v>37627</v>
      </c>
      <c r="B1843">
        <v>165</v>
      </c>
      <c r="C1843">
        <v>0</v>
      </c>
      <c r="D1843">
        <v>30</v>
      </c>
      <c r="E1843">
        <v>12</v>
      </c>
      <c r="F1843">
        <v>30</v>
      </c>
    </row>
    <row r="1844" spans="1:6">
      <c r="A1844">
        <v>38552</v>
      </c>
      <c r="B1844">
        <v>165</v>
      </c>
      <c r="C1844">
        <v>0</v>
      </c>
      <c r="D1844">
        <v>30</v>
      </c>
      <c r="E1844">
        <v>0</v>
      </c>
      <c r="F1844">
        <v>30</v>
      </c>
    </row>
    <row r="1845" spans="1:6">
      <c r="A1845">
        <v>39384</v>
      </c>
      <c r="B1845">
        <v>165</v>
      </c>
      <c r="C1845">
        <v>0</v>
      </c>
      <c r="D1845">
        <v>30</v>
      </c>
      <c r="E1845">
        <v>9.5</v>
      </c>
      <c r="F1845">
        <v>30</v>
      </c>
    </row>
    <row r="1846" spans="1:6">
      <c r="A1846">
        <v>39782</v>
      </c>
      <c r="B1846">
        <v>142.5</v>
      </c>
      <c r="C1846">
        <v>7.5</v>
      </c>
      <c r="D1846">
        <v>45</v>
      </c>
      <c r="E1846">
        <v>0</v>
      </c>
      <c r="F1846">
        <v>30</v>
      </c>
    </row>
    <row r="1847" spans="1:6">
      <c r="A1847">
        <v>41623</v>
      </c>
      <c r="B1847">
        <v>165</v>
      </c>
      <c r="C1847">
        <v>0</v>
      </c>
      <c r="D1847">
        <v>30</v>
      </c>
      <c r="E1847">
        <v>0</v>
      </c>
      <c r="F1847">
        <v>30</v>
      </c>
    </row>
    <row r="1848" spans="1:6">
      <c r="A1848">
        <v>41642</v>
      </c>
      <c r="B1848">
        <v>165</v>
      </c>
      <c r="C1848">
        <v>7.5</v>
      </c>
      <c r="D1848">
        <v>22.5</v>
      </c>
      <c r="E1848">
        <v>12</v>
      </c>
      <c r="F1848">
        <v>30</v>
      </c>
    </row>
    <row r="1849" spans="1:6">
      <c r="A1849">
        <v>41854</v>
      </c>
      <c r="B1849">
        <v>157.5</v>
      </c>
      <c r="C1849">
        <v>7.5</v>
      </c>
      <c r="D1849">
        <v>30</v>
      </c>
      <c r="E1849">
        <v>1.5</v>
      </c>
      <c r="F1849">
        <v>30</v>
      </c>
    </row>
    <row r="1850" spans="1:6">
      <c r="A1850">
        <v>42015</v>
      </c>
      <c r="B1850">
        <v>157.5</v>
      </c>
      <c r="C1850">
        <v>7.5</v>
      </c>
      <c r="D1850">
        <v>30</v>
      </c>
      <c r="E1850">
        <v>0</v>
      </c>
      <c r="F1850">
        <v>30</v>
      </c>
    </row>
    <row r="1851" spans="1:6">
      <c r="A1851">
        <v>42070</v>
      </c>
      <c r="B1851">
        <v>157.5</v>
      </c>
      <c r="C1851">
        <v>7.5</v>
      </c>
      <c r="D1851">
        <v>30</v>
      </c>
      <c r="E1851">
        <v>19</v>
      </c>
      <c r="F1851">
        <v>30</v>
      </c>
    </row>
    <row r="1852" spans="1:6">
      <c r="A1852">
        <v>43556</v>
      </c>
      <c r="B1852">
        <v>157.5</v>
      </c>
      <c r="C1852">
        <v>7.5</v>
      </c>
      <c r="D1852">
        <v>30</v>
      </c>
      <c r="E1852">
        <v>0</v>
      </c>
      <c r="F1852">
        <v>30</v>
      </c>
    </row>
    <row r="1853" spans="1:6">
      <c r="A1853">
        <v>25489</v>
      </c>
      <c r="B1853">
        <v>164.5</v>
      </c>
      <c r="C1853">
        <v>0</v>
      </c>
      <c r="D1853">
        <v>30</v>
      </c>
      <c r="E1853">
        <v>60</v>
      </c>
      <c r="F1853">
        <v>30.5</v>
      </c>
    </row>
    <row r="1854" spans="1:6">
      <c r="A1854">
        <v>41928</v>
      </c>
      <c r="B1854">
        <v>164.5</v>
      </c>
      <c r="C1854">
        <v>0</v>
      </c>
      <c r="D1854">
        <v>30</v>
      </c>
      <c r="E1854">
        <v>12</v>
      </c>
      <c r="F1854">
        <v>30.5</v>
      </c>
    </row>
    <row r="1855" spans="1:6">
      <c r="A1855">
        <v>38636</v>
      </c>
      <c r="B1855">
        <v>111.5</v>
      </c>
      <c r="C1855">
        <v>52.5</v>
      </c>
      <c r="D1855">
        <v>30</v>
      </c>
      <c r="E1855">
        <v>7.5</v>
      </c>
      <c r="F1855">
        <v>31</v>
      </c>
    </row>
    <row r="1856" spans="1:6">
      <c r="A1856">
        <v>35144</v>
      </c>
      <c r="B1856">
        <v>156</v>
      </c>
      <c r="C1856">
        <v>0</v>
      </c>
      <c r="D1856">
        <v>37.5</v>
      </c>
      <c r="E1856">
        <v>2.5</v>
      </c>
      <c r="F1856">
        <v>31.5</v>
      </c>
    </row>
    <row r="1857" spans="1:6">
      <c r="A1857">
        <v>25646</v>
      </c>
      <c r="B1857">
        <v>132.5</v>
      </c>
      <c r="C1857">
        <v>37.5</v>
      </c>
      <c r="D1857">
        <v>22.5</v>
      </c>
      <c r="E1857">
        <v>11</v>
      </c>
      <c r="F1857">
        <v>32.5</v>
      </c>
    </row>
    <row r="1858" spans="1:6">
      <c r="A1858">
        <v>41656</v>
      </c>
      <c r="B1858">
        <v>109.5</v>
      </c>
      <c r="C1858">
        <v>60</v>
      </c>
      <c r="D1858">
        <v>22.5</v>
      </c>
      <c r="E1858">
        <v>27</v>
      </c>
      <c r="F1858">
        <v>33</v>
      </c>
    </row>
    <row r="1859" spans="1:6">
      <c r="A1859">
        <v>26600</v>
      </c>
      <c r="B1859">
        <v>161.5</v>
      </c>
      <c r="C1859">
        <v>0</v>
      </c>
      <c r="D1859">
        <v>30</v>
      </c>
      <c r="E1859">
        <v>7</v>
      </c>
      <c r="F1859">
        <v>33.5</v>
      </c>
    </row>
    <row r="1860" spans="1:6">
      <c r="A1860">
        <v>42466</v>
      </c>
      <c r="B1860">
        <v>161</v>
      </c>
      <c r="C1860">
        <v>0</v>
      </c>
      <c r="D1860">
        <v>30</v>
      </c>
      <c r="E1860">
        <v>57</v>
      </c>
      <c r="F1860">
        <v>34</v>
      </c>
    </row>
    <row r="1861" spans="1:6">
      <c r="A1861">
        <v>1928</v>
      </c>
      <c r="B1861">
        <v>150</v>
      </c>
      <c r="C1861">
        <v>7.5</v>
      </c>
      <c r="D1861">
        <v>30</v>
      </c>
      <c r="E1861">
        <v>19.5</v>
      </c>
      <c r="F1861">
        <v>37.5</v>
      </c>
    </row>
    <row r="1862" spans="1:6">
      <c r="A1862">
        <v>1938</v>
      </c>
      <c r="B1862">
        <v>120</v>
      </c>
      <c r="C1862">
        <v>45</v>
      </c>
      <c r="D1862">
        <v>22.5</v>
      </c>
      <c r="E1862">
        <v>40</v>
      </c>
      <c r="F1862">
        <v>37.5</v>
      </c>
    </row>
    <row r="1863" spans="1:6">
      <c r="A1863">
        <v>1953</v>
      </c>
      <c r="B1863">
        <v>157.5</v>
      </c>
      <c r="C1863">
        <v>0</v>
      </c>
      <c r="D1863">
        <v>30</v>
      </c>
      <c r="E1863">
        <v>5</v>
      </c>
      <c r="F1863">
        <v>37.5</v>
      </c>
    </row>
    <row r="1864" spans="1:6">
      <c r="A1864">
        <v>1966</v>
      </c>
      <c r="B1864">
        <v>120</v>
      </c>
      <c r="C1864">
        <v>37.5</v>
      </c>
      <c r="D1864">
        <v>30</v>
      </c>
      <c r="E1864">
        <v>19.5</v>
      </c>
      <c r="F1864">
        <v>37.5</v>
      </c>
    </row>
    <row r="1865" spans="1:6">
      <c r="A1865">
        <v>2548</v>
      </c>
      <c r="B1865">
        <v>135</v>
      </c>
      <c r="C1865">
        <v>22.5</v>
      </c>
      <c r="D1865">
        <v>30</v>
      </c>
      <c r="E1865">
        <v>0</v>
      </c>
      <c r="F1865">
        <v>37.5</v>
      </c>
    </row>
    <row r="1866" spans="1:6">
      <c r="A1866">
        <v>12379</v>
      </c>
      <c r="B1866">
        <v>142.5</v>
      </c>
      <c r="C1866">
        <v>15</v>
      </c>
      <c r="D1866">
        <v>30</v>
      </c>
      <c r="E1866">
        <v>1.5</v>
      </c>
      <c r="F1866">
        <v>37.5</v>
      </c>
    </row>
    <row r="1867" spans="1:6">
      <c r="A1867">
        <v>13078</v>
      </c>
      <c r="B1867">
        <v>112.5</v>
      </c>
      <c r="C1867">
        <v>52.5</v>
      </c>
      <c r="D1867">
        <v>22.5</v>
      </c>
      <c r="E1867">
        <v>0</v>
      </c>
      <c r="F1867">
        <v>37.5</v>
      </c>
    </row>
    <row r="1868" spans="1:6">
      <c r="A1868">
        <v>13890</v>
      </c>
      <c r="B1868">
        <v>120</v>
      </c>
      <c r="C1868">
        <v>45</v>
      </c>
      <c r="D1868">
        <v>22.5</v>
      </c>
      <c r="E1868">
        <v>0</v>
      </c>
      <c r="F1868">
        <v>37.5</v>
      </c>
    </row>
    <row r="1869" spans="1:6">
      <c r="A1869">
        <v>14051</v>
      </c>
      <c r="B1869">
        <v>142.5</v>
      </c>
      <c r="C1869">
        <v>15</v>
      </c>
      <c r="D1869">
        <v>30</v>
      </c>
      <c r="E1869">
        <v>0</v>
      </c>
      <c r="F1869">
        <v>37.5</v>
      </c>
    </row>
    <row r="1870" spans="1:6">
      <c r="A1870">
        <v>16493</v>
      </c>
      <c r="B1870">
        <v>127.5</v>
      </c>
      <c r="C1870">
        <v>30</v>
      </c>
      <c r="D1870">
        <v>30</v>
      </c>
      <c r="E1870">
        <v>14.5</v>
      </c>
      <c r="F1870">
        <v>37.5</v>
      </c>
    </row>
    <row r="1871" spans="1:6">
      <c r="A1871">
        <v>16794</v>
      </c>
      <c r="B1871">
        <v>105</v>
      </c>
      <c r="C1871">
        <v>52.5</v>
      </c>
      <c r="D1871">
        <v>30</v>
      </c>
      <c r="E1871">
        <v>42</v>
      </c>
      <c r="F1871">
        <v>37.5</v>
      </c>
    </row>
    <row r="1872" spans="1:6">
      <c r="A1872">
        <v>17714</v>
      </c>
      <c r="B1872">
        <v>105</v>
      </c>
      <c r="C1872">
        <v>52.5</v>
      </c>
      <c r="D1872">
        <v>30</v>
      </c>
      <c r="E1872">
        <v>33.5</v>
      </c>
      <c r="F1872">
        <v>37.5</v>
      </c>
    </row>
    <row r="1873" spans="1:6">
      <c r="A1873">
        <v>21366</v>
      </c>
      <c r="B1873">
        <v>120</v>
      </c>
      <c r="C1873">
        <v>45</v>
      </c>
      <c r="D1873">
        <v>22.5</v>
      </c>
      <c r="E1873">
        <v>2.5</v>
      </c>
      <c r="F1873">
        <v>37.5</v>
      </c>
    </row>
    <row r="1874" spans="1:6">
      <c r="A1874">
        <v>22014</v>
      </c>
      <c r="B1874">
        <v>127.5</v>
      </c>
      <c r="C1874">
        <v>37.5</v>
      </c>
      <c r="D1874">
        <v>22.5</v>
      </c>
      <c r="E1874">
        <v>27.5</v>
      </c>
      <c r="F1874">
        <v>37.5</v>
      </c>
    </row>
    <row r="1875" spans="1:6">
      <c r="A1875">
        <v>26242</v>
      </c>
      <c r="B1875">
        <v>112.5</v>
      </c>
      <c r="C1875">
        <v>45</v>
      </c>
      <c r="D1875">
        <v>30</v>
      </c>
      <c r="E1875">
        <v>0</v>
      </c>
      <c r="F1875">
        <v>37.5</v>
      </c>
    </row>
    <row r="1876" spans="1:6">
      <c r="A1876">
        <v>26376</v>
      </c>
      <c r="B1876">
        <v>75</v>
      </c>
      <c r="C1876">
        <v>82.5</v>
      </c>
      <c r="D1876">
        <v>30</v>
      </c>
      <c r="E1876">
        <v>0</v>
      </c>
      <c r="F1876">
        <v>37.5</v>
      </c>
    </row>
    <row r="1877" spans="1:6">
      <c r="A1877">
        <v>26614</v>
      </c>
      <c r="B1877">
        <v>157.5</v>
      </c>
      <c r="C1877">
        <v>0</v>
      </c>
      <c r="D1877">
        <v>30</v>
      </c>
      <c r="E1877">
        <v>23</v>
      </c>
      <c r="F1877">
        <v>37.5</v>
      </c>
    </row>
    <row r="1878" spans="1:6">
      <c r="A1878">
        <v>28929</v>
      </c>
      <c r="B1878">
        <v>135</v>
      </c>
      <c r="C1878">
        <v>30</v>
      </c>
      <c r="D1878">
        <v>22.5</v>
      </c>
      <c r="E1878">
        <v>15.5</v>
      </c>
      <c r="F1878">
        <v>37.5</v>
      </c>
    </row>
    <row r="1879" spans="1:6">
      <c r="A1879">
        <v>29707</v>
      </c>
      <c r="B1879">
        <v>97.5</v>
      </c>
      <c r="C1879">
        <v>60</v>
      </c>
      <c r="D1879">
        <v>30</v>
      </c>
      <c r="E1879">
        <v>0</v>
      </c>
      <c r="F1879">
        <v>37.5</v>
      </c>
    </row>
    <row r="1880" spans="1:6">
      <c r="A1880">
        <v>30594</v>
      </c>
      <c r="B1880">
        <v>142.5</v>
      </c>
      <c r="C1880">
        <v>22.5</v>
      </c>
      <c r="D1880">
        <v>22.5</v>
      </c>
      <c r="E1880">
        <v>19.5</v>
      </c>
      <c r="F1880">
        <v>37.5</v>
      </c>
    </row>
    <row r="1881" spans="1:6">
      <c r="A1881">
        <v>30779</v>
      </c>
      <c r="B1881">
        <v>90</v>
      </c>
      <c r="C1881">
        <v>67.5</v>
      </c>
      <c r="D1881">
        <v>30</v>
      </c>
      <c r="E1881">
        <v>0</v>
      </c>
      <c r="F1881">
        <v>37.5</v>
      </c>
    </row>
    <row r="1882" spans="1:6">
      <c r="A1882">
        <v>32801</v>
      </c>
      <c r="B1882">
        <v>150</v>
      </c>
      <c r="C1882">
        <v>7.5</v>
      </c>
      <c r="D1882">
        <v>30</v>
      </c>
      <c r="E1882">
        <v>75</v>
      </c>
      <c r="F1882">
        <v>37.5</v>
      </c>
    </row>
    <row r="1883" spans="1:6">
      <c r="A1883">
        <v>33047</v>
      </c>
      <c r="B1883">
        <v>165</v>
      </c>
      <c r="C1883">
        <v>0</v>
      </c>
      <c r="D1883">
        <v>22.5</v>
      </c>
      <c r="E1883">
        <v>1</v>
      </c>
      <c r="F1883">
        <v>37.5</v>
      </c>
    </row>
    <row r="1884" spans="1:6">
      <c r="A1884">
        <v>34250</v>
      </c>
      <c r="B1884">
        <v>97.5</v>
      </c>
      <c r="C1884">
        <v>60</v>
      </c>
      <c r="D1884">
        <v>30</v>
      </c>
      <c r="E1884">
        <v>9.5</v>
      </c>
      <c r="F1884">
        <v>37.5</v>
      </c>
    </row>
    <row r="1885" spans="1:6">
      <c r="A1885">
        <v>34704</v>
      </c>
      <c r="B1885">
        <v>157.5</v>
      </c>
      <c r="C1885">
        <v>0</v>
      </c>
      <c r="D1885">
        <v>30</v>
      </c>
      <c r="E1885">
        <v>0</v>
      </c>
      <c r="F1885">
        <v>37.5</v>
      </c>
    </row>
    <row r="1886" spans="1:6">
      <c r="A1886">
        <v>35395</v>
      </c>
      <c r="B1886">
        <v>150</v>
      </c>
      <c r="C1886">
        <v>7.5</v>
      </c>
      <c r="D1886">
        <v>30</v>
      </c>
      <c r="E1886">
        <v>21.5</v>
      </c>
      <c r="F1886">
        <v>37.5</v>
      </c>
    </row>
    <row r="1887" spans="1:6">
      <c r="A1887">
        <v>35694</v>
      </c>
      <c r="B1887">
        <v>165</v>
      </c>
      <c r="C1887">
        <v>0</v>
      </c>
      <c r="D1887">
        <v>22.5</v>
      </c>
      <c r="E1887">
        <v>12</v>
      </c>
      <c r="F1887">
        <v>37.5</v>
      </c>
    </row>
    <row r="1888" spans="1:6">
      <c r="A1888">
        <v>36306</v>
      </c>
      <c r="B1888">
        <v>135</v>
      </c>
      <c r="C1888">
        <v>30</v>
      </c>
      <c r="D1888">
        <v>22.5</v>
      </c>
      <c r="E1888">
        <v>33.5</v>
      </c>
      <c r="F1888">
        <v>37.5</v>
      </c>
    </row>
    <row r="1889" spans="1:6">
      <c r="A1889">
        <v>36771</v>
      </c>
      <c r="B1889">
        <v>60</v>
      </c>
      <c r="C1889">
        <v>97.5</v>
      </c>
      <c r="D1889">
        <v>30</v>
      </c>
      <c r="E1889">
        <v>0</v>
      </c>
      <c r="F1889">
        <v>37.5</v>
      </c>
    </row>
    <row r="1890" spans="1:6">
      <c r="A1890">
        <v>37252</v>
      </c>
      <c r="B1890">
        <v>105</v>
      </c>
      <c r="C1890">
        <v>60</v>
      </c>
      <c r="D1890">
        <v>22.5</v>
      </c>
      <c r="E1890">
        <v>0</v>
      </c>
      <c r="F1890">
        <v>37.5</v>
      </c>
    </row>
    <row r="1891" spans="1:6">
      <c r="A1891">
        <v>38655</v>
      </c>
      <c r="B1891">
        <v>120</v>
      </c>
      <c r="C1891">
        <v>45</v>
      </c>
      <c r="D1891">
        <v>22.5</v>
      </c>
      <c r="E1891">
        <v>39.5</v>
      </c>
      <c r="F1891">
        <v>37.5</v>
      </c>
    </row>
    <row r="1892" spans="1:6">
      <c r="A1892">
        <v>38711</v>
      </c>
      <c r="B1892">
        <v>157.5</v>
      </c>
      <c r="C1892">
        <v>0</v>
      </c>
      <c r="D1892">
        <v>30</v>
      </c>
      <c r="E1892">
        <v>5</v>
      </c>
      <c r="F1892">
        <v>37.5</v>
      </c>
    </row>
    <row r="1893" spans="1:6">
      <c r="A1893">
        <v>39257</v>
      </c>
      <c r="B1893">
        <v>105</v>
      </c>
      <c r="C1893">
        <v>52.5</v>
      </c>
      <c r="D1893">
        <v>30</v>
      </c>
      <c r="E1893">
        <v>2.5</v>
      </c>
      <c r="F1893">
        <v>37.5</v>
      </c>
    </row>
    <row r="1894" spans="1:6">
      <c r="A1894">
        <v>40073</v>
      </c>
      <c r="B1894">
        <v>165</v>
      </c>
      <c r="C1894">
        <v>0</v>
      </c>
      <c r="D1894">
        <v>22.5</v>
      </c>
      <c r="E1894">
        <v>0</v>
      </c>
      <c r="F1894">
        <v>37.5</v>
      </c>
    </row>
    <row r="1895" spans="1:6">
      <c r="A1895">
        <v>41507</v>
      </c>
      <c r="B1895">
        <v>112.5</v>
      </c>
      <c r="C1895">
        <v>45</v>
      </c>
      <c r="D1895">
        <v>30</v>
      </c>
      <c r="E1895">
        <v>10.5</v>
      </c>
      <c r="F1895">
        <v>37.5</v>
      </c>
    </row>
    <row r="1896" spans="1:6">
      <c r="A1896">
        <v>41725</v>
      </c>
      <c r="B1896">
        <v>157.5</v>
      </c>
      <c r="C1896">
        <v>0</v>
      </c>
      <c r="D1896">
        <v>30</v>
      </c>
      <c r="E1896">
        <v>3.5</v>
      </c>
      <c r="F1896">
        <v>37.5</v>
      </c>
    </row>
    <row r="1897" spans="1:6">
      <c r="A1897">
        <v>41867</v>
      </c>
      <c r="B1897">
        <v>157.5</v>
      </c>
      <c r="C1897">
        <v>0</v>
      </c>
      <c r="D1897">
        <v>30</v>
      </c>
      <c r="E1897">
        <v>0</v>
      </c>
      <c r="F1897">
        <v>37.5</v>
      </c>
    </row>
    <row r="1898" spans="1:6">
      <c r="A1898">
        <v>41895</v>
      </c>
      <c r="B1898">
        <v>112.5</v>
      </c>
      <c r="C1898">
        <v>52.5</v>
      </c>
      <c r="D1898">
        <v>22.5</v>
      </c>
      <c r="E1898">
        <v>0</v>
      </c>
      <c r="F1898">
        <v>37.5</v>
      </c>
    </row>
    <row r="1899" spans="1:6">
      <c r="A1899">
        <v>42010</v>
      </c>
      <c r="B1899">
        <v>112.5</v>
      </c>
      <c r="C1899">
        <v>52.5</v>
      </c>
      <c r="D1899">
        <v>22.5</v>
      </c>
      <c r="E1899">
        <v>0</v>
      </c>
      <c r="F1899">
        <v>37.5</v>
      </c>
    </row>
    <row r="1900" spans="1:6">
      <c r="A1900">
        <v>42750</v>
      </c>
      <c r="B1900">
        <v>165</v>
      </c>
      <c r="C1900">
        <v>0</v>
      </c>
      <c r="D1900">
        <v>22.5</v>
      </c>
      <c r="E1900">
        <v>8</v>
      </c>
      <c r="F1900">
        <v>37.5</v>
      </c>
    </row>
    <row r="1901" spans="1:6">
      <c r="A1901">
        <v>42764</v>
      </c>
      <c r="B1901">
        <v>157.5</v>
      </c>
      <c r="C1901">
        <v>0</v>
      </c>
      <c r="D1901">
        <v>30</v>
      </c>
      <c r="E1901">
        <v>0</v>
      </c>
      <c r="F1901">
        <v>37.5</v>
      </c>
    </row>
    <row r="1902" spans="1:6">
      <c r="A1902">
        <v>42916</v>
      </c>
      <c r="B1902">
        <v>142.5</v>
      </c>
      <c r="C1902">
        <v>22.5</v>
      </c>
      <c r="D1902">
        <v>22.5</v>
      </c>
      <c r="E1902">
        <v>12</v>
      </c>
      <c r="F1902">
        <v>37.5</v>
      </c>
    </row>
    <row r="1903" spans="1:6">
      <c r="A1903">
        <v>43274</v>
      </c>
      <c r="B1903">
        <v>157.5</v>
      </c>
      <c r="C1903">
        <v>0</v>
      </c>
      <c r="D1903">
        <v>30</v>
      </c>
      <c r="E1903">
        <v>29.5</v>
      </c>
      <c r="F1903">
        <v>37.5</v>
      </c>
    </row>
    <row r="1904" spans="1:6">
      <c r="A1904">
        <v>10714</v>
      </c>
      <c r="B1904">
        <v>149.5</v>
      </c>
      <c r="C1904">
        <v>15</v>
      </c>
      <c r="D1904">
        <v>22.5</v>
      </c>
      <c r="E1904">
        <v>0</v>
      </c>
      <c r="F1904">
        <v>38</v>
      </c>
    </row>
    <row r="1905" spans="1:6">
      <c r="A1905">
        <v>38535</v>
      </c>
      <c r="B1905">
        <v>149.5</v>
      </c>
      <c r="C1905">
        <v>0</v>
      </c>
      <c r="D1905">
        <v>37.5</v>
      </c>
      <c r="E1905">
        <v>0</v>
      </c>
      <c r="F1905">
        <v>38</v>
      </c>
    </row>
    <row r="1906" spans="1:6">
      <c r="A1906">
        <v>43659</v>
      </c>
      <c r="B1906">
        <v>157</v>
      </c>
      <c r="C1906">
        <v>0</v>
      </c>
      <c r="D1906">
        <v>30</v>
      </c>
      <c r="E1906">
        <v>15</v>
      </c>
      <c r="F1906">
        <v>38</v>
      </c>
    </row>
    <row r="1907" spans="1:6">
      <c r="A1907">
        <v>1932</v>
      </c>
      <c r="B1907">
        <v>164</v>
      </c>
      <c r="C1907">
        <v>0</v>
      </c>
      <c r="D1907">
        <v>22.5</v>
      </c>
      <c r="E1907">
        <v>11.5</v>
      </c>
      <c r="F1907">
        <v>38.5</v>
      </c>
    </row>
    <row r="1908" spans="1:6">
      <c r="A1908">
        <v>14249</v>
      </c>
      <c r="B1908">
        <v>126.5</v>
      </c>
      <c r="C1908">
        <v>30</v>
      </c>
      <c r="D1908">
        <v>30</v>
      </c>
      <c r="E1908">
        <v>0</v>
      </c>
      <c r="F1908">
        <v>38.5</v>
      </c>
    </row>
    <row r="1909" spans="1:6">
      <c r="A1909">
        <v>38765</v>
      </c>
      <c r="B1909">
        <v>149</v>
      </c>
      <c r="C1909">
        <v>7.5</v>
      </c>
      <c r="D1909">
        <v>30</v>
      </c>
      <c r="E1909">
        <v>0</v>
      </c>
      <c r="F1909">
        <v>38.5</v>
      </c>
    </row>
    <row r="1910" spans="1:6">
      <c r="A1910">
        <v>41361</v>
      </c>
      <c r="B1910">
        <v>149</v>
      </c>
      <c r="C1910">
        <v>7.5</v>
      </c>
      <c r="D1910">
        <v>30</v>
      </c>
      <c r="E1910">
        <v>2</v>
      </c>
      <c r="F1910">
        <v>38.5</v>
      </c>
    </row>
    <row r="1911" spans="1:6">
      <c r="A1911">
        <v>19171</v>
      </c>
      <c r="B1911">
        <v>118.5</v>
      </c>
      <c r="C1911">
        <v>37.5</v>
      </c>
      <c r="D1911">
        <v>30</v>
      </c>
      <c r="E1911">
        <v>10</v>
      </c>
      <c r="F1911">
        <v>39</v>
      </c>
    </row>
    <row r="1912" spans="1:6">
      <c r="A1912">
        <v>22478</v>
      </c>
      <c r="B1912">
        <v>155.5</v>
      </c>
      <c r="C1912">
        <v>0</v>
      </c>
      <c r="D1912">
        <v>30</v>
      </c>
      <c r="E1912">
        <v>0</v>
      </c>
      <c r="F1912">
        <v>39.5</v>
      </c>
    </row>
    <row r="1913" spans="1:6">
      <c r="A1913">
        <v>33383</v>
      </c>
      <c r="B1913">
        <v>133</v>
      </c>
      <c r="C1913">
        <v>30</v>
      </c>
      <c r="D1913">
        <v>22.5</v>
      </c>
      <c r="E1913">
        <v>10</v>
      </c>
      <c r="F1913">
        <v>39.5</v>
      </c>
    </row>
    <row r="1914" spans="1:6">
      <c r="A1914">
        <v>18410</v>
      </c>
      <c r="B1914">
        <v>95</v>
      </c>
      <c r="C1914">
        <v>67.5</v>
      </c>
      <c r="D1914">
        <v>22.5</v>
      </c>
      <c r="E1914">
        <v>0</v>
      </c>
      <c r="F1914">
        <v>40</v>
      </c>
    </row>
    <row r="1915" spans="1:6">
      <c r="A1915">
        <v>37179</v>
      </c>
      <c r="B1915">
        <v>117.5</v>
      </c>
      <c r="C1915">
        <v>30</v>
      </c>
      <c r="D1915">
        <v>37.5</v>
      </c>
      <c r="E1915">
        <v>1</v>
      </c>
      <c r="F1915">
        <v>40</v>
      </c>
    </row>
    <row r="1916" spans="1:6">
      <c r="A1916">
        <v>34137</v>
      </c>
      <c r="B1916">
        <v>147</v>
      </c>
      <c r="C1916">
        <v>15</v>
      </c>
      <c r="D1916">
        <v>22.5</v>
      </c>
      <c r="E1916">
        <v>52.5</v>
      </c>
      <c r="F1916">
        <v>40.5</v>
      </c>
    </row>
    <row r="1917" spans="1:6">
      <c r="A1917">
        <v>29901</v>
      </c>
      <c r="B1917">
        <v>93.5</v>
      </c>
      <c r="C1917">
        <v>67.5</v>
      </c>
      <c r="D1917">
        <v>22.5</v>
      </c>
      <c r="E1917">
        <v>0</v>
      </c>
      <c r="F1917">
        <v>41.5</v>
      </c>
    </row>
    <row r="1918" spans="1:6">
      <c r="A1918">
        <v>38104</v>
      </c>
      <c r="B1918">
        <v>153.5</v>
      </c>
      <c r="C1918">
        <v>0</v>
      </c>
      <c r="D1918">
        <v>30</v>
      </c>
      <c r="E1918">
        <v>13</v>
      </c>
      <c r="F1918">
        <v>41.5</v>
      </c>
    </row>
    <row r="1919" spans="1:6">
      <c r="A1919">
        <v>42333</v>
      </c>
      <c r="B1919">
        <v>153.5</v>
      </c>
      <c r="C1919">
        <v>0</v>
      </c>
      <c r="D1919">
        <v>30</v>
      </c>
      <c r="E1919">
        <v>14.5</v>
      </c>
      <c r="F1919">
        <v>41.5</v>
      </c>
    </row>
    <row r="1920" spans="1:6">
      <c r="A1920">
        <v>27275</v>
      </c>
      <c r="B1920">
        <v>145.5</v>
      </c>
      <c r="C1920">
        <v>0</v>
      </c>
      <c r="D1920">
        <v>37.5</v>
      </c>
      <c r="E1920">
        <v>8</v>
      </c>
      <c r="F1920">
        <v>42</v>
      </c>
    </row>
    <row r="1921" spans="1:6">
      <c r="A1921">
        <v>38466</v>
      </c>
      <c r="B1921">
        <v>160.5</v>
      </c>
      <c r="C1921">
        <v>0</v>
      </c>
      <c r="D1921">
        <v>22.5</v>
      </c>
      <c r="E1921">
        <v>24</v>
      </c>
      <c r="F1921">
        <v>42</v>
      </c>
    </row>
    <row r="1922" spans="1:6">
      <c r="A1922">
        <v>25652</v>
      </c>
      <c r="B1922">
        <v>160</v>
      </c>
      <c r="C1922">
        <v>0</v>
      </c>
      <c r="D1922">
        <v>22.5</v>
      </c>
      <c r="E1922">
        <v>0</v>
      </c>
      <c r="F1922">
        <v>42.5</v>
      </c>
    </row>
    <row r="1923" spans="1:6">
      <c r="A1923">
        <v>38591</v>
      </c>
      <c r="B1923">
        <v>100</v>
      </c>
      <c r="C1923">
        <v>52.5</v>
      </c>
      <c r="D1923">
        <v>30</v>
      </c>
      <c r="E1923">
        <v>1.5</v>
      </c>
      <c r="F1923">
        <v>42.5</v>
      </c>
    </row>
    <row r="1924" spans="1:6">
      <c r="A1924">
        <v>2147</v>
      </c>
      <c r="B1924">
        <v>84.5</v>
      </c>
      <c r="C1924">
        <v>75</v>
      </c>
      <c r="D1924">
        <v>22.5</v>
      </c>
      <c r="E1924">
        <v>2</v>
      </c>
      <c r="F1924">
        <v>43</v>
      </c>
    </row>
    <row r="1925" spans="1:6">
      <c r="A1925">
        <v>2289</v>
      </c>
      <c r="B1925">
        <v>157.5</v>
      </c>
      <c r="C1925">
        <v>0</v>
      </c>
      <c r="D1925">
        <v>22.5</v>
      </c>
      <c r="E1925">
        <v>0</v>
      </c>
      <c r="F1925">
        <v>45</v>
      </c>
    </row>
    <row r="1926" spans="1:6">
      <c r="A1926">
        <v>21360</v>
      </c>
      <c r="B1926">
        <v>150</v>
      </c>
      <c r="C1926">
        <v>0</v>
      </c>
      <c r="D1926">
        <v>30</v>
      </c>
      <c r="E1926">
        <v>13.5</v>
      </c>
      <c r="F1926">
        <v>45</v>
      </c>
    </row>
    <row r="1927" spans="1:6">
      <c r="A1927">
        <v>25501</v>
      </c>
      <c r="B1927">
        <v>150</v>
      </c>
      <c r="C1927">
        <v>7.5</v>
      </c>
      <c r="D1927">
        <v>22.5</v>
      </c>
      <c r="E1927">
        <v>4</v>
      </c>
      <c r="F1927">
        <v>45</v>
      </c>
    </row>
    <row r="1928" spans="1:6">
      <c r="A1928">
        <v>27674</v>
      </c>
      <c r="B1928">
        <v>150</v>
      </c>
      <c r="C1928">
        <v>0</v>
      </c>
      <c r="D1928">
        <v>30</v>
      </c>
      <c r="E1928">
        <v>16</v>
      </c>
      <c r="F1928">
        <v>45</v>
      </c>
    </row>
    <row r="1929" spans="1:6">
      <c r="A1929">
        <v>29890</v>
      </c>
      <c r="B1929">
        <v>142.5</v>
      </c>
      <c r="C1929">
        <v>7.5</v>
      </c>
      <c r="D1929">
        <v>30</v>
      </c>
      <c r="E1929">
        <v>0</v>
      </c>
      <c r="F1929">
        <v>45</v>
      </c>
    </row>
    <row r="1930" spans="1:6">
      <c r="A1930">
        <v>34828</v>
      </c>
      <c r="B1930">
        <v>150</v>
      </c>
      <c r="C1930">
        <v>0</v>
      </c>
      <c r="D1930">
        <v>30</v>
      </c>
      <c r="E1930">
        <v>5.5</v>
      </c>
      <c r="F1930">
        <v>45</v>
      </c>
    </row>
    <row r="1931" spans="1:6">
      <c r="A1931">
        <v>35402</v>
      </c>
      <c r="B1931">
        <v>135</v>
      </c>
      <c r="C1931">
        <v>22.5</v>
      </c>
      <c r="D1931">
        <v>22.5</v>
      </c>
      <c r="E1931">
        <v>3</v>
      </c>
      <c r="F1931">
        <v>45</v>
      </c>
    </row>
    <row r="1932" spans="1:6">
      <c r="A1932">
        <v>35516</v>
      </c>
      <c r="B1932">
        <v>157.5</v>
      </c>
      <c r="C1932">
        <v>0</v>
      </c>
      <c r="D1932">
        <v>22.5</v>
      </c>
      <c r="E1932">
        <v>64</v>
      </c>
      <c r="F1932">
        <v>45</v>
      </c>
    </row>
    <row r="1933" spans="1:6">
      <c r="A1933">
        <v>35890</v>
      </c>
      <c r="B1933">
        <v>120</v>
      </c>
      <c r="C1933">
        <v>37.5</v>
      </c>
      <c r="D1933">
        <v>22.5</v>
      </c>
      <c r="E1933">
        <v>0</v>
      </c>
      <c r="F1933">
        <v>45</v>
      </c>
    </row>
    <row r="1934" spans="1:6">
      <c r="A1934">
        <v>37285</v>
      </c>
      <c r="B1934">
        <v>52.5</v>
      </c>
      <c r="C1934">
        <v>97.5</v>
      </c>
      <c r="D1934">
        <v>30</v>
      </c>
      <c r="E1934">
        <v>4</v>
      </c>
      <c r="F1934">
        <v>45</v>
      </c>
    </row>
    <row r="1935" spans="1:6">
      <c r="A1935">
        <v>38260</v>
      </c>
      <c r="B1935">
        <v>150</v>
      </c>
      <c r="C1935">
        <v>0</v>
      </c>
      <c r="D1935">
        <v>30</v>
      </c>
      <c r="E1935">
        <v>11</v>
      </c>
      <c r="F1935">
        <v>45</v>
      </c>
    </row>
    <row r="1936" spans="1:6">
      <c r="A1936">
        <v>38666</v>
      </c>
      <c r="B1936">
        <v>150</v>
      </c>
      <c r="C1936">
        <v>0</v>
      </c>
      <c r="D1936">
        <v>30</v>
      </c>
      <c r="E1936">
        <v>0</v>
      </c>
      <c r="F1936">
        <v>45</v>
      </c>
    </row>
    <row r="1937" spans="1:6">
      <c r="A1937">
        <v>39284</v>
      </c>
      <c r="B1937">
        <v>150</v>
      </c>
      <c r="C1937">
        <v>0</v>
      </c>
      <c r="D1937">
        <v>30</v>
      </c>
      <c r="E1937">
        <v>0</v>
      </c>
      <c r="F1937">
        <v>45</v>
      </c>
    </row>
    <row r="1938" spans="1:6">
      <c r="A1938">
        <v>40181</v>
      </c>
      <c r="B1938">
        <v>150</v>
      </c>
      <c r="C1938">
        <v>0</v>
      </c>
      <c r="D1938">
        <v>30</v>
      </c>
      <c r="E1938">
        <v>2.5</v>
      </c>
      <c r="F1938">
        <v>45</v>
      </c>
    </row>
    <row r="1939" spans="1:6">
      <c r="A1939">
        <v>41467</v>
      </c>
      <c r="B1939">
        <v>150</v>
      </c>
      <c r="C1939">
        <v>0</v>
      </c>
      <c r="D1939">
        <v>30</v>
      </c>
      <c r="E1939">
        <v>3.5</v>
      </c>
      <c r="F1939">
        <v>45</v>
      </c>
    </row>
    <row r="1940" spans="1:6">
      <c r="A1940">
        <v>41698</v>
      </c>
      <c r="B1940">
        <v>150</v>
      </c>
      <c r="C1940">
        <v>0</v>
      </c>
      <c r="D1940">
        <v>30</v>
      </c>
      <c r="E1940">
        <v>11</v>
      </c>
      <c r="F1940">
        <v>45</v>
      </c>
    </row>
    <row r="1941" spans="1:6">
      <c r="A1941">
        <v>41703</v>
      </c>
      <c r="B1941">
        <v>135</v>
      </c>
      <c r="C1941">
        <v>15</v>
      </c>
      <c r="D1941">
        <v>30</v>
      </c>
      <c r="E1941">
        <v>33</v>
      </c>
      <c r="F1941">
        <v>45</v>
      </c>
    </row>
    <row r="1942" spans="1:6">
      <c r="A1942">
        <v>41723</v>
      </c>
      <c r="B1942">
        <v>150</v>
      </c>
      <c r="C1942">
        <v>0</v>
      </c>
      <c r="D1942">
        <v>30</v>
      </c>
      <c r="E1942">
        <v>46.5</v>
      </c>
      <c r="F1942">
        <v>45</v>
      </c>
    </row>
    <row r="1943" spans="1:6">
      <c r="A1943">
        <v>41866</v>
      </c>
      <c r="B1943">
        <v>150</v>
      </c>
      <c r="C1943">
        <v>0</v>
      </c>
      <c r="D1943">
        <v>30</v>
      </c>
      <c r="E1943">
        <v>13</v>
      </c>
      <c r="F1943">
        <v>45</v>
      </c>
    </row>
    <row r="1944" spans="1:6">
      <c r="A1944">
        <v>42331</v>
      </c>
      <c r="B1944">
        <v>125.5</v>
      </c>
      <c r="C1944">
        <v>22.5</v>
      </c>
      <c r="D1944">
        <v>30</v>
      </c>
      <c r="E1944">
        <v>0</v>
      </c>
      <c r="F1944">
        <v>47</v>
      </c>
    </row>
    <row r="1945" spans="1:6">
      <c r="A1945">
        <v>39719</v>
      </c>
      <c r="B1945">
        <v>147</v>
      </c>
      <c r="C1945">
        <v>0</v>
      </c>
      <c r="D1945">
        <v>30</v>
      </c>
      <c r="E1945">
        <v>20</v>
      </c>
      <c r="F1945">
        <v>48</v>
      </c>
    </row>
    <row r="1946" spans="1:6">
      <c r="A1946">
        <v>19923</v>
      </c>
      <c r="B1946">
        <v>144.5</v>
      </c>
      <c r="C1946">
        <v>0</v>
      </c>
      <c r="D1946">
        <v>30</v>
      </c>
      <c r="E1946">
        <v>7.5</v>
      </c>
      <c r="F1946">
        <v>50.5</v>
      </c>
    </row>
    <row r="1947" spans="1:6">
      <c r="A1947">
        <v>30710</v>
      </c>
      <c r="B1947">
        <v>144.5</v>
      </c>
      <c r="C1947">
        <v>0</v>
      </c>
      <c r="D1947">
        <v>30</v>
      </c>
      <c r="E1947">
        <v>15</v>
      </c>
      <c r="F1947">
        <v>50.5</v>
      </c>
    </row>
    <row r="1948" spans="1:6">
      <c r="A1948">
        <v>35387</v>
      </c>
      <c r="B1948">
        <v>151</v>
      </c>
      <c r="C1948">
        <v>0</v>
      </c>
      <c r="D1948">
        <v>22.5</v>
      </c>
      <c r="E1948">
        <v>16.5</v>
      </c>
      <c r="F1948">
        <v>51.5</v>
      </c>
    </row>
    <row r="1949" spans="1:6">
      <c r="A1949">
        <v>1647</v>
      </c>
      <c r="B1949">
        <v>150</v>
      </c>
      <c r="C1949">
        <v>0</v>
      </c>
      <c r="D1949">
        <v>22.5</v>
      </c>
      <c r="E1949">
        <v>0</v>
      </c>
      <c r="F1949">
        <v>52.5</v>
      </c>
    </row>
    <row r="1950" spans="1:6">
      <c r="A1950">
        <v>15564</v>
      </c>
      <c r="B1950">
        <v>90</v>
      </c>
      <c r="C1950">
        <v>60</v>
      </c>
      <c r="D1950">
        <v>22.5</v>
      </c>
      <c r="E1950">
        <v>3.5</v>
      </c>
      <c r="F1950">
        <v>52.5</v>
      </c>
    </row>
    <row r="1951" spans="1:6">
      <c r="A1951">
        <v>32110</v>
      </c>
      <c r="B1951">
        <v>150</v>
      </c>
      <c r="C1951">
        <v>0</v>
      </c>
      <c r="D1951">
        <v>22.5</v>
      </c>
      <c r="E1951">
        <v>0</v>
      </c>
      <c r="F1951">
        <v>52.5</v>
      </c>
    </row>
    <row r="1952" spans="1:6">
      <c r="A1952">
        <v>35691</v>
      </c>
      <c r="B1952">
        <v>142.5</v>
      </c>
      <c r="C1952">
        <v>0</v>
      </c>
      <c r="D1952">
        <v>30</v>
      </c>
      <c r="E1952">
        <v>4.5</v>
      </c>
      <c r="F1952">
        <v>52.5</v>
      </c>
    </row>
    <row r="1953" spans="1:6">
      <c r="A1953">
        <v>38842</v>
      </c>
      <c r="B1953">
        <v>105</v>
      </c>
      <c r="C1953">
        <v>30</v>
      </c>
      <c r="D1953">
        <v>37.5</v>
      </c>
      <c r="E1953">
        <v>18</v>
      </c>
      <c r="F1953">
        <v>52.5</v>
      </c>
    </row>
    <row r="1954" spans="1:6">
      <c r="A1954">
        <v>39285</v>
      </c>
      <c r="B1954">
        <v>142.5</v>
      </c>
      <c r="C1954">
        <v>0</v>
      </c>
      <c r="D1954">
        <v>30</v>
      </c>
      <c r="E1954">
        <v>24.5</v>
      </c>
      <c r="F1954">
        <v>52.5</v>
      </c>
    </row>
    <row r="1955" spans="1:6">
      <c r="A1955">
        <v>40507</v>
      </c>
      <c r="B1955">
        <v>150</v>
      </c>
      <c r="C1955">
        <v>0</v>
      </c>
      <c r="D1955">
        <v>22.5</v>
      </c>
      <c r="E1955">
        <v>17.5</v>
      </c>
      <c r="F1955">
        <v>52.5</v>
      </c>
    </row>
    <row r="1956" spans="1:6">
      <c r="A1956">
        <v>41576</v>
      </c>
      <c r="B1956">
        <v>150</v>
      </c>
      <c r="C1956">
        <v>0</v>
      </c>
      <c r="D1956">
        <v>22.5</v>
      </c>
      <c r="E1956">
        <v>3.5</v>
      </c>
      <c r="F1956">
        <v>52.5</v>
      </c>
    </row>
    <row r="1957" spans="1:6">
      <c r="A1957">
        <v>41601</v>
      </c>
      <c r="B1957">
        <v>142.5</v>
      </c>
      <c r="C1957">
        <v>0</v>
      </c>
      <c r="D1957">
        <v>30</v>
      </c>
      <c r="E1957">
        <v>0</v>
      </c>
      <c r="F1957">
        <v>52.5</v>
      </c>
    </row>
    <row r="1958" spans="1:6">
      <c r="A1958">
        <v>41974</v>
      </c>
      <c r="B1958">
        <v>142.5</v>
      </c>
      <c r="C1958">
        <v>0</v>
      </c>
      <c r="D1958">
        <v>30</v>
      </c>
      <c r="E1958">
        <v>12</v>
      </c>
      <c r="F1958">
        <v>52.5</v>
      </c>
    </row>
    <row r="1959" spans="1:6">
      <c r="A1959">
        <v>42760</v>
      </c>
      <c r="B1959">
        <v>142.5</v>
      </c>
      <c r="C1959">
        <v>0</v>
      </c>
      <c r="D1959">
        <v>30</v>
      </c>
      <c r="E1959">
        <v>0</v>
      </c>
      <c r="F1959">
        <v>52.5</v>
      </c>
    </row>
    <row r="1960" spans="1:6">
      <c r="A1960">
        <v>42920</v>
      </c>
      <c r="B1960">
        <v>142.5</v>
      </c>
      <c r="C1960">
        <v>7.5</v>
      </c>
      <c r="D1960">
        <v>22.5</v>
      </c>
      <c r="E1960">
        <v>15</v>
      </c>
      <c r="F1960">
        <v>52.5</v>
      </c>
    </row>
    <row r="1961" spans="1:6">
      <c r="A1961">
        <v>43649</v>
      </c>
      <c r="B1961">
        <v>150</v>
      </c>
      <c r="C1961">
        <v>0</v>
      </c>
      <c r="D1961">
        <v>22.5</v>
      </c>
      <c r="E1961">
        <v>0</v>
      </c>
      <c r="F1961">
        <v>52.5</v>
      </c>
    </row>
    <row r="1962" spans="1:6">
      <c r="A1962">
        <v>39058</v>
      </c>
      <c r="B1962">
        <v>142</v>
      </c>
      <c r="C1962">
        <v>7.5</v>
      </c>
      <c r="D1962">
        <v>22.5</v>
      </c>
      <c r="E1962">
        <v>30</v>
      </c>
      <c r="F1962">
        <v>53</v>
      </c>
    </row>
    <row r="1963" spans="1:6">
      <c r="A1963">
        <v>41384</v>
      </c>
      <c r="B1963">
        <v>141</v>
      </c>
      <c r="C1963">
        <v>0</v>
      </c>
      <c r="D1963">
        <v>30</v>
      </c>
      <c r="E1963">
        <v>17.5</v>
      </c>
      <c r="F1963">
        <v>54</v>
      </c>
    </row>
    <row r="1964" spans="1:6">
      <c r="A1964">
        <v>38564</v>
      </c>
      <c r="B1964">
        <v>116.5</v>
      </c>
      <c r="C1964">
        <v>30</v>
      </c>
      <c r="D1964">
        <v>22.5</v>
      </c>
      <c r="E1964">
        <v>10</v>
      </c>
      <c r="F1964">
        <v>56</v>
      </c>
    </row>
    <row r="1965" spans="1:6">
      <c r="A1965">
        <v>41857</v>
      </c>
      <c r="B1965">
        <v>130</v>
      </c>
      <c r="C1965">
        <v>15</v>
      </c>
      <c r="D1965">
        <v>22.5</v>
      </c>
      <c r="E1965">
        <v>8</v>
      </c>
      <c r="F1965">
        <v>57.5</v>
      </c>
    </row>
    <row r="1966" spans="1:6">
      <c r="A1966">
        <v>1864</v>
      </c>
      <c r="B1966">
        <v>135</v>
      </c>
      <c r="C1966">
        <v>0</v>
      </c>
      <c r="D1966">
        <v>30</v>
      </c>
      <c r="E1966">
        <v>15</v>
      </c>
      <c r="F1966">
        <v>60</v>
      </c>
    </row>
    <row r="1967" spans="1:6">
      <c r="A1967">
        <v>11978</v>
      </c>
      <c r="B1967">
        <v>105</v>
      </c>
      <c r="C1967">
        <v>30</v>
      </c>
      <c r="D1967">
        <v>30</v>
      </c>
      <c r="E1967">
        <v>0</v>
      </c>
      <c r="F1967">
        <v>60</v>
      </c>
    </row>
    <row r="1968" spans="1:6">
      <c r="A1968">
        <v>18405</v>
      </c>
      <c r="B1968">
        <v>127.5</v>
      </c>
      <c r="C1968">
        <v>7.5</v>
      </c>
      <c r="D1968">
        <v>30</v>
      </c>
      <c r="E1968">
        <v>3</v>
      </c>
      <c r="F1968">
        <v>60</v>
      </c>
    </row>
    <row r="1969" spans="1:6">
      <c r="A1969">
        <v>30732</v>
      </c>
      <c r="B1969">
        <v>90</v>
      </c>
      <c r="C1969">
        <v>45</v>
      </c>
      <c r="D1969">
        <v>30</v>
      </c>
      <c r="E1969">
        <v>8.5</v>
      </c>
      <c r="F1969">
        <v>60</v>
      </c>
    </row>
    <row r="1970" spans="1:6">
      <c r="A1970">
        <v>38434</v>
      </c>
      <c r="B1970">
        <v>142.5</v>
      </c>
      <c r="C1970">
        <v>0</v>
      </c>
      <c r="D1970">
        <v>22.5</v>
      </c>
      <c r="E1970">
        <v>0</v>
      </c>
      <c r="F1970">
        <v>60</v>
      </c>
    </row>
    <row r="1971" spans="1:6">
      <c r="A1971">
        <v>38984</v>
      </c>
      <c r="B1971">
        <v>142.5</v>
      </c>
      <c r="C1971">
        <v>0</v>
      </c>
      <c r="D1971">
        <v>22.5</v>
      </c>
      <c r="E1971">
        <v>31</v>
      </c>
      <c r="F1971">
        <v>60</v>
      </c>
    </row>
    <row r="1972" spans="1:6">
      <c r="A1972">
        <v>39091</v>
      </c>
      <c r="B1972">
        <v>127.5</v>
      </c>
      <c r="C1972">
        <v>0</v>
      </c>
      <c r="D1972">
        <v>37.5</v>
      </c>
      <c r="E1972">
        <v>48</v>
      </c>
      <c r="F1972">
        <v>60</v>
      </c>
    </row>
    <row r="1973" spans="1:6">
      <c r="A1973">
        <v>39968</v>
      </c>
      <c r="B1973">
        <v>142.5</v>
      </c>
      <c r="C1973">
        <v>0</v>
      </c>
      <c r="D1973">
        <v>22.5</v>
      </c>
      <c r="E1973">
        <v>0</v>
      </c>
      <c r="F1973">
        <v>60</v>
      </c>
    </row>
    <row r="1974" spans="1:6">
      <c r="A1974">
        <v>41517</v>
      </c>
      <c r="B1974">
        <v>142.5</v>
      </c>
      <c r="C1974">
        <v>0</v>
      </c>
      <c r="D1974">
        <v>22.5</v>
      </c>
      <c r="E1974">
        <v>0</v>
      </c>
      <c r="F1974">
        <v>60</v>
      </c>
    </row>
    <row r="1975" spans="1:6">
      <c r="A1975">
        <v>41982</v>
      </c>
      <c r="B1975">
        <v>142.5</v>
      </c>
      <c r="C1975">
        <v>0</v>
      </c>
      <c r="D1975">
        <v>22.5</v>
      </c>
      <c r="E1975">
        <v>49</v>
      </c>
      <c r="F1975">
        <v>60</v>
      </c>
    </row>
    <row r="1976" spans="1:6">
      <c r="A1976">
        <v>2758</v>
      </c>
      <c r="B1976">
        <v>134.5</v>
      </c>
      <c r="C1976">
        <v>0</v>
      </c>
      <c r="D1976">
        <v>30</v>
      </c>
      <c r="E1976">
        <v>5</v>
      </c>
      <c r="F1976">
        <v>60.5</v>
      </c>
    </row>
    <row r="1977" spans="1:6">
      <c r="A1977">
        <v>41897</v>
      </c>
      <c r="B1977">
        <v>126.5</v>
      </c>
      <c r="C1977">
        <v>7.5</v>
      </c>
      <c r="D1977">
        <v>30</v>
      </c>
      <c r="E1977">
        <v>3.5</v>
      </c>
      <c r="F1977">
        <v>61</v>
      </c>
    </row>
    <row r="1978" spans="1:6">
      <c r="A1978">
        <v>9602</v>
      </c>
      <c r="B1978">
        <v>127.5</v>
      </c>
      <c r="C1978">
        <v>0</v>
      </c>
      <c r="D1978">
        <v>30</v>
      </c>
      <c r="E1978">
        <v>28</v>
      </c>
      <c r="F1978">
        <v>67.5</v>
      </c>
    </row>
    <row r="1979" spans="1:6">
      <c r="A1979">
        <v>11903</v>
      </c>
      <c r="B1979">
        <v>112.5</v>
      </c>
      <c r="C1979">
        <v>15</v>
      </c>
      <c r="D1979">
        <v>30</v>
      </c>
      <c r="E1979">
        <v>0</v>
      </c>
      <c r="F1979">
        <v>67.5</v>
      </c>
    </row>
    <row r="1980" spans="1:6">
      <c r="A1980">
        <v>15484</v>
      </c>
      <c r="B1980">
        <v>127.5</v>
      </c>
      <c r="C1980">
        <v>0</v>
      </c>
      <c r="D1980">
        <v>30</v>
      </c>
      <c r="E1980">
        <v>5.5</v>
      </c>
      <c r="F1980">
        <v>67.5</v>
      </c>
    </row>
    <row r="1981" spans="1:6">
      <c r="A1981">
        <v>21583</v>
      </c>
      <c r="B1981">
        <v>135</v>
      </c>
      <c r="C1981">
        <v>0</v>
      </c>
      <c r="D1981">
        <v>22.5</v>
      </c>
      <c r="E1981">
        <v>8</v>
      </c>
      <c r="F1981">
        <v>67.5</v>
      </c>
    </row>
    <row r="1982" spans="1:6">
      <c r="A1982">
        <v>23654</v>
      </c>
      <c r="B1982">
        <v>112.5</v>
      </c>
      <c r="C1982">
        <v>22.5</v>
      </c>
      <c r="D1982">
        <v>22.5</v>
      </c>
      <c r="E1982">
        <v>0</v>
      </c>
      <c r="F1982">
        <v>67.5</v>
      </c>
    </row>
    <row r="1983" spans="1:6">
      <c r="A1983">
        <v>27088</v>
      </c>
      <c r="B1983">
        <v>105</v>
      </c>
      <c r="C1983">
        <v>7.5</v>
      </c>
      <c r="D1983">
        <v>45</v>
      </c>
      <c r="E1983">
        <v>0</v>
      </c>
      <c r="F1983">
        <v>67.5</v>
      </c>
    </row>
    <row r="1984" spans="1:6">
      <c r="A1984">
        <v>30687</v>
      </c>
      <c r="B1984">
        <v>120</v>
      </c>
      <c r="C1984">
        <v>15</v>
      </c>
      <c r="D1984">
        <v>22.5</v>
      </c>
      <c r="E1984">
        <v>0</v>
      </c>
      <c r="F1984">
        <v>67.5</v>
      </c>
    </row>
    <row r="1985" spans="1:6">
      <c r="A1985">
        <v>35593</v>
      </c>
      <c r="B1985">
        <v>120</v>
      </c>
      <c r="C1985">
        <v>15</v>
      </c>
      <c r="D1985">
        <v>22.5</v>
      </c>
      <c r="E1985">
        <v>4.5</v>
      </c>
      <c r="F1985">
        <v>67.5</v>
      </c>
    </row>
    <row r="1986" spans="1:6">
      <c r="A1986">
        <v>37625</v>
      </c>
      <c r="B1986">
        <v>135</v>
      </c>
      <c r="C1986">
        <v>0</v>
      </c>
      <c r="D1986">
        <v>22.5</v>
      </c>
      <c r="E1986">
        <v>32</v>
      </c>
      <c r="F1986">
        <v>67.5</v>
      </c>
    </row>
    <row r="1987" spans="1:6">
      <c r="A1987">
        <v>38013</v>
      </c>
      <c r="B1987">
        <v>120</v>
      </c>
      <c r="C1987">
        <v>15</v>
      </c>
      <c r="D1987">
        <v>22.5</v>
      </c>
      <c r="E1987">
        <v>0</v>
      </c>
      <c r="F1987">
        <v>67.5</v>
      </c>
    </row>
    <row r="1988" spans="1:6">
      <c r="A1988">
        <v>38878</v>
      </c>
      <c r="B1988">
        <v>135</v>
      </c>
      <c r="C1988">
        <v>0</v>
      </c>
      <c r="D1988">
        <v>22.5</v>
      </c>
      <c r="E1988">
        <v>0</v>
      </c>
      <c r="F1988">
        <v>67.5</v>
      </c>
    </row>
    <row r="1989" spans="1:6">
      <c r="A1989">
        <v>41573</v>
      </c>
      <c r="B1989">
        <v>135</v>
      </c>
      <c r="C1989">
        <v>0</v>
      </c>
      <c r="D1989">
        <v>22.5</v>
      </c>
      <c r="E1989">
        <v>0</v>
      </c>
      <c r="F1989">
        <v>67.5</v>
      </c>
    </row>
    <row r="1990" spans="1:6">
      <c r="A1990">
        <v>18423</v>
      </c>
      <c r="B1990">
        <v>133</v>
      </c>
      <c r="C1990">
        <v>0</v>
      </c>
      <c r="D1990">
        <v>22.5</v>
      </c>
      <c r="E1990">
        <v>4</v>
      </c>
      <c r="F1990">
        <v>69.5</v>
      </c>
    </row>
    <row r="1991" spans="1:6">
      <c r="A1991">
        <v>43261</v>
      </c>
      <c r="B1991">
        <v>133</v>
      </c>
      <c r="C1991">
        <v>0</v>
      </c>
      <c r="D1991">
        <v>22.5</v>
      </c>
      <c r="E1991">
        <v>0</v>
      </c>
      <c r="F1991">
        <v>69.5</v>
      </c>
    </row>
    <row r="1992" spans="1:6">
      <c r="A1992">
        <v>19183</v>
      </c>
      <c r="B1992">
        <v>127.5</v>
      </c>
      <c r="C1992">
        <v>0</v>
      </c>
      <c r="D1992">
        <v>22.5</v>
      </c>
      <c r="E1992">
        <v>3</v>
      </c>
      <c r="F1992">
        <v>75</v>
      </c>
    </row>
    <row r="1993" spans="1:6">
      <c r="A1993">
        <v>28249</v>
      </c>
      <c r="B1993">
        <v>112.5</v>
      </c>
      <c r="C1993">
        <v>22.5</v>
      </c>
      <c r="D1993">
        <v>15</v>
      </c>
      <c r="E1993">
        <v>0</v>
      </c>
      <c r="F1993">
        <v>75</v>
      </c>
    </row>
    <row r="1994" spans="1:6">
      <c r="A1994">
        <v>33280</v>
      </c>
      <c r="B1994">
        <v>135</v>
      </c>
      <c r="C1994">
        <v>0</v>
      </c>
      <c r="D1994">
        <v>15</v>
      </c>
      <c r="E1994">
        <v>91</v>
      </c>
      <c r="F1994">
        <v>75</v>
      </c>
    </row>
    <row r="1995" spans="1:6">
      <c r="A1995">
        <v>36520</v>
      </c>
      <c r="B1995">
        <v>105</v>
      </c>
      <c r="C1995">
        <v>22.5</v>
      </c>
      <c r="D1995">
        <v>22.5</v>
      </c>
      <c r="E1995">
        <v>0</v>
      </c>
      <c r="F1995">
        <v>75</v>
      </c>
    </row>
    <row r="1996" spans="1:6">
      <c r="A1996">
        <v>40776</v>
      </c>
      <c r="B1996">
        <v>127.5</v>
      </c>
      <c r="C1996">
        <v>0</v>
      </c>
      <c r="D1996">
        <v>22.5</v>
      </c>
      <c r="E1996">
        <v>0</v>
      </c>
      <c r="F1996">
        <v>75</v>
      </c>
    </row>
    <row r="1997" spans="1:6">
      <c r="A1997">
        <v>41382</v>
      </c>
      <c r="B1997">
        <v>119.5</v>
      </c>
      <c r="C1997">
        <v>0</v>
      </c>
      <c r="D1997">
        <v>30</v>
      </c>
      <c r="E1997">
        <v>2.5</v>
      </c>
      <c r="F1997">
        <v>75.5</v>
      </c>
    </row>
    <row r="1998" spans="1:6">
      <c r="A1998">
        <v>26368</v>
      </c>
      <c r="B1998">
        <v>105</v>
      </c>
      <c r="C1998">
        <v>15</v>
      </c>
      <c r="D1998">
        <v>22.5</v>
      </c>
      <c r="E1998">
        <v>0</v>
      </c>
      <c r="F1998">
        <v>82.5</v>
      </c>
    </row>
    <row r="1999" spans="1:6">
      <c r="A1999">
        <v>30678</v>
      </c>
      <c r="B1999">
        <v>120</v>
      </c>
      <c r="C1999">
        <v>0</v>
      </c>
      <c r="D1999">
        <v>22.5</v>
      </c>
      <c r="E1999">
        <v>0</v>
      </c>
      <c r="F1999">
        <v>82.5</v>
      </c>
    </row>
    <row r="2000" spans="1:6">
      <c r="A2000">
        <v>33714</v>
      </c>
      <c r="B2000">
        <v>120</v>
      </c>
      <c r="C2000">
        <v>0</v>
      </c>
      <c r="D2000">
        <v>22.5</v>
      </c>
      <c r="E2000">
        <v>0</v>
      </c>
      <c r="F2000">
        <v>82.5</v>
      </c>
    </row>
    <row r="2001" spans="1:6">
      <c r="A2001">
        <v>27900</v>
      </c>
      <c r="B2001">
        <v>117.5</v>
      </c>
      <c r="C2001">
        <v>0</v>
      </c>
      <c r="D2001">
        <v>22.5</v>
      </c>
      <c r="E2001">
        <v>74.5</v>
      </c>
      <c r="F2001">
        <v>85</v>
      </c>
    </row>
    <row r="2002" spans="1:6">
      <c r="A2002">
        <v>25102</v>
      </c>
      <c r="B2002">
        <v>102</v>
      </c>
      <c r="C2002">
        <v>0</v>
      </c>
      <c r="D2002">
        <v>37.5</v>
      </c>
      <c r="E2002">
        <v>8</v>
      </c>
      <c r="F2002">
        <v>85.5</v>
      </c>
    </row>
    <row r="2003" spans="1:6">
      <c r="A2003">
        <v>42527</v>
      </c>
      <c r="B2003">
        <v>105</v>
      </c>
      <c r="C2003">
        <v>0</v>
      </c>
      <c r="D2003">
        <v>30</v>
      </c>
      <c r="E2003">
        <v>0</v>
      </c>
      <c r="F2003">
        <v>90</v>
      </c>
    </row>
    <row r="2004" spans="1:6">
      <c r="A2004">
        <v>39320</v>
      </c>
      <c r="B2004">
        <v>108.5</v>
      </c>
      <c r="C2004">
        <v>0</v>
      </c>
      <c r="D2004">
        <v>22.5</v>
      </c>
      <c r="E2004">
        <v>19.5</v>
      </c>
      <c r="F2004">
        <v>94</v>
      </c>
    </row>
    <row r="2005" spans="1:6">
      <c r="A2005">
        <v>17378</v>
      </c>
      <c r="B2005">
        <v>67.5</v>
      </c>
      <c r="C2005">
        <v>45</v>
      </c>
      <c r="D2005">
        <v>15</v>
      </c>
      <c r="E2005">
        <v>0</v>
      </c>
      <c r="F2005">
        <v>97.5</v>
      </c>
    </row>
    <row r="2006" spans="1:6">
      <c r="A2006">
        <v>34303</v>
      </c>
      <c r="B2006">
        <v>97.5</v>
      </c>
      <c r="C2006">
        <v>0</v>
      </c>
      <c r="D2006">
        <v>30</v>
      </c>
      <c r="E2006">
        <v>19</v>
      </c>
      <c r="F2006">
        <v>97.5</v>
      </c>
    </row>
    <row r="2007" spans="1:6">
      <c r="A2007">
        <v>40076</v>
      </c>
      <c r="B2007">
        <v>112.5</v>
      </c>
      <c r="C2007">
        <v>0</v>
      </c>
      <c r="D2007">
        <v>15</v>
      </c>
      <c r="E2007">
        <v>7</v>
      </c>
      <c r="F2007">
        <v>97.5</v>
      </c>
    </row>
    <row r="2008" spans="1:6">
      <c r="A2008">
        <v>41552</v>
      </c>
      <c r="B2008">
        <v>97.5</v>
      </c>
      <c r="C2008">
        <v>7.5</v>
      </c>
      <c r="D2008">
        <v>22.5</v>
      </c>
      <c r="E2008">
        <v>2.5</v>
      </c>
      <c r="F2008">
        <v>97.5</v>
      </c>
    </row>
    <row r="2009" spans="1:6">
      <c r="A2009">
        <v>41953</v>
      </c>
      <c r="B2009">
        <v>112.5</v>
      </c>
      <c r="C2009">
        <v>0</v>
      </c>
      <c r="D2009">
        <v>15</v>
      </c>
      <c r="E2009">
        <v>0</v>
      </c>
      <c r="F2009">
        <v>97.5</v>
      </c>
    </row>
    <row r="2010" spans="1:6">
      <c r="A2010">
        <v>43837</v>
      </c>
      <c r="B2010">
        <v>82.5</v>
      </c>
      <c r="C2010">
        <v>15</v>
      </c>
      <c r="D2010">
        <v>30</v>
      </c>
      <c r="E2010">
        <v>0</v>
      </c>
      <c r="F2010">
        <v>97.5</v>
      </c>
    </row>
    <row r="2011" spans="1:6">
      <c r="A2011">
        <v>20665</v>
      </c>
      <c r="B2011">
        <v>102.5</v>
      </c>
      <c r="C2011">
        <v>0</v>
      </c>
      <c r="D2011">
        <v>22.5</v>
      </c>
      <c r="E2011">
        <v>10.5</v>
      </c>
      <c r="F2011">
        <v>100</v>
      </c>
    </row>
    <row r="2012" spans="1:6">
      <c r="A2012">
        <v>2194</v>
      </c>
      <c r="B2012">
        <v>105</v>
      </c>
      <c r="C2012">
        <v>0</v>
      </c>
      <c r="D2012">
        <v>15</v>
      </c>
      <c r="E2012">
        <v>0</v>
      </c>
      <c r="F2012">
        <v>105</v>
      </c>
    </row>
    <row r="2013" spans="1:6">
      <c r="A2013">
        <v>11612</v>
      </c>
      <c r="B2013">
        <v>105</v>
      </c>
      <c r="C2013">
        <v>0</v>
      </c>
      <c r="D2013">
        <v>15</v>
      </c>
      <c r="E2013">
        <v>0</v>
      </c>
      <c r="F2013">
        <v>105</v>
      </c>
    </row>
    <row r="2014" spans="1:6">
      <c r="A2014">
        <v>24931</v>
      </c>
      <c r="B2014">
        <v>97.5</v>
      </c>
      <c r="C2014">
        <v>0</v>
      </c>
      <c r="D2014">
        <v>22.5</v>
      </c>
      <c r="E2014">
        <v>0</v>
      </c>
      <c r="F2014">
        <v>105</v>
      </c>
    </row>
    <row r="2015" spans="1:6">
      <c r="A2015">
        <v>27888</v>
      </c>
      <c r="B2015">
        <v>97.5</v>
      </c>
      <c r="C2015">
        <v>0</v>
      </c>
      <c r="D2015">
        <v>22.5</v>
      </c>
      <c r="E2015">
        <v>0</v>
      </c>
      <c r="F2015">
        <v>105</v>
      </c>
    </row>
    <row r="2016" spans="1:6">
      <c r="A2016">
        <v>29061</v>
      </c>
      <c r="B2016">
        <v>82.5</v>
      </c>
      <c r="C2016">
        <v>22.5</v>
      </c>
      <c r="D2016">
        <v>15</v>
      </c>
      <c r="E2016">
        <v>1</v>
      </c>
      <c r="F2016">
        <v>105</v>
      </c>
    </row>
    <row r="2017" spans="1:6">
      <c r="A2017">
        <v>30738</v>
      </c>
      <c r="B2017">
        <v>52.5</v>
      </c>
      <c r="C2017">
        <v>52.5</v>
      </c>
      <c r="D2017">
        <v>15</v>
      </c>
      <c r="E2017">
        <v>0</v>
      </c>
      <c r="F2017">
        <v>105</v>
      </c>
    </row>
    <row r="2018" spans="1:6">
      <c r="A2018">
        <v>33288</v>
      </c>
      <c r="B2018">
        <v>75</v>
      </c>
      <c r="C2018">
        <v>22.5</v>
      </c>
      <c r="D2018">
        <v>22.5</v>
      </c>
      <c r="E2018">
        <v>3</v>
      </c>
      <c r="F2018">
        <v>105</v>
      </c>
    </row>
    <row r="2019" spans="1:6">
      <c r="A2019">
        <v>36434</v>
      </c>
      <c r="B2019">
        <v>97.5</v>
      </c>
      <c r="C2019">
        <v>7.5</v>
      </c>
      <c r="D2019">
        <v>15</v>
      </c>
      <c r="E2019">
        <v>0</v>
      </c>
      <c r="F2019">
        <v>105</v>
      </c>
    </row>
    <row r="2020" spans="1:6">
      <c r="A2020">
        <v>43497</v>
      </c>
      <c r="B2020">
        <v>105</v>
      </c>
      <c r="C2020">
        <v>0</v>
      </c>
      <c r="D2020">
        <v>15</v>
      </c>
      <c r="E2020">
        <v>7</v>
      </c>
      <c r="F2020">
        <v>105</v>
      </c>
    </row>
    <row r="2021" spans="1:6">
      <c r="A2021">
        <v>38759</v>
      </c>
      <c r="B2021">
        <v>89</v>
      </c>
      <c r="C2021">
        <v>0</v>
      </c>
      <c r="D2021">
        <v>30</v>
      </c>
      <c r="E2021">
        <v>2</v>
      </c>
      <c r="F2021">
        <v>106</v>
      </c>
    </row>
    <row r="2022" spans="1:6">
      <c r="A2022">
        <v>39144</v>
      </c>
      <c r="B2022">
        <v>104</v>
      </c>
      <c r="C2022">
        <v>0</v>
      </c>
      <c r="D2022">
        <v>15</v>
      </c>
      <c r="E2022">
        <v>6.5</v>
      </c>
      <c r="F2022">
        <v>106</v>
      </c>
    </row>
    <row r="2023" spans="1:6">
      <c r="A2023">
        <v>34628</v>
      </c>
      <c r="B2023">
        <v>81.5</v>
      </c>
      <c r="C2023">
        <v>0</v>
      </c>
      <c r="D2023">
        <v>30</v>
      </c>
      <c r="E2023">
        <v>0</v>
      </c>
      <c r="F2023">
        <v>113.5</v>
      </c>
    </row>
    <row r="2024" spans="1:6">
      <c r="A2024">
        <v>36962</v>
      </c>
      <c r="B2024">
        <v>89</v>
      </c>
      <c r="C2024">
        <v>0</v>
      </c>
      <c r="D2024">
        <v>22.5</v>
      </c>
      <c r="E2024">
        <v>3</v>
      </c>
      <c r="F2024">
        <v>113.5</v>
      </c>
    </row>
    <row r="2025" spans="1:6">
      <c r="A2025">
        <v>11981</v>
      </c>
      <c r="B2025">
        <v>82.5</v>
      </c>
      <c r="C2025">
        <v>0</v>
      </c>
      <c r="D2025">
        <v>22.5</v>
      </c>
      <c r="E2025">
        <v>0</v>
      </c>
      <c r="F2025">
        <v>120</v>
      </c>
    </row>
    <row r="2026" spans="1:6">
      <c r="A2026">
        <v>41689</v>
      </c>
      <c r="B2026">
        <v>29.5</v>
      </c>
      <c r="C2026">
        <v>60</v>
      </c>
      <c r="D2026">
        <v>15</v>
      </c>
      <c r="E2026">
        <v>0</v>
      </c>
      <c r="F2026">
        <v>120.5</v>
      </c>
    </row>
    <row r="2027" spans="1:6">
      <c r="A2027">
        <v>28623</v>
      </c>
      <c r="B2027">
        <v>77</v>
      </c>
      <c r="C2027">
        <v>7.5</v>
      </c>
      <c r="D2027">
        <v>15</v>
      </c>
      <c r="E2027">
        <v>14</v>
      </c>
      <c r="F2027">
        <v>125.5</v>
      </c>
    </row>
    <row r="2028" spans="1:6">
      <c r="A2028">
        <v>27882</v>
      </c>
      <c r="B2028">
        <v>82.5</v>
      </c>
      <c r="C2028">
        <v>0</v>
      </c>
      <c r="D2028">
        <v>15</v>
      </c>
      <c r="E2028">
        <v>0</v>
      </c>
      <c r="F2028">
        <v>127.5</v>
      </c>
    </row>
    <row r="2029" spans="1:6">
      <c r="A2029">
        <v>38777</v>
      </c>
      <c r="B2029">
        <v>42.5</v>
      </c>
      <c r="C2029">
        <v>37.5</v>
      </c>
      <c r="D2029">
        <v>15</v>
      </c>
      <c r="E2029">
        <v>1.5</v>
      </c>
      <c r="F2029">
        <v>130</v>
      </c>
    </row>
    <row r="2030" spans="1:6">
      <c r="A2030">
        <v>17161</v>
      </c>
      <c r="B2030">
        <v>75</v>
      </c>
      <c r="C2030">
        <v>0</v>
      </c>
      <c r="D2030">
        <v>15</v>
      </c>
      <c r="E2030">
        <v>0</v>
      </c>
      <c r="F2030">
        <v>135</v>
      </c>
    </row>
    <row r="2031" spans="1:6">
      <c r="A2031">
        <v>34833</v>
      </c>
      <c r="B2031">
        <v>51.5</v>
      </c>
      <c r="C2031">
        <v>22.5</v>
      </c>
      <c r="D2031">
        <v>15</v>
      </c>
      <c r="E2031">
        <v>6.5</v>
      </c>
      <c r="F2031">
        <v>136</v>
      </c>
    </row>
    <row r="2032" spans="1:6">
      <c r="A2032">
        <v>35409</v>
      </c>
      <c r="B2032">
        <v>75</v>
      </c>
      <c r="C2032">
        <v>0</v>
      </c>
      <c r="D2032">
        <v>7.5</v>
      </c>
      <c r="E2032">
        <v>14</v>
      </c>
      <c r="F2032">
        <v>142.5</v>
      </c>
    </row>
    <row r="2033" spans="1:6">
      <c r="A2033">
        <v>12833</v>
      </c>
      <c r="B2033">
        <v>59.5</v>
      </c>
      <c r="C2033">
        <v>7.5</v>
      </c>
      <c r="D2033">
        <v>15</v>
      </c>
      <c r="E2033">
        <v>20</v>
      </c>
      <c r="F2033">
        <v>143</v>
      </c>
    </row>
    <row r="2034" spans="1:6">
      <c r="A2034">
        <v>41702</v>
      </c>
      <c r="B2034">
        <v>67</v>
      </c>
      <c r="C2034">
        <v>0</v>
      </c>
      <c r="D2034">
        <v>15</v>
      </c>
      <c r="E2034">
        <v>4</v>
      </c>
      <c r="F2034">
        <v>143</v>
      </c>
    </row>
    <row r="2035" spans="1:6">
      <c r="A2035">
        <v>30595</v>
      </c>
      <c r="B2035">
        <v>56.5</v>
      </c>
      <c r="C2035">
        <v>3.5</v>
      </c>
      <c r="D2035">
        <v>7.5</v>
      </c>
      <c r="E2035">
        <v>3.5</v>
      </c>
      <c r="F2035">
        <v>157.5</v>
      </c>
    </row>
    <row r="2036" spans="1:6">
      <c r="A2036">
        <v>30650</v>
      </c>
      <c r="B2036">
        <v>45</v>
      </c>
      <c r="C2036">
        <v>0</v>
      </c>
      <c r="D2036">
        <v>7.5</v>
      </c>
      <c r="E2036">
        <v>0</v>
      </c>
      <c r="F2036">
        <v>172.5</v>
      </c>
    </row>
    <row r="2037" spans="1:6">
      <c r="A2037">
        <v>39888</v>
      </c>
      <c r="B2037">
        <v>43.5</v>
      </c>
      <c r="C2037">
        <v>0</v>
      </c>
      <c r="D2037">
        <v>7.5</v>
      </c>
      <c r="E2037">
        <v>0</v>
      </c>
      <c r="F2037">
        <v>174</v>
      </c>
    </row>
    <row r="2038" spans="1:6">
      <c r="A2038">
        <v>38106</v>
      </c>
      <c r="B2038">
        <v>45</v>
      </c>
      <c r="C2038">
        <v>0</v>
      </c>
      <c r="D2038">
        <v>0</v>
      </c>
      <c r="E2038">
        <v>0</v>
      </c>
      <c r="F2038">
        <v>180</v>
      </c>
    </row>
    <row r="2039" spans="1:6">
      <c r="A2039">
        <v>44155</v>
      </c>
      <c r="B2039">
        <v>0</v>
      </c>
      <c r="C2039">
        <v>0</v>
      </c>
      <c r="D2039">
        <v>30</v>
      </c>
      <c r="E2039">
        <v>0</v>
      </c>
      <c r="F2039">
        <v>195</v>
      </c>
    </row>
    <row r="2040" spans="1:6">
      <c r="A2040">
        <v>44156</v>
      </c>
      <c r="B2040">
        <v>0</v>
      </c>
      <c r="C2040">
        <v>0</v>
      </c>
      <c r="D2040">
        <v>30</v>
      </c>
      <c r="E2040">
        <v>0</v>
      </c>
      <c r="F2040">
        <v>195</v>
      </c>
    </row>
    <row r="2041" spans="1:6">
      <c r="A2041">
        <v>44157</v>
      </c>
      <c r="B2041">
        <v>0</v>
      </c>
      <c r="C2041">
        <v>0</v>
      </c>
      <c r="D2041">
        <v>30</v>
      </c>
      <c r="E2041">
        <v>0</v>
      </c>
      <c r="F2041">
        <v>195</v>
      </c>
    </row>
    <row r="2042" spans="1:6">
      <c r="A2042">
        <v>39969</v>
      </c>
      <c r="B2042">
        <v>0</v>
      </c>
      <c r="C2042">
        <v>0</v>
      </c>
      <c r="D2042">
        <v>7.5</v>
      </c>
      <c r="E2042">
        <v>0</v>
      </c>
      <c r="F2042">
        <v>217.5</v>
      </c>
    </row>
    <row r="2043" spans="1:6">
      <c r="A2043">
        <v>42745</v>
      </c>
      <c r="B2043">
        <v>0</v>
      </c>
      <c r="C2043">
        <v>7.5</v>
      </c>
      <c r="D2043">
        <v>0</v>
      </c>
      <c r="E2043">
        <v>0</v>
      </c>
      <c r="F2043">
        <v>217.5</v>
      </c>
    </row>
    <row r="2044" spans="1:6">
      <c r="A2044">
        <v>42523</v>
      </c>
      <c r="B2044">
        <v>7</v>
      </c>
      <c r="C2044">
        <v>0</v>
      </c>
      <c r="D2044">
        <v>0</v>
      </c>
      <c r="E2044">
        <v>0</v>
      </c>
      <c r="F2044">
        <v>218</v>
      </c>
    </row>
    <row r="2045" spans="1:6">
      <c r="A2045">
        <v>2356</v>
      </c>
      <c r="B2045">
        <v>0</v>
      </c>
      <c r="C2045">
        <v>0</v>
      </c>
      <c r="D2045">
        <v>0</v>
      </c>
      <c r="E2045">
        <v>0</v>
      </c>
      <c r="F2045">
        <v>225</v>
      </c>
    </row>
    <row r="2046" spans="1:6">
      <c r="A2046">
        <v>21283</v>
      </c>
      <c r="B2046">
        <v>0</v>
      </c>
      <c r="C2046">
        <v>0</v>
      </c>
      <c r="D2046">
        <v>0</v>
      </c>
      <c r="E2046">
        <v>0</v>
      </c>
      <c r="F2046">
        <v>225</v>
      </c>
    </row>
    <row r="2047" spans="1:6">
      <c r="A2047">
        <v>23969</v>
      </c>
      <c r="B2047">
        <v>0</v>
      </c>
      <c r="C2047">
        <v>0</v>
      </c>
      <c r="D2047">
        <v>0</v>
      </c>
      <c r="E2047">
        <v>0</v>
      </c>
      <c r="F2047">
        <v>225</v>
      </c>
    </row>
    <row r="2048" spans="1:6">
      <c r="A2048">
        <v>24930</v>
      </c>
      <c r="B2048">
        <v>0</v>
      </c>
      <c r="C2048">
        <v>0</v>
      </c>
      <c r="D2048">
        <v>0</v>
      </c>
      <c r="E2048">
        <v>0</v>
      </c>
      <c r="F2048">
        <v>225</v>
      </c>
    </row>
    <row r="2049" spans="1:6">
      <c r="A2049">
        <v>29889</v>
      </c>
      <c r="B2049">
        <v>0</v>
      </c>
      <c r="C2049">
        <v>0</v>
      </c>
      <c r="D2049">
        <v>0</v>
      </c>
      <c r="E2049">
        <v>0</v>
      </c>
      <c r="F2049">
        <v>225</v>
      </c>
    </row>
    <row r="2050" spans="1:6">
      <c r="A2050">
        <v>31320</v>
      </c>
      <c r="B2050">
        <v>0</v>
      </c>
      <c r="C2050">
        <v>0</v>
      </c>
      <c r="D2050">
        <v>0</v>
      </c>
      <c r="E2050">
        <v>0</v>
      </c>
      <c r="F2050">
        <v>225</v>
      </c>
    </row>
    <row r="2051" spans="1:6">
      <c r="A2051">
        <v>35998</v>
      </c>
      <c r="B2051">
        <v>0</v>
      </c>
      <c r="C2051">
        <v>0</v>
      </c>
      <c r="D2051">
        <v>0</v>
      </c>
      <c r="E2051">
        <v>0</v>
      </c>
      <c r="F2051">
        <v>225</v>
      </c>
    </row>
    <row r="2052" spans="1:6">
      <c r="A2052">
        <v>37035</v>
      </c>
      <c r="B2052">
        <v>0</v>
      </c>
      <c r="C2052">
        <v>0</v>
      </c>
      <c r="D2052">
        <v>0</v>
      </c>
      <c r="E2052">
        <v>0</v>
      </c>
      <c r="F2052">
        <v>225</v>
      </c>
    </row>
    <row r="2053" spans="1:6">
      <c r="A2053">
        <v>39123</v>
      </c>
      <c r="B2053">
        <v>0</v>
      </c>
      <c r="C2053">
        <v>0</v>
      </c>
      <c r="D2053">
        <v>0</v>
      </c>
      <c r="E2053">
        <v>0</v>
      </c>
      <c r="F2053">
        <v>225</v>
      </c>
    </row>
    <row r="2054" spans="1:6">
      <c r="A2054">
        <v>14597</v>
      </c>
      <c r="B2054">
        <v>144</v>
      </c>
      <c r="C2054">
        <v>45</v>
      </c>
      <c r="D2054">
        <v>30</v>
      </c>
      <c r="E2054">
        <v>3</v>
      </c>
      <c r="F2054">
        <v>0</v>
      </c>
    </row>
    <row r="2055" spans="1:6">
      <c r="A2055">
        <v>16891</v>
      </c>
      <c r="B2055">
        <v>183</v>
      </c>
      <c r="C2055">
        <v>4.5</v>
      </c>
      <c r="D2055">
        <v>30</v>
      </c>
      <c r="E2055">
        <v>3</v>
      </c>
      <c r="F2055">
        <v>0</v>
      </c>
    </row>
    <row r="2056" spans="1:6">
      <c r="A2056">
        <v>37322</v>
      </c>
      <c r="B2056">
        <v>180</v>
      </c>
      <c r="C2056">
        <v>7.5</v>
      </c>
      <c r="D2056">
        <v>30</v>
      </c>
      <c r="E2056">
        <v>1.5</v>
      </c>
      <c r="F2056">
        <v>0</v>
      </c>
    </row>
    <row r="2057" spans="1:6">
      <c r="A2057">
        <v>38255</v>
      </c>
      <c r="B2057">
        <v>180</v>
      </c>
      <c r="C2057">
        <v>0</v>
      </c>
      <c r="D2057">
        <v>37.5</v>
      </c>
      <c r="E2057">
        <v>0</v>
      </c>
      <c r="F2057">
        <v>0</v>
      </c>
    </row>
    <row r="2058" spans="1:6">
      <c r="A2058">
        <v>27689</v>
      </c>
      <c r="B2058">
        <v>172.5</v>
      </c>
      <c r="C2058">
        <v>15</v>
      </c>
      <c r="D2058">
        <v>30</v>
      </c>
      <c r="E2058">
        <v>1.5</v>
      </c>
      <c r="F2058">
        <v>0</v>
      </c>
    </row>
    <row r="2059" spans="1:6">
      <c r="A2059">
        <v>37645</v>
      </c>
      <c r="B2059">
        <v>180</v>
      </c>
      <c r="C2059">
        <v>7.5</v>
      </c>
      <c r="D2059">
        <v>30</v>
      </c>
      <c r="E2059">
        <v>13</v>
      </c>
      <c r="F2059">
        <v>0</v>
      </c>
    </row>
    <row r="2060" spans="1:6">
      <c r="A2060">
        <v>32762</v>
      </c>
      <c r="B2060">
        <v>184</v>
      </c>
      <c r="C2060">
        <v>0</v>
      </c>
      <c r="D2060">
        <v>30</v>
      </c>
      <c r="E2060">
        <v>43</v>
      </c>
      <c r="F2060">
        <v>3.5</v>
      </c>
    </row>
    <row r="2061" spans="1:6">
      <c r="A2061">
        <v>38249</v>
      </c>
      <c r="B2061">
        <v>157.5</v>
      </c>
      <c r="C2061">
        <v>7.5</v>
      </c>
      <c r="D2061">
        <v>45</v>
      </c>
      <c r="E2061">
        <v>29</v>
      </c>
      <c r="F2061">
        <v>7.5</v>
      </c>
    </row>
    <row r="2062" spans="1:6">
      <c r="A2062">
        <v>43652</v>
      </c>
      <c r="B2062">
        <v>180</v>
      </c>
      <c r="C2062">
        <v>0</v>
      </c>
      <c r="D2062">
        <v>30</v>
      </c>
      <c r="E2062">
        <v>15</v>
      </c>
      <c r="F2062">
        <v>7.5</v>
      </c>
    </row>
    <row r="2063" spans="1:6">
      <c r="A2063">
        <v>38751</v>
      </c>
      <c r="B2063">
        <v>179.5</v>
      </c>
      <c r="C2063">
        <v>0</v>
      </c>
      <c r="D2063">
        <v>30</v>
      </c>
      <c r="E2063">
        <v>6.5</v>
      </c>
      <c r="F2063">
        <v>8</v>
      </c>
    </row>
    <row r="2064" spans="1:6">
      <c r="A2064">
        <v>36047</v>
      </c>
      <c r="B2064">
        <v>154.5</v>
      </c>
      <c r="C2064">
        <v>22.5</v>
      </c>
      <c r="D2064">
        <v>30</v>
      </c>
      <c r="E2064">
        <v>0</v>
      </c>
      <c r="F2064">
        <v>10.5</v>
      </c>
    </row>
    <row r="2065" spans="1:6">
      <c r="A2065">
        <v>41502</v>
      </c>
      <c r="B2065">
        <v>154.5</v>
      </c>
      <c r="C2065">
        <v>7.5</v>
      </c>
      <c r="D2065">
        <v>30</v>
      </c>
      <c r="E2065">
        <v>11</v>
      </c>
      <c r="F2065">
        <v>25.5</v>
      </c>
    </row>
    <row r="2066" spans="1:6">
      <c r="A2066">
        <v>36433</v>
      </c>
      <c r="B2066">
        <v>150</v>
      </c>
      <c r="C2066">
        <v>0</v>
      </c>
      <c r="D2066">
        <v>30</v>
      </c>
      <c r="E2066">
        <v>3.5</v>
      </c>
      <c r="F2066">
        <v>30</v>
      </c>
    </row>
    <row r="2067" spans="1:6">
      <c r="A2067">
        <v>42453</v>
      </c>
      <c r="B2067">
        <v>142.5</v>
      </c>
      <c r="C2067">
        <v>7.5</v>
      </c>
      <c r="D2067">
        <v>22.5</v>
      </c>
      <c r="E2067">
        <v>0</v>
      </c>
      <c r="F2067">
        <v>0</v>
      </c>
    </row>
    <row r="2068" spans="1:6">
      <c r="A2068">
        <v>43960</v>
      </c>
      <c r="B2068">
        <v>150</v>
      </c>
      <c r="C2068">
        <v>0</v>
      </c>
      <c r="D2068">
        <v>22.5</v>
      </c>
      <c r="E2068">
        <v>20.5</v>
      </c>
      <c r="F2068">
        <v>0</v>
      </c>
    </row>
    <row r="2069" spans="1:6">
      <c r="A2069">
        <v>43961</v>
      </c>
      <c r="B2069">
        <v>150</v>
      </c>
      <c r="C2069">
        <v>0</v>
      </c>
      <c r="D2069">
        <v>22.5</v>
      </c>
      <c r="E2069">
        <v>7</v>
      </c>
      <c r="F2069">
        <v>0</v>
      </c>
    </row>
    <row r="2070" spans="1:6">
      <c r="A2070">
        <v>43964</v>
      </c>
      <c r="B2070">
        <v>150</v>
      </c>
      <c r="C2070">
        <v>0</v>
      </c>
      <c r="D2070">
        <v>22.5</v>
      </c>
      <c r="E2070">
        <v>0</v>
      </c>
      <c r="F2070">
        <v>0</v>
      </c>
    </row>
    <row r="2071" spans="1:6">
      <c r="A2071">
        <v>43965</v>
      </c>
      <c r="B2071">
        <v>150</v>
      </c>
      <c r="C2071">
        <v>0</v>
      </c>
      <c r="D2071">
        <v>22.5</v>
      </c>
      <c r="E2071">
        <v>0</v>
      </c>
      <c r="F2071">
        <v>0</v>
      </c>
    </row>
    <row r="2072" spans="1:6">
      <c r="A2072">
        <v>43967</v>
      </c>
      <c r="B2072">
        <v>150</v>
      </c>
      <c r="C2072">
        <v>0</v>
      </c>
      <c r="D2072">
        <v>22.5</v>
      </c>
      <c r="E2072">
        <v>11</v>
      </c>
      <c r="F2072">
        <v>0</v>
      </c>
    </row>
    <row r="2073" spans="1:6">
      <c r="A2073">
        <v>43970</v>
      </c>
      <c r="B2073">
        <v>150</v>
      </c>
      <c r="C2073">
        <v>0</v>
      </c>
      <c r="D2073">
        <v>22.5</v>
      </c>
      <c r="E2073">
        <v>72</v>
      </c>
      <c r="F2073">
        <v>0</v>
      </c>
    </row>
    <row r="2074" spans="1:6">
      <c r="A2074">
        <v>43972</v>
      </c>
      <c r="B2074">
        <v>150</v>
      </c>
      <c r="C2074">
        <v>0</v>
      </c>
      <c r="D2074">
        <v>22.5</v>
      </c>
      <c r="E2074">
        <v>0</v>
      </c>
      <c r="F2074">
        <v>0</v>
      </c>
    </row>
    <row r="2075" spans="1:6">
      <c r="A2075">
        <v>43973</v>
      </c>
      <c r="B2075">
        <v>150</v>
      </c>
      <c r="C2075">
        <v>0</v>
      </c>
      <c r="D2075">
        <v>22.5</v>
      </c>
      <c r="E2075">
        <v>2</v>
      </c>
      <c r="F2075">
        <v>0</v>
      </c>
    </row>
    <row r="2076" spans="1:6">
      <c r="A2076">
        <v>43975</v>
      </c>
      <c r="B2076">
        <v>150</v>
      </c>
      <c r="C2076">
        <v>0</v>
      </c>
      <c r="D2076">
        <v>22.5</v>
      </c>
      <c r="E2076">
        <v>0</v>
      </c>
      <c r="F2076">
        <v>0</v>
      </c>
    </row>
    <row r="2077" spans="1:6">
      <c r="A2077">
        <v>43977</v>
      </c>
      <c r="B2077">
        <v>150</v>
      </c>
      <c r="C2077">
        <v>0</v>
      </c>
      <c r="D2077">
        <v>22.5</v>
      </c>
      <c r="E2077">
        <v>0</v>
      </c>
      <c r="F2077">
        <v>0</v>
      </c>
    </row>
    <row r="2078" spans="1:6">
      <c r="A2078">
        <v>43980</v>
      </c>
      <c r="B2078">
        <v>150</v>
      </c>
      <c r="C2078">
        <v>0</v>
      </c>
      <c r="D2078">
        <v>22.5</v>
      </c>
      <c r="E2078">
        <v>5</v>
      </c>
      <c r="F2078">
        <v>0</v>
      </c>
    </row>
    <row r="2079" spans="1:6">
      <c r="A2079">
        <v>43976</v>
      </c>
      <c r="B2079">
        <v>150</v>
      </c>
      <c r="C2079">
        <v>0</v>
      </c>
      <c r="D2079">
        <v>22.5</v>
      </c>
      <c r="E2079">
        <v>21</v>
      </c>
      <c r="F2079">
        <v>0</v>
      </c>
    </row>
    <row r="2080" spans="1:6">
      <c r="A2080">
        <v>43986</v>
      </c>
      <c r="B2080">
        <v>146</v>
      </c>
      <c r="C2080">
        <v>0</v>
      </c>
      <c r="D2080">
        <v>22.5</v>
      </c>
      <c r="E2080">
        <v>8</v>
      </c>
      <c r="F2080">
        <v>4</v>
      </c>
    </row>
    <row r="2081" spans="1:6">
      <c r="A2081">
        <v>43968</v>
      </c>
      <c r="B2081">
        <v>142.5</v>
      </c>
      <c r="C2081">
        <v>0</v>
      </c>
      <c r="D2081">
        <v>22.5</v>
      </c>
      <c r="E2081">
        <v>3.5</v>
      </c>
      <c r="F2081">
        <v>7.5</v>
      </c>
    </row>
    <row r="2082" spans="1:6">
      <c r="A2082">
        <v>43969</v>
      </c>
      <c r="B2082">
        <v>142.5</v>
      </c>
      <c r="C2082">
        <v>0</v>
      </c>
      <c r="D2082">
        <v>22.5</v>
      </c>
      <c r="E2082">
        <v>0</v>
      </c>
      <c r="F2082">
        <v>7.5</v>
      </c>
    </row>
    <row r="2083" spans="1:6">
      <c r="A2083">
        <v>43974</v>
      </c>
      <c r="B2083">
        <v>142.5</v>
      </c>
      <c r="C2083">
        <v>0</v>
      </c>
      <c r="D2083">
        <v>22.5</v>
      </c>
      <c r="E2083">
        <v>3.5</v>
      </c>
      <c r="F2083">
        <v>7.5</v>
      </c>
    </row>
    <row r="2084" spans="1:6">
      <c r="A2084">
        <v>43978</v>
      </c>
      <c r="B2084">
        <v>142.5</v>
      </c>
      <c r="C2084">
        <v>0</v>
      </c>
      <c r="D2084">
        <v>22.5</v>
      </c>
      <c r="E2084">
        <v>2.5</v>
      </c>
      <c r="F2084">
        <v>7.5</v>
      </c>
    </row>
    <row r="2085" spans="1:6">
      <c r="A2085">
        <v>43979</v>
      </c>
      <c r="B2085">
        <v>142.5</v>
      </c>
      <c r="C2085">
        <v>0</v>
      </c>
      <c r="D2085">
        <v>22.5</v>
      </c>
      <c r="E2085">
        <v>2.5</v>
      </c>
      <c r="F2085">
        <v>7.5</v>
      </c>
    </row>
    <row r="2086" spans="1:6">
      <c r="A2086">
        <v>43981</v>
      </c>
      <c r="B2086">
        <v>142.5</v>
      </c>
      <c r="C2086">
        <v>0</v>
      </c>
      <c r="D2086">
        <v>22.5</v>
      </c>
      <c r="E2086">
        <v>5</v>
      </c>
      <c r="F2086">
        <v>7.5</v>
      </c>
    </row>
    <row r="2087" spans="1:6">
      <c r="A2087">
        <v>43984</v>
      </c>
      <c r="B2087">
        <v>142.5</v>
      </c>
      <c r="C2087">
        <v>0</v>
      </c>
      <c r="D2087">
        <v>22.5</v>
      </c>
      <c r="E2087">
        <v>59</v>
      </c>
      <c r="F2087">
        <v>7.5</v>
      </c>
    </row>
    <row r="2088" spans="1:6">
      <c r="A2088">
        <v>43985</v>
      </c>
      <c r="B2088">
        <v>142.5</v>
      </c>
      <c r="C2088">
        <v>0</v>
      </c>
      <c r="D2088">
        <v>22.5</v>
      </c>
      <c r="E2088">
        <v>0</v>
      </c>
      <c r="F2088">
        <v>7.5</v>
      </c>
    </row>
    <row r="2089" spans="1:6">
      <c r="A2089">
        <v>43962</v>
      </c>
      <c r="B2089">
        <v>142</v>
      </c>
      <c r="C2089">
        <v>0</v>
      </c>
      <c r="D2089">
        <v>22.5</v>
      </c>
      <c r="E2089">
        <v>20.5</v>
      </c>
      <c r="F2089">
        <v>8</v>
      </c>
    </row>
    <row r="2090" spans="1:6">
      <c r="A2090">
        <v>18501</v>
      </c>
      <c r="B2090">
        <v>141.5</v>
      </c>
      <c r="C2090">
        <v>0</v>
      </c>
      <c r="D2090">
        <v>22.5</v>
      </c>
      <c r="E2090">
        <v>6</v>
      </c>
      <c r="F2090">
        <v>8.5</v>
      </c>
    </row>
    <row r="2091" spans="1:6">
      <c r="A2091">
        <v>22580</v>
      </c>
      <c r="B2091">
        <v>97.5</v>
      </c>
      <c r="C2091">
        <v>0</v>
      </c>
      <c r="D2091">
        <v>15</v>
      </c>
      <c r="E2091">
        <v>0</v>
      </c>
      <c r="F2091">
        <v>0</v>
      </c>
    </row>
    <row r="2092" spans="1:6">
      <c r="A2092">
        <v>44054</v>
      </c>
      <c r="B2092">
        <v>97.5</v>
      </c>
      <c r="C2092">
        <v>0</v>
      </c>
      <c r="D2092">
        <v>15</v>
      </c>
      <c r="E2092">
        <v>7.5</v>
      </c>
      <c r="F2092">
        <v>0</v>
      </c>
    </row>
    <row r="2093" spans="1:6">
      <c r="A2093">
        <v>44055</v>
      </c>
      <c r="B2093">
        <v>97.5</v>
      </c>
      <c r="C2093">
        <v>0</v>
      </c>
      <c r="D2093">
        <v>15</v>
      </c>
      <c r="E2093">
        <v>0</v>
      </c>
      <c r="F2093">
        <v>0</v>
      </c>
    </row>
    <row r="2094" spans="1:6">
      <c r="A2094">
        <v>44056</v>
      </c>
      <c r="B2094">
        <v>97.5</v>
      </c>
      <c r="C2094">
        <v>0</v>
      </c>
      <c r="D2094">
        <v>15</v>
      </c>
      <c r="E2094">
        <v>0</v>
      </c>
      <c r="F2094">
        <v>0</v>
      </c>
    </row>
    <row r="2095" spans="1:6">
      <c r="A2095">
        <v>44057</v>
      </c>
      <c r="B2095">
        <v>97.5</v>
      </c>
      <c r="C2095">
        <v>0</v>
      </c>
      <c r="D2095">
        <v>15</v>
      </c>
      <c r="E2095">
        <v>0</v>
      </c>
      <c r="F2095">
        <v>0</v>
      </c>
    </row>
    <row r="2096" spans="1:6">
      <c r="A2096">
        <v>44058</v>
      </c>
      <c r="B2096">
        <v>97.5</v>
      </c>
      <c r="C2096">
        <v>0</v>
      </c>
      <c r="D2096">
        <v>15</v>
      </c>
      <c r="E2096">
        <v>0</v>
      </c>
      <c r="F2096">
        <v>0</v>
      </c>
    </row>
    <row r="2097" spans="1:6">
      <c r="A2097">
        <v>44060</v>
      </c>
      <c r="B2097">
        <v>97.5</v>
      </c>
      <c r="C2097">
        <v>0</v>
      </c>
      <c r="D2097">
        <v>15</v>
      </c>
      <c r="E2097">
        <v>0</v>
      </c>
      <c r="F2097">
        <v>0</v>
      </c>
    </row>
    <row r="2098" spans="1:6">
      <c r="A2098">
        <v>44062</v>
      </c>
      <c r="B2098">
        <v>97.5</v>
      </c>
      <c r="C2098">
        <v>0</v>
      </c>
      <c r="D2098">
        <v>15</v>
      </c>
      <c r="E2098">
        <v>0</v>
      </c>
      <c r="F2098">
        <v>0</v>
      </c>
    </row>
    <row r="2099" spans="1:6">
      <c r="A2099">
        <v>44063</v>
      </c>
      <c r="B2099">
        <v>97.5</v>
      </c>
      <c r="C2099">
        <v>0</v>
      </c>
      <c r="D2099">
        <v>15</v>
      </c>
      <c r="E2099">
        <v>0</v>
      </c>
      <c r="F2099">
        <v>0</v>
      </c>
    </row>
    <row r="2100" spans="1:6">
      <c r="A2100">
        <v>44064</v>
      </c>
      <c r="B2100">
        <v>97.5</v>
      </c>
      <c r="C2100">
        <v>0</v>
      </c>
      <c r="D2100">
        <v>15</v>
      </c>
      <c r="E2100">
        <v>0</v>
      </c>
      <c r="F2100">
        <v>0</v>
      </c>
    </row>
    <row r="2101" spans="1:6">
      <c r="A2101">
        <v>44065</v>
      </c>
      <c r="B2101">
        <v>97.5</v>
      </c>
      <c r="C2101">
        <v>0</v>
      </c>
      <c r="D2101">
        <v>15</v>
      </c>
      <c r="E2101">
        <v>0</v>
      </c>
      <c r="F2101">
        <v>0</v>
      </c>
    </row>
    <row r="2102" spans="1:6">
      <c r="A2102">
        <v>44066</v>
      </c>
      <c r="B2102">
        <v>97.5</v>
      </c>
      <c r="C2102">
        <v>0</v>
      </c>
      <c r="D2102">
        <v>15</v>
      </c>
      <c r="E2102">
        <v>4</v>
      </c>
      <c r="F2102">
        <v>0</v>
      </c>
    </row>
    <row r="2103" spans="1:6">
      <c r="A2103">
        <v>44067</v>
      </c>
      <c r="B2103">
        <v>97.5</v>
      </c>
      <c r="C2103">
        <v>0</v>
      </c>
      <c r="D2103">
        <v>15</v>
      </c>
      <c r="E2103">
        <v>0</v>
      </c>
      <c r="F2103">
        <v>0</v>
      </c>
    </row>
    <row r="2104" spans="1:6">
      <c r="A2104">
        <v>44069</v>
      </c>
      <c r="B2104">
        <v>97.5</v>
      </c>
      <c r="C2104">
        <v>0</v>
      </c>
      <c r="D2104">
        <v>15</v>
      </c>
      <c r="E2104">
        <v>8.5</v>
      </c>
      <c r="F2104">
        <v>0</v>
      </c>
    </row>
    <row r="2105" spans="1:6">
      <c r="A2105">
        <v>44061</v>
      </c>
      <c r="B2105">
        <v>82.5</v>
      </c>
      <c r="C2105">
        <v>0</v>
      </c>
      <c r="D2105">
        <v>15</v>
      </c>
      <c r="E2105">
        <v>0</v>
      </c>
      <c r="F2105">
        <v>15</v>
      </c>
    </row>
    <row r="2106" spans="1:6">
      <c r="A2106">
        <v>20674</v>
      </c>
      <c r="B2106">
        <v>45</v>
      </c>
      <c r="C2106">
        <v>0</v>
      </c>
      <c r="D2106">
        <v>7.5</v>
      </c>
      <c r="E2106">
        <v>0</v>
      </c>
      <c r="F2106">
        <v>0</v>
      </c>
    </row>
    <row r="2107" spans="1:6">
      <c r="A2107">
        <v>44102</v>
      </c>
      <c r="B2107">
        <v>45</v>
      </c>
      <c r="C2107">
        <v>0</v>
      </c>
      <c r="D2107">
        <v>7.5</v>
      </c>
      <c r="E2107">
        <v>0</v>
      </c>
      <c r="F2107">
        <v>0</v>
      </c>
    </row>
    <row r="2108" spans="1:6">
      <c r="A2108">
        <v>44103</v>
      </c>
      <c r="B2108">
        <v>45</v>
      </c>
      <c r="C2108">
        <v>0</v>
      </c>
      <c r="D2108">
        <v>7.5</v>
      </c>
      <c r="E2108">
        <v>0</v>
      </c>
      <c r="F2108">
        <v>0</v>
      </c>
    </row>
    <row r="2109" spans="1:6">
      <c r="A2109">
        <v>44104</v>
      </c>
      <c r="B2109">
        <v>45</v>
      </c>
      <c r="C2109">
        <v>0</v>
      </c>
      <c r="D2109">
        <v>7.5</v>
      </c>
      <c r="E2109">
        <v>0</v>
      </c>
      <c r="F2109">
        <v>0</v>
      </c>
    </row>
    <row r="2110" spans="1:6">
      <c r="A2110">
        <v>44105</v>
      </c>
      <c r="B2110">
        <v>45</v>
      </c>
      <c r="C2110">
        <v>0</v>
      </c>
      <c r="D2110">
        <v>7.5</v>
      </c>
      <c r="E2110">
        <v>0</v>
      </c>
      <c r="F2110">
        <v>0</v>
      </c>
    </row>
    <row r="2111" spans="1:6">
      <c r="A2111">
        <v>44107</v>
      </c>
      <c r="B2111">
        <v>37.5</v>
      </c>
      <c r="C2111">
        <v>0</v>
      </c>
      <c r="D2111">
        <v>15</v>
      </c>
      <c r="E2111">
        <v>0</v>
      </c>
      <c r="F2111">
        <v>0</v>
      </c>
    </row>
    <row r="2112" spans="1:6">
      <c r="A2112">
        <v>44108</v>
      </c>
      <c r="B2112">
        <v>37.5</v>
      </c>
      <c r="C2112">
        <v>0</v>
      </c>
      <c r="D2112">
        <v>15</v>
      </c>
      <c r="E2112">
        <v>0</v>
      </c>
      <c r="F2112">
        <v>0</v>
      </c>
    </row>
    <row r="2113" spans="1:6">
      <c r="A2113">
        <v>44109</v>
      </c>
      <c r="B2113">
        <v>45</v>
      </c>
      <c r="C2113">
        <v>0</v>
      </c>
      <c r="D2113">
        <v>7.5</v>
      </c>
      <c r="E2113">
        <v>0</v>
      </c>
      <c r="F2113">
        <v>0</v>
      </c>
    </row>
    <row r="2114" spans="1:6">
      <c r="A2114">
        <v>44111</v>
      </c>
      <c r="B2114">
        <v>45</v>
      </c>
      <c r="C2114">
        <v>0</v>
      </c>
      <c r="D2114">
        <v>7.5</v>
      </c>
      <c r="E2114">
        <v>0</v>
      </c>
      <c r="F2114">
        <v>0</v>
      </c>
    </row>
    <row r="2115" spans="1:6">
      <c r="A2115">
        <v>44112</v>
      </c>
      <c r="B2115">
        <v>45</v>
      </c>
      <c r="C2115">
        <v>0</v>
      </c>
      <c r="D2115">
        <v>7.5</v>
      </c>
      <c r="E2115">
        <v>5</v>
      </c>
      <c r="F2115">
        <v>0</v>
      </c>
    </row>
    <row r="2116" spans="1:6">
      <c r="A2116">
        <v>44113</v>
      </c>
      <c r="B2116">
        <v>45</v>
      </c>
      <c r="C2116">
        <v>0</v>
      </c>
      <c r="D2116">
        <v>7.5</v>
      </c>
      <c r="E2116">
        <v>26</v>
      </c>
      <c r="F2116">
        <v>0</v>
      </c>
    </row>
    <row r="2117" spans="1:6">
      <c r="A2117">
        <v>44114</v>
      </c>
      <c r="B2117">
        <v>45</v>
      </c>
      <c r="C2117">
        <v>0</v>
      </c>
      <c r="D2117">
        <v>7.5</v>
      </c>
      <c r="E2117">
        <v>6</v>
      </c>
      <c r="F2117">
        <v>0</v>
      </c>
    </row>
    <row r="2118" spans="1:6">
      <c r="A2118">
        <v>44115</v>
      </c>
      <c r="B2118">
        <v>45</v>
      </c>
      <c r="C2118">
        <v>0</v>
      </c>
      <c r="D2118">
        <v>7.5</v>
      </c>
      <c r="E2118">
        <v>0</v>
      </c>
      <c r="F2118">
        <v>0</v>
      </c>
    </row>
    <row r="2119" spans="1:6">
      <c r="A2119">
        <v>44117</v>
      </c>
      <c r="B2119">
        <v>45</v>
      </c>
      <c r="C2119">
        <v>0</v>
      </c>
      <c r="D2119">
        <v>7.5</v>
      </c>
      <c r="E2119">
        <v>0</v>
      </c>
      <c r="F2119">
        <v>0</v>
      </c>
    </row>
    <row r="2120" spans="1:6">
      <c r="A2120">
        <v>44118</v>
      </c>
      <c r="B2120">
        <v>45</v>
      </c>
      <c r="C2120">
        <v>0</v>
      </c>
      <c r="D2120">
        <v>7.5</v>
      </c>
      <c r="E2120">
        <v>0</v>
      </c>
      <c r="F2120">
        <v>0</v>
      </c>
    </row>
    <row r="2121" spans="1:6">
      <c r="A2121">
        <v>44106</v>
      </c>
      <c r="B2121">
        <v>45</v>
      </c>
      <c r="C2121">
        <v>0</v>
      </c>
      <c r="D2121">
        <v>7.5</v>
      </c>
      <c r="E2121">
        <v>0</v>
      </c>
      <c r="F2121">
        <v>0</v>
      </c>
    </row>
    <row r="2122" spans="1:6">
      <c r="A2122">
        <v>44116</v>
      </c>
      <c r="B2122">
        <v>45</v>
      </c>
      <c r="C2122">
        <v>0</v>
      </c>
      <c r="D2122">
        <v>7.5</v>
      </c>
      <c r="E2122">
        <v>0</v>
      </c>
      <c r="F2122">
        <v>0</v>
      </c>
    </row>
  </sheetData>
  <phoneticPr fontId="0"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K28"/>
  <sheetViews>
    <sheetView workbookViewId="0">
      <pane ySplit="1" topLeftCell="A2" activePane="bottomLeft" state="frozen"/>
      <selection pane="bottomLeft" activeCell="G15" sqref="G15"/>
    </sheetView>
  </sheetViews>
  <sheetFormatPr defaultColWidth="9.109375" defaultRowHeight="13.2"/>
  <cols>
    <col min="5" max="5" width="12.6640625" bestFit="1" customWidth="1"/>
    <col min="6" max="6" width="25.33203125" bestFit="1" customWidth="1"/>
    <col min="9" max="9" width="12.6640625" bestFit="1" customWidth="1"/>
  </cols>
  <sheetData>
    <row r="1" spans="1:9" ht="25.5" customHeight="1">
      <c r="A1" s="99" t="s">
        <v>135</v>
      </c>
      <c r="B1" s="99" t="s">
        <v>27</v>
      </c>
      <c r="C1" s="99" t="s">
        <v>28</v>
      </c>
      <c r="D1" s="99" t="s">
        <v>30</v>
      </c>
      <c r="E1" s="99" t="s">
        <v>29</v>
      </c>
      <c r="F1" s="99" t="s">
        <v>121</v>
      </c>
      <c r="I1" s="98" t="s">
        <v>74</v>
      </c>
    </row>
    <row r="2" spans="1:9" ht="13.8" thickBot="1">
      <c r="A2">
        <v>1</v>
      </c>
      <c r="B2" s="12">
        <f>144/7.5</f>
        <v>19.2</v>
      </c>
      <c r="C2" s="12">
        <f>220/7.5</f>
        <v>29.333333333333332</v>
      </c>
      <c r="D2" s="12">
        <f t="shared" ref="D2:D13" si="0">C2-B2</f>
        <v>10.133333333333333</v>
      </c>
      <c r="E2" s="81">
        <f>($I$2/225/D2)</f>
        <v>0.33951315789473691</v>
      </c>
      <c r="F2" t="s">
        <v>138</v>
      </c>
      <c r="G2">
        <v>90932</v>
      </c>
      <c r="I2" s="101">
        <v>774.09</v>
      </c>
    </row>
    <row r="3" spans="1:9">
      <c r="A3">
        <v>2</v>
      </c>
      <c r="B3" s="12">
        <f>124/7.5</f>
        <v>16.533333333333335</v>
      </c>
      <c r="C3" s="12">
        <f>190/7.5</f>
        <v>25.333333333333332</v>
      </c>
      <c r="D3" s="12">
        <f t="shared" si="0"/>
        <v>8.7999999999999972</v>
      </c>
      <c r="E3" s="81">
        <f t="shared" ref="E3:E12" si="1">($I$2/225/D3)</f>
        <v>0.39095454545454561</v>
      </c>
      <c r="F3" t="s">
        <v>142</v>
      </c>
      <c r="H3" s="224" t="s">
        <v>68</v>
      </c>
      <c r="I3" s="80"/>
    </row>
    <row r="4" spans="1:9">
      <c r="A4">
        <v>3</v>
      </c>
      <c r="B4" s="12">
        <f>98/7.5</f>
        <v>13.066666666666666</v>
      </c>
      <c r="C4" s="12">
        <f>150/7.5</f>
        <v>20</v>
      </c>
      <c r="D4" s="12">
        <f t="shared" si="0"/>
        <v>6.9333333333333336</v>
      </c>
      <c r="E4" s="81">
        <f t="shared" si="1"/>
        <v>0.49621153846153848</v>
      </c>
      <c r="F4" s="4" t="s">
        <v>58</v>
      </c>
    </row>
    <row r="5" spans="1:9">
      <c r="A5">
        <v>4</v>
      </c>
      <c r="B5" s="12">
        <f>150/7.5</f>
        <v>20</v>
      </c>
      <c r="C5" s="12">
        <f>230/7.5</f>
        <v>30.666666666666668</v>
      </c>
      <c r="D5" s="12">
        <f t="shared" si="0"/>
        <v>10.666666666666668</v>
      </c>
      <c r="E5" s="81">
        <f t="shared" si="1"/>
        <v>0.32253749999999998</v>
      </c>
      <c r="F5" s="4" t="s">
        <v>137</v>
      </c>
      <c r="G5">
        <v>90933</v>
      </c>
    </row>
    <row r="6" spans="1:9">
      <c r="A6">
        <v>5</v>
      </c>
      <c r="B6" s="12">
        <f>169/7.5</f>
        <v>22.533333333333335</v>
      </c>
      <c r="C6" s="12">
        <f>260/7.5</f>
        <v>34.666666666666664</v>
      </c>
      <c r="D6" s="12">
        <f t="shared" si="0"/>
        <v>12.133333333333329</v>
      </c>
      <c r="E6" s="81">
        <f t="shared" si="1"/>
        <v>0.28354945054945069</v>
      </c>
      <c r="F6" s="4" t="s">
        <v>59</v>
      </c>
    </row>
    <row r="7" spans="1:9">
      <c r="A7">
        <v>6</v>
      </c>
      <c r="B7" s="12">
        <f>39/7.5</f>
        <v>5.2</v>
      </c>
      <c r="C7" s="12">
        <f>60/7.5</f>
        <v>8</v>
      </c>
      <c r="D7" s="12">
        <f t="shared" si="0"/>
        <v>2.8</v>
      </c>
      <c r="E7" s="81">
        <f t="shared" si="1"/>
        <v>1.2287142857142859</v>
      </c>
      <c r="F7" s="91" t="s">
        <v>60</v>
      </c>
    </row>
    <row r="8" spans="1:9">
      <c r="A8">
        <v>7</v>
      </c>
      <c r="B8" s="12">
        <f>137/7.5</f>
        <v>18.266666666666666</v>
      </c>
      <c r="C8" s="12">
        <f>210/7.5</f>
        <v>28</v>
      </c>
      <c r="D8" s="12">
        <f t="shared" si="0"/>
        <v>9.7333333333333343</v>
      </c>
      <c r="E8" s="81">
        <f t="shared" si="1"/>
        <v>0.35346575342465753</v>
      </c>
      <c r="F8" s="91" t="s">
        <v>67</v>
      </c>
    </row>
    <row r="9" spans="1:9">
      <c r="A9">
        <v>8</v>
      </c>
      <c r="B9" s="12">
        <f>98/7.5</f>
        <v>13.066666666666666</v>
      </c>
      <c r="C9" s="12">
        <f>150/7.5</f>
        <v>20</v>
      </c>
      <c r="D9" s="12">
        <f t="shared" si="0"/>
        <v>6.9333333333333336</v>
      </c>
      <c r="E9" s="81">
        <f t="shared" si="1"/>
        <v>0.49621153846153848</v>
      </c>
      <c r="F9" t="s">
        <v>140</v>
      </c>
      <c r="G9">
        <v>90943</v>
      </c>
    </row>
    <row r="10" spans="1:9">
      <c r="A10">
        <v>9</v>
      </c>
      <c r="B10" s="12">
        <f>65/7.5</f>
        <v>8.6666666666666661</v>
      </c>
      <c r="C10" s="12">
        <f>100/7.5</f>
        <v>13.333333333333334</v>
      </c>
      <c r="D10" s="12">
        <f t="shared" si="0"/>
        <v>4.6666666666666679</v>
      </c>
      <c r="E10" s="81">
        <f t="shared" si="1"/>
        <v>0.73722857142857134</v>
      </c>
      <c r="F10" t="s">
        <v>139</v>
      </c>
      <c r="G10">
        <v>90935</v>
      </c>
      <c r="H10" s="222" t="s">
        <v>61</v>
      </c>
    </row>
    <row r="11" spans="1:9">
      <c r="A11">
        <v>10</v>
      </c>
      <c r="B11" s="12">
        <f>195/7.5</f>
        <v>26</v>
      </c>
      <c r="C11" s="12">
        <f>300/7.5</f>
        <v>40</v>
      </c>
      <c r="D11" s="12">
        <f t="shared" si="0"/>
        <v>14</v>
      </c>
      <c r="E11" s="81">
        <f t="shared" si="1"/>
        <v>0.24574285714285718</v>
      </c>
      <c r="F11" s="91" t="s">
        <v>62</v>
      </c>
    </row>
    <row r="12" spans="1:9">
      <c r="A12">
        <v>11</v>
      </c>
      <c r="B12" s="12">
        <f>78/7.5</f>
        <v>10.4</v>
      </c>
      <c r="C12" s="12">
        <f>120/7.5</f>
        <v>16</v>
      </c>
      <c r="D12" s="12">
        <f t="shared" si="0"/>
        <v>5.6</v>
      </c>
      <c r="E12" s="81">
        <f t="shared" si="1"/>
        <v>0.61435714285714293</v>
      </c>
      <c r="F12" s="91" t="s">
        <v>136</v>
      </c>
      <c r="G12">
        <v>90934</v>
      </c>
    </row>
    <row r="13" spans="1:9">
      <c r="A13">
        <v>12</v>
      </c>
      <c r="B13" s="12">
        <f>59/7.5</f>
        <v>7.8666666666666663</v>
      </c>
      <c r="C13" s="12">
        <f>90/7.5</f>
        <v>12</v>
      </c>
      <c r="D13" s="12">
        <f t="shared" si="0"/>
        <v>4.1333333333333337</v>
      </c>
      <c r="E13" s="81">
        <f>($I$2/225/D13)</f>
        <v>0.83235483870967741</v>
      </c>
      <c r="F13" s="91" t="s">
        <v>63</v>
      </c>
    </row>
    <row r="14" spans="1:9">
      <c r="A14">
        <v>13</v>
      </c>
      <c r="B14" s="12"/>
      <c r="C14" s="12"/>
      <c r="D14" s="12"/>
      <c r="E14" s="94">
        <v>7.5</v>
      </c>
      <c r="F14" s="91" t="s">
        <v>64</v>
      </c>
    </row>
    <row r="15" spans="1:9">
      <c r="A15">
        <v>14</v>
      </c>
      <c r="B15" s="12"/>
      <c r="C15" s="12"/>
      <c r="D15" s="12"/>
      <c r="E15" s="81"/>
      <c r="F15" s="91" t="s">
        <v>66</v>
      </c>
    </row>
    <row r="16" spans="1:9">
      <c r="A16">
        <v>15</v>
      </c>
      <c r="B16" s="12"/>
      <c r="C16" s="12"/>
      <c r="D16" s="12"/>
      <c r="E16" s="81">
        <f>ORTALAMA!$C$29*7.5</f>
        <v>25.405435113750318</v>
      </c>
      <c r="F16" s="91" t="s">
        <v>86</v>
      </c>
      <c r="H16" s="90" t="s">
        <v>87</v>
      </c>
    </row>
    <row r="17" spans="1:11">
      <c r="A17">
        <v>16</v>
      </c>
      <c r="B17" s="12"/>
      <c r="C17" s="12"/>
      <c r="D17" s="12"/>
      <c r="E17" s="81">
        <f>ORTALAMA!$C$29*7.5</f>
        <v>25.405435113750318</v>
      </c>
      <c r="F17" t="s">
        <v>141</v>
      </c>
      <c r="G17">
        <v>90947</v>
      </c>
      <c r="H17" s="90" t="s">
        <v>87</v>
      </c>
      <c r="K17" s="223" t="s">
        <v>77</v>
      </c>
    </row>
    <row r="18" spans="1:11">
      <c r="A18">
        <v>17</v>
      </c>
      <c r="B18" s="12"/>
      <c r="C18" s="12"/>
      <c r="D18" s="12"/>
      <c r="E18" s="81">
        <f>ORTALAMA!$C$29*7.5</f>
        <v>25.405435113750318</v>
      </c>
      <c r="F18" s="102" t="s">
        <v>82</v>
      </c>
      <c r="H18" s="90" t="s">
        <v>87</v>
      </c>
    </row>
    <row r="19" spans="1:11">
      <c r="A19">
        <v>18</v>
      </c>
      <c r="E19" s="81">
        <f>ORTALAMA!$C$29*7.5*0.9</f>
        <v>22.864891602375288</v>
      </c>
      <c r="F19" t="s">
        <v>143</v>
      </c>
      <c r="H19" s="90" t="s">
        <v>88</v>
      </c>
      <c r="K19" s="223" t="s">
        <v>84</v>
      </c>
    </row>
    <row r="20" spans="1:11">
      <c r="A20">
        <v>19</v>
      </c>
      <c r="E20" s="81">
        <f>ORTALAMA!$C$29*7.5*0.9</f>
        <v>22.864891602375288</v>
      </c>
      <c r="F20" t="s">
        <v>85</v>
      </c>
      <c r="H20" s="90" t="s">
        <v>88</v>
      </c>
    </row>
    <row r="21" spans="1:11">
      <c r="A21">
        <v>20</v>
      </c>
      <c r="E21" s="81">
        <f>ORTALAMA!$C$29*7.5*0.9</f>
        <v>22.864891602375288</v>
      </c>
      <c r="F21" s="91" t="s">
        <v>75</v>
      </c>
      <c r="H21" s="90" t="s">
        <v>88</v>
      </c>
    </row>
    <row r="22" spans="1:11">
      <c r="A22">
        <v>21</v>
      </c>
      <c r="E22" s="81">
        <f>ORTALAMA!$C$29*7.5*0.9</f>
        <v>22.864891602375288</v>
      </c>
      <c r="F22" s="102" t="s">
        <v>78</v>
      </c>
      <c r="H22" s="90" t="s">
        <v>88</v>
      </c>
    </row>
    <row r="23" spans="1:11">
      <c r="A23">
        <v>22</v>
      </c>
      <c r="E23" s="81">
        <f>ORTALAMA!$C$29*7.5*0.9</f>
        <v>22.864891602375288</v>
      </c>
      <c r="F23" s="102" t="s">
        <v>79</v>
      </c>
      <c r="H23" s="90" t="s">
        <v>88</v>
      </c>
    </row>
    <row r="24" spans="1:11">
      <c r="A24">
        <v>23</v>
      </c>
      <c r="E24" s="81">
        <f>ORTALAMA!$C$29*7.5*0.9</f>
        <v>22.864891602375288</v>
      </c>
      <c r="F24" s="102" t="s">
        <v>80</v>
      </c>
      <c r="H24" s="90" t="s">
        <v>88</v>
      </c>
    </row>
    <row r="25" spans="1:11">
      <c r="A25">
        <v>24</v>
      </c>
      <c r="E25" s="81">
        <f>ORTALAMA!$C$29*7.5*0.9</f>
        <v>22.864891602375288</v>
      </c>
      <c r="F25" s="102" t="s">
        <v>81</v>
      </c>
      <c r="H25" s="90" t="s">
        <v>88</v>
      </c>
    </row>
    <row r="26" spans="1:11">
      <c r="A26">
        <v>25</v>
      </c>
      <c r="F26" s="102" t="s">
        <v>83</v>
      </c>
      <c r="H26" s="90"/>
    </row>
    <row r="27" spans="1:11">
      <c r="A27">
        <v>26</v>
      </c>
      <c r="F27" s="102" t="s">
        <v>92</v>
      </c>
    </row>
    <row r="28" spans="1:11">
      <c r="A28">
        <v>27</v>
      </c>
      <c r="B28" s="12">
        <f>78/7.5</f>
        <v>10.4</v>
      </c>
      <c r="C28" s="12">
        <f>120/7.5</f>
        <v>16</v>
      </c>
      <c r="D28" s="12">
        <f t="shared" ref="D28" si="2">C28-B28</f>
        <v>5.6</v>
      </c>
      <c r="E28" s="113">
        <f t="shared" ref="E28" si="3">($I$2/225/D28)</f>
        <v>0.61435714285714293</v>
      </c>
      <c r="F28" s="186" t="s">
        <v>100</v>
      </c>
    </row>
  </sheetData>
  <phoneticPr fontId="0" type="noConversion"/>
  <pageMargins left="0.23" right="0.27" top="1" bottom="1" header="0.5" footer="0.5"/>
  <pageSetup paperSize="9" orientation="portrait" horizontalDpi="1200" verticalDpi="1200" r:id="rId1"/>
  <headerFooter alignWithMargins="0"/>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HESAP</vt:lpstr>
      <vt:lpstr>HESAP TEMP</vt:lpstr>
      <vt:lpstr>ÇİZELGE</vt:lpstr>
      <vt:lpstr>BÖLÜM ORT.</vt:lpstr>
      <vt:lpstr>ORTALAMA</vt:lpstr>
      <vt:lpstr>PUANTAJ</vt:lpstr>
      <vt:lpstr>PROTOKOL</vt:lpstr>
      <vt:lpstr>HESAP!Print_Titles</vt:lpstr>
    </vt:vector>
  </TitlesOfParts>
  <Company>ECZACIBASI VITRA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ALIK</dc:creator>
  <cp:lastModifiedBy>Can Sarihan</cp:lastModifiedBy>
  <cp:lastPrinted>2017-12-29T08:24:26Z</cp:lastPrinted>
  <dcterms:created xsi:type="dcterms:W3CDTF">2002-06-06T14:35:54Z</dcterms:created>
  <dcterms:modified xsi:type="dcterms:W3CDTF">2022-01-27T11:45:03Z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ies>
</file>